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6  Ontspankasten\BR\Selection_Tools\"/>
    </mc:Choice>
  </mc:AlternateContent>
  <bookViews>
    <workbookView xWindow="0" yWindow="0" windowWidth="24000" windowHeight="9735"/>
  </bookViews>
  <sheets>
    <sheet name="Calcul" sheetId="1" r:id="rId1"/>
    <sheet name="Sound Power" sheetId="2" state="hidden" r:id="rId2"/>
    <sheet name="dPs,min" sheetId="5" state="hidden" r:id="rId3"/>
    <sheet name="Sound Pressure" sheetId="6" state="hidden" r:id="rId4"/>
    <sheet name="ModelParams Lw" sheetId="4" state="hidden" r:id="rId5"/>
    <sheet name="SilencerParams" sheetId="9" state="hidden" r:id="rId6"/>
    <sheet name="ModelParams Lp" sheetId="7" state="hidden" r:id="rId7"/>
    <sheet name="PullDownMenu" sheetId="3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BC4" i="6"/>
  <c r="AA13" i="1"/>
  <c r="AB13" i="1"/>
  <c r="AC13" i="1"/>
  <c r="AD13" i="1"/>
  <c r="AE13" i="1"/>
  <c r="AF13" i="1"/>
  <c r="AG13" i="1"/>
  <c r="AH13" i="1"/>
  <c r="AA14" i="1"/>
  <c r="AB14" i="1"/>
  <c r="AC14" i="1"/>
  <c r="AD14" i="1"/>
  <c r="AE14" i="1"/>
  <c r="AF14" i="1"/>
  <c r="AG14" i="1"/>
  <c r="AH14" i="1"/>
  <c r="AA15" i="1"/>
  <c r="AB15" i="1"/>
  <c r="AC15" i="1"/>
  <c r="AD15" i="1"/>
  <c r="AE15" i="1"/>
  <c r="AF15" i="1"/>
  <c r="AG15" i="1"/>
  <c r="AH15" i="1"/>
  <c r="AA16" i="1"/>
  <c r="AB16" i="1"/>
  <c r="AC16" i="1"/>
  <c r="AD16" i="1"/>
  <c r="AE16" i="1"/>
  <c r="AF16" i="1"/>
  <c r="AG16" i="1"/>
  <c r="AH16" i="1"/>
  <c r="AA17" i="1"/>
  <c r="AB17" i="1"/>
  <c r="AC17" i="1"/>
  <c r="AD17" i="1"/>
  <c r="AE17" i="1"/>
  <c r="AF17" i="1"/>
  <c r="AG17" i="1"/>
  <c r="AH17" i="1"/>
  <c r="AA18" i="1"/>
  <c r="AB18" i="1"/>
  <c r="AC18" i="1"/>
  <c r="AD18" i="1"/>
  <c r="AE18" i="1"/>
  <c r="AF18" i="1"/>
  <c r="AG18" i="1"/>
  <c r="AH18" i="1"/>
  <c r="AA19" i="1"/>
  <c r="AB19" i="1"/>
  <c r="AC19" i="1"/>
  <c r="AD19" i="1"/>
  <c r="AE19" i="1"/>
  <c r="AF19" i="1"/>
  <c r="AG19" i="1"/>
  <c r="AH19" i="1"/>
  <c r="AA20" i="1"/>
  <c r="AB20" i="1"/>
  <c r="AC20" i="1"/>
  <c r="AD20" i="1"/>
  <c r="AE20" i="1"/>
  <c r="AF20" i="1"/>
  <c r="AG20" i="1"/>
  <c r="AH20" i="1"/>
  <c r="AA21" i="1"/>
  <c r="AB21" i="1"/>
  <c r="AC21" i="1"/>
  <c r="AD21" i="1"/>
  <c r="AE21" i="1"/>
  <c r="AF21" i="1"/>
  <c r="AG21" i="1"/>
  <c r="AH21" i="1"/>
  <c r="AA22" i="1"/>
  <c r="AB22" i="1"/>
  <c r="AC22" i="1"/>
  <c r="AD22" i="1"/>
  <c r="AE22" i="1"/>
  <c r="AF22" i="1"/>
  <c r="AG22" i="1"/>
  <c r="AH22" i="1"/>
  <c r="AA23" i="1"/>
  <c r="AB23" i="1"/>
  <c r="AC23" i="1"/>
  <c r="AD23" i="1"/>
  <c r="AE23" i="1"/>
  <c r="AF23" i="1"/>
  <c r="AG23" i="1"/>
  <c r="AH23" i="1"/>
  <c r="AA24" i="1"/>
  <c r="AB24" i="1"/>
  <c r="AC24" i="1"/>
  <c r="AD24" i="1"/>
  <c r="AE24" i="1"/>
  <c r="AF24" i="1"/>
  <c r="AG24" i="1"/>
  <c r="AH24" i="1"/>
  <c r="AA25" i="1"/>
  <c r="AB25" i="1"/>
  <c r="AC25" i="1"/>
  <c r="AD25" i="1"/>
  <c r="AE25" i="1"/>
  <c r="AF25" i="1"/>
  <c r="AG25" i="1"/>
  <c r="AH25" i="1"/>
  <c r="AA26" i="1"/>
  <c r="AB26" i="1"/>
  <c r="AC26" i="1"/>
  <c r="AD26" i="1"/>
  <c r="AE26" i="1"/>
  <c r="AF26" i="1"/>
  <c r="AG26" i="1"/>
  <c r="AH26" i="1"/>
  <c r="AA27" i="1"/>
  <c r="AB27" i="1"/>
  <c r="AC27" i="1"/>
  <c r="AD27" i="1"/>
  <c r="AE27" i="1"/>
  <c r="AF27" i="1"/>
  <c r="AG27" i="1"/>
  <c r="AH27" i="1"/>
  <c r="AA28" i="1"/>
  <c r="AB28" i="1"/>
  <c r="AC28" i="1"/>
  <c r="AD28" i="1"/>
  <c r="AE28" i="1"/>
  <c r="AF28" i="1"/>
  <c r="AG28" i="1"/>
  <c r="AH28" i="1"/>
  <c r="AA29" i="1"/>
  <c r="AB29" i="1"/>
  <c r="AC29" i="1"/>
  <c r="AD29" i="1"/>
  <c r="AE29" i="1"/>
  <c r="AF29" i="1"/>
  <c r="AG29" i="1"/>
  <c r="AH29" i="1"/>
  <c r="AA30" i="1"/>
  <c r="AB30" i="1"/>
  <c r="AC30" i="1"/>
  <c r="AD30" i="1"/>
  <c r="AE30" i="1"/>
  <c r="AF30" i="1"/>
  <c r="AG30" i="1"/>
  <c r="AH30" i="1"/>
  <c r="AA31" i="1"/>
  <c r="AB31" i="1"/>
  <c r="AC31" i="1"/>
  <c r="AD31" i="1"/>
  <c r="AE31" i="1"/>
  <c r="AF31" i="1"/>
  <c r="AG31" i="1"/>
  <c r="AH31" i="1"/>
  <c r="AA32" i="1"/>
  <c r="AB32" i="1"/>
  <c r="AC32" i="1"/>
  <c r="AD32" i="1"/>
  <c r="AE32" i="1"/>
  <c r="AF32" i="1"/>
  <c r="AG32" i="1"/>
  <c r="AH32" i="1"/>
  <c r="AA33" i="1"/>
  <c r="AB33" i="1"/>
  <c r="AC33" i="1"/>
  <c r="AD33" i="1"/>
  <c r="AE33" i="1"/>
  <c r="AF33" i="1"/>
  <c r="AG33" i="1"/>
  <c r="AH33" i="1"/>
  <c r="AA34" i="1"/>
  <c r="AB34" i="1"/>
  <c r="AC34" i="1"/>
  <c r="AD34" i="1"/>
  <c r="AE34" i="1"/>
  <c r="AF34" i="1"/>
  <c r="AG34" i="1"/>
  <c r="AH34" i="1"/>
  <c r="AA35" i="1"/>
  <c r="AB35" i="1"/>
  <c r="AC35" i="1"/>
  <c r="AD35" i="1"/>
  <c r="AE35" i="1"/>
  <c r="AF35" i="1"/>
  <c r="AG35" i="1"/>
  <c r="AH35" i="1"/>
  <c r="AA36" i="1"/>
  <c r="AB36" i="1"/>
  <c r="AC36" i="1"/>
  <c r="AD36" i="1"/>
  <c r="AE36" i="1"/>
  <c r="AF36" i="1"/>
  <c r="AG36" i="1"/>
  <c r="AH36" i="1"/>
  <c r="AA37" i="1"/>
  <c r="AB37" i="1"/>
  <c r="AC37" i="1"/>
  <c r="AD37" i="1"/>
  <c r="AE37" i="1"/>
  <c r="AF37" i="1"/>
  <c r="AG37" i="1"/>
  <c r="AH37" i="1"/>
  <c r="AA38" i="1"/>
  <c r="AB38" i="1"/>
  <c r="AC38" i="1"/>
  <c r="AD38" i="1"/>
  <c r="AE38" i="1"/>
  <c r="AF38" i="1"/>
  <c r="AG38" i="1"/>
  <c r="AH38" i="1"/>
  <c r="AA39" i="1"/>
  <c r="AB39" i="1"/>
  <c r="AC39" i="1"/>
  <c r="AD39" i="1"/>
  <c r="AE39" i="1"/>
  <c r="AF39" i="1"/>
  <c r="AG39" i="1"/>
  <c r="AH39" i="1"/>
  <c r="S13" i="1"/>
  <c r="T13" i="1"/>
  <c r="U13" i="1"/>
  <c r="V13" i="1"/>
  <c r="W13" i="1"/>
  <c r="X13" i="1"/>
  <c r="Y13" i="1"/>
  <c r="Z13" i="1"/>
  <c r="S14" i="1"/>
  <c r="T14" i="1"/>
  <c r="U14" i="1"/>
  <c r="V14" i="1"/>
  <c r="W14" i="1"/>
  <c r="X14" i="1"/>
  <c r="Y14" i="1"/>
  <c r="Z14" i="1"/>
  <c r="S15" i="1"/>
  <c r="T15" i="1"/>
  <c r="U15" i="1"/>
  <c r="V15" i="1"/>
  <c r="W15" i="1"/>
  <c r="X15" i="1"/>
  <c r="Y15" i="1"/>
  <c r="Z15" i="1"/>
  <c r="S16" i="1"/>
  <c r="T16" i="1"/>
  <c r="U16" i="1"/>
  <c r="V16" i="1"/>
  <c r="W16" i="1"/>
  <c r="X16" i="1"/>
  <c r="Y16" i="1"/>
  <c r="Z16" i="1"/>
  <c r="S17" i="1"/>
  <c r="T17" i="1"/>
  <c r="U17" i="1"/>
  <c r="V17" i="1"/>
  <c r="W17" i="1"/>
  <c r="X17" i="1"/>
  <c r="Y17" i="1"/>
  <c r="Z17" i="1"/>
  <c r="S18" i="1"/>
  <c r="T18" i="1"/>
  <c r="U18" i="1"/>
  <c r="V18" i="1"/>
  <c r="W18" i="1"/>
  <c r="X18" i="1"/>
  <c r="Y18" i="1"/>
  <c r="Z18" i="1"/>
  <c r="S19" i="1"/>
  <c r="T19" i="1"/>
  <c r="U19" i="1"/>
  <c r="V19" i="1"/>
  <c r="W19" i="1"/>
  <c r="X19" i="1"/>
  <c r="Y19" i="1"/>
  <c r="Z19" i="1"/>
  <c r="S20" i="1"/>
  <c r="T20" i="1"/>
  <c r="U20" i="1"/>
  <c r="V20" i="1"/>
  <c r="W20" i="1"/>
  <c r="X20" i="1"/>
  <c r="Y20" i="1"/>
  <c r="Z20" i="1"/>
  <c r="S21" i="1"/>
  <c r="T21" i="1"/>
  <c r="U21" i="1"/>
  <c r="V21" i="1"/>
  <c r="W21" i="1"/>
  <c r="X21" i="1"/>
  <c r="Y21" i="1"/>
  <c r="Z21" i="1"/>
  <c r="S22" i="1"/>
  <c r="T22" i="1"/>
  <c r="U22" i="1"/>
  <c r="V22" i="1"/>
  <c r="W22" i="1"/>
  <c r="X22" i="1"/>
  <c r="Y22" i="1"/>
  <c r="Z22" i="1"/>
  <c r="S23" i="1"/>
  <c r="T23" i="1"/>
  <c r="U23" i="1"/>
  <c r="V23" i="1"/>
  <c r="W23" i="1"/>
  <c r="X23" i="1"/>
  <c r="Y23" i="1"/>
  <c r="Z23" i="1"/>
  <c r="S24" i="1"/>
  <c r="T24" i="1"/>
  <c r="U24" i="1"/>
  <c r="V24" i="1"/>
  <c r="W24" i="1"/>
  <c r="X24" i="1"/>
  <c r="Y24" i="1"/>
  <c r="Z24" i="1"/>
  <c r="S25" i="1"/>
  <c r="T25" i="1"/>
  <c r="U25" i="1"/>
  <c r="V25" i="1"/>
  <c r="W25" i="1"/>
  <c r="X25" i="1"/>
  <c r="Y25" i="1"/>
  <c r="Z25" i="1"/>
  <c r="S26" i="1"/>
  <c r="T26" i="1"/>
  <c r="U26" i="1"/>
  <c r="V26" i="1"/>
  <c r="W26" i="1"/>
  <c r="X26" i="1"/>
  <c r="Y26" i="1"/>
  <c r="Z26" i="1"/>
  <c r="S27" i="1"/>
  <c r="T27" i="1"/>
  <c r="U27" i="1"/>
  <c r="V27" i="1"/>
  <c r="W27" i="1"/>
  <c r="X27" i="1"/>
  <c r="Y27" i="1"/>
  <c r="Z27" i="1"/>
  <c r="S28" i="1"/>
  <c r="T28" i="1"/>
  <c r="U28" i="1"/>
  <c r="V28" i="1"/>
  <c r="W28" i="1"/>
  <c r="X28" i="1"/>
  <c r="Y28" i="1"/>
  <c r="Z28" i="1"/>
  <c r="S29" i="1"/>
  <c r="T29" i="1"/>
  <c r="U29" i="1"/>
  <c r="V29" i="1"/>
  <c r="W29" i="1"/>
  <c r="X29" i="1"/>
  <c r="Y29" i="1"/>
  <c r="Z29" i="1"/>
  <c r="S30" i="1"/>
  <c r="T30" i="1"/>
  <c r="U30" i="1"/>
  <c r="V30" i="1"/>
  <c r="W30" i="1"/>
  <c r="X30" i="1"/>
  <c r="Y30" i="1"/>
  <c r="Z30" i="1"/>
  <c r="S31" i="1"/>
  <c r="T31" i="1"/>
  <c r="U31" i="1"/>
  <c r="V31" i="1"/>
  <c r="W31" i="1"/>
  <c r="X31" i="1"/>
  <c r="Y31" i="1"/>
  <c r="Z31" i="1"/>
  <c r="S32" i="1"/>
  <c r="T32" i="1"/>
  <c r="U32" i="1"/>
  <c r="V32" i="1"/>
  <c r="W32" i="1"/>
  <c r="X32" i="1"/>
  <c r="Y32" i="1"/>
  <c r="Z32" i="1"/>
  <c r="S33" i="1"/>
  <c r="T33" i="1"/>
  <c r="U33" i="1"/>
  <c r="V33" i="1"/>
  <c r="W33" i="1"/>
  <c r="X33" i="1"/>
  <c r="Y33" i="1"/>
  <c r="Z33" i="1"/>
  <c r="S34" i="1"/>
  <c r="T34" i="1"/>
  <c r="U34" i="1"/>
  <c r="V34" i="1"/>
  <c r="W34" i="1"/>
  <c r="X34" i="1"/>
  <c r="Y34" i="1"/>
  <c r="Z34" i="1"/>
  <c r="S35" i="1"/>
  <c r="T35" i="1"/>
  <c r="U35" i="1"/>
  <c r="V35" i="1"/>
  <c r="W35" i="1"/>
  <c r="X35" i="1"/>
  <c r="Y35" i="1"/>
  <c r="Z35" i="1"/>
  <c r="S36" i="1"/>
  <c r="T36" i="1"/>
  <c r="U36" i="1"/>
  <c r="V36" i="1"/>
  <c r="W36" i="1"/>
  <c r="X36" i="1"/>
  <c r="Y36" i="1"/>
  <c r="Z36" i="1"/>
  <c r="S37" i="1"/>
  <c r="T37" i="1"/>
  <c r="U37" i="1"/>
  <c r="V37" i="1"/>
  <c r="W37" i="1"/>
  <c r="X37" i="1"/>
  <c r="Y37" i="1"/>
  <c r="Z37" i="1"/>
  <c r="S38" i="1"/>
  <c r="T38" i="1"/>
  <c r="U38" i="1"/>
  <c r="V38" i="1"/>
  <c r="W38" i="1"/>
  <c r="X38" i="1"/>
  <c r="Y38" i="1"/>
  <c r="Z38" i="1"/>
  <c r="S39" i="1"/>
  <c r="T39" i="1"/>
  <c r="U39" i="1"/>
  <c r="V39" i="1"/>
  <c r="W39" i="1"/>
  <c r="X39" i="1"/>
  <c r="Y39" i="1"/>
  <c r="Z39" i="1"/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E3" i="9" l="1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E9" i="9"/>
  <c r="G8" i="9"/>
  <c r="F8" i="9"/>
  <c r="E8" i="9"/>
  <c r="G7" i="9"/>
  <c r="F7" i="9"/>
  <c r="E7" i="9"/>
  <c r="G6" i="9"/>
  <c r="F6" i="9"/>
  <c r="E6" i="9"/>
  <c r="G5" i="9"/>
  <c r="F5" i="9"/>
  <c r="E5" i="9"/>
  <c r="G4" i="9"/>
  <c r="F4" i="9"/>
  <c r="E4" i="9"/>
  <c r="G3" i="9"/>
  <c r="D5" i="2" l="1"/>
  <c r="F5" i="2" s="1"/>
  <c r="D6" i="2"/>
  <c r="D7" i="2"/>
  <c r="F7" i="2" s="1"/>
  <c r="D8" i="2"/>
  <c r="F8" i="2" s="1"/>
  <c r="D9" i="2"/>
  <c r="D10" i="2"/>
  <c r="D11" i="2"/>
  <c r="F11" i="2" s="1"/>
  <c r="D12" i="2"/>
  <c r="F12" i="2" s="1"/>
  <c r="D13" i="2"/>
  <c r="F13" i="2" s="1"/>
  <c r="D14" i="2"/>
  <c r="D15" i="2"/>
  <c r="F15" i="2" s="1"/>
  <c r="D16" i="2"/>
  <c r="F16" i="2" s="1"/>
  <c r="D17" i="2"/>
  <c r="D18" i="2"/>
  <c r="D19" i="2"/>
  <c r="F19" i="2" s="1"/>
  <c r="D20" i="2"/>
  <c r="F20" i="2" s="1"/>
  <c r="D21" i="2"/>
  <c r="F21" i="2" s="1"/>
  <c r="D22" i="2"/>
  <c r="D23" i="2"/>
  <c r="F23" i="2" s="1"/>
  <c r="D24" i="2"/>
  <c r="F24" i="2" s="1"/>
  <c r="D25" i="2"/>
  <c r="D26" i="2"/>
  <c r="D27" i="2"/>
  <c r="F27" i="2" s="1"/>
  <c r="D28" i="2"/>
  <c r="F28" i="2" s="1"/>
  <c r="D29" i="2"/>
  <c r="F29" i="2" s="1"/>
  <c r="D30" i="2"/>
  <c r="D31" i="2"/>
  <c r="F31" i="2" s="1"/>
  <c r="D32" i="2"/>
  <c r="F32" i="2" s="1"/>
  <c r="D33" i="2"/>
  <c r="D34" i="2"/>
  <c r="D35" i="2"/>
  <c r="F35" i="2" s="1"/>
  <c r="D36" i="2"/>
  <c r="F36" i="2" s="1"/>
  <c r="D37" i="2"/>
  <c r="F37" i="2" s="1"/>
  <c r="D38" i="2"/>
  <c r="D39" i="2"/>
  <c r="F39" i="2" s="1"/>
  <c r="D40" i="2"/>
  <c r="F40" i="2" s="1"/>
  <c r="D41" i="2"/>
  <c r="D42" i="2"/>
  <c r="D43" i="2"/>
  <c r="F43" i="2" s="1"/>
  <c r="D44" i="2"/>
  <c r="F44" i="2" s="1"/>
  <c r="D45" i="2"/>
  <c r="F45" i="2" s="1"/>
  <c r="D46" i="2"/>
  <c r="E46" i="2" s="1"/>
  <c r="D47" i="2"/>
  <c r="F47" i="2" s="1"/>
  <c r="D48" i="2"/>
  <c r="F48" i="2" s="1"/>
  <c r="D49" i="2"/>
  <c r="D50" i="2"/>
  <c r="D51" i="2"/>
  <c r="F51" i="2" s="1"/>
  <c r="D52" i="2"/>
  <c r="D53" i="2"/>
  <c r="D54" i="2"/>
  <c r="D55" i="2"/>
  <c r="F55" i="2" s="1"/>
  <c r="D56" i="2"/>
  <c r="D57" i="2"/>
  <c r="F57" i="2" s="1"/>
  <c r="D58" i="2"/>
  <c r="D59" i="2"/>
  <c r="F59" i="2" s="1"/>
  <c r="D60" i="2"/>
  <c r="D61" i="2"/>
  <c r="D62" i="2"/>
  <c r="D63" i="2"/>
  <c r="F63" i="2" s="1"/>
  <c r="D64" i="2"/>
  <c r="D65" i="2"/>
  <c r="D66" i="2"/>
  <c r="D67" i="2"/>
  <c r="F67" i="2" s="1"/>
  <c r="D68" i="2"/>
  <c r="D69" i="2"/>
  <c r="D70" i="2"/>
  <c r="D71" i="2"/>
  <c r="F71" i="2" s="1"/>
  <c r="D72" i="2"/>
  <c r="D73" i="2"/>
  <c r="F73" i="2" s="1"/>
  <c r="D74" i="2"/>
  <c r="D75" i="2"/>
  <c r="F75" i="2" s="1"/>
  <c r="D76" i="2"/>
  <c r="D77" i="2"/>
  <c r="D78" i="2"/>
  <c r="D79" i="2"/>
  <c r="F79" i="2" s="1"/>
  <c r="D80" i="2"/>
  <c r="D81" i="2"/>
  <c r="D82" i="2"/>
  <c r="D83" i="2"/>
  <c r="F83" i="2" s="1"/>
  <c r="D84" i="2"/>
  <c r="D85" i="2"/>
  <c r="D86" i="2"/>
  <c r="D87" i="2"/>
  <c r="F87" i="2" s="1"/>
  <c r="D88" i="2"/>
  <c r="D89" i="2"/>
  <c r="F89" i="2" s="1"/>
  <c r="D90" i="2"/>
  <c r="D91" i="2"/>
  <c r="F91" i="2" s="1"/>
  <c r="D92" i="2"/>
  <c r="D93" i="2"/>
  <c r="D94" i="2"/>
  <c r="D95" i="2"/>
  <c r="F95" i="2" s="1"/>
  <c r="D96" i="2"/>
  <c r="D97" i="2"/>
  <c r="D98" i="2"/>
  <c r="D99" i="2"/>
  <c r="F99" i="2" s="1"/>
  <c r="D100" i="2"/>
  <c r="D101" i="2"/>
  <c r="D102" i="2"/>
  <c r="D103" i="2"/>
  <c r="F103" i="2" s="1"/>
  <c r="D104" i="2"/>
  <c r="D105" i="2"/>
  <c r="F105" i="2" s="1"/>
  <c r="D106" i="2"/>
  <c r="D107" i="2"/>
  <c r="F107" i="2" s="1"/>
  <c r="D108" i="2"/>
  <c r="D109" i="2"/>
  <c r="D110" i="2"/>
  <c r="D111" i="2"/>
  <c r="F111" i="2" s="1"/>
  <c r="D112" i="2"/>
  <c r="D113" i="2"/>
  <c r="D114" i="2"/>
  <c r="D115" i="2"/>
  <c r="F115" i="2" s="1"/>
  <c r="D116" i="2"/>
  <c r="D117" i="2"/>
  <c r="D118" i="2"/>
  <c r="D119" i="2"/>
  <c r="F119" i="2" s="1"/>
  <c r="D120" i="2"/>
  <c r="D121" i="2"/>
  <c r="F121" i="2" s="1"/>
  <c r="D122" i="2"/>
  <c r="D123" i="2"/>
  <c r="F123" i="2" s="1"/>
  <c r="D124" i="2"/>
  <c r="D125" i="2"/>
  <c r="D126" i="2"/>
  <c r="D127" i="2"/>
  <c r="F127" i="2" s="1"/>
  <c r="D128" i="2"/>
  <c r="D129" i="2"/>
  <c r="D130" i="2"/>
  <c r="D131" i="2"/>
  <c r="F131" i="2" s="1"/>
  <c r="D132" i="2"/>
  <c r="D133" i="2"/>
  <c r="D134" i="2"/>
  <c r="D135" i="2"/>
  <c r="F135" i="2" s="1"/>
  <c r="D136" i="2"/>
  <c r="J136" i="2" s="1"/>
  <c r="D137" i="2"/>
  <c r="F137" i="2" s="1"/>
  <c r="D138" i="2"/>
  <c r="D139" i="2"/>
  <c r="F139" i="2" s="1"/>
  <c r="D140" i="2"/>
  <c r="D141" i="2"/>
  <c r="D142" i="2"/>
  <c r="D143" i="2"/>
  <c r="F143" i="2" s="1"/>
  <c r="D144" i="2"/>
  <c r="D145" i="2"/>
  <c r="D146" i="2"/>
  <c r="D147" i="2"/>
  <c r="F147" i="2" s="1"/>
  <c r="D148" i="2"/>
  <c r="D149" i="2"/>
  <c r="D150" i="2"/>
  <c r="D151" i="2"/>
  <c r="F151" i="2" s="1"/>
  <c r="D152" i="2"/>
  <c r="D153" i="2"/>
  <c r="F153" i="2" s="1"/>
  <c r="D154" i="2"/>
  <c r="K154" i="2" s="1"/>
  <c r="D155" i="2"/>
  <c r="F155" i="2" s="1"/>
  <c r="D156" i="2"/>
  <c r="D157" i="2"/>
  <c r="D158" i="2"/>
  <c r="D159" i="2"/>
  <c r="F159" i="2" s="1"/>
  <c r="D160" i="2"/>
  <c r="D161" i="2"/>
  <c r="D162" i="2"/>
  <c r="D163" i="2"/>
  <c r="F163" i="2" s="1"/>
  <c r="D164" i="2"/>
  <c r="D165" i="2"/>
  <c r="D166" i="2"/>
  <c r="D167" i="2"/>
  <c r="F167" i="2" s="1"/>
  <c r="D168" i="2"/>
  <c r="D169" i="2"/>
  <c r="F169" i="2" s="1"/>
  <c r="D170" i="2"/>
  <c r="D171" i="2"/>
  <c r="F171" i="2" s="1"/>
  <c r="D172" i="2"/>
  <c r="D173" i="2"/>
  <c r="D174" i="2"/>
  <c r="D175" i="2"/>
  <c r="F175" i="2" s="1"/>
  <c r="D176" i="2"/>
  <c r="D177" i="2"/>
  <c r="D178" i="2"/>
  <c r="D179" i="2"/>
  <c r="F179" i="2" s="1"/>
  <c r="D180" i="2"/>
  <c r="D181" i="2"/>
  <c r="D182" i="2"/>
  <c r="J182" i="2" s="1"/>
  <c r="D183" i="2"/>
  <c r="F183" i="2" s="1"/>
  <c r="D184" i="2"/>
  <c r="D185" i="2"/>
  <c r="F185" i="2" s="1"/>
  <c r="D186" i="2"/>
  <c r="D187" i="2"/>
  <c r="F187" i="2" s="1"/>
  <c r="D188" i="2"/>
  <c r="D189" i="2"/>
  <c r="D190" i="2"/>
  <c r="E190" i="2" s="1"/>
  <c r="D191" i="2"/>
  <c r="F191" i="2" s="1"/>
  <c r="D192" i="2"/>
  <c r="D193" i="2"/>
  <c r="D194" i="2"/>
  <c r="D195" i="2"/>
  <c r="F195" i="2" s="1"/>
  <c r="D196" i="2"/>
  <c r="D197" i="2"/>
  <c r="D198" i="2"/>
  <c r="J198" i="2" s="1"/>
  <c r="D199" i="2"/>
  <c r="F199" i="2" s="1"/>
  <c r="D200" i="2"/>
  <c r="D201" i="2"/>
  <c r="F201" i="2" s="1"/>
  <c r="D202" i="2"/>
  <c r="D203" i="2"/>
  <c r="F203" i="2" s="1"/>
  <c r="D204" i="2"/>
  <c r="D205" i="2"/>
  <c r="D206" i="2"/>
  <c r="D207" i="2"/>
  <c r="F207" i="2" s="1"/>
  <c r="D208" i="2"/>
  <c r="D209" i="2"/>
  <c r="D210" i="2"/>
  <c r="D211" i="2"/>
  <c r="F211" i="2" s="1"/>
  <c r="D212" i="2"/>
  <c r="D213" i="2"/>
  <c r="D214" i="2"/>
  <c r="D215" i="2"/>
  <c r="F215" i="2" s="1"/>
  <c r="D216" i="2"/>
  <c r="D217" i="2"/>
  <c r="F217" i="2" s="1"/>
  <c r="D218" i="2"/>
  <c r="K218" i="2" s="1"/>
  <c r="D219" i="2"/>
  <c r="F219" i="2" s="1"/>
  <c r="D220" i="2"/>
  <c r="D221" i="2"/>
  <c r="D222" i="2"/>
  <c r="D223" i="2"/>
  <c r="F223" i="2" s="1"/>
  <c r="D224" i="2"/>
  <c r="D225" i="2"/>
  <c r="D226" i="2"/>
  <c r="D227" i="2"/>
  <c r="F227" i="2" s="1"/>
  <c r="D228" i="2"/>
  <c r="D229" i="2"/>
  <c r="D230" i="2"/>
  <c r="D231" i="2"/>
  <c r="F231" i="2" s="1"/>
  <c r="D232" i="2"/>
  <c r="D233" i="2"/>
  <c r="F233" i="2" s="1"/>
  <c r="D234" i="2"/>
  <c r="K234" i="2" s="1"/>
  <c r="D235" i="2"/>
  <c r="F235" i="2" s="1"/>
  <c r="D236" i="2"/>
  <c r="D237" i="2"/>
  <c r="D238" i="2"/>
  <c r="D239" i="2"/>
  <c r="F239" i="2" s="1"/>
  <c r="D240" i="2"/>
  <c r="J240" i="2" s="1"/>
  <c r="D241" i="2"/>
  <c r="D242" i="2"/>
  <c r="D243" i="2"/>
  <c r="F243" i="2" s="1"/>
  <c r="D244" i="2"/>
  <c r="D245" i="2"/>
  <c r="D246" i="2"/>
  <c r="D247" i="2"/>
  <c r="F247" i="2" s="1"/>
  <c r="D248" i="2"/>
  <c r="D249" i="2"/>
  <c r="F249" i="2" s="1"/>
  <c r="D250" i="2"/>
  <c r="K250" i="2" s="1"/>
  <c r="D251" i="2"/>
  <c r="F251" i="2" s="1"/>
  <c r="D252" i="2"/>
  <c r="D253" i="2"/>
  <c r="D254" i="2"/>
  <c r="E254" i="2" s="1"/>
  <c r="D255" i="2"/>
  <c r="F255" i="2" s="1"/>
  <c r="D256" i="2"/>
  <c r="D257" i="2"/>
  <c r="D258" i="2"/>
  <c r="D259" i="2"/>
  <c r="F259" i="2" s="1"/>
  <c r="D260" i="2"/>
  <c r="D261" i="2"/>
  <c r="D262" i="2"/>
  <c r="D263" i="2"/>
  <c r="F263" i="2" s="1"/>
  <c r="D264" i="2"/>
  <c r="D265" i="2"/>
  <c r="F265" i="2" s="1"/>
  <c r="D266" i="2"/>
  <c r="D267" i="2"/>
  <c r="F267" i="2" s="1"/>
  <c r="D268" i="2"/>
  <c r="D269" i="2"/>
  <c r="D270" i="2"/>
  <c r="D271" i="2"/>
  <c r="F271" i="2" s="1"/>
  <c r="D272" i="2"/>
  <c r="D273" i="2"/>
  <c r="D274" i="2"/>
  <c r="D275" i="2"/>
  <c r="F275" i="2" s="1"/>
  <c r="D276" i="2"/>
  <c r="D277" i="2"/>
  <c r="D278" i="2"/>
  <c r="D279" i="2"/>
  <c r="F279" i="2" s="1"/>
  <c r="D280" i="2"/>
  <c r="D281" i="2"/>
  <c r="F281" i="2" s="1"/>
  <c r="D282" i="2"/>
  <c r="D283" i="2"/>
  <c r="F283" i="2" s="1"/>
  <c r="D284" i="2"/>
  <c r="D285" i="2"/>
  <c r="D286" i="2"/>
  <c r="D287" i="2"/>
  <c r="F287" i="2" s="1"/>
  <c r="D288" i="2"/>
  <c r="D289" i="2"/>
  <c r="D290" i="2"/>
  <c r="D291" i="2"/>
  <c r="F291" i="2" s="1"/>
  <c r="D292" i="2"/>
  <c r="D293" i="2"/>
  <c r="D294" i="2"/>
  <c r="D295" i="2"/>
  <c r="F295" i="2" s="1"/>
  <c r="D296" i="2"/>
  <c r="D297" i="2"/>
  <c r="F297" i="2" s="1"/>
  <c r="D298" i="2"/>
  <c r="K298" i="2" s="1"/>
  <c r="D299" i="2"/>
  <c r="F299" i="2" s="1"/>
  <c r="D300" i="2"/>
  <c r="D4" i="2"/>
  <c r="L13" i="1"/>
  <c r="R13" i="1" s="1"/>
  <c r="L14" i="1"/>
  <c r="R14" i="1" s="1"/>
  <c r="L15" i="1"/>
  <c r="R15" i="1" s="1"/>
  <c r="L16" i="1"/>
  <c r="R16" i="1" s="1"/>
  <c r="L17" i="1"/>
  <c r="R17" i="1" s="1"/>
  <c r="L18" i="1"/>
  <c r="R18" i="1" s="1"/>
  <c r="L19" i="1"/>
  <c r="R19" i="1" s="1"/>
  <c r="L20" i="1"/>
  <c r="R20" i="1" s="1"/>
  <c r="L21" i="1"/>
  <c r="R21" i="1" s="1"/>
  <c r="L22" i="1"/>
  <c r="R22" i="1" s="1"/>
  <c r="L23" i="1"/>
  <c r="R23" i="1" s="1"/>
  <c r="L24" i="1"/>
  <c r="R24" i="1" s="1"/>
  <c r="L25" i="1"/>
  <c r="R25" i="1" s="1"/>
  <c r="L26" i="1"/>
  <c r="R26" i="1" s="1"/>
  <c r="L27" i="1"/>
  <c r="R27" i="1" s="1"/>
  <c r="L28" i="1"/>
  <c r="R28" i="1" s="1"/>
  <c r="L29" i="1"/>
  <c r="R29" i="1" s="1"/>
  <c r="L30" i="1"/>
  <c r="R30" i="1" s="1"/>
  <c r="L31" i="1"/>
  <c r="R31" i="1" s="1"/>
  <c r="L32" i="1"/>
  <c r="R32" i="1" s="1"/>
  <c r="L33" i="1"/>
  <c r="R33" i="1" s="1"/>
  <c r="L34" i="1"/>
  <c r="R34" i="1" s="1"/>
  <c r="L35" i="1"/>
  <c r="R35" i="1" s="1"/>
  <c r="L36" i="1"/>
  <c r="R36" i="1" s="1"/>
  <c r="L37" i="1"/>
  <c r="R37" i="1" s="1"/>
  <c r="L38" i="1"/>
  <c r="R38" i="1" s="1"/>
  <c r="L39" i="1"/>
  <c r="R39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4" i="5"/>
  <c r="C4" i="5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9" i="1"/>
  <c r="I51" i="2" l="1"/>
  <c r="E255" i="2"/>
  <c r="E131" i="2"/>
  <c r="E67" i="2"/>
  <c r="E19" i="2"/>
  <c r="J127" i="2"/>
  <c r="J32" i="2"/>
  <c r="E211" i="2"/>
  <c r="E123" i="2"/>
  <c r="E63" i="2"/>
  <c r="I99" i="2"/>
  <c r="J31" i="2"/>
  <c r="E167" i="2"/>
  <c r="E111" i="2"/>
  <c r="E47" i="2"/>
  <c r="K75" i="2"/>
  <c r="K11" i="2"/>
  <c r="E139" i="2"/>
  <c r="E87" i="2"/>
  <c r="E23" i="2"/>
  <c r="F294" i="2"/>
  <c r="F286" i="2"/>
  <c r="F278" i="2"/>
  <c r="F270" i="2"/>
  <c r="F262" i="2"/>
  <c r="F258" i="2"/>
  <c r="F246" i="2"/>
  <c r="F238" i="2"/>
  <c r="F230" i="2"/>
  <c r="F222" i="2"/>
  <c r="F214" i="2"/>
  <c r="F206" i="2"/>
  <c r="F202" i="2"/>
  <c r="F194" i="2"/>
  <c r="F186" i="2"/>
  <c r="F178" i="2"/>
  <c r="F170" i="2"/>
  <c r="F158" i="2"/>
  <c r="F150" i="2"/>
  <c r="F146" i="2"/>
  <c r="F138" i="2"/>
  <c r="F130" i="2"/>
  <c r="F122" i="2"/>
  <c r="F114" i="2"/>
  <c r="F110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2" i="2"/>
  <c r="F38" i="2"/>
  <c r="F34" i="2"/>
  <c r="F30" i="2"/>
  <c r="F26" i="2"/>
  <c r="F22" i="2"/>
  <c r="F18" i="2"/>
  <c r="F14" i="2"/>
  <c r="F10" i="2"/>
  <c r="F6" i="2"/>
  <c r="J278" i="2"/>
  <c r="K170" i="2"/>
  <c r="I58" i="2"/>
  <c r="E286" i="2"/>
  <c r="E238" i="2"/>
  <c r="E94" i="2"/>
  <c r="F4" i="2"/>
  <c r="E4" i="2"/>
  <c r="F293" i="2"/>
  <c r="F289" i="2"/>
  <c r="F285" i="2"/>
  <c r="F277" i="2"/>
  <c r="F273" i="2"/>
  <c r="F269" i="2"/>
  <c r="F261" i="2"/>
  <c r="F257" i="2"/>
  <c r="F253" i="2"/>
  <c r="F245" i="2"/>
  <c r="F241" i="2"/>
  <c r="F237" i="2"/>
  <c r="F229" i="2"/>
  <c r="F225" i="2"/>
  <c r="F221" i="2"/>
  <c r="F213" i="2"/>
  <c r="F209" i="2"/>
  <c r="F205" i="2"/>
  <c r="F197" i="2"/>
  <c r="F193" i="2"/>
  <c r="F189" i="2"/>
  <c r="F181" i="2"/>
  <c r="F177" i="2"/>
  <c r="F173" i="2"/>
  <c r="F165" i="2"/>
  <c r="F161" i="2"/>
  <c r="F157" i="2"/>
  <c r="F149" i="2"/>
  <c r="F145" i="2"/>
  <c r="F141" i="2"/>
  <c r="F133" i="2"/>
  <c r="F129" i="2"/>
  <c r="F125" i="2"/>
  <c r="F117" i="2"/>
  <c r="F113" i="2"/>
  <c r="F109" i="2"/>
  <c r="F101" i="2"/>
  <c r="F97" i="2"/>
  <c r="F93" i="2"/>
  <c r="F85" i="2"/>
  <c r="F81" i="2"/>
  <c r="F77" i="2"/>
  <c r="F69" i="2"/>
  <c r="F65" i="2"/>
  <c r="F61" i="2"/>
  <c r="F53" i="2"/>
  <c r="F49" i="2"/>
  <c r="F41" i="2"/>
  <c r="F33" i="2"/>
  <c r="F25" i="2"/>
  <c r="F17" i="2"/>
  <c r="F9" i="2"/>
  <c r="J262" i="2"/>
  <c r="K186" i="2"/>
  <c r="I98" i="2"/>
  <c r="J70" i="2"/>
  <c r="I6" i="2"/>
  <c r="E279" i="2"/>
  <c r="E231" i="2"/>
  <c r="E203" i="2"/>
  <c r="E187" i="2"/>
  <c r="E158" i="2"/>
  <c r="F300" i="2"/>
  <c r="F296" i="2"/>
  <c r="F292" i="2"/>
  <c r="F288" i="2"/>
  <c r="F284" i="2"/>
  <c r="F280" i="2"/>
  <c r="F276" i="2"/>
  <c r="F272" i="2"/>
  <c r="F268" i="2"/>
  <c r="F264" i="2"/>
  <c r="F260" i="2"/>
  <c r="F256" i="2"/>
  <c r="F252" i="2"/>
  <c r="F248" i="2"/>
  <c r="F244" i="2"/>
  <c r="F240" i="2"/>
  <c r="F236" i="2"/>
  <c r="F232" i="2"/>
  <c r="F228" i="2"/>
  <c r="F224" i="2"/>
  <c r="F220" i="2"/>
  <c r="F216" i="2"/>
  <c r="F212" i="2"/>
  <c r="F208" i="2"/>
  <c r="F204" i="2"/>
  <c r="F200" i="2"/>
  <c r="F196" i="2"/>
  <c r="F192" i="2"/>
  <c r="F188" i="2"/>
  <c r="F184" i="2"/>
  <c r="F180" i="2"/>
  <c r="F176" i="2"/>
  <c r="F172" i="2"/>
  <c r="F168" i="2"/>
  <c r="F164" i="2"/>
  <c r="F160" i="2"/>
  <c r="F156" i="2"/>
  <c r="F152" i="2"/>
  <c r="F148" i="2"/>
  <c r="F144" i="2"/>
  <c r="F140" i="2"/>
  <c r="F136" i="2"/>
  <c r="F132" i="2"/>
  <c r="F128" i="2"/>
  <c r="F124" i="2"/>
  <c r="F120" i="2"/>
  <c r="F116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J150" i="2"/>
  <c r="I115" i="2"/>
  <c r="J95" i="2"/>
  <c r="I66" i="2"/>
  <c r="K43" i="2"/>
  <c r="I26" i="2"/>
  <c r="CP246" i="2"/>
  <c r="E267" i="2"/>
  <c r="E251" i="2"/>
  <c r="E222" i="2"/>
  <c r="E195" i="2"/>
  <c r="E175" i="2"/>
  <c r="E151" i="2"/>
  <c r="E127" i="2"/>
  <c r="E110" i="2"/>
  <c r="E83" i="2"/>
  <c r="E62" i="2"/>
  <c r="E39" i="2"/>
  <c r="E11" i="2"/>
  <c r="F298" i="2"/>
  <c r="F290" i="2"/>
  <c r="F282" i="2"/>
  <c r="F274" i="2"/>
  <c r="F266" i="2"/>
  <c r="F254" i="2"/>
  <c r="F250" i="2"/>
  <c r="F242" i="2"/>
  <c r="F234" i="2"/>
  <c r="F226" i="2"/>
  <c r="F218" i="2"/>
  <c r="F210" i="2"/>
  <c r="F198" i="2"/>
  <c r="F190" i="2"/>
  <c r="F182" i="2"/>
  <c r="F174" i="2"/>
  <c r="F166" i="2"/>
  <c r="F162" i="2"/>
  <c r="F154" i="2"/>
  <c r="F142" i="2"/>
  <c r="F134" i="2"/>
  <c r="F126" i="2"/>
  <c r="F118" i="2"/>
  <c r="F106" i="2"/>
  <c r="F46" i="2"/>
  <c r="K282" i="2"/>
  <c r="J246" i="2"/>
  <c r="J214" i="2"/>
  <c r="J176" i="2"/>
  <c r="K139" i="2"/>
  <c r="J111" i="2"/>
  <c r="K91" i="2"/>
  <c r="J63" i="2"/>
  <c r="I38" i="2"/>
  <c r="J18" i="2"/>
  <c r="CK144" i="2"/>
  <c r="E259" i="2"/>
  <c r="E239" i="2"/>
  <c r="E215" i="2"/>
  <c r="E191" i="2"/>
  <c r="E174" i="2"/>
  <c r="E147" i="2"/>
  <c r="E126" i="2"/>
  <c r="E103" i="2"/>
  <c r="E75" i="2"/>
  <c r="E59" i="2"/>
  <c r="E30" i="2"/>
  <c r="CR4" i="2"/>
  <c r="E293" i="2"/>
  <c r="I289" i="2"/>
  <c r="E281" i="2"/>
  <c r="I277" i="2"/>
  <c r="E273" i="2"/>
  <c r="I269" i="2"/>
  <c r="E265" i="2"/>
  <c r="I261" i="2"/>
  <c r="E257" i="2"/>
  <c r="E253" i="2"/>
  <c r="I249" i="2"/>
  <c r="I245" i="2"/>
  <c r="E241" i="2"/>
  <c r="E237" i="2"/>
  <c r="I233" i="2"/>
  <c r="E229" i="2"/>
  <c r="E225" i="2"/>
  <c r="I221" i="2"/>
  <c r="E217" i="2"/>
  <c r="I213" i="2"/>
  <c r="E209" i="2"/>
  <c r="I201" i="2"/>
  <c r="E201" i="2"/>
  <c r="E197" i="2"/>
  <c r="E193" i="2"/>
  <c r="I189" i="2"/>
  <c r="E189" i="2"/>
  <c r="I181" i="2"/>
  <c r="E177" i="2"/>
  <c r="E173" i="2"/>
  <c r="I169" i="2"/>
  <c r="E165" i="2"/>
  <c r="E161" i="2"/>
  <c r="I157" i="2"/>
  <c r="E153" i="2"/>
  <c r="I149" i="2"/>
  <c r="E145" i="2"/>
  <c r="I137" i="2"/>
  <c r="E137" i="2"/>
  <c r="E133" i="2"/>
  <c r="E129" i="2"/>
  <c r="E125" i="2"/>
  <c r="I121" i="2"/>
  <c r="E117" i="2"/>
  <c r="E113" i="2"/>
  <c r="E109" i="2"/>
  <c r="E101" i="2"/>
  <c r="K97" i="2"/>
  <c r="E89" i="2"/>
  <c r="I85" i="2"/>
  <c r="E81" i="2"/>
  <c r="I73" i="2"/>
  <c r="E73" i="2"/>
  <c r="E69" i="2"/>
  <c r="E65" i="2"/>
  <c r="K61" i="2"/>
  <c r="E61" i="2"/>
  <c r="I53" i="2"/>
  <c r="E49" i="2"/>
  <c r="E45" i="2"/>
  <c r="I41" i="2"/>
  <c r="E37" i="2"/>
  <c r="E33" i="2"/>
  <c r="K29" i="2"/>
  <c r="E25" i="2"/>
  <c r="I21" i="2"/>
  <c r="E17" i="2"/>
  <c r="E9" i="2"/>
  <c r="I5" i="2"/>
  <c r="E285" i="2"/>
  <c r="E233" i="2"/>
  <c r="E185" i="2"/>
  <c r="E77" i="2"/>
  <c r="E29" i="2"/>
  <c r="J296" i="2"/>
  <c r="CQ288" i="2"/>
  <c r="J280" i="2"/>
  <c r="J272" i="2"/>
  <c r="J260" i="2"/>
  <c r="J256" i="2"/>
  <c r="J244" i="2"/>
  <c r="J232" i="2"/>
  <c r="J216" i="2"/>
  <c r="J208" i="2"/>
  <c r="J196" i="2"/>
  <c r="J192" i="2"/>
  <c r="J180" i="2"/>
  <c r="J168" i="2"/>
  <c r="J152" i="2"/>
  <c r="E144" i="2"/>
  <c r="J144" i="2"/>
  <c r="K140" i="2"/>
  <c r="J120" i="2"/>
  <c r="E116" i="2"/>
  <c r="K116" i="2"/>
  <c r="E112" i="2"/>
  <c r="J104" i="2"/>
  <c r="E100" i="2"/>
  <c r="E96" i="2"/>
  <c r="J96" i="2"/>
  <c r="E84" i="2"/>
  <c r="K84" i="2"/>
  <c r="E80" i="2"/>
  <c r="J56" i="2"/>
  <c r="E52" i="2"/>
  <c r="E48" i="2"/>
  <c r="E36" i="2"/>
  <c r="K36" i="2"/>
  <c r="E32" i="2"/>
  <c r="K28" i="2"/>
  <c r="E20" i="2"/>
  <c r="E16" i="2"/>
  <c r="J16" i="2"/>
  <c r="K12" i="2"/>
  <c r="K100" i="2"/>
  <c r="J48" i="2"/>
  <c r="J8" i="2"/>
  <c r="E297" i="2"/>
  <c r="E249" i="2"/>
  <c r="E141" i="2"/>
  <c r="E93" i="2"/>
  <c r="E41" i="2"/>
  <c r="I299" i="2"/>
  <c r="E299" i="2"/>
  <c r="I295" i="2"/>
  <c r="I291" i="2"/>
  <c r="E291" i="2"/>
  <c r="I287" i="2"/>
  <c r="E287" i="2"/>
  <c r="I283" i="2"/>
  <c r="E283" i="2"/>
  <c r="I279" i="2"/>
  <c r="I275" i="2"/>
  <c r="J292" i="2"/>
  <c r="J276" i="2"/>
  <c r="J248" i="2"/>
  <c r="J228" i="2"/>
  <c r="J212" i="2"/>
  <c r="J184" i="2"/>
  <c r="J164" i="2"/>
  <c r="J148" i="2"/>
  <c r="K124" i="2"/>
  <c r="K76" i="2"/>
  <c r="E295" i="2"/>
  <c r="E275" i="2"/>
  <c r="E205" i="2"/>
  <c r="E157" i="2"/>
  <c r="E105" i="2"/>
  <c r="E57" i="2"/>
  <c r="J288" i="2"/>
  <c r="J264" i="2"/>
  <c r="J224" i="2"/>
  <c r="J200" i="2"/>
  <c r="J160" i="2"/>
  <c r="E269" i="2"/>
  <c r="E221" i="2"/>
  <c r="E169" i="2"/>
  <c r="E121" i="2"/>
  <c r="E13" i="2"/>
  <c r="I271" i="2"/>
  <c r="I267" i="2"/>
  <c r="I263" i="2"/>
  <c r="I259" i="2"/>
  <c r="I255" i="2"/>
  <c r="I251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99" i="2"/>
  <c r="I195" i="2"/>
  <c r="I191" i="2"/>
  <c r="I187" i="2"/>
  <c r="I183" i="2"/>
  <c r="I179" i="2"/>
  <c r="I175" i="2"/>
  <c r="I171" i="2"/>
  <c r="I167" i="2"/>
  <c r="I163" i="2"/>
  <c r="I159" i="2"/>
  <c r="I155" i="2"/>
  <c r="I151" i="2"/>
  <c r="I147" i="2"/>
  <c r="J143" i="2"/>
  <c r="K123" i="2"/>
  <c r="I83" i="2"/>
  <c r="J79" i="2"/>
  <c r="K59" i="2"/>
  <c r="I19" i="2"/>
  <c r="J15" i="2"/>
  <c r="I131" i="2"/>
  <c r="K107" i="2"/>
  <c r="J47" i="2"/>
  <c r="E271" i="2"/>
  <c r="E247" i="2"/>
  <c r="E227" i="2"/>
  <c r="E219" i="2"/>
  <c r="E207" i="2"/>
  <c r="E183" i="2"/>
  <c r="E163" i="2"/>
  <c r="E155" i="2"/>
  <c r="E143" i="2"/>
  <c r="E119" i="2"/>
  <c r="E99" i="2"/>
  <c r="E91" i="2"/>
  <c r="E79" i="2"/>
  <c r="E55" i="2"/>
  <c r="E35" i="2"/>
  <c r="E27" i="2"/>
  <c r="E15" i="2"/>
  <c r="E298" i="2"/>
  <c r="CL294" i="2"/>
  <c r="J290" i="2"/>
  <c r="J286" i="2"/>
  <c r="E282" i="2"/>
  <c r="K278" i="2"/>
  <c r="J274" i="2"/>
  <c r="J270" i="2"/>
  <c r="E266" i="2"/>
  <c r="CL262" i="2"/>
  <c r="J258" i="2"/>
  <c r="CP254" i="2"/>
  <c r="E250" i="2"/>
  <c r="K246" i="2"/>
  <c r="J242" i="2"/>
  <c r="J238" i="2"/>
  <c r="E234" i="2"/>
  <c r="K230" i="2"/>
  <c r="J226" i="2"/>
  <c r="J222" i="2"/>
  <c r="E218" i="2"/>
  <c r="K214" i="2"/>
  <c r="J210" i="2"/>
  <c r="J206" i="2"/>
  <c r="E202" i="2"/>
  <c r="K198" i="2"/>
  <c r="J194" i="2"/>
  <c r="J190" i="2"/>
  <c r="E186" i="2"/>
  <c r="K182" i="2"/>
  <c r="J178" i="2"/>
  <c r="J174" i="2"/>
  <c r="E170" i="2"/>
  <c r="K166" i="2"/>
  <c r="J162" i="2"/>
  <c r="J158" i="2"/>
  <c r="E154" i="2"/>
  <c r="K150" i="2"/>
  <c r="I146" i="2"/>
  <c r="J142" i="2"/>
  <c r="I138" i="2"/>
  <c r="E134" i="2"/>
  <c r="E130" i="2"/>
  <c r="J126" i="2"/>
  <c r="E122" i="2"/>
  <c r="I118" i="2"/>
  <c r="I114" i="2"/>
  <c r="J110" i="2"/>
  <c r="E106" i="2"/>
  <c r="J102" i="2"/>
  <c r="J98" i="2"/>
  <c r="J94" i="2"/>
  <c r="E90" i="2"/>
  <c r="I86" i="2"/>
  <c r="I82" i="2"/>
  <c r="I74" i="2"/>
  <c r="E70" i="2"/>
  <c r="J66" i="2"/>
  <c r="J62" i="2"/>
  <c r="E58" i="2"/>
  <c r="I54" i="2"/>
  <c r="I50" i="2"/>
  <c r="E42" i="2"/>
  <c r="J38" i="2"/>
  <c r="J34" i="2"/>
  <c r="J30" i="2"/>
  <c r="E26" i="2"/>
  <c r="E22" i="2"/>
  <c r="E18" i="2"/>
  <c r="J14" i="2"/>
  <c r="I10" i="2"/>
  <c r="J6" i="2"/>
  <c r="J294" i="2"/>
  <c r="K266" i="2"/>
  <c r="J230" i="2"/>
  <c r="K202" i="2"/>
  <c r="J166" i="2"/>
  <c r="J130" i="2"/>
  <c r="J78" i="2"/>
  <c r="I67" i="2"/>
  <c r="J46" i="2"/>
  <c r="I35" i="2"/>
  <c r="K27" i="2"/>
  <c r="E270" i="2"/>
  <c r="E263" i="2"/>
  <c r="E243" i="2"/>
  <c r="E235" i="2"/>
  <c r="E223" i="2"/>
  <c r="E206" i="2"/>
  <c r="E199" i="2"/>
  <c r="E179" i="2"/>
  <c r="E171" i="2"/>
  <c r="E159" i="2"/>
  <c r="E142" i="2"/>
  <c r="E135" i="2"/>
  <c r="E115" i="2"/>
  <c r="E107" i="2"/>
  <c r="E95" i="2"/>
  <c r="E78" i="2"/>
  <c r="E71" i="2"/>
  <c r="E51" i="2"/>
  <c r="E43" i="2"/>
  <c r="E31" i="2"/>
  <c r="E14" i="2"/>
  <c r="E7" i="2"/>
  <c r="J298" i="2"/>
  <c r="K286" i="2"/>
  <c r="J282" i="2"/>
  <c r="K270" i="2"/>
  <c r="J266" i="2"/>
  <c r="K254" i="2"/>
  <c r="J250" i="2"/>
  <c r="K238" i="2"/>
  <c r="J234" i="2"/>
  <c r="K222" i="2"/>
  <c r="J218" i="2"/>
  <c r="K206" i="2"/>
  <c r="J202" i="2"/>
  <c r="K190" i="2"/>
  <c r="J186" i="2"/>
  <c r="K174" i="2"/>
  <c r="J170" i="2"/>
  <c r="K158" i="2"/>
  <c r="J154" i="2"/>
  <c r="J134" i="2"/>
  <c r="I130" i="2"/>
  <c r="I122" i="2"/>
  <c r="I102" i="2"/>
  <c r="I90" i="2"/>
  <c r="J82" i="2"/>
  <c r="I70" i="2"/>
  <c r="J50" i="2"/>
  <c r="J22" i="2"/>
  <c r="I18" i="2"/>
  <c r="CP238" i="2"/>
  <c r="E290" i="2"/>
  <c r="E274" i="2"/>
  <c r="E258" i="2"/>
  <c r="E242" i="2"/>
  <c r="E226" i="2"/>
  <c r="E210" i="2"/>
  <c r="E194" i="2"/>
  <c r="E178" i="2"/>
  <c r="E162" i="2"/>
  <c r="E146" i="2"/>
  <c r="E114" i="2"/>
  <c r="E98" i="2"/>
  <c r="E82" i="2"/>
  <c r="E66" i="2"/>
  <c r="E50" i="2"/>
  <c r="E34" i="2"/>
  <c r="K290" i="2"/>
  <c r="K274" i="2"/>
  <c r="K258" i="2"/>
  <c r="J254" i="2"/>
  <c r="K242" i="2"/>
  <c r="K226" i="2"/>
  <c r="K210" i="2"/>
  <c r="K194" i="2"/>
  <c r="K178" i="2"/>
  <c r="K162" i="2"/>
  <c r="J146" i="2"/>
  <c r="I134" i="2"/>
  <c r="J114" i="2"/>
  <c r="J86" i="2"/>
  <c r="J54" i="2"/>
  <c r="I42" i="2"/>
  <c r="I22" i="2"/>
  <c r="CL278" i="2"/>
  <c r="CP230" i="2"/>
  <c r="E294" i="2"/>
  <c r="E289" i="2"/>
  <c r="E278" i="2"/>
  <c r="E262" i="2"/>
  <c r="E246" i="2"/>
  <c r="E230" i="2"/>
  <c r="E214" i="2"/>
  <c r="E198" i="2"/>
  <c r="E182" i="2"/>
  <c r="E166" i="2"/>
  <c r="E150" i="2"/>
  <c r="E118" i="2"/>
  <c r="E102" i="2"/>
  <c r="E97" i="2"/>
  <c r="E86" i="2"/>
  <c r="E54" i="2"/>
  <c r="E38" i="2"/>
  <c r="E6" i="2"/>
  <c r="K300" i="2"/>
  <c r="E300" i="2"/>
  <c r="K296" i="2"/>
  <c r="E296" i="2"/>
  <c r="K292" i="2"/>
  <c r="E292" i="2"/>
  <c r="K288" i="2"/>
  <c r="E288" i="2"/>
  <c r="K284" i="2"/>
  <c r="E284" i="2"/>
  <c r="CQ280" i="2"/>
  <c r="E280" i="2"/>
  <c r="K276" i="2"/>
  <c r="E276" i="2"/>
  <c r="K272" i="2"/>
  <c r="E272" i="2"/>
  <c r="K268" i="2"/>
  <c r="E268" i="2"/>
  <c r="K264" i="2"/>
  <c r="E264" i="2"/>
  <c r="K260" i="2"/>
  <c r="E260" i="2"/>
  <c r="K256" i="2"/>
  <c r="E256" i="2"/>
  <c r="K252" i="2"/>
  <c r="E252" i="2"/>
  <c r="K248" i="2"/>
  <c r="E248" i="2"/>
  <c r="K244" i="2"/>
  <c r="E244" i="2"/>
  <c r="K240" i="2"/>
  <c r="E240" i="2"/>
  <c r="K236" i="2"/>
  <c r="E236" i="2"/>
  <c r="K232" i="2"/>
  <c r="E232" i="2"/>
  <c r="K228" i="2"/>
  <c r="E228" i="2"/>
  <c r="K224" i="2"/>
  <c r="E224" i="2"/>
  <c r="K220" i="2"/>
  <c r="E220" i="2"/>
  <c r="CM220" i="2"/>
  <c r="K216" i="2"/>
  <c r="E216" i="2"/>
  <c r="K212" i="2"/>
  <c r="E212" i="2"/>
  <c r="K208" i="2"/>
  <c r="E208" i="2"/>
  <c r="CM204" i="2"/>
  <c r="E204" i="2"/>
  <c r="K200" i="2"/>
  <c r="E200" i="2"/>
  <c r="K196" i="2"/>
  <c r="E196" i="2"/>
  <c r="K192" i="2"/>
  <c r="E192" i="2"/>
  <c r="K188" i="2"/>
  <c r="E188" i="2"/>
  <c r="K184" i="2"/>
  <c r="E184" i="2"/>
  <c r="K180" i="2"/>
  <c r="E180" i="2"/>
  <c r="K176" i="2"/>
  <c r="E176" i="2"/>
  <c r="K172" i="2"/>
  <c r="E172" i="2"/>
  <c r="K168" i="2"/>
  <c r="E168" i="2"/>
  <c r="K164" i="2"/>
  <c r="E164" i="2"/>
  <c r="K160" i="2"/>
  <c r="E160" i="2"/>
  <c r="K156" i="2"/>
  <c r="E156" i="2"/>
  <c r="CK152" i="2"/>
  <c r="E152" i="2"/>
  <c r="K148" i="2"/>
  <c r="E148" i="2"/>
  <c r="J140" i="2"/>
  <c r="E140" i="2"/>
  <c r="K136" i="2"/>
  <c r="E136" i="2"/>
  <c r="E132" i="2"/>
  <c r="K132" i="2"/>
  <c r="E128" i="2"/>
  <c r="J128" i="2"/>
  <c r="J124" i="2"/>
  <c r="E124" i="2"/>
  <c r="K120" i="2"/>
  <c r="E120" i="2"/>
  <c r="J108" i="2"/>
  <c r="E108" i="2"/>
  <c r="K108" i="2"/>
  <c r="K104" i="2"/>
  <c r="E104" i="2"/>
  <c r="J92" i="2"/>
  <c r="E92" i="2"/>
  <c r="K88" i="2"/>
  <c r="E88" i="2"/>
  <c r="J88" i="2"/>
  <c r="J76" i="2"/>
  <c r="E76" i="2"/>
  <c r="K72" i="2"/>
  <c r="E72" i="2"/>
  <c r="E68" i="2"/>
  <c r="K68" i="2"/>
  <c r="E64" i="2"/>
  <c r="J64" i="2"/>
  <c r="J60" i="2"/>
  <c r="E60" i="2"/>
  <c r="K56" i="2"/>
  <c r="E56" i="2"/>
  <c r="E44" i="2"/>
  <c r="K44" i="2"/>
  <c r="K40" i="2"/>
  <c r="E40" i="2"/>
  <c r="J28" i="2"/>
  <c r="E28" i="2"/>
  <c r="K24" i="2"/>
  <c r="E24" i="2"/>
  <c r="J24" i="2"/>
  <c r="J12" i="2"/>
  <c r="E12" i="2"/>
  <c r="K8" i="2"/>
  <c r="E8" i="2"/>
  <c r="J300" i="2"/>
  <c r="K294" i="2"/>
  <c r="J284" i="2"/>
  <c r="J268" i="2"/>
  <c r="K262" i="2"/>
  <c r="J252" i="2"/>
  <c r="J236" i="2"/>
  <c r="J220" i="2"/>
  <c r="J204" i="2"/>
  <c r="J188" i="2"/>
  <c r="J172" i="2"/>
  <c r="J156" i="2"/>
  <c r="J118" i="2"/>
  <c r="J112" i="2"/>
  <c r="I106" i="2"/>
  <c r="K92" i="2"/>
  <c r="J80" i="2"/>
  <c r="J72" i="2"/>
  <c r="K60" i="2"/>
  <c r="K52" i="2"/>
  <c r="J40" i="2"/>
  <c r="I34" i="2"/>
  <c r="K20" i="2"/>
  <c r="CK176" i="2"/>
  <c r="E277" i="2"/>
  <c r="E261" i="2"/>
  <c r="E245" i="2"/>
  <c r="E213" i="2"/>
  <c r="E181" i="2"/>
  <c r="E149" i="2"/>
  <c r="E138" i="2"/>
  <c r="E85" i="2"/>
  <c r="E74" i="2"/>
  <c r="E53" i="2"/>
  <c r="E21" i="2"/>
  <c r="E10" i="2"/>
  <c r="E5" i="2"/>
  <c r="CK297" i="2"/>
  <c r="CO297" i="2"/>
  <c r="CP297" i="2"/>
  <c r="CM297" i="2"/>
  <c r="CR297" i="2"/>
  <c r="CL297" i="2"/>
  <c r="CQ297" i="2"/>
  <c r="CN297" i="2"/>
  <c r="CK293" i="2"/>
  <c r="CO293" i="2"/>
  <c r="CP293" i="2"/>
  <c r="CM293" i="2"/>
  <c r="CR293" i="2"/>
  <c r="CL293" i="2"/>
  <c r="CQ293" i="2"/>
  <c r="CN293" i="2"/>
  <c r="CK285" i="2"/>
  <c r="CO285" i="2"/>
  <c r="CP285" i="2"/>
  <c r="CM285" i="2"/>
  <c r="CR285" i="2"/>
  <c r="CL285" i="2"/>
  <c r="CQ285" i="2"/>
  <c r="CN285" i="2"/>
  <c r="CK281" i="2"/>
  <c r="CO281" i="2"/>
  <c r="CP281" i="2"/>
  <c r="CM281" i="2"/>
  <c r="CR281" i="2"/>
  <c r="CL281" i="2"/>
  <c r="CQ281" i="2"/>
  <c r="CN281" i="2"/>
  <c r="CK273" i="2"/>
  <c r="CO273" i="2"/>
  <c r="CP273" i="2"/>
  <c r="CM273" i="2"/>
  <c r="CR273" i="2"/>
  <c r="CL273" i="2"/>
  <c r="CQ273" i="2"/>
  <c r="CN273" i="2"/>
  <c r="CK265" i="2"/>
  <c r="CO265" i="2"/>
  <c r="CP265" i="2"/>
  <c r="CM265" i="2"/>
  <c r="CR265" i="2"/>
  <c r="CL265" i="2"/>
  <c r="CQ265" i="2"/>
  <c r="CN265" i="2"/>
  <c r="CM257" i="2"/>
  <c r="CQ257" i="2"/>
  <c r="CK257" i="2"/>
  <c r="CO257" i="2"/>
  <c r="CR257" i="2"/>
  <c r="CN257" i="2"/>
  <c r="CL257" i="2"/>
  <c r="CP257" i="2"/>
  <c r="CM253" i="2"/>
  <c r="CQ253" i="2"/>
  <c r="CK253" i="2"/>
  <c r="CO253" i="2"/>
  <c r="CR253" i="2"/>
  <c r="CN253" i="2"/>
  <c r="CL253" i="2"/>
  <c r="CP253" i="2"/>
  <c r="CM241" i="2"/>
  <c r="CQ241" i="2"/>
  <c r="CK241" i="2"/>
  <c r="CO241" i="2"/>
  <c r="CR241" i="2"/>
  <c r="CN241" i="2"/>
  <c r="CL241" i="2"/>
  <c r="CP241" i="2"/>
  <c r="CM237" i="2"/>
  <c r="CQ237" i="2"/>
  <c r="CK237" i="2"/>
  <c r="CO237" i="2"/>
  <c r="CR237" i="2"/>
  <c r="CN237" i="2"/>
  <c r="CL237" i="2"/>
  <c r="CP237" i="2"/>
  <c r="CN229" i="2"/>
  <c r="CL229" i="2"/>
  <c r="CQ229" i="2"/>
  <c r="CO229" i="2"/>
  <c r="CR229" i="2"/>
  <c r="CM229" i="2"/>
  <c r="CK229" i="2"/>
  <c r="CP229" i="2"/>
  <c r="CN225" i="2"/>
  <c r="CR225" i="2"/>
  <c r="CL225" i="2"/>
  <c r="CQ225" i="2"/>
  <c r="CO225" i="2"/>
  <c r="CM225" i="2"/>
  <c r="CK225" i="2"/>
  <c r="CN217" i="2"/>
  <c r="CR217" i="2"/>
  <c r="CL217" i="2"/>
  <c r="CQ217" i="2"/>
  <c r="CO217" i="2"/>
  <c r="CM217" i="2"/>
  <c r="CK217" i="2"/>
  <c r="CP217" i="2"/>
  <c r="CN209" i="2"/>
  <c r="CR209" i="2"/>
  <c r="CL209" i="2"/>
  <c r="CQ209" i="2"/>
  <c r="CO209" i="2"/>
  <c r="CM209" i="2"/>
  <c r="CK209" i="2"/>
  <c r="CN205" i="2"/>
  <c r="CR205" i="2"/>
  <c r="CL205" i="2"/>
  <c r="CQ205" i="2"/>
  <c r="CO205" i="2"/>
  <c r="CM205" i="2"/>
  <c r="CK205" i="2"/>
  <c r="CP205" i="2"/>
  <c r="CN197" i="2"/>
  <c r="CR197" i="2"/>
  <c r="CL197" i="2"/>
  <c r="CQ197" i="2"/>
  <c r="CO197" i="2"/>
  <c r="CM197" i="2"/>
  <c r="CK197" i="2"/>
  <c r="CP197" i="2"/>
  <c r="CN193" i="2"/>
  <c r="CR193" i="2"/>
  <c r="CL193" i="2"/>
  <c r="CQ193" i="2"/>
  <c r="CO193" i="2"/>
  <c r="CM193" i="2"/>
  <c r="CK193" i="2"/>
  <c r="CN185" i="2"/>
  <c r="CR185" i="2"/>
  <c r="CL185" i="2"/>
  <c r="CQ185" i="2"/>
  <c r="CO185" i="2"/>
  <c r="CM185" i="2"/>
  <c r="CK185" i="2"/>
  <c r="CP185" i="2"/>
  <c r="CL177" i="2"/>
  <c r="CP177" i="2"/>
  <c r="CN177" i="2"/>
  <c r="CR177" i="2"/>
  <c r="CM177" i="2"/>
  <c r="CQ177" i="2"/>
  <c r="CO177" i="2"/>
  <c r="CK177" i="2"/>
  <c r="CL173" i="2"/>
  <c r="CP173" i="2"/>
  <c r="CN173" i="2"/>
  <c r="CR173" i="2"/>
  <c r="CM173" i="2"/>
  <c r="CQ173" i="2"/>
  <c r="CO173" i="2"/>
  <c r="CK173" i="2"/>
  <c r="CL165" i="2"/>
  <c r="CP165" i="2"/>
  <c r="CN165" i="2"/>
  <c r="CR165" i="2"/>
  <c r="CM165" i="2"/>
  <c r="CQ165" i="2"/>
  <c r="CO165" i="2"/>
  <c r="CK165" i="2"/>
  <c r="CL161" i="2"/>
  <c r="CP161" i="2"/>
  <c r="CN161" i="2"/>
  <c r="CR161" i="2"/>
  <c r="CM161" i="2"/>
  <c r="CQ161" i="2"/>
  <c r="CO161" i="2"/>
  <c r="CK161" i="2"/>
  <c r="CL153" i="2"/>
  <c r="CP153" i="2"/>
  <c r="CN153" i="2"/>
  <c r="CR153" i="2"/>
  <c r="CM153" i="2"/>
  <c r="CQ153" i="2"/>
  <c r="CO153" i="2"/>
  <c r="CK153" i="2"/>
  <c r="CL145" i="2"/>
  <c r="CP145" i="2"/>
  <c r="CN145" i="2"/>
  <c r="CR145" i="2"/>
  <c r="CM145" i="2"/>
  <c r="CQ145" i="2"/>
  <c r="CO145" i="2"/>
  <c r="CK145" i="2"/>
  <c r="J145" i="2"/>
  <c r="CL141" i="2"/>
  <c r="CP141" i="2"/>
  <c r="CN141" i="2"/>
  <c r="CR141" i="2"/>
  <c r="CM141" i="2"/>
  <c r="CQ141" i="2"/>
  <c r="CO141" i="2"/>
  <c r="CK141" i="2"/>
  <c r="J141" i="2"/>
  <c r="CN133" i="2"/>
  <c r="CR133" i="2"/>
  <c r="CK133" i="2"/>
  <c r="CP133" i="2"/>
  <c r="CM133" i="2"/>
  <c r="CL133" i="2"/>
  <c r="CQ133" i="2"/>
  <c r="CO133" i="2"/>
  <c r="J133" i="2"/>
  <c r="CN129" i="2"/>
  <c r="CR129" i="2"/>
  <c r="CK129" i="2"/>
  <c r="CP129" i="2"/>
  <c r="CM129" i="2"/>
  <c r="CL129" i="2"/>
  <c r="CQ129" i="2"/>
  <c r="CO129" i="2"/>
  <c r="J129" i="2"/>
  <c r="CN125" i="2"/>
  <c r="CM125" i="2"/>
  <c r="CR125" i="2"/>
  <c r="CP125" i="2"/>
  <c r="CL125" i="2"/>
  <c r="CK125" i="2"/>
  <c r="CQ125" i="2"/>
  <c r="CO125" i="2"/>
  <c r="J125" i="2"/>
  <c r="CN117" i="2"/>
  <c r="CR117" i="2"/>
  <c r="CM117" i="2"/>
  <c r="CP117" i="2"/>
  <c r="CL117" i="2"/>
  <c r="CQ117" i="2"/>
  <c r="CK117" i="2"/>
  <c r="CO117" i="2"/>
  <c r="J117" i="2"/>
  <c r="CN113" i="2"/>
  <c r="CR113" i="2"/>
  <c r="CM113" i="2"/>
  <c r="CL113" i="2"/>
  <c r="CP113" i="2"/>
  <c r="CO113" i="2"/>
  <c r="CK113" i="2"/>
  <c r="CQ113" i="2"/>
  <c r="J113" i="2"/>
  <c r="CN105" i="2"/>
  <c r="CR105" i="2"/>
  <c r="CK105" i="2"/>
  <c r="CM105" i="2"/>
  <c r="CL105" i="2"/>
  <c r="CP105" i="2"/>
  <c r="CO105" i="2"/>
  <c r="CQ105" i="2"/>
  <c r="J105" i="2"/>
  <c r="CN101" i="2"/>
  <c r="CR101" i="2"/>
  <c r="CK101" i="2"/>
  <c r="CP101" i="2"/>
  <c r="CM101" i="2"/>
  <c r="CL101" i="2"/>
  <c r="CQ101" i="2"/>
  <c r="CO101" i="2"/>
  <c r="J101" i="2"/>
  <c r="CN93" i="2"/>
  <c r="CR93" i="2"/>
  <c r="CK93" i="2"/>
  <c r="CP93" i="2"/>
  <c r="CM93" i="2"/>
  <c r="CL93" i="2"/>
  <c r="CQ93" i="2"/>
  <c r="CO93" i="2"/>
  <c r="J93" i="2"/>
  <c r="CN89" i="2"/>
  <c r="CR89" i="2"/>
  <c r="CK89" i="2"/>
  <c r="CP89" i="2"/>
  <c r="CM89" i="2"/>
  <c r="CL89" i="2"/>
  <c r="CQ89" i="2"/>
  <c r="CO89" i="2"/>
  <c r="J89" i="2"/>
  <c r="CN81" i="2"/>
  <c r="CR81" i="2"/>
  <c r="CK81" i="2"/>
  <c r="CP81" i="2"/>
  <c r="CM81" i="2"/>
  <c r="CL81" i="2"/>
  <c r="CQ81" i="2"/>
  <c r="CO81" i="2"/>
  <c r="J81" i="2"/>
  <c r="CN77" i="2"/>
  <c r="CR77" i="2"/>
  <c r="CK77" i="2"/>
  <c r="CP77" i="2"/>
  <c r="CM77" i="2"/>
  <c r="CL77" i="2"/>
  <c r="CQ77" i="2"/>
  <c r="CO77" i="2"/>
  <c r="J77" i="2"/>
  <c r="CN69" i="2"/>
  <c r="CR69" i="2"/>
  <c r="CK69" i="2"/>
  <c r="CP69" i="2"/>
  <c r="CM69" i="2"/>
  <c r="CL69" i="2"/>
  <c r="CQ69" i="2"/>
  <c r="CO69" i="2"/>
  <c r="J69" i="2"/>
  <c r="CN65" i="2"/>
  <c r="CK65" i="2"/>
  <c r="CM65" i="2"/>
  <c r="CR65" i="2"/>
  <c r="CP65" i="2"/>
  <c r="CL65" i="2"/>
  <c r="CQ65" i="2"/>
  <c r="CO65" i="2"/>
  <c r="J65" i="2"/>
  <c r="CN57" i="2"/>
  <c r="CR57" i="2"/>
  <c r="CK57" i="2"/>
  <c r="CP57" i="2"/>
  <c r="CM57" i="2"/>
  <c r="CQ57" i="2"/>
  <c r="CL57" i="2"/>
  <c r="CO57" i="2"/>
  <c r="J57" i="2"/>
  <c r="CL49" i="2"/>
  <c r="CP49" i="2"/>
  <c r="CN49" i="2"/>
  <c r="CR49" i="2"/>
  <c r="CM49" i="2"/>
  <c r="CQ49" i="2"/>
  <c r="CO49" i="2"/>
  <c r="CK49" i="2"/>
  <c r="J49" i="2"/>
  <c r="CM45" i="2"/>
  <c r="CQ45" i="2"/>
  <c r="CL45" i="2"/>
  <c r="CR45" i="2"/>
  <c r="CO45" i="2"/>
  <c r="CN45" i="2"/>
  <c r="CK45" i="2"/>
  <c r="CP45" i="2"/>
  <c r="J45" i="2"/>
  <c r="CM37" i="2"/>
  <c r="CQ37" i="2"/>
  <c r="CL37" i="2"/>
  <c r="CR37" i="2"/>
  <c r="CO37" i="2"/>
  <c r="CN37" i="2"/>
  <c r="CK37" i="2"/>
  <c r="CP37" i="2"/>
  <c r="J37" i="2"/>
  <c r="CM33" i="2"/>
  <c r="CQ33" i="2"/>
  <c r="CN33" i="2"/>
  <c r="CR33" i="2"/>
  <c r="CK33" i="2"/>
  <c r="CO33" i="2"/>
  <c r="CL33" i="2"/>
  <c r="CP33" i="2"/>
  <c r="J33" i="2"/>
  <c r="CM25" i="2"/>
  <c r="CQ25" i="2"/>
  <c r="CN25" i="2"/>
  <c r="CR25" i="2"/>
  <c r="CK25" i="2"/>
  <c r="CO25" i="2"/>
  <c r="CL25" i="2"/>
  <c r="CP25" i="2"/>
  <c r="J25" i="2"/>
  <c r="CM17" i="2"/>
  <c r="CQ17" i="2"/>
  <c r="CN17" i="2"/>
  <c r="CR17" i="2"/>
  <c r="CK17" i="2"/>
  <c r="CO17" i="2"/>
  <c r="CL17" i="2"/>
  <c r="CP17" i="2"/>
  <c r="J17" i="2"/>
  <c r="CM13" i="2"/>
  <c r="CQ13" i="2"/>
  <c r="CN13" i="2"/>
  <c r="CR13" i="2"/>
  <c r="CK13" i="2"/>
  <c r="CO13" i="2"/>
  <c r="CL13" i="2"/>
  <c r="CP13" i="2"/>
  <c r="J13" i="2"/>
  <c r="CM9" i="2"/>
  <c r="CQ9" i="2"/>
  <c r="CN9" i="2"/>
  <c r="CR9" i="2"/>
  <c r="CK9" i="2"/>
  <c r="CO9" i="2"/>
  <c r="CL9" i="2"/>
  <c r="CP9" i="2"/>
  <c r="J9" i="2"/>
  <c r="K4" i="2"/>
  <c r="K297" i="2"/>
  <c r="K293" i="2"/>
  <c r="K289" i="2"/>
  <c r="K285" i="2"/>
  <c r="K281" i="2"/>
  <c r="K277" i="2"/>
  <c r="K273" i="2"/>
  <c r="K269" i="2"/>
  <c r="K265" i="2"/>
  <c r="K261" i="2"/>
  <c r="K257" i="2"/>
  <c r="K253" i="2"/>
  <c r="K249" i="2"/>
  <c r="K245" i="2"/>
  <c r="K241" i="2"/>
  <c r="K237" i="2"/>
  <c r="K233" i="2"/>
  <c r="K229" i="2"/>
  <c r="K225" i="2"/>
  <c r="K221" i="2"/>
  <c r="K217" i="2"/>
  <c r="K213" i="2"/>
  <c r="K209" i="2"/>
  <c r="K201" i="2"/>
  <c r="K197" i="2"/>
  <c r="K189" i="2"/>
  <c r="K185" i="2"/>
  <c r="K181" i="2"/>
  <c r="K173" i="2"/>
  <c r="K169" i="2"/>
  <c r="K165" i="2"/>
  <c r="K161" i="2"/>
  <c r="K157" i="2"/>
  <c r="K153" i="2"/>
  <c r="I129" i="2"/>
  <c r="K125" i="2"/>
  <c r="I81" i="2"/>
  <c r="K77" i="2"/>
  <c r="I65" i="2"/>
  <c r="K45" i="2"/>
  <c r="CK299" i="2"/>
  <c r="CO299" i="2"/>
  <c r="CP299" i="2"/>
  <c r="CM299" i="2"/>
  <c r="CR299" i="2"/>
  <c r="CQ299" i="2"/>
  <c r="CL299" i="2"/>
  <c r="CK295" i="2"/>
  <c r="CO295" i="2"/>
  <c r="CP295" i="2"/>
  <c r="CM295" i="2"/>
  <c r="CR295" i="2"/>
  <c r="CQ295" i="2"/>
  <c r="CL295" i="2"/>
  <c r="CN295" i="2"/>
  <c r="CK291" i="2"/>
  <c r="CO291" i="2"/>
  <c r="CP291" i="2"/>
  <c r="CM291" i="2"/>
  <c r="CR291" i="2"/>
  <c r="CQ291" i="2"/>
  <c r="CL291" i="2"/>
  <c r="CK287" i="2"/>
  <c r="CO287" i="2"/>
  <c r="CP287" i="2"/>
  <c r="CM287" i="2"/>
  <c r="CR287" i="2"/>
  <c r="CQ287" i="2"/>
  <c r="CL287" i="2"/>
  <c r="CN287" i="2"/>
  <c r="CK283" i="2"/>
  <c r="CO283" i="2"/>
  <c r="CP283" i="2"/>
  <c r="CM283" i="2"/>
  <c r="CR283" i="2"/>
  <c r="CQ283" i="2"/>
  <c r="CL283" i="2"/>
  <c r="CK279" i="2"/>
  <c r="CO279" i="2"/>
  <c r="CP279" i="2"/>
  <c r="CM279" i="2"/>
  <c r="CR279" i="2"/>
  <c r="CQ279" i="2"/>
  <c r="CL279" i="2"/>
  <c r="CN279" i="2"/>
  <c r="CK275" i="2"/>
  <c r="CO275" i="2"/>
  <c r="CP275" i="2"/>
  <c r="CM275" i="2"/>
  <c r="CR275" i="2"/>
  <c r="CQ275" i="2"/>
  <c r="CL275" i="2"/>
  <c r="CK271" i="2"/>
  <c r="CO271" i="2"/>
  <c r="CP271" i="2"/>
  <c r="CM271" i="2"/>
  <c r="CR271" i="2"/>
  <c r="CQ271" i="2"/>
  <c r="CL271" i="2"/>
  <c r="CN271" i="2"/>
  <c r="CK267" i="2"/>
  <c r="CO267" i="2"/>
  <c r="CP267" i="2"/>
  <c r="CM267" i="2"/>
  <c r="CR267" i="2"/>
  <c r="CQ267" i="2"/>
  <c r="CL267" i="2"/>
  <c r="CK263" i="2"/>
  <c r="CO263" i="2"/>
  <c r="CP263" i="2"/>
  <c r="CM263" i="2"/>
  <c r="CR263" i="2"/>
  <c r="CQ263" i="2"/>
  <c r="CL263" i="2"/>
  <c r="CN263" i="2"/>
  <c r="CM259" i="2"/>
  <c r="CQ259" i="2"/>
  <c r="CK259" i="2"/>
  <c r="CO259" i="2"/>
  <c r="CR259" i="2"/>
  <c r="CN259" i="2"/>
  <c r="CL259" i="2"/>
  <c r="CP259" i="2"/>
  <c r="CM255" i="2"/>
  <c r="CQ255" i="2"/>
  <c r="CK255" i="2"/>
  <c r="CO255" i="2"/>
  <c r="CR255" i="2"/>
  <c r="CN255" i="2"/>
  <c r="CL255" i="2"/>
  <c r="CP255" i="2"/>
  <c r="CM251" i="2"/>
  <c r="CQ251" i="2"/>
  <c r="CK251" i="2"/>
  <c r="CO251" i="2"/>
  <c r="CR251" i="2"/>
  <c r="CN251" i="2"/>
  <c r="CL251" i="2"/>
  <c r="CP251" i="2"/>
  <c r="CM247" i="2"/>
  <c r="CQ247" i="2"/>
  <c r="CK247" i="2"/>
  <c r="CO247" i="2"/>
  <c r="CR247" i="2"/>
  <c r="CN247" i="2"/>
  <c r="CL247" i="2"/>
  <c r="CP247" i="2"/>
  <c r="CM243" i="2"/>
  <c r="CQ243" i="2"/>
  <c r="CK243" i="2"/>
  <c r="CO243" i="2"/>
  <c r="CR243" i="2"/>
  <c r="CN243" i="2"/>
  <c r="CL243" i="2"/>
  <c r="CP243" i="2"/>
  <c r="CM239" i="2"/>
  <c r="CQ239" i="2"/>
  <c r="CK239" i="2"/>
  <c r="CO239" i="2"/>
  <c r="CR239" i="2"/>
  <c r="CN239" i="2"/>
  <c r="CL239" i="2"/>
  <c r="CP239" i="2"/>
  <c r="CM235" i="2"/>
  <c r="CQ235" i="2"/>
  <c r="CK235" i="2"/>
  <c r="CO235" i="2"/>
  <c r="CR235" i="2"/>
  <c r="CN235" i="2"/>
  <c r="CL235" i="2"/>
  <c r="CP235" i="2"/>
  <c r="CM231" i="2"/>
  <c r="CQ231" i="2"/>
  <c r="CK231" i="2"/>
  <c r="CO231" i="2"/>
  <c r="CR231" i="2"/>
  <c r="CN231" i="2"/>
  <c r="CL231" i="2"/>
  <c r="CP231" i="2"/>
  <c r="CN227" i="2"/>
  <c r="CR227" i="2"/>
  <c r="CL227" i="2"/>
  <c r="CQ227" i="2"/>
  <c r="CO227" i="2"/>
  <c r="CM227" i="2"/>
  <c r="CP227" i="2"/>
  <c r="CK227" i="2"/>
  <c r="CN223" i="2"/>
  <c r="CR223" i="2"/>
  <c r="CL223" i="2"/>
  <c r="CQ223" i="2"/>
  <c r="CO223" i="2"/>
  <c r="CM223" i="2"/>
  <c r="CP223" i="2"/>
  <c r="CK223" i="2"/>
  <c r="CN219" i="2"/>
  <c r="CR219" i="2"/>
  <c r="CL219" i="2"/>
  <c r="CQ219" i="2"/>
  <c r="CO219" i="2"/>
  <c r="CM219" i="2"/>
  <c r="CP219" i="2"/>
  <c r="CK219" i="2"/>
  <c r="CN215" i="2"/>
  <c r="CR215" i="2"/>
  <c r="CL215" i="2"/>
  <c r="CQ215" i="2"/>
  <c r="CO215" i="2"/>
  <c r="CM215" i="2"/>
  <c r="CP215" i="2"/>
  <c r="CN211" i="2"/>
  <c r="CR211" i="2"/>
  <c r="CL211" i="2"/>
  <c r="CQ211" i="2"/>
  <c r="CO211" i="2"/>
  <c r="CM211" i="2"/>
  <c r="CP211" i="2"/>
  <c r="CK211" i="2"/>
  <c r="CN207" i="2"/>
  <c r="CR207" i="2"/>
  <c r="CL207" i="2"/>
  <c r="CQ207" i="2"/>
  <c r="CO207" i="2"/>
  <c r="CM207" i="2"/>
  <c r="CP207" i="2"/>
  <c r="CK207" i="2"/>
  <c r="CN203" i="2"/>
  <c r="CR203" i="2"/>
  <c r="CL203" i="2"/>
  <c r="CQ203" i="2"/>
  <c r="CO203" i="2"/>
  <c r="CM203" i="2"/>
  <c r="CP203" i="2"/>
  <c r="CK203" i="2"/>
  <c r="CN199" i="2"/>
  <c r="CR199" i="2"/>
  <c r="CL199" i="2"/>
  <c r="CQ199" i="2"/>
  <c r="CO199" i="2"/>
  <c r="CM199" i="2"/>
  <c r="CP199" i="2"/>
  <c r="CN195" i="2"/>
  <c r="CR195" i="2"/>
  <c r="CL195" i="2"/>
  <c r="CQ195" i="2"/>
  <c r="CO195" i="2"/>
  <c r="CM195" i="2"/>
  <c r="CP195" i="2"/>
  <c r="CK195" i="2"/>
  <c r="CN191" i="2"/>
  <c r="CR191" i="2"/>
  <c r="CL191" i="2"/>
  <c r="CQ191" i="2"/>
  <c r="CO191" i="2"/>
  <c r="CM191" i="2"/>
  <c r="CP191" i="2"/>
  <c r="CK191" i="2"/>
  <c r="CN187" i="2"/>
  <c r="CR187" i="2"/>
  <c r="CL187" i="2"/>
  <c r="CQ187" i="2"/>
  <c r="CO187" i="2"/>
  <c r="CM187" i="2"/>
  <c r="CP187" i="2"/>
  <c r="CK187" i="2"/>
  <c r="CN183" i="2"/>
  <c r="CR183" i="2"/>
  <c r="CL183" i="2"/>
  <c r="CQ183" i="2"/>
  <c r="CO183" i="2"/>
  <c r="CM183" i="2"/>
  <c r="CP183" i="2"/>
  <c r="CL179" i="2"/>
  <c r="CP179" i="2"/>
  <c r="CN179" i="2"/>
  <c r="CR179" i="2"/>
  <c r="CM179" i="2"/>
  <c r="CQ179" i="2"/>
  <c r="CO179" i="2"/>
  <c r="CK179" i="2"/>
  <c r="CL175" i="2"/>
  <c r="CP175" i="2"/>
  <c r="CN175" i="2"/>
  <c r="CR175" i="2"/>
  <c r="CM175" i="2"/>
  <c r="CQ175" i="2"/>
  <c r="CO175" i="2"/>
  <c r="CK175" i="2"/>
  <c r="CL171" i="2"/>
  <c r="CP171" i="2"/>
  <c r="CN171" i="2"/>
  <c r="CR171" i="2"/>
  <c r="CM171" i="2"/>
  <c r="CQ171" i="2"/>
  <c r="CO171" i="2"/>
  <c r="CK171" i="2"/>
  <c r="CL167" i="2"/>
  <c r="CP167" i="2"/>
  <c r="CN167" i="2"/>
  <c r="CR167" i="2"/>
  <c r="CM167" i="2"/>
  <c r="CQ167" i="2"/>
  <c r="CO167" i="2"/>
  <c r="CK167" i="2"/>
  <c r="CL163" i="2"/>
  <c r="CP163" i="2"/>
  <c r="CN163" i="2"/>
  <c r="CR163" i="2"/>
  <c r="CM163" i="2"/>
  <c r="CQ163" i="2"/>
  <c r="CO163" i="2"/>
  <c r="CK163" i="2"/>
  <c r="CL159" i="2"/>
  <c r="CP159" i="2"/>
  <c r="CN159" i="2"/>
  <c r="CR159" i="2"/>
  <c r="CM159" i="2"/>
  <c r="CQ159" i="2"/>
  <c r="CO159" i="2"/>
  <c r="CK159" i="2"/>
  <c r="CL155" i="2"/>
  <c r="CP155" i="2"/>
  <c r="CN155" i="2"/>
  <c r="CR155" i="2"/>
  <c r="CM155" i="2"/>
  <c r="CQ155" i="2"/>
  <c r="CO155" i="2"/>
  <c r="CK155" i="2"/>
  <c r="CL151" i="2"/>
  <c r="CP151" i="2"/>
  <c r="CN151" i="2"/>
  <c r="CR151" i="2"/>
  <c r="CM151" i="2"/>
  <c r="CQ151" i="2"/>
  <c r="CO151" i="2"/>
  <c r="CK151" i="2"/>
  <c r="CL147" i="2"/>
  <c r="CP147" i="2"/>
  <c r="CN147" i="2"/>
  <c r="CR147" i="2"/>
  <c r="CM147" i="2"/>
  <c r="CQ147" i="2"/>
  <c r="CO147" i="2"/>
  <c r="CK147" i="2"/>
  <c r="CL143" i="2"/>
  <c r="CP143" i="2"/>
  <c r="CN143" i="2"/>
  <c r="CR143" i="2"/>
  <c r="CM143" i="2"/>
  <c r="CQ143" i="2"/>
  <c r="CO143" i="2"/>
  <c r="CK143" i="2"/>
  <c r="CL139" i="2"/>
  <c r="CP139" i="2"/>
  <c r="CN139" i="2"/>
  <c r="CR139" i="2"/>
  <c r="CM139" i="2"/>
  <c r="CQ139" i="2"/>
  <c r="CO139" i="2"/>
  <c r="CK139" i="2"/>
  <c r="CN135" i="2"/>
  <c r="CR135" i="2"/>
  <c r="CK135" i="2"/>
  <c r="CP135" i="2"/>
  <c r="CM135" i="2"/>
  <c r="CQ135" i="2"/>
  <c r="CL135" i="2"/>
  <c r="CN131" i="2"/>
  <c r="CR131" i="2"/>
  <c r="CK131" i="2"/>
  <c r="CP131" i="2"/>
  <c r="CM131" i="2"/>
  <c r="CQ131" i="2"/>
  <c r="CL131" i="2"/>
  <c r="CO131" i="2"/>
  <c r="CN127" i="2"/>
  <c r="CR127" i="2"/>
  <c r="CK127" i="2"/>
  <c r="CP127" i="2"/>
  <c r="CM127" i="2"/>
  <c r="CQ127" i="2"/>
  <c r="CL127" i="2"/>
  <c r="CO127" i="2"/>
  <c r="CN123" i="2"/>
  <c r="CR123" i="2"/>
  <c r="CM123" i="2"/>
  <c r="CK123" i="2"/>
  <c r="CQ123" i="2"/>
  <c r="CO123" i="2"/>
  <c r="CL123" i="2"/>
  <c r="CP123" i="2"/>
  <c r="CN119" i="2"/>
  <c r="CR119" i="2"/>
  <c r="CM119" i="2"/>
  <c r="CO119" i="2"/>
  <c r="CK119" i="2"/>
  <c r="CQ119" i="2"/>
  <c r="CP119" i="2"/>
  <c r="CL119" i="2"/>
  <c r="CN115" i="2"/>
  <c r="CR115" i="2"/>
  <c r="CM115" i="2"/>
  <c r="CK115" i="2"/>
  <c r="CQ115" i="2"/>
  <c r="CO115" i="2"/>
  <c r="CL115" i="2"/>
  <c r="CP115" i="2"/>
  <c r="CN111" i="2"/>
  <c r="CR111" i="2"/>
  <c r="CM111" i="2"/>
  <c r="CO111" i="2"/>
  <c r="CK111" i="2"/>
  <c r="CQ111" i="2"/>
  <c r="CP111" i="2"/>
  <c r="CL111" i="2"/>
  <c r="CN107" i="2"/>
  <c r="CR107" i="2"/>
  <c r="CM107" i="2"/>
  <c r="CK107" i="2"/>
  <c r="CQ107" i="2"/>
  <c r="CO107" i="2"/>
  <c r="CL107" i="2"/>
  <c r="CP107" i="2"/>
  <c r="CN103" i="2"/>
  <c r="CR103" i="2"/>
  <c r="CK103" i="2"/>
  <c r="CP103" i="2"/>
  <c r="CM103" i="2"/>
  <c r="CQ103" i="2"/>
  <c r="CL103" i="2"/>
  <c r="CO103" i="2"/>
  <c r="CN99" i="2"/>
  <c r="CR99" i="2"/>
  <c r="CK99" i="2"/>
  <c r="CP99" i="2"/>
  <c r="CM99" i="2"/>
  <c r="CQ99" i="2"/>
  <c r="CL99" i="2"/>
  <c r="CO99" i="2"/>
  <c r="CN95" i="2"/>
  <c r="CR95" i="2"/>
  <c r="CK95" i="2"/>
  <c r="CP95" i="2"/>
  <c r="CM95" i="2"/>
  <c r="CQ95" i="2"/>
  <c r="CL95" i="2"/>
  <c r="CO95" i="2"/>
  <c r="CN91" i="2"/>
  <c r="CR91" i="2"/>
  <c r="CK91" i="2"/>
  <c r="CP91" i="2"/>
  <c r="CM91" i="2"/>
  <c r="CQ91" i="2"/>
  <c r="CL91" i="2"/>
  <c r="CN87" i="2"/>
  <c r="CR87" i="2"/>
  <c r="CK87" i="2"/>
  <c r="CP87" i="2"/>
  <c r="CM87" i="2"/>
  <c r="CQ87" i="2"/>
  <c r="CL87" i="2"/>
  <c r="CO87" i="2"/>
  <c r="CN83" i="2"/>
  <c r="CR83" i="2"/>
  <c r="CK83" i="2"/>
  <c r="CP83" i="2"/>
  <c r="CM83" i="2"/>
  <c r="CQ83" i="2"/>
  <c r="CL83" i="2"/>
  <c r="CO83" i="2"/>
  <c r="CN79" i="2"/>
  <c r="CR79" i="2"/>
  <c r="CK79" i="2"/>
  <c r="CP79" i="2"/>
  <c r="CM79" i="2"/>
  <c r="CQ79" i="2"/>
  <c r="CL79" i="2"/>
  <c r="CO79" i="2"/>
  <c r="CN75" i="2"/>
  <c r="CR75" i="2"/>
  <c r="CK75" i="2"/>
  <c r="CP75" i="2"/>
  <c r="CM75" i="2"/>
  <c r="CQ75" i="2"/>
  <c r="CL75" i="2"/>
  <c r="CO75" i="2"/>
  <c r="CN71" i="2"/>
  <c r="CR71" i="2"/>
  <c r="CK71" i="2"/>
  <c r="CP71" i="2"/>
  <c r="CM71" i="2"/>
  <c r="CQ71" i="2"/>
  <c r="CL71" i="2"/>
  <c r="CO71" i="2"/>
  <c r="CN67" i="2"/>
  <c r="CR67" i="2"/>
  <c r="CK67" i="2"/>
  <c r="CP67" i="2"/>
  <c r="CM67" i="2"/>
  <c r="CQ67" i="2"/>
  <c r="CL67" i="2"/>
  <c r="CO67" i="2"/>
  <c r="CN63" i="2"/>
  <c r="CR63" i="2"/>
  <c r="CK63" i="2"/>
  <c r="CP63" i="2"/>
  <c r="CM63" i="2"/>
  <c r="CL63" i="2"/>
  <c r="CQ63" i="2"/>
  <c r="CO63" i="2"/>
  <c r="CN59" i="2"/>
  <c r="CR59" i="2"/>
  <c r="CK59" i="2"/>
  <c r="CP59" i="2"/>
  <c r="CM59" i="2"/>
  <c r="CL59" i="2"/>
  <c r="CQ59" i="2"/>
  <c r="CO59" i="2"/>
  <c r="CN55" i="2"/>
  <c r="CR55" i="2"/>
  <c r="CK55" i="2"/>
  <c r="CP55" i="2"/>
  <c r="CM55" i="2"/>
  <c r="CL55" i="2"/>
  <c r="CQ55" i="2"/>
  <c r="CO55" i="2"/>
  <c r="CN51" i="2"/>
  <c r="CR51" i="2"/>
  <c r="CK51" i="2"/>
  <c r="CP51" i="2"/>
  <c r="CM51" i="2"/>
  <c r="CL51" i="2"/>
  <c r="CQ51" i="2"/>
  <c r="CO51" i="2"/>
  <c r="CL47" i="2"/>
  <c r="CP47" i="2"/>
  <c r="CN47" i="2"/>
  <c r="CR47" i="2"/>
  <c r="CM47" i="2"/>
  <c r="CQ47" i="2"/>
  <c r="CO47" i="2"/>
  <c r="CK47" i="2"/>
  <c r="CM43" i="2"/>
  <c r="CQ43" i="2"/>
  <c r="CL43" i="2"/>
  <c r="CR43" i="2"/>
  <c r="CO43" i="2"/>
  <c r="CN43" i="2"/>
  <c r="CP43" i="2"/>
  <c r="CK43" i="2"/>
  <c r="CM39" i="2"/>
  <c r="CQ39" i="2"/>
  <c r="CL39" i="2"/>
  <c r="CR39" i="2"/>
  <c r="CO39" i="2"/>
  <c r="CN39" i="2"/>
  <c r="CP39" i="2"/>
  <c r="CK39" i="2"/>
  <c r="CM35" i="2"/>
  <c r="CQ35" i="2"/>
  <c r="CN35" i="2"/>
  <c r="CK35" i="2"/>
  <c r="CR35" i="2"/>
  <c r="CO35" i="2"/>
  <c r="CL35" i="2"/>
  <c r="CP35" i="2"/>
  <c r="CM31" i="2"/>
  <c r="CQ31" i="2"/>
  <c r="CN31" i="2"/>
  <c r="CR31" i="2"/>
  <c r="CK31" i="2"/>
  <c r="CO31" i="2"/>
  <c r="CL31" i="2"/>
  <c r="CP31" i="2"/>
  <c r="CM27" i="2"/>
  <c r="CQ27" i="2"/>
  <c r="CN27" i="2"/>
  <c r="CR27" i="2"/>
  <c r="CK27" i="2"/>
  <c r="CO27" i="2"/>
  <c r="CL27" i="2"/>
  <c r="CP27" i="2"/>
  <c r="CM23" i="2"/>
  <c r="CQ23" i="2"/>
  <c r="CN23" i="2"/>
  <c r="CR23" i="2"/>
  <c r="CK23" i="2"/>
  <c r="CO23" i="2"/>
  <c r="CL23" i="2"/>
  <c r="CP23" i="2"/>
  <c r="CM19" i="2"/>
  <c r="CQ19" i="2"/>
  <c r="CN19" i="2"/>
  <c r="CR19" i="2"/>
  <c r="CK19" i="2"/>
  <c r="CO19" i="2"/>
  <c r="CL19" i="2"/>
  <c r="CP19" i="2"/>
  <c r="CM15" i="2"/>
  <c r="CQ15" i="2"/>
  <c r="CN15" i="2"/>
  <c r="CR15" i="2"/>
  <c r="CK15" i="2"/>
  <c r="CO15" i="2"/>
  <c r="CL15" i="2"/>
  <c r="CP15" i="2"/>
  <c r="CM11" i="2"/>
  <c r="CQ11" i="2"/>
  <c r="CN11" i="2"/>
  <c r="CR11" i="2"/>
  <c r="CK11" i="2"/>
  <c r="CO11" i="2"/>
  <c r="CL11" i="2"/>
  <c r="CP11" i="2"/>
  <c r="CM7" i="2"/>
  <c r="CQ7" i="2"/>
  <c r="CN7" i="2"/>
  <c r="CR7" i="2"/>
  <c r="CK7" i="2"/>
  <c r="CO7" i="2"/>
  <c r="CL7" i="2"/>
  <c r="CP7" i="2"/>
  <c r="I4" i="2"/>
  <c r="K299" i="2"/>
  <c r="I297" i="2"/>
  <c r="K295" i="2"/>
  <c r="I293" i="2"/>
  <c r="K291" i="2"/>
  <c r="K287" i="2"/>
  <c r="I285" i="2"/>
  <c r="K283" i="2"/>
  <c r="I281" i="2"/>
  <c r="K279" i="2"/>
  <c r="K275" i="2"/>
  <c r="I273" i="2"/>
  <c r="K271" i="2"/>
  <c r="K267" i="2"/>
  <c r="I265" i="2"/>
  <c r="K263" i="2"/>
  <c r="K259" i="2"/>
  <c r="I257" i="2"/>
  <c r="K255" i="2"/>
  <c r="I253" i="2"/>
  <c r="K251" i="2"/>
  <c r="K247" i="2"/>
  <c r="K243" i="2"/>
  <c r="I241" i="2"/>
  <c r="K239" i="2"/>
  <c r="I237" i="2"/>
  <c r="K235" i="2"/>
  <c r="K231" i="2"/>
  <c r="I229" i="2"/>
  <c r="K227" i="2"/>
  <c r="I225" i="2"/>
  <c r="K223" i="2"/>
  <c r="K219" i="2"/>
  <c r="I217" i="2"/>
  <c r="K215" i="2"/>
  <c r="K211" i="2"/>
  <c r="I209" i="2"/>
  <c r="K207" i="2"/>
  <c r="I205" i="2"/>
  <c r="K203" i="2"/>
  <c r="K199" i="2"/>
  <c r="I197" i="2"/>
  <c r="K195" i="2"/>
  <c r="I193" i="2"/>
  <c r="K191" i="2"/>
  <c r="K187" i="2"/>
  <c r="I185" i="2"/>
  <c r="K183" i="2"/>
  <c r="K179" i="2"/>
  <c r="I177" i="2"/>
  <c r="K175" i="2"/>
  <c r="I173" i="2"/>
  <c r="K171" i="2"/>
  <c r="K167" i="2"/>
  <c r="I165" i="2"/>
  <c r="K163" i="2"/>
  <c r="I161" i="2"/>
  <c r="K159" i="2"/>
  <c r="K155" i="2"/>
  <c r="I153" i="2"/>
  <c r="K151" i="2"/>
  <c r="K147" i="2"/>
  <c r="I139" i="2"/>
  <c r="J135" i="2"/>
  <c r="K133" i="2"/>
  <c r="K131" i="2"/>
  <c r="I123" i="2"/>
  <c r="J119" i="2"/>
  <c r="K117" i="2"/>
  <c r="K115" i="2"/>
  <c r="I107" i="2"/>
  <c r="I105" i="2"/>
  <c r="J103" i="2"/>
  <c r="K101" i="2"/>
  <c r="K99" i="2"/>
  <c r="I91" i="2"/>
  <c r="I89" i="2"/>
  <c r="J87" i="2"/>
  <c r="K85" i="2"/>
  <c r="K83" i="2"/>
  <c r="I75" i="2"/>
  <c r="J71" i="2"/>
  <c r="K69" i="2"/>
  <c r="K67" i="2"/>
  <c r="I59" i="2"/>
  <c r="I57" i="2"/>
  <c r="J55" i="2"/>
  <c r="K53" i="2"/>
  <c r="K51" i="2"/>
  <c r="I43" i="2"/>
  <c r="J39" i="2"/>
  <c r="K37" i="2"/>
  <c r="K35" i="2"/>
  <c r="I27" i="2"/>
  <c r="I25" i="2"/>
  <c r="J23" i="2"/>
  <c r="K21" i="2"/>
  <c r="K19" i="2"/>
  <c r="I11" i="2"/>
  <c r="I9" i="2"/>
  <c r="J7" i="2"/>
  <c r="K5" i="2"/>
  <c r="CN283" i="2"/>
  <c r="CQ272" i="2"/>
  <c r="CP209" i="2"/>
  <c r="CM188" i="2"/>
  <c r="CK160" i="2"/>
  <c r="CO124" i="2"/>
  <c r="CK298" i="2"/>
  <c r="CO298" i="2"/>
  <c r="CM298" i="2"/>
  <c r="CR298" i="2"/>
  <c r="CP298" i="2"/>
  <c r="CN298" i="2"/>
  <c r="CQ298" i="2"/>
  <c r="CL298" i="2"/>
  <c r="CK294" i="2"/>
  <c r="CO294" i="2"/>
  <c r="CM294" i="2"/>
  <c r="CR294" i="2"/>
  <c r="CP294" i="2"/>
  <c r="CN294" i="2"/>
  <c r="CQ294" i="2"/>
  <c r="CK290" i="2"/>
  <c r="CO290" i="2"/>
  <c r="CM290" i="2"/>
  <c r="CR290" i="2"/>
  <c r="CP290" i="2"/>
  <c r="CN290" i="2"/>
  <c r="CQ290" i="2"/>
  <c r="CL290" i="2"/>
  <c r="CK286" i="2"/>
  <c r="CO286" i="2"/>
  <c r="CM286" i="2"/>
  <c r="CR286" i="2"/>
  <c r="CP286" i="2"/>
  <c r="CN286" i="2"/>
  <c r="CQ286" i="2"/>
  <c r="CK282" i="2"/>
  <c r="CO282" i="2"/>
  <c r="CM282" i="2"/>
  <c r="CR282" i="2"/>
  <c r="CP282" i="2"/>
  <c r="CN282" i="2"/>
  <c r="CQ282" i="2"/>
  <c r="CL282" i="2"/>
  <c r="CK278" i="2"/>
  <c r="CO278" i="2"/>
  <c r="CM278" i="2"/>
  <c r="CR278" i="2"/>
  <c r="CP278" i="2"/>
  <c r="CN278" i="2"/>
  <c r="CQ278" i="2"/>
  <c r="CK274" i="2"/>
  <c r="CO274" i="2"/>
  <c r="CM274" i="2"/>
  <c r="CR274" i="2"/>
  <c r="CP274" i="2"/>
  <c r="CN274" i="2"/>
  <c r="CQ274" i="2"/>
  <c r="CL274" i="2"/>
  <c r="CK270" i="2"/>
  <c r="CO270" i="2"/>
  <c r="CM270" i="2"/>
  <c r="CR270" i="2"/>
  <c r="CP270" i="2"/>
  <c r="CN270" i="2"/>
  <c r="CQ270" i="2"/>
  <c r="CK266" i="2"/>
  <c r="CO266" i="2"/>
  <c r="CM266" i="2"/>
  <c r="CR266" i="2"/>
  <c r="CP266" i="2"/>
  <c r="CN266" i="2"/>
  <c r="CQ266" i="2"/>
  <c r="CL266" i="2"/>
  <c r="CK262" i="2"/>
  <c r="CO262" i="2"/>
  <c r="CM262" i="2"/>
  <c r="CR262" i="2"/>
  <c r="CP262" i="2"/>
  <c r="CN262" i="2"/>
  <c r="CQ262" i="2"/>
  <c r="CM258" i="2"/>
  <c r="CQ258" i="2"/>
  <c r="CK258" i="2"/>
  <c r="CO258" i="2"/>
  <c r="CR258" i="2"/>
  <c r="CN258" i="2"/>
  <c r="CL258" i="2"/>
  <c r="CM254" i="2"/>
  <c r="CQ254" i="2"/>
  <c r="CK254" i="2"/>
  <c r="CO254" i="2"/>
  <c r="CR254" i="2"/>
  <c r="CN254" i="2"/>
  <c r="CL254" i="2"/>
  <c r="CM250" i="2"/>
  <c r="CQ250" i="2"/>
  <c r="CK250" i="2"/>
  <c r="CO250" i="2"/>
  <c r="CR250" i="2"/>
  <c r="CN250" i="2"/>
  <c r="CL250" i="2"/>
  <c r="CM246" i="2"/>
  <c r="CQ246" i="2"/>
  <c r="CK246" i="2"/>
  <c r="CO246" i="2"/>
  <c r="CR246" i="2"/>
  <c r="CN246" i="2"/>
  <c r="CL246" i="2"/>
  <c r="CM242" i="2"/>
  <c r="CQ242" i="2"/>
  <c r="CK242" i="2"/>
  <c r="CO242" i="2"/>
  <c r="CR242" i="2"/>
  <c r="CN242" i="2"/>
  <c r="CL242" i="2"/>
  <c r="CM238" i="2"/>
  <c r="CQ238" i="2"/>
  <c r="CK238" i="2"/>
  <c r="CO238" i="2"/>
  <c r="CR238" i="2"/>
  <c r="CN238" i="2"/>
  <c r="CL238" i="2"/>
  <c r="CM234" i="2"/>
  <c r="CQ234" i="2"/>
  <c r="CK234" i="2"/>
  <c r="CO234" i="2"/>
  <c r="CR234" i="2"/>
  <c r="CN234" i="2"/>
  <c r="CL234" i="2"/>
  <c r="CM230" i="2"/>
  <c r="CQ230" i="2"/>
  <c r="CK230" i="2"/>
  <c r="CO230" i="2"/>
  <c r="CR230" i="2"/>
  <c r="CN230" i="2"/>
  <c r="CL230" i="2"/>
  <c r="CN226" i="2"/>
  <c r="CR226" i="2"/>
  <c r="CO226" i="2"/>
  <c r="CL226" i="2"/>
  <c r="CQ226" i="2"/>
  <c r="CK226" i="2"/>
  <c r="CP226" i="2"/>
  <c r="CM226" i="2"/>
  <c r="CN222" i="2"/>
  <c r="CR222" i="2"/>
  <c r="CO222" i="2"/>
  <c r="CL222" i="2"/>
  <c r="CQ222" i="2"/>
  <c r="CK222" i="2"/>
  <c r="CP222" i="2"/>
  <c r="CM222" i="2"/>
  <c r="CN218" i="2"/>
  <c r="CR218" i="2"/>
  <c r="CO218" i="2"/>
  <c r="CL218" i="2"/>
  <c r="CQ218" i="2"/>
  <c r="CK218" i="2"/>
  <c r="CP218" i="2"/>
  <c r="CM218" i="2"/>
  <c r="CN214" i="2"/>
  <c r="CR214" i="2"/>
  <c r="CO214" i="2"/>
  <c r="CL214" i="2"/>
  <c r="CQ214" i="2"/>
  <c r="CK214" i="2"/>
  <c r="CP214" i="2"/>
  <c r="CM214" i="2"/>
  <c r="CN210" i="2"/>
  <c r="CR210" i="2"/>
  <c r="CO210" i="2"/>
  <c r="CL210" i="2"/>
  <c r="CQ210" i="2"/>
  <c r="CK210" i="2"/>
  <c r="CP210" i="2"/>
  <c r="CM210" i="2"/>
  <c r="CN206" i="2"/>
  <c r="CR206" i="2"/>
  <c r="CO206" i="2"/>
  <c r="CL206" i="2"/>
  <c r="CQ206" i="2"/>
  <c r="CK206" i="2"/>
  <c r="CP206" i="2"/>
  <c r="CM206" i="2"/>
  <c r="CN202" i="2"/>
  <c r="CR202" i="2"/>
  <c r="CO202" i="2"/>
  <c r="CL202" i="2"/>
  <c r="CQ202" i="2"/>
  <c r="CK202" i="2"/>
  <c r="CP202" i="2"/>
  <c r="CM202" i="2"/>
  <c r="CN198" i="2"/>
  <c r="CR198" i="2"/>
  <c r="CO198" i="2"/>
  <c r="CL198" i="2"/>
  <c r="CQ198" i="2"/>
  <c r="CK198" i="2"/>
  <c r="CP198" i="2"/>
  <c r="CM198" i="2"/>
  <c r="CN194" i="2"/>
  <c r="CR194" i="2"/>
  <c r="CO194" i="2"/>
  <c r="CL194" i="2"/>
  <c r="CQ194" i="2"/>
  <c r="CK194" i="2"/>
  <c r="CP194" i="2"/>
  <c r="CM194" i="2"/>
  <c r="CN190" i="2"/>
  <c r="CR190" i="2"/>
  <c r="CO190" i="2"/>
  <c r="CL190" i="2"/>
  <c r="CQ190" i="2"/>
  <c r="CK190" i="2"/>
  <c r="CP190" i="2"/>
  <c r="CM190" i="2"/>
  <c r="CN186" i="2"/>
  <c r="CR186" i="2"/>
  <c r="CO186" i="2"/>
  <c r="CL186" i="2"/>
  <c r="CQ186" i="2"/>
  <c r="CK186" i="2"/>
  <c r="CP186" i="2"/>
  <c r="CM186" i="2"/>
  <c r="CN182" i="2"/>
  <c r="CR182" i="2"/>
  <c r="CO182" i="2"/>
  <c r="CL182" i="2"/>
  <c r="CQ182" i="2"/>
  <c r="CK182" i="2"/>
  <c r="CP182" i="2"/>
  <c r="CM182" i="2"/>
  <c r="CL178" i="2"/>
  <c r="CP178" i="2"/>
  <c r="CN178" i="2"/>
  <c r="CR178" i="2"/>
  <c r="CM178" i="2"/>
  <c r="CQ178" i="2"/>
  <c r="CO178" i="2"/>
  <c r="CK178" i="2"/>
  <c r="CL174" i="2"/>
  <c r="CP174" i="2"/>
  <c r="CN174" i="2"/>
  <c r="CR174" i="2"/>
  <c r="CM174" i="2"/>
  <c r="CQ174" i="2"/>
  <c r="CO174" i="2"/>
  <c r="CK174" i="2"/>
  <c r="CL170" i="2"/>
  <c r="CP170" i="2"/>
  <c r="CN170" i="2"/>
  <c r="CR170" i="2"/>
  <c r="CM170" i="2"/>
  <c r="CQ170" i="2"/>
  <c r="CO170" i="2"/>
  <c r="CK170" i="2"/>
  <c r="CL166" i="2"/>
  <c r="CP166" i="2"/>
  <c r="CN166" i="2"/>
  <c r="CR166" i="2"/>
  <c r="CM166" i="2"/>
  <c r="CQ166" i="2"/>
  <c r="CO166" i="2"/>
  <c r="CK166" i="2"/>
  <c r="CL162" i="2"/>
  <c r="CP162" i="2"/>
  <c r="CN162" i="2"/>
  <c r="CR162" i="2"/>
  <c r="CM162" i="2"/>
  <c r="CQ162" i="2"/>
  <c r="CO162" i="2"/>
  <c r="CK162" i="2"/>
  <c r="CL158" i="2"/>
  <c r="CP158" i="2"/>
  <c r="CN158" i="2"/>
  <c r="CR158" i="2"/>
  <c r="CM158" i="2"/>
  <c r="CQ158" i="2"/>
  <c r="CO158" i="2"/>
  <c r="CK158" i="2"/>
  <c r="CL154" i="2"/>
  <c r="CP154" i="2"/>
  <c r="CN154" i="2"/>
  <c r="CR154" i="2"/>
  <c r="CM154" i="2"/>
  <c r="CQ154" i="2"/>
  <c r="CO154" i="2"/>
  <c r="CK154" i="2"/>
  <c r="CL150" i="2"/>
  <c r="CP150" i="2"/>
  <c r="CN150" i="2"/>
  <c r="CR150" i="2"/>
  <c r="CM150" i="2"/>
  <c r="CQ150" i="2"/>
  <c r="CO150" i="2"/>
  <c r="CK150" i="2"/>
  <c r="CL146" i="2"/>
  <c r="CP146" i="2"/>
  <c r="CN146" i="2"/>
  <c r="CR146" i="2"/>
  <c r="CM146" i="2"/>
  <c r="CQ146" i="2"/>
  <c r="CO146" i="2"/>
  <c r="CK146" i="2"/>
  <c r="K146" i="2"/>
  <c r="CL142" i="2"/>
  <c r="CP142" i="2"/>
  <c r="CN142" i="2"/>
  <c r="CR142" i="2"/>
  <c r="CM142" i="2"/>
  <c r="CQ142" i="2"/>
  <c r="CO142" i="2"/>
  <c r="CK142" i="2"/>
  <c r="K142" i="2"/>
  <c r="CL138" i="2"/>
  <c r="CP138" i="2"/>
  <c r="CN138" i="2"/>
  <c r="CR138" i="2"/>
  <c r="CM138" i="2"/>
  <c r="CQ138" i="2"/>
  <c r="CO138" i="2"/>
  <c r="CK138" i="2"/>
  <c r="K138" i="2"/>
  <c r="CN134" i="2"/>
  <c r="CR134" i="2"/>
  <c r="CM134" i="2"/>
  <c r="CK134" i="2"/>
  <c r="CP134" i="2"/>
  <c r="CO134" i="2"/>
  <c r="CQ134" i="2"/>
  <c r="CL134" i="2"/>
  <c r="K134" i="2"/>
  <c r="CN130" i="2"/>
  <c r="CR130" i="2"/>
  <c r="CM130" i="2"/>
  <c r="CK130" i="2"/>
  <c r="CP130" i="2"/>
  <c r="CO130" i="2"/>
  <c r="CQ130" i="2"/>
  <c r="CL130" i="2"/>
  <c r="K130" i="2"/>
  <c r="CN126" i="2"/>
  <c r="CR126" i="2"/>
  <c r="CM126" i="2"/>
  <c r="CK126" i="2"/>
  <c r="CP126" i="2"/>
  <c r="CO126" i="2"/>
  <c r="CQ126" i="2"/>
  <c r="CL126" i="2"/>
  <c r="K126" i="2"/>
  <c r="CN122" i="2"/>
  <c r="CR122" i="2"/>
  <c r="CK122" i="2"/>
  <c r="CP122" i="2"/>
  <c r="CL122" i="2"/>
  <c r="CO122" i="2"/>
  <c r="CM122" i="2"/>
  <c r="CQ122" i="2"/>
  <c r="K122" i="2"/>
  <c r="CN118" i="2"/>
  <c r="CR118" i="2"/>
  <c r="CK118" i="2"/>
  <c r="CP118" i="2"/>
  <c r="CO118" i="2"/>
  <c r="CL118" i="2"/>
  <c r="CQ118" i="2"/>
  <c r="CM118" i="2"/>
  <c r="K118" i="2"/>
  <c r="CN114" i="2"/>
  <c r="CR114" i="2"/>
  <c r="CK114" i="2"/>
  <c r="CP114" i="2"/>
  <c r="CL114" i="2"/>
  <c r="CO114" i="2"/>
  <c r="CM114" i="2"/>
  <c r="CQ114" i="2"/>
  <c r="K114" i="2"/>
  <c r="CN110" i="2"/>
  <c r="CR110" i="2"/>
  <c r="CK110" i="2"/>
  <c r="CP110" i="2"/>
  <c r="CO110" i="2"/>
  <c r="CL110" i="2"/>
  <c r="CQ110" i="2"/>
  <c r="K110" i="2"/>
  <c r="CN106" i="2"/>
  <c r="CR106" i="2"/>
  <c r="CK106" i="2"/>
  <c r="CP106" i="2"/>
  <c r="CL106" i="2"/>
  <c r="CO106" i="2"/>
  <c r="CM106" i="2"/>
  <c r="CQ106" i="2"/>
  <c r="K106" i="2"/>
  <c r="CN102" i="2"/>
  <c r="CR102" i="2"/>
  <c r="CM102" i="2"/>
  <c r="CK102" i="2"/>
  <c r="CP102" i="2"/>
  <c r="CO102" i="2"/>
  <c r="CQ102" i="2"/>
  <c r="CL102" i="2"/>
  <c r="K102" i="2"/>
  <c r="CN98" i="2"/>
  <c r="CR98" i="2"/>
  <c r="CM98" i="2"/>
  <c r="CK98" i="2"/>
  <c r="CP98" i="2"/>
  <c r="CO98" i="2"/>
  <c r="CQ98" i="2"/>
  <c r="CL98" i="2"/>
  <c r="K98" i="2"/>
  <c r="CN94" i="2"/>
  <c r="CR94" i="2"/>
  <c r="CM94" i="2"/>
  <c r="CK94" i="2"/>
  <c r="CP94" i="2"/>
  <c r="CO94" i="2"/>
  <c r="CQ94" i="2"/>
  <c r="CL94" i="2"/>
  <c r="K94" i="2"/>
  <c r="CN90" i="2"/>
  <c r="CR90" i="2"/>
  <c r="CM90" i="2"/>
  <c r="CK90" i="2"/>
  <c r="CP90" i="2"/>
  <c r="CO90" i="2"/>
  <c r="CQ90" i="2"/>
  <c r="CL90" i="2"/>
  <c r="K90" i="2"/>
  <c r="CN86" i="2"/>
  <c r="CR86" i="2"/>
  <c r="CM86" i="2"/>
  <c r="CK86" i="2"/>
  <c r="CP86" i="2"/>
  <c r="CO86" i="2"/>
  <c r="CQ86" i="2"/>
  <c r="CL86" i="2"/>
  <c r="K86" i="2"/>
  <c r="CN82" i="2"/>
  <c r="CR82" i="2"/>
  <c r="CM82" i="2"/>
  <c r="CK82" i="2"/>
  <c r="CP82" i="2"/>
  <c r="CO82" i="2"/>
  <c r="CQ82" i="2"/>
  <c r="CL82" i="2"/>
  <c r="K82" i="2"/>
  <c r="CN78" i="2"/>
  <c r="CR78" i="2"/>
  <c r="CM78" i="2"/>
  <c r="CK78" i="2"/>
  <c r="CP78" i="2"/>
  <c r="CO78" i="2"/>
  <c r="CQ78" i="2"/>
  <c r="CL78" i="2"/>
  <c r="K78" i="2"/>
  <c r="CN74" i="2"/>
  <c r="CR74" i="2"/>
  <c r="CM74" i="2"/>
  <c r="CK74" i="2"/>
  <c r="CP74" i="2"/>
  <c r="CO74" i="2"/>
  <c r="CQ74" i="2"/>
  <c r="CL74" i="2"/>
  <c r="K74" i="2"/>
  <c r="CN70" i="2"/>
  <c r="CR70" i="2"/>
  <c r="CM70" i="2"/>
  <c r="CK70" i="2"/>
  <c r="CP70" i="2"/>
  <c r="CO70" i="2"/>
  <c r="CQ70" i="2"/>
  <c r="K70" i="2"/>
  <c r="CN66" i="2"/>
  <c r="CR66" i="2"/>
  <c r="CM66" i="2"/>
  <c r="CK66" i="2"/>
  <c r="CP66" i="2"/>
  <c r="CO66" i="2"/>
  <c r="CQ66" i="2"/>
  <c r="CL66" i="2"/>
  <c r="K66" i="2"/>
  <c r="CN62" i="2"/>
  <c r="CR62" i="2"/>
  <c r="CM62" i="2"/>
  <c r="CK62" i="2"/>
  <c r="CP62" i="2"/>
  <c r="CO62" i="2"/>
  <c r="CL62" i="2"/>
  <c r="CQ62" i="2"/>
  <c r="K62" i="2"/>
  <c r="CN58" i="2"/>
  <c r="CR58" i="2"/>
  <c r="CM58" i="2"/>
  <c r="CK58" i="2"/>
  <c r="CP58" i="2"/>
  <c r="CO58" i="2"/>
  <c r="CL58" i="2"/>
  <c r="CQ58" i="2"/>
  <c r="K58" i="2"/>
  <c r="CN54" i="2"/>
  <c r="CR54" i="2"/>
  <c r="CM54" i="2"/>
  <c r="CK54" i="2"/>
  <c r="CP54" i="2"/>
  <c r="CO54" i="2"/>
  <c r="CL54" i="2"/>
  <c r="CQ54" i="2"/>
  <c r="K54" i="2"/>
  <c r="CL50" i="2"/>
  <c r="CN50" i="2"/>
  <c r="CR50" i="2"/>
  <c r="CM50" i="2"/>
  <c r="CP50" i="2"/>
  <c r="CO50" i="2"/>
  <c r="CK50" i="2"/>
  <c r="CQ50" i="2"/>
  <c r="K50" i="2"/>
  <c r="CM46" i="2"/>
  <c r="CQ46" i="2"/>
  <c r="CO46" i="2"/>
  <c r="CL46" i="2"/>
  <c r="CR46" i="2"/>
  <c r="CK46" i="2"/>
  <c r="CP46" i="2"/>
  <c r="CN46" i="2"/>
  <c r="K46" i="2"/>
  <c r="CM42" i="2"/>
  <c r="CQ42" i="2"/>
  <c r="CO42" i="2"/>
  <c r="CL42" i="2"/>
  <c r="CR42" i="2"/>
  <c r="CK42" i="2"/>
  <c r="CP42" i="2"/>
  <c r="CN42" i="2"/>
  <c r="K42" i="2"/>
  <c r="CM38" i="2"/>
  <c r="CQ38" i="2"/>
  <c r="CO38" i="2"/>
  <c r="CL38" i="2"/>
  <c r="CR38" i="2"/>
  <c r="CK38" i="2"/>
  <c r="CP38" i="2"/>
  <c r="CN38" i="2"/>
  <c r="K38" i="2"/>
  <c r="CM34" i="2"/>
  <c r="CQ34" i="2"/>
  <c r="CN34" i="2"/>
  <c r="CR34" i="2"/>
  <c r="CK34" i="2"/>
  <c r="CO34" i="2"/>
  <c r="CL34" i="2"/>
  <c r="CP34" i="2"/>
  <c r="K34" i="2"/>
  <c r="CM30" i="2"/>
  <c r="CQ30" i="2"/>
  <c r="CN30" i="2"/>
  <c r="CR30" i="2"/>
  <c r="CK30" i="2"/>
  <c r="CO30" i="2"/>
  <c r="CL30" i="2"/>
  <c r="CP30" i="2"/>
  <c r="K30" i="2"/>
  <c r="CM26" i="2"/>
  <c r="CQ26" i="2"/>
  <c r="CN26" i="2"/>
  <c r="CR26" i="2"/>
  <c r="CK26" i="2"/>
  <c r="CO26" i="2"/>
  <c r="CL26" i="2"/>
  <c r="CP26" i="2"/>
  <c r="K26" i="2"/>
  <c r="CM22" i="2"/>
  <c r="CQ22" i="2"/>
  <c r="CN22" i="2"/>
  <c r="CR22" i="2"/>
  <c r="CK22" i="2"/>
  <c r="CO22" i="2"/>
  <c r="CL22" i="2"/>
  <c r="CP22" i="2"/>
  <c r="K22" i="2"/>
  <c r="CM18" i="2"/>
  <c r="CQ18" i="2"/>
  <c r="CN18" i="2"/>
  <c r="CR18" i="2"/>
  <c r="CK18" i="2"/>
  <c r="CO18" i="2"/>
  <c r="CL18" i="2"/>
  <c r="CP18" i="2"/>
  <c r="K18" i="2"/>
  <c r="CM14" i="2"/>
  <c r="CQ14" i="2"/>
  <c r="CN14" i="2"/>
  <c r="CR14" i="2"/>
  <c r="CK14" i="2"/>
  <c r="CO14" i="2"/>
  <c r="CL14" i="2"/>
  <c r="CP14" i="2"/>
  <c r="K14" i="2"/>
  <c r="CM10" i="2"/>
  <c r="CQ10" i="2"/>
  <c r="CN10" i="2"/>
  <c r="CR10" i="2"/>
  <c r="CK10" i="2"/>
  <c r="CO10" i="2"/>
  <c r="CL10" i="2"/>
  <c r="CP10" i="2"/>
  <c r="K10" i="2"/>
  <c r="CM6" i="2"/>
  <c r="CQ6" i="2"/>
  <c r="CN6" i="2"/>
  <c r="CR6" i="2"/>
  <c r="CK6" i="2"/>
  <c r="CO6" i="2"/>
  <c r="CL6" i="2"/>
  <c r="CP6" i="2"/>
  <c r="K6" i="2"/>
  <c r="J4" i="2"/>
  <c r="J299" i="2"/>
  <c r="I298" i="2"/>
  <c r="J295" i="2"/>
  <c r="I294" i="2"/>
  <c r="J291" i="2"/>
  <c r="I290" i="2"/>
  <c r="J287" i="2"/>
  <c r="I286" i="2"/>
  <c r="J283" i="2"/>
  <c r="I282" i="2"/>
  <c r="K280" i="2"/>
  <c r="J279" i="2"/>
  <c r="I278" i="2"/>
  <c r="J275" i="2"/>
  <c r="I274" i="2"/>
  <c r="J271" i="2"/>
  <c r="I270" i="2"/>
  <c r="J267" i="2"/>
  <c r="I266" i="2"/>
  <c r="J263" i="2"/>
  <c r="I262" i="2"/>
  <c r="J259" i="2"/>
  <c r="I258" i="2"/>
  <c r="J255" i="2"/>
  <c r="I254" i="2"/>
  <c r="J251" i="2"/>
  <c r="I250" i="2"/>
  <c r="J247" i="2"/>
  <c r="I246" i="2"/>
  <c r="J243" i="2"/>
  <c r="I242" i="2"/>
  <c r="J239" i="2"/>
  <c r="I238" i="2"/>
  <c r="J235" i="2"/>
  <c r="I234" i="2"/>
  <c r="J231" i="2"/>
  <c r="I230" i="2"/>
  <c r="J227" i="2"/>
  <c r="I226" i="2"/>
  <c r="J223" i="2"/>
  <c r="I222" i="2"/>
  <c r="J219" i="2"/>
  <c r="I218" i="2"/>
  <c r="J215" i="2"/>
  <c r="I214" i="2"/>
  <c r="J211" i="2"/>
  <c r="I210" i="2"/>
  <c r="J207" i="2"/>
  <c r="I206" i="2"/>
  <c r="K204" i="2"/>
  <c r="J203" i="2"/>
  <c r="I202" i="2"/>
  <c r="J199" i="2"/>
  <c r="I198" i="2"/>
  <c r="J195" i="2"/>
  <c r="I194" i="2"/>
  <c r="J191" i="2"/>
  <c r="I190" i="2"/>
  <c r="J187" i="2"/>
  <c r="I186" i="2"/>
  <c r="J183" i="2"/>
  <c r="I182" i="2"/>
  <c r="J179" i="2"/>
  <c r="I178" i="2"/>
  <c r="J175" i="2"/>
  <c r="I174" i="2"/>
  <c r="J171" i="2"/>
  <c r="I170" i="2"/>
  <c r="J167" i="2"/>
  <c r="I166" i="2"/>
  <c r="J163" i="2"/>
  <c r="I162" i="2"/>
  <c r="J159" i="2"/>
  <c r="I158" i="2"/>
  <c r="J155" i="2"/>
  <c r="I154" i="2"/>
  <c r="K152" i="2"/>
  <c r="J151" i="2"/>
  <c r="I150" i="2"/>
  <c r="J147" i="2"/>
  <c r="K145" i="2"/>
  <c r="K143" i="2"/>
  <c r="I142" i="2"/>
  <c r="J138" i="2"/>
  <c r="I135" i="2"/>
  <c r="I133" i="2"/>
  <c r="J131" i="2"/>
  <c r="K129" i="2"/>
  <c r="K127" i="2"/>
  <c r="I126" i="2"/>
  <c r="J122" i="2"/>
  <c r="I119" i="2"/>
  <c r="I117" i="2"/>
  <c r="J115" i="2"/>
  <c r="K113" i="2"/>
  <c r="K111" i="2"/>
  <c r="I110" i="2"/>
  <c r="J106" i="2"/>
  <c r="I103" i="2"/>
  <c r="I101" i="2"/>
  <c r="J99" i="2"/>
  <c r="K95" i="2"/>
  <c r="I94" i="2"/>
  <c r="J90" i="2"/>
  <c r="I87" i="2"/>
  <c r="J83" i="2"/>
  <c r="K81" i="2"/>
  <c r="K79" i="2"/>
  <c r="I78" i="2"/>
  <c r="J74" i="2"/>
  <c r="I71" i="2"/>
  <c r="I69" i="2"/>
  <c r="J67" i="2"/>
  <c r="K65" i="2"/>
  <c r="K63" i="2"/>
  <c r="I62" i="2"/>
  <c r="J58" i="2"/>
  <c r="I55" i="2"/>
  <c r="J51" i="2"/>
  <c r="K49" i="2"/>
  <c r="K47" i="2"/>
  <c r="I46" i="2"/>
  <c r="J44" i="2"/>
  <c r="J42" i="2"/>
  <c r="I39" i="2"/>
  <c r="I37" i="2"/>
  <c r="J35" i="2"/>
  <c r="K33" i="2"/>
  <c r="K31" i="2"/>
  <c r="I30" i="2"/>
  <c r="J26" i="2"/>
  <c r="I23" i="2"/>
  <c r="J19" i="2"/>
  <c r="K17" i="2"/>
  <c r="K15" i="2"/>
  <c r="I14" i="2"/>
  <c r="J10" i="2"/>
  <c r="I7" i="2"/>
  <c r="CN291" i="2"/>
  <c r="CL270" i="2"/>
  <c r="CP258" i="2"/>
  <c r="CP242" i="2"/>
  <c r="CP225" i="2"/>
  <c r="CK183" i="2"/>
  <c r="CM110" i="2"/>
  <c r="CN4" i="2"/>
  <c r="CP4" i="2"/>
  <c r="CM4" i="2"/>
  <c r="CK4" i="2"/>
  <c r="CL4" i="2"/>
  <c r="CQ4" i="2"/>
  <c r="CO4" i="2"/>
  <c r="CK289" i="2"/>
  <c r="CO289" i="2"/>
  <c r="CP289" i="2"/>
  <c r="CM289" i="2"/>
  <c r="CR289" i="2"/>
  <c r="CL289" i="2"/>
  <c r="CQ289" i="2"/>
  <c r="CN289" i="2"/>
  <c r="CK277" i="2"/>
  <c r="CO277" i="2"/>
  <c r="CP277" i="2"/>
  <c r="CM277" i="2"/>
  <c r="CR277" i="2"/>
  <c r="CL277" i="2"/>
  <c r="CQ277" i="2"/>
  <c r="CN277" i="2"/>
  <c r="CK269" i="2"/>
  <c r="CO269" i="2"/>
  <c r="CP269" i="2"/>
  <c r="CM269" i="2"/>
  <c r="CR269" i="2"/>
  <c r="CL269" i="2"/>
  <c r="CQ269" i="2"/>
  <c r="CN269" i="2"/>
  <c r="CK261" i="2"/>
  <c r="CO261" i="2"/>
  <c r="CP261" i="2"/>
  <c r="CM261" i="2"/>
  <c r="CR261" i="2"/>
  <c r="CL261" i="2"/>
  <c r="CQ261" i="2"/>
  <c r="CN261" i="2"/>
  <c r="CM249" i="2"/>
  <c r="CQ249" i="2"/>
  <c r="CK249" i="2"/>
  <c r="CO249" i="2"/>
  <c r="CR249" i="2"/>
  <c r="CN249" i="2"/>
  <c r="CL249" i="2"/>
  <c r="CP249" i="2"/>
  <c r="CM245" i="2"/>
  <c r="CQ245" i="2"/>
  <c r="CK245" i="2"/>
  <c r="CO245" i="2"/>
  <c r="CR245" i="2"/>
  <c r="CN245" i="2"/>
  <c r="CL245" i="2"/>
  <c r="CP245" i="2"/>
  <c r="CM233" i="2"/>
  <c r="CQ233" i="2"/>
  <c r="CK233" i="2"/>
  <c r="CO233" i="2"/>
  <c r="CR233" i="2"/>
  <c r="CN233" i="2"/>
  <c r="CL233" i="2"/>
  <c r="CP233" i="2"/>
  <c r="CN221" i="2"/>
  <c r="CR221" i="2"/>
  <c r="CL221" i="2"/>
  <c r="CQ221" i="2"/>
  <c r="CO221" i="2"/>
  <c r="CM221" i="2"/>
  <c r="CK221" i="2"/>
  <c r="CP221" i="2"/>
  <c r="CN213" i="2"/>
  <c r="CR213" i="2"/>
  <c r="CL213" i="2"/>
  <c r="CQ213" i="2"/>
  <c r="CO213" i="2"/>
  <c r="CM213" i="2"/>
  <c r="CK213" i="2"/>
  <c r="CP213" i="2"/>
  <c r="CN201" i="2"/>
  <c r="CR201" i="2"/>
  <c r="CL201" i="2"/>
  <c r="CQ201" i="2"/>
  <c r="CO201" i="2"/>
  <c r="CM201" i="2"/>
  <c r="CK201" i="2"/>
  <c r="CP201" i="2"/>
  <c r="CN189" i="2"/>
  <c r="CR189" i="2"/>
  <c r="CL189" i="2"/>
  <c r="CQ189" i="2"/>
  <c r="CO189" i="2"/>
  <c r="CM189" i="2"/>
  <c r="CK189" i="2"/>
  <c r="CP189" i="2"/>
  <c r="CN181" i="2"/>
  <c r="CR181" i="2"/>
  <c r="CL181" i="2"/>
  <c r="CQ181" i="2"/>
  <c r="CO181" i="2"/>
  <c r="CM181" i="2"/>
  <c r="CK181" i="2"/>
  <c r="CP181" i="2"/>
  <c r="CL169" i="2"/>
  <c r="CP169" i="2"/>
  <c r="CN169" i="2"/>
  <c r="CR169" i="2"/>
  <c r="CM169" i="2"/>
  <c r="CQ169" i="2"/>
  <c r="CO169" i="2"/>
  <c r="CK169" i="2"/>
  <c r="CL157" i="2"/>
  <c r="CP157" i="2"/>
  <c r="CN157" i="2"/>
  <c r="CR157" i="2"/>
  <c r="CM157" i="2"/>
  <c r="CQ157" i="2"/>
  <c r="CO157" i="2"/>
  <c r="CK157" i="2"/>
  <c r="CL149" i="2"/>
  <c r="CP149" i="2"/>
  <c r="CN149" i="2"/>
  <c r="CR149" i="2"/>
  <c r="CM149" i="2"/>
  <c r="CQ149" i="2"/>
  <c r="CO149" i="2"/>
  <c r="CK149" i="2"/>
  <c r="CN137" i="2"/>
  <c r="CK137" i="2"/>
  <c r="CP137" i="2"/>
  <c r="CM137" i="2"/>
  <c r="CR137" i="2"/>
  <c r="CL137" i="2"/>
  <c r="CQ137" i="2"/>
  <c r="CO137" i="2"/>
  <c r="J137" i="2"/>
  <c r="CN121" i="2"/>
  <c r="CR121" i="2"/>
  <c r="CM121" i="2"/>
  <c r="CL121" i="2"/>
  <c r="CP121" i="2"/>
  <c r="CO121" i="2"/>
  <c r="CQ121" i="2"/>
  <c r="CK121" i="2"/>
  <c r="J121" i="2"/>
  <c r="CN109" i="2"/>
  <c r="CR109" i="2"/>
  <c r="CM109" i="2"/>
  <c r="CP109" i="2"/>
  <c r="CL109" i="2"/>
  <c r="CK109" i="2"/>
  <c r="CQ109" i="2"/>
  <c r="CO109" i="2"/>
  <c r="J109" i="2"/>
  <c r="CN97" i="2"/>
  <c r="CR97" i="2"/>
  <c r="CK97" i="2"/>
  <c r="CP97" i="2"/>
  <c r="CM97" i="2"/>
  <c r="CL97" i="2"/>
  <c r="CQ97" i="2"/>
  <c r="CO97" i="2"/>
  <c r="J97" i="2"/>
  <c r="CN85" i="2"/>
  <c r="CR85" i="2"/>
  <c r="CK85" i="2"/>
  <c r="CP85" i="2"/>
  <c r="CM85" i="2"/>
  <c r="CL85" i="2"/>
  <c r="CQ85" i="2"/>
  <c r="CO85" i="2"/>
  <c r="J85" i="2"/>
  <c r="CN73" i="2"/>
  <c r="CR73" i="2"/>
  <c r="CK73" i="2"/>
  <c r="CP73" i="2"/>
  <c r="CM73" i="2"/>
  <c r="CL73" i="2"/>
  <c r="CQ73" i="2"/>
  <c r="CO73" i="2"/>
  <c r="J73" i="2"/>
  <c r="CN61" i="2"/>
  <c r="CR61" i="2"/>
  <c r="CK61" i="2"/>
  <c r="CP61" i="2"/>
  <c r="CM61" i="2"/>
  <c r="CQ61" i="2"/>
  <c r="CL61" i="2"/>
  <c r="CO61" i="2"/>
  <c r="J61" i="2"/>
  <c r="CN53" i="2"/>
  <c r="CR53" i="2"/>
  <c r="CK53" i="2"/>
  <c r="CP53" i="2"/>
  <c r="CM53" i="2"/>
  <c r="CQ53" i="2"/>
  <c r="CL53" i="2"/>
  <c r="CO53" i="2"/>
  <c r="J53" i="2"/>
  <c r="CM41" i="2"/>
  <c r="CQ41" i="2"/>
  <c r="CL41" i="2"/>
  <c r="CR41" i="2"/>
  <c r="CO41" i="2"/>
  <c r="CN41" i="2"/>
  <c r="CK41" i="2"/>
  <c r="CP41" i="2"/>
  <c r="J41" i="2"/>
  <c r="CM29" i="2"/>
  <c r="CQ29" i="2"/>
  <c r="CN29" i="2"/>
  <c r="CR29" i="2"/>
  <c r="CK29" i="2"/>
  <c r="CO29" i="2"/>
  <c r="CL29" i="2"/>
  <c r="CP29" i="2"/>
  <c r="J29" i="2"/>
  <c r="CM21" i="2"/>
  <c r="CQ21" i="2"/>
  <c r="CN21" i="2"/>
  <c r="CR21" i="2"/>
  <c r="CK21" i="2"/>
  <c r="CO21" i="2"/>
  <c r="CL21" i="2"/>
  <c r="CP21" i="2"/>
  <c r="J21" i="2"/>
  <c r="CM5" i="2"/>
  <c r="CQ5" i="2"/>
  <c r="CN5" i="2"/>
  <c r="CR5" i="2"/>
  <c r="CK5" i="2"/>
  <c r="CO5" i="2"/>
  <c r="CL5" i="2"/>
  <c r="CP5" i="2"/>
  <c r="J5" i="2"/>
  <c r="K205" i="2"/>
  <c r="K193" i="2"/>
  <c r="K177" i="2"/>
  <c r="K149" i="2"/>
  <c r="I145" i="2"/>
  <c r="K141" i="2"/>
  <c r="I113" i="2"/>
  <c r="K109" i="2"/>
  <c r="I97" i="2"/>
  <c r="K93" i="2"/>
  <c r="I49" i="2"/>
  <c r="I33" i="2"/>
  <c r="I17" i="2"/>
  <c r="K13" i="2"/>
  <c r="CN299" i="2"/>
  <c r="CN267" i="2"/>
  <c r="CK199" i="2"/>
  <c r="CO91" i="2"/>
  <c r="CK300" i="2"/>
  <c r="CO300" i="2"/>
  <c r="CM300" i="2"/>
  <c r="CR300" i="2"/>
  <c r="CP300" i="2"/>
  <c r="CN300" i="2"/>
  <c r="CL300" i="2"/>
  <c r="CQ300" i="2"/>
  <c r="CK296" i="2"/>
  <c r="CO296" i="2"/>
  <c r="CM296" i="2"/>
  <c r="CR296" i="2"/>
  <c r="CP296" i="2"/>
  <c r="CN296" i="2"/>
  <c r="CL296" i="2"/>
  <c r="CK292" i="2"/>
  <c r="CO292" i="2"/>
  <c r="CM292" i="2"/>
  <c r="CR292" i="2"/>
  <c r="CP292" i="2"/>
  <c r="CN292" i="2"/>
  <c r="CL292" i="2"/>
  <c r="CQ292" i="2"/>
  <c r="CK288" i="2"/>
  <c r="CO288" i="2"/>
  <c r="CM288" i="2"/>
  <c r="CR288" i="2"/>
  <c r="CP288" i="2"/>
  <c r="CN288" i="2"/>
  <c r="CL288" i="2"/>
  <c r="CK284" i="2"/>
  <c r="CO284" i="2"/>
  <c r="CM284" i="2"/>
  <c r="CR284" i="2"/>
  <c r="CP284" i="2"/>
  <c r="CN284" i="2"/>
  <c r="CL284" i="2"/>
  <c r="CQ284" i="2"/>
  <c r="CK280" i="2"/>
  <c r="CO280" i="2"/>
  <c r="CM280" i="2"/>
  <c r="CR280" i="2"/>
  <c r="CP280" i="2"/>
  <c r="CN280" i="2"/>
  <c r="CL280" i="2"/>
  <c r="CK276" i="2"/>
  <c r="CO276" i="2"/>
  <c r="CM276" i="2"/>
  <c r="CR276" i="2"/>
  <c r="CP276" i="2"/>
  <c r="CN276" i="2"/>
  <c r="CL276" i="2"/>
  <c r="CQ276" i="2"/>
  <c r="CK272" i="2"/>
  <c r="CO272" i="2"/>
  <c r="CM272" i="2"/>
  <c r="CR272" i="2"/>
  <c r="CP272" i="2"/>
  <c r="CN272" i="2"/>
  <c r="CL272" i="2"/>
  <c r="CK268" i="2"/>
  <c r="CO268" i="2"/>
  <c r="CM268" i="2"/>
  <c r="CR268" i="2"/>
  <c r="CP268" i="2"/>
  <c r="CN268" i="2"/>
  <c r="CL268" i="2"/>
  <c r="CQ268" i="2"/>
  <c r="CK264" i="2"/>
  <c r="CO264" i="2"/>
  <c r="CM264" i="2"/>
  <c r="CR264" i="2"/>
  <c r="CP264" i="2"/>
  <c r="CN264" i="2"/>
  <c r="CL264" i="2"/>
  <c r="CM260" i="2"/>
  <c r="CQ260" i="2"/>
  <c r="CK260" i="2"/>
  <c r="CO260" i="2"/>
  <c r="CR260" i="2"/>
  <c r="CN260" i="2"/>
  <c r="CL260" i="2"/>
  <c r="CP260" i="2"/>
  <c r="CM256" i="2"/>
  <c r="CQ256" i="2"/>
  <c r="CK256" i="2"/>
  <c r="CO256" i="2"/>
  <c r="CR256" i="2"/>
  <c r="CN256" i="2"/>
  <c r="CL256" i="2"/>
  <c r="CP256" i="2"/>
  <c r="CM252" i="2"/>
  <c r="CQ252" i="2"/>
  <c r="CK252" i="2"/>
  <c r="CO252" i="2"/>
  <c r="CR252" i="2"/>
  <c r="CN252" i="2"/>
  <c r="CL252" i="2"/>
  <c r="CP252" i="2"/>
  <c r="CM248" i="2"/>
  <c r="CQ248" i="2"/>
  <c r="CK248" i="2"/>
  <c r="CO248" i="2"/>
  <c r="CR248" i="2"/>
  <c r="CN248" i="2"/>
  <c r="CL248" i="2"/>
  <c r="CP248" i="2"/>
  <c r="CM244" i="2"/>
  <c r="CQ244" i="2"/>
  <c r="CK244" i="2"/>
  <c r="CO244" i="2"/>
  <c r="CR244" i="2"/>
  <c r="CN244" i="2"/>
  <c r="CL244" i="2"/>
  <c r="CP244" i="2"/>
  <c r="CM240" i="2"/>
  <c r="CQ240" i="2"/>
  <c r="CK240" i="2"/>
  <c r="CO240" i="2"/>
  <c r="CR240" i="2"/>
  <c r="CN240" i="2"/>
  <c r="CL240" i="2"/>
  <c r="CP240" i="2"/>
  <c r="CM236" i="2"/>
  <c r="CQ236" i="2"/>
  <c r="CK236" i="2"/>
  <c r="CO236" i="2"/>
  <c r="CR236" i="2"/>
  <c r="CN236" i="2"/>
  <c r="CL236" i="2"/>
  <c r="CP236" i="2"/>
  <c r="CM232" i="2"/>
  <c r="CQ232" i="2"/>
  <c r="CK232" i="2"/>
  <c r="CO232" i="2"/>
  <c r="CR232" i="2"/>
  <c r="CN232" i="2"/>
  <c r="CL232" i="2"/>
  <c r="CP232" i="2"/>
  <c r="CN228" i="2"/>
  <c r="CR228" i="2"/>
  <c r="CO228" i="2"/>
  <c r="CL228" i="2"/>
  <c r="CQ228" i="2"/>
  <c r="CP228" i="2"/>
  <c r="CK228" i="2"/>
  <c r="CM228" i="2"/>
  <c r="CN224" i="2"/>
  <c r="CR224" i="2"/>
  <c r="CO224" i="2"/>
  <c r="CL224" i="2"/>
  <c r="CQ224" i="2"/>
  <c r="CP224" i="2"/>
  <c r="CK224" i="2"/>
  <c r="CM224" i="2"/>
  <c r="CN220" i="2"/>
  <c r="CR220" i="2"/>
  <c r="CO220" i="2"/>
  <c r="CL220" i="2"/>
  <c r="CQ220" i="2"/>
  <c r="CP220" i="2"/>
  <c r="CK220" i="2"/>
  <c r="CN216" i="2"/>
  <c r="CR216" i="2"/>
  <c r="CO216" i="2"/>
  <c r="CL216" i="2"/>
  <c r="CQ216" i="2"/>
  <c r="CP216" i="2"/>
  <c r="CK216" i="2"/>
  <c r="CM216" i="2"/>
  <c r="CN212" i="2"/>
  <c r="CR212" i="2"/>
  <c r="CO212" i="2"/>
  <c r="CL212" i="2"/>
  <c r="CQ212" i="2"/>
  <c r="CP212" i="2"/>
  <c r="CK212" i="2"/>
  <c r="CM212" i="2"/>
  <c r="CN208" i="2"/>
  <c r="CR208" i="2"/>
  <c r="CO208" i="2"/>
  <c r="CL208" i="2"/>
  <c r="CQ208" i="2"/>
  <c r="CP208" i="2"/>
  <c r="CK208" i="2"/>
  <c r="CM208" i="2"/>
  <c r="CN204" i="2"/>
  <c r="CR204" i="2"/>
  <c r="CO204" i="2"/>
  <c r="CL204" i="2"/>
  <c r="CQ204" i="2"/>
  <c r="CP204" i="2"/>
  <c r="CK204" i="2"/>
  <c r="CN200" i="2"/>
  <c r="CR200" i="2"/>
  <c r="CO200" i="2"/>
  <c r="CL200" i="2"/>
  <c r="CQ200" i="2"/>
  <c r="CP200" i="2"/>
  <c r="CK200" i="2"/>
  <c r="CM200" i="2"/>
  <c r="CN196" i="2"/>
  <c r="CR196" i="2"/>
  <c r="CO196" i="2"/>
  <c r="CL196" i="2"/>
  <c r="CQ196" i="2"/>
  <c r="CP196" i="2"/>
  <c r="CK196" i="2"/>
  <c r="CM196" i="2"/>
  <c r="CN192" i="2"/>
  <c r="CR192" i="2"/>
  <c r="CO192" i="2"/>
  <c r="CL192" i="2"/>
  <c r="CQ192" i="2"/>
  <c r="CP192" i="2"/>
  <c r="CK192" i="2"/>
  <c r="CM192" i="2"/>
  <c r="CN188" i="2"/>
  <c r="CR188" i="2"/>
  <c r="CO188" i="2"/>
  <c r="CL188" i="2"/>
  <c r="CQ188" i="2"/>
  <c r="CP188" i="2"/>
  <c r="CK188" i="2"/>
  <c r="CN184" i="2"/>
  <c r="CR184" i="2"/>
  <c r="CO184" i="2"/>
  <c r="CL184" i="2"/>
  <c r="CQ184" i="2"/>
  <c r="CP184" i="2"/>
  <c r="CK184" i="2"/>
  <c r="CM184" i="2"/>
  <c r="CL180" i="2"/>
  <c r="CP180" i="2"/>
  <c r="CN180" i="2"/>
  <c r="CR180" i="2"/>
  <c r="CM180" i="2"/>
  <c r="CQ180" i="2"/>
  <c r="CO180" i="2"/>
  <c r="CK180" i="2"/>
  <c r="CL176" i="2"/>
  <c r="CP176" i="2"/>
  <c r="CN176" i="2"/>
  <c r="CR176" i="2"/>
  <c r="CM176" i="2"/>
  <c r="CQ176" i="2"/>
  <c r="CO176" i="2"/>
  <c r="CL172" i="2"/>
  <c r="CP172" i="2"/>
  <c r="CN172" i="2"/>
  <c r="CR172" i="2"/>
  <c r="CM172" i="2"/>
  <c r="CQ172" i="2"/>
  <c r="CO172" i="2"/>
  <c r="CK172" i="2"/>
  <c r="CL168" i="2"/>
  <c r="CP168" i="2"/>
  <c r="CN168" i="2"/>
  <c r="CR168" i="2"/>
  <c r="CM168" i="2"/>
  <c r="CQ168" i="2"/>
  <c r="CO168" i="2"/>
  <c r="CL164" i="2"/>
  <c r="CP164" i="2"/>
  <c r="CN164" i="2"/>
  <c r="CR164" i="2"/>
  <c r="CM164" i="2"/>
  <c r="CQ164" i="2"/>
  <c r="CO164" i="2"/>
  <c r="CK164" i="2"/>
  <c r="CL160" i="2"/>
  <c r="CP160" i="2"/>
  <c r="CN160" i="2"/>
  <c r="CR160" i="2"/>
  <c r="CM160" i="2"/>
  <c r="CQ160" i="2"/>
  <c r="CO160" i="2"/>
  <c r="CL156" i="2"/>
  <c r="CP156" i="2"/>
  <c r="CN156" i="2"/>
  <c r="CR156" i="2"/>
  <c r="CM156" i="2"/>
  <c r="CQ156" i="2"/>
  <c r="CO156" i="2"/>
  <c r="CK156" i="2"/>
  <c r="CL152" i="2"/>
  <c r="CP152" i="2"/>
  <c r="CN152" i="2"/>
  <c r="CR152" i="2"/>
  <c r="CM152" i="2"/>
  <c r="CQ152" i="2"/>
  <c r="CO152" i="2"/>
  <c r="CL148" i="2"/>
  <c r="CP148" i="2"/>
  <c r="CN148" i="2"/>
  <c r="CR148" i="2"/>
  <c r="CM148" i="2"/>
  <c r="CQ148" i="2"/>
  <c r="CO148" i="2"/>
  <c r="CK148" i="2"/>
  <c r="CL144" i="2"/>
  <c r="CP144" i="2"/>
  <c r="CN144" i="2"/>
  <c r="CR144" i="2"/>
  <c r="CM144" i="2"/>
  <c r="CQ144" i="2"/>
  <c r="CO144" i="2"/>
  <c r="I144" i="2"/>
  <c r="CL140" i="2"/>
  <c r="CP140" i="2"/>
  <c r="CN140" i="2"/>
  <c r="CR140" i="2"/>
  <c r="CM140" i="2"/>
  <c r="CQ140" i="2"/>
  <c r="CO140" i="2"/>
  <c r="CK140" i="2"/>
  <c r="I140" i="2"/>
  <c r="CN136" i="2"/>
  <c r="CR136" i="2"/>
  <c r="CM136" i="2"/>
  <c r="CK136" i="2"/>
  <c r="CP136" i="2"/>
  <c r="CO136" i="2"/>
  <c r="CL136" i="2"/>
  <c r="CQ136" i="2"/>
  <c r="I136" i="2"/>
  <c r="CN132" i="2"/>
  <c r="CR132" i="2"/>
  <c r="CM132" i="2"/>
  <c r="CK132" i="2"/>
  <c r="CP132" i="2"/>
  <c r="CO132" i="2"/>
  <c r="CL132" i="2"/>
  <c r="CQ132" i="2"/>
  <c r="I132" i="2"/>
  <c r="CN128" i="2"/>
  <c r="CR128" i="2"/>
  <c r="CM128" i="2"/>
  <c r="CK128" i="2"/>
  <c r="CP128" i="2"/>
  <c r="CO128" i="2"/>
  <c r="CL128" i="2"/>
  <c r="CQ128" i="2"/>
  <c r="I128" i="2"/>
  <c r="CN124" i="2"/>
  <c r="CR124" i="2"/>
  <c r="CK124" i="2"/>
  <c r="CP124" i="2"/>
  <c r="CQ124" i="2"/>
  <c r="CM124" i="2"/>
  <c r="CL124" i="2"/>
  <c r="I124" i="2"/>
  <c r="CN120" i="2"/>
  <c r="CR120" i="2"/>
  <c r="CK120" i="2"/>
  <c r="CP120" i="2"/>
  <c r="CM120" i="2"/>
  <c r="CQ120" i="2"/>
  <c r="CO120" i="2"/>
  <c r="CL120" i="2"/>
  <c r="I120" i="2"/>
  <c r="CN116" i="2"/>
  <c r="CR116" i="2"/>
  <c r="CK116" i="2"/>
  <c r="CP116" i="2"/>
  <c r="CQ116" i="2"/>
  <c r="CM116" i="2"/>
  <c r="CL116" i="2"/>
  <c r="CO116" i="2"/>
  <c r="I116" i="2"/>
  <c r="CN112" i="2"/>
  <c r="CR112" i="2"/>
  <c r="CK112" i="2"/>
  <c r="CP112" i="2"/>
  <c r="CM112" i="2"/>
  <c r="CQ112" i="2"/>
  <c r="CO112" i="2"/>
  <c r="CL112" i="2"/>
  <c r="I112" i="2"/>
  <c r="CN108" i="2"/>
  <c r="CR108" i="2"/>
  <c r="CK108" i="2"/>
  <c r="CP108" i="2"/>
  <c r="CQ108" i="2"/>
  <c r="CM108" i="2"/>
  <c r="CL108" i="2"/>
  <c r="CO108" i="2"/>
  <c r="I108" i="2"/>
  <c r="CN104" i="2"/>
  <c r="CR104" i="2"/>
  <c r="CM104" i="2"/>
  <c r="CK104" i="2"/>
  <c r="CP104" i="2"/>
  <c r="CO104" i="2"/>
  <c r="CL104" i="2"/>
  <c r="CQ104" i="2"/>
  <c r="I104" i="2"/>
  <c r="CN100" i="2"/>
  <c r="CR100" i="2"/>
  <c r="CM100" i="2"/>
  <c r="CK100" i="2"/>
  <c r="CP100" i="2"/>
  <c r="CO100" i="2"/>
  <c r="CL100" i="2"/>
  <c r="CQ100" i="2"/>
  <c r="I100" i="2"/>
  <c r="CN96" i="2"/>
  <c r="CR96" i="2"/>
  <c r="CM96" i="2"/>
  <c r="CK96" i="2"/>
  <c r="CP96" i="2"/>
  <c r="CO96" i="2"/>
  <c r="CL96" i="2"/>
  <c r="CQ96" i="2"/>
  <c r="I96" i="2"/>
  <c r="CN92" i="2"/>
  <c r="CR92" i="2"/>
  <c r="CM92" i="2"/>
  <c r="CK92" i="2"/>
  <c r="CP92" i="2"/>
  <c r="CO92" i="2"/>
  <c r="CL92" i="2"/>
  <c r="CQ92" i="2"/>
  <c r="I92" i="2"/>
  <c r="CN88" i="2"/>
  <c r="CR88" i="2"/>
  <c r="CM88" i="2"/>
  <c r="CK88" i="2"/>
  <c r="CP88" i="2"/>
  <c r="CO88" i="2"/>
  <c r="CL88" i="2"/>
  <c r="CQ88" i="2"/>
  <c r="I88" i="2"/>
  <c r="CN84" i="2"/>
  <c r="CR84" i="2"/>
  <c r="CM84" i="2"/>
  <c r="CK84" i="2"/>
  <c r="CP84" i="2"/>
  <c r="CO84" i="2"/>
  <c r="CL84" i="2"/>
  <c r="CQ84" i="2"/>
  <c r="I84" i="2"/>
  <c r="CN80" i="2"/>
  <c r="CR80" i="2"/>
  <c r="CM80" i="2"/>
  <c r="CK80" i="2"/>
  <c r="CP80" i="2"/>
  <c r="CO80" i="2"/>
  <c r="CL80" i="2"/>
  <c r="CQ80" i="2"/>
  <c r="I80" i="2"/>
  <c r="CN76" i="2"/>
  <c r="CR76" i="2"/>
  <c r="CM76" i="2"/>
  <c r="CK76" i="2"/>
  <c r="CP76" i="2"/>
  <c r="CO76" i="2"/>
  <c r="CL76" i="2"/>
  <c r="CQ76" i="2"/>
  <c r="I76" i="2"/>
  <c r="CN72" i="2"/>
  <c r="CR72" i="2"/>
  <c r="CM72" i="2"/>
  <c r="CK72" i="2"/>
  <c r="CP72" i="2"/>
  <c r="CO72" i="2"/>
  <c r="CL72" i="2"/>
  <c r="CQ72" i="2"/>
  <c r="I72" i="2"/>
  <c r="CN68" i="2"/>
  <c r="CR68" i="2"/>
  <c r="CM68" i="2"/>
  <c r="CK68" i="2"/>
  <c r="CP68" i="2"/>
  <c r="CO68" i="2"/>
  <c r="CL68" i="2"/>
  <c r="CQ68" i="2"/>
  <c r="I68" i="2"/>
  <c r="CN64" i="2"/>
  <c r="CR64" i="2"/>
  <c r="CM64" i="2"/>
  <c r="CK64" i="2"/>
  <c r="CP64" i="2"/>
  <c r="CO64" i="2"/>
  <c r="CQ64" i="2"/>
  <c r="CL64" i="2"/>
  <c r="I64" i="2"/>
  <c r="CN60" i="2"/>
  <c r="CR60" i="2"/>
  <c r="CM60" i="2"/>
  <c r="CK60" i="2"/>
  <c r="CP60" i="2"/>
  <c r="CO60" i="2"/>
  <c r="CQ60" i="2"/>
  <c r="CL60" i="2"/>
  <c r="I60" i="2"/>
  <c r="CN56" i="2"/>
  <c r="CR56" i="2"/>
  <c r="CM56" i="2"/>
  <c r="CK56" i="2"/>
  <c r="CP56" i="2"/>
  <c r="CO56" i="2"/>
  <c r="CQ56" i="2"/>
  <c r="CL56" i="2"/>
  <c r="I56" i="2"/>
  <c r="CN52" i="2"/>
  <c r="CR52" i="2"/>
  <c r="CM52" i="2"/>
  <c r="CK52" i="2"/>
  <c r="CP52" i="2"/>
  <c r="CO52" i="2"/>
  <c r="CQ52" i="2"/>
  <c r="CL52" i="2"/>
  <c r="I52" i="2"/>
  <c r="CL48" i="2"/>
  <c r="CP48" i="2"/>
  <c r="CN48" i="2"/>
  <c r="CR48" i="2"/>
  <c r="CM48" i="2"/>
  <c r="CQ48" i="2"/>
  <c r="CO48" i="2"/>
  <c r="CK48" i="2"/>
  <c r="I48" i="2"/>
  <c r="CM44" i="2"/>
  <c r="CQ44" i="2"/>
  <c r="CO44" i="2"/>
  <c r="CL44" i="2"/>
  <c r="CR44" i="2"/>
  <c r="CP44" i="2"/>
  <c r="CK44" i="2"/>
  <c r="CN44" i="2"/>
  <c r="I44" i="2"/>
  <c r="CM40" i="2"/>
  <c r="CQ40" i="2"/>
  <c r="CO40" i="2"/>
  <c r="CL40" i="2"/>
  <c r="CR40" i="2"/>
  <c r="CP40" i="2"/>
  <c r="CK40" i="2"/>
  <c r="CN40" i="2"/>
  <c r="I40" i="2"/>
  <c r="CM36" i="2"/>
  <c r="CQ36" i="2"/>
  <c r="CO36" i="2"/>
  <c r="CL36" i="2"/>
  <c r="CR36" i="2"/>
  <c r="CP36" i="2"/>
  <c r="CK36" i="2"/>
  <c r="CN36" i="2"/>
  <c r="I36" i="2"/>
  <c r="CM32" i="2"/>
  <c r="CQ32" i="2"/>
  <c r="CN32" i="2"/>
  <c r="CR32" i="2"/>
  <c r="CK32" i="2"/>
  <c r="CO32" i="2"/>
  <c r="CL32" i="2"/>
  <c r="CP32" i="2"/>
  <c r="I32" i="2"/>
  <c r="CM28" i="2"/>
  <c r="CQ28" i="2"/>
  <c r="CN28" i="2"/>
  <c r="CR28" i="2"/>
  <c r="CK28" i="2"/>
  <c r="CO28" i="2"/>
  <c r="CL28" i="2"/>
  <c r="CP28" i="2"/>
  <c r="I28" i="2"/>
  <c r="CM24" i="2"/>
  <c r="CQ24" i="2"/>
  <c r="CN24" i="2"/>
  <c r="CR24" i="2"/>
  <c r="CK24" i="2"/>
  <c r="CO24" i="2"/>
  <c r="CL24" i="2"/>
  <c r="CP24" i="2"/>
  <c r="I24" i="2"/>
  <c r="CM20" i="2"/>
  <c r="CQ20" i="2"/>
  <c r="CN20" i="2"/>
  <c r="CR20" i="2"/>
  <c r="CK20" i="2"/>
  <c r="CO20" i="2"/>
  <c r="CL20" i="2"/>
  <c r="CP20" i="2"/>
  <c r="I20" i="2"/>
  <c r="CM16" i="2"/>
  <c r="CQ16" i="2"/>
  <c r="CN16" i="2"/>
  <c r="CR16" i="2"/>
  <c r="CK16" i="2"/>
  <c r="CO16" i="2"/>
  <c r="CL16" i="2"/>
  <c r="CP16" i="2"/>
  <c r="I16" i="2"/>
  <c r="CM12" i="2"/>
  <c r="CQ12" i="2"/>
  <c r="CN12" i="2"/>
  <c r="CR12" i="2"/>
  <c r="CK12" i="2"/>
  <c r="CO12" i="2"/>
  <c r="CL12" i="2"/>
  <c r="CP12" i="2"/>
  <c r="I12" i="2"/>
  <c r="CM8" i="2"/>
  <c r="CQ8" i="2"/>
  <c r="CN8" i="2"/>
  <c r="CR8" i="2"/>
  <c r="CK8" i="2"/>
  <c r="CO8" i="2"/>
  <c r="CL8" i="2"/>
  <c r="CP8" i="2"/>
  <c r="I8" i="2"/>
  <c r="I300" i="2"/>
  <c r="J297" i="2"/>
  <c r="I296" i="2"/>
  <c r="J293" i="2"/>
  <c r="I292" i="2"/>
  <c r="J289" i="2"/>
  <c r="I288" i="2"/>
  <c r="J285" i="2"/>
  <c r="I284" i="2"/>
  <c r="J281" i="2"/>
  <c r="I280" i="2"/>
  <c r="J277" i="2"/>
  <c r="I276" i="2"/>
  <c r="J273" i="2"/>
  <c r="I272" i="2"/>
  <c r="J269" i="2"/>
  <c r="I268" i="2"/>
  <c r="J265" i="2"/>
  <c r="I264" i="2"/>
  <c r="J261" i="2"/>
  <c r="I260" i="2"/>
  <c r="J257" i="2"/>
  <c r="I256" i="2"/>
  <c r="J253" i="2"/>
  <c r="I252" i="2"/>
  <c r="J249" i="2"/>
  <c r="I248" i="2"/>
  <c r="J245" i="2"/>
  <c r="I244" i="2"/>
  <c r="J241" i="2"/>
  <c r="I240" i="2"/>
  <c r="J237" i="2"/>
  <c r="I236" i="2"/>
  <c r="J233" i="2"/>
  <c r="I232" i="2"/>
  <c r="J229" i="2"/>
  <c r="I228" i="2"/>
  <c r="J225" i="2"/>
  <c r="I224" i="2"/>
  <c r="J221" i="2"/>
  <c r="I220" i="2"/>
  <c r="J217" i="2"/>
  <c r="I216" i="2"/>
  <c r="J213" i="2"/>
  <c r="I212" i="2"/>
  <c r="J209" i="2"/>
  <c r="I208" i="2"/>
  <c r="J205" i="2"/>
  <c r="I204" i="2"/>
  <c r="J201" i="2"/>
  <c r="I200" i="2"/>
  <c r="J197" i="2"/>
  <c r="I196" i="2"/>
  <c r="J193" i="2"/>
  <c r="I192" i="2"/>
  <c r="J189" i="2"/>
  <c r="I188" i="2"/>
  <c r="J185" i="2"/>
  <c r="I184" i="2"/>
  <c r="J181" i="2"/>
  <c r="I180" i="2"/>
  <c r="J177" i="2"/>
  <c r="I176" i="2"/>
  <c r="J173" i="2"/>
  <c r="I172" i="2"/>
  <c r="J169" i="2"/>
  <c r="I168" i="2"/>
  <c r="J165" i="2"/>
  <c r="I164" i="2"/>
  <c r="J161" i="2"/>
  <c r="I160" i="2"/>
  <c r="J157" i="2"/>
  <c r="I156" i="2"/>
  <c r="J153" i="2"/>
  <c r="I152" i="2"/>
  <c r="J149" i="2"/>
  <c r="I148" i="2"/>
  <c r="K144" i="2"/>
  <c r="I143" i="2"/>
  <c r="I141" i="2"/>
  <c r="J139" i="2"/>
  <c r="K137" i="2"/>
  <c r="K135" i="2"/>
  <c r="J132" i="2"/>
  <c r="K128" i="2"/>
  <c r="I127" i="2"/>
  <c r="I125" i="2"/>
  <c r="J123" i="2"/>
  <c r="K121" i="2"/>
  <c r="K119" i="2"/>
  <c r="J116" i="2"/>
  <c r="K112" i="2"/>
  <c r="I111" i="2"/>
  <c r="I109" i="2"/>
  <c r="J107" i="2"/>
  <c r="K105" i="2"/>
  <c r="K103" i="2"/>
  <c r="J100" i="2"/>
  <c r="K96" i="2"/>
  <c r="I95" i="2"/>
  <c r="I93" i="2"/>
  <c r="J91" i="2"/>
  <c r="K89" i="2"/>
  <c r="K87" i="2"/>
  <c r="J84" i="2"/>
  <c r="K80" i="2"/>
  <c r="I79" i="2"/>
  <c r="I77" i="2"/>
  <c r="J75" i="2"/>
  <c r="K73" i="2"/>
  <c r="K71" i="2"/>
  <c r="J68" i="2"/>
  <c r="K64" i="2"/>
  <c r="I63" i="2"/>
  <c r="I61" i="2"/>
  <c r="J59" i="2"/>
  <c r="K57" i="2"/>
  <c r="K55" i="2"/>
  <c r="J52" i="2"/>
  <c r="K48" i="2"/>
  <c r="I47" i="2"/>
  <c r="I45" i="2"/>
  <c r="J43" i="2"/>
  <c r="K41" i="2"/>
  <c r="K39" i="2"/>
  <c r="J36" i="2"/>
  <c r="K32" i="2"/>
  <c r="I31" i="2"/>
  <c r="I29" i="2"/>
  <c r="J27" i="2"/>
  <c r="K25" i="2"/>
  <c r="K23" i="2"/>
  <c r="J20" i="2"/>
  <c r="K16" i="2"/>
  <c r="I15" i="2"/>
  <c r="I13" i="2"/>
  <c r="J11" i="2"/>
  <c r="K9" i="2"/>
  <c r="K7" i="2"/>
  <c r="CQ296" i="2"/>
  <c r="CL286" i="2"/>
  <c r="CN275" i="2"/>
  <c r="CQ264" i="2"/>
  <c r="CP250" i="2"/>
  <c r="CP234" i="2"/>
  <c r="CK215" i="2"/>
  <c r="CP193" i="2"/>
  <c r="CK168" i="2"/>
  <c r="CO135" i="2"/>
  <c r="CL70" i="2"/>
  <c r="BC5" i="6" l="1"/>
  <c r="BK5" i="6" s="1"/>
  <c r="BD5" i="6"/>
  <c r="BL5" i="6" s="1"/>
  <c r="BE5" i="6"/>
  <c r="BM5" i="6" s="1"/>
  <c r="BF5" i="6"/>
  <c r="BN5" i="6" s="1"/>
  <c r="BG5" i="6"/>
  <c r="BO5" i="6" s="1"/>
  <c r="BH5" i="6"/>
  <c r="BP5" i="6" s="1"/>
  <c r="BI5" i="6"/>
  <c r="BQ5" i="6" s="1"/>
  <c r="BJ5" i="6"/>
  <c r="BR5" i="6" s="1"/>
  <c r="BC6" i="6"/>
  <c r="BK6" i="6" s="1"/>
  <c r="BD6" i="6"/>
  <c r="BL6" i="6" s="1"/>
  <c r="BE6" i="6"/>
  <c r="BM6" i="6" s="1"/>
  <c r="BF6" i="6"/>
  <c r="BN6" i="6" s="1"/>
  <c r="BG6" i="6"/>
  <c r="BO6" i="6" s="1"/>
  <c r="BH6" i="6"/>
  <c r="BP6" i="6" s="1"/>
  <c r="BI6" i="6"/>
  <c r="BQ6" i="6" s="1"/>
  <c r="BJ6" i="6"/>
  <c r="BR6" i="6" s="1"/>
  <c r="BC7" i="6"/>
  <c r="BK7" i="6" s="1"/>
  <c r="BD7" i="6"/>
  <c r="BL7" i="6" s="1"/>
  <c r="BE7" i="6"/>
  <c r="BM7" i="6" s="1"/>
  <c r="BF7" i="6"/>
  <c r="BN7" i="6" s="1"/>
  <c r="BG7" i="6"/>
  <c r="BO7" i="6" s="1"/>
  <c r="BH7" i="6"/>
  <c r="BP7" i="6" s="1"/>
  <c r="BI7" i="6"/>
  <c r="BQ7" i="6" s="1"/>
  <c r="BJ7" i="6"/>
  <c r="BR7" i="6" s="1"/>
  <c r="BC8" i="6"/>
  <c r="BK8" i="6" s="1"/>
  <c r="BD8" i="6"/>
  <c r="BL8" i="6" s="1"/>
  <c r="BE8" i="6"/>
  <c r="BM8" i="6" s="1"/>
  <c r="BF8" i="6"/>
  <c r="BN8" i="6" s="1"/>
  <c r="BG8" i="6"/>
  <c r="BO8" i="6" s="1"/>
  <c r="BH8" i="6"/>
  <c r="BP8" i="6" s="1"/>
  <c r="BI8" i="6"/>
  <c r="BQ8" i="6" s="1"/>
  <c r="BJ8" i="6"/>
  <c r="BR8" i="6" s="1"/>
  <c r="BC9" i="6"/>
  <c r="BK9" i="6" s="1"/>
  <c r="BD9" i="6"/>
  <c r="BL9" i="6" s="1"/>
  <c r="BE9" i="6"/>
  <c r="BM9" i="6" s="1"/>
  <c r="BF9" i="6"/>
  <c r="BN9" i="6" s="1"/>
  <c r="BG9" i="6"/>
  <c r="BO9" i="6" s="1"/>
  <c r="BH9" i="6"/>
  <c r="BP9" i="6" s="1"/>
  <c r="BI9" i="6"/>
  <c r="BQ9" i="6" s="1"/>
  <c r="BJ9" i="6"/>
  <c r="BR9" i="6" s="1"/>
  <c r="BC10" i="6"/>
  <c r="BK10" i="6" s="1"/>
  <c r="BD10" i="6"/>
  <c r="BL10" i="6" s="1"/>
  <c r="BE10" i="6"/>
  <c r="BM10" i="6" s="1"/>
  <c r="BF10" i="6"/>
  <c r="BN10" i="6" s="1"/>
  <c r="BG10" i="6"/>
  <c r="BO10" i="6" s="1"/>
  <c r="BH10" i="6"/>
  <c r="BP10" i="6" s="1"/>
  <c r="BI10" i="6"/>
  <c r="BQ10" i="6" s="1"/>
  <c r="BJ10" i="6"/>
  <c r="BR10" i="6" s="1"/>
  <c r="BC11" i="6"/>
  <c r="BK11" i="6" s="1"/>
  <c r="BD11" i="6"/>
  <c r="BL11" i="6" s="1"/>
  <c r="BE11" i="6"/>
  <c r="BM11" i="6" s="1"/>
  <c r="BF11" i="6"/>
  <c r="BN11" i="6" s="1"/>
  <c r="BG11" i="6"/>
  <c r="BO11" i="6" s="1"/>
  <c r="BH11" i="6"/>
  <c r="BP11" i="6" s="1"/>
  <c r="BI11" i="6"/>
  <c r="BQ11" i="6" s="1"/>
  <c r="BJ11" i="6"/>
  <c r="BR11" i="6" s="1"/>
  <c r="BC12" i="6"/>
  <c r="BK12" i="6" s="1"/>
  <c r="BD12" i="6"/>
  <c r="BL12" i="6" s="1"/>
  <c r="BE12" i="6"/>
  <c r="BM12" i="6" s="1"/>
  <c r="BF12" i="6"/>
  <c r="BN12" i="6" s="1"/>
  <c r="BG12" i="6"/>
  <c r="BO12" i="6" s="1"/>
  <c r="BH12" i="6"/>
  <c r="BP12" i="6" s="1"/>
  <c r="BI12" i="6"/>
  <c r="BQ12" i="6" s="1"/>
  <c r="BJ12" i="6"/>
  <c r="BR12" i="6" s="1"/>
  <c r="BC13" i="6"/>
  <c r="BK13" i="6" s="1"/>
  <c r="BD13" i="6"/>
  <c r="BL13" i="6" s="1"/>
  <c r="BE13" i="6"/>
  <c r="BM13" i="6" s="1"/>
  <c r="BF13" i="6"/>
  <c r="BN13" i="6" s="1"/>
  <c r="BG13" i="6"/>
  <c r="BO13" i="6" s="1"/>
  <c r="BH13" i="6"/>
  <c r="BP13" i="6" s="1"/>
  <c r="BI13" i="6"/>
  <c r="BQ13" i="6" s="1"/>
  <c r="BJ13" i="6"/>
  <c r="BR13" i="6" s="1"/>
  <c r="BC14" i="6"/>
  <c r="BK14" i="6" s="1"/>
  <c r="BD14" i="6"/>
  <c r="BL14" i="6" s="1"/>
  <c r="BE14" i="6"/>
  <c r="BM14" i="6" s="1"/>
  <c r="BF14" i="6"/>
  <c r="BN14" i="6" s="1"/>
  <c r="BG14" i="6"/>
  <c r="BO14" i="6" s="1"/>
  <c r="BH14" i="6"/>
  <c r="BP14" i="6" s="1"/>
  <c r="BI14" i="6"/>
  <c r="BQ14" i="6" s="1"/>
  <c r="BJ14" i="6"/>
  <c r="BR14" i="6" s="1"/>
  <c r="BC15" i="6"/>
  <c r="BK15" i="6" s="1"/>
  <c r="BD15" i="6"/>
  <c r="BL15" i="6" s="1"/>
  <c r="BE15" i="6"/>
  <c r="BM15" i="6" s="1"/>
  <c r="BF15" i="6"/>
  <c r="BN15" i="6" s="1"/>
  <c r="BG15" i="6"/>
  <c r="BO15" i="6" s="1"/>
  <c r="BH15" i="6"/>
  <c r="BP15" i="6" s="1"/>
  <c r="BI15" i="6"/>
  <c r="BQ15" i="6" s="1"/>
  <c r="BJ15" i="6"/>
  <c r="BR15" i="6" s="1"/>
  <c r="BC16" i="6"/>
  <c r="BK16" i="6" s="1"/>
  <c r="BD16" i="6"/>
  <c r="BL16" i="6" s="1"/>
  <c r="BE16" i="6"/>
  <c r="BM16" i="6" s="1"/>
  <c r="BF16" i="6"/>
  <c r="BN16" i="6" s="1"/>
  <c r="BG16" i="6"/>
  <c r="BO16" i="6" s="1"/>
  <c r="BH16" i="6"/>
  <c r="BP16" i="6" s="1"/>
  <c r="BI16" i="6"/>
  <c r="BQ16" i="6" s="1"/>
  <c r="BJ16" i="6"/>
  <c r="BR16" i="6" s="1"/>
  <c r="BC17" i="6"/>
  <c r="BK17" i="6" s="1"/>
  <c r="BD17" i="6"/>
  <c r="BL17" i="6" s="1"/>
  <c r="BE17" i="6"/>
  <c r="BM17" i="6" s="1"/>
  <c r="BF17" i="6"/>
  <c r="BN17" i="6" s="1"/>
  <c r="BG17" i="6"/>
  <c r="BO17" i="6" s="1"/>
  <c r="BH17" i="6"/>
  <c r="BP17" i="6" s="1"/>
  <c r="BI17" i="6"/>
  <c r="BQ17" i="6" s="1"/>
  <c r="BJ17" i="6"/>
  <c r="BR17" i="6" s="1"/>
  <c r="BC18" i="6"/>
  <c r="BK18" i="6" s="1"/>
  <c r="BD18" i="6"/>
  <c r="BL18" i="6" s="1"/>
  <c r="BE18" i="6"/>
  <c r="BM18" i="6" s="1"/>
  <c r="BF18" i="6"/>
  <c r="BN18" i="6" s="1"/>
  <c r="BG18" i="6"/>
  <c r="BO18" i="6" s="1"/>
  <c r="BH18" i="6"/>
  <c r="BP18" i="6" s="1"/>
  <c r="BI18" i="6"/>
  <c r="BQ18" i="6" s="1"/>
  <c r="BJ18" i="6"/>
  <c r="BR18" i="6" s="1"/>
  <c r="BC19" i="6"/>
  <c r="BK19" i="6" s="1"/>
  <c r="BD19" i="6"/>
  <c r="BL19" i="6" s="1"/>
  <c r="BE19" i="6"/>
  <c r="BM19" i="6" s="1"/>
  <c r="BF19" i="6"/>
  <c r="BN19" i="6" s="1"/>
  <c r="BG19" i="6"/>
  <c r="BO19" i="6" s="1"/>
  <c r="BH19" i="6"/>
  <c r="BP19" i="6" s="1"/>
  <c r="BI19" i="6"/>
  <c r="BQ19" i="6" s="1"/>
  <c r="BJ19" i="6"/>
  <c r="BR19" i="6" s="1"/>
  <c r="BC20" i="6"/>
  <c r="BK20" i="6" s="1"/>
  <c r="BD20" i="6"/>
  <c r="BL20" i="6" s="1"/>
  <c r="BE20" i="6"/>
  <c r="BM20" i="6" s="1"/>
  <c r="BF20" i="6"/>
  <c r="BN20" i="6" s="1"/>
  <c r="BG20" i="6"/>
  <c r="BO20" i="6" s="1"/>
  <c r="BH20" i="6"/>
  <c r="BP20" i="6" s="1"/>
  <c r="BI20" i="6"/>
  <c r="BQ20" i="6" s="1"/>
  <c r="BJ20" i="6"/>
  <c r="BR20" i="6" s="1"/>
  <c r="BC21" i="6"/>
  <c r="BK21" i="6" s="1"/>
  <c r="BD21" i="6"/>
  <c r="BL21" i="6" s="1"/>
  <c r="BE21" i="6"/>
  <c r="BM21" i="6" s="1"/>
  <c r="BF21" i="6"/>
  <c r="BN21" i="6" s="1"/>
  <c r="BG21" i="6"/>
  <c r="BO21" i="6" s="1"/>
  <c r="BH21" i="6"/>
  <c r="BP21" i="6" s="1"/>
  <c r="BI21" i="6"/>
  <c r="BQ21" i="6" s="1"/>
  <c r="BJ21" i="6"/>
  <c r="BR21" i="6" s="1"/>
  <c r="BC22" i="6"/>
  <c r="BK22" i="6" s="1"/>
  <c r="BD22" i="6"/>
  <c r="BL22" i="6" s="1"/>
  <c r="BE22" i="6"/>
  <c r="BM22" i="6" s="1"/>
  <c r="BF22" i="6"/>
  <c r="BN22" i="6" s="1"/>
  <c r="BG22" i="6"/>
  <c r="BO22" i="6" s="1"/>
  <c r="BH22" i="6"/>
  <c r="BP22" i="6" s="1"/>
  <c r="BI22" i="6"/>
  <c r="BQ22" i="6" s="1"/>
  <c r="BJ22" i="6"/>
  <c r="BR22" i="6" s="1"/>
  <c r="BC23" i="6"/>
  <c r="BK23" i="6" s="1"/>
  <c r="BD23" i="6"/>
  <c r="BL23" i="6" s="1"/>
  <c r="BE23" i="6"/>
  <c r="BM23" i="6" s="1"/>
  <c r="BF23" i="6"/>
  <c r="BN23" i="6" s="1"/>
  <c r="BG23" i="6"/>
  <c r="BO23" i="6" s="1"/>
  <c r="BH23" i="6"/>
  <c r="BP23" i="6" s="1"/>
  <c r="BI23" i="6"/>
  <c r="BQ23" i="6" s="1"/>
  <c r="BJ23" i="6"/>
  <c r="BR23" i="6" s="1"/>
  <c r="BC24" i="6"/>
  <c r="BK24" i="6" s="1"/>
  <c r="BD24" i="6"/>
  <c r="BL24" i="6" s="1"/>
  <c r="BE24" i="6"/>
  <c r="BM24" i="6" s="1"/>
  <c r="BF24" i="6"/>
  <c r="BN24" i="6" s="1"/>
  <c r="BG24" i="6"/>
  <c r="BO24" i="6" s="1"/>
  <c r="BH24" i="6"/>
  <c r="BP24" i="6" s="1"/>
  <c r="BI24" i="6"/>
  <c r="BQ24" i="6" s="1"/>
  <c r="BJ24" i="6"/>
  <c r="BR24" i="6" s="1"/>
  <c r="BC25" i="6"/>
  <c r="BK25" i="6" s="1"/>
  <c r="BD25" i="6"/>
  <c r="BL25" i="6" s="1"/>
  <c r="BE25" i="6"/>
  <c r="BM25" i="6" s="1"/>
  <c r="BF25" i="6"/>
  <c r="BN25" i="6" s="1"/>
  <c r="BG25" i="6"/>
  <c r="BO25" i="6" s="1"/>
  <c r="BH25" i="6"/>
  <c r="BP25" i="6" s="1"/>
  <c r="BI25" i="6"/>
  <c r="BQ25" i="6" s="1"/>
  <c r="BJ25" i="6"/>
  <c r="BR25" i="6" s="1"/>
  <c r="BC26" i="6"/>
  <c r="BK26" i="6" s="1"/>
  <c r="BD26" i="6"/>
  <c r="BL26" i="6" s="1"/>
  <c r="BE26" i="6"/>
  <c r="BM26" i="6" s="1"/>
  <c r="BF26" i="6"/>
  <c r="BN26" i="6" s="1"/>
  <c r="BG26" i="6"/>
  <c r="BO26" i="6" s="1"/>
  <c r="BH26" i="6"/>
  <c r="BP26" i="6" s="1"/>
  <c r="BI26" i="6"/>
  <c r="BQ26" i="6" s="1"/>
  <c r="BJ26" i="6"/>
  <c r="BR26" i="6" s="1"/>
  <c r="BC27" i="6"/>
  <c r="BK27" i="6" s="1"/>
  <c r="BD27" i="6"/>
  <c r="BL27" i="6" s="1"/>
  <c r="BE27" i="6"/>
  <c r="BM27" i="6" s="1"/>
  <c r="BF27" i="6"/>
  <c r="BN27" i="6" s="1"/>
  <c r="BG27" i="6"/>
  <c r="BO27" i="6" s="1"/>
  <c r="BH27" i="6"/>
  <c r="BP27" i="6" s="1"/>
  <c r="BI27" i="6"/>
  <c r="BQ27" i="6" s="1"/>
  <c r="BJ27" i="6"/>
  <c r="BR27" i="6" s="1"/>
  <c r="BC28" i="6"/>
  <c r="BK28" i="6" s="1"/>
  <c r="BD28" i="6"/>
  <c r="BL28" i="6" s="1"/>
  <c r="BE28" i="6"/>
  <c r="BM28" i="6" s="1"/>
  <c r="BF28" i="6"/>
  <c r="BN28" i="6" s="1"/>
  <c r="BG28" i="6"/>
  <c r="BO28" i="6" s="1"/>
  <c r="BH28" i="6"/>
  <c r="BP28" i="6" s="1"/>
  <c r="BI28" i="6"/>
  <c r="BQ28" i="6" s="1"/>
  <c r="BJ28" i="6"/>
  <c r="BR28" i="6" s="1"/>
  <c r="BC29" i="6"/>
  <c r="BK29" i="6" s="1"/>
  <c r="BD29" i="6"/>
  <c r="BL29" i="6" s="1"/>
  <c r="BE29" i="6"/>
  <c r="BM29" i="6" s="1"/>
  <c r="BF29" i="6"/>
  <c r="BN29" i="6" s="1"/>
  <c r="BG29" i="6"/>
  <c r="BO29" i="6" s="1"/>
  <c r="BH29" i="6"/>
  <c r="BP29" i="6" s="1"/>
  <c r="BI29" i="6"/>
  <c r="BQ29" i="6" s="1"/>
  <c r="BJ29" i="6"/>
  <c r="BR29" i="6" s="1"/>
  <c r="BC30" i="6"/>
  <c r="BK30" i="6" s="1"/>
  <c r="BD30" i="6"/>
  <c r="BL30" i="6" s="1"/>
  <c r="BE30" i="6"/>
  <c r="BM30" i="6" s="1"/>
  <c r="BF30" i="6"/>
  <c r="BN30" i="6" s="1"/>
  <c r="BG30" i="6"/>
  <c r="BO30" i="6" s="1"/>
  <c r="BH30" i="6"/>
  <c r="BP30" i="6" s="1"/>
  <c r="BI30" i="6"/>
  <c r="BQ30" i="6" s="1"/>
  <c r="BJ30" i="6"/>
  <c r="BR30" i="6" s="1"/>
  <c r="BC31" i="6"/>
  <c r="BK31" i="6" s="1"/>
  <c r="BD31" i="6"/>
  <c r="BL31" i="6" s="1"/>
  <c r="BE31" i="6"/>
  <c r="BM31" i="6" s="1"/>
  <c r="BF31" i="6"/>
  <c r="BN31" i="6" s="1"/>
  <c r="BG31" i="6"/>
  <c r="BO31" i="6" s="1"/>
  <c r="BH31" i="6"/>
  <c r="BP31" i="6" s="1"/>
  <c r="BI31" i="6"/>
  <c r="BQ31" i="6" s="1"/>
  <c r="BJ31" i="6"/>
  <c r="BR31" i="6" s="1"/>
  <c r="BC32" i="6"/>
  <c r="BK32" i="6" s="1"/>
  <c r="BD32" i="6"/>
  <c r="BL32" i="6" s="1"/>
  <c r="BE32" i="6"/>
  <c r="BM32" i="6" s="1"/>
  <c r="BF32" i="6"/>
  <c r="BN32" i="6" s="1"/>
  <c r="BG32" i="6"/>
  <c r="BO32" i="6" s="1"/>
  <c r="BH32" i="6"/>
  <c r="BP32" i="6" s="1"/>
  <c r="BI32" i="6"/>
  <c r="BQ32" i="6" s="1"/>
  <c r="BJ32" i="6"/>
  <c r="BR32" i="6" s="1"/>
  <c r="BC33" i="6"/>
  <c r="BK33" i="6" s="1"/>
  <c r="BD33" i="6"/>
  <c r="BL33" i="6" s="1"/>
  <c r="BE33" i="6"/>
  <c r="BM33" i="6" s="1"/>
  <c r="BF33" i="6"/>
  <c r="BN33" i="6" s="1"/>
  <c r="BG33" i="6"/>
  <c r="BO33" i="6" s="1"/>
  <c r="BH33" i="6"/>
  <c r="BP33" i="6" s="1"/>
  <c r="BI33" i="6"/>
  <c r="BQ33" i="6" s="1"/>
  <c r="BJ33" i="6"/>
  <c r="BR33" i="6" s="1"/>
  <c r="BC34" i="6"/>
  <c r="BK34" i="6" s="1"/>
  <c r="BD34" i="6"/>
  <c r="BL34" i="6" s="1"/>
  <c r="BE34" i="6"/>
  <c r="BM34" i="6" s="1"/>
  <c r="BF34" i="6"/>
  <c r="BN34" i="6" s="1"/>
  <c r="BG34" i="6"/>
  <c r="BO34" i="6" s="1"/>
  <c r="BH34" i="6"/>
  <c r="BP34" i="6" s="1"/>
  <c r="BI34" i="6"/>
  <c r="BQ34" i="6" s="1"/>
  <c r="BJ34" i="6"/>
  <c r="BR34" i="6" s="1"/>
  <c r="BC35" i="6"/>
  <c r="BK35" i="6" s="1"/>
  <c r="BD35" i="6"/>
  <c r="BL35" i="6" s="1"/>
  <c r="BE35" i="6"/>
  <c r="BM35" i="6" s="1"/>
  <c r="BF35" i="6"/>
  <c r="BN35" i="6" s="1"/>
  <c r="BG35" i="6"/>
  <c r="BO35" i="6" s="1"/>
  <c r="BH35" i="6"/>
  <c r="BP35" i="6" s="1"/>
  <c r="BI35" i="6"/>
  <c r="BQ35" i="6" s="1"/>
  <c r="BJ35" i="6"/>
  <c r="BR35" i="6" s="1"/>
  <c r="BC36" i="6"/>
  <c r="BK36" i="6" s="1"/>
  <c r="BD36" i="6"/>
  <c r="BL36" i="6" s="1"/>
  <c r="BE36" i="6"/>
  <c r="BM36" i="6" s="1"/>
  <c r="BF36" i="6"/>
  <c r="BN36" i="6" s="1"/>
  <c r="BG36" i="6"/>
  <c r="BO36" i="6" s="1"/>
  <c r="BH36" i="6"/>
  <c r="BP36" i="6" s="1"/>
  <c r="BI36" i="6"/>
  <c r="BQ36" i="6" s="1"/>
  <c r="BJ36" i="6"/>
  <c r="BR36" i="6" s="1"/>
  <c r="BC37" i="6"/>
  <c r="BK37" i="6" s="1"/>
  <c r="BD37" i="6"/>
  <c r="BL37" i="6" s="1"/>
  <c r="BE37" i="6"/>
  <c r="BM37" i="6" s="1"/>
  <c r="BF37" i="6"/>
  <c r="BN37" i="6" s="1"/>
  <c r="BG37" i="6"/>
  <c r="BO37" i="6" s="1"/>
  <c r="BH37" i="6"/>
  <c r="BP37" i="6" s="1"/>
  <c r="BI37" i="6"/>
  <c r="BQ37" i="6" s="1"/>
  <c r="BJ37" i="6"/>
  <c r="BR37" i="6" s="1"/>
  <c r="BC38" i="6"/>
  <c r="BK38" i="6" s="1"/>
  <c r="BD38" i="6"/>
  <c r="BL38" i="6" s="1"/>
  <c r="BE38" i="6"/>
  <c r="BM38" i="6" s="1"/>
  <c r="BF38" i="6"/>
  <c r="BN38" i="6" s="1"/>
  <c r="BG38" i="6"/>
  <c r="BO38" i="6" s="1"/>
  <c r="BH38" i="6"/>
  <c r="BP38" i="6" s="1"/>
  <c r="BI38" i="6"/>
  <c r="BQ38" i="6" s="1"/>
  <c r="BJ38" i="6"/>
  <c r="BR38" i="6" s="1"/>
  <c r="BC39" i="6"/>
  <c r="BK39" i="6" s="1"/>
  <c r="BD39" i="6"/>
  <c r="BL39" i="6" s="1"/>
  <c r="BE39" i="6"/>
  <c r="BM39" i="6" s="1"/>
  <c r="BF39" i="6"/>
  <c r="BN39" i="6" s="1"/>
  <c r="BG39" i="6"/>
  <c r="BO39" i="6" s="1"/>
  <c r="BH39" i="6"/>
  <c r="BP39" i="6" s="1"/>
  <c r="BI39" i="6"/>
  <c r="BQ39" i="6" s="1"/>
  <c r="BJ39" i="6"/>
  <c r="BR39" i="6" s="1"/>
  <c r="BC40" i="6"/>
  <c r="BK40" i="6" s="1"/>
  <c r="BD40" i="6"/>
  <c r="BL40" i="6" s="1"/>
  <c r="BE40" i="6"/>
  <c r="BM40" i="6" s="1"/>
  <c r="BF40" i="6"/>
  <c r="BN40" i="6" s="1"/>
  <c r="BG40" i="6"/>
  <c r="BO40" i="6" s="1"/>
  <c r="BH40" i="6"/>
  <c r="BP40" i="6" s="1"/>
  <c r="BI40" i="6"/>
  <c r="BQ40" i="6" s="1"/>
  <c r="BJ40" i="6"/>
  <c r="BR40" i="6" s="1"/>
  <c r="BC41" i="6"/>
  <c r="BK41" i="6" s="1"/>
  <c r="BD41" i="6"/>
  <c r="BL41" i="6" s="1"/>
  <c r="BE41" i="6"/>
  <c r="BM41" i="6" s="1"/>
  <c r="BF41" i="6"/>
  <c r="BN41" i="6" s="1"/>
  <c r="BG41" i="6"/>
  <c r="BO41" i="6" s="1"/>
  <c r="BH41" i="6"/>
  <c r="BP41" i="6" s="1"/>
  <c r="BI41" i="6"/>
  <c r="BQ41" i="6" s="1"/>
  <c r="BJ41" i="6"/>
  <c r="BR41" i="6" s="1"/>
  <c r="BC42" i="6"/>
  <c r="BK42" i="6" s="1"/>
  <c r="BD42" i="6"/>
  <c r="BL42" i="6" s="1"/>
  <c r="BE42" i="6"/>
  <c r="BM42" i="6" s="1"/>
  <c r="BF42" i="6"/>
  <c r="BN42" i="6" s="1"/>
  <c r="BG42" i="6"/>
  <c r="BO42" i="6" s="1"/>
  <c r="BH42" i="6"/>
  <c r="BP42" i="6" s="1"/>
  <c r="BI42" i="6"/>
  <c r="BQ42" i="6" s="1"/>
  <c r="BJ42" i="6"/>
  <c r="BR42" i="6" s="1"/>
  <c r="BC43" i="6"/>
  <c r="BK43" i="6" s="1"/>
  <c r="BD43" i="6"/>
  <c r="BL43" i="6" s="1"/>
  <c r="BE43" i="6"/>
  <c r="BM43" i="6" s="1"/>
  <c r="BF43" i="6"/>
  <c r="BN43" i="6" s="1"/>
  <c r="BG43" i="6"/>
  <c r="BO43" i="6" s="1"/>
  <c r="BH43" i="6"/>
  <c r="BP43" i="6" s="1"/>
  <c r="BI43" i="6"/>
  <c r="BQ43" i="6" s="1"/>
  <c r="BJ43" i="6"/>
  <c r="BR43" i="6" s="1"/>
  <c r="BC44" i="6"/>
  <c r="BK44" i="6" s="1"/>
  <c r="BD44" i="6"/>
  <c r="BL44" i="6" s="1"/>
  <c r="BE44" i="6"/>
  <c r="BM44" i="6" s="1"/>
  <c r="BF44" i="6"/>
  <c r="BN44" i="6" s="1"/>
  <c r="BG44" i="6"/>
  <c r="BO44" i="6" s="1"/>
  <c r="BH44" i="6"/>
  <c r="BP44" i="6" s="1"/>
  <c r="BI44" i="6"/>
  <c r="BQ44" i="6" s="1"/>
  <c r="BJ44" i="6"/>
  <c r="BR44" i="6" s="1"/>
  <c r="BC45" i="6"/>
  <c r="BK45" i="6" s="1"/>
  <c r="BD45" i="6"/>
  <c r="BL45" i="6" s="1"/>
  <c r="BE45" i="6"/>
  <c r="BM45" i="6" s="1"/>
  <c r="BF45" i="6"/>
  <c r="BN45" i="6" s="1"/>
  <c r="BG45" i="6"/>
  <c r="BO45" i="6" s="1"/>
  <c r="BH45" i="6"/>
  <c r="BP45" i="6" s="1"/>
  <c r="BI45" i="6"/>
  <c r="BQ45" i="6" s="1"/>
  <c r="BJ45" i="6"/>
  <c r="BR45" i="6" s="1"/>
  <c r="BC46" i="6"/>
  <c r="BK46" i="6" s="1"/>
  <c r="BD46" i="6"/>
  <c r="BL46" i="6" s="1"/>
  <c r="BE46" i="6"/>
  <c r="BM46" i="6" s="1"/>
  <c r="BF46" i="6"/>
  <c r="BN46" i="6" s="1"/>
  <c r="BG46" i="6"/>
  <c r="BO46" i="6" s="1"/>
  <c r="BH46" i="6"/>
  <c r="BP46" i="6" s="1"/>
  <c r="BI46" i="6"/>
  <c r="BQ46" i="6" s="1"/>
  <c r="BJ46" i="6"/>
  <c r="BR46" i="6" s="1"/>
  <c r="BC47" i="6"/>
  <c r="BK47" i="6" s="1"/>
  <c r="BD47" i="6"/>
  <c r="BL47" i="6" s="1"/>
  <c r="BE47" i="6"/>
  <c r="BM47" i="6" s="1"/>
  <c r="BF47" i="6"/>
  <c r="BN47" i="6" s="1"/>
  <c r="BG47" i="6"/>
  <c r="BO47" i="6" s="1"/>
  <c r="BH47" i="6"/>
  <c r="BP47" i="6" s="1"/>
  <c r="BI47" i="6"/>
  <c r="BQ47" i="6" s="1"/>
  <c r="BJ47" i="6"/>
  <c r="BR47" i="6" s="1"/>
  <c r="BC48" i="6"/>
  <c r="BK48" i="6" s="1"/>
  <c r="BD48" i="6"/>
  <c r="BL48" i="6" s="1"/>
  <c r="BE48" i="6"/>
  <c r="BM48" i="6" s="1"/>
  <c r="BF48" i="6"/>
  <c r="BN48" i="6" s="1"/>
  <c r="BG48" i="6"/>
  <c r="BO48" i="6" s="1"/>
  <c r="BH48" i="6"/>
  <c r="BP48" i="6" s="1"/>
  <c r="BI48" i="6"/>
  <c r="BQ48" i="6" s="1"/>
  <c r="BJ48" i="6"/>
  <c r="BR48" i="6" s="1"/>
  <c r="BC49" i="6"/>
  <c r="BK49" i="6" s="1"/>
  <c r="BD49" i="6"/>
  <c r="BL49" i="6" s="1"/>
  <c r="BE49" i="6"/>
  <c r="BM49" i="6" s="1"/>
  <c r="BF49" i="6"/>
  <c r="BN49" i="6" s="1"/>
  <c r="BG49" i="6"/>
  <c r="BO49" i="6" s="1"/>
  <c r="BH49" i="6"/>
  <c r="BP49" i="6" s="1"/>
  <c r="BI49" i="6"/>
  <c r="BQ49" i="6" s="1"/>
  <c r="BJ49" i="6"/>
  <c r="BR49" i="6" s="1"/>
  <c r="BC50" i="6"/>
  <c r="BK50" i="6" s="1"/>
  <c r="BD50" i="6"/>
  <c r="BL50" i="6" s="1"/>
  <c r="BE50" i="6"/>
  <c r="BM50" i="6" s="1"/>
  <c r="BF50" i="6"/>
  <c r="BN50" i="6" s="1"/>
  <c r="BG50" i="6"/>
  <c r="BO50" i="6" s="1"/>
  <c r="BH50" i="6"/>
  <c r="BP50" i="6" s="1"/>
  <c r="BI50" i="6"/>
  <c r="BQ50" i="6" s="1"/>
  <c r="BJ50" i="6"/>
  <c r="BR50" i="6" s="1"/>
  <c r="BC51" i="6"/>
  <c r="BK51" i="6" s="1"/>
  <c r="BD51" i="6"/>
  <c r="BL51" i="6" s="1"/>
  <c r="BE51" i="6"/>
  <c r="BM51" i="6" s="1"/>
  <c r="BF51" i="6"/>
  <c r="BN51" i="6" s="1"/>
  <c r="BG51" i="6"/>
  <c r="BO51" i="6" s="1"/>
  <c r="BH51" i="6"/>
  <c r="BP51" i="6" s="1"/>
  <c r="BI51" i="6"/>
  <c r="BQ51" i="6" s="1"/>
  <c r="BJ51" i="6"/>
  <c r="BR51" i="6" s="1"/>
  <c r="BC52" i="6"/>
  <c r="BK52" i="6" s="1"/>
  <c r="BD52" i="6"/>
  <c r="BL52" i="6" s="1"/>
  <c r="BE52" i="6"/>
  <c r="BM52" i="6" s="1"/>
  <c r="BF52" i="6"/>
  <c r="BN52" i="6" s="1"/>
  <c r="BG52" i="6"/>
  <c r="BO52" i="6" s="1"/>
  <c r="BH52" i="6"/>
  <c r="BP52" i="6" s="1"/>
  <c r="BI52" i="6"/>
  <c r="BQ52" i="6" s="1"/>
  <c r="BJ52" i="6"/>
  <c r="BR52" i="6" s="1"/>
  <c r="BC53" i="6"/>
  <c r="BK53" i="6" s="1"/>
  <c r="BD53" i="6"/>
  <c r="BL53" i="6" s="1"/>
  <c r="BE53" i="6"/>
  <c r="BM53" i="6" s="1"/>
  <c r="BF53" i="6"/>
  <c r="BN53" i="6" s="1"/>
  <c r="BG53" i="6"/>
  <c r="BO53" i="6" s="1"/>
  <c r="BH53" i="6"/>
  <c r="BP53" i="6" s="1"/>
  <c r="BI53" i="6"/>
  <c r="BQ53" i="6" s="1"/>
  <c r="BJ53" i="6"/>
  <c r="BR53" i="6" s="1"/>
  <c r="BC54" i="6"/>
  <c r="BK54" i="6" s="1"/>
  <c r="BD54" i="6"/>
  <c r="BL54" i="6" s="1"/>
  <c r="BE54" i="6"/>
  <c r="BM54" i="6" s="1"/>
  <c r="BF54" i="6"/>
  <c r="BN54" i="6" s="1"/>
  <c r="BG54" i="6"/>
  <c r="BO54" i="6" s="1"/>
  <c r="BH54" i="6"/>
  <c r="BP54" i="6" s="1"/>
  <c r="BI54" i="6"/>
  <c r="BQ54" i="6" s="1"/>
  <c r="BJ54" i="6"/>
  <c r="BR54" i="6" s="1"/>
  <c r="BC55" i="6"/>
  <c r="BK55" i="6" s="1"/>
  <c r="BD55" i="6"/>
  <c r="BL55" i="6" s="1"/>
  <c r="BE55" i="6"/>
  <c r="BM55" i="6" s="1"/>
  <c r="BF55" i="6"/>
  <c r="BN55" i="6" s="1"/>
  <c r="BG55" i="6"/>
  <c r="BO55" i="6" s="1"/>
  <c r="BH55" i="6"/>
  <c r="BP55" i="6" s="1"/>
  <c r="BI55" i="6"/>
  <c r="BQ55" i="6" s="1"/>
  <c r="BJ55" i="6"/>
  <c r="BR55" i="6" s="1"/>
  <c r="BC56" i="6"/>
  <c r="BK56" i="6" s="1"/>
  <c r="BD56" i="6"/>
  <c r="BL56" i="6" s="1"/>
  <c r="BE56" i="6"/>
  <c r="BM56" i="6" s="1"/>
  <c r="BF56" i="6"/>
  <c r="BN56" i="6" s="1"/>
  <c r="BG56" i="6"/>
  <c r="BO56" i="6" s="1"/>
  <c r="BH56" i="6"/>
  <c r="BP56" i="6" s="1"/>
  <c r="BI56" i="6"/>
  <c r="BQ56" i="6" s="1"/>
  <c r="BJ56" i="6"/>
  <c r="BR56" i="6" s="1"/>
  <c r="BC57" i="6"/>
  <c r="BK57" i="6" s="1"/>
  <c r="BD57" i="6"/>
  <c r="BL57" i="6" s="1"/>
  <c r="BE57" i="6"/>
  <c r="BM57" i="6" s="1"/>
  <c r="BF57" i="6"/>
  <c r="BN57" i="6" s="1"/>
  <c r="BG57" i="6"/>
  <c r="BO57" i="6" s="1"/>
  <c r="BH57" i="6"/>
  <c r="BP57" i="6" s="1"/>
  <c r="BI57" i="6"/>
  <c r="BQ57" i="6" s="1"/>
  <c r="BJ57" i="6"/>
  <c r="BR57" i="6" s="1"/>
  <c r="BC58" i="6"/>
  <c r="BK58" i="6" s="1"/>
  <c r="BD58" i="6"/>
  <c r="BL58" i="6" s="1"/>
  <c r="BE58" i="6"/>
  <c r="BM58" i="6" s="1"/>
  <c r="BF58" i="6"/>
  <c r="BN58" i="6" s="1"/>
  <c r="BG58" i="6"/>
  <c r="BO58" i="6" s="1"/>
  <c r="BH58" i="6"/>
  <c r="BP58" i="6" s="1"/>
  <c r="BI58" i="6"/>
  <c r="BQ58" i="6" s="1"/>
  <c r="BJ58" i="6"/>
  <c r="BR58" i="6" s="1"/>
  <c r="BC59" i="6"/>
  <c r="BK59" i="6" s="1"/>
  <c r="BD59" i="6"/>
  <c r="BL59" i="6" s="1"/>
  <c r="BE59" i="6"/>
  <c r="BM59" i="6" s="1"/>
  <c r="BF59" i="6"/>
  <c r="BN59" i="6" s="1"/>
  <c r="BG59" i="6"/>
  <c r="BO59" i="6" s="1"/>
  <c r="BH59" i="6"/>
  <c r="BP59" i="6" s="1"/>
  <c r="BI59" i="6"/>
  <c r="BQ59" i="6" s="1"/>
  <c r="BJ59" i="6"/>
  <c r="BR59" i="6" s="1"/>
  <c r="BC60" i="6"/>
  <c r="BK60" i="6" s="1"/>
  <c r="BD60" i="6"/>
  <c r="BL60" i="6" s="1"/>
  <c r="BE60" i="6"/>
  <c r="BM60" i="6" s="1"/>
  <c r="BF60" i="6"/>
  <c r="BN60" i="6" s="1"/>
  <c r="BG60" i="6"/>
  <c r="BO60" i="6" s="1"/>
  <c r="BH60" i="6"/>
  <c r="BP60" i="6" s="1"/>
  <c r="BI60" i="6"/>
  <c r="BQ60" i="6" s="1"/>
  <c r="BJ60" i="6"/>
  <c r="BR60" i="6" s="1"/>
  <c r="BC61" i="6"/>
  <c r="BK61" i="6" s="1"/>
  <c r="BD61" i="6"/>
  <c r="BL61" i="6" s="1"/>
  <c r="BE61" i="6"/>
  <c r="BM61" i="6" s="1"/>
  <c r="BF61" i="6"/>
  <c r="BN61" i="6" s="1"/>
  <c r="BG61" i="6"/>
  <c r="BO61" i="6" s="1"/>
  <c r="BH61" i="6"/>
  <c r="BP61" i="6" s="1"/>
  <c r="BI61" i="6"/>
  <c r="BQ61" i="6" s="1"/>
  <c r="BJ61" i="6"/>
  <c r="BR61" i="6" s="1"/>
  <c r="BC62" i="6"/>
  <c r="BK62" i="6" s="1"/>
  <c r="BD62" i="6"/>
  <c r="BL62" i="6" s="1"/>
  <c r="BE62" i="6"/>
  <c r="BM62" i="6" s="1"/>
  <c r="BF62" i="6"/>
  <c r="BN62" i="6" s="1"/>
  <c r="BG62" i="6"/>
  <c r="BO62" i="6" s="1"/>
  <c r="BH62" i="6"/>
  <c r="BP62" i="6" s="1"/>
  <c r="BI62" i="6"/>
  <c r="BQ62" i="6" s="1"/>
  <c r="BJ62" i="6"/>
  <c r="BR62" i="6" s="1"/>
  <c r="BC63" i="6"/>
  <c r="BK63" i="6" s="1"/>
  <c r="BD63" i="6"/>
  <c r="BL63" i="6" s="1"/>
  <c r="BE63" i="6"/>
  <c r="BM63" i="6" s="1"/>
  <c r="BF63" i="6"/>
  <c r="BN63" i="6" s="1"/>
  <c r="BG63" i="6"/>
  <c r="BO63" i="6" s="1"/>
  <c r="BH63" i="6"/>
  <c r="BP63" i="6" s="1"/>
  <c r="BI63" i="6"/>
  <c r="BQ63" i="6" s="1"/>
  <c r="BJ63" i="6"/>
  <c r="BR63" i="6" s="1"/>
  <c r="BC64" i="6"/>
  <c r="BK64" i="6" s="1"/>
  <c r="BD64" i="6"/>
  <c r="BL64" i="6" s="1"/>
  <c r="BE64" i="6"/>
  <c r="BM64" i="6" s="1"/>
  <c r="BF64" i="6"/>
  <c r="BN64" i="6" s="1"/>
  <c r="BG64" i="6"/>
  <c r="BO64" i="6" s="1"/>
  <c r="BH64" i="6"/>
  <c r="BP64" i="6" s="1"/>
  <c r="BI64" i="6"/>
  <c r="BQ64" i="6" s="1"/>
  <c r="BJ64" i="6"/>
  <c r="BR64" i="6" s="1"/>
  <c r="BC65" i="6"/>
  <c r="BK65" i="6" s="1"/>
  <c r="BD65" i="6"/>
  <c r="BL65" i="6" s="1"/>
  <c r="BE65" i="6"/>
  <c r="BM65" i="6" s="1"/>
  <c r="BF65" i="6"/>
  <c r="BN65" i="6" s="1"/>
  <c r="BG65" i="6"/>
  <c r="BO65" i="6" s="1"/>
  <c r="BH65" i="6"/>
  <c r="BP65" i="6" s="1"/>
  <c r="BI65" i="6"/>
  <c r="BQ65" i="6" s="1"/>
  <c r="BJ65" i="6"/>
  <c r="BR65" i="6" s="1"/>
  <c r="BC66" i="6"/>
  <c r="BK66" i="6" s="1"/>
  <c r="BD66" i="6"/>
  <c r="BL66" i="6" s="1"/>
  <c r="BE66" i="6"/>
  <c r="BM66" i="6" s="1"/>
  <c r="BF66" i="6"/>
  <c r="BN66" i="6" s="1"/>
  <c r="BG66" i="6"/>
  <c r="BO66" i="6" s="1"/>
  <c r="BH66" i="6"/>
  <c r="BP66" i="6" s="1"/>
  <c r="BI66" i="6"/>
  <c r="BQ66" i="6" s="1"/>
  <c r="BJ66" i="6"/>
  <c r="BR66" i="6" s="1"/>
  <c r="BC67" i="6"/>
  <c r="BK67" i="6" s="1"/>
  <c r="BD67" i="6"/>
  <c r="BL67" i="6" s="1"/>
  <c r="BE67" i="6"/>
  <c r="BM67" i="6" s="1"/>
  <c r="BF67" i="6"/>
  <c r="BN67" i="6" s="1"/>
  <c r="BG67" i="6"/>
  <c r="BO67" i="6" s="1"/>
  <c r="BH67" i="6"/>
  <c r="BP67" i="6" s="1"/>
  <c r="BI67" i="6"/>
  <c r="BQ67" i="6" s="1"/>
  <c r="BJ67" i="6"/>
  <c r="BR67" i="6" s="1"/>
  <c r="BC68" i="6"/>
  <c r="BK68" i="6" s="1"/>
  <c r="BD68" i="6"/>
  <c r="BL68" i="6" s="1"/>
  <c r="BE68" i="6"/>
  <c r="BM68" i="6" s="1"/>
  <c r="BF68" i="6"/>
  <c r="BN68" i="6" s="1"/>
  <c r="BG68" i="6"/>
  <c r="BO68" i="6" s="1"/>
  <c r="BH68" i="6"/>
  <c r="BP68" i="6" s="1"/>
  <c r="BI68" i="6"/>
  <c r="BQ68" i="6" s="1"/>
  <c r="BJ68" i="6"/>
  <c r="BR68" i="6" s="1"/>
  <c r="BC69" i="6"/>
  <c r="BK69" i="6" s="1"/>
  <c r="BD69" i="6"/>
  <c r="BL69" i="6" s="1"/>
  <c r="BE69" i="6"/>
  <c r="BM69" i="6" s="1"/>
  <c r="BF69" i="6"/>
  <c r="BN69" i="6" s="1"/>
  <c r="BG69" i="6"/>
  <c r="BO69" i="6" s="1"/>
  <c r="BH69" i="6"/>
  <c r="BP69" i="6" s="1"/>
  <c r="BI69" i="6"/>
  <c r="BQ69" i="6" s="1"/>
  <c r="BJ69" i="6"/>
  <c r="BR69" i="6" s="1"/>
  <c r="BC70" i="6"/>
  <c r="BK70" i="6" s="1"/>
  <c r="BD70" i="6"/>
  <c r="BL70" i="6" s="1"/>
  <c r="BE70" i="6"/>
  <c r="BM70" i="6" s="1"/>
  <c r="BF70" i="6"/>
  <c r="BN70" i="6" s="1"/>
  <c r="BG70" i="6"/>
  <c r="BO70" i="6" s="1"/>
  <c r="BH70" i="6"/>
  <c r="BP70" i="6" s="1"/>
  <c r="BI70" i="6"/>
  <c r="BQ70" i="6" s="1"/>
  <c r="BJ70" i="6"/>
  <c r="BR70" i="6" s="1"/>
  <c r="BC71" i="6"/>
  <c r="BK71" i="6" s="1"/>
  <c r="BD71" i="6"/>
  <c r="BL71" i="6" s="1"/>
  <c r="BE71" i="6"/>
  <c r="BM71" i="6" s="1"/>
  <c r="BF71" i="6"/>
  <c r="BN71" i="6" s="1"/>
  <c r="BG71" i="6"/>
  <c r="BO71" i="6" s="1"/>
  <c r="BH71" i="6"/>
  <c r="BP71" i="6" s="1"/>
  <c r="BI71" i="6"/>
  <c r="BQ71" i="6" s="1"/>
  <c r="BJ71" i="6"/>
  <c r="BR71" i="6" s="1"/>
  <c r="BC72" i="6"/>
  <c r="BK72" i="6" s="1"/>
  <c r="BD72" i="6"/>
  <c r="BL72" i="6" s="1"/>
  <c r="BE72" i="6"/>
  <c r="BM72" i="6" s="1"/>
  <c r="BF72" i="6"/>
  <c r="BN72" i="6" s="1"/>
  <c r="BG72" i="6"/>
  <c r="BO72" i="6" s="1"/>
  <c r="BH72" i="6"/>
  <c r="BP72" i="6" s="1"/>
  <c r="BI72" i="6"/>
  <c r="BQ72" i="6" s="1"/>
  <c r="BJ72" i="6"/>
  <c r="BR72" i="6" s="1"/>
  <c r="BC73" i="6"/>
  <c r="BK73" i="6" s="1"/>
  <c r="BD73" i="6"/>
  <c r="BL73" i="6" s="1"/>
  <c r="BE73" i="6"/>
  <c r="BM73" i="6" s="1"/>
  <c r="BF73" i="6"/>
  <c r="BN73" i="6" s="1"/>
  <c r="BG73" i="6"/>
  <c r="BO73" i="6" s="1"/>
  <c r="BH73" i="6"/>
  <c r="BP73" i="6" s="1"/>
  <c r="BI73" i="6"/>
  <c r="BQ73" i="6" s="1"/>
  <c r="BJ73" i="6"/>
  <c r="BR73" i="6" s="1"/>
  <c r="BC74" i="6"/>
  <c r="BK74" i="6" s="1"/>
  <c r="BD74" i="6"/>
  <c r="BL74" i="6" s="1"/>
  <c r="BE74" i="6"/>
  <c r="BM74" i="6" s="1"/>
  <c r="BF74" i="6"/>
  <c r="BN74" i="6" s="1"/>
  <c r="BG74" i="6"/>
  <c r="BO74" i="6" s="1"/>
  <c r="BH74" i="6"/>
  <c r="BP74" i="6" s="1"/>
  <c r="BI74" i="6"/>
  <c r="BQ74" i="6" s="1"/>
  <c r="BJ74" i="6"/>
  <c r="BR74" i="6" s="1"/>
  <c r="BC75" i="6"/>
  <c r="BK75" i="6" s="1"/>
  <c r="BD75" i="6"/>
  <c r="BL75" i="6" s="1"/>
  <c r="BE75" i="6"/>
  <c r="BM75" i="6" s="1"/>
  <c r="BF75" i="6"/>
  <c r="BN75" i="6" s="1"/>
  <c r="BG75" i="6"/>
  <c r="BO75" i="6" s="1"/>
  <c r="BH75" i="6"/>
  <c r="BP75" i="6" s="1"/>
  <c r="BI75" i="6"/>
  <c r="BQ75" i="6" s="1"/>
  <c r="BJ75" i="6"/>
  <c r="BR75" i="6" s="1"/>
  <c r="BC76" i="6"/>
  <c r="BK76" i="6" s="1"/>
  <c r="BD76" i="6"/>
  <c r="BL76" i="6" s="1"/>
  <c r="BE76" i="6"/>
  <c r="BM76" i="6" s="1"/>
  <c r="BF76" i="6"/>
  <c r="BN76" i="6" s="1"/>
  <c r="BG76" i="6"/>
  <c r="BO76" i="6" s="1"/>
  <c r="BH76" i="6"/>
  <c r="BP76" i="6" s="1"/>
  <c r="BI76" i="6"/>
  <c r="BQ76" i="6" s="1"/>
  <c r="BJ76" i="6"/>
  <c r="BR76" i="6" s="1"/>
  <c r="BC77" i="6"/>
  <c r="BK77" i="6" s="1"/>
  <c r="BD77" i="6"/>
  <c r="BL77" i="6" s="1"/>
  <c r="BE77" i="6"/>
  <c r="BM77" i="6" s="1"/>
  <c r="BF77" i="6"/>
  <c r="BN77" i="6" s="1"/>
  <c r="BG77" i="6"/>
  <c r="BO77" i="6" s="1"/>
  <c r="BH77" i="6"/>
  <c r="BP77" i="6" s="1"/>
  <c r="BI77" i="6"/>
  <c r="BQ77" i="6" s="1"/>
  <c r="BJ77" i="6"/>
  <c r="BR77" i="6" s="1"/>
  <c r="BC78" i="6"/>
  <c r="BK78" i="6" s="1"/>
  <c r="BD78" i="6"/>
  <c r="BL78" i="6" s="1"/>
  <c r="BE78" i="6"/>
  <c r="BM78" i="6" s="1"/>
  <c r="BF78" i="6"/>
  <c r="BN78" i="6" s="1"/>
  <c r="BG78" i="6"/>
  <c r="BO78" i="6" s="1"/>
  <c r="BH78" i="6"/>
  <c r="BP78" i="6" s="1"/>
  <c r="BI78" i="6"/>
  <c r="BQ78" i="6" s="1"/>
  <c r="BJ78" i="6"/>
  <c r="BR78" i="6" s="1"/>
  <c r="BC79" i="6"/>
  <c r="BK79" i="6" s="1"/>
  <c r="BD79" i="6"/>
  <c r="BL79" i="6" s="1"/>
  <c r="BE79" i="6"/>
  <c r="BM79" i="6" s="1"/>
  <c r="BF79" i="6"/>
  <c r="BN79" i="6" s="1"/>
  <c r="BG79" i="6"/>
  <c r="BO79" i="6" s="1"/>
  <c r="BH79" i="6"/>
  <c r="BP79" i="6" s="1"/>
  <c r="BI79" i="6"/>
  <c r="BQ79" i="6" s="1"/>
  <c r="BJ79" i="6"/>
  <c r="BR79" i="6" s="1"/>
  <c r="BC80" i="6"/>
  <c r="BK80" i="6" s="1"/>
  <c r="BD80" i="6"/>
  <c r="BL80" i="6" s="1"/>
  <c r="BE80" i="6"/>
  <c r="BM80" i="6" s="1"/>
  <c r="BF80" i="6"/>
  <c r="BN80" i="6" s="1"/>
  <c r="BG80" i="6"/>
  <c r="BO80" i="6" s="1"/>
  <c r="BH80" i="6"/>
  <c r="BP80" i="6" s="1"/>
  <c r="BI80" i="6"/>
  <c r="BQ80" i="6" s="1"/>
  <c r="BJ80" i="6"/>
  <c r="BR80" i="6" s="1"/>
  <c r="BC81" i="6"/>
  <c r="BK81" i="6" s="1"/>
  <c r="BD81" i="6"/>
  <c r="BL81" i="6" s="1"/>
  <c r="BE81" i="6"/>
  <c r="BM81" i="6" s="1"/>
  <c r="BF81" i="6"/>
  <c r="BN81" i="6" s="1"/>
  <c r="BG81" i="6"/>
  <c r="BO81" i="6" s="1"/>
  <c r="BH81" i="6"/>
  <c r="BP81" i="6" s="1"/>
  <c r="BI81" i="6"/>
  <c r="BQ81" i="6" s="1"/>
  <c r="BJ81" i="6"/>
  <c r="BR81" i="6" s="1"/>
  <c r="BC82" i="6"/>
  <c r="BK82" i="6" s="1"/>
  <c r="BD82" i="6"/>
  <c r="BL82" i="6" s="1"/>
  <c r="BE82" i="6"/>
  <c r="BM82" i="6" s="1"/>
  <c r="BF82" i="6"/>
  <c r="BN82" i="6" s="1"/>
  <c r="BG82" i="6"/>
  <c r="BO82" i="6" s="1"/>
  <c r="BH82" i="6"/>
  <c r="BP82" i="6" s="1"/>
  <c r="BI82" i="6"/>
  <c r="BQ82" i="6" s="1"/>
  <c r="BJ82" i="6"/>
  <c r="BR82" i="6" s="1"/>
  <c r="BC83" i="6"/>
  <c r="BK83" i="6" s="1"/>
  <c r="BD83" i="6"/>
  <c r="BL83" i="6" s="1"/>
  <c r="BE83" i="6"/>
  <c r="BM83" i="6" s="1"/>
  <c r="BF83" i="6"/>
  <c r="BN83" i="6" s="1"/>
  <c r="BG83" i="6"/>
  <c r="BO83" i="6" s="1"/>
  <c r="BH83" i="6"/>
  <c r="BP83" i="6" s="1"/>
  <c r="BI83" i="6"/>
  <c r="BQ83" i="6" s="1"/>
  <c r="BJ83" i="6"/>
  <c r="BR83" i="6" s="1"/>
  <c r="BC84" i="6"/>
  <c r="BK84" i="6" s="1"/>
  <c r="BD84" i="6"/>
  <c r="BL84" i="6" s="1"/>
  <c r="BE84" i="6"/>
  <c r="BM84" i="6" s="1"/>
  <c r="BF84" i="6"/>
  <c r="BN84" i="6" s="1"/>
  <c r="BG84" i="6"/>
  <c r="BO84" i="6" s="1"/>
  <c r="BH84" i="6"/>
  <c r="BP84" i="6" s="1"/>
  <c r="BI84" i="6"/>
  <c r="BQ84" i="6" s="1"/>
  <c r="BJ84" i="6"/>
  <c r="BR84" i="6" s="1"/>
  <c r="BC85" i="6"/>
  <c r="BK85" i="6" s="1"/>
  <c r="BD85" i="6"/>
  <c r="BL85" i="6" s="1"/>
  <c r="BE85" i="6"/>
  <c r="BM85" i="6" s="1"/>
  <c r="BF85" i="6"/>
  <c r="BN85" i="6" s="1"/>
  <c r="BG85" i="6"/>
  <c r="BO85" i="6" s="1"/>
  <c r="BH85" i="6"/>
  <c r="BP85" i="6" s="1"/>
  <c r="BI85" i="6"/>
  <c r="BQ85" i="6" s="1"/>
  <c r="BJ85" i="6"/>
  <c r="BR85" i="6" s="1"/>
  <c r="BC86" i="6"/>
  <c r="BK86" i="6" s="1"/>
  <c r="BD86" i="6"/>
  <c r="BL86" i="6" s="1"/>
  <c r="BE86" i="6"/>
  <c r="BM86" i="6" s="1"/>
  <c r="BF86" i="6"/>
  <c r="BN86" i="6" s="1"/>
  <c r="BG86" i="6"/>
  <c r="BO86" i="6" s="1"/>
  <c r="BH86" i="6"/>
  <c r="BP86" i="6" s="1"/>
  <c r="BI86" i="6"/>
  <c r="BQ86" i="6" s="1"/>
  <c r="BJ86" i="6"/>
  <c r="BR86" i="6" s="1"/>
  <c r="BC87" i="6"/>
  <c r="BK87" i="6" s="1"/>
  <c r="BD87" i="6"/>
  <c r="BL87" i="6" s="1"/>
  <c r="BE87" i="6"/>
  <c r="BM87" i="6" s="1"/>
  <c r="BF87" i="6"/>
  <c r="BN87" i="6" s="1"/>
  <c r="BG87" i="6"/>
  <c r="BO87" i="6" s="1"/>
  <c r="BH87" i="6"/>
  <c r="BP87" i="6" s="1"/>
  <c r="BI87" i="6"/>
  <c r="BQ87" i="6" s="1"/>
  <c r="BJ87" i="6"/>
  <c r="BR87" i="6" s="1"/>
  <c r="BC88" i="6"/>
  <c r="BK88" i="6" s="1"/>
  <c r="BD88" i="6"/>
  <c r="BL88" i="6" s="1"/>
  <c r="BE88" i="6"/>
  <c r="BM88" i="6" s="1"/>
  <c r="BF88" i="6"/>
  <c r="BN88" i="6" s="1"/>
  <c r="BG88" i="6"/>
  <c r="BO88" i="6" s="1"/>
  <c r="BH88" i="6"/>
  <c r="BP88" i="6" s="1"/>
  <c r="BI88" i="6"/>
  <c r="BQ88" i="6" s="1"/>
  <c r="BJ88" i="6"/>
  <c r="BR88" i="6" s="1"/>
  <c r="BC89" i="6"/>
  <c r="BK89" i="6" s="1"/>
  <c r="BD89" i="6"/>
  <c r="BL89" i="6" s="1"/>
  <c r="BE89" i="6"/>
  <c r="BM89" i="6" s="1"/>
  <c r="BF89" i="6"/>
  <c r="BN89" i="6" s="1"/>
  <c r="BG89" i="6"/>
  <c r="BO89" i="6" s="1"/>
  <c r="BH89" i="6"/>
  <c r="BP89" i="6" s="1"/>
  <c r="BI89" i="6"/>
  <c r="BQ89" i="6" s="1"/>
  <c r="BJ89" i="6"/>
  <c r="BR89" i="6" s="1"/>
  <c r="BC90" i="6"/>
  <c r="BK90" i="6" s="1"/>
  <c r="BD90" i="6"/>
  <c r="BL90" i="6" s="1"/>
  <c r="BE90" i="6"/>
  <c r="BM90" i="6" s="1"/>
  <c r="BF90" i="6"/>
  <c r="BN90" i="6" s="1"/>
  <c r="BG90" i="6"/>
  <c r="BO90" i="6" s="1"/>
  <c r="BH90" i="6"/>
  <c r="BP90" i="6" s="1"/>
  <c r="BI90" i="6"/>
  <c r="BQ90" i="6" s="1"/>
  <c r="BJ90" i="6"/>
  <c r="BR90" i="6" s="1"/>
  <c r="BC91" i="6"/>
  <c r="BK91" i="6" s="1"/>
  <c r="BD91" i="6"/>
  <c r="BL91" i="6" s="1"/>
  <c r="BE91" i="6"/>
  <c r="BM91" i="6" s="1"/>
  <c r="BF91" i="6"/>
  <c r="BN91" i="6" s="1"/>
  <c r="BG91" i="6"/>
  <c r="BO91" i="6" s="1"/>
  <c r="BH91" i="6"/>
  <c r="BP91" i="6" s="1"/>
  <c r="BI91" i="6"/>
  <c r="BQ91" i="6" s="1"/>
  <c r="BJ91" i="6"/>
  <c r="BR91" i="6" s="1"/>
  <c r="BC92" i="6"/>
  <c r="BK92" i="6" s="1"/>
  <c r="BD92" i="6"/>
  <c r="BL92" i="6" s="1"/>
  <c r="BE92" i="6"/>
  <c r="BM92" i="6" s="1"/>
  <c r="BF92" i="6"/>
  <c r="BN92" i="6" s="1"/>
  <c r="BG92" i="6"/>
  <c r="BO92" i="6" s="1"/>
  <c r="BH92" i="6"/>
  <c r="BP92" i="6" s="1"/>
  <c r="BI92" i="6"/>
  <c r="BQ92" i="6" s="1"/>
  <c r="BJ92" i="6"/>
  <c r="BR92" i="6" s="1"/>
  <c r="BC93" i="6"/>
  <c r="BK93" i="6" s="1"/>
  <c r="BD93" i="6"/>
  <c r="BL93" i="6" s="1"/>
  <c r="BE93" i="6"/>
  <c r="BM93" i="6" s="1"/>
  <c r="BF93" i="6"/>
  <c r="BN93" i="6" s="1"/>
  <c r="BG93" i="6"/>
  <c r="BO93" i="6" s="1"/>
  <c r="BH93" i="6"/>
  <c r="BP93" i="6" s="1"/>
  <c r="BI93" i="6"/>
  <c r="BQ93" i="6" s="1"/>
  <c r="BJ93" i="6"/>
  <c r="BR93" i="6" s="1"/>
  <c r="BC94" i="6"/>
  <c r="BK94" i="6" s="1"/>
  <c r="BD94" i="6"/>
  <c r="BL94" i="6" s="1"/>
  <c r="BE94" i="6"/>
  <c r="BM94" i="6" s="1"/>
  <c r="BF94" i="6"/>
  <c r="BN94" i="6" s="1"/>
  <c r="BG94" i="6"/>
  <c r="BO94" i="6" s="1"/>
  <c r="BH94" i="6"/>
  <c r="BP94" i="6" s="1"/>
  <c r="BI94" i="6"/>
  <c r="BQ94" i="6" s="1"/>
  <c r="BJ94" i="6"/>
  <c r="BR94" i="6" s="1"/>
  <c r="BC95" i="6"/>
  <c r="BK95" i="6" s="1"/>
  <c r="BD95" i="6"/>
  <c r="BL95" i="6" s="1"/>
  <c r="BE95" i="6"/>
  <c r="BM95" i="6" s="1"/>
  <c r="BF95" i="6"/>
  <c r="BN95" i="6" s="1"/>
  <c r="BG95" i="6"/>
  <c r="BO95" i="6" s="1"/>
  <c r="BH95" i="6"/>
  <c r="BP95" i="6" s="1"/>
  <c r="BI95" i="6"/>
  <c r="BQ95" i="6" s="1"/>
  <c r="BJ95" i="6"/>
  <c r="BR95" i="6" s="1"/>
  <c r="BC96" i="6"/>
  <c r="BK96" i="6" s="1"/>
  <c r="BD96" i="6"/>
  <c r="BL96" i="6" s="1"/>
  <c r="BE96" i="6"/>
  <c r="BM96" i="6" s="1"/>
  <c r="BF96" i="6"/>
  <c r="BN96" i="6" s="1"/>
  <c r="BG96" i="6"/>
  <c r="BO96" i="6" s="1"/>
  <c r="BH96" i="6"/>
  <c r="BP96" i="6" s="1"/>
  <c r="BI96" i="6"/>
  <c r="BQ96" i="6" s="1"/>
  <c r="BJ96" i="6"/>
  <c r="BR96" i="6" s="1"/>
  <c r="BC97" i="6"/>
  <c r="BK97" i="6" s="1"/>
  <c r="BD97" i="6"/>
  <c r="BL97" i="6" s="1"/>
  <c r="BE97" i="6"/>
  <c r="BM97" i="6" s="1"/>
  <c r="BF97" i="6"/>
  <c r="BN97" i="6" s="1"/>
  <c r="BG97" i="6"/>
  <c r="BO97" i="6" s="1"/>
  <c r="BH97" i="6"/>
  <c r="BP97" i="6" s="1"/>
  <c r="BI97" i="6"/>
  <c r="BQ97" i="6" s="1"/>
  <c r="BJ97" i="6"/>
  <c r="BR97" i="6" s="1"/>
  <c r="BC98" i="6"/>
  <c r="BK98" i="6" s="1"/>
  <c r="BD98" i="6"/>
  <c r="BL98" i="6" s="1"/>
  <c r="BE98" i="6"/>
  <c r="BM98" i="6" s="1"/>
  <c r="BF98" i="6"/>
  <c r="BN98" i="6" s="1"/>
  <c r="BG98" i="6"/>
  <c r="BO98" i="6" s="1"/>
  <c r="BH98" i="6"/>
  <c r="BP98" i="6" s="1"/>
  <c r="BI98" i="6"/>
  <c r="BQ98" i="6" s="1"/>
  <c r="BJ98" i="6"/>
  <c r="BR98" i="6" s="1"/>
  <c r="BC99" i="6"/>
  <c r="BK99" i="6" s="1"/>
  <c r="BD99" i="6"/>
  <c r="BL99" i="6" s="1"/>
  <c r="BE99" i="6"/>
  <c r="BM99" i="6" s="1"/>
  <c r="BF99" i="6"/>
  <c r="BN99" i="6" s="1"/>
  <c r="BG99" i="6"/>
  <c r="BO99" i="6" s="1"/>
  <c r="BH99" i="6"/>
  <c r="BP99" i="6" s="1"/>
  <c r="BI99" i="6"/>
  <c r="BQ99" i="6" s="1"/>
  <c r="BJ99" i="6"/>
  <c r="BR99" i="6" s="1"/>
  <c r="BC100" i="6"/>
  <c r="BK100" i="6" s="1"/>
  <c r="BD100" i="6"/>
  <c r="BL100" i="6" s="1"/>
  <c r="BE100" i="6"/>
  <c r="BM100" i="6" s="1"/>
  <c r="BF100" i="6"/>
  <c r="BN100" i="6" s="1"/>
  <c r="BG100" i="6"/>
  <c r="BO100" i="6" s="1"/>
  <c r="BH100" i="6"/>
  <c r="BP100" i="6" s="1"/>
  <c r="BI100" i="6"/>
  <c r="BQ100" i="6" s="1"/>
  <c r="BJ100" i="6"/>
  <c r="BR100" i="6" s="1"/>
  <c r="BC101" i="6"/>
  <c r="BK101" i="6" s="1"/>
  <c r="BD101" i="6"/>
  <c r="BL101" i="6" s="1"/>
  <c r="BE101" i="6"/>
  <c r="BM101" i="6" s="1"/>
  <c r="BF101" i="6"/>
  <c r="BN101" i="6" s="1"/>
  <c r="BG101" i="6"/>
  <c r="BO101" i="6" s="1"/>
  <c r="BH101" i="6"/>
  <c r="BP101" i="6" s="1"/>
  <c r="BI101" i="6"/>
  <c r="BQ101" i="6" s="1"/>
  <c r="BJ101" i="6"/>
  <c r="BR101" i="6" s="1"/>
  <c r="BC102" i="6"/>
  <c r="BK102" i="6" s="1"/>
  <c r="BD102" i="6"/>
  <c r="BL102" i="6" s="1"/>
  <c r="BE102" i="6"/>
  <c r="BM102" i="6" s="1"/>
  <c r="BF102" i="6"/>
  <c r="BN102" i="6" s="1"/>
  <c r="BG102" i="6"/>
  <c r="BO102" i="6" s="1"/>
  <c r="BH102" i="6"/>
  <c r="BP102" i="6" s="1"/>
  <c r="BI102" i="6"/>
  <c r="BQ102" i="6" s="1"/>
  <c r="BJ102" i="6"/>
  <c r="BR102" i="6" s="1"/>
  <c r="BC103" i="6"/>
  <c r="BK103" i="6" s="1"/>
  <c r="BD103" i="6"/>
  <c r="BL103" i="6" s="1"/>
  <c r="BE103" i="6"/>
  <c r="BM103" i="6" s="1"/>
  <c r="BF103" i="6"/>
  <c r="BN103" i="6" s="1"/>
  <c r="BG103" i="6"/>
  <c r="BO103" i="6" s="1"/>
  <c r="BH103" i="6"/>
  <c r="BP103" i="6" s="1"/>
  <c r="BI103" i="6"/>
  <c r="BQ103" i="6" s="1"/>
  <c r="BJ103" i="6"/>
  <c r="BR103" i="6" s="1"/>
  <c r="BC104" i="6"/>
  <c r="BK104" i="6" s="1"/>
  <c r="BD104" i="6"/>
  <c r="BL104" i="6" s="1"/>
  <c r="BE104" i="6"/>
  <c r="BM104" i="6" s="1"/>
  <c r="BF104" i="6"/>
  <c r="BN104" i="6" s="1"/>
  <c r="BG104" i="6"/>
  <c r="BO104" i="6" s="1"/>
  <c r="BH104" i="6"/>
  <c r="BP104" i="6" s="1"/>
  <c r="BI104" i="6"/>
  <c r="BQ104" i="6" s="1"/>
  <c r="BJ104" i="6"/>
  <c r="BR104" i="6" s="1"/>
  <c r="BC105" i="6"/>
  <c r="BK105" i="6" s="1"/>
  <c r="BD105" i="6"/>
  <c r="BL105" i="6" s="1"/>
  <c r="BE105" i="6"/>
  <c r="BM105" i="6" s="1"/>
  <c r="BF105" i="6"/>
  <c r="BN105" i="6" s="1"/>
  <c r="BG105" i="6"/>
  <c r="BO105" i="6" s="1"/>
  <c r="BH105" i="6"/>
  <c r="BP105" i="6" s="1"/>
  <c r="BI105" i="6"/>
  <c r="BQ105" i="6" s="1"/>
  <c r="BJ105" i="6"/>
  <c r="BR105" i="6" s="1"/>
  <c r="BC106" i="6"/>
  <c r="BK106" i="6" s="1"/>
  <c r="BD106" i="6"/>
  <c r="BL106" i="6" s="1"/>
  <c r="BE106" i="6"/>
  <c r="BM106" i="6" s="1"/>
  <c r="BF106" i="6"/>
  <c r="BN106" i="6" s="1"/>
  <c r="BG106" i="6"/>
  <c r="BO106" i="6" s="1"/>
  <c r="BH106" i="6"/>
  <c r="BP106" i="6" s="1"/>
  <c r="BI106" i="6"/>
  <c r="BQ106" i="6" s="1"/>
  <c r="BJ106" i="6"/>
  <c r="BR106" i="6" s="1"/>
  <c r="BC107" i="6"/>
  <c r="BK107" i="6" s="1"/>
  <c r="BD107" i="6"/>
  <c r="BL107" i="6" s="1"/>
  <c r="BE107" i="6"/>
  <c r="BM107" i="6" s="1"/>
  <c r="BF107" i="6"/>
  <c r="BN107" i="6" s="1"/>
  <c r="BG107" i="6"/>
  <c r="BO107" i="6" s="1"/>
  <c r="BH107" i="6"/>
  <c r="BP107" i="6" s="1"/>
  <c r="BI107" i="6"/>
  <c r="BQ107" i="6" s="1"/>
  <c r="BJ107" i="6"/>
  <c r="BR107" i="6" s="1"/>
  <c r="BC108" i="6"/>
  <c r="BK108" i="6" s="1"/>
  <c r="BD108" i="6"/>
  <c r="BL108" i="6" s="1"/>
  <c r="BE108" i="6"/>
  <c r="BM108" i="6" s="1"/>
  <c r="BF108" i="6"/>
  <c r="BN108" i="6" s="1"/>
  <c r="BG108" i="6"/>
  <c r="BO108" i="6" s="1"/>
  <c r="BH108" i="6"/>
  <c r="BP108" i="6" s="1"/>
  <c r="BI108" i="6"/>
  <c r="BQ108" i="6" s="1"/>
  <c r="BJ108" i="6"/>
  <c r="BR108" i="6" s="1"/>
  <c r="BC109" i="6"/>
  <c r="BK109" i="6" s="1"/>
  <c r="BD109" i="6"/>
  <c r="BL109" i="6" s="1"/>
  <c r="BE109" i="6"/>
  <c r="BM109" i="6" s="1"/>
  <c r="BF109" i="6"/>
  <c r="BN109" i="6" s="1"/>
  <c r="BG109" i="6"/>
  <c r="BO109" i="6" s="1"/>
  <c r="BH109" i="6"/>
  <c r="BP109" i="6" s="1"/>
  <c r="BI109" i="6"/>
  <c r="BQ109" i="6" s="1"/>
  <c r="BJ109" i="6"/>
  <c r="BR109" i="6" s="1"/>
  <c r="BC110" i="6"/>
  <c r="BK110" i="6" s="1"/>
  <c r="BD110" i="6"/>
  <c r="BL110" i="6" s="1"/>
  <c r="BE110" i="6"/>
  <c r="BM110" i="6" s="1"/>
  <c r="BF110" i="6"/>
  <c r="BN110" i="6" s="1"/>
  <c r="BG110" i="6"/>
  <c r="BO110" i="6" s="1"/>
  <c r="BH110" i="6"/>
  <c r="BP110" i="6" s="1"/>
  <c r="BI110" i="6"/>
  <c r="BQ110" i="6" s="1"/>
  <c r="BJ110" i="6"/>
  <c r="BR110" i="6" s="1"/>
  <c r="BC111" i="6"/>
  <c r="BK111" i="6" s="1"/>
  <c r="BD111" i="6"/>
  <c r="BL111" i="6" s="1"/>
  <c r="BE111" i="6"/>
  <c r="BM111" i="6" s="1"/>
  <c r="BF111" i="6"/>
  <c r="BN111" i="6" s="1"/>
  <c r="BG111" i="6"/>
  <c r="BO111" i="6" s="1"/>
  <c r="BH111" i="6"/>
  <c r="BP111" i="6" s="1"/>
  <c r="BI111" i="6"/>
  <c r="BQ111" i="6" s="1"/>
  <c r="BJ111" i="6"/>
  <c r="BR111" i="6" s="1"/>
  <c r="BC112" i="6"/>
  <c r="BK112" i="6" s="1"/>
  <c r="BD112" i="6"/>
  <c r="BL112" i="6" s="1"/>
  <c r="BE112" i="6"/>
  <c r="BM112" i="6" s="1"/>
  <c r="BF112" i="6"/>
  <c r="BN112" i="6" s="1"/>
  <c r="BG112" i="6"/>
  <c r="BO112" i="6" s="1"/>
  <c r="BH112" i="6"/>
  <c r="BP112" i="6" s="1"/>
  <c r="BI112" i="6"/>
  <c r="BQ112" i="6" s="1"/>
  <c r="BJ112" i="6"/>
  <c r="BR112" i="6" s="1"/>
  <c r="BC113" i="6"/>
  <c r="BK113" i="6" s="1"/>
  <c r="BD113" i="6"/>
  <c r="BL113" i="6" s="1"/>
  <c r="BE113" i="6"/>
  <c r="BM113" i="6" s="1"/>
  <c r="BF113" i="6"/>
  <c r="BN113" i="6" s="1"/>
  <c r="BG113" i="6"/>
  <c r="BO113" i="6" s="1"/>
  <c r="BH113" i="6"/>
  <c r="BP113" i="6" s="1"/>
  <c r="BI113" i="6"/>
  <c r="BQ113" i="6" s="1"/>
  <c r="BJ113" i="6"/>
  <c r="BR113" i="6" s="1"/>
  <c r="BC114" i="6"/>
  <c r="BK114" i="6" s="1"/>
  <c r="BD114" i="6"/>
  <c r="BL114" i="6" s="1"/>
  <c r="BE114" i="6"/>
  <c r="BM114" i="6" s="1"/>
  <c r="BF114" i="6"/>
  <c r="BN114" i="6" s="1"/>
  <c r="BG114" i="6"/>
  <c r="BO114" i="6" s="1"/>
  <c r="BH114" i="6"/>
  <c r="BP114" i="6" s="1"/>
  <c r="BI114" i="6"/>
  <c r="BQ114" i="6" s="1"/>
  <c r="BJ114" i="6"/>
  <c r="BR114" i="6" s="1"/>
  <c r="BC115" i="6"/>
  <c r="BK115" i="6" s="1"/>
  <c r="BD115" i="6"/>
  <c r="BL115" i="6" s="1"/>
  <c r="BE115" i="6"/>
  <c r="BM115" i="6" s="1"/>
  <c r="BF115" i="6"/>
  <c r="BN115" i="6" s="1"/>
  <c r="BG115" i="6"/>
  <c r="BO115" i="6" s="1"/>
  <c r="BH115" i="6"/>
  <c r="BP115" i="6" s="1"/>
  <c r="BI115" i="6"/>
  <c r="BQ115" i="6" s="1"/>
  <c r="BJ115" i="6"/>
  <c r="BR115" i="6" s="1"/>
  <c r="BC116" i="6"/>
  <c r="BK116" i="6" s="1"/>
  <c r="BD116" i="6"/>
  <c r="BL116" i="6" s="1"/>
  <c r="BE116" i="6"/>
  <c r="BM116" i="6" s="1"/>
  <c r="BF116" i="6"/>
  <c r="BN116" i="6" s="1"/>
  <c r="BG116" i="6"/>
  <c r="BO116" i="6" s="1"/>
  <c r="BH116" i="6"/>
  <c r="BP116" i="6" s="1"/>
  <c r="BI116" i="6"/>
  <c r="BQ116" i="6" s="1"/>
  <c r="BJ116" i="6"/>
  <c r="BR116" i="6" s="1"/>
  <c r="BC117" i="6"/>
  <c r="BK117" i="6" s="1"/>
  <c r="BD117" i="6"/>
  <c r="BL117" i="6" s="1"/>
  <c r="BE117" i="6"/>
  <c r="BM117" i="6" s="1"/>
  <c r="BF117" i="6"/>
  <c r="BN117" i="6" s="1"/>
  <c r="BG117" i="6"/>
  <c r="BO117" i="6" s="1"/>
  <c r="BH117" i="6"/>
  <c r="BP117" i="6" s="1"/>
  <c r="BI117" i="6"/>
  <c r="BQ117" i="6" s="1"/>
  <c r="BJ117" i="6"/>
  <c r="BR117" i="6" s="1"/>
  <c r="BC118" i="6"/>
  <c r="BK118" i="6" s="1"/>
  <c r="BD118" i="6"/>
  <c r="BL118" i="6" s="1"/>
  <c r="BE118" i="6"/>
  <c r="BM118" i="6" s="1"/>
  <c r="BF118" i="6"/>
  <c r="BN118" i="6" s="1"/>
  <c r="BG118" i="6"/>
  <c r="BO118" i="6" s="1"/>
  <c r="BH118" i="6"/>
  <c r="BP118" i="6" s="1"/>
  <c r="BI118" i="6"/>
  <c r="BQ118" i="6" s="1"/>
  <c r="BJ118" i="6"/>
  <c r="BR118" i="6" s="1"/>
  <c r="BC119" i="6"/>
  <c r="BK119" i="6" s="1"/>
  <c r="BD119" i="6"/>
  <c r="BL119" i="6" s="1"/>
  <c r="BE119" i="6"/>
  <c r="BM119" i="6" s="1"/>
  <c r="BF119" i="6"/>
  <c r="BN119" i="6" s="1"/>
  <c r="BG119" i="6"/>
  <c r="BO119" i="6" s="1"/>
  <c r="BH119" i="6"/>
  <c r="BP119" i="6" s="1"/>
  <c r="BI119" i="6"/>
  <c r="BQ119" i="6" s="1"/>
  <c r="BJ119" i="6"/>
  <c r="BR119" i="6" s="1"/>
  <c r="BC120" i="6"/>
  <c r="BK120" i="6" s="1"/>
  <c r="BD120" i="6"/>
  <c r="BL120" i="6" s="1"/>
  <c r="BE120" i="6"/>
  <c r="BM120" i="6" s="1"/>
  <c r="BF120" i="6"/>
  <c r="BN120" i="6" s="1"/>
  <c r="BG120" i="6"/>
  <c r="BO120" i="6" s="1"/>
  <c r="BH120" i="6"/>
  <c r="BP120" i="6" s="1"/>
  <c r="BI120" i="6"/>
  <c r="BQ120" i="6" s="1"/>
  <c r="BJ120" i="6"/>
  <c r="BR120" i="6" s="1"/>
  <c r="BC121" i="6"/>
  <c r="BK121" i="6" s="1"/>
  <c r="BD121" i="6"/>
  <c r="BL121" i="6" s="1"/>
  <c r="BE121" i="6"/>
  <c r="BM121" i="6" s="1"/>
  <c r="BF121" i="6"/>
  <c r="BN121" i="6" s="1"/>
  <c r="BG121" i="6"/>
  <c r="BO121" i="6" s="1"/>
  <c r="BH121" i="6"/>
  <c r="BP121" i="6" s="1"/>
  <c r="BI121" i="6"/>
  <c r="BQ121" i="6" s="1"/>
  <c r="BJ121" i="6"/>
  <c r="BR121" i="6" s="1"/>
  <c r="BC122" i="6"/>
  <c r="BK122" i="6" s="1"/>
  <c r="BD122" i="6"/>
  <c r="BL122" i="6" s="1"/>
  <c r="BE122" i="6"/>
  <c r="BM122" i="6" s="1"/>
  <c r="BF122" i="6"/>
  <c r="BN122" i="6" s="1"/>
  <c r="BG122" i="6"/>
  <c r="BO122" i="6" s="1"/>
  <c r="BH122" i="6"/>
  <c r="BP122" i="6" s="1"/>
  <c r="BI122" i="6"/>
  <c r="BQ122" i="6" s="1"/>
  <c r="BJ122" i="6"/>
  <c r="BR122" i="6" s="1"/>
  <c r="BC123" i="6"/>
  <c r="BK123" i="6" s="1"/>
  <c r="BD123" i="6"/>
  <c r="BL123" i="6" s="1"/>
  <c r="BE123" i="6"/>
  <c r="BM123" i="6" s="1"/>
  <c r="BF123" i="6"/>
  <c r="BN123" i="6" s="1"/>
  <c r="BG123" i="6"/>
  <c r="BO123" i="6" s="1"/>
  <c r="BH123" i="6"/>
  <c r="BP123" i="6" s="1"/>
  <c r="BI123" i="6"/>
  <c r="BQ123" i="6" s="1"/>
  <c r="BJ123" i="6"/>
  <c r="BR123" i="6" s="1"/>
  <c r="BC124" i="6"/>
  <c r="BK124" i="6" s="1"/>
  <c r="BD124" i="6"/>
  <c r="BL124" i="6" s="1"/>
  <c r="BE124" i="6"/>
  <c r="BM124" i="6" s="1"/>
  <c r="BF124" i="6"/>
  <c r="BN124" i="6" s="1"/>
  <c r="BG124" i="6"/>
  <c r="BO124" i="6" s="1"/>
  <c r="BH124" i="6"/>
  <c r="BP124" i="6" s="1"/>
  <c r="BI124" i="6"/>
  <c r="BQ124" i="6" s="1"/>
  <c r="BJ124" i="6"/>
  <c r="BR124" i="6" s="1"/>
  <c r="BC125" i="6"/>
  <c r="BK125" i="6" s="1"/>
  <c r="BD125" i="6"/>
  <c r="BL125" i="6" s="1"/>
  <c r="BE125" i="6"/>
  <c r="BM125" i="6" s="1"/>
  <c r="BF125" i="6"/>
  <c r="BN125" i="6" s="1"/>
  <c r="BG125" i="6"/>
  <c r="BO125" i="6" s="1"/>
  <c r="BH125" i="6"/>
  <c r="BP125" i="6" s="1"/>
  <c r="BI125" i="6"/>
  <c r="BQ125" i="6" s="1"/>
  <c r="BJ125" i="6"/>
  <c r="BR125" i="6" s="1"/>
  <c r="BC126" i="6"/>
  <c r="BK126" i="6" s="1"/>
  <c r="BD126" i="6"/>
  <c r="BL126" i="6" s="1"/>
  <c r="BE126" i="6"/>
  <c r="BM126" i="6" s="1"/>
  <c r="BF126" i="6"/>
  <c r="BN126" i="6" s="1"/>
  <c r="BG126" i="6"/>
  <c r="BO126" i="6" s="1"/>
  <c r="BH126" i="6"/>
  <c r="BP126" i="6" s="1"/>
  <c r="BI126" i="6"/>
  <c r="BQ126" i="6" s="1"/>
  <c r="BJ126" i="6"/>
  <c r="BR126" i="6" s="1"/>
  <c r="BC127" i="6"/>
  <c r="BK127" i="6" s="1"/>
  <c r="BD127" i="6"/>
  <c r="BL127" i="6" s="1"/>
  <c r="BE127" i="6"/>
  <c r="BM127" i="6" s="1"/>
  <c r="BF127" i="6"/>
  <c r="BN127" i="6" s="1"/>
  <c r="BG127" i="6"/>
  <c r="BO127" i="6" s="1"/>
  <c r="BH127" i="6"/>
  <c r="BP127" i="6" s="1"/>
  <c r="BI127" i="6"/>
  <c r="BQ127" i="6" s="1"/>
  <c r="BJ127" i="6"/>
  <c r="BR127" i="6" s="1"/>
  <c r="BC128" i="6"/>
  <c r="BK128" i="6" s="1"/>
  <c r="BD128" i="6"/>
  <c r="BL128" i="6" s="1"/>
  <c r="BE128" i="6"/>
  <c r="BM128" i="6" s="1"/>
  <c r="BF128" i="6"/>
  <c r="BN128" i="6" s="1"/>
  <c r="BG128" i="6"/>
  <c r="BO128" i="6" s="1"/>
  <c r="BH128" i="6"/>
  <c r="BP128" i="6" s="1"/>
  <c r="BI128" i="6"/>
  <c r="BQ128" i="6" s="1"/>
  <c r="BJ128" i="6"/>
  <c r="BR128" i="6" s="1"/>
  <c r="BC129" i="6"/>
  <c r="BK129" i="6" s="1"/>
  <c r="BD129" i="6"/>
  <c r="BL129" i="6" s="1"/>
  <c r="BE129" i="6"/>
  <c r="BM129" i="6" s="1"/>
  <c r="BF129" i="6"/>
  <c r="BN129" i="6" s="1"/>
  <c r="BG129" i="6"/>
  <c r="BO129" i="6" s="1"/>
  <c r="BH129" i="6"/>
  <c r="BP129" i="6" s="1"/>
  <c r="BI129" i="6"/>
  <c r="BQ129" i="6" s="1"/>
  <c r="BJ129" i="6"/>
  <c r="BR129" i="6" s="1"/>
  <c r="BC130" i="6"/>
  <c r="BK130" i="6" s="1"/>
  <c r="BD130" i="6"/>
  <c r="BL130" i="6" s="1"/>
  <c r="BE130" i="6"/>
  <c r="BM130" i="6" s="1"/>
  <c r="BF130" i="6"/>
  <c r="BN130" i="6" s="1"/>
  <c r="BG130" i="6"/>
  <c r="BO130" i="6" s="1"/>
  <c r="BH130" i="6"/>
  <c r="BP130" i="6" s="1"/>
  <c r="BI130" i="6"/>
  <c r="BQ130" i="6" s="1"/>
  <c r="BJ130" i="6"/>
  <c r="BR130" i="6" s="1"/>
  <c r="BC131" i="6"/>
  <c r="BK131" i="6" s="1"/>
  <c r="BD131" i="6"/>
  <c r="BL131" i="6" s="1"/>
  <c r="BE131" i="6"/>
  <c r="BM131" i="6" s="1"/>
  <c r="BF131" i="6"/>
  <c r="BN131" i="6" s="1"/>
  <c r="BG131" i="6"/>
  <c r="BO131" i="6" s="1"/>
  <c r="BH131" i="6"/>
  <c r="BP131" i="6" s="1"/>
  <c r="BI131" i="6"/>
  <c r="BQ131" i="6" s="1"/>
  <c r="BJ131" i="6"/>
  <c r="BR131" i="6" s="1"/>
  <c r="BC132" i="6"/>
  <c r="BK132" i="6" s="1"/>
  <c r="BD132" i="6"/>
  <c r="BL132" i="6" s="1"/>
  <c r="BE132" i="6"/>
  <c r="BM132" i="6" s="1"/>
  <c r="BF132" i="6"/>
  <c r="BN132" i="6" s="1"/>
  <c r="BG132" i="6"/>
  <c r="BO132" i="6" s="1"/>
  <c r="BH132" i="6"/>
  <c r="BP132" i="6" s="1"/>
  <c r="BI132" i="6"/>
  <c r="BQ132" i="6" s="1"/>
  <c r="BJ132" i="6"/>
  <c r="BR132" i="6" s="1"/>
  <c r="BC133" i="6"/>
  <c r="BK133" i="6" s="1"/>
  <c r="BD133" i="6"/>
  <c r="BL133" i="6" s="1"/>
  <c r="BE133" i="6"/>
  <c r="BM133" i="6" s="1"/>
  <c r="BF133" i="6"/>
  <c r="BN133" i="6" s="1"/>
  <c r="BG133" i="6"/>
  <c r="BO133" i="6" s="1"/>
  <c r="BH133" i="6"/>
  <c r="BP133" i="6" s="1"/>
  <c r="BI133" i="6"/>
  <c r="BQ133" i="6" s="1"/>
  <c r="BJ133" i="6"/>
  <c r="BR133" i="6" s="1"/>
  <c r="BC134" i="6"/>
  <c r="BK134" i="6" s="1"/>
  <c r="BD134" i="6"/>
  <c r="BL134" i="6" s="1"/>
  <c r="BE134" i="6"/>
  <c r="BM134" i="6" s="1"/>
  <c r="BF134" i="6"/>
  <c r="BN134" i="6" s="1"/>
  <c r="BG134" i="6"/>
  <c r="BO134" i="6" s="1"/>
  <c r="BH134" i="6"/>
  <c r="BP134" i="6" s="1"/>
  <c r="BI134" i="6"/>
  <c r="BQ134" i="6" s="1"/>
  <c r="BJ134" i="6"/>
  <c r="BR134" i="6" s="1"/>
  <c r="BC135" i="6"/>
  <c r="BK135" i="6" s="1"/>
  <c r="BD135" i="6"/>
  <c r="BL135" i="6" s="1"/>
  <c r="BE135" i="6"/>
  <c r="BM135" i="6" s="1"/>
  <c r="BF135" i="6"/>
  <c r="BN135" i="6" s="1"/>
  <c r="BG135" i="6"/>
  <c r="BO135" i="6" s="1"/>
  <c r="BH135" i="6"/>
  <c r="BP135" i="6" s="1"/>
  <c r="BI135" i="6"/>
  <c r="BQ135" i="6" s="1"/>
  <c r="BJ135" i="6"/>
  <c r="BR135" i="6" s="1"/>
  <c r="BC136" i="6"/>
  <c r="BK136" i="6" s="1"/>
  <c r="BD136" i="6"/>
  <c r="BL136" i="6" s="1"/>
  <c r="BE136" i="6"/>
  <c r="BM136" i="6" s="1"/>
  <c r="BF136" i="6"/>
  <c r="BN136" i="6" s="1"/>
  <c r="BG136" i="6"/>
  <c r="BO136" i="6" s="1"/>
  <c r="BH136" i="6"/>
  <c r="BP136" i="6" s="1"/>
  <c r="BI136" i="6"/>
  <c r="BQ136" i="6" s="1"/>
  <c r="BJ136" i="6"/>
  <c r="BR136" i="6" s="1"/>
  <c r="BC137" i="6"/>
  <c r="BK137" i="6" s="1"/>
  <c r="BD137" i="6"/>
  <c r="BL137" i="6" s="1"/>
  <c r="BE137" i="6"/>
  <c r="BM137" i="6" s="1"/>
  <c r="BF137" i="6"/>
  <c r="BN137" i="6" s="1"/>
  <c r="BG137" i="6"/>
  <c r="BO137" i="6" s="1"/>
  <c r="BH137" i="6"/>
  <c r="BP137" i="6" s="1"/>
  <c r="BI137" i="6"/>
  <c r="BQ137" i="6" s="1"/>
  <c r="BJ137" i="6"/>
  <c r="BR137" i="6" s="1"/>
  <c r="BC138" i="6"/>
  <c r="BK138" i="6" s="1"/>
  <c r="BD138" i="6"/>
  <c r="BL138" i="6" s="1"/>
  <c r="BE138" i="6"/>
  <c r="BM138" i="6" s="1"/>
  <c r="BF138" i="6"/>
  <c r="BN138" i="6" s="1"/>
  <c r="BG138" i="6"/>
  <c r="BO138" i="6" s="1"/>
  <c r="BH138" i="6"/>
  <c r="BP138" i="6" s="1"/>
  <c r="BI138" i="6"/>
  <c r="BQ138" i="6" s="1"/>
  <c r="BJ138" i="6"/>
  <c r="BR138" i="6" s="1"/>
  <c r="BC139" i="6"/>
  <c r="BK139" i="6" s="1"/>
  <c r="BD139" i="6"/>
  <c r="BL139" i="6" s="1"/>
  <c r="BE139" i="6"/>
  <c r="BM139" i="6" s="1"/>
  <c r="BF139" i="6"/>
  <c r="BN139" i="6" s="1"/>
  <c r="BG139" i="6"/>
  <c r="BO139" i="6" s="1"/>
  <c r="BH139" i="6"/>
  <c r="BP139" i="6" s="1"/>
  <c r="BI139" i="6"/>
  <c r="BQ139" i="6" s="1"/>
  <c r="BJ139" i="6"/>
  <c r="BR139" i="6" s="1"/>
  <c r="BC140" i="6"/>
  <c r="BK140" i="6" s="1"/>
  <c r="BD140" i="6"/>
  <c r="BL140" i="6" s="1"/>
  <c r="BE140" i="6"/>
  <c r="BM140" i="6" s="1"/>
  <c r="BF140" i="6"/>
  <c r="BN140" i="6" s="1"/>
  <c r="BG140" i="6"/>
  <c r="BO140" i="6" s="1"/>
  <c r="BH140" i="6"/>
  <c r="BP140" i="6" s="1"/>
  <c r="BI140" i="6"/>
  <c r="BQ140" i="6" s="1"/>
  <c r="BJ140" i="6"/>
  <c r="BR140" i="6" s="1"/>
  <c r="BC141" i="6"/>
  <c r="BK141" i="6" s="1"/>
  <c r="BD141" i="6"/>
  <c r="BL141" i="6" s="1"/>
  <c r="BE141" i="6"/>
  <c r="BM141" i="6" s="1"/>
  <c r="BF141" i="6"/>
  <c r="BN141" i="6" s="1"/>
  <c r="BG141" i="6"/>
  <c r="BO141" i="6" s="1"/>
  <c r="BH141" i="6"/>
  <c r="BP141" i="6" s="1"/>
  <c r="BI141" i="6"/>
  <c r="BQ141" i="6" s="1"/>
  <c r="BJ141" i="6"/>
  <c r="BR141" i="6" s="1"/>
  <c r="BC142" i="6"/>
  <c r="BK142" i="6" s="1"/>
  <c r="BD142" i="6"/>
  <c r="BL142" i="6" s="1"/>
  <c r="BE142" i="6"/>
  <c r="BM142" i="6" s="1"/>
  <c r="BF142" i="6"/>
  <c r="BN142" i="6" s="1"/>
  <c r="BG142" i="6"/>
  <c r="BO142" i="6" s="1"/>
  <c r="BH142" i="6"/>
  <c r="BP142" i="6" s="1"/>
  <c r="BI142" i="6"/>
  <c r="BQ142" i="6" s="1"/>
  <c r="BJ142" i="6"/>
  <c r="BR142" i="6" s="1"/>
  <c r="BC143" i="6"/>
  <c r="BK143" i="6" s="1"/>
  <c r="BD143" i="6"/>
  <c r="BL143" i="6" s="1"/>
  <c r="BE143" i="6"/>
  <c r="BM143" i="6" s="1"/>
  <c r="BF143" i="6"/>
  <c r="BN143" i="6" s="1"/>
  <c r="BG143" i="6"/>
  <c r="BO143" i="6" s="1"/>
  <c r="BH143" i="6"/>
  <c r="BP143" i="6" s="1"/>
  <c r="BI143" i="6"/>
  <c r="BQ143" i="6" s="1"/>
  <c r="BJ143" i="6"/>
  <c r="BR143" i="6" s="1"/>
  <c r="BC144" i="6"/>
  <c r="BK144" i="6" s="1"/>
  <c r="BD144" i="6"/>
  <c r="BL144" i="6" s="1"/>
  <c r="BE144" i="6"/>
  <c r="BM144" i="6" s="1"/>
  <c r="BF144" i="6"/>
  <c r="BN144" i="6" s="1"/>
  <c r="BG144" i="6"/>
  <c r="BO144" i="6" s="1"/>
  <c r="BH144" i="6"/>
  <c r="BP144" i="6" s="1"/>
  <c r="BI144" i="6"/>
  <c r="BQ144" i="6" s="1"/>
  <c r="BJ144" i="6"/>
  <c r="BR144" i="6" s="1"/>
  <c r="BC145" i="6"/>
  <c r="BK145" i="6" s="1"/>
  <c r="BD145" i="6"/>
  <c r="BL145" i="6" s="1"/>
  <c r="BE145" i="6"/>
  <c r="BM145" i="6" s="1"/>
  <c r="BF145" i="6"/>
  <c r="BN145" i="6" s="1"/>
  <c r="BG145" i="6"/>
  <c r="BO145" i="6" s="1"/>
  <c r="BH145" i="6"/>
  <c r="BP145" i="6" s="1"/>
  <c r="BI145" i="6"/>
  <c r="BQ145" i="6" s="1"/>
  <c r="BJ145" i="6"/>
  <c r="BR145" i="6" s="1"/>
  <c r="BC146" i="6"/>
  <c r="BK146" i="6" s="1"/>
  <c r="BD146" i="6"/>
  <c r="BL146" i="6" s="1"/>
  <c r="BE146" i="6"/>
  <c r="BM146" i="6" s="1"/>
  <c r="BF146" i="6"/>
  <c r="BN146" i="6" s="1"/>
  <c r="BG146" i="6"/>
  <c r="BO146" i="6" s="1"/>
  <c r="BH146" i="6"/>
  <c r="BP146" i="6" s="1"/>
  <c r="BI146" i="6"/>
  <c r="BQ146" i="6" s="1"/>
  <c r="BJ146" i="6"/>
  <c r="BR146" i="6" s="1"/>
  <c r="BC147" i="6"/>
  <c r="BK147" i="6" s="1"/>
  <c r="BD147" i="6"/>
  <c r="BL147" i="6" s="1"/>
  <c r="BE147" i="6"/>
  <c r="BM147" i="6" s="1"/>
  <c r="BF147" i="6"/>
  <c r="BN147" i="6" s="1"/>
  <c r="BG147" i="6"/>
  <c r="BO147" i="6" s="1"/>
  <c r="BH147" i="6"/>
  <c r="BP147" i="6" s="1"/>
  <c r="BI147" i="6"/>
  <c r="BQ147" i="6" s="1"/>
  <c r="BJ147" i="6"/>
  <c r="BR147" i="6" s="1"/>
  <c r="BC148" i="6"/>
  <c r="BK148" i="6" s="1"/>
  <c r="BD148" i="6"/>
  <c r="BL148" i="6" s="1"/>
  <c r="BE148" i="6"/>
  <c r="BM148" i="6" s="1"/>
  <c r="BF148" i="6"/>
  <c r="BN148" i="6" s="1"/>
  <c r="BG148" i="6"/>
  <c r="BO148" i="6" s="1"/>
  <c r="BH148" i="6"/>
  <c r="BP148" i="6" s="1"/>
  <c r="BI148" i="6"/>
  <c r="BQ148" i="6" s="1"/>
  <c r="BJ148" i="6"/>
  <c r="BR148" i="6" s="1"/>
  <c r="BC149" i="6"/>
  <c r="BK149" i="6" s="1"/>
  <c r="BD149" i="6"/>
  <c r="BL149" i="6" s="1"/>
  <c r="BE149" i="6"/>
  <c r="BM149" i="6" s="1"/>
  <c r="BF149" i="6"/>
  <c r="BN149" i="6" s="1"/>
  <c r="BG149" i="6"/>
  <c r="BO149" i="6" s="1"/>
  <c r="BH149" i="6"/>
  <c r="BP149" i="6" s="1"/>
  <c r="BI149" i="6"/>
  <c r="BQ149" i="6" s="1"/>
  <c r="BJ149" i="6"/>
  <c r="BR149" i="6" s="1"/>
  <c r="BC150" i="6"/>
  <c r="BK150" i="6" s="1"/>
  <c r="BD150" i="6"/>
  <c r="BL150" i="6" s="1"/>
  <c r="BE150" i="6"/>
  <c r="BM150" i="6" s="1"/>
  <c r="BF150" i="6"/>
  <c r="BN150" i="6" s="1"/>
  <c r="BG150" i="6"/>
  <c r="BO150" i="6" s="1"/>
  <c r="BH150" i="6"/>
  <c r="BP150" i="6" s="1"/>
  <c r="BI150" i="6"/>
  <c r="BQ150" i="6" s="1"/>
  <c r="BJ150" i="6"/>
  <c r="BR150" i="6" s="1"/>
  <c r="BC151" i="6"/>
  <c r="BK151" i="6" s="1"/>
  <c r="BD151" i="6"/>
  <c r="BL151" i="6" s="1"/>
  <c r="BE151" i="6"/>
  <c r="BM151" i="6" s="1"/>
  <c r="BF151" i="6"/>
  <c r="BN151" i="6" s="1"/>
  <c r="BG151" i="6"/>
  <c r="BO151" i="6" s="1"/>
  <c r="BH151" i="6"/>
  <c r="BP151" i="6" s="1"/>
  <c r="BI151" i="6"/>
  <c r="BQ151" i="6" s="1"/>
  <c r="BJ151" i="6"/>
  <c r="BR151" i="6" s="1"/>
  <c r="BC152" i="6"/>
  <c r="BK152" i="6" s="1"/>
  <c r="BD152" i="6"/>
  <c r="BL152" i="6" s="1"/>
  <c r="BE152" i="6"/>
  <c r="BM152" i="6" s="1"/>
  <c r="BF152" i="6"/>
  <c r="BN152" i="6" s="1"/>
  <c r="BG152" i="6"/>
  <c r="BO152" i="6" s="1"/>
  <c r="BH152" i="6"/>
  <c r="BP152" i="6" s="1"/>
  <c r="BI152" i="6"/>
  <c r="BQ152" i="6" s="1"/>
  <c r="BJ152" i="6"/>
  <c r="BR152" i="6" s="1"/>
  <c r="BC153" i="6"/>
  <c r="BK153" i="6" s="1"/>
  <c r="BD153" i="6"/>
  <c r="BL153" i="6" s="1"/>
  <c r="BE153" i="6"/>
  <c r="BM153" i="6" s="1"/>
  <c r="BF153" i="6"/>
  <c r="BN153" i="6" s="1"/>
  <c r="BG153" i="6"/>
  <c r="BO153" i="6" s="1"/>
  <c r="BH153" i="6"/>
  <c r="BP153" i="6" s="1"/>
  <c r="BI153" i="6"/>
  <c r="BQ153" i="6" s="1"/>
  <c r="BJ153" i="6"/>
  <c r="BR153" i="6" s="1"/>
  <c r="BC154" i="6"/>
  <c r="BK154" i="6" s="1"/>
  <c r="BD154" i="6"/>
  <c r="BL154" i="6" s="1"/>
  <c r="BE154" i="6"/>
  <c r="BM154" i="6" s="1"/>
  <c r="BF154" i="6"/>
  <c r="BN154" i="6" s="1"/>
  <c r="BG154" i="6"/>
  <c r="BO154" i="6" s="1"/>
  <c r="BH154" i="6"/>
  <c r="BP154" i="6" s="1"/>
  <c r="BI154" i="6"/>
  <c r="BQ154" i="6" s="1"/>
  <c r="BJ154" i="6"/>
  <c r="BR154" i="6" s="1"/>
  <c r="BC155" i="6"/>
  <c r="BK155" i="6" s="1"/>
  <c r="BD155" i="6"/>
  <c r="BL155" i="6" s="1"/>
  <c r="BE155" i="6"/>
  <c r="BM155" i="6" s="1"/>
  <c r="BF155" i="6"/>
  <c r="BN155" i="6" s="1"/>
  <c r="BG155" i="6"/>
  <c r="BO155" i="6" s="1"/>
  <c r="BH155" i="6"/>
  <c r="BP155" i="6" s="1"/>
  <c r="BI155" i="6"/>
  <c r="BQ155" i="6" s="1"/>
  <c r="BJ155" i="6"/>
  <c r="BR155" i="6" s="1"/>
  <c r="BC156" i="6"/>
  <c r="BK156" i="6" s="1"/>
  <c r="BD156" i="6"/>
  <c r="BL156" i="6" s="1"/>
  <c r="BE156" i="6"/>
  <c r="BM156" i="6" s="1"/>
  <c r="BF156" i="6"/>
  <c r="BN156" i="6" s="1"/>
  <c r="BG156" i="6"/>
  <c r="BO156" i="6" s="1"/>
  <c r="BH156" i="6"/>
  <c r="BP156" i="6" s="1"/>
  <c r="BI156" i="6"/>
  <c r="BQ156" i="6" s="1"/>
  <c r="BJ156" i="6"/>
  <c r="BR156" i="6" s="1"/>
  <c r="BC157" i="6"/>
  <c r="BK157" i="6" s="1"/>
  <c r="BD157" i="6"/>
  <c r="BL157" i="6" s="1"/>
  <c r="BE157" i="6"/>
  <c r="BM157" i="6" s="1"/>
  <c r="BF157" i="6"/>
  <c r="BN157" i="6" s="1"/>
  <c r="BG157" i="6"/>
  <c r="BO157" i="6" s="1"/>
  <c r="BH157" i="6"/>
  <c r="BP157" i="6" s="1"/>
  <c r="BI157" i="6"/>
  <c r="BQ157" i="6" s="1"/>
  <c r="BJ157" i="6"/>
  <c r="BR157" i="6" s="1"/>
  <c r="BC158" i="6"/>
  <c r="BK158" i="6" s="1"/>
  <c r="BD158" i="6"/>
  <c r="BL158" i="6" s="1"/>
  <c r="BE158" i="6"/>
  <c r="BM158" i="6" s="1"/>
  <c r="BF158" i="6"/>
  <c r="BN158" i="6" s="1"/>
  <c r="BG158" i="6"/>
  <c r="BO158" i="6" s="1"/>
  <c r="BH158" i="6"/>
  <c r="BP158" i="6" s="1"/>
  <c r="BI158" i="6"/>
  <c r="BQ158" i="6" s="1"/>
  <c r="BJ158" i="6"/>
  <c r="BR158" i="6" s="1"/>
  <c r="BC159" i="6"/>
  <c r="BK159" i="6" s="1"/>
  <c r="BD159" i="6"/>
  <c r="BL159" i="6" s="1"/>
  <c r="BE159" i="6"/>
  <c r="BM159" i="6" s="1"/>
  <c r="BF159" i="6"/>
  <c r="BN159" i="6" s="1"/>
  <c r="BG159" i="6"/>
  <c r="BO159" i="6" s="1"/>
  <c r="BH159" i="6"/>
  <c r="BP159" i="6" s="1"/>
  <c r="BI159" i="6"/>
  <c r="BQ159" i="6" s="1"/>
  <c r="BJ159" i="6"/>
  <c r="BR159" i="6" s="1"/>
  <c r="BC160" i="6"/>
  <c r="BK160" i="6" s="1"/>
  <c r="BD160" i="6"/>
  <c r="BL160" i="6" s="1"/>
  <c r="BE160" i="6"/>
  <c r="BM160" i="6" s="1"/>
  <c r="BF160" i="6"/>
  <c r="BN160" i="6" s="1"/>
  <c r="BG160" i="6"/>
  <c r="BO160" i="6" s="1"/>
  <c r="BH160" i="6"/>
  <c r="BP160" i="6" s="1"/>
  <c r="BI160" i="6"/>
  <c r="BQ160" i="6" s="1"/>
  <c r="BJ160" i="6"/>
  <c r="BR160" i="6" s="1"/>
  <c r="BC161" i="6"/>
  <c r="BK161" i="6" s="1"/>
  <c r="BD161" i="6"/>
  <c r="BL161" i="6" s="1"/>
  <c r="BE161" i="6"/>
  <c r="BM161" i="6" s="1"/>
  <c r="BF161" i="6"/>
  <c r="BN161" i="6" s="1"/>
  <c r="BG161" i="6"/>
  <c r="BO161" i="6" s="1"/>
  <c r="BH161" i="6"/>
  <c r="BP161" i="6" s="1"/>
  <c r="BI161" i="6"/>
  <c r="BQ161" i="6" s="1"/>
  <c r="BJ161" i="6"/>
  <c r="BR161" i="6" s="1"/>
  <c r="BC162" i="6"/>
  <c r="BK162" i="6" s="1"/>
  <c r="BD162" i="6"/>
  <c r="BL162" i="6" s="1"/>
  <c r="BE162" i="6"/>
  <c r="BM162" i="6" s="1"/>
  <c r="BF162" i="6"/>
  <c r="BN162" i="6" s="1"/>
  <c r="BG162" i="6"/>
  <c r="BO162" i="6" s="1"/>
  <c r="BH162" i="6"/>
  <c r="BP162" i="6" s="1"/>
  <c r="BI162" i="6"/>
  <c r="BQ162" i="6" s="1"/>
  <c r="BJ162" i="6"/>
  <c r="BR162" i="6" s="1"/>
  <c r="BC163" i="6"/>
  <c r="BK163" i="6" s="1"/>
  <c r="BD163" i="6"/>
  <c r="BL163" i="6" s="1"/>
  <c r="BE163" i="6"/>
  <c r="BM163" i="6" s="1"/>
  <c r="BF163" i="6"/>
  <c r="BN163" i="6" s="1"/>
  <c r="BG163" i="6"/>
  <c r="BO163" i="6" s="1"/>
  <c r="BH163" i="6"/>
  <c r="BP163" i="6" s="1"/>
  <c r="BI163" i="6"/>
  <c r="BQ163" i="6" s="1"/>
  <c r="BJ163" i="6"/>
  <c r="BR163" i="6" s="1"/>
  <c r="BC164" i="6"/>
  <c r="BK164" i="6" s="1"/>
  <c r="BD164" i="6"/>
  <c r="BL164" i="6" s="1"/>
  <c r="BE164" i="6"/>
  <c r="BM164" i="6" s="1"/>
  <c r="BF164" i="6"/>
  <c r="BN164" i="6" s="1"/>
  <c r="BG164" i="6"/>
  <c r="BO164" i="6" s="1"/>
  <c r="BH164" i="6"/>
  <c r="BP164" i="6" s="1"/>
  <c r="BI164" i="6"/>
  <c r="BQ164" i="6" s="1"/>
  <c r="BJ164" i="6"/>
  <c r="BR164" i="6" s="1"/>
  <c r="BC165" i="6"/>
  <c r="BK165" i="6" s="1"/>
  <c r="BD165" i="6"/>
  <c r="BL165" i="6" s="1"/>
  <c r="BE165" i="6"/>
  <c r="BM165" i="6" s="1"/>
  <c r="BF165" i="6"/>
  <c r="BN165" i="6" s="1"/>
  <c r="BG165" i="6"/>
  <c r="BO165" i="6" s="1"/>
  <c r="BH165" i="6"/>
  <c r="BP165" i="6" s="1"/>
  <c r="BI165" i="6"/>
  <c r="BQ165" i="6" s="1"/>
  <c r="BJ165" i="6"/>
  <c r="BR165" i="6" s="1"/>
  <c r="BC166" i="6"/>
  <c r="BK166" i="6" s="1"/>
  <c r="BD166" i="6"/>
  <c r="BL166" i="6" s="1"/>
  <c r="BE166" i="6"/>
  <c r="BM166" i="6" s="1"/>
  <c r="BF166" i="6"/>
  <c r="BN166" i="6" s="1"/>
  <c r="BG166" i="6"/>
  <c r="BO166" i="6" s="1"/>
  <c r="BH166" i="6"/>
  <c r="BP166" i="6" s="1"/>
  <c r="BI166" i="6"/>
  <c r="BQ166" i="6" s="1"/>
  <c r="BJ166" i="6"/>
  <c r="BR166" i="6" s="1"/>
  <c r="BC167" i="6"/>
  <c r="BK167" i="6" s="1"/>
  <c r="BD167" i="6"/>
  <c r="BL167" i="6" s="1"/>
  <c r="BE167" i="6"/>
  <c r="BM167" i="6" s="1"/>
  <c r="BF167" i="6"/>
  <c r="BN167" i="6" s="1"/>
  <c r="BG167" i="6"/>
  <c r="BO167" i="6" s="1"/>
  <c r="BH167" i="6"/>
  <c r="BP167" i="6" s="1"/>
  <c r="BI167" i="6"/>
  <c r="BQ167" i="6" s="1"/>
  <c r="BJ167" i="6"/>
  <c r="BR167" i="6" s="1"/>
  <c r="BC168" i="6"/>
  <c r="BK168" i="6" s="1"/>
  <c r="BD168" i="6"/>
  <c r="BL168" i="6" s="1"/>
  <c r="BE168" i="6"/>
  <c r="BM168" i="6" s="1"/>
  <c r="BF168" i="6"/>
  <c r="BN168" i="6" s="1"/>
  <c r="BG168" i="6"/>
  <c r="BO168" i="6" s="1"/>
  <c r="BH168" i="6"/>
  <c r="BP168" i="6" s="1"/>
  <c r="BI168" i="6"/>
  <c r="BQ168" i="6" s="1"/>
  <c r="BJ168" i="6"/>
  <c r="BR168" i="6" s="1"/>
  <c r="BC169" i="6"/>
  <c r="BK169" i="6" s="1"/>
  <c r="BD169" i="6"/>
  <c r="BL169" i="6" s="1"/>
  <c r="BE169" i="6"/>
  <c r="BM169" i="6" s="1"/>
  <c r="BF169" i="6"/>
  <c r="BN169" i="6" s="1"/>
  <c r="BG169" i="6"/>
  <c r="BO169" i="6" s="1"/>
  <c r="BH169" i="6"/>
  <c r="BP169" i="6" s="1"/>
  <c r="BI169" i="6"/>
  <c r="BQ169" i="6" s="1"/>
  <c r="BJ169" i="6"/>
  <c r="BR169" i="6" s="1"/>
  <c r="BC170" i="6"/>
  <c r="BK170" i="6" s="1"/>
  <c r="BD170" i="6"/>
  <c r="BL170" i="6" s="1"/>
  <c r="BE170" i="6"/>
  <c r="BM170" i="6" s="1"/>
  <c r="BF170" i="6"/>
  <c r="BN170" i="6" s="1"/>
  <c r="BG170" i="6"/>
  <c r="BO170" i="6" s="1"/>
  <c r="BH170" i="6"/>
  <c r="BP170" i="6" s="1"/>
  <c r="BI170" i="6"/>
  <c r="BQ170" i="6" s="1"/>
  <c r="BJ170" i="6"/>
  <c r="BR170" i="6" s="1"/>
  <c r="BC171" i="6"/>
  <c r="BK171" i="6" s="1"/>
  <c r="BD171" i="6"/>
  <c r="BL171" i="6" s="1"/>
  <c r="BE171" i="6"/>
  <c r="BM171" i="6" s="1"/>
  <c r="BF171" i="6"/>
  <c r="BN171" i="6" s="1"/>
  <c r="BG171" i="6"/>
  <c r="BO171" i="6" s="1"/>
  <c r="BH171" i="6"/>
  <c r="BP171" i="6" s="1"/>
  <c r="BI171" i="6"/>
  <c r="BQ171" i="6" s="1"/>
  <c r="BJ171" i="6"/>
  <c r="BR171" i="6" s="1"/>
  <c r="BC172" i="6"/>
  <c r="BK172" i="6" s="1"/>
  <c r="BD172" i="6"/>
  <c r="BL172" i="6" s="1"/>
  <c r="BE172" i="6"/>
  <c r="BM172" i="6" s="1"/>
  <c r="BF172" i="6"/>
  <c r="BN172" i="6" s="1"/>
  <c r="BG172" i="6"/>
  <c r="BO172" i="6" s="1"/>
  <c r="BH172" i="6"/>
  <c r="BP172" i="6" s="1"/>
  <c r="BI172" i="6"/>
  <c r="BQ172" i="6" s="1"/>
  <c r="BJ172" i="6"/>
  <c r="BR172" i="6" s="1"/>
  <c r="BC173" i="6"/>
  <c r="BK173" i="6" s="1"/>
  <c r="BD173" i="6"/>
  <c r="BL173" i="6" s="1"/>
  <c r="BE173" i="6"/>
  <c r="BM173" i="6" s="1"/>
  <c r="BF173" i="6"/>
  <c r="BN173" i="6" s="1"/>
  <c r="BG173" i="6"/>
  <c r="BO173" i="6" s="1"/>
  <c r="BH173" i="6"/>
  <c r="BP173" i="6" s="1"/>
  <c r="BI173" i="6"/>
  <c r="BQ173" i="6" s="1"/>
  <c r="BJ173" i="6"/>
  <c r="BR173" i="6" s="1"/>
  <c r="BC174" i="6"/>
  <c r="BK174" i="6" s="1"/>
  <c r="BD174" i="6"/>
  <c r="BL174" i="6" s="1"/>
  <c r="BE174" i="6"/>
  <c r="BM174" i="6" s="1"/>
  <c r="BF174" i="6"/>
  <c r="BN174" i="6" s="1"/>
  <c r="BG174" i="6"/>
  <c r="BO174" i="6" s="1"/>
  <c r="BH174" i="6"/>
  <c r="BP174" i="6" s="1"/>
  <c r="BI174" i="6"/>
  <c r="BQ174" i="6" s="1"/>
  <c r="BJ174" i="6"/>
  <c r="BR174" i="6" s="1"/>
  <c r="BC175" i="6"/>
  <c r="BK175" i="6" s="1"/>
  <c r="BD175" i="6"/>
  <c r="BL175" i="6" s="1"/>
  <c r="BE175" i="6"/>
  <c r="BM175" i="6" s="1"/>
  <c r="BF175" i="6"/>
  <c r="BN175" i="6" s="1"/>
  <c r="BG175" i="6"/>
  <c r="BO175" i="6" s="1"/>
  <c r="BH175" i="6"/>
  <c r="BP175" i="6" s="1"/>
  <c r="BI175" i="6"/>
  <c r="BQ175" i="6" s="1"/>
  <c r="BJ175" i="6"/>
  <c r="BR175" i="6" s="1"/>
  <c r="BC176" i="6"/>
  <c r="BK176" i="6" s="1"/>
  <c r="BD176" i="6"/>
  <c r="BL176" i="6" s="1"/>
  <c r="BE176" i="6"/>
  <c r="BM176" i="6" s="1"/>
  <c r="BF176" i="6"/>
  <c r="BN176" i="6" s="1"/>
  <c r="BG176" i="6"/>
  <c r="BO176" i="6" s="1"/>
  <c r="BH176" i="6"/>
  <c r="BP176" i="6" s="1"/>
  <c r="BI176" i="6"/>
  <c r="BQ176" i="6" s="1"/>
  <c r="BJ176" i="6"/>
  <c r="BR176" i="6" s="1"/>
  <c r="BC177" i="6"/>
  <c r="BK177" i="6" s="1"/>
  <c r="BD177" i="6"/>
  <c r="BL177" i="6" s="1"/>
  <c r="BE177" i="6"/>
  <c r="BM177" i="6" s="1"/>
  <c r="BF177" i="6"/>
  <c r="BN177" i="6" s="1"/>
  <c r="BG177" i="6"/>
  <c r="BO177" i="6" s="1"/>
  <c r="BH177" i="6"/>
  <c r="BP177" i="6" s="1"/>
  <c r="BI177" i="6"/>
  <c r="BQ177" i="6" s="1"/>
  <c r="BJ177" i="6"/>
  <c r="BR177" i="6" s="1"/>
  <c r="BC178" i="6"/>
  <c r="BK178" i="6" s="1"/>
  <c r="BD178" i="6"/>
  <c r="BL178" i="6" s="1"/>
  <c r="BE178" i="6"/>
  <c r="BM178" i="6" s="1"/>
  <c r="BF178" i="6"/>
  <c r="BN178" i="6" s="1"/>
  <c r="BG178" i="6"/>
  <c r="BO178" i="6" s="1"/>
  <c r="BH178" i="6"/>
  <c r="BP178" i="6" s="1"/>
  <c r="BI178" i="6"/>
  <c r="BQ178" i="6" s="1"/>
  <c r="BJ178" i="6"/>
  <c r="BR178" i="6" s="1"/>
  <c r="BC179" i="6"/>
  <c r="BK179" i="6" s="1"/>
  <c r="BD179" i="6"/>
  <c r="BL179" i="6" s="1"/>
  <c r="BE179" i="6"/>
  <c r="BM179" i="6" s="1"/>
  <c r="BF179" i="6"/>
  <c r="BN179" i="6" s="1"/>
  <c r="BG179" i="6"/>
  <c r="BO179" i="6" s="1"/>
  <c r="BH179" i="6"/>
  <c r="BP179" i="6" s="1"/>
  <c r="BI179" i="6"/>
  <c r="BQ179" i="6" s="1"/>
  <c r="BJ179" i="6"/>
  <c r="BR179" i="6" s="1"/>
  <c r="BC180" i="6"/>
  <c r="BK180" i="6" s="1"/>
  <c r="BD180" i="6"/>
  <c r="BL180" i="6" s="1"/>
  <c r="BE180" i="6"/>
  <c r="BM180" i="6" s="1"/>
  <c r="BF180" i="6"/>
  <c r="BN180" i="6" s="1"/>
  <c r="BG180" i="6"/>
  <c r="BO180" i="6" s="1"/>
  <c r="BH180" i="6"/>
  <c r="BP180" i="6" s="1"/>
  <c r="BI180" i="6"/>
  <c r="BQ180" i="6" s="1"/>
  <c r="BJ180" i="6"/>
  <c r="BR180" i="6" s="1"/>
  <c r="BC181" i="6"/>
  <c r="BK181" i="6" s="1"/>
  <c r="BD181" i="6"/>
  <c r="BL181" i="6" s="1"/>
  <c r="BE181" i="6"/>
  <c r="BM181" i="6" s="1"/>
  <c r="BF181" i="6"/>
  <c r="BN181" i="6" s="1"/>
  <c r="BG181" i="6"/>
  <c r="BO181" i="6" s="1"/>
  <c r="BH181" i="6"/>
  <c r="BP181" i="6" s="1"/>
  <c r="BI181" i="6"/>
  <c r="BQ181" i="6" s="1"/>
  <c r="BJ181" i="6"/>
  <c r="BR181" i="6" s="1"/>
  <c r="BC182" i="6"/>
  <c r="BK182" i="6" s="1"/>
  <c r="BD182" i="6"/>
  <c r="BL182" i="6" s="1"/>
  <c r="BE182" i="6"/>
  <c r="BM182" i="6" s="1"/>
  <c r="BF182" i="6"/>
  <c r="BN182" i="6" s="1"/>
  <c r="BG182" i="6"/>
  <c r="BO182" i="6" s="1"/>
  <c r="BH182" i="6"/>
  <c r="BP182" i="6" s="1"/>
  <c r="BI182" i="6"/>
  <c r="BQ182" i="6" s="1"/>
  <c r="BJ182" i="6"/>
  <c r="BR182" i="6" s="1"/>
  <c r="BC183" i="6"/>
  <c r="BK183" i="6" s="1"/>
  <c r="BD183" i="6"/>
  <c r="BL183" i="6" s="1"/>
  <c r="BE183" i="6"/>
  <c r="BM183" i="6" s="1"/>
  <c r="BF183" i="6"/>
  <c r="BN183" i="6" s="1"/>
  <c r="BG183" i="6"/>
  <c r="BO183" i="6" s="1"/>
  <c r="BH183" i="6"/>
  <c r="BP183" i="6" s="1"/>
  <c r="BI183" i="6"/>
  <c r="BQ183" i="6" s="1"/>
  <c r="BJ183" i="6"/>
  <c r="BR183" i="6" s="1"/>
  <c r="BC184" i="6"/>
  <c r="BK184" i="6" s="1"/>
  <c r="BD184" i="6"/>
  <c r="BL184" i="6" s="1"/>
  <c r="BE184" i="6"/>
  <c r="BM184" i="6" s="1"/>
  <c r="BF184" i="6"/>
  <c r="BN184" i="6" s="1"/>
  <c r="BG184" i="6"/>
  <c r="BO184" i="6" s="1"/>
  <c r="BH184" i="6"/>
  <c r="BP184" i="6" s="1"/>
  <c r="BI184" i="6"/>
  <c r="BQ184" i="6" s="1"/>
  <c r="BJ184" i="6"/>
  <c r="BR184" i="6" s="1"/>
  <c r="BC185" i="6"/>
  <c r="BK185" i="6" s="1"/>
  <c r="BD185" i="6"/>
  <c r="BL185" i="6" s="1"/>
  <c r="BE185" i="6"/>
  <c r="BM185" i="6" s="1"/>
  <c r="BF185" i="6"/>
  <c r="BN185" i="6" s="1"/>
  <c r="BG185" i="6"/>
  <c r="BO185" i="6" s="1"/>
  <c r="BH185" i="6"/>
  <c r="BP185" i="6" s="1"/>
  <c r="BI185" i="6"/>
  <c r="BQ185" i="6" s="1"/>
  <c r="BJ185" i="6"/>
  <c r="BR185" i="6" s="1"/>
  <c r="BC186" i="6"/>
  <c r="BK186" i="6" s="1"/>
  <c r="BD186" i="6"/>
  <c r="BL186" i="6" s="1"/>
  <c r="BE186" i="6"/>
  <c r="BM186" i="6" s="1"/>
  <c r="BF186" i="6"/>
  <c r="BN186" i="6" s="1"/>
  <c r="BG186" i="6"/>
  <c r="BO186" i="6" s="1"/>
  <c r="BH186" i="6"/>
  <c r="BP186" i="6" s="1"/>
  <c r="BI186" i="6"/>
  <c r="BQ186" i="6" s="1"/>
  <c r="BJ186" i="6"/>
  <c r="BR186" i="6" s="1"/>
  <c r="BC187" i="6"/>
  <c r="BK187" i="6" s="1"/>
  <c r="BD187" i="6"/>
  <c r="BL187" i="6" s="1"/>
  <c r="BE187" i="6"/>
  <c r="BM187" i="6" s="1"/>
  <c r="BF187" i="6"/>
  <c r="BN187" i="6" s="1"/>
  <c r="BG187" i="6"/>
  <c r="BO187" i="6" s="1"/>
  <c r="BH187" i="6"/>
  <c r="BP187" i="6" s="1"/>
  <c r="BI187" i="6"/>
  <c r="BQ187" i="6" s="1"/>
  <c r="BJ187" i="6"/>
  <c r="BR187" i="6" s="1"/>
  <c r="BC188" i="6"/>
  <c r="BK188" i="6" s="1"/>
  <c r="BD188" i="6"/>
  <c r="BL188" i="6" s="1"/>
  <c r="BE188" i="6"/>
  <c r="BM188" i="6" s="1"/>
  <c r="BF188" i="6"/>
  <c r="BN188" i="6" s="1"/>
  <c r="BG188" i="6"/>
  <c r="BO188" i="6" s="1"/>
  <c r="BH188" i="6"/>
  <c r="BP188" i="6" s="1"/>
  <c r="BI188" i="6"/>
  <c r="BQ188" i="6" s="1"/>
  <c r="BJ188" i="6"/>
  <c r="BR188" i="6" s="1"/>
  <c r="BC189" i="6"/>
  <c r="BK189" i="6" s="1"/>
  <c r="BD189" i="6"/>
  <c r="BL189" i="6" s="1"/>
  <c r="BE189" i="6"/>
  <c r="BM189" i="6" s="1"/>
  <c r="BF189" i="6"/>
  <c r="BN189" i="6" s="1"/>
  <c r="BG189" i="6"/>
  <c r="BO189" i="6" s="1"/>
  <c r="BH189" i="6"/>
  <c r="BP189" i="6" s="1"/>
  <c r="BI189" i="6"/>
  <c r="BQ189" i="6" s="1"/>
  <c r="BJ189" i="6"/>
  <c r="BR189" i="6" s="1"/>
  <c r="BC190" i="6"/>
  <c r="BK190" i="6" s="1"/>
  <c r="BD190" i="6"/>
  <c r="BL190" i="6" s="1"/>
  <c r="BE190" i="6"/>
  <c r="BM190" i="6" s="1"/>
  <c r="BF190" i="6"/>
  <c r="BN190" i="6" s="1"/>
  <c r="BG190" i="6"/>
  <c r="BO190" i="6" s="1"/>
  <c r="BH190" i="6"/>
  <c r="BP190" i="6" s="1"/>
  <c r="BI190" i="6"/>
  <c r="BQ190" i="6" s="1"/>
  <c r="BJ190" i="6"/>
  <c r="BR190" i="6" s="1"/>
  <c r="BC191" i="6"/>
  <c r="BK191" i="6" s="1"/>
  <c r="BD191" i="6"/>
  <c r="BL191" i="6" s="1"/>
  <c r="BE191" i="6"/>
  <c r="BM191" i="6" s="1"/>
  <c r="BF191" i="6"/>
  <c r="BN191" i="6" s="1"/>
  <c r="BG191" i="6"/>
  <c r="BO191" i="6" s="1"/>
  <c r="BH191" i="6"/>
  <c r="BP191" i="6" s="1"/>
  <c r="BI191" i="6"/>
  <c r="BQ191" i="6" s="1"/>
  <c r="BJ191" i="6"/>
  <c r="BR191" i="6" s="1"/>
  <c r="BC192" i="6"/>
  <c r="BK192" i="6" s="1"/>
  <c r="BD192" i="6"/>
  <c r="BL192" i="6" s="1"/>
  <c r="BE192" i="6"/>
  <c r="BM192" i="6" s="1"/>
  <c r="BF192" i="6"/>
  <c r="BN192" i="6" s="1"/>
  <c r="BG192" i="6"/>
  <c r="BO192" i="6" s="1"/>
  <c r="BH192" i="6"/>
  <c r="BP192" i="6" s="1"/>
  <c r="BI192" i="6"/>
  <c r="BQ192" i="6" s="1"/>
  <c r="BJ192" i="6"/>
  <c r="BR192" i="6" s="1"/>
  <c r="BC193" i="6"/>
  <c r="BK193" i="6" s="1"/>
  <c r="BD193" i="6"/>
  <c r="BL193" i="6" s="1"/>
  <c r="BE193" i="6"/>
  <c r="BM193" i="6" s="1"/>
  <c r="BF193" i="6"/>
  <c r="BN193" i="6" s="1"/>
  <c r="BG193" i="6"/>
  <c r="BO193" i="6" s="1"/>
  <c r="BH193" i="6"/>
  <c r="BP193" i="6" s="1"/>
  <c r="BI193" i="6"/>
  <c r="BQ193" i="6" s="1"/>
  <c r="BJ193" i="6"/>
  <c r="BR193" i="6" s="1"/>
  <c r="BC194" i="6"/>
  <c r="BK194" i="6" s="1"/>
  <c r="BD194" i="6"/>
  <c r="BL194" i="6" s="1"/>
  <c r="BE194" i="6"/>
  <c r="BM194" i="6" s="1"/>
  <c r="BF194" i="6"/>
  <c r="BN194" i="6" s="1"/>
  <c r="BG194" i="6"/>
  <c r="BO194" i="6" s="1"/>
  <c r="BH194" i="6"/>
  <c r="BP194" i="6" s="1"/>
  <c r="BI194" i="6"/>
  <c r="BQ194" i="6" s="1"/>
  <c r="BJ194" i="6"/>
  <c r="BR194" i="6" s="1"/>
  <c r="BC195" i="6"/>
  <c r="BK195" i="6" s="1"/>
  <c r="BD195" i="6"/>
  <c r="BL195" i="6" s="1"/>
  <c r="BE195" i="6"/>
  <c r="BM195" i="6" s="1"/>
  <c r="BF195" i="6"/>
  <c r="BN195" i="6" s="1"/>
  <c r="BG195" i="6"/>
  <c r="BO195" i="6" s="1"/>
  <c r="BH195" i="6"/>
  <c r="BP195" i="6" s="1"/>
  <c r="BI195" i="6"/>
  <c r="BQ195" i="6" s="1"/>
  <c r="BJ195" i="6"/>
  <c r="BR195" i="6" s="1"/>
  <c r="BC196" i="6"/>
  <c r="BK196" i="6" s="1"/>
  <c r="BD196" i="6"/>
  <c r="BL196" i="6" s="1"/>
  <c r="BE196" i="6"/>
  <c r="BM196" i="6" s="1"/>
  <c r="BF196" i="6"/>
  <c r="BN196" i="6" s="1"/>
  <c r="BG196" i="6"/>
  <c r="BO196" i="6" s="1"/>
  <c r="BH196" i="6"/>
  <c r="BP196" i="6" s="1"/>
  <c r="BI196" i="6"/>
  <c r="BQ196" i="6" s="1"/>
  <c r="BJ196" i="6"/>
  <c r="BR196" i="6" s="1"/>
  <c r="BC197" i="6"/>
  <c r="BK197" i="6" s="1"/>
  <c r="BD197" i="6"/>
  <c r="BL197" i="6" s="1"/>
  <c r="BE197" i="6"/>
  <c r="BM197" i="6" s="1"/>
  <c r="BF197" i="6"/>
  <c r="BN197" i="6" s="1"/>
  <c r="BG197" i="6"/>
  <c r="BO197" i="6" s="1"/>
  <c r="BH197" i="6"/>
  <c r="BP197" i="6" s="1"/>
  <c r="BI197" i="6"/>
  <c r="BQ197" i="6" s="1"/>
  <c r="BJ197" i="6"/>
  <c r="BR197" i="6" s="1"/>
  <c r="BC198" i="6"/>
  <c r="BK198" i="6" s="1"/>
  <c r="BD198" i="6"/>
  <c r="BL198" i="6" s="1"/>
  <c r="BE198" i="6"/>
  <c r="BM198" i="6" s="1"/>
  <c r="BF198" i="6"/>
  <c r="BN198" i="6" s="1"/>
  <c r="BG198" i="6"/>
  <c r="BO198" i="6" s="1"/>
  <c r="BH198" i="6"/>
  <c r="BP198" i="6" s="1"/>
  <c r="BI198" i="6"/>
  <c r="BQ198" i="6" s="1"/>
  <c r="BJ198" i="6"/>
  <c r="BR198" i="6" s="1"/>
  <c r="BC199" i="6"/>
  <c r="BK199" i="6" s="1"/>
  <c r="BD199" i="6"/>
  <c r="BL199" i="6" s="1"/>
  <c r="BE199" i="6"/>
  <c r="BM199" i="6" s="1"/>
  <c r="BF199" i="6"/>
  <c r="BN199" i="6" s="1"/>
  <c r="BG199" i="6"/>
  <c r="BO199" i="6" s="1"/>
  <c r="BH199" i="6"/>
  <c r="BP199" i="6" s="1"/>
  <c r="BI199" i="6"/>
  <c r="BQ199" i="6" s="1"/>
  <c r="BJ199" i="6"/>
  <c r="BR199" i="6" s="1"/>
  <c r="BC200" i="6"/>
  <c r="BK200" i="6" s="1"/>
  <c r="BD200" i="6"/>
  <c r="BL200" i="6" s="1"/>
  <c r="BE200" i="6"/>
  <c r="BM200" i="6" s="1"/>
  <c r="BF200" i="6"/>
  <c r="BN200" i="6" s="1"/>
  <c r="BG200" i="6"/>
  <c r="BO200" i="6" s="1"/>
  <c r="BH200" i="6"/>
  <c r="BP200" i="6" s="1"/>
  <c r="BI200" i="6"/>
  <c r="BQ200" i="6" s="1"/>
  <c r="BJ200" i="6"/>
  <c r="BR200" i="6" s="1"/>
  <c r="BC201" i="6"/>
  <c r="BK201" i="6" s="1"/>
  <c r="BD201" i="6"/>
  <c r="BL201" i="6" s="1"/>
  <c r="BE201" i="6"/>
  <c r="BM201" i="6" s="1"/>
  <c r="BF201" i="6"/>
  <c r="BN201" i="6" s="1"/>
  <c r="BG201" i="6"/>
  <c r="BO201" i="6" s="1"/>
  <c r="BH201" i="6"/>
  <c r="BP201" i="6" s="1"/>
  <c r="BI201" i="6"/>
  <c r="BQ201" i="6" s="1"/>
  <c r="BJ201" i="6"/>
  <c r="BR201" i="6" s="1"/>
  <c r="BC202" i="6"/>
  <c r="BK202" i="6" s="1"/>
  <c r="BD202" i="6"/>
  <c r="BL202" i="6" s="1"/>
  <c r="BE202" i="6"/>
  <c r="BM202" i="6" s="1"/>
  <c r="BF202" i="6"/>
  <c r="BN202" i="6" s="1"/>
  <c r="BG202" i="6"/>
  <c r="BO202" i="6" s="1"/>
  <c r="BH202" i="6"/>
  <c r="BP202" i="6" s="1"/>
  <c r="BI202" i="6"/>
  <c r="BQ202" i="6" s="1"/>
  <c r="BJ202" i="6"/>
  <c r="BR202" i="6" s="1"/>
  <c r="BC203" i="6"/>
  <c r="BK203" i="6" s="1"/>
  <c r="BD203" i="6"/>
  <c r="BL203" i="6" s="1"/>
  <c r="BE203" i="6"/>
  <c r="BM203" i="6" s="1"/>
  <c r="BF203" i="6"/>
  <c r="BN203" i="6" s="1"/>
  <c r="BG203" i="6"/>
  <c r="BO203" i="6" s="1"/>
  <c r="BH203" i="6"/>
  <c r="BP203" i="6" s="1"/>
  <c r="BI203" i="6"/>
  <c r="BQ203" i="6" s="1"/>
  <c r="BJ203" i="6"/>
  <c r="BR203" i="6" s="1"/>
  <c r="BC204" i="6"/>
  <c r="BK204" i="6" s="1"/>
  <c r="BD204" i="6"/>
  <c r="BL204" i="6" s="1"/>
  <c r="BE204" i="6"/>
  <c r="BM204" i="6" s="1"/>
  <c r="BF204" i="6"/>
  <c r="BN204" i="6" s="1"/>
  <c r="BG204" i="6"/>
  <c r="BO204" i="6" s="1"/>
  <c r="BH204" i="6"/>
  <c r="BP204" i="6" s="1"/>
  <c r="BI204" i="6"/>
  <c r="BQ204" i="6" s="1"/>
  <c r="BJ204" i="6"/>
  <c r="BR204" i="6" s="1"/>
  <c r="BC205" i="6"/>
  <c r="BK205" i="6" s="1"/>
  <c r="BD205" i="6"/>
  <c r="BL205" i="6" s="1"/>
  <c r="BE205" i="6"/>
  <c r="BM205" i="6" s="1"/>
  <c r="BF205" i="6"/>
  <c r="BN205" i="6" s="1"/>
  <c r="BG205" i="6"/>
  <c r="BO205" i="6" s="1"/>
  <c r="BH205" i="6"/>
  <c r="BP205" i="6" s="1"/>
  <c r="BI205" i="6"/>
  <c r="BQ205" i="6" s="1"/>
  <c r="BJ205" i="6"/>
  <c r="BR205" i="6" s="1"/>
  <c r="BC206" i="6"/>
  <c r="BK206" i="6" s="1"/>
  <c r="BD206" i="6"/>
  <c r="BL206" i="6" s="1"/>
  <c r="BE206" i="6"/>
  <c r="BM206" i="6" s="1"/>
  <c r="BF206" i="6"/>
  <c r="BN206" i="6" s="1"/>
  <c r="BG206" i="6"/>
  <c r="BO206" i="6" s="1"/>
  <c r="BH206" i="6"/>
  <c r="BP206" i="6" s="1"/>
  <c r="BI206" i="6"/>
  <c r="BQ206" i="6" s="1"/>
  <c r="BJ206" i="6"/>
  <c r="BR206" i="6" s="1"/>
  <c r="BC207" i="6"/>
  <c r="BK207" i="6" s="1"/>
  <c r="BD207" i="6"/>
  <c r="BL207" i="6" s="1"/>
  <c r="BE207" i="6"/>
  <c r="BM207" i="6" s="1"/>
  <c r="BF207" i="6"/>
  <c r="BN207" i="6" s="1"/>
  <c r="BG207" i="6"/>
  <c r="BO207" i="6" s="1"/>
  <c r="BH207" i="6"/>
  <c r="BP207" i="6" s="1"/>
  <c r="BI207" i="6"/>
  <c r="BQ207" i="6" s="1"/>
  <c r="BJ207" i="6"/>
  <c r="BR207" i="6" s="1"/>
  <c r="BC208" i="6"/>
  <c r="BK208" i="6" s="1"/>
  <c r="BD208" i="6"/>
  <c r="BL208" i="6" s="1"/>
  <c r="BE208" i="6"/>
  <c r="BM208" i="6" s="1"/>
  <c r="BF208" i="6"/>
  <c r="BN208" i="6" s="1"/>
  <c r="BG208" i="6"/>
  <c r="BO208" i="6" s="1"/>
  <c r="BH208" i="6"/>
  <c r="BP208" i="6" s="1"/>
  <c r="BI208" i="6"/>
  <c r="BQ208" i="6" s="1"/>
  <c r="BJ208" i="6"/>
  <c r="BR208" i="6" s="1"/>
  <c r="BC209" i="6"/>
  <c r="BK209" i="6" s="1"/>
  <c r="BD209" i="6"/>
  <c r="BL209" i="6" s="1"/>
  <c r="BE209" i="6"/>
  <c r="BM209" i="6" s="1"/>
  <c r="BF209" i="6"/>
  <c r="BN209" i="6" s="1"/>
  <c r="BG209" i="6"/>
  <c r="BO209" i="6" s="1"/>
  <c r="BH209" i="6"/>
  <c r="BP209" i="6" s="1"/>
  <c r="BI209" i="6"/>
  <c r="BQ209" i="6" s="1"/>
  <c r="BJ209" i="6"/>
  <c r="BR209" i="6" s="1"/>
  <c r="BC210" i="6"/>
  <c r="BK210" i="6" s="1"/>
  <c r="BD210" i="6"/>
  <c r="BL210" i="6" s="1"/>
  <c r="BE210" i="6"/>
  <c r="BM210" i="6" s="1"/>
  <c r="BF210" i="6"/>
  <c r="BN210" i="6" s="1"/>
  <c r="BG210" i="6"/>
  <c r="BO210" i="6" s="1"/>
  <c r="BH210" i="6"/>
  <c r="BP210" i="6" s="1"/>
  <c r="BI210" i="6"/>
  <c r="BQ210" i="6" s="1"/>
  <c r="BJ210" i="6"/>
  <c r="BR210" i="6" s="1"/>
  <c r="BC211" i="6"/>
  <c r="BK211" i="6" s="1"/>
  <c r="BD211" i="6"/>
  <c r="BL211" i="6" s="1"/>
  <c r="BE211" i="6"/>
  <c r="BM211" i="6" s="1"/>
  <c r="BF211" i="6"/>
  <c r="BN211" i="6" s="1"/>
  <c r="BG211" i="6"/>
  <c r="BO211" i="6" s="1"/>
  <c r="BH211" i="6"/>
  <c r="BP211" i="6" s="1"/>
  <c r="BI211" i="6"/>
  <c r="BQ211" i="6" s="1"/>
  <c r="BJ211" i="6"/>
  <c r="BR211" i="6" s="1"/>
  <c r="BC212" i="6"/>
  <c r="BK212" i="6" s="1"/>
  <c r="BD212" i="6"/>
  <c r="BL212" i="6" s="1"/>
  <c r="BE212" i="6"/>
  <c r="BM212" i="6" s="1"/>
  <c r="BF212" i="6"/>
  <c r="BN212" i="6" s="1"/>
  <c r="BG212" i="6"/>
  <c r="BO212" i="6" s="1"/>
  <c r="BH212" i="6"/>
  <c r="BP212" i="6" s="1"/>
  <c r="BI212" i="6"/>
  <c r="BQ212" i="6" s="1"/>
  <c r="BJ212" i="6"/>
  <c r="BR212" i="6" s="1"/>
  <c r="BC213" i="6"/>
  <c r="BK213" i="6" s="1"/>
  <c r="BD213" i="6"/>
  <c r="BL213" i="6" s="1"/>
  <c r="BE213" i="6"/>
  <c r="BM213" i="6" s="1"/>
  <c r="BF213" i="6"/>
  <c r="BN213" i="6" s="1"/>
  <c r="BG213" i="6"/>
  <c r="BO213" i="6" s="1"/>
  <c r="BH213" i="6"/>
  <c r="BP213" i="6" s="1"/>
  <c r="BI213" i="6"/>
  <c r="BQ213" i="6" s="1"/>
  <c r="BJ213" i="6"/>
  <c r="BR213" i="6" s="1"/>
  <c r="BC214" i="6"/>
  <c r="BK214" i="6" s="1"/>
  <c r="BD214" i="6"/>
  <c r="BL214" i="6" s="1"/>
  <c r="BE214" i="6"/>
  <c r="BM214" i="6" s="1"/>
  <c r="BF214" i="6"/>
  <c r="BN214" i="6" s="1"/>
  <c r="BG214" i="6"/>
  <c r="BO214" i="6" s="1"/>
  <c r="BH214" i="6"/>
  <c r="BP214" i="6" s="1"/>
  <c r="BI214" i="6"/>
  <c r="BQ214" i="6" s="1"/>
  <c r="BJ214" i="6"/>
  <c r="BR214" i="6" s="1"/>
  <c r="BC215" i="6"/>
  <c r="BK215" i="6" s="1"/>
  <c r="BD215" i="6"/>
  <c r="BL215" i="6" s="1"/>
  <c r="BE215" i="6"/>
  <c r="BM215" i="6" s="1"/>
  <c r="BF215" i="6"/>
  <c r="BN215" i="6" s="1"/>
  <c r="BG215" i="6"/>
  <c r="BO215" i="6" s="1"/>
  <c r="BH215" i="6"/>
  <c r="BP215" i="6" s="1"/>
  <c r="BI215" i="6"/>
  <c r="BQ215" i="6" s="1"/>
  <c r="BJ215" i="6"/>
  <c r="BR215" i="6" s="1"/>
  <c r="BC216" i="6"/>
  <c r="BK216" i="6" s="1"/>
  <c r="BD216" i="6"/>
  <c r="BL216" i="6" s="1"/>
  <c r="BE216" i="6"/>
  <c r="BM216" i="6" s="1"/>
  <c r="BF216" i="6"/>
  <c r="BN216" i="6" s="1"/>
  <c r="BG216" i="6"/>
  <c r="BO216" i="6" s="1"/>
  <c r="BH216" i="6"/>
  <c r="BP216" i="6" s="1"/>
  <c r="BI216" i="6"/>
  <c r="BQ216" i="6" s="1"/>
  <c r="BJ216" i="6"/>
  <c r="BR216" i="6" s="1"/>
  <c r="BC217" i="6"/>
  <c r="BK217" i="6" s="1"/>
  <c r="BD217" i="6"/>
  <c r="BL217" i="6" s="1"/>
  <c r="BE217" i="6"/>
  <c r="BM217" i="6" s="1"/>
  <c r="BF217" i="6"/>
  <c r="BN217" i="6" s="1"/>
  <c r="BG217" i="6"/>
  <c r="BO217" i="6" s="1"/>
  <c r="BH217" i="6"/>
  <c r="BP217" i="6" s="1"/>
  <c r="BI217" i="6"/>
  <c r="BQ217" i="6" s="1"/>
  <c r="BJ217" i="6"/>
  <c r="BR217" i="6" s="1"/>
  <c r="BC218" i="6"/>
  <c r="BK218" i="6" s="1"/>
  <c r="BD218" i="6"/>
  <c r="BL218" i="6" s="1"/>
  <c r="BE218" i="6"/>
  <c r="BM218" i="6" s="1"/>
  <c r="BF218" i="6"/>
  <c r="BN218" i="6" s="1"/>
  <c r="BG218" i="6"/>
  <c r="BO218" i="6" s="1"/>
  <c r="BH218" i="6"/>
  <c r="BP218" i="6" s="1"/>
  <c r="BI218" i="6"/>
  <c r="BQ218" i="6" s="1"/>
  <c r="BJ218" i="6"/>
  <c r="BR218" i="6" s="1"/>
  <c r="BC219" i="6"/>
  <c r="BK219" i="6" s="1"/>
  <c r="BD219" i="6"/>
  <c r="BL219" i="6" s="1"/>
  <c r="BE219" i="6"/>
  <c r="BM219" i="6" s="1"/>
  <c r="BF219" i="6"/>
  <c r="BN219" i="6" s="1"/>
  <c r="BG219" i="6"/>
  <c r="BO219" i="6" s="1"/>
  <c r="BH219" i="6"/>
  <c r="BP219" i="6" s="1"/>
  <c r="BI219" i="6"/>
  <c r="BQ219" i="6" s="1"/>
  <c r="BJ219" i="6"/>
  <c r="BR219" i="6" s="1"/>
  <c r="BC220" i="6"/>
  <c r="BK220" i="6" s="1"/>
  <c r="BD220" i="6"/>
  <c r="BL220" i="6" s="1"/>
  <c r="BE220" i="6"/>
  <c r="BM220" i="6" s="1"/>
  <c r="BF220" i="6"/>
  <c r="BN220" i="6" s="1"/>
  <c r="BG220" i="6"/>
  <c r="BO220" i="6" s="1"/>
  <c r="BH220" i="6"/>
  <c r="BP220" i="6" s="1"/>
  <c r="BI220" i="6"/>
  <c r="BQ220" i="6" s="1"/>
  <c r="BJ220" i="6"/>
  <c r="BR220" i="6" s="1"/>
  <c r="BC221" i="6"/>
  <c r="BK221" i="6" s="1"/>
  <c r="BD221" i="6"/>
  <c r="BL221" i="6" s="1"/>
  <c r="BE221" i="6"/>
  <c r="BM221" i="6" s="1"/>
  <c r="BF221" i="6"/>
  <c r="BN221" i="6" s="1"/>
  <c r="BG221" i="6"/>
  <c r="BO221" i="6" s="1"/>
  <c r="BH221" i="6"/>
  <c r="BP221" i="6" s="1"/>
  <c r="BI221" i="6"/>
  <c r="BQ221" i="6" s="1"/>
  <c r="BJ221" i="6"/>
  <c r="BR221" i="6" s="1"/>
  <c r="BC222" i="6"/>
  <c r="BK222" i="6" s="1"/>
  <c r="BD222" i="6"/>
  <c r="BL222" i="6" s="1"/>
  <c r="BE222" i="6"/>
  <c r="BM222" i="6" s="1"/>
  <c r="BF222" i="6"/>
  <c r="BN222" i="6" s="1"/>
  <c r="BG222" i="6"/>
  <c r="BO222" i="6" s="1"/>
  <c r="BH222" i="6"/>
  <c r="BP222" i="6" s="1"/>
  <c r="BI222" i="6"/>
  <c r="BQ222" i="6" s="1"/>
  <c r="BJ222" i="6"/>
  <c r="BR222" i="6" s="1"/>
  <c r="BC223" i="6"/>
  <c r="BK223" i="6" s="1"/>
  <c r="BD223" i="6"/>
  <c r="BL223" i="6" s="1"/>
  <c r="BE223" i="6"/>
  <c r="BM223" i="6" s="1"/>
  <c r="BF223" i="6"/>
  <c r="BN223" i="6" s="1"/>
  <c r="BG223" i="6"/>
  <c r="BO223" i="6" s="1"/>
  <c r="BH223" i="6"/>
  <c r="BP223" i="6" s="1"/>
  <c r="BI223" i="6"/>
  <c r="BQ223" i="6" s="1"/>
  <c r="BJ223" i="6"/>
  <c r="BR223" i="6" s="1"/>
  <c r="BC224" i="6"/>
  <c r="BK224" i="6" s="1"/>
  <c r="BD224" i="6"/>
  <c r="BL224" i="6" s="1"/>
  <c r="BE224" i="6"/>
  <c r="BM224" i="6" s="1"/>
  <c r="BF224" i="6"/>
  <c r="BN224" i="6" s="1"/>
  <c r="BG224" i="6"/>
  <c r="BO224" i="6" s="1"/>
  <c r="BH224" i="6"/>
  <c r="BP224" i="6" s="1"/>
  <c r="BI224" i="6"/>
  <c r="BQ224" i="6" s="1"/>
  <c r="BJ224" i="6"/>
  <c r="BR224" i="6" s="1"/>
  <c r="BC225" i="6"/>
  <c r="BK225" i="6" s="1"/>
  <c r="BD225" i="6"/>
  <c r="BL225" i="6" s="1"/>
  <c r="BE225" i="6"/>
  <c r="BM225" i="6" s="1"/>
  <c r="BF225" i="6"/>
  <c r="BN225" i="6" s="1"/>
  <c r="BG225" i="6"/>
  <c r="BO225" i="6" s="1"/>
  <c r="BH225" i="6"/>
  <c r="BP225" i="6" s="1"/>
  <c r="BI225" i="6"/>
  <c r="BQ225" i="6" s="1"/>
  <c r="BJ225" i="6"/>
  <c r="BR225" i="6" s="1"/>
  <c r="BC226" i="6"/>
  <c r="BK226" i="6" s="1"/>
  <c r="BD226" i="6"/>
  <c r="BL226" i="6" s="1"/>
  <c r="BE226" i="6"/>
  <c r="BM226" i="6" s="1"/>
  <c r="BF226" i="6"/>
  <c r="BN226" i="6" s="1"/>
  <c r="BG226" i="6"/>
  <c r="BO226" i="6" s="1"/>
  <c r="BH226" i="6"/>
  <c r="BP226" i="6" s="1"/>
  <c r="BI226" i="6"/>
  <c r="BQ226" i="6" s="1"/>
  <c r="BJ226" i="6"/>
  <c r="BR226" i="6" s="1"/>
  <c r="BC227" i="6"/>
  <c r="BK227" i="6" s="1"/>
  <c r="BD227" i="6"/>
  <c r="BL227" i="6" s="1"/>
  <c r="BE227" i="6"/>
  <c r="BM227" i="6" s="1"/>
  <c r="BF227" i="6"/>
  <c r="BN227" i="6" s="1"/>
  <c r="BG227" i="6"/>
  <c r="BO227" i="6" s="1"/>
  <c r="BH227" i="6"/>
  <c r="BP227" i="6" s="1"/>
  <c r="BI227" i="6"/>
  <c r="BQ227" i="6" s="1"/>
  <c r="BJ227" i="6"/>
  <c r="BR227" i="6" s="1"/>
  <c r="BC228" i="6"/>
  <c r="BK228" i="6" s="1"/>
  <c r="BD228" i="6"/>
  <c r="BL228" i="6" s="1"/>
  <c r="BE228" i="6"/>
  <c r="BM228" i="6" s="1"/>
  <c r="BF228" i="6"/>
  <c r="BN228" i="6" s="1"/>
  <c r="BG228" i="6"/>
  <c r="BO228" i="6" s="1"/>
  <c r="BH228" i="6"/>
  <c r="BP228" i="6" s="1"/>
  <c r="BI228" i="6"/>
  <c r="BQ228" i="6" s="1"/>
  <c r="BJ228" i="6"/>
  <c r="BR228" i="6" s="1"/>
  <c r="BC229" i="6"/>
  <c r="BK229" i="6" s="1"/>
  <c r="BD229" i="6"/>
  <c r="BL229" i="6" s="1"/>
  <c r="BE229" i="6"/>
  <c r="BM229" i="6" s="1"/>
  <c r="BF229" i="6"/>
  <c r="BN229" i="6" s="1"/>
  <c r="BG229" i="6"/>
  <c r="BO229" i="6" s="1"/>
  <c r="BH229" i="6"/>
  <c r="BP229" i="6" s="1"/>
  <c r="BI229" i="6"/>
  <c r="BQ229" i="6" s="1"/>
  <c r="BJ229" i="6"/>
  <c r="BR229" i="6" s="1"/>
  <c r="BC230" i="6"/>
  <c r="BK230" i="6" s="1"/>
  <c r="BD230" i="6"/>
  <c r="BL230" i="6" s="1"/>
  <c r="BE230" i="6"/>
  <c r="BM230" i="6" s="1"/>
  <c r="BF230" i="6"/>
  <c r="BN230" i="6" s="1"/>
  <c r="BG230" i="6"/>
  <c r="BO230" i="6" s="1"/>
  <c r="BH230" i="6"/>
  <c r="BP230" i="6" s="1"/>
  <c r="BI230" i="6"/>
  <c r="BQ230" i="6" s="1"/>
  <c r="BJ230" i="6"/>
  <c r="BR230" i="6" s="1"/>
  <c r="BC231" i="6"/>
  <c r="BK231" i="6" s="1"/>
  <c r="BD231" i="6"/>
  <c r="BL231" i="6" s="1"/>
  <c r="BE231" i="6"/>
  <c r="BM231" i="6" s="1"/>
  <c r="BF231" i="6"/>
  <c r="BN231" i="6" s="1"/>
  <c r="BG231" i="6"/>
  <c r="BO231" i="6" s="1"/>
  <c r="BH231" i="6"/>
  <c r="BP231" i="6" s="1"/>
  <c r="BI231" i="6"/>
  <c r="BQ231" i="6" s="1"/>
  <c r="BJ231" i="6"/>
  <c r="BR231" i="6" s="1"/>
  <c r="BC232" i="6"/>
  <c r="BK232" i="6" s="1"/>
  <c r="BD232" i="6"/>
  <c r="BL232" i="6" s="1"/>
  <c r="BE232" i="6"/>
  <c r="BM232" i="6" s="1"/>
  <c r="BF232" i="6"/>
  <c r="BN232" i="6" s="1"/>
  <c r="BG232" i="6"/>
  <c r="BO232" i="6" s="1"/>
  <c r="BH232" i="6"/>
  <c r="BP232" i="6" s="1"/>
  <c r="BI232" i="6"/>
  <c r="BQ232" i="6" s="1"/>
  <c r="BJ232" i="6"/>
  <c r="BR232" i="6" s="1"/>
  <c r="BC233" i="6"/>
  <c r="BK233" i="6" s="1"/>
  <c r="BD233" i="6"/>
  <c r="BL233" i="6" s="1"/>
  <c r="BE233" i="6"/>
  <c r="BM233" i="6" s="1"/>
  <c r="BF233" i="6"/>
  <c r="BN233" i="6" s="1"/>
  <c r="BG233" i="6"/>
  <c r="BO233" i="6" s="1"/>
  <c r="BH233" i="6"/>
  <c r="BP233" i="6" s="1"/>
  <c r="BI233" i="6"/>
  <c r="BQ233" i="6" s="1"/>
  <c r="BJ233" i="6"/>
  <c r="BR233" i="6" s="1"/>
  <c r="BC234" i="6"/>
  <c r="BK234" i="6" s="1"/>
  <c r="BD234" i="6"/>
  <c r="BL234" i="6" s="1"/>
  <c r="BE234" i="6"/>
  <c r="BM234" i="6" s="1"/>
  <c r="BF234" i="6"/>
  <c r="BN234" i="6" s="1"/>
  <c r="BG234" i="6"/>
  <c r="BO234" i="6" s="1"/>
  <c r="BH234" i="6"/>
  <c r="BP234" i="6" s="1"/>
  <c r="BI234" i="6"/>
  <c r="BQ234" i="6" s="1"/>
  <c r="BJ234" i="6"/>
  <c r="BR234" i="6" s="1"/>
  <c r="BC235" i="6"/>
  <c r="BK235" i="6" s="1"/>
  <c r="BD235" i="6"/>
  <c r="BL235" i="6" s="1"/>
  <c r="BE235" i="6"/>
  <c r="BM235" i="6" s="1"/>
  <c r="BF235" i="6"/>
  <c r="BN235" i="6" s="1"/>
  <c r="BG235" i="6"/>
  <c r="BO235" i="6" s="1"/>
  <c r="BH235" i="6"/>
  <c r="BP235" i="6" s="1"/>
  <c r="BI235" i="6"/>
  <c r="BQ235" i="6" s="1"/>
  <c r="BJ235" i="6"/>
  <c r="BR235" i="6" s="1"/>
  <c r="BC236" i="6"/>
  <c r="BK236" i="6" s="1"/>
  <c r="BD236" i="6"/>
  <c r="BL236" i="6" s="1"/>
  <c r="BE236" i="6"/>
  <c r="BM236" i="6" s="1"/>
  <c r="BF236" i="6"/>
  <c r="BN236" i="6" s="1"/>
  <c r="BG236" i="6"/>
  <c r="BO236" i="6" s="1"/>
  <c r="BH236" i="6"/>
  <c r="BP236" i="6" s="1"/>
  <c r="BI236" i="6"/>
  <c r="BQ236" i="6" s="1"/>
  <c r="BJ236" i="6"/>
  <c r="BR236" i="6" s="1"/>
  <c r="BC237" i="6"/>
  <c r="BK237" i="6" s="1"/>
  <c r="BD237" i="6"/>
  <c r="BL237" i="6" s="1"/>
  <c r="BE237" i="6"/>
  <c r="BM237" i="6" s="1"/>
  <c r="BF237" i="6"/>
  <c r="BN237" i="6" s="1"/>
  <c r="BG237" i="6"/>
  <c r="BO237" i="6" s="1"/>
  <c r="BH237" i="6"/>
  <c r="BP237" i="6" s="1"/>
  <c r="BI237" i="6"/>
  <c r="BQ237" i="6" s="1"/>
  <c r="BJ237" i="6"/>
  <c r="BR237" i="6" s="1"/>
  <c r="BC238" i="6"/>
  <c r="BK238" i="6" s="1"/>
  <c r="BD238" i="6"/>
  <c r="BL238" i="6" s="1"/>
  <c r="BE238" i="6"/>
  <c r="BM238" i="6" s="1"/>
  <c r="BF238" i="6"/>
  <c r="BN238" i="6" s="1"/>
  <c r="BG238" i="6"/>
  <c r="BO238" i="6" s="1"/>
  <c r="BH238" i="6"/>
  <c r="BP238" i="6" s="1"/>
  <c r="BI238" i="6"/>
  <c r="BQ238" i="6" s="1"/>
  <c r="BJ238" i="6"/>
  <c r="BR238" i="6" s="1"/>
  <c r="BC239" i="6"/>
  <c r="BK239" i="6" s="1"/>
  <c r="BD239" i="6"/>
  <c r="BL239" i="6" s="1"/>
  <c r="BE239" i="6"/>
  <c r="BM239" i="6" s="1"/>
  <c r="BF239" i="6"/>
  <c r="BN239" i="6" s="1"/>
  <c r="BG239" i="6"/>
  <c r="BO239" i="6" s="1"/>
  <c r="BH239" i="6"/>
  <c r="BP239" i="6" s="1"/>
  <c r="BI239" i="6"/>
  <c r="BQ239" i="6" s="1"/>
  <c r="BJ239" i="6"/>
  <c r="BR239" i="6" s="1"/>
  <c r="BC240" i="6"/>
  <c r="BK240" i="6" s="1"/>
  <c r="BD240" i="6"/>
  <c r="BL240" i="6" s="1"/>
  <c r="BE240" i="6"/>
  <c r="BM240" i="6" s="1"/>
  <c r="BF240" i="6"/>
  <c r="BN240" i="6" s="1"/>
  <c r="BG240" i="6"/>
  <c r="BO240" i="6" s="1"/>
  <c r="BH240" i="6"/>
  <c r="BP240" i="6" s="1"/>
  <c r="BI240" i="6"/>
  <c r="BQ240" i="6" s="1"/>
  <c r="BJ240" i="6"/>
  <c r="BR240" i="6" s="1"/>
  <c r="BC241" i="6"/>
  <c r="BK241" i="6" s="1"/>
  <c r="BD241" i="6"/>
  <c r="BL241" i="6" s="1"/>
  <c r="BE241" i="6"/>
  <c r="BM241" i="6" s="1"/>
  <c r="BF241" i="6"/>
  <c r="BN241" i="6" s="1"/>
  <c r="BG241" i="6"/>
  <c r="BO241" i="6" s="1"/>
  <c r="BH241" i="6"/>
  <c r="BP241" i="6" s="1"/>
  <c r="BI241" i="6"/>
  <c r="BQ241" i="6" s="1"/>
  <c r="BJ241" i="6"/>
  <c r="BR241" i="6" s="1"/>
  <c r="BC242" i="6"/>
  <c r="BK242" i="6" s="1"/>
  <c r="BD242" i="6"/>
  <c r="BL242" i="6" s="1"/>
  <c r="BE242" i="6"/>
  <c r="BM242" i="6" s="1"/>
  <c r="BF242" i="6"/>
  <c r="BN242" i="6" s="1"/>
  <c r="BG242" i="6"/>
  <c r="BO242" i="6" s="1"/>
  <c r="BH242" i="6"/>
  <c r="BP242" i="6" s="1"/>
  <c r="BI242" i="6"/>
  <c r="BQ242" i="6" s="1"/>
  <c r="BJ242" i="6"/>
  <c r="BR242" i="6" s="1"/>
  <c r="BC243" i="6"/>
  <c r="BK243" i="6" s="1"/>
  <c r="BD243" i="6"/>
  <c r="BL243" i="6" s="1"/>
  <c r="BE243" i="6"/>
  <c r="BM243" i="6" s="1"/>
  <c r="BF243" i="6"/>
  <c r="BN243" i="6" s="1"/>
  <c r="BG243" i="6"/>
  <c r="BO243" i="6" s="1"/>
  <c r="BH243" i="6"/>
  <c r="BP243" i="6" s="1"/>
  <c r="BI243" i="6"/>
  <c r="BQ243" i="6" s="1"/>
  <c r="BJ243" i="6"/>
  <c r="BR243" i="6" s="1"/>
  <c r="BC244" i="6"/>
  <c r="BK244" i="6" s="1"/>
  <c r="BD244" i="6"/>
  <c r="BL244" i="6" s="1"/>
  <c r="BE244" i="6"/>
  <c r="BM244" i="6" s="1"/>
  <c r="BF244" i="6"/>
  <c r="BN244" i="6" s="1"/>
  <c r="BG244" i="6"/>
  <c r="BO244" i="6" s="1"/>
  <c r="BH244" i="6"/>
  <c r="BP244" i="6" s="1"/>
  <c r="BI244" i="6"/>
  <c r="BQ244" i="6" s="1"/>
  <c r="BJ244" i="6"/>
  <c r="BR244" i="6" s="1"/>
  <c r="BC245" i="6"/>
  <c r="BK245" i="6" s="1"/>
  <c r="BD245" i="6"/>
  <c r="BL245" i="6" s="1"/>
  <c r="BE245" i="6"/>
  <c r="BM245" i="6" s="1"/>
  <c r="BF245" i="6"/>
  <c r="BN245" i="6" s="1"/>
  <c r="BG245" i="6"/>
  <c r="BO245" i="6" s="1"/>
  <c r="BH245" i="6"/>
  <c r="BP245" i="6" s="1"/>
  <c r="BI245" i="6"/>
  <c r="BQ245" i="6" s="1"/>
  <c r="BJ245" i="6"/>
  <c r="BR245" i="6" s="1"/>
  <c r="BC246" i="6"/>
  <c r="BK246" i="6" s="1"/>
  <c r="BD246" i="6"/>
  <c r="BL246" i="6" s="1"/>
  <c r="BE246" i="6"/>
  <c r="BM246" i="6" s="1"/>
  <c r="BF246" i="6"/>
  <c r="BN246" i="6" s="1"/>
  <c r="BG246" i="6"/>
  <c r="BO246" i="6" s="1"/>
  <c r="BH246" i="6"/>
  <c r="BP246" i="6" s="1"/>
  <c r="BI246" i="6"/>
  <c r="BQ246" i="6" s="1"/>
  <c r="BJ246" i="6"/>
  <c r="BR246" i="6" s="1"/>
  <c r="BC247" i="6"/>
  <c r="BK247" i="6" s="1"/>
  <c r="BD247" i="6"/>
  <c r="BL247" i="6" s="1"/>
  <c r="BE247" i="6"/>
  <c r="BM247" i="6" s="1"/>
  <c r="BF247" i="6"/>
  <c r="BN247" i="6" s="1"/>
  <c r="BG247" i="6"/>
  <c r="BO247" i="6" s="1"/>
  <c r="BH247" i="6"/>
  <c r="BP247" i="6" s="1"/>
  <c r="BI247" i="6"/>
  <c r="BQ247" i="6" s="1"/>
  <c r="BJ247" i="6"/>
  <c r="BR247" i="6" s="1"/>
  <c r="BC248" i="6"/>
  <c r="BK248" i="6" s="1"/>
  <c r="BD248" i="6"/>
  <c r="BL248" i="6" s="1"/>
  <c r="BE248" i="6"/>
  <c r="BM248" i="6" s="1"/>
  <c r="BF248" i="6"/>
  <c r="BN248" i="6" s="1"/>
  <c r="BG248" i="6"/>
  <c r="BO248" i="6" s="1"/>
  <c r="BH248" i="6"/>
  <c r="BP248" i="6" s="1"/>
  <c r="BI248" i="6"/>
  <c r="BQ248" i="6" s="1"/>
  <c r="BJ248" i="6"/>
  <c r="BR248" i="6" s="1"/>
  <c r="BC249" i="6"/>
  <c r="BK249" i="6" s="1"/>
  <c r="BD249" i="6"/>
  <c r="BL249" i="6" s="1"/>
  <c r="BE249" i="6"/>
  <c r="BM249" i="6" s="1"/>
  <c r="BF249" i="6"/>
  <c r="BN249" i="6" s="1"/>
  <c r="BG249" i="6"/>
  <c r="BO249" i="6" s="1"/>
  <c r="BH249" i="6"/>
  <c r="BP249" i="6" s="1"/>
  <c r="BI249" i="6"/>
  <c r="BQ249" i="6" s="1"/>
  <c r="BJ249" i="6"/>
  <c r="BR249" i="6" s="1"/>
  <c r="BC250" i="6"/>
  <c r="BK250" i="6" s="1"/>
  <c r="BD250" i="6"/>
  <c r="BL250" i="6" s="1"/>
  <c r="BE250" i="6"/>
  <c r="BM250" i="6" s="1"/>
  <c r="BF250" i="6"/>
  <c r="BN250" i="6" s="1"/>
  <c r="BG250" i="6"/>
  <c r="BO250" i="6" s="1"/>
  <c r="BH250" i="6"/>
  <c r="BP250" i="6" s="1"/>
  <c r="BI250" i="6"/>
  <c r="BQ250" i="6" s="1"/>
  <c r="BJ250" i="6"/>
  <c r="BR250" i="6" s="1"/>
  <c r="BC251" i="6"/>
  <c r="BK251" i="6" s="1"/>
  <c r="BD251" i="6"/>
  <c r="BL251" i="6" s="1"/>
  <c r="BE251" i="6"/>
  <c r="BM251" i="6" s="1"/>
  <c r="BF251" i="6"/>
  <c r="BN251" i="6" s="1"/>
  <c r="BG251" i="6"/>
  <c r="BO251" i="6" s="1"/>
  <c r="BH251" i="6"/>
  <c r="BP251" i="6" s="1"/>
  <c r="BI251" i="6"/>
  <c r="BQ251" i="6" s="1"/>
  <c r="BJ251" i="6"/>
  <c r="BR251" i="6" s="1"/>
  <c r="BC252" i="6"/>
  <c r="BK252" i="6" s="1"/>
  <c r="BD252" i="6"/>
  <c r="BL252" i="6" s="1"/>
  <c r="BE252" i="6"/>
  <c r="BM252" i="6" s="1"/>
  <c r="BF252" i="6"/>
  <c r="BN252" i="6" s="1"/>
  <c r="BG252" i="6"/>
  <c r="BO252" i="6" s="1"/>
  <c r="BH252" i="6"/>
  <c r="BP252" i="6" s="1"/>
  <c r="BI252" i="6"/>
  <c r="BQ252" i="6" s="1"/>
  <c r="BJ252" i="6"/>
  <c r="BR252" i="6" s="1"/>
  <c r="BC253" i="6"/>
  <c r="BK253" i="6" s="1"/>
  <c r="BD253" i="6"/>
  <c r="BL253" i="6" s="1"/>
  <c r="BE253" i="6"/>
  <c r="BM253" i="6" s="1"/>
  <c r="BF253" i="6"/>
  <c r="BN253" i="6" s="1"/>
  <c r="BG253" i="6"/>
  <c r="BO253" i="6" s="1"/>
  <c r="BH253" i="6"/>
  <c r="BP253" i="6" s="1"/>
  <c r="BI253" i="6"/>
  <c r="BQ253" i="6" s="1"/>
  <c r="BJ253" i="6"/>
  <c r="BR253" i="6" s="1"/>
  <c r="BC254" i="6"/>
  <c r="BK254" i="6" s="1"/>
  <c r="BD254" i="6"/>
  <c r="BL254" i="6" s="1"/>
  <c r="BE254" i="6"/>
  <c r="BM254" i="6" s="1"/>
  <c r="BF254" i="6"/>
  <c r="BN254" i="6" s="1"/>
  <c r="BG254" i="6"/>
  <c r="BO254" i="6" s="1"/>
  <c r="BH254" i="6"/>
  <c r="BP254" i="6" s="1"/>
  <c r="BI254" i="6"/>
  <c r="BQ254" i="6" s="1"/>
  <c r="BJ254" i="6"/>
  <c r="BR254" i="6" s="1"/>
  <c r="BC255" i="6"/>
  <c r="BK255" i="6" s="1"/>
  <c r="BD255" i="6"/>
  <c r="BL255" i="6" s="1"/>
  <c r="BE255" i="6"/>
  <c r="BM255" i="6" s="1"/>
  <c r="BF255" i="6"/>
  <c r="BN255" i="6" s="1"/>
  <c r="BG255" i="6"/>
  <c r="BO255" i="6" s="1"/>
  <c r="BH255" i="6"/>
  <c r="BP255" i="6" s="1"/>
  <c r="BI255" i="6"/>
  <c r="BQ255" i="6" s="1"/>
  <c r="BJ255" i="6"/>
  <c r="BR255" i="6" s="1"/>
  <c r="BC256" i="6"/>
  <c r="BK256" i="6" s="1"/>
  <c r="BD256" i="6"/>
  <c r="BL256" i="6" s="1"/>
  <c r="BE256" i="6"/>
  <c r="BM256" i="6" s="1"/>
  <c r="BF256" i="6"/>
  <c r="BN256" i="6" s="1"/>
  <c r="BG256" i="6"/>
  <c r="BO256" i="6" s="1"/>
  <c r="BH256" i="6"/>
  <c r="BP256" i="6" s="1"/>
  <c r="BI256" i="6"/>
  <c r="BQ256" i="6" s="1"/>
  <c r="BJ256" i="6"/>
  <c r="BR256" i="6" s="1"/>
  <c r="BC257" i="6"/>
  <c r="BK257" i="6" s="1"/>
  <c r="BD257" i="6"/>
  <c r="BL257" i="6" s="1"/>
  <c r="BE257" i="6"/>
  <c r="BM257" i="6" s="1"/>
  <c r="BF257" i="6"/>
  <c r="BN257" i="6" s="1"/>
  <c r="BG257" i="6"/>
  <c r="BO257" i="6" s="1"/>
  <c r="BH257" i="6"/>
  <c r="BP257" i="6" s="1"/>
  <c r="BI257" i="6"/>
  <c r="BQ257" i="6" s="1"/>
  <c r="BJ257" i="6"/>
  <c r="BR257" i="6" s="1"/>
  <c r="BC258" i="6"/>
  <c r="BK258" i="6" s="1"/>
  <c r="BD258" i="6"/>
  <c r="BL258" i="6" s="1"/>
  <c r="BE258" i="6"/>
  <c r="BM258" i="6" s="1"/>
  <c r="BF258" i="6"/>
  <c r="BN258" i="6" s="1"/>
  <c r="BG258" i="6"/>
  <c r="BO258" i="6" s="1"/>
  <c r="BH258" i="6"/>
  <c r="BP258" i="6" s="1"/>
  <c r="BI258" i="6"/>
  <c r="BQ258" i="6" s="1"/>
  <c r="BJ258" i="6"/>
  <c r="BR258" i="6" s="1"/>
  <c r="BC259" i="6"/>
  <c r="BK259" i="6" s="1"/>
  <c r="BD259" i="6"/>
  <c r="BL259" i="6" s="1"/>
  <c r="BE259" i="6"/>
  <c r="BM259" i="6" s="1"/>
  <c r="BF259" i="6"/>
  <c r="BN259" i="6" s="1"/>
  <c r="BG259" i="6"/>
  <c r="BO259" i="6" s="1"/>
  <c r="BH259" i="6"/>
  <c r="BP259" i="6" s="1"/>
  <c r="BI259" i="6"/>
  <c r="BQ259" i="6" s="1"/>
  <c r="BJ259" i="6"/>
  <c r="BR259" i="6" s="1"/>
  <c r="BC260" i="6"/>
  <c r="BK260" i="6" s="1"/>
  <c r="BD260" i="6"/>
  <c r="BL260" i="6" s="1"/>
  <c r="BE260" i="6"/>
  <c r="BM260" i="6" s="1"/>
  <c r="BF260" i="6"/>
  <c r="BN260" i="6" s="1"/>
  <c r="BG260" i="6"/>
  <c r="BO260" i="6" s="1"/>
  <c r="BH260" i="6"/>
  <c r="BP260" i="6" s="1"/>
  <c r="BI260" i="6"/>
  <c r="BQ260" i="6" s="1"/>
  <c r="BJ260" i="6"/>
  <c r="BR260" i="6" s="1"/>
  <c r="BC261" i="6"/>
  <c r="BK261" i="6" s="1"/>
  <c r="BD261" i="6"/>
  <c r="BL261" i="6" s="1"/>
  <c r="BE261" i="6"/>
  <c r="BM261" i="6" s="1"/>
  <c r="BF261" i="6"/>
  <c r="BN261" i="6" s="1"/>
  <c r="BG261" i="6"/>
  <c r="BO261" i="6" s="1"/>
  <c r="BH261" i="6"/>
  <c r="BP261" i="6" s="1"/>
  <c r="BI261" i="6"/>
  <c r="BQ261" i="6" s="1"/>
  <c r="BJ261" i="6"/>
  <c r="BR261" i="6" s="1"/>
  <c r="BC262" i="6"/>
  <c r="BK262" i="6" s="1"/>
  <c r="BD262" i="6"/>
  <c r="BL262" i="6" s="1"/>
  <c r="BE262" i="6"/>
  <c r="BM262" i="6" s="1"/>
  <c r="BF262" i="6"/>
  <c r="BN262" i="6" s="1"/>
  <c r="BG262" i="6"/>
  <c r="BO262" i="6" s="1"/>
  <c r="BH262" i="6"/>
  <c r="BP262" i="6" s="1"/>
  <c r="BI262" i="6"/>
  <c r="BQ262" i="6" s="1"/>
  <c r="BJ262" i="6"/>
  <c r="BR262" i="6" s="1"/>
  <c r="BC263" i="6"/>
  <c r="BK263" i="6" s="1"/>
  <c r="BD263" i="6"/>
  <c r="BL263" i="6" s="1"/>
  <c r="BE263" i="6"/>
  <c r="BM263" i="6" s="1"/>
  <c r="BF263" i="6"/>
  <c r="BN263" i="6" s="1"/>
  <c r="BG263" i="6"/>
  <c r="BO263" i="6" s="1"/>
  <c r="BH263" i="6"/>
  <c r="BP263" i="6" s="1"/>
  <c r="BI263" i="6"/>
  <c r="BQ263" i="6" s="1"/>
  <c r="BJ263" i="6"/>
  <c r="BR263" i="6" s="1"/>
  <c r="BC264" i="6"/>
  <c r="BK264" i="6" s="1"/>
  <c r="BD264" i="6"/>
  <c r="BL264" i="6" s="1"/>
  <c r="BE264" i="6"/>
  <c r="BM264" i="6" s="1"/>
  <c r="BF264" i="6"/>
  <c r="BN264" i="6" s="1"/>
  <c r="BG264" i="6"/>
  <c r="BO264" i="6" s="1"/>
  <c r="BH264" i="6"/>
  <c r="BP264" i="6" s="1"/>
  <c r="BI264" i="6"/>
  <c r="BQ264" i="6" s="1"/>
  <c r="BJ264" i="6"/>
  <c r="BR264" i="6" s="1"/>
  <c r="BC265" i="6"/>
  <c r="BK265" i="6" s="1"/>
  <c r="BD265" i="6"/>
  <c r="BL265" i="6" s="1"/>
  <c r="BE265" i="6"/>
  <c r="BM265" i="6" s="1"/>
  <c r="BF265" i="6"/>
  <c r="BN265" i="6" s="1"/>
  <c r="BG265" i="6"/>
  <c r="BO265" i="6" s="1"/>
  <c r="BH265" i="6"/>
  <c r="BP265" i="6" s="1"/>
  <c r="BI265" i="6"/>
  <c r="BQ265" i="6" s="1"/>
  <c r="BJ265" i="6"/>
  <c r="BR265" i="6" s="1"/>
  <c r="BC266" i="6"/>
  <c r="BK266" i="6" s="1"/>
  <c r="BD266" i="6"/>
  <c r="BL266" i="6" s="1"/>
  <c r="BE266" i="6"/>
  <c r="BM266" i="6" s="1"/>
  <c r="BF266" i="6"/>
  <c r="BN266" i="6" s="1"/>
  <c r="BG266" i="6"/>
  <c r="BO266" i="6" s="1"/>
  <c r="BH266" i="6"/>
  <c r="BP266" i="6" s="1"/>
  <c r="BI266" i="6"/>
  <c r="BQ266" i="6" s="1"/>
  <c r="BJ266" i="6"/>
  <c r="BR266" i="6" s="1"/>
  <c r="BC267" i="6"/>
  <c r="BK267" i="6" s="1"/>
  <c r="BD267" i="6"/>
  <c r="BL267" i="6" s="1"/>
  <c r="BE267" i="6"/>
  <c r="BM267" i="6" s="1"/>
  <c r="BF267" i="6"/>
  <c r="BN267" i="6" s="1"/>
  <c r="BG267" i="6"/>
  <c r="BO267" i="6" s="1"/>
  <c r="BH267" i="6"/>
  <c r="BP267" i="6" s="1"/>
  <c r="BI267" i="6"/>
  <c r="BQ267" i="6" s="1"/>
  <c r="BJ267" i="6"/>
  <c r="BR267" i="6" s="1"/>
  <c r="BC268" i="6"/>
  <c r="BK268" i="6" s="1"/>
  <c r="BD268" i="6"/>
  <c r="BL268" i="6" s="1"/>
  <c r="BE268" i="6"/>
  <c r="BM268" i="6" s="1"/>
  <c r="BF268" i="6"/>
  <c r="BN268" i="6" s="1"/>
  <c r="BG268" i="6"/>
  <c r="BO268" i="6" s="1"/>
  <c r="BH268" i="6"/>
  <c r="BP268" i="6" s="1"/>
  <c r="BI268" i="6"/>
  <c r="BQ268" i="6" s="1"/>
  <c r="BJ268" i="6"/>
  <c r="BR268" i="6" s="1"/>
  <c r="BC269" i="6"/>
  <c r="BK269" i="6" s="1"/>
  <c r="BD269" i="6"/>
  <c r="BL269" i="6" s="1"/>
  <c r="BE269" i="6"/>
  <c r="BM269" i="6" s="1"/>
  <c r="BF269" i="6"/>
  <c r="BN269" i="6" s="1"/>
  <c r="BG269" i="6"/>
  <c r="BO269" i="6" s="1"/>
  <c r="BH269" i="6"/>
  <c r="BP269" i="6" s="1"/>
  <c r="BI269" i="6"/>
  <c r="BQ269" i="6" s="1"/>
  <c r="BJ269" i="6"/>
  <c r="BR269" i="6" s="1"/>
  <c r="BC270" i="6"/>
  <c r="BK270" i="6" s="1"/>
  <c r="BD270" i="6"/>
  <c r="BL270" i="6" s="1"/>
  <c r="BE270" i="6"/>
  <c r="BM270" i="6" s="1"/>
  <c r="BF270" i="6"/>
  <c r="BN270" i="6" s="1"/>
  <c r="BG270" i="6"/>
  <c r="BO270" i="6" s="1"/>
  <c r="BH270" i="6"/>
  <c r="BP270" i="6" s="1"/>
  <c r="BI270" i="6"/>
  <c r="BQ270" i="6" s="1"/>
  <c r="BJ270" i="6"/>
  <c r="BR270" i="6" s="1"/>
  <c r="BC271" i="6"/>
  <c r="BK271" i="6" s="1"/>
  <c r="BD271" i="6"/>
  <c r="BL271" i="6" s="1"/>
  <c r="BE271" i="6"/>
  <c r="BM271" i="6" s="1"/>
  <c r="BF271" i="6"/>
  <c r="BN271" i="6" s="1"/>
  <c r="BG271" i="6"/>
  <c r="BO271" i="6" s="1"/>
  <c r="BH271" i="6"/>
  <c r="BP271" i="6" s="1"/>
  <c r="BI271" i="6"/>
  <c r="BQ271" i="6" s="1"/>
  <c r="BJ271" i="6"/>
  <c r="BR271" i="6" s="1"/>
  <c r="BC272" i="6"/>
  <c r="BK272" i="6" s="1"/>
  <c r="BD272" i="6"/>
  <c r="BL272" i="6" s="1"/>
  <c r="BE272" i="6"/>
  <c r="BM272" i="6" s="1"/>
  <c r="BF272" i="6"/>
  <c r="BN272" i="6" s="1"/>
  <c r="BG272" i="6"/>
  <c r="BO272" i="6" s="1"/>
  <c r="BH272" i="6"/>
  <c r="BP272" i="6" s="1"/>
  <c r="BI272" i="6"/>
  <c r="BQ272" i="6" s="1"/>
  <c r="BJ272" i="6"/>
  <c r="BR272" i="6" s="1"/>
  <c r="BC273" i="6"/>
  <c r="BK273" i="6" s="1"/>
  <c r="BD273" i="6"/>
  <c r="BL273" i="6" s="1"/>
  <c r="BE273" i="6"/>
  <c r="BM273" i="6" s="1"/>
  <c r="BF273" i="6"/>
  <c r="BN273" i="6" s="1"/>
  <c r="BG273" i="6"/>
  <c r="BO273" i="6" s="1"/>
  <c r="BH273" i="6"/>
  <c r="BP273" i="6" s="1"/>
  <c r="BI273" i="6"/>
  <c r="BQ273" i="6" s="1"/>
  <c r="BJ273" i="6"/>
  <c r="BR273" i="6" s="1"/>
  <c r="BC274" i="6"/>
  <c r="BK274" i="6" s="1"/>
  <c r="BD274" i="6"/>
  <c r="BL274" i="6" s="1"/>
  <c r="BE274" i="6"/>
  <c r="BM274" i="6" s="1"/>
  <c r="BF274" i="6"/>
  <c r="BN274" i="6" s="1"/>
  <c r="BG274" i="6"/>
  <c r="BO274" i="6" s="1"/>
  <c r="BH274" i="6"/>
  <c r="BP274" i="6" s="1"/>
  <c r="BI274" i="6"/>
  <c r="BQ274" i="6" s="1"/>
  <c r="BJ274" i="6"/>
  <c r="BR274" i="6" s="1"/>
  <c r="BC275" i="6"/>
  <c r="BK275" i="6" s="1"/>
  <c r="BD275" i="6"/>
  <c r="BL275" i="6" s="1"/>
  <c r="BE275" i="6"/>
  <c r="BM275" i="6" s="1"/>
  <c r="BF275" i="6"/>
  <c r="BN275" i="6" s="1"/>
  <c r="BG275" i="6"/>
  <c r="BO275" i="6" s="1"/>
  <c r="BH275" i="6"/>
  <c r="BP275" i="6" s="1"/>
  <c r="BI275" i="6"/>
  <c r="BQ275" i="6" s="1"/>
  <c r="BJ275" i="6"/>
  <c r="BR275" i="6" s="1"/>
  <c r="BC276" i="6"/>
  <c r="BK276" i="6" s="1"/>
  <c r="BD276" i="6"/>
  <c r="BL276" i="6" s="1"/>
  <c r="BE276" i="6"/>
  <c r="BM276" i="6" s="1"/>
  <c r="BF276" i="6"/>
  <c r="BN276" i="6" s="1"/>
  <c r="BG276" i="6"/>
  <c r="BO276" i="6" s="1"/>
  <c r="BH276" i="6"/>
  <c r="BP276" i="6" s="1"/>
  <c r="BI276" i="6"/>
  <c r="BQ276" i="6" s="1"/>
  <c r="BJ276" i="6"/>
  <c r="BR276" i="6" s="1"/>
  <c r="BC277" i="6"/>
  <c r="BK277" i="6" s="1"/>
  <c r="BD277" i="6"/>
  <c r="BL277" i="6" s="1"/>
  <c r="BE277" i="6"/>
  <c r="BM277" i="6" s="1"/>
  <c r="BF277" i="6"/>
  <c r="BN277" i="6" s="1"/>
  <c r="BG277" i="6"/>
  <c r="BO277" i="6" s="1"/>
  <c r="BH277" i="6"/>
  <c r="BP277" i="6" s="1"/>
  <c r="BI277" i="6"/>
  <c r="BQ277" i="6" s="1"/>
  <c r="BJ277" i="6"/>
  <c r="BR277" i="6" s="1"/>
  <c r="BC278" i="6"/>
  <c r="BK278" i="6" s="1"/>
  <c r="BD278" i="6"/>
  <c r="BL278" i="6" s="1"/>
  <c r="BE278" i="6"/>
  <c r="BM278" i="6" s="1"/>
  <c r="BF278" i="6"/>
  <c r="BN278" i="6" s="1"/>
  <c r="BG278" i="6"/>
  <c r="BO278" i="6" s="1"/>
  <c r="BH278" i="6"/>
  <c r="BP278" i="6" s="1"/>
  <c r="BI278" i="6"/>
  <c r="BQ278" i="6" s="1"/>
  <c r="BJ278" i="6"/>
  <c r="BR278" i="6" s="1"/>
  <c r="BC279" i="6"/>
  <c r="BK279" i="6" s="1"/>
  <c r="BD279" i="6"/>
  <c r="BL279" i="6" s="1"/>
  <c r="BE279" i="6"/>
  <c r="BM279" i="6" s="1"/>
  <c r="BF279" i="6"/>
  <c r="BN279" i="6" s="1"/>
  <c r="BG279" i="6"/>
  <c r="BO279" i="6" s="1"/>
  <c r="BH279" i="6"/>
  <c r="BP279" i="6" s="1"/>
  <c r="BI279" i="6"/>
  <c r="BQ279" i="6" s="1"/>
  <c r="BJ279" i="6"/>
  <c r="BR279" i="6" s="1"/>
  <c r="BC280" i="6"/>
  <c r="BK280" i="6" s="1"/>
  <c r="BD280" i="6"/>
  <c r="BL280" i="6" s="1"/>
  <c r="BE280" i="6"/>
  <c r="BM280" i="6" s="1"/>
  <c r="BF280" i="6"/>
  <c r="BN280" i="6" s="1"/>
  <c r="BG280" i="6"/>
  <c r="BO280" i="6" s="1"/>
  <c r="BH280" i="6"/>
  <c r="BP280" i="6" s="1"/>
  <c r="BI280" i="6"/>
  <c r="BQ280" i="6" s="1"/>
  <c r="BJ280" i="6"/>
  <c r="BR280" i="6" s="1"/>
  <c r="BC281" i="6"/>
  <c r="BK281" i="6" s="1"/>
  <c r="BD281" i="6"/>
  <c r="BL281" i="6" s="1"/>
  <c r="BE281" i="6"/>
  <c r="BM281" i="6" s="1"/>
  <c r="BF281" i="6"/>
  <c r="BN281" i="6" s="1"/>
  <c r="BG281" i="6"/>
  <c r="BO281" i="6" s="1"/>
  <c r="BH281" i="6"/>
  <c r="BP281" i="6" s="1"/>
  <c r="BI281" i="6"/>
  <c r="BQ281" i="6" s="1"/>
  <c r="BJ281" i="6"/>
  <c r="BR281" i="6" s="1"/>
  <c r="BC282" i="6"/>
  <c r="BK282" i="6" s="1"/>
  <c r="BD282" i="6"/>
  <c r="BL282" i="6" s="1"/>
  <c r="BE282" i="6"/>
  <c r="BM282" i="6" s="1"/>
  <c r="BF282" i="6"/>
  <c r="BN282" i="6" s="1"/>
  <c r="BG282" i="6"/>
  <c r="BO282" i="6" s="1"/>
  <c r="BH282" i="6"/>
  <c r="BP282" i="6" s="1"/>
  <c r="BI282" i="6"/>
  <c r="BQ282" i="6" s="1"/>
  <c r="BJ282" i="6"/>
  <c r="BR282" i="6" s="1"/>
  <c r="BC283" i="6"/>
  <c r="BK283" i="6" s="1"/>
  <c r="BD283" i="6"/>
  <c r="BL283" i="6" s="1"/>
  <c r="BE283" i="6"/>
  <c r="BM283" i="6" s="1"/>
  <c r="BF283" i="6"/>
  <c r="BN283" i="6" s="1"/>
  <c r="BG283" i="6"/>
  <c r="BO283" i="6" s="1"/>
  <c r="BH283" i="6"/>
  <c r="BP283" i="6" s="1"/>
  <c r="BI283" i="6"/>
  <c r="BQ283" i="6" s="1"/>
  <c r="BJ283" i="6"/>
  <c r="BR283" i="6" s="1"/>
  <c r="BC284" i="6"/>
  <c r="BK284" i="6" s="1"/>
  <c r="BD284" i="6"/>
  <c r="BL284" i="6" s="1"/>
  <c r="BE284" i="6"/>
  <c r="BM284" i="6" s="1"/>
  <c r="BF284" i="6"/>
  <c r="BN284" i="6" s="1"/>
  <c r="BG284" i="6"/>
  <c r="BO284" i="6" s="1"/>
  <c r="BH284" i="6"/>
  <c r="BP284" i="6" s="1"/>
  <c r="BI284" i="6"/>
  <c r="BQ284" i="6" s="1"/>
  <c r="BJ284" i="6"/>
  <c r="BR284" i="6" s="1"/>
  <c r="BC285" i="6"/>
  <c r="BK285" i="6" s="1"/>
  <c r="BD285" i="6"/>
  <c r="BL285" i="6" s="1"/>
  <c r="BE285" i="6"/>
  <c r="BM285" i="6" s="1"/>
  <c r="BF285" i="6"/>
  <c r="BN285" i="6" s="1"/>
  <c r="BG285" i="6"/>
  <c r="BO285" i="6" s="1"/>
  <c r="BH285" i="6"/>
  <c r="BP285" i="6" s="1"/>
  <c r="BI285" i="6"/>
  <c r="BQ285" i="6" s="1"/>
  <c r="BJ285" i="6"/>
  <c r="BR285" i="6" s="1"/>
  <c r="BC286" i="6"/>
  <c r="BK286" i="6" s="1"/>
  <c r="BD286" i="6"/>
  <c r="BL286" i="6" s="1"/>
  <c r="BE286" i="6"/>
  <c r="BM286" i="6" s="1"/>
  <c r="BF286" i="6"/>
  <c r="BN286" i="6" s="1"/>
  <c r="BG286" i="6"/>
  <c r="BO286" i="6" s="1"/>
  <c r="BH286" i="6"/>
  <c r="BP286" i="6" s="1"/>
  <c r="BI286" i="6"/>
  <c r="BQ286" i="6" s="1"/>
  <c r="BJ286" i="6"/>
  <c r="BR286" i="6" s="1"/>
  <c r="BC287" i="6"/>
  <c r="BK287" i="6" s="1"/>
  <c r="BD287" i="6"/>
  <c r="BL287" i="6" s="1"/>
  <c r="BE287" i="6"/>
  <c r="BM287" i="6" s="1"/>
  <c r="BF287" i="6"/>
  <c r="BN287" i="6" s="1"/>
  <c r="BG287" i="6"/>
  <c r="BO287" i="6" s="1"/>
  <c r="BH287" i="6"/>
  <c r="BP287" i="6" s="1"/>
  <c r="BI287" i="6"/>
  <c r="BQ287" i="6" s="1"/>
  <c r="BJ287" i="6"/>
  <c r="BR287" i="6" s="1"/>
  <c r="BC288" i="6"/>
  <c r="BK288" i="6" s="1"/>
  <c r="BD288" i="6"/>
  <c r="BL288" i="6" s="1"/>
  <c r="BE288" i="6"/>
  <c r="BM288" i="6" s="1"/>
  <c r="BF288" i="6"/>
  <c r="BN288" i="6" s="1"/>
  <c r="BG288" i="6"/>
  <c r="BO288" i="6" s="1"/>
  <c r="BH288" i="6"/>
  <c r="BP288" i="6" s="1"/>
  <c r="BI288" i="6"/>
  <c r="BQ288" i="6" s="1"/>
  <c r="BJ288" i="6"/>
  <c r="BR288" i="6" s="1"/>
  <c r="BC289" i="6"/>
  <c r="BK289" i="6" s="1"/>
  <c r="BD289" i="6"/>
  <c r="BL289" i="6" s="1"/>
  <c r="BE289" i="6"/>
  <c r="BM289" i="6" s="1"/>
  <c r="BF289" i="6"/>
  <c r="BN289" i="6" s="1"/>
  <c r="BG289" i="6"/>
  <c r="BO289" i="6" s="1"/>
  <c r="BH289" i="6"/>
  <c r="BP289" i="6" s="1"/>
  <c r="BI289" i="6"/>
  <c r="BQ289" i="6" s="1"/>
  <c r="BJ289" i="6"/>
  <c r="BR289" i="6" s="1"/>
  <c r="BC290" i="6"/>
  <c r="BK290" i="6" s="1"/>
  <c r="BD290" i="6"/>
  <c r="BL290" i="6" s="1"/>
  <c r="BE290" i="6"/>
  <c r="BM290" i="6" s="1"/>
  <c r="BF290" i="6"/>
  <c r="BN290" i="6" s="1"/>
  <c r="BG290" i="6"/>
  <c r="BO290" i="6" s="1"/>
  <c r="BH290" i="6"/>
  <c r="BP290" i="6" s="1"/>
  <c r="BI290" i="6"/>
  <c r="BQ290" i="6" s="1"/>
  <c r="BJ290" i="6"/>
  <c r="BR290" i="6" s="1"/>
  <c r="BC291" i="6"/>
  <c r="BK291" i="6" s="1"/>
  <c r="BD291" i="6"/>
  <c r="BL291" i="6" s="1"/>
  <c r="BE291" i="6"/>
  <c r="BM291" i="6" s="1"/>
  <c r="BF291" i="6"/>
  <c r="BN291" i="6" s="1"/>
  <c r="BG291" i="6"/>
  <c r="BO291" i="6" s="1"/>
  <c r="BH291" i="6"/>
  <c r="BP291" i="6" s="1"/>
  <c r="BI291" i="6"/>
  <c r="BQ291" i="6" s="1"/>
  <c r="BJ291" i="6"/>
  <c r="BR291" i="6" s="1"/>
  <c r="BC292" i="6"/>
  <c r="BK292" i="6" s="1"/>
  <c r="BD292" i="6"/>
  <c r="BL292" i="6" s="1"/>
  <c r="BE292" i="6"/>
  <c r="BM292" i="6" s="1"/>
  <c r="BF292" i="6"/>
  <c r="BN292" i="6" s="1"/>
  <c r="BG292" i="6"/>
  <c r="BO292" i="6" s="1"/>
  <c r="BH292" i="6"/>
  <c r="BP292" i="6" s="1"/>
  <c r="BI292" i="6"/>
  <c r="BQ292" i="6" s="1"/>
  <c r="BJ292" i="6"/>
  <c r="BR292" i="6" s="1"/>
  <c r="BC293" i="6"/>
  <c r="BK293" i="6" s="1"/>
  <c r="BD293" i="6"/>
  <c r="BL293" i="6" s="1"/>
  <c r="BE293" i="6"/>
  <c r="BM293" i="6" s="1"/>
  <c r="BF293" i="6"/>
  <c r="BN293" i="6" s="1"/>
  <c r="BG293" i="6"/>
  <c r="BO293" i="6" s="1"/>
  <c r="BH293" i="6"/>
  <c r="BP293" i="6" s="1"/>
  <c r="BI293" i="6"/>
  <c r="BQ293" i="6" s="1"/>
  <c r="BJ293" i="6"/>
  <c r="BR293" i="6" s="1"/>
  <c r="BC294" i="6"/>
  <c r="BK294" i="6" s="1"/>
  <c r="BD294" i="6"/>
  <c r="BL294" i="6" s="1"/>
  <c r="BE294" i="6"/>
  <c r="BM294" i="6" s="1"/>
  <c r="BF294" i="6"/>
  <c r="BN294" i="6" s="1"/>
  <c r="BG294" i="6"/>
  <c r="BO294" i="6" s="1"/>
  <c r="BH294" i="6"/>
  <c r="BP294" i="6" s="1"/>
  <c r="BI294" i="6"/>
  <c r="BQ294" i="6" s="1"/>
  <c r="BJ294" i="6"/>
  <c r="BR294" i="6" s="1"/>
  <c r="BC295" i="6"/>
  <c r="BK295" i="6" s="1"/>
  <c r="BD295" i="6"/>
  <c r="BL295" i="6" s="1"/>
  <c r="BE295" i="6"/>
  <c r="BM295" i="6" s="1"/>
  <c r="BF295" i="6"/>
  <c r="BN295" i="6" s="1"/>
  <c r="BG295" i="6"/>
  <c r="BO295" i="6" s="1"/>
  <c r="BH295" i="6"/>
  <c r="BP295" i="6" s="1"/>
  <c r="BI295" i="6"/>
  <c r="BQ295" i="6" s="1"/>
  <c r="BJ295" i="6"/>
  <c r="BR295" i="6" s="1"/>
  <c r="BC296" i="6"/>
  <c r="BK296" i="6" s="1"/>
  <c r="BD296" i="6"/>
  <c r="BL296" i="6" s="1"/>
  <c r="BE296" i="6"/>
  <c r="BM296" i="6" s="1"/>
  <c r="BF296" i="6"/>
  <c r="BN296" i="6" s="1"/>
  <c r="BG296" i="6"/>
  <c r="BO296" i="6" s="1"/>
  <c r="BH296" i="6"/>
  <c r="BP296" i="6" s="1"/>
  <c r="BI296" i="6"/>
  <c r="BQ296" i="6" s="1"/>
  <c r="BJ296" i="6"/>
  <c r="BR296" i="6" s="1"/>
  <c r="BC297" i="6"/>
  <c r="BK297" i="6" s="1"/>
  <c r="BD297" i="6"/>
  <c r="BL297" i="6" s="1"/>
  <c r="BE297" i="6"/>
  <c r="BM297" i="6" s="1"/>
  <c r="BF297" i="6"/>
  <c r="BN297" i="6" s="1"/>
  <c r="BG297" i="6"/>
  <c r="BO297" i="6" s="1"/>
  <c r="BH297" i="6"/>
  <c r="BP297" i="6" s="1"/>
  <c r="BI297" i="6"/>
  <c r="BQ297" i="6" s="1"/>
  <c r="BJ297" i="6"/>
  <c r="BR297" i="6" s="1"/>
  <c r="BC298" i="6"/>
  <c r="BK298" i="6" s="1"/>
  <c r="BD298" i="6"/>
  <c r="BL298" i="6" s="1"/>
  <c r="BE298" i="6"/>
  <c r="BM298" i="6" s="1"/>
  <c r="BF298" i="6"/>
  <c r="BN298" i="6" s="1"/>
  <c r="BG298" i="6"/>
  <c r="BO298" i="6" s="1"/>
  <c r="BH298" i="6"/>
  <c r="BP298" i="6" s="1"/>
  <c r="BI298" i="6"/>
  <c r="BQ298" i="6" s="1"/>
  <c r="BJ298" i="6"/>
  <c r="BR298" i="6" s="1"/>
  <c r="BC299" i="6"/>
  <c r="BK299" i="6" s="1"/>
  <c r="BD299" i="6"/>
  <c r="BL299" i="6" s="1"/>
  <c r="BE299" i="6"/>
  <c r="BM299" i="6" s="1"/>
  <c r="BF299" i="6"/>
  <c r="BN299" i="6" s="1"/>
  <c r="BG299" i="6"/>
  <c r="BO299" i="6" s="1"/>
  <c r="BH299" i="6"/>
  <c r="BP299" i="6" s="1"/>
  <c r="BI299" i="6"/>
  <c r="BQ299" i="6" s="1"/>
  <c r="BJ299" i="6"/>
  <c r="BR299" i="6" s="1"/>
  <c r="BC300" i="6"/>
  <c r="BK300" i="6" s="1"/>
  <c r="BD300" i="6"/>
  <c r="BL300" i="6" s="1"/>
  <c r="BE300" i="6"/>
  <c r="BM300" i="6" s="1"/>
  <c r="BF300" i="6"/>
  <c r="BN300" i="6" s="1"/>
  <c r="BG300" i="6"/>
  <c r="BO300" i="6" s="1"/>
  <c r="BH300" i="6"/>
  <c r="BP300" i="6" s="1"/>
  <c r="BI300" i="6"/>
  <c r="BQ300" i="6" s="1"/>
  <c r="BJ300" i="6"/>
  <c r="BR300" i="6" s="1"/>
  <c r="BD4" i="6"/>
  <c r="BL4" i="6" s="1"/>
  <c r="BE4" i="6"/>
  <c r="BM4" i="6" s="1"/>
  <c r="BF4" i="6"/>
  <c r="BN4" i="6" s="1"/>
  <c r="BG4" i="6"/>
  <c r="BO4" i="6" s="1"/>
  <c r="BH4" i="6"/>
  <c r="BP4" i="6" s="1"/>
  <c r="BI4" i="6"/>
  <c r="BQ4" i="6" s="1"/>
  <c r="BJ4" i="6"/>
  <c r="BR4" i="6" s="1"/>
  <c r="BK4" i="6"/>
  <c r="Q8" i="1" l="1"/>
  <c r="P8" i="1"/>
  <c r="O8" i="1"/>
  <c r="N8" i="1"/>
  <c r="B8" i="1"/>
  <c r="AU5" i="6" l="1"/>
  <c r="AV5" i="6"/>
  <c r="AW5" i="6"/>
  <c r="AX5" i="6"/>
  <c r="AY5" i="6"/>
  <c r="AZ5" i="6"/>
  <c r="BA5" i="6"/>
  <c r="BB5" i="6"/>
  <c r="AU6" i="6"/>
  <c r="AV6" i="6"/>
  <c r="AW6" i="6"/>
  <c r="AX6" i="6"/>
  <c r="AY6" i="6"/>
  <c r="AZ6" i="6"/>
  <c r="BA6" i="6"/>
  <c r="BB6" i="6"/>
  <c r="AU7" i="6"/>
  <c r="AV7" i="6"/>
  <c r="AW7" i="6"/>
  <c r="AX7" i="6"/>
  <c r="AY7" i="6"/>
  <c r="AZ7" i="6"/>
  <c r="BA7" i="6"/>
  <c r="BB7" i="6"/>
  <c r="AU8" i="6"/>
  <c r="AV8" i="6"/>
  <c r="AW8" i="6"/>
  <c r="AX8" i="6"/>
  <c r="AY8" i="6"/>
  <c r="AZ8" i="6"/>
  <c r="BA8" i="6"/>
  <c r="BB8" i="6"/>
  <c r="AU9" i="6"/>
  <c r="AV9" i="6"/>
  <c r="AW9" i="6"/>
  <c r="AX9" i="6"/>
  <c r="AY9" i="6"/>
  <c r="AZ9" i="6"/>
  <c r="BA9" i="6"/>
  <c r="BB9" i="6"/>
  <c r="AU10" i="6"/>
  <c r="AV10" i="6"/>
  <c r="AW10" i="6"/>
  <c r="AX10" i="6"/>
  <c r="AY10" i="6"/>
  <c r="AZ10" i="6"/>
  <c r="BA10" i="6"/>
  <c r="BB10" i="6"/>
  <c r="AU11" i="6"/>
  <c r="AV11" i="6"/>
  <c r="AW11" i="6"/>
  <c r="AX11" i="6"/>
  <c r="AY11" i="6"/>
  <c r="AZ11" i="6"/>
  <c r="BA11" i="6"/>
  <c r="BB11" i="6"/>
  <c r="AU12" i="6"/>
  <c r="AV12" i="6"/>
  <c r="AW12" i="6"/>
  <c r="AX12" i="6"/>
  <c r="AY12" i="6"/>
  <c r="AZ12" i="6"/>
  <c r="BA12" i="6"/>
  <c r="BB12" i="6"/>
  <c r="AU13" i="6"/>
  <c r="AV13" i="6"/>
  <c r="AW13" i="6"/>
  <c r="AX13" i="6"/>
  <c r="AY13" i="6"/>
  <c r="AZ13" i="6"/>
  <c r="BA13" i="6"/>
  <c r="BB13" i="6"/>
  <c r="AU14" i="6"/>
  <c r="AV14" i="6"/>
  <c r="AW14" i="6"/>
  <c r="AX14" i="6"/>
  <c r="AY14" i="6"/>
  <c r="AZ14" i="6"/>
  <c r="BA14" i="6"/>
  <c r="BB14" i="6"/>
  <c r="AU15" i="6"/>
  <c r="AV15" i="6"/>
  <c r="AW15" i="6"/>
  <c r="AX15" i="6"/>
  <c r="AY15" i="6"/>
  <c r="AZ15" i="6"/>
  <c r="BA15" i="6"/>
  <c r="BB15" i="6"/>
  <c r="AU16" i="6"/>
  <c r="AV16" i="6"/>
  <c r="AW16" i="6"/>
  <c r="AX16" i="6"/>
  <c r="AY16" i="6"/>
  <c r="AZ16" i="6"/>
  <c r="BA16" i="6"/>
  <c r="BB16" i="6"/>
  <c r="AU17" i="6"/>
  <c r="AV17" i="6"/>
  <c r="AW17" i="6"/>
  <c r="AX17" i="6"/>
  <c r="AY17" i="6"/>
  <c r="AZ17" i="6"/>
  <c r="BA17" i="6"/>
  <c r="BB17" i="6"/>
  <c r="AU18" i="6"/>
  <c r="AV18" i="6"/>
  <c r="AW18" i="6"/>
  <c r="AX18" i="6"/>
  <c r="AY18" i="6"/>
  <c r="AZ18" i="6"/>
  <c r="BA18" i="6"/>
  <c r="BB18" i="6"/>
  <c r="AU19" i="6"/>
  <c r="AV19" i="6"/>
  <c r="AW19" i="6"/>
  <c r="AX19" i="6"/>
  <c r="AY19" i="6"/>
  <c r="AZ19" i="6"/>
  <c r="BA19" i="6"/>
  <c r="BB19" i="6"/>
  <c r="AU20" i="6"/>
  <c r="AV20" i="6"/>
  <c r="AW20" i="6"/>
  <c r="AX20" i="6"/>
  <c r="AY20" i="6"/>
  <c r="AZ20" i="6"/>
  <c r="BA20" i="6"/>
  <c r="BB20" i="6"/>
  <c r="AU21" i="6"/>
  <c r="AV21" i="6"/>
  <c r="AW21" i="6"/>
  <c r="AX21" i="6"/>
  <c r="AY21" i="6"/>
  <c r="AZ21" i="6"/>
  <c r="BA21" i="6"/>
  <c r="BB21" i="6"/>
  <c r="AU22" i="6"/>
  <c r="AV22" i="6"/>
  <c r="AW22" i="6"/>
  <c r="AX22" i="6"/>
  <c r="AY22" i="6"/>
  <c r="AZ22" i="6"/>
  <c r="BA22" i="6"/>
  <c r="BB22" i="6"/>
  <c r="AU23" i="6"/>
  <c r="AV23" i="6"/>
  <c r="AW23" i="6"/>
  <c r="AX23" i="6"/>
  <c r="AY23" i="6"/>
  <c r="AZ23" i="6"/>
  <c r="BA23" i="6"/>
  <c r="BB23" i="6"/>
  <c r="AU24" i="6"/>
  <c r="AV24" i="6"/>
  <c r="AW24" i="6"/>
  <c r="AX24" i="6"/>
  <c r="AY24" i="6"/>
  <c r="AZ24" i="6"/>
  <c r="BA24" i="6"/>
  <c r="BB24" i="6"/>
  <c r="AU25" i="6"/>
  <c r="AV25" i="6"/>
  <c r="AW25" i="6"/>
  <c r="AX25" i="6"/>
  <c r="AY25" i="6"/>
  <c r="AZ25" i="6"/>
  <c r="BA25" i="6"/>
  <c r="BB25" i="6"/>
  <c r="AU26" i="6"/>
  <c r="AV26" i="6"/>
  <c r="AW26" i="6"/>
  <c r="AX26" i="6"/>
  <c r="AY26" i="6"/>
  <c r="AZ26" i="6"/>
  <c r="BA26" i="6"/>
  <c r="BB26" i="6"/>
  <c r="AU27" i="6"/>
  <c r="AV27" i="6"/>
  <c r="AW27" i="6"/>
  <c r="AX27" i="6"/>
  <c r="AY27" i="6"/>
  <c r="AZ27" i="6"/>
  <c r="BA27" i="6"/>
  <c r="BB27" i="6"/>
  <c r="AU28" i="6"/>
  <c r="AV28" i="6"/>
  <c r="AW28" i="6"/>
  <c r="AX28" i="6"/>
  <c r="AY28" i="6"/>
  <c r="AZ28" i="6"/>
  <c r="BA28" i="6"/>
  <c r="BB28" i="6"/>
  <c r="AU29" i="6"/>
  <c r="AV29" i="6"/>
  <c r="AW29" i="6"/>
  <c r="AX29" i="6"/>
  <c r="AY29" i="6"/>
  <c r="AZ29" i="6"/>
  <c r="BA29" i="6"/>
  <c r="BB29" i="6"/>
  <c r="AU30" i="6"/>
  <c r="AV30" i="6"/>
  <c r="AW30" i="6"/>
  <c r="AX30" i="6"/>
  <c r="AY30" i="6"/>
  <c r="AZ30" i="6"/>
  <c r="BA30" i="6"/>
  <c r="BB30" i="6"/>
  <c r="AU31" i="6"/>
  <c r="AV31" i="6"/>
  <c r="AW31" i="6"/>
  <c r="AX31" i="6"/>
  <c r="AY31" i="6"/>
  <c r="AZ31" i="6"/>
  <c r="BA31" i="6"/>
  <c r="BB31" i="6"/>
  <c r="AU32" i="6"/>
  <c r="AV32" i="6"/>
  <c r="AW32" i="6"/>
  <c r="AX32" i="6"/>
  <c r="AY32" i="6"/>
  <c r="AZ32" i="6"/>
  <c r="BA32" i="6"/>
  <c r="BB32" i="6"/>
  <c r="AU33" i="6"/>
  <c r="AV33" i="6"/>
  <c r="AW33" i="6"/>
  <c r="AX33" i="6"/>
  <c r="AY33" i="6"/>
  <c r="AZ33" i="6"/>
  <c r="BA33" i="6"/>
  <c r="BB33" i="6"/>
  <c r="AU34" i="6"/>
  <c r="AV34" i="6"/>
  <c r="AW34" i="6"/>
  <c r="AX34" i="6"/>
  <c r="AY34" i="6"/>
  <c r="AZ34" i="6"/>
  <c r="BA34" i="6"/>
  <c r="BB34" i="6"/>
  <c r="AU35" i="6"/>
  <c r="AV35" i="6"/>
  <c r="AW35" i="6"/>
  <c r="AX35" i="6"/>
  <c r="AY35" i="6"/>
  <c r="AZ35" i="6"/>
  <c r="BA35" i="6"/>
  <c r="BB35" i="6"/>
  <c r="AU36" i="6"/>
  <c r="AV36" i="6"/>
  <c r="AW36" i="6"/>
  <c r="AX36" i="6"/>
  <c r="AY36" i="6"/>
  <c r="AZ36" i="6"/>
  <c r="BA36" i="6"/>
  <c r="BB36" i="6"/>
  <c r="AU37" i="6"/>
  <c r="AV37" i="6"/>
  <c r="AW37" i="6"/>
  <c r="AX37" i="6"/>
  <c r="AY37" i="6"/>
  <c r="AZ37" i="6"/>
  <c r="BA37" i="6"/>
  <c r="BB37" i="6"/>
  <c r="AU38" i="6"/>
  <c r="AV38" i="6"/>
  <c r="AW38" i="6"/>
  <c r="AX38" i="6"/>
  <c r="AY38" i="6"/>
  <c r="AZ38" i="6"/>
  <c r="BA38" i="6"/>
  <c r="BB38" i="6"/>
  <c r="AU39" i="6"/>
  <c r="AV39" i="6"/>
  <c r="AW39" i="6"/>
  <c r="AX39" i="6"/>
  <c r="AY39" i="6"/>
  <c r="AZ39" i="6"/>
  <c r="BA39" i="6"/>
  <c r="BB39" i="6"/>
  <c r="AU40" i="6"/>
  <c r="AV40" i="6"/>
  <c r="AW40" i="6"/>
  <c r="AX40" i="6"/>
  <c r="AY40" i="6"/>
  <c r="AZ40" i="6"/>
  <c r="BA40" i="6"/>
  <c r="BB40" i="6"/>
  <c r="AU41" i="6"/>
  <c r="AV41" i="6"/>
  <c r="AW41" i="6"/>
  <c r="AX41" i="6"/>
  <c r="AY41" i="6"/>
  <c r="AZ41" i="6"/>
  <c r="BA41" i="6"/>
  <c r="BB41" i="6"/>
  <c r="AU42" i="6"/>
  <c r="AV42" i="6"/>
  <c r="AW42" i="6"/>
  <c r="AX42" i="6"/>
  <c r="AY42" i="6"/>
  <c r="AZ42" i="6"/>
  <c r="BA42" i="6"/>
  <c r="BB42" i="6"/>
  <c r="AU43" i="6"/>
  <c r="AV43" i="6"/>
  <c r="AW43" i="6"/>
  <c r="AX43" i="6"/>
  <c r="AY43" i="6"/>
  <c r="AZ43" i="6"/>
  <c r="BA43" i="6"/>
  <c r="BB43" i="6"/>
  <c r="AU44" i="6"/>
  <c r="AV44" i="6"/>
  <c r="AW44" i="6"/>
  <c r="AX44" i="6"/>
  <c r="AY44" i="6"/>
  <c r="AZ44" i="6"/>
  <c r="BA44" i="6"/>
  <c r="BB44" i="6"/>
  <c r="AU45" i="6"/>
  <c r="AV45" i="6"/>
  <c r="AW45" i="6"/>
  <c r="AX45" i="6"/>
  <c r="AY45" i="6"/>
  <c r="AZ45" i="6"/>
  <c r="BA45" i="6"/>
  <c r="BB45" i="6"/>
  <c r="AU46" i="6"/>
  <c r="AV46" i="6"/>
  <c r="AW46" i="6"/>
  <c r="AX46" i="6"/>
  <c r="AY46" i="6"/>
  <c r="AZ46" i="6"/>
  <c r="BA46" i="6"/>
  <c r="BB46" i="6"/>
  <c r="AU47" i="6"/>
  <c r="AV47" i="6"/>
  <c r="AW47" i="6"/>
  <c r="AX47" i="6"/>
  <c r="AY47" i="6"/>
  <c r="AZ47" i="6"/>
  <c r="BA47" i="6"/>
  <c r="BB47" i="6"/>
  <c r="AU48" i="6"/>
  <c r="AV48" i="6"/>
  <c r="AW48" i="6"/>
  <c r="AX48" i="6"/>
  <c r="AY48" i="6"/>
  <c r="AZ48" i="6"/>
  <c r="BA48" i="6"/>
  <c r="BB48" i="6"/>
  <c r="AU49" i="6"/>
  <c r="AV49" i="6"/>
  <c r="AW49" i="6"/>
  <c r="AX49" i="6"/>
  <c r="AY49" i="6"/>
  <c r="AZ49" i="6"/>
  <c r="BA49" i="6"/>
  <c r="BB49" i="6"/>
  <c r="AU50" i="6"/>
  <c r="AV50" i="6"/>
  <c r="AW50" i="6"/>
  <c r="AX50" i="6"/>
  <c r="AY50" i="6"/>
  <c r="AZ50" i="6"/>
  <c r="BA50" i="6"/>
  <c r="BB50" i="6"/>
  <c r="AU51" i="6"/>
  <c r="AV51" i="6"/>
  <c r="AW51" i="6"/>
  <c r="AX51" i="6"/>
  <c r="AY51" i="6"/>
  <c r="AZ51" i="6"/>
  <c r="BA51" i="6"/>
  <c r="BB51" i="6"/>
  <c r="AU52" i="6"/>
  <c r="AV52" i="6"/>
  <c r="AW52" i="6"/>
  <c r="AX52" i="6"/>
  <c r="AY52" i="6"/>
  <c r="AZ52" i="6"/>
  <c r="BA52" i="6"/>
  <c r="BB52" i="6"/>
  <c r="AU53" i="6"/>
  <c r="AV53" i="6"/>
  <c r="AW53" i="6"/>
  <c r="AX53" i="6"/>
  <c r="AY53" i="6"/>
  <c r="AZ53" i="6"/>
  <c r="BA53" i="6"/>
  <c r="BB53" i="6"/>
  <c r="AU54" i="6"/>
  <c r="AV54" i="6"/>
  <c r="AW54" i="6"/>
  <c r="AX54" i="6"/>
  <c r="AY54" i="6"/>
  <c r="AZ54" i="6"/>
  <c r="BA54" i="6"/>
  <c r="BB54" i="6"/>
  <c r="AU55" i="6"/>
  <c r="AV55" i="6"/>
  <c r="AW55" i="6"/>
  <c r="AX55" i="6"/>
  <c r="AY55" i="6"/>
  <c r="AZ55" i="6"/>
  <c r="BA55" i="6"/>
  <c r="BB55" i="6"/>
  <c r="AU56" i="6"/>
  <c r="AV56" i="6"/>
  <c r="AW56" i="6"/>
  <c r="AX56" i="6"/>
  <c r="AY56" i="6"/>
  <c r="AZ56" i="6"/>
  <c r="BA56" i="6"/>
  <c r="BB56" i="6"/>
  <c r="AU57" i="6"/>
  <c r="AV57" i="6"/>
  <c r="AW57" i="6"/>
  <c r="AX57" i="6"/>
  <c r="AY57" i="6"/>
  <c r="AZ57" i="6"/>
  <c r="BA57" i="6"/>
  <c r="BB57" i="6"/>
  <c r="AU58" i="6"/>
  <c r="AV58" i="6"/>
  <c r="AW58" i="6"/>
  <c r="AX58" i="6"/>
  <c r="AY58" i="6"/>
  <c r="AZ58" i="6"/>
  <c r="BA58" i="6"/>
  <c r="BB58" i="6"/>
  <c r="AU59" i="6"/>
  <c r="AV59" i="6"/>
  <c r="AW59" i="6"/>
  <c r="AX59" i="6"/>
  <c r="AY59" i="6"/>
  <c r="AZ59" i="6"/>
  <c r="BA59" i="6"/>
  <c r="BB59" i="6"/>
  <c r="AU60" i="6"/>
  <c r="AV60" i="6"/>
  <c r="AW60" i="6"/>
  <c r="AX60" i="6"/>
  <c r="AY60" i="6"/>
  <c r="AZ60" i="6"/>
  <c r="BA60" i="6"/>
  <c r="BB60" i="6"/>
  <c r="AU61" i="6"/>
  <c r="AV61" i="6"/>
  <c r="AW61" i="6"/>
  <c r="AX61" i="6"/>
  <c r="AY61" i="6"/>
  <c r="AZ61" i="6"/>
  <c r="BA61" i="6"/>
  <c r="BB61" i="6"/>
  <c r="AU62" i="6"/>
  <c r="AV62" i="6"/>
  <c r="AW62" i="6"/>
  <c r="AX62" i="6"/>
  <c r="AY62" i="6"/>
  <c r="AZ62" i="6"/>
  <c r="BA62" i="6"/>
  <c r="BB62" i="6"/>
  <c r="AU63" i="6"/>
  <c r="AV63" i="6"/>
  <c r="AW63" i="6"/>
  <c r="AX63" i="6"/>
  <c r="AY63" i="6"/>
  <c r="AZ63" i="6"/>
  <c r="BA63" i="6"/>
  <c r="BB63" i="6"/>
  <c r="AU64" i="6"/>
  <c r="AV64" i="6"/>
  <c r="AW64" i="6"/>
  <c r="AX64" i="6"/>
  <c r="AY64" i="6"/>
  <c r="AZ64" i="6"/>
  <c r="BA64" i="6"/>
  <c r="BB64" i="6"/>
  <c r="AU65" i="6"/>
  <c r="AV65" i="6"/>
  <c r="AW65" i="6"/>
  <c r="AX65" i="6"/>
  <c r="AY65" i="6"/>
  <c r="AZ65" i="6"/>
  <c r="BA65" i="6"/>
  <c r="BB65" i="6"/>
  <c r="AU66" i="6"/>
  <c r="AV66" i="6"/>
  <c r="AW66" i="6"/>
  <c r="AX66" i="6"/>
  <c r="AY66" i="6"/>
  <c r="AZ66" i="6"/>
  <c r="BA66" i="6"/>
  <c r="BB66" i="6"/>
  <c r="AU67" i="6"/>
  <c r="AV67" i="6"/>
  <c r="AW67" i="6"/>
  <c r="AX67" i="6"/>
  <c r="AY67" i="6"/>
  <c r="AZ67" i="6"/>
  <c r="BA67" i="6"/>
  <c r="BB67" i="6"/>
  <c r="AU68" i="6"/>
  <c r="AV68" i="6"/>
  <c r="AW68" i="6"/>
  <c r="AX68" i="6"/>
  <c r="AY68" i="6"/>
  <c r="AZ68" i="6"/>
  <c r="BA68" i="6"/>
  <c r="BB68" i="6"/>
  <c r="AU69" i="6"/>
  <c r="AV69" i="6"/>
  <c r="AW69" i="6"/>
  <c r="AX69" i="6"/>
  <c r="AY69" i="6"/>
  <c r="AZ69" i="6"/>
  <c r="BA69" i="6"/>
  <c r="BB69" i="6"/>
  <c r="AU70" i="6"/>
  <c r="AV70" i="6"/>
  <c r="AW70" i="6"/>
  <c r="AX70" i="6"/>
  <c r="AY70" i="6"/>
  <c r="AZ70" i="6"/>
  <c r="BA70" i="6"/>
  <c r="BB70" i="6"/>
  <c r="AU71" i="6"/>
  <c r="AV71" i="6"/>
  <c r="AW71" i="6"/>
  <c r="AX71" i="6"/>
  <c r="AY71" i="6"/>
  <c r="AZ71" i="6"/>
  <c r="BA71" i="6"/>
  <c r="BB71" i="6"/>
  <c r="AU72" i="6"/>
  <c r="AV72" i="6"/>
  <c r="AW72" i="6"/>
  <c r="AX72" i="6"/>
  <c r="AY72" i="6"/>
  <c r="AZ72" i="6"/>
  <c r="BA72" i="6"/>
  <c r="BB72" i="6"/>
  <c r="AU73" i="6"/>
  <c r="AV73" i="6"/>
  <c r="AW73" i="6"/>
  <c r="AX73" i="6"/>
  <c r="AY73" i="6"/>
  <c r="AZ73" i="6"/>
  <c r="BA73" i="6"/>
  <c r="BB73" i="6"/>
  <c r="AU74" i="6"/>
  <c r="AV74" i="6"/>
  <c r="AW74" i="6"/>
  <c r="AX74" i="6"/>
  <c r="AY74" i="6"/>
  <c r="AZ74" i="6"/>
  <c r="BA74" i="6"/>
  <c r="BB74" i="6"/>
  <c r="AU75" i="6"/>
  <c r="AV75" i="6"/>
  <c r="AW75" i="6"/>
  <c r="AX75" i="6"/>
  <c r="AY75" i="6"/>
  <c r="AZ75" i="6"/>
  <c r="BA75" i="6"/>
  <c r="BB75" i="6"/>
  <c r="AU76" i="6"/>
  <c r="AV76" i="6"/>
  <c r="AW76" i="6"/>
  <c r="AX76" i="6"/>
  <c r="AY76" i="6"/>
  <c r="AZ76" i="6"/>
  <c r="BA76" i="6"/>
  <c r="BB76" i="6"/>
  <c r="AU77" i="6"/>
  <c r="AV77" i="6"/>
  <c r="AW77" i="6"/>
  <c r="AX77" i="6"/>
  <c r="AY77" i="6"/>
  <c r="AZ77" i="6"/>
  <c r="BA77" i="6"/>
  <c r="BB77" i="6"/>
  <c r="AU78" i="6"/>
  <c r="AV78" i="6"/>
  <c r="AW78" i="6"/>
  <c r="AX78" i="6"/>
  <c r="AY78" i="6"/>
  <c r="AZ78" i="6"/>
  <c r="BA78" i="6"/>
  <c r="BB78" i="6"/>
  <c r="AU79" i="6"/>
  <c r="AV79" i="6"/>
  <c r="AW79" i="6"/>
  <c r="AX79" i="6"/>
  <c r="AY79" i="6"/>
  <c r="AZ79" i="6"/>
  <c r="BA79" i="6"/>
  <c r="BB79" i="6"/>
  <c r="AU80" i="6"/>
  <c r="AV80" i="6"/>
  <c r="AW80" i="6"/>
  <c r="AX80" i="6"/>
  <c r="AY80" i="6"/>
  <c r="AZ80" i="6"/>
  <c r="BA80" i="6"/>
  <c r="BB80" i="6"/>
  <c r="AU81" i="6"/>
  <c r="AV81" i="6"/>
  <c r="AW81" i="6"/>
  <c r="AX81" i="6"/>
  <c r="AY81" i="6"/>
  <c r="AZ81" i="6"/>
  <c r="BA81" i="6"/>
  <c r="BB81" i="6"/>
  <c r="AU82" i="6"/>
  <c r="AV82" i="6"/>
  <c r="AW82" i="6"/>
  <c r="AX82" i="6"/>
  <c r="AY82" i="6"/>
  <c r="AZ82" i="6"/>
  <c r="BA82" i="6"/>
  <c r="BB82" i="6"/>
  <c r="AU83" i="6"/>
  <c r="AV83" i="6"/>
  <c r="AW83" i="6"/>
  <c r="AX83" i="6"/>
  <c r="AY83" i="6"/>
  <c r="AZ83" i="6"/>
  <c r="BA83" i="6"/>
  <c r="BB83" i="6"/>
  <c r="AU84" i="6"/>
  <c r="AV84" i="6"/>
  <c r="AW84" i="6"/>
  <c r="AX84" i="6"/>
  <c r="AY84" i="6"/>
  <c r="AZ84" i="6"/>
  <c r="BA84" i="6"/>
  <c r="BB84" i="6"/>
  <c r="AU85" i="6"/>
  <c r="AV85" i="6"/>
  <c r="AW85" i="6"/>
  <c r="AX85" i="6"/>
  <c r="AY85" i="6"/>
  <c r="AZ85" i="6"/>
  <c r="BA85" i="6"/>
  <c r="BB85" i="6"/>
  <c r="AU86" i="6"/>
  <c r="AV86" i="6"/>
  <c r="AW86" i="6"/>
  <c r="AX86" i="6"/>
  <c r="AY86" i="6"/>
  <c r="AZ86" i="6"/>
  <c r="BA86" i="6"/>
  <c r="BB86" i="6"/>
  <c r="AU87" i="6"/>
  <c r="AV87" i="6"/>
  <c r="AW87" i="6"/>
  <c r="AX87" i="6"/>
  <c r="AY87" i="6"/>
  <c r="AZ87" i="6"/>
  <c r="BA87" i="6"/>
  <c r="BB87" i="6"/>
  <c r="AU88" i="6"/>
  <c r="AV88" i="6"/>
  <c r="AW88" i="6"/>
  <c r="AX88" i="6"/>
  <c r="AY88" i="6"/>
  <c r="AZ88" i="6"/>
  <c r="BA88" i="6"/>
  <c r="BB88" i="6"/>
  <c r="AU89" i="6"/>
  <c r="AV89" i="6"/>
  <c r="AW89" i="6"/>
  <c r="AX89" i="6"/>
  <c r="AY89" i="6"/>
  <c r="AZ89" i="6"/>
  <c r="BA89" i="6"/>
  <c r="BB89" i="6"/>
  <c r="AU90" i="6"/>
  <c r="AV90" i="6"/>
  <c r="AW90" i="6"/>
  <c r="AX90" i="6"/>
  <c r="AY90" i="6"/>
  <c r="AZ90" i="6"/>
  <c r="BA90" i="6"/>
  <c r="BB90" i="6"/>
  <c r="AU91" i="6"/>
  <c r="AV91" i="6"/>
  <c r="AW91" i="6"/>
  <c r="AX91" i="6"/>
  <c r="AY91" i="6"/>
  <c r="AZ91" i="6"/>
  <c r="BA91" i="6"/>
  <c r="BB91" i="6"/>
  <c r="AU92" i="6"/>
  <c r="AV92" i="6"/>
  <c r="AW92" i="6"/>
  <c r="AX92" i="6"/>
  <c r="AY92" i="6"/>
  <c r="AZ92" i="6"/>
  <c r="BA92" i="6"/>
  <c r="BB92" i="6"/>
  <c r="AU93" i="6"/>
  <c r="AV93" i="6"/>
  <c r="AW93" i="6"/>
  <c r="AX93" i="6"/>
  <c r="AY93" i="6"/>
  <c r="AZ93" i="6"/>
  <c r="BA93" i="6"/>
  <c r="BB93" i="6"/>
  <c r="AU94" i="6"/>
  <c r="AV94" i="6"/>
  <c r="AW94" i="6"/>
  <c r="AX94" i="6"/>
  <c r="AY94" i="6"/>
  <c r="AZ94" i="6"/>
  <c r="BA94" i="6"/>
  <c r="BB94" i="6"/>
  <c r="AU95" i="6"/>
  <c r="AV95" i="6"/>
  <c r="AW95" i="6"/>
  <c r="AX95" i="6"/>
  <c r="AY95" i="6"/>
  <c r="AZ95" i="6"/>
  <c r="BA95" i="6"/>
  <c r="BB95" i="6"/>
  <c r="AU96" i="6"/>
  <c r="AV96" i="6"/>
  <c r="AW96" i="6"/>
  <c r="AX96" i="6"/>
  <c r="AY96" i="6"/>
  <c r="AZ96" i="6"/>
  <c r="BA96" i="6"/>
  <c r="BB96" i="6"/>
  <c r="AU97" i="6"/>
  <c r="AV97" i="6"/>
  <c r="AW97" i="6"/>
  <c r="AX97" i="6"/>
  <c r="AY97" i="6"/>
  <c r="AZ97" i="6"/>
  <c r="BA97" i="6"/>
  <c r="BB97" i="6"/>
  <c r="AU98" i="6"/>
  <c r="AV98" i="6"/>
  <c r="AW98" i="6"/>
  <c r="AX98" i="6"/>
  <c r="AY98" i="6"/>
  <c r="AZ98" i="6"/>
  <c r="BA98" i="6"/>
  <c r="BB98" i="6"/>
  <c r="AU99" i="6"/>
  <c r="AV99" i="6"/>
  <c r="AW99" i="6"/>
  <c r="AX99" i="6"/>
  <c r="AY99" i="6"/>
  <c r="AZ99" i="6"/>
  <c r="BA99" i="6"/>
  <c r="BB99" i="6"/>
  <c r="AU100" i="6"/>
  <c r="AV100" i="6"/>
  <c r="AW100" i="6"/>
  <c r="AX100" i="6"/>
  <c r="AY100" i="6"/>
  <c r="AZ100" i="6"/>
  <c r="BA100" i="6"/>
  <c r="BB100" i="6"/>
  <c r="AU101" i="6"/>
  <c r="AV101" i="6"/>
  <c r="AW101" i="6"/>
  <c r="AX101" i="6"/>
  <c r="AY101" i="6"/>
  <c r="AZ101" i="6"/>
  <c r="BA101" i="6"/>
  <c r="BB101" i="6"/>
  <c r="AU102" i="6"/>
  <c r="AV102" i="6"/>
  <c r="AW102" i="6"/>
  <c r="AX102" i="6"/>
  <c r="AY102" i="6"/>
  <c r="AZ102" i="6"/>
  <c r="BA102" i="6"/>
  <c r="BB102" i="6"/>
  <c r="AU103" i="6"/>
  <c r="AV103" i="6"/>
  <c r="AW103" i="6"/>
  <c r="AX103" i="6"/>
  <c r="AY103" i="6"/>
  <c r="AZ103" i="6"/>
  <c r="BA103" i="6"/>
  <c r="BB103" i="6"/>
  <c r="AU104" i="6"/>
  <c r="AV104" i="6"/>
  <c r="AW104" i="6"/>
  <c r="AX104" i="6"/>
  <c r="AY104" i="6"/>
  <c r="AZ104" i="6"/>
  <c r="BA104" i="6"/>
  <c r="BB104" i="6"/>
  <c r="AU105" i="6"/>
  <c r="AV105" i="6"/>
  <c r="AW105" i="6"/>
  <c r="AX105" i="6"/>
  <c r="AY105" i="6"/>
  <c r="AZ105" i="6"/>
  <c r="BA105" i="6"/>
  <c r="BB105" i="6"/>
  <c r="AU106" i="6"/>
  <c r="AV106" i="6"/>
  <c r="AW106" i="6"/>
  <c r="AX106" i="6"/>
  <c r="AY106" i="6"/>
  <c r="AZ106" i="6"/>
  <c r="BA106" i="6"/>
  <c r="BB106" i="6"/>
  <c r="AU107" i="6"/>
  <c r="AV107" i="6"/>
  <c r="AW107" i="6"/>
  <c r="AX107" i="6"/>
  <c r="AY107" i="6"/>
  <c r="AZ107" i="6"/>
  <c r="BA107" i="6"/>
  <c r="BB107" i="6"/>
  <c r="AU108" i="6"/>
  <c r="AV108" i="6"/>
  <c r="AW108" i="6"/>
  <c r="AX108" i="6"/>
  <c r="AY108" i="6"/>
  <c r="AZ108" i="6"/>
  <c r="BA108" i="6"/>
  <c r="BB108" i="6"/>
  <c r="AU109" i="6"/>
  <c r="AV109" i="6"/>
  <c r="AW109" i="6"/>
  <c r="AX109" i="6"/>
  <c r="AY109" i="6"/>
  <c r="AZ109" i="6"/>
  <c r="BA109" i="6"/>
  <c r="BB109" i="6"/>
  <c r="AU110" i="6"/>
  <c r="AV110" i="6"/>
  <c r="AW110" i="6"/>
  <c r="AX110" i="6"/>
  <c r="AY110" i="6"/>
  <c r="AZ110" i="6"/>
  <c r="BA110" i="6"/>
  <c r="BB110" i="6"/>
  <c r="AU111" i="6"/>
  <c r="AV111" i="6"/>
  <c r="AW111" i="6"/>
  <c r="AX111" i="6"/>
  <c r="AY111" i="6"/>
  <c r="AZ111" i="6"/>
  <c r="BA111" i="6"/>
  <c r="BB111" i="6"/>
  <c r="AU112" i="6"/>
  <c r="AV112" i="6"/>
  <c r="AW112" i="6"/>
  <c r="AX112" i="6"/>
  <c r="AY112" i="6"/>
  <c r="AZ112" i="6"/>
  <c r="BA112" i="6"/>
  <c r="BB112" i="6"/>
  <c r="AU113" i="6"/>
  <c r="AV113" i="6"/>
  <c r="AW113" i="6"/>
  <c r="AX113" i="6"/>
  <c r="AY113" i="6"/>
  <c r="AZ113" i="6"/>
  <c r="BA113" i="6"/>
  <c r="BB113" i="6"/>
  <c r="AU114" i="6"/>
  <c r="AV114" i="6"/>
  <c r="AW114" i="6"/>
  <c r="AX114" i="6"/>
  <c r="AY114" i="6"/>
  <c r="AZ114" i="6"/>
  <c r="BA114" i="6"/>
  <c r="BB114" i="6"/>
  <c r="AU115" i="6"/>
  <c r="AV115" i="6"/>
  <c r="AW115" i="6"/>
  <c r="AX115" i="6"/>
  <c r="AY115" i="6"/>
  <c r="AZ115" i="6"/>
  <c r="BA115" i="6"/>
  <c r="BB115" i="6"/>
  <c r="AU116" i="6"/>
  <c r="AV116" i="6"/>
  <c r="AW116" i="6"/>
  <c r="AX116" i="6"/>
  <c r="AY116" i="6"/>
  <c r="AZ116" i="6"/>
  <c r="BA116" i="6"/>
  <c r="BB116" i="6"/>
  <c r="AU117" i="6"/>
  <c r="AV117" i="6"/>
  <c r="AW117" i="6"/>
  <c r="AX117" i="6"/>
  <c r="AY117" i="6"/>
  <c r="AZ117" i="6"/>
  <c r="BA117" i="6"/>
  <c r="BB117" i="6"/>
  <c r="AU118" i="6"/>
  <c r="AV118" i="6"/>
  <c r="AW118" i="6"/>
  <c r="AX118" i="6"/>
  <c r="AY118" i="6"/>
  <c r="AZ118" i="6"/>
  <c r="BA118" i="6"/>
  <c r="BB118" i="6"/>
  <c r="AU119" i="6"/>
  <c r="AV119" i="6"/>
  <c r="AW119" i="6"/>
  <c r="AX119" i="6"/>
  <c r="AY119" i="6"/>
  <c r="AZ119" i="6"/>
  <c r="BA119" i="6"/>
  <c r="BB119" i="6"/>
  <c r="AU120" i="6"/>
  <c r="AV120" i="6"/>
  <c r="AW120" i="6"/>
  <c r="AX120" i="6"/>
  <c r="AY120" i="6"/>
  <c r="AZ120" i="6"/>
  <c r="BA120" i="6"/>
  <c r="BB120" i="6"/>
  <c r="AU121" i="6"/>
  <c r="AV121" i="6"/>
  <c r="AW121" i="6"/>
  <c r="AX121" i="6"/>
  <c r="AY121" i="6"/>
  <c r="AZ121" i="6"/>
  <c r="BA121" i="6"/>
  <c r="BB121" i="6"/>
  <c r="AU122" i="6"/>
  <c r="AV122" i="6"/>
  <c r="AW122" i="6"/>
  <c r="AX122" i="6"/>
  <c r="AY122" i="6"/>
  <c r="AZ122" i="6"/>
  <c r="BA122" i="6"/>
  <c r="BB122" i="6"/>
  <c r="AU123" i="6"/>
  <c r="AV123" i="6"/>
  <c r="AW123" i="6"/>
  <c r="AX123" i="6"/>
  <c r="AY123" i="6"/>
  <c r="AZ123" i="6"/>
  <c r="BA123" i="6"/>
  <c r="BB123" i="6"/>
  <c r="AU124" i="6"/>
  <c r="AV124" i="6"/>
  <c r="AW124" i="6"/>
  <c r="AX124" i="6"/>
  <c r="AY124" i="6"/>
  <c r="AZ124" i="6"/>
  <c r="BA124" i="6"/>
  <c r="BB124" i="6"/>
  <c r="AU125" i="6"/>
  <c r="AV125" i="6"/>
  <c r="AW125" i="6"/>
  <c r="AX125" i="6"/>
  <c r="AY125" i="6"/>
  <c r="AZ125" i="6"/>
  <c r="BA125" i="6"/>
  <c r="BB125" i="6"/>
  <c r="AU126" i="6"/>
  <c r="AV126" i="6"/>
  <c r="AW126" i="6"/>
  <c r="AX126" i="6"/>
  <c r="AY126" i="6"/>
  <c r="AZ126" i="6"/>
  <c r="BA126" i="6"/>
  <c r="BB126" i="6"/>
  <c r="AU127" i="6"/>
  <c r="AV127" i="6"/>
  <c r="AW127" i="6"/>
  <c r="AX127" i="6"/>
  <c r="AY127" i="6"/>
  <c r="AZ127" i="6"/>
  <c r="BA127" i="6"/>
  <c r="BB127" i="6"/>
  <c r="AU128" i="6"/>
  <c r="AV128" i="6"/>
  <c r="AW128" i="6"/>
  <c r="AX128" i="6"/>
  <c r="AY128" i="6"/>
  <c r="AZ128" i="6"/>
  <c r="BA128" i="6"/>
  <c r="BB128" i="6"/>
  <c r="AU129" i="6"/>
  <c r="AV129" i="6"/>
  <c r="AW129" i="6"/>
  <c r="AX129" i="6"/>
  <c r="AY129" i="6"/>
  <c r="AZ129" i="6"/>
  <c r="BA129" i="6"/>
  <c r="BB129" i="6"/>
  <c r="AU130" i="6"/>
  <c r="AV130" i="6"/>
  <c r="AW130" i="6"/>
  <c r="AX130" i="6"/>
  <c r="AY130" i="6"/>
  <c r="AZ130" i="6"/>
  <c r="BA130" i="6"/>
  <c r="BB130" i="6"/>
  <c r="AU131" i="6"/>
  <c r="AV131" i="6"/>
  <c r="AW131" i="6"/>
  <c r="AX131" i="6"/>
  <c r="AY131" i="6"/>
  <c r="AZ131" i="6"/>
  <c r="BA131" i="6"/>
  <c r="BB131" i="6"/>
  <c r="AU132" i="6"/>
  <c r="AV132" i="6"/>
  <c r="AW132" i="6"/>
  <c r="AX132" i="6"/>
  <c r="AY132" i="6"/>
  <c r="AZ132" i="6"/>
  <c r="BA132" i="6"/>
  <c r="BB132" i="6"/>
  <c r="AU133" i="6"/>
  <c r="AV133" i="6"/>
  <c r="AW133" i="6"/>
  <c r="AX133" i="6"/>
  <c r="AY133" i="6"/>
  <c r="AZ133" i="6"/>
  <c r="BA133" i="6"/>
  <c r="BB133" i="6"/>
  <c r="AU134" i="6"/>
  <c r="AV134" i="6"/>
  <c r="AW134" i="6"/>
  <c r="AX134" i="6"/>
  <c r="AY134" i="6"/>
  <c r="AZ134" i="6"/>
  <c r="BA134" i="6"/>
  <c r="BB134" i="6"/>
  <c r="AU135" i="6"/>
  <c r="AV135" i="6"/>
  <c r="AW135" i="6"/>
  <c r="AX135" i="6"/>
  <c r="AY135" i="6"/>
  <c r="AZ135" i="6"/>
  <c r="BA135" i="6"/>
  <c r="BB135" i="6"/>
  <c r="AU136" i="6"/>
  <c r="AV136" i="6"/>
  <c r="AW136" i="6"/>
  <c r="AX136" i="6"/>
  <c r="AY136" i="6"/>
  <c r="AZ136" i="6"/>
  <c r="BA136" i="6"/>
  <c r="BB136" i="6"/>
  <c r="AU137" i="6"/>
  <c r="AV137" i="6"/>
  <c r="AW137" i="6"/>
  <c r="AX137" i="6"/>
  <c r="AY137" i="6"/>
  <c r="AZ137" i="6"/>
  <c r="BA137" i="6"/>
  <c r="BB137" i="6"/>
  <c r="AU138" i="6"/>
  <c r="AV138" i="6"/>
  <c r="AW138" i="6"/>
  <c r="AX138" i="6"/>
  <c r="AY138" i="6"/>
  <c r="AZ138" i="6"/>
  <c r="BA138" i="6"/>
  <c r="BB138" i="6"/>
  <c r="AU139" i="6"/>
  <c r="AV139" i="6"/>
  <c r="AW139" i="6"/>
  <c r="AX139" i="6"/>
  <c r="AY139" i="6"/>
  <c r="AZ139" i="6"/>
  <c r="BA139" i="6"/>
  <c r="BB139" i="6"/>
  <c r="AU140" i="6"/>
  <c r="AV140" i="6"/>
  <c r="AW140" i="6"/>
  <c r="AX140" i="6"/>
  <c r="AY140" i="6"/>
  <c r="AZ140" i="6"/>
  <c r="BA140" i="6"/>
  <c r="BB140" i="6"/>
  <c r="AU141" i="6"/>
  <c r="AV141" i="6"/>
  <c r="AW141" i="6"/>
  <c r="AX141" i="6"/>
  <c r="AY141" i="6"/>
  <c r="AZ141" i="6"/>
  <c r="BA141" i="6"/>
  <c r="BB141" i="6"/>
  <c r="AU142" i="6"/>
  <c r="AV142" i="6"/>
  <c r="AW142" i="6"/>
  <c r="AX142" i="6"/>
  <c r="AY142" i="6"/>
  <c r="AZ142" i="6"/>
  <c r="BA142" i="6"/>
  <c r="BB142" i="6"/>
  <c r="AU143" i="6"/>
  <c r="AV143" i="6"/>
  <c r="AW143" i="6"/>
  <c r="AX143" i="6"/>
  <c r="AY143" i="6"/>
  <c r="AZ143" i="6"/>
  <c r="BA143" i="6"/>
  <c r="BB143" i="6"/>
  <c r="AU144" i="6"/>
  <c r="AV144" i="6"/>
  <c r="AW144" i="6"/>
  <c r="AX144" i="6"/>
  <c r="AY144" i="6"/>
  <c r="AZ144" i="6"/>
  <c r="BA144" i="6"/>
  <c r="BB144" i="6"/>
  <c r="AU145" i="6"/>
  <c r="AV145" i="6"/>
  <c r="AW145" i="6"/>
  <c r="AX145" i="6"/>
  <c r="AY145" i="6"/>
  <c r="AZ145" i="6"/>
  <c r="BA145" i="6"/>
  <c r="BB145" i="6"/>
  <c r="AU146" i="6"/>
  <c r="AV146" i="6"/>
  <c r="AW146" i="6"/>
  <c r="AX146" i="6"/>
  <c r="AY146" i="6"/>
  <c r="AZ146" i="6"/>
  <c r="BA146" i="6"/>
  <c r="BB146" i="6"/>
  <c r="AU147" i="6"/>
  <c r="AV147" i="6"/>
  <c r="AW147" i="6"/>
  <c r="AX147" i="6"/>
  <c r="AY147" i="6"/>
  <c r="AZ147" i="6"/>
  <c r="BA147" i="6"/>
  <c r="BB147" i="6"/>
  <c r="AU148" i="6"/>
  <c r="AV148" i="6"/>
  <c r="AW148" i="6"/>
  <c r="AX148" i="6"/>
  <c r="AY148" i="6"/>
  <c r="AZ148" i="6"/>
  <c r="BA148" i="6"/>
  <c r="BB148" i="6"/>
  <c r="AU149" i="6"/>
  <c r="AV149" i="6"/>
  <c r="AW149" i="6"/>
  <c r="AX149" i="6"/>
  <c r="AY149" i="6"/>
  <c r="AZ149" i="6"/>
  <c r="BA149" i="6"/>
  <c r="BB149" i="6"/>
  <c r="AU150" i="6"/>
  <c r="AV150" i="6"/>
  <c r="AW150" i="6"/>
  <c r="AX150" i="6"/>
  <c r="AY150" i="6"/>
  <c r="AZ150" i="6"/>
  <c r="BA150" i="6"/>
  <c r="BB150" i="6"/>
  <c r="AU151" i="6"/>
  <c r="AV151" i="6"/>
  <c r="AW151" i="6"/>
  <c r="AX151" i="6"/>
  <c r="AY151" i="6"/>
  <c r="AZ151" i="6"/>
  <c r="BA151" i="6"/>
  <c r="BB151" i="6"/>
  <c r="AU152" i="6"/>
  <c r="AV152" i="6"/>
  <c r="AW152" i="6"/>
  <c r="AX152" i="6"/>
  <c r="AY152" i="6"/>
  <c r="AZ152" i="6"/>
  <c r="BA152" i="6"/>
  <c r="BB152" i="6"/>
  <c r="AU153" i="6"/>
  <c r="AV153" i="6"/>
  <c r="AW153" i="6"/>
  <c r="AX153" i="6"/>
  <c r="AY153" i="6"/>
  <c r="AZ153" i="6"/>
  <c r="BA153" i="6"/>
  <c r="BB153" i="6"/>
  <c r="AU154" i="6"/>
  <c r="AV154" i="6"/>
  <c r="AW154" i="6"/>
  <c r="AX154" i="6"/>
  <c r="AY154" i="6"/>
  <c r="AZ154" i="6"/>
  <c r="BA154" i="6"/>
  <c r="BB154" i="6"/>
  <c r="AU155" i="6"/>
  <c r="AV155" i="6"/>
  <c r="AW155" i="6"/>
  <c r="AX155" i="6"/>
  <c r="AY155" i="6"/>
  <c r="AZ155" i="6"/>
  <c r="BA155" i="6"/>
  <c r="BB155" i="6"/>
  <c r="AU156" i="6"/>
  <c r="AV156" i="6"/>
  <c r="AW156" i="6"/>
  <c r="AX156" i="6"/>
  <c r="AY156" i="6"/>
  <c r="AZ156" i="6"/>
  <c r="BA156" i="6"/>
  <c r="BB156" i="6"/>
  <c r="AU157" i="6"/>
  <c r="AV157" i="6"/>
  <c r="AW157" i="6"/>
  <c r="AX157" i="6"/>
  <c r="AY157" i="6"/>
  <c r="AZ157" i="6"/>
  <c r="BA157" i="6"/>
  <c r="BB157" i="6"/>
  <c r="AU158" i="6"/>
  <c r="AV158" i="6"/>
  <c r="AW158" i="6"/>
  <c r="AX158" i="6"/>
  <c r="AY158" i="6"/>
  <c r="AZ158" i="6"/>
  <c r="BA158" i="6"/>
  <c r="BB158" i="6"/>
  <c r="AU159" i="6"/>
  <c r="AV159" i="6"/>
  <c r="AW159" i="6"/>
  <c r="AX159" i="6"/>
  <c r="AY159" i="6"/>
  <c r="AZ159" i="6"/>
  <c r="BA159" i="6"/>
  <c r="BB159" i="6"/>
  <c r="AU160" i="6"/>
  <c r="AV160" i="6"/>
  <c r="AW160" i="6"/>
  <c r="AX160" i="6"/>
  <c r="AY160" i="6"/>
  <c r="AZ160" i="6"/>
  <c r="BA160" i="6"/>
  <c r="BB160" i="6"/>
  <c r="AU161" i="6"/>
  <c r="AV161" i="6"/>
  <c r="AW161" i="6"/>
  <c r="AX161" i="6"/>
  <c r="AY161" i="6"/>
  <c r="AZ161" i="6"/>
  <c r="BA161" i="6"/>
  <c r="BB161" i="6"/>
  <c r="AU162" i="6"/>
  <c r="AV162" i="6"/>
  <c r="AW162" i="6"/>
  <c r="AX162" i="6"/>
  <c r="AY162" i="6"/>
  <c r="AZ162" i="6"/>
  <c r="BA162" i="6"/>
  <c r="BB162" i="6"/>
  <c r="AU163" i="6"/>
  <c r="AV163" i="6"/>
  <c r="AW163" i="6"/>
  <c r="AX163" i="6"/>
  <c r="AY163" i="6"/>
  <c r="AZ163" i="6"/>
  <c r="BA163" i="6"/>
  <c r="BB163" i="6"/>
  <c r="AU164" i="6"/>
  <c r="AV164" i="6"/>
  <c r="AW164" i="6"/>
  <c r="AX164" i="6"/>
  <c r="AY164" i="6"/>
  <c r="AZ164" i="6"/>
  <c r="BA164" i="6"/>
  <c r="BB164" i="6"/>
  <c r="AU165" i="6"/>
  <c r="AV165" i="6"/>
  <c r="AW165" i="6"/>
  <c r="AX165" i="6"/>
  <c r="AY165" i="6"/>
  <c r="AZ165" i="6"/>
  <c r="BA165" i="6"/>
  <c r="BB165" i="6"/>
  <c r="AU166" i="6"/>
  <c r="AV166" i="6"/>
  <c r="AW166" i="6"/>
  <c r="AX166" i="6"/>
  <c r="AY166" i="6"/>
  <c r="AZ166" i="6"/>
  <c r="BA166" i="6"/>
  <c r="BB166" i="6"/>
  <c r="AU167" i="6"/>
  <c r="AV167" i="6"/>
  <c r="AW167" i="6"/>
  <c r="AX167" i="6"/>
  <c r="AY167" i="6"/>
  <c r="AZ167" i="6"/>
  <c r="BA167" i="6"/>
  <c r="BB167" i="6"/>
  <c r="AU168" i="6"/>
  <c r="AV168" i="6"/>
  <c r="AW168" i="6"/>
  <c r="AX168" i="6"/>
  <c r="AY168" i="6"/>
  <c r="AZ168" i="6"/>
  <c r="BA168" i="6"/>
  <c r="BB168" i="6"/>
  <c r="AU169" i="6"/>
  <c r="AV169" i="6"/>
  <c r="AW169" i="6"/>
  <c r="AX169" i="6"/>
  <c r="AY169" i="6"/>
  <c r="AZ169" i="6"/>
  <c r="BA169" i="6"/>
  <c r="BB169" i="6"/>
  <c r="AU170" i="6"/>
  <c r="AV170" i="6"/>
  <c r="AW170" i="6"/>
  <c r="AX170" i="6"/>
  <c r="AY170" i="6"/>
  <c r="AZ170" i="6"/>
  <c r="BA170" i="6"/>
  <c r="BB170" i="6"/>
  <c r="AU171" i="6"/>
  <c r="AV171" i="6"/>
  <c r="AW171" i="6"/>
  <c r="AX171" i="6"/>
  <c r="AY171" i="6"/>
  <c r="AZ171" i="6"/>
  <c r="BA171" i="6"/>
  <c r="BB171" i="6"/>
  <c r="AU172" i="6"/>
  <c r="AV172" i="6"/>
  <c r="AW172" i="6"/>
  <c r="AX172" i="6"/>
  <c r="AY172" i="6"/>
  <c r="AZ172" i="6"/>
  <c r="BA172" i="6"/>
  <c r="BB172" i="6"/>
  <c r="AU173" i="6"/>
  <c r="AV173" i="6"/>
  <c r="AW173" i="6"/>
  <c r="AX173" i="6"/>
  <c r="AY173" i="6"/>
  <c r="AZ173" i="6"/>
  <c r="BA173" i="6"/>
  <c r="BB173" i="6"/>
  <c r="AU174" i="6"/>
  <c r="AV174" i="6"/>
  <c r="AW174" i="6"/>
  <c r="AX174" i="6"/>
  <c r="AY174" i="6"/>
  <c r="AZ174" i="6"/>
  <c r="BA174" i="6"/>
  <c r="BB174" i="6"/>
  <c r="AU175" i="6"/>
  <c r="AV175" i="6"/>
  <c r="AW175" i="6"/>
  <c r="AX175" i="6"/>
  <c r="AY175" i="6"/>
  <c r="AZ175" i="6"/>
  <c r="BA175" i="6"/>
  <c r="BB175" i="6"/>
  <c r="AU176" i="6"/>
  <c r="AV176" i="6"/>
  <c r="AW176" i="6"/>
  <c r="AX176" i="6"/>
  <c r="AY176" i="6"/>
  <c r="AZ176" i="6"/>
  <c r="BA176" i="6"/>
  <c r="BB176" i="6"/>
  <c r="AU177" i="6"/>
  <c r="AV177" i="6"/>
  <c r="AW177" i="6"/>
  <c r="AX177" i="6"/>
  <c r="AY177" i="6"/>
  <c r="AZ177" i="6"/>
  <c r="BA177" i="6"/>
  <c r="BB177" i="6"/>
  <c r="AU178" i="6"/>
  <c r="AV178" i="6"/>
  <c r="AW178" i="6"/>
  <c r="AX178" i="6"/>
  <c r="AY178" i="6"/>
  <c r="AZ178" i="6"/>
  <c r="BA178" i="6"/>
  <c r="BB178" i="6"/>
  <c r="AU179" i="6"/>
  <c r="AV179" i="6"/>
  <c r="AW179" i="6"/>
  <c r="AX179" i="6"/>
  <c r="AY179" i="6"/>
  <c r="AZ179" i="6"/>
  <c r="BA179" i="6"/>
  <c r="BB179" i="6"/>
  <c r="AU180" i="6"/>
  <c r="AV180" i="6"/>
  <c r="AW180" i="6"/>
  <c r="AX180" i="6"/>
  <c r="AY180" i="6"/>
  <c r="AZ180" i="6"/>
  <c r="BA180" i="6"/>
  <c r="BB180" i="6"/>
  <c r="AU181" i="6"/>
  <c r="AV181" i="6"/>
  <c r="AW181" i="6"/>
  <c r="AX181" i="6"/>
  <c r="AY181" i="6"/>
  <c r="AZ181" i="6"/>
  <c r="BA181" i="6"/>
  <c r="BB181" i="6"/>
  <c r="AU182" i="6"/>
  <c r="AV182" i="6"/>
  <c r="AW182" i="6"/>
  <c r="AX182" i="6"/>
  <c r="AY182" i="6"/>
  <c r="AZ182" i="6"/>
  <c r="BA182" i="6"/>
  <c r="BB182" i="6"/>
  <c r="AU183" i="6"/>
  <c r="AV183" i="6"/>
  <c r="AW183" i="6"/>
  <c r="AX183" i="6"/>
  <c r="AY183" i="6"/>
  <c r="AZ183" i="6"/>
  <c r="BA183" i="6"/>
  <c r="BB183" i="6"/>
  <c r="AU184" i="6"/>
  <c r="AV184" i="6"/>
  <c r="AW184" i="6"/>
  <c r="AX184" i="6"/>
  <c r="AY184" i="6"/>
  <c r="AZ184" i="6"/>
  <c r="BA184" i="6"/>
  <c r="BB184" i="6"/>
  <c r="AU185" i="6"/>
  <c r="AV185" i="6"/>
  <c r="AW185" i="6"/>
  <c r="AX185" i="6"/>
  <c r="AY185" i="6"/>
  <c r="AZ185" i="6"/>
  <c r="BA185" i="6"/>
  <c r="BB185" i="6"/>
  <c r="AU186" i="6"/>
  <c r="AV186" i="6"/>
  <c r="AW186" i="6"/>
  <c r="AX186" i="6"/>
  <c r="AY186" i="6"/>
  <c r="AZ186" i="6"/>
  <c r="BA186" i="6"/>
  <c r="BB186" i="6"/>
  <c r="AU187" i="6"/>
  <c r="AV187" i="6"/>
  <c r="AW187" i="6"/>
  <c r="AX187" i="6"/>
  <c r="AY187" i="6"/>
  <c r="AZ187" i="6"/>
  <c r="BA187" i="6"/>
  <c r="BB187" i="6"/>
  <c r="AU188" i="6"/>
  <c r="AV188" i="6"/>
  <c r="AW188" i="6"/>
  <c r="AX188" i="6"/>
  <c r="AY188" i="6"/>
  <c r="AZ188" i="6"/>
  <c r="BA188" i="6"/>
  <c r="BB188" i="6"/>
  <c r="AU189" i="6"/>
  <c r="AV189" i="6"/>
  <c r="AW189" i="6"/>
  <c r="AX189" i="6"/>
  <c r="AY189" i="6"/>
  <c r="AZ189" i="6"/>
  <c r="BA189" i="6"/>
  <c r="BB189" i="6"/>
  <c r="AU190" i="6"/>
  <c r="AV190" i="6"/>
  <c r="AW190" i="6"/>
  <c r="AX190" i="6"/>
  <c r="AY190" i="6"/>
  <c r="AZ190" i="6"/>
  <c r="BA190" i="6"/>
  <c r="BB190" i="6"/>
  <c r="AU191" i="6"/>
  <c r="AV191" i="6"/>
  <c r="AW191" i="6"/>
  <c r="AX191" i="6"/>
  <c r="AY191" i="6"/>
  <c r="AZ191" i="6"/>
  <c r="BA191" i="6"/>
  <c r="BB191" i="6"/>
  <c r="AU192" i="6"/>
  <c r="AV192" i="6"/>
  <c r="AW192" i="6"/>
  <c r="AX192" i="6"/>
  <c r="AY192" i="6"/>
  <c r="AZ192" i="6"/>
  <c r="BA192" i="6"/>
  <c r="BB192" i="6"/>
  <c r="AU193" i="6"/>
  <c r="AV193" i="6"/>
  <c r="AW193" i="6"/>
  <c r="AX193" i="6"/>
  <c r="AY193" i="6"/>
  <c r="AZ193" i="6"/>
  <c r="BA193" i="6"/>
  <c r="BB193" i="6"/>
  <c r="AU194" i="6"/>
  <c r="AV194" i="6"/>
  <c r="AW194" i="6"/>
  <c r="AX194" i="6"/>
  <c r="AY194" i="6"/>
  <c r="AZ194" i="6"/>
  <c r="BA194" i="6"/>
  <c r="BB194" i="6"/>
  <c r="AU195" i="6"/>
  <c r="AV195" i="6"/>
  <c r="AW195" i="6"/>
  <c r="AX195" i="6"/>
  <c r="AY195" i="6"/>
  <c r="AZ195" i="6"/>
  <c r="BA195" i="6"/>
  <c r="BB195" i="6"/>
  <c r="AU196" i="6"/>
  <c r="AV196" i="6"/>
  <c r="AW196" i="6"/>
  <c r="AX196" i="6"/>
  <c r="AY196" i="6"/>
  <c r="AZ196" i="6"/>
  <c r="BA196" i="6"/>
  <c r="BB196" i="6"/>
  <c r="AU197" i="6"/>
  <c r="AV197" i="6"/>
  <c r="AW197" i="6"/>
  <c r="AX197" i="6"/>
  <c r="AY197" i="6"/>
  <c r="AZ197" i="6"/>
  <c r="BA197" i="6"/>
  <c r="BB197" i="6"/>
  <c r="AU198" i="6"/>
  <c r="AV198" i="6"/>
  <c r="AW198" i="6"/>
  <c r="AX198" i="6"/>
  <c r="AY198" i="6"/>
  <c r="AZ198" i="6"/>
  <c r="BA198" i="6"/>
  <c r="BB198" i="6"/>
  <c r="AU199" i="6"/>
  <c r="AV199" i="6"/>
  <c r="AW199" i="6"/>
  <c r="AX199" i="6"/>
  <c r="AY199" i="6"/>
  <c r="AZ199" i="6"/>
  <c r="BA199" i="6"/>
  <c r="BB199" i="6"/>
  <c r="AU200" i="6"/>
  <c r="AV200" i="6"/>
  <c r="AW200" i="6"/>
  <c r="AX200" i="6"/>
  <c r="AY200" i="6"/>
  <c r="AZ200" i="6"/>
  <c r="BA200" i="6"/>
  <c r="BB200" i="6"/>
  <c r="AU201" i="6"/>
  <c r="AV201" i="6"/>
  <c r="AW201" i="6"/>
  <c r="AX201" i="6"/>
  <c r="AY201" i="6"/>
  <c r="AZ201" i="6"/>
  <c r="BA201" i="6"/>
  <c r="BB201" i="6"/>
  <c r="AU202" i="6"/>
  <c r="AV202" i="6"/>
  <c r="AW202" i="6"/>
  <c r="AX202" i="6"/>
  <c r="AY202" i="6"/>
  <c r="AZ202" i="6"/>
  <c r="BA202" i="6"/>
  <c r="BB202" i="6"/>
  <c r="AU203" i="6"/>
  <c r="AV203" i="6"/>
  <c r="AW203" i="6"/>
  <c r="AX203" i="6"/>
  <c r="AY203" i="6"/>
  <c r="AZ203" i="6"/>
  <c r="BA203" i="6"/>
  <c r="BB203" i="6"/>
  <c r="AU204" i="6"/>
  <c r="AV204" i="6"/>
  <c r="AW204" i="6"/>
  <c r="AX204" i="6"/>
  <c r="AY204" i="6"/>
  <c r="AZ204" i="6"/>
  <c r="BA204" i="6"/>
  <c r="BB204" i="6"/>
  <c r="AU205" i="6"/>
  <c r="AV205" i="6"/>
  <c r="AW205" i="6"/>
  <c r="AX205" i="6"/>
  <c r="AY205" i="6"/>
  <c r="AZ205" i="6"/>
  <c r="BA205" i="6"/>
  <c r="BB205" i="6"/>
  <c r="AU206" i="6"/>
  <c r="AV206" i="6"/>
  <c r="AW206" i="6"/>
  <c r="AX206" i="6"/>
  <c r="AY206" i="6"/>
  <c r="AZ206" i="6"/>
  <c r="BA206" i="6"/>
  <c r="BB206" i="6"/>
  <c r="AU207" i="6"/>
  <c r="AV207" i="6"/>
  <c r="AW207" i="6"/>
  <c r="AX207" i="6"/>
  <c r="AY207" i="6"/>
  <c r="AZ207" i="6"/>
  <c r="BA207" i="6"/>
  <c r="BB207" i="6"/>
  <c r="AU208" i="6"/>
  <c r="AV208" i="6"/>
  <c r="AW208" i="6"/>
  <c r="AX208" i="6"/>
  <c r="AY208" i="6"/>
  <c r="AZ208" i="6"/>
  <c r="BA208" i="6"/>
  <c r="BB208" i="6"/>
  <c r="AU209" i="6"/>
  <c r="AV209" i="6"/>
  <c r="AW209" i="6"/>
  <c r="AX209" i="6"/>
  <c r="AY209" i="6"/>
  <c r="AZ209" i="6"/>
  <c r="BA209" i="6"/>
  <c r="BB209" i="6"/>
  <c r="AU210" i="6"/>
  <c r="AV210" i="6"/>
  <c r="AW210" i="6"/>
  <c r="AX210" i="6"/>
  <c r="AY210" i="6"/>
  <c r="AZ210" i="6"/>
  <c r="BA210" i="6"/>
  <c r="BB210" i="6"/>
  <c r="AU211" i="6"/>
  <c r="AV211" i="6"/>
  <c r="AW211" i="6"/>
  <c r="AX211" i="6"/>
  <c r="AY211" i="6"/>
  <c r="AZ211" i="6"/>
  <c r="BA211" i="6"/>
  <c r="BB211" i="6"/>
  <c r="AU212" i="6"/>
  <c r="AV212" i="6"/>
  <c r="AW212" i="6"/>
  <c r="AX212" i="6"/>
  <c r="AY212" i="6"/>
  <c r="AZ212" i="6"/>
  <c r="BA212" i="6"/>
  <c r="BB212" i="6"/>
  <c r="AU213" i="6"/>
  <c r="AV213" i="6"/>
  <c r="AW213" i="6"/>
  <c r="AX213" i="6"/>
  <c r="AY213" i="6"/>
  <c r="AZ213" i="6"/>
  <c r="BA213" i="6"/>
  <c r="BB213" i="6"/>
  <c r="AU214" i="6"/>
  <c r="AV214" i="6"/>
  <c r="AW214" i="6"/>
  <c r="AX214" i="6"/>
  <c r="AY214" i="6"/>
  <c r="AZ214" i="6"/>
  <c r="BA214" i="6"/>
  <c r="BB214" i="6"/>
  <c r="AU215" i="6"/>
  <c r="AV215" i="6"/>
  <c r="AW215" i="6"/>
  <c r="AX215" i="6"/>
  <c r="AY215" i="6"/>
  <c r="AZ215" i="6"/>
  <c r="BA215" i="6"/>
  <c r="BB215" i="6"/>
  <c r="AU216" i="6"/>
  <c r="AV216" i="6"/>
  <c r="AW216" i="6"/>
  <c r="AX216" i="6"/>
  <c r="AY216" i="6"/>
  <c r="AZ216" i="6"/>
  <c r="BA216" i="6"/>
  <c r="BB216" i="6"/>
  <c r="AU217" i="6"/>
  <c r="AV217" i="6"/>
  <c r="AW217" i="6"/>
  <c r="AX217" i="6"/>
  <c r="AY217" i="6"/>
  <c r="AZ217" i="6"/>
  <c r="BA217" i="6"/>
  <c r="BB217" i="6"/>
  <c r="AU218" i="6"/>
  <c r="AV218" i="6"/>
  <c r="AW218" i="6"/>
  <c r="AX218" i="6"/>
  <c r="AY218" i="6"/>
  <c r="AZ218" i="6"/>
  <c r="BA218" i="6"/>
  <c r="BB218" i="6"/>
  <c r="AU219" i="6"/>
  <c r="AV219" i="6"/>
  <c r="AW219" i="6"/>
  <c r="AX219" i="6"/>
  <c r="AY219" i="6"/>
  <c r="AZ219" i="6"/>
  <c r="BA219" i="6"/>
  <c r="BB219" i="6"/>
  <c r="AU220" i="6"/>
  <c r="AV220" i="6"/>
  <c r="AW220" i="6"/>
  <c r="AX220" i="6"/>
  <c r="AY220" i="6"/>
  <c r="AZ220" i="6"/>
  <c r="BA220" i="6"/>
  <c r="BB220" i="6"/>
  <c r="AU221" i="6"/>
  <c r="AV221" i="6"/>
  <c r="AW221" i="6"/>
  <c r="AX221" i="6"/>
  <c r="AY221" i="6"/>
  <c r="AZ221" i="6"/>
  <c r="BA221" i="6"/>
  <c r="BB221" i="6"/>
  <c r="AU222" i="6"/>
  <c r="AV222" i="6"/>
  <c r="AW222" i="6"/>
  <c r="AX222" i="6"/>
  <c r="AY222" i="6"/>
  <c r="AZ222" i="6"/>
  <c r="BA222" i="6"/>
  <c r="BB222" i="6"/>
  <c r="AU223" i="6"/>
  <c r="AV223" i="6"/>
  <c r="AW223" i="6"/>
  <c r="AX223" i="6"/>
  <c r="AY223" i="6"/>
  <c r="AZ223" i="6"/>
  <c r="BA223" i="6"/>
  <c r="BB223" i="6"/>
  <c r="AU224" i="6"/>
  <c r="AV224" i="6"/>
  <c r="AW224" i="6"/>
  <c r="AX224" i="6"/>
  <c r="AY224" i="6"/>
  <c r="AZ224" i="6"/>
  <c r="BA224" i="6"/>
  <c r="BB224" i="6"/>
  <c r="AU225" i="6"/>
  <c r="AV225" i="6"/>
  <c r="AW225" i="6"/>
  <c r="AX225" i="6"/>
  <c r="AY225" i="6"/>
  <c r="AZ225" i="6"/>
  <c r="BA225" i="6"/>
  <c r="BB225" i="6"/>
  <c r="AU226" i="6"/>
  <c r="AV226" i="6"/>
  <c r="AW226" i="6"/>
  <c r="AX226" i="6"/>
  <c r="AY226" i="6"/>
  <c r="AZ226" i="6"/>
  <c r="BA226" i="6"/>
  <c r="BB226" i="6"/>
  <c r="AU227" i="6"/>
  <c r="AV227" i="6"/>
  <c r="AW227" i="6"/>
  <c r="AX227" i="6"/>
  <c r="AY227" i="6"/>
  <c r="AZ227" i="6"/>
  <c r="BA227" i="6"/>
  <c r="BB227" i="6"/>
  <c r="AU228" i="6"/>
  <c r="AV228" i="6"/>
  <c r="AW228" i="6"/>
  <c r="AX228" i="6"/>
  <c r="AY228" i="6"/>
  <c r="AZ228" i="6"/>
  <c r="BA228" i="6"/>
  <c r="BB228" i="6"/>
  <c r="AU229" i="6"/>
  <c r="AV229" i="6"/>
  <c r="AW229" i="6"/>
  <c r="AX229" i="6"/>
  <c r="AY229" i="6"/>
  <c r="AZ229" i="6"/>
  <c r="BA229" i="6"/>
  <c r="BB229" i="6"/>
  <c r="AU230" i="6"/>
  <c r="AV230" i="6"/>
  <c r="AW230" i="6"/>
  <c r="AX230" i="6"/>
  <c r="AY230" i="6"/>
  <c r="AZ230" i="6"/>
  <c r="BA230" i="6"/>
  <c r="BB230" i="6"/>
  <c r="AU231" i="6"/>
  <c r="AV231" i="6"/>
  <c r="AW231" i="6"/>
  <c r="AX231" i="6"/>
  <c r="AY231" i="6"/>
  <c r="AZ231" i="6"/>
  <c r="BA231" i="6"/>
  <c r="BB231" i="6"/>
  <c r="AU232" i="6"/>
  <c r="AV232" i="6"/>
  <c r="AW232" i="6"/>
  <c r="AX232" i="6"/>
  <c r="AY232" i="6"/>
  <c r="AZ232" i="6"/>
  <c r="BA232" i="6"/>
  <c r="BB232" i="6"/>
  <c r="AU233" i="6"/>
  <c r="AV233" i="6"/>
  <c r="AW233" i="6"/>
  <c r="AX233" i="6"/>
  <c r="AY233" i="6"/>
  <c r="AZ233" i="6"/>
  <c r="BA233" i="6"/>
  <c r="BB233" i="6"/>
  <c r="AU234" i="6"/>
  <c r="AV234" i="6"/>
  <c r="AW234" i="6"/>
  <c r="AX234" i="6"/>
  <c r="AY234" i="6"/>
  <c r="AZ234" i="6"/>
  <c r="BA234" i="6"/>
  <c r="BB234" i="6"/>
  <c r="AU235" i="6"/>
  <c r="AV235" i="6"/>
  <c r="AW235" i="6"/>
  <c r="AX235" i="6"/>
  <c r="AY235" i="6"/>
  <c r="AZ235" i="6"/>
  <c r="BA235" i="6"/>
  <c r="BB235" i="6"/>
  <c r="AU236" i="6"/>
  <c r="AV236" i="6"/>
  <c r="AW236" i="6"/>
  <c r="AX236" i="6"/>
  <c r="AY236" i="6"/>
  <c r="AZ236" i="6"/>
  <c r="BA236" i="6"/>
  <c r="BB236" i="6"/>
  <c r="AU237" i="6"/>
  <c r="AV237" i="6"/>
  <c r="AW237" i="6"/>
  <c r="AX237" i="6"/>
  <c r="AY237" i="6"/>
  <c r="AZ237" i="6"/>
  <c r="BA237" i="6"/>
  <c r="BB237" i="6"/>
  <c r="AU238" i="6"/>
  <c r="AV238" i="6"/>
  <c r="AW238" i="6"/>
  <c r="AX238" i="6"/>
  <c r="AY238" i="6"/>
  <c r="AZ238" i="6"/>
  <c r="BA238" i="6"/>
  <c r="BB238" i="6"/>
  <c r="AU239" i="6"/>
  <c r="AV239" i="6"/>
  <c r="AW239" i="6"/>
  <c r="AX239" i="6"/>
  <c r="AY239" i="6"/>
  <c r="AZ239" i="6"/>
  <c r="BA239" i="6"/>
  <c r="BB239" i="6"/>
  <c r="AU240" i="6"/>
  <c r="AV240" i="6"/>
  <c r="AW240" i="6"/>
  <c r="AX240" i="6"/>
  <c r="AY240" i="6"/>
  <c r="AZ240" i="6"/>
  <c r="BA240" i="6"/>
  <c r="BB240" i="6"/>
  <c r="AU241" i="6"/>
  <c r="AV241" i="6"/>
  <c r="AW241" i="6"/>
  <c r="AX241" i="6"/>
  <c r="AY241" i="6"/>
  <c r="AZ241" i="6"/>
  <c r="BA241" i="6"/>
  <c r="BB241" i="6"/>
  <c r="AU242" i="6"/>
  <c r="AV242" i="6"/>
  <c r="AW242" i="6"/>
  <c r="AX242" i="6"/>
  <c r="AY242" i="6"/>
  <c r="AZ242" i="6"/>
  <c r="BA242" i="6"/>
  <c r="BB242" i="6"/>
  <c r="AU243" i="6"/>
  <c r="AV243" i="6"/>
  <c r="AW243" i="6"/>
  <c r="AX243" i="6"/>
  <c r="AY243" i="6"/>
  <c r="AZ243" i="6"/>
  <c r="BA243" i="6"/>
  <c r="BB243" i="6"/>
  <c r="AU244" i="6"/>
  <c r="AV244" i="6"/>
  <c r="AW244" i="6"/>
  <c r="AX244" i="6"/>
  <c r="AY244" i="6"/>
  <c r="AZ244" i="6"/>
  <c r="BA244" i="6"/>
  <c r="BB244" i="6"/>
  <c r="AU245" i="6"/>
  <c r="AV245" i="6"/>
  <c r="AW245" i="6"/>
  <c r="AX245" i="6"/>
  <c r="AY245" i="6"/>
  <c r="AZ245" i="6"/>
  <c r="BA245" i="6"/>
  <c r="BB245" i="6"/>
  <c r="AU246" i="6"/>
  <c r="AV246" i="6"/>
  <c r="AW246" i="6"/>
  <c r="AX246" i="6"/>
  <c r="AY246" i="6"/>
  <c r="AZ246" i="6"/>
  <c r="BA246" i="6"/>
  <c r="BB246" i="6"/>
  <c r="AU247" i="6"/>
  <c r="AV247" i="6"/>
  <c r="AW247" i="6"/>
  <c r="AX247" i="6"/>
  <c r="AY247" i="6"/>
  <c r="AZ247" i="6"/>
  <c r="BA247" i="6"/>
  <c r="BB247" i="6"/>
  <c r="AU248" i="6"/>
  <c r="AV248" i="6"/>
  <c r="AW248" i="6"/>
  <c r="AX248" i="6"/>
  <c r="AY248" i="6"/>
  <c r="AZ248" i="6"/>
  <c r="BA248" i="6"/>
  <c r="BB248" i="6"/>
  <c r="AU249" i="6"/>
  <c r="AV249" i="6"/>
  <c r="AW249" i="6"/>
  <c r="AX249" i="6"/>
  <c r="AY249" i="6"/>
  <c r="AZ249" i="6"/>
  <c r="BA249" i="6"/>
  <c r="BB249" i="6"/>
  <c r="AU250" i="6"/>
  <c r="AV250" i="6"/>
  <c r="AW250" i="6"/>
  <c r="AX250" i="6"/>
  <c r="AY250" i="6"/>
  <c r="AZ250" i="6"/>
  <c r="BA250" i="6"/>
  <c r="BB250" i="6"/>
  <c r="AU251" i="6"/>
  <c r="AV251" i="6"/>
  <c r="AW251" i="6"/>
  <c r="AX251" i="6"/>
  <c r="AY251" i="6"/>
  <c r="AZ251" i="6"/>
  <c r="BA251" i="6"/>
  <c r="BB251" i="6"/>
  <c r="AU252" i="6"/>
  <c r="AV252" i="6"/>
  <c r="AW252" i="6"/>
  <c r="AX252" i="6"/>
  <c r="AY252" i="6"/>
  <c r="AZ252" i="6"/>
  <c r="BA252" i="6"/>
  <c r="BB252" i="6"/>
  <c r="AU253" i="6"/>
  <c r="AV253" i="6"/>
  <c r="AW253" i="6"/>
  <c r="AX253" i="6"/>
  <c r="AY253" i="6"/>
  <c r="AZ253" i="6"/>
  <c r="BA253" i="6"/>
  <c r="BB253" i="6"/>
  <c r="AU254" i="6"/>
  <c r="AV254" i="6"/>
  <c r="AW254" i="6"/>
  <c r="AX254" i="6"/>
  <c r="AY254" i="6"/>
  <c r="AZ254" i="6"/>
  <c r="BA254" i="6"/>
  <c r="BB254" i="6"/>
  <c r="AU255" i="6"/>
  <c r="AV255" i="6"/>
  <c r="AW255" i="6"/>
  <c r="AX255" i="6"/>
  <c r="AY255" i="6"/>
  <c r="AZ255" i="6"/>
  <c r="BA255" i="6"/>
  <c r="BB255" i="6"/>
  <c r="AU256" i="6"/>
  <c r="AV256" i="6"/>
  <c r="AW256" i="6"/>
  <c r="AX256" i="6"/>
  <c r="AY256" i="6"/>
  <c r="AZ256" i="6"/>
  <c r="BA256" i="6"/>
  <c r="BB256" i="6"/>
  <c r="AU257" i="6"/>
  <c r="AV257" i="6"/>
  <c r="AW257" i="6"/>
  <c r="AX257" i="6"/>
  <c r="AY257" i="6"/>
  <c r="AZ257" i="6"/>
  <c r="BA257" i="6"/>
  <c r="BB257" i="6"/>
  <c r="AU258" i="6"/>
  <c r="AV258" i="6"/>
  <c r="AW258" i="6"/>
  <c r="AX258" i="6"/>
  <c r="AY258" i="6"/>
  <c r="AZ258" i="6"/>
  <c r="BA258" i="6"/>
  <c r="BB258" i="6"/>
  <c r="AU259" i="6"/>
  <c r="AV259" i="6"/>
  <c r="AW259" i="6"/>
  <c r="AX259" i="6"/>
  <c r="AY259" i="6"/>
  <c r="AZ259" i="6"/>
  <c r="BA259" i="6"/>
  <c r="BB259" i="6"/>
  <c r="AU260" i="6"/>
  <c r="AV260" i="6"/>
  <c r="AW260" i="6"/>
  <c r="AX260" i="6"/>
  <c r="AY260" i="6"/>
  <c r="AZ260" i="6"/>
  <c r="BA260" i="6"/>
  <c r="BB260" i="6"/>
  <c r="AU261" i="6"/>
  <c r="AV261" i="6"/>
  <c r="AW261" i="6"/>
  <c r="AX261" i="6"/>
  <c r="AY261" i="6"/>
  <c r="AZ261" i="6"/>
  <c r="BA261" i="6"/>
  <c r="BB261" i="6"/>
  <c r="AU262" i="6"/>
  <c r="AV262" i="6"/>
  <c r="AW262" i="6"/>
  <c r="AX262" i="6"/>
  <c r="AY262" i="6"/>
  <c r="AZ262" i="6"/>
  <c r="BA262" i="6"/>
  <c r="BB262" i="6"/>
  <c r="AU263" i="6"/>
  <c r="AV263" i="6"/>
  <c r="AW263" i="6"/>
  <c r="AX263" i="6"/>
  <c r="AY263" i="6"/>
  <c r="AZ263" i="6"/>
  <c r="BA263" i="6"/>
  <c r="BB263" i="6"/>
  <c r="AU264" i="6"/>
  <c r="AV264" i="6"/>
  <c r="AW264" i="6"/>
  <c r="AX264" i="6"/>
  <c r="AY264" i="6"/>
  <c r="AZ264" i="6"/>
  <c r="BA264" i="6"/>
  <c r="BB264" i="6"/>
  <c r="AU265" i="6"/>
  <c r="AV265" i="6"/>
  <c r="AW265" i="6"/>
  <c r="AX265" i="6"/>
  <c r="AY265" i="6"/>
  <c r="AZ265" i="6"/>
  <c r="BA265" i="6"/>
  <c r="BB265" i="6"/>
  <c r="AU266" i="6"/>
  <c r="AV266" i="6"/>
  <c r="AW266" i="6"/>
  <c r="AX266" i="6"/>
  <c r="AY266" i="6"/>
  <c r="AZ266" i="6"/>
  <c r="BA266" i="6"/>
  <c r="BB266" i="6"/>
  <c r="AU267" i="6"/>
  <c r="AV267" i="6"/>
  <c r="AW267" i="6"/>
  <c r="AX267" i="6"/>
  <c r="AY267" i="6"/>
  <c r="AZ267" i="6"/>
  <c r="BA267" i="6"/>
  <c r="BB267" i="6"/>
  <c r="AU268" i="6"/>
  <c r="AV268" i="6"/>
  <c r="AW268" i="6"/>
  <c r="AX268" i="6"/>
  <c r="AY268" i="6"/>
  <c r="AZ268" i="6"/>
  <c r="BA268" i="6"/>
  <c r="BB268" i="6"/>
  <c r="AU269" i="6"/>
  <c r="AV269" i="6"/>
  <c r="AW269" i="6"/>
  <c r="AX269" i="6"/>
  <c r="AY269" i="6"/>
  <c r="AZ269" i="6"/>
  <c r="BA269" i="6"/>
  <c r="BB269" i="6"/>
  <c r="AU270" i="6"/>
  <c r="AV270" i="6"/>
  <c r="AW270" i="6"/>
  <c r="AX270" i="6"/>
  <c r="AY270" i="6"/>
  <c r="AZ270" i="6"/>
  <c r="BA270" i="6"/>
  <c r="BB270" i="6"/>
  <c r="AU271" i="6"/>
  <c r="AV271" i="6"/>
  <c r="AW271" i="6"/>
  <c r="AX271" i="6"/>
  <c r="AY271" i="6"/>
  <c r="AZ271" i="6"/>
  <c r="BA271" i="6"/>
  <c r="BB271" i="6"/>
  <c r="AU272" i="6"/>
  <c r="AV272" i="6"/>
  <c r="AW272" i="6"/>
  <c r="AX272" i="6"/>
  <c r="AY272" i="6"/>
  <c r="AZ272" i="6"/>
  <c r="BA272" i="6"/>
  <c r="BB272" i="6"/>
  <c r="AU273" i="6"/>
  <c r="AV273" i="6"/>
  <c r="AW273" i="6"/>
  <c r="AX273" i="6"/>
  <c r="AY273" i="6"/>
  <c r="AZ273" i="6"/>
  <c r="BA273" i="6"/>
  <c r="BB273" i="6"/>
  <c r="AU274" i="6"/>
  <c r="AV274" i="6"/>
  <c r="AW274" i="6"/>
  <c r="AX274" i="6"/>
  <c r="AY274" i="6"/>
  <c r="AZ274" i="6"/>
  <c r="BA274" i="6"/>
  <c r="BB274" i="6"/>
  <c r="AU275" i="6"/>
  <c r="AV275" i="6"/>
  <c r="AW275" i="6"/>
  <c r="AX275" i="6"/>
  <c r="AY275" i="6"/>
  <c r="AZ275" i="6"/>
  <c r="BA275" i="6"/>
  <c r="BB275" i="6"/>
  <c r="AU276" i="6"/>
  <c r="AV276" i="6"/>
  <c r="AW276" i="6"/>
  <c r="AX276" i="6"/>
  <c r="AY276" i="6"/>
  <c r="AZ276" i="6"/>
  <c r="BA276" i="6"/>
  <c r="BB276" i="6"/>
  <c r="AU277" i="6"/>
  <c r="AV277" i="6"/>
  <c r="AW277" i="6"/>
  <c r="AX277" i="6"/>
  <c r="AY277" i="6"/>
  <c r="AZ277" i="6"/>
  <c r="BA277" i="6"/>
  <c r="BB277" i="6"/>
  <c r="AU278" i="6"/>
  <c r="AV278" i="6"/>
  <c r="AW278" i="6"/>
  <c r="AX278" i="6"/>
  <c r="AY278" i="6"/>
  <c r="AZ278" i="6"/>
  <c r="BA278" i="6"/>
  <c r="BB278" i="6"/>
  <c r="AU279" i="6"/>
  <c r="AV279" i="6"/>
  <c r="AW279" i="6"/>
  <c r="AX279" i="6"/>
  <c r="AY279" i="6"/>
  <c r="AZ279" i="6"/>
  <c r="BA279" i="6"/>
  <c r="BB279" i="6"/>
  <c r="AU280" i="6"/>
  <c r="AV280" i="6"/>
  <c r="AW280" i="6"/>
  <c r="AX280" i="6"/>
  <c r="AY280" i="6"/>
  <c r="AZ280" i="6"/>
  <c r="BA280" i="6"/>
  <c r="BB280" i="6"/>
  <c r="AU281" i="6"/>
  <c r="AV281" i="6"/>
  <c r="AW281" i="6"/>
  <c r="AX281" i="6"/>
  <c r="AY281" i="6"/>
  <c r="AZ281" i="6"/>
  <c r="BA281" i="6"/>
  <c r="BB281" i="6"/>
  <c r="AU282" i="6"/>
  <c r="AV282" i="6"/>
  <c r="AW282" i="6"/>
  <c r="AX282" i="6"/>
  <c r="AY282" i="6"/>
  <c r="AZ282" i="6"/>
  <c r="BA282" i="6"/>
  <c r="BB282" i="6"/>
  <c r="AU283" i="6"/>
  <c r="AV283" i="6"/>
  <c r="AW283" i="6"/>
  <c r="AX283" i="6"/>
  <c r="AY283" i="6"/>
  <c r="AZ283" i="6"/>
  <c r="BA283" i="6"/>
  <c r="BB283" i="6"/>
  <c r="AU284" i="6"/>
  <c r="AV284" i="6"/>
  <c r="AW284" i="6"/>
  <c r="AX284" i="6"/>
  <c r="AY284" i="6"/>
  <c r="AZ284" i="6"/>
  <c r="BA284" i="6"/>
  <c r="BB284" i="6"/>
  <c r="AU285" i="6"/>
  <c r="AV285" i="6"/>
  <c r="AW285" i="6"/>
  <c r="AX285" i="6"/>
  <c r="AY285" i="6"/>
  <c r="AZ285" i="6"/>
  <c r="BA285" i="6"/>
  <c r="BB285" i="6"/>
  <c r="AU286" i="6"/>
  <c r="AV286" i="6"/>
  <c r="AW286" i="6"/>
  <c r="AX286" i="6"/>
  <c r="AY286" i="6"/>
  <c r="AZ286" i="6"/>
  <c r="BA286" i="6"/>
  <c r="BB286" i="6"/>
  <c r="AU287" i="6"/>
  <c r="AV287" i="6"/>
  <c r="AW287" i="6"/>
  <c r="AX287" i="6"/>
  <c r="AY287" i="6"/>
  <c r="AZ287" i="6"/>
  <c r="BA287" i="6"/>
  <c r="BB287" i="6"/>
  <c r="AU288" i="6"/>
  <c r="AV288" i="6"/>
  <c r="AW288" i="6"/>
  <c r="AX288" i="6"/>
  <c r="AY288" i="6"/>
  <c r="AZ288" i="6"/>
  <c r="BA288" i="6"/>
  <c r="BB288" i="6"/>
  <c r="AU289" i="6"/>
  <c r="AV289" i="6"/>
  <c r="AW289" i="6"/>
  <c r="AX289" i="6"/>
  <c r="AY289" i="6"/>
  <c r="AZ289" i="6"/>
  <c r="BA289" i="6"/>
  <c r="BB289" i="6"/>
  <c r="AU290" i="6"/>
  <c r="AV290" i="6"/>
  <c r="AW290" i="6"/>
  <c r="AX290" i="6"/>
  <c r="AY290" i="6"/>
  <c r="AZ290" i="6"/>
  <c r="BA290" i="6"/>
  <c r="BB290" i="6"/>
  <c r="AU291" i="6"/>
  <c r="AV291" i="6"/>
  <c r="AW291" i="6"/>
  <c r="AX291" i="6"/>
  <c r="AY291" i="6"/>
  <c r="AZ291" i="6"/>
  <c r="BA291" i="6"/>
  <c r="BB291" i="6"/>
  <c r="AU292" i="6"/>
  <c r="AV292" i="6"/>
  <c r="AW292" i="6"/>
  <c r="AX292" i="6"/>
  <c r="AY292" i="6"/>
  <c r="AZ292" i="6"/>
  <c r="BA292" i="6"/>
  <c r="BB292" i="6"/>
  <c r="AU293" i="6"/>
  <c r="AV293" i="6"/>
  <c r="AW293" i="6"/>
  <c r="AX293" i="6"/>
  <c r="AY293" i="6"/>
  <c r="AZ293" i="6"/>
  <c r="BA293" i="6"/>
  <c r="BB293" i="6"/>
  <c r="AU294" i="6"/>
  <c r="AV294" i="6"/>
  <c r="AW294" i="6"/>
  <c r="AX294" i="6"/>
  <c r="AY294" i="6"/>
  <c r="AZ294" i="6"/>
  <c r="BA294" i="6"/>
  <c r="BB294" i="6"/>
  <c r="AU295" i="6"/>
  <c r="AV295" i="6"/>
  <c r="AW295" i="6"/>
  <c r="AX295" i="6"/>
  <c r="AY295" i="6"/>
  <c r="AZ295" i="6"/>
  <c r="BA295" i="6"/>
  <c r="BB295" i="6"/>
  <c r="AU296" i="6"/>
  <c r="AV296" i="6"/>
  <c r="AW296" i="6"/>
  <c r="AX296" i="6"/>
  <c r="AY296" i="6"/>
  <c r="AZ296" i="6"/>
  <c r="BA296" i="6"/>
  <c r="BB296" i="6"/>
  <c r="AU297" i="6"/>
  <c r="AV297" i="6"/>
  <c r="AW297" i="6"/>
  <c r="AX297" i="6"/>
  <c r="AY297" i="6"/>
  <c r="AZ297" i="6"/>
  <c r="BA297" i="6"/>
  <c r="BB297" i="6"/>
  <c r="AU298" i="6"/>
  <c r="AV298" i="6"/>
  <c r="AW298" i="6"/>
  <c r="AX298" i="6"/>
  <c r="AY298" i="6"/>
  <c r="AZ298" i="6"/>
  <c r="BA298" i="6"/>
  <c r="BB298" i="6"/>
  <c r="AU299" i="6"/>
  <c r="AV299" i="6"/>
  <c r="AW299" i="6"/>
  <c r="AX299" i="6"/>
  <c r="AY299" i="6"/>
  <c r="AZ299" i="6"/>
  <c r="BA299" i="6"/>
  <c r="BB299" i="6"/>
  <c r="AU300" i="6"/>
  <c r="AV300" i="6"/>
  <c r="AW300" i="6"/>
  <c r="AX300" i="6"/>
  <c r="AY300" i="6"/>
  <c r="AZ300" i="6"/>
  <c r="BA300" i="6"/>
  <c r="BB300" i="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A35" i="2"/>
  <c r="C35" i="2"/>
  <c r="A36" i="2"/>
  <c r="C36" i="2"/>
  <c r="A37" i="2"/>
  <c r="C37" i="2"/>
  <c r="A38" i="2"/>
  <c r="C38" i="2"/>
  <c r="A39" i="2"/>
  <c r="C39" i="2"/>
  <c r="A40" i="2"/>
  <c r="C40" i="2"/>
  <c r="A41" i="2"/>
  <c r="C41" i="2"/>
  <c r="A42" i="2"/>
  <c r="C42" i="2"/>
  <c r="A43" i="2"/>
  <c r="C43" i="2"/>
  <c r="A44" i="2"/>
  <c r="C44" i="2"/>
  <c r="A45" i="2"/>
  <c r="C45" i="2"/>
  <c r="A46" i="2"/>
  <c r="C46" i="2"/>
  <c r="A47" i="2"/>
  <c r="C47" i="2"/>
  <c r="A48" i="2"/>
  <c r="C48" i="2"/>
  <c r="A49" i="2"/>
  <c r="C49" i="2"/>
  <c r="A50" i="2"/>
  <c r="C50" i="2"/>
  <c r="A51" i="2"/>
  <c r="C51" i="2"/>
  <c r="A52" i="2"/>
  <c r="C52" i="2"/>
  <c r="A53" i="2"/>
  <c r="C53" i="2"/>
  <c r="A54" i="2"/>
  <c r="C54" i="2"/>
  <c r="A55" i="2"/>
  <c r="C55" i="2"/>
  <c r="A56" i="2"/>
  <c r="C56" i="2"/>
  <c r="A57" i="2"/>
  <c r="C57" i="2"/>
  <c r="A58" i="2"/>
  <c r="C58" i="2"/>
  <c r="A59" i="2"/>
  <c r="C59" i="2"/>
  <c r="A60" i="2"/>
  <c r="C60" i="2"/>
  <c r="A61" i="2"/>
  <c r="C61" i="2"/>
  <c r="A62" i="2"/>
  <c r="C62" i="2"/>
  <c r="A63" i="2"/>
  <c r="C63" i="2"/>
  <c r="A64" i="2"/>
  <c r="C64" i="2"/>
  <c r="A65" i="2"/>
  <c r="C65" i="2"/>
  <c r="A66" i="2"/>
  <c r="C66" i="2"/>
  <c r="A67" i="2"/>
  <c r="C67" i="2"/>
  <c r="A68" i="2"/>
  <c r="C68" i="2"/>
  <c r="A69" i="2"/>
  <c r="C69" i="2"/>
  <c r="A70" i="2"/>
  <c r="C70" i="2"/>
  <c r="A71" i="2"/>
  <c r="C71" i="2"/>
  <c r="A72" i="2"/>
  <c r="C72" i="2"/>
  <c r="A73" i="2"/>
  <c r="C73" i="2"/>
  <c r="A74" i="2"/>
  <c r="C74" i="2"/>
  <c r="A75" i="2"/>
  <c r="C75" i="2"/>
  <c r="A76" i="2"/>
  <c r="C76" i="2"/>
  <c r="A77" i="2"/>
  <c r="C77" i="2"/>
  <c r="A78" i="2"/>
  <c r="C78" i="2"/>
  <c r="A79" i="2"/>
  <c r="C79" i="2"/>
  <c r="A80" i="2"/>
  <c r="C80" i="2"/>
  <c r="A81" i="2"/>
  <c r="C81" i="2"/>
  <c r="A82" i="2"/>
  <c r="C82" i="2"/>
  <c r="A83" i="2"/>
  <c r="C83" i="2"/>
  <c r="A84" i="2"/>
  <c r="C84" i="2"/>
  <c r="A85" i="2"/>
  <c r="C85" i="2"/>
  <c r="A86" i="2"/>
  <c r="C86" i="2"/>
  <c r="A87" i="2"/>
  <c r="C87" i="2"/>
  <c r="A88" i="2"/>
  <c r="C88" i="2"/>
  <c r="A89" i="2"/>
  <c r="C89" i="2"/>
  <c r="A90" i="2"/>
  <c r="C90" i="2"/>
  <c r="A91" i="2"/>
  <c r="C91" i="2"/>
  <c r="A92" i="2"/>
  <c r="C92" i="2"/>
  <c r="A93" i="2"/>
  <c r="C93" i="2"/>
  <c r="A94" i="2"/>
  <c r="C94" i="2"/>
  <c r="A95" i="2"/>
  <c r="C95" i="2"/>
  <c r="A96" i="2"/>
  <c r="C96" i="2"/>
  <c r="A97" i="2"/>
  <c r="C97" i="2"/>
  <c r="A98" i="2"/>
  <c r="C98" i="2"/>
  <c r="A99" i="2"/>
  <c r="C99" i="2"/>
  <c r="A100" i="2"/>
  <c r="C100" i="2"/>
  <c r="A101" i="2"/>
  <c r="C101" i="2"/>
  <c r="A102" i="2"/>
  <c r="C102" i="2"/>
  <c r="A103" i="2"/>
  <c r="C103" i="2"/>
  <c r="A104" i="2"/>
  <c r="C104" i="2"/>
  <c r="A105" i="2"/>
  <c r="C105" i="2"/>
  <c r="A106" i="2"/>
  <c r="C106" i="2"/>
  <c r="A107" i="2"/>
  <c r="C107" i="2"/>
  <c r="A108" i="2"/>
  <c r="C108" i="2"/>
  <c r="A109" i="2"/>
  <c r="C109" i="2"/>
  <c r="A110" i="2"/>
  <c r="C110" i="2"/>
  <c r="A111" i="2"/>
  <c r="C111" i="2"/>
  <c r="A112" i="2"/>
  <c r="C112" i="2"/>
  <c r="A113" i="2"/>
  <c r="C113" i="2"/>
  <c r="A114" i="2"/>
  <c r="C114" i="2"/>
  <c r="A115" i="2"/>
  <c r="C115" i="2"/>
  <c r="A116" i="2"/>
  <c r="C116" i="2"/>
  <c r="A117" i="2"/>
  <c r="C117" i="2"/>
  <c r="A118" i="2"/>
  <c r="C118" i="2"/>
  <c r="A119" i="2"/>
  <c r="C119" i="2"/>
  <c r="A120" i="2"/>
  <c r="C120" i="2"/>
  <c r="A121" i="2"/>
  <c r="C121" i="2"/>
  <c r="A122" i="2"/>
  <c r="C122" i="2"/>
  <c r="A123" i="2"/>
  <c r="C123" i="2"/>
  <c r="A124" i="2"/>
  <c r="C124" i="2"/>
  <c r="A125" i="2"/>
  <c r="C125" i="2"/>
  <c r="A126" i="2"/>
  <c r="C126" i="2"/>
  <c r="A127" i="2"/>
  <c r="C127" i="2"/>
  <c r="A128" i="2"/>
  <c r="C128" i="2"/>
  <c r="A129" i="2"/>
  <c r="C129" i="2"/>
  <c r="A130" i="2"/>
  <c r="C130" i="2"/>
  <c r="A131" i="2"/>
  <c r="C131" i="2"/>
  <c r="A132" i="2"/>
  <c r="C132" i="2"/>
  <c r="A133" i="2"/>
  <c r="C133" i="2"/>
  <c r="A134" i="2"/>
  <c r="C134" i="2"/>
  <c r="A135" i="2"/>
  <c r="C135" i="2"/>
  <c r="A136" i="2"/>
  <c r="C136" i="2"/>
  <c r="A137" i="2"/>
  <c r="C137" i="2"/>
  <c r="A138" i="2"/>
  <c r="C138" i="2"/>
  <c r="A139" i="2"/>
  <c r="C139" i="2"/>
  <c r="A140" i="2"/>
  <c r="C140" i="2"/>
  <c r="A141" i="2"/>
  <c r="C141" i="2"/>
  <c r="A142" i="2"/>
  <c r="C142" i="2"/>
  <c r="A143" i="2"/>
  <c r="C143" i="2"/>
  <c r="A144" i="2"/>
  <c r="C144" i="2"/>
  <c r="A145" i="2"/>
  <c r="C145" i="2"/>
  <c r="A146" i="2"/>
  <c r="C146" i="2"/>
  <c r="A147" i="2"/>
  <c r="C147" i="2"/>
  <c r="A148" i="2"/>
  <c r="C148" i="2"/>
  <c r="A149" i="2"/>
  <c r="C149" i="2"/>
  <c r="A150" i="2"/>
  <c r="C150" i="2"/>
  <c r="A151" i="2"/>
  <c r="C151" i="2"/>
  <c r="A152" i="2"/>
  <c r="C152" i="2"/>
  <c r="A153" i="2"/>
  <c r="C153" i="2"/>
  <c r="A154" i="2"/>
  <c r="C154" i="2"/>
  <c r="A155" i="2"/>
  <c r="C155" i="2"/>
  <c r="A156" i="2"/>
  <c r="C156" i="2"/>
  <c r="A157" i="2"/>
  <c r="C157" i="2"/>
  <c r="A158" i="2"/>
  <c r="C158" i="2"/>
  <c r="A159" i="2"/>
  <c r="C159" i="2"/>
  <c r="A160" i="2"/>
  <c r="C160" i="2"/>
  <c r="A161" i="2"/>
  <c r="C161" i="2"/>
  <c r="A162" i="2"/>
  <c r="C162" i="2"/>
  <c r="A163" i="2"/>
  <c r="C163" i="2"/>
  <c r="A164" i="2"/>
  <c r="C164" i="2"/>
  <c r="A165" i="2"/>
  <c r="C165" i="2"/>
  <c r="A166" i="2"/>
  <c r="C166" i="2"/>
  <c r="A167" i="2"/>
  <c r="C167" i="2"/>
  <c r="A168" i="2"/>
  <c r="C168" i="2"/>
  <c r="A169" i="2"/>
  <c r="C169" i="2"/>
  <c r="A170" i="2"/>
  <c r="C170" i="2"/>
  <c r="A171" i="2"/>
  <c r="C171" i="2"/>
  <c r="A172" i="2"/>
  <c r="C172" i="2"/>
  <c r="A173" i="2"/>
  <c r="C173" i="2"/>
  <c r="A174" i="2"/>
  <c r="C174" i="2"/>
  <c r="A175" i="2"/>
  <c r="C175" i="2"/>
  <c r="A176" i="2"/>
  <c r="C176" i="2"/>
  <c r="A177" i="2"/>
  <c r="C177" i="2"/>
  <c r="A178" i="2"/>
  <c r="C178" i="2"/>
  <c r="A179" i="2"/>
  <c r="C179" i="2"/>
  <c r="A180" i="2"/>
  <c r="C180" i="2"/>
  <c r="A181" i="2"/>
  <c r="C181" i="2"/>
  <c r="A182" i="2"/>
  <c r="C182" i="2"/>
  <c r="A183" i="2"/>
  <c r="C183" i="2"/>
  <c r="A184" i="2"/>
  <c r="C184" i="2"/>
  <c r="A185" i="2"/>
  <c r="C185" i="2"/>
  <c r="A186" i="2"/>
  <c r="C186" i="2"/>
  <c r="A187" i="2"/>
  <c r="C187" i="2"/>
  <c r="A188" i="2"/>
  <c r="C188" i="2"/>
  <c r="A189" i="2"/>
  <c r="C189" i="2"/>
  <c r="A190" i="2"/>
  <c r="C190" i="2"/>
  <c r="A191" i="2"/>
  <c r="C191" i="2"/>
  <c r="A192" i="2"/>
  <c r="C192" i="2"/>
  <c r="A193" i="2"/>
  <c r="C193" i="2"/>
  <c r="A194" i="2"/>
  <c r="C194" i="2"/>
  <c r="A195" i="2"/>
  <c r="C195" i="2"/>
  <c r="A196" i="2"/>
  <c r="C196" i="2"/>
  <c r="A197" i="2"/>
  <c r="C197" i="2"/>
  <c r="A198" i="2"/>
  <c r="C198" i="2"/>
  <c r="A199" i="2"/>
  <c r="C199" i="2"/>
  <c r="A200" i="2"/>
  <c r="C200" i="2"/>
  <c r="A201" i="2"/>
  <c r="C201" i="2"/>
  <c r="A202" i="2"/>
  <c r="C202" i="2"/>
  <c r="A203" i="2"/>
  <c r="C203" i="2"/>
  <c r="A204" i="2"/>
  <c r="C204" i="2"/>
  <c r="A205" i="2"/>
  <c r="C205" i="2"/>
  <c r="A206" i="2"/>
  <c r="C206" i="2"/>
  <c r="A207" i="2"/>
  <c r="C207" i="2"/>
  <c r="A208" i="2"/>
  <c r="C208" i="2"/>
  <c r="A209" i="2"/>
  <c r="C209" i="2"/>
  <c r="A210" i="2"/>
  <c r="C210" i="2"/>
  <c r="A211" i="2"/>
  <c r="C211" i="2"/>
  <c r="A212" i="2"/>
  <c r="C212" i="2"/>
  <c r="A213" i="2"/>
  <c r="C213" i="2"/>
  <c r="A214" i="2"/>
  <c r="C214" i="2"/>
  <c r="A215" i="2"/>
  <c r="C215" i="2"/>
  <c r="A216" i="2"/>
  <c r="C216" i="2"/>
  <c r="A217" i="2"/>
  <c r="C217" i="2"/>
  <c r="A218" i="2"/>
  <c r="C218" i="2"/>
  <c r="A219" i="2"/>
  <c r="C219" i="2"/>
  <c r="A220" i="2"/>
  <c r="C220" i="2"/>
  <c r="A221" i="2"/>
  <c r="C221" i="2"/>
  <c r="A222" i="2"/>
  <c r="C222" i="2"/>
  <c r="A223" i="2"/>
  <c r="C223" i="2"/>
  <c r="A224" i="2"/>
  <c r="C224" i="2"/>
  <c r="A225" i="2"/>
  <c r="C225" i="2"/>
  <c r="A226" i="2"/>
  <c r="C226" i="2"/>
  <c r="A227" i="2"/>
  <c r="C227" i="2"/>
  <c r="A228" i="2"/>
  <c r="C228" i="2"/>
  <c r="A229" i="2"/>
  <c r="C229" i="2"/>
  <c r="A230" i="2"/>
  <c r="C230" i="2"/>
  <c r="A231" i="2"/>
  <c r="C231" i="2"/>
  <c r="A232" i="2"/>
  <c r="C232" i="2"/>
  <c r="A233" i="2"/>
  <c r="C233" i="2"/>
  <c r="A234" i="2"/>
  <c r="C234" i="2"/>
  <c r="A235" i="2"/>
  <c r="C235" i="2"/>
  <c r="A236" i="2"/>
  <c r="C236" i="2"/>
  <c r="A237" i="2"/>
  <c r="C237" i="2"/>
  <c r="A238" i="2"/>
  <c r="C238" i="2"/>
  <c r="A239" i="2"/>
  <c r="C239" i="2"/>
  <c r="A240" i="2"/>
  <c r="C240" i="2"/>
  <c r="A241" i="2"/>
  <c r="C241" i="2"/>
  <c r="A242" i="2"/>
  <c r="C242" i="2"/>
  <c r="A243" i="2"/>
  <c r="C243" i="2"/>
  <c r="A244" i="2"/>
  <c r="C244" i="2"/>
  <c r="A245" i="2"/>
  <c r="C245" i="2"/>
  <c r="A246" i="2"/>
  <c r="C246" i="2"/>
  <c r="A247" i="2"/>
  <c r="C247" i="2"/>
  <c r="A248" i="2"/>
  <c r="C248" i="2"/>
  <c r="A249" i="2"/>
  <c r="C249" i="2"/>
  <c r="A250" i="2"/>
  <c r="C250" i="2"/>
  <c r="A251" i="2"/>
  <c r="C251" i="2"/>
  <c r="A252" i="2"/>
  <c r="C252" i="2"/>
  <c r="A253" i="2"/>
  <c r="C253" i="2"/>
  <c r="A254" i="2"/>
  <c r="C254" i="2"/>
  <c r="A255" i="2"/>
  <c r="C255" i="2"/>
  <c r="A256" i="2"/>
  <c r="C256" i="2"/>
  <c r="A257" i="2"/>
  <c r="C257" i="2"/>
  <c r="A258" i="2"/>
  <c r="C258" i="2"/>
  <c r="A259" i="2"/>
  <c r="C259" i="2"/>
  <c r="A260" i="2"/>
  <c r="C260" i="2"/>
  <c r="A261" i="2"/>
  <c r="C261" i="2"/>
  <c r="A262" i="2"/>
  <c r="C262" i="2"/>
  <c r="A263" i="2"/>
  <c r="C263" i="2"/>
  <c r="A264" i="2"/>
  <c r="C264" i="2"/>
  <c r="A265" i="2"/>
  <c r="C265" i="2"/>
  <c r="A266" i="2"/>
  <c r="C266" i="2"/>
  <c r="A267" i="2"/>
  <c r="C267" i="2"/>
  <c r="A268" i="2"/>
  <c r="C268" i="2"/>
  <c r="A269" i="2"/>
  <c r="C269" i="2"/>
  <c r="A270" i="2"/>
  <c r="C270" i="2"/>
  <c r="A271" i="2"/>
  <c r="C271" i="2"/>
  <c r="A272" i="2"/>
  <c r="C272" i="2"/>
  <c r="A273" i="2"/>
  <c r="C273" i="2"/>
  <c r="A274" i="2"/>
  <c r="C274" i="2"/>
  <c r="A275" i="2"/>
  <c r="C275" i="2"/>
  <c r="A276" i="2"/>
  <c r="C276" i="2"/>
  <c r="A277" i="2"/>
  <c r="C277" i="2"/>
  <c r="A278" i="2"/>
  <c r="C278" i="2"/>
  <c r="A279" i="2"/>
  <c r="C279" i="2"/>
  <c r="A280" i="2"/>
  <c r="C280" i="2"/>
  <c r="A281" i="2"/>
  <c r="C281" i="2"/>
  <c r="A282" i="2"/>
  <c r="C282" i="2"/>
  <c r="A283" i="2"/>
  <c r="C283" i="2"/>
  <c r="A284" i="2"/>
  <c r="C284" i="2"/>
  <c r="A285" i="2"/>
  <c r="C285" i="2"/>
  <c r="A286" i="2"/>
  <c r="C286" i="2"/>
  <c r="A287" i="2"/>
  <c r="C287" i="2"/>
  <c r="A288" i="2"/>
  <c r="C288" i="2"/>
  <c r="A289" i="2"/>
  <c r="C289" i="2"/>
  <c r="A290" i="2"/>
  <c r="C290" i="2"/>
  <c r="A291" i="2"/>
  <c r="C291" i="2"/>
  <c r="A292" i="2"/>
  <c r="C292" i="2"/>
  <c r="A293" i="2"/>
  <c r="C293" i="2"/>
  <c r="A294" i="2"/>
  <c r="C294" i="2"/>
  <c r="A295" i="2"/>
  <c r="C295" i="2"/>
  <c r="A296" i="2"/>
  <c r="C296" i="2"/>
  <c r="A297" i="2"/>
  <c r="C297" i="2"/>
  <c r="A298" i="2"/>
  <c r="C298" i="2"/>
  <c r="A299" i="2"/>
  <c r="C299" i="2"/>
  <c r="A300" i="2"/>
  <c r="C300" i="2"/>
  <c r="A5" i="2"/>
  <c r="C5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B42" i="2" l="1"/>
  <c r="B17" i="2"/>
  <c r="B280" i="2"/>
  <c r="B32" i="2"/>
  <c r="AL32" i="2" s="1"/>
  <c r="B228" i="2"/>
  <c r="B212" i="2"/>
  <c r="B209" i="2"/>
  <c r="B168" i="2"/>
  <c r="B26" i="2"/>
  <c r="B126" i="2"/>
  <c r="B276" i="2"/>
  <c r="B268" i="2"/>
  <c r="B192" i="2"/>
  <c r="B179" i="2"/>
  <c r="B51" i="2"/>
  <c r="B294" i="2"/>
  <c r="B244" i="2"/>
  <c r="B239" i="2"/>
  <c r="B236" i="2"/>
  <c r="B216" i="2"/>
  <c r="B198" i="2"/>
  <c r="B189" i="2"/>
  <c r="B181" i="2"/>
  <c r="B137" i="2"/>
  <c r="B56" i="2"/>
  <c r="A42" i="5"/>
  <c r="D42" i="5" s="1"/>
  <c r="E42" i="5" s="1"/>
  <c r="AL42" i="2"/>
  <c r="B247" i="2"/>
  <c r="H42" i="2"/>
  <c r="A228" i="5"/>
  <c r="D228" i="5" s="1"/>
  <c r="E228" i="5" s="1"/>
  <c r="B153" i="2"/>
  <c r="B148" i="2"/>
  <c r="B225" i="2"/>
  <c r="B202" i="2"/>
  <c r="B171" i="2"/>
  <c r="A171" i="6" s="1"/>
  <c r="B166" i="2"/>
  <c r="B297" i="2"/>
  <c r="B293" i="2"/>
  <c r="B264" i="2"/>
  <c r="B243" i="2"/>
  <c r="B229" i="2"/>
  <c r="B205" i="2"/>
  <c r="B161" i="2"/>
  <c r="B122" i="2"/>
  <c r="B93" i="2"/>
  <c r="B55" i="2"/>
  <c r="B146" i="2"/>
  <c r="B106" i="2"/>
  <c r="B102" i="2"/>
  <c r="B66" i="2"/>
  <c r="B62" i="2"/>
  <c r="B50" i="2"/>
  <c r="B29" i="2"/>
  <c r="B34" i="2"/>
  <c r="B299" i="2"/>
  <c r="B273" i="2"/>
  <c r="B248" i="2"/>
  <c r="B207" i="2"/>
  <c r="B155" i="2"/>
  <c r="B119" i="2"/>
  <c r="B52" i="2"/>
  <c r="B28" i="2"/>
  <c r="B9" i="2"/>
  <c r="B242" i="2"/>
  <c r="B208" i="2"/>
  <c r="B173" i="2"/>
  <c r="B158" i="2"/>
  <c r="B150" i="2"/>
  <c r="B143" i="2"/>
  <c r="B100" i="2"/>
  <c r="B90" i="2"/>
  <c r="B86" i="2"/>
  <c r="B77" i="2"/>
  <c r="B73" i="2"/>
  <c r="B60" i="2"/>
  <c r="B40" i="2"/>
  <c r="B261" i="2"/>
  <c r="B232" i="2"/>
  <c r="B162" i="2"/>
  <c r="B136" i="2"/>
  <c r="B131" i="2"/>
  <c r="B125" i="2"/>
  <c r="B114" i="2"/>
  <c r="B85" i="2"/>
  <c r="B67" i="2"/>
  <c r="B19" i="2"/>
  <c r="B174" i="2"/>
  <c r="B91" i="2"/>
  <c r="B57" i="2"/>
  <c r="B178" i="2"/>
  <c r="B237" i="2"/>
  <c r="B187" i="2"/>
  <c r="B298" i="6"/>
  <c r="B297" i="6"/>
  <c r="B145" i="6"/>
  <c r="B98" i="6"/>
  <c r="B92" i="6"/>
  <c r="B280" i="6"/>
  <c r="B38" i="6"/>
  <c r="B37" i="6"/>
  <c r="B36" i="6"/>
  <c r="B35" i="6"/>
  <c r="B273" i="6"/>
  <c r="A126" i="6"/>
  <c r="B75" i="2"/>
  <c r="B88" i="2"/>
  <c r="B142" i="2"/>
  <c r="B105" i="2"/>
  <c r="B220" i="2"/>
  <c r="B99" i="2"/>
  <c r="B163" i="2"/>
  <c r="B53" i="2"/>
  <c r="B33" i="2"/>
  <c r="B164" i="2"/>
  <c r="B112" i="2"/>
  <c r="B291" i="2"/>
  <c r="B133" i="2"/>
  <c r="B128" i="2"/>
  <c r="B111" i="2"/>
  <c r="B27" i="2"/>
  <c r="B13" i="2"/>
  <c r="B129" i="2"/>
  <c r="B92" i="2"/>
  <c r="B30" i="2"/>
  <c r="B11" i="2"/>
  <c r="B295" i="2"/>
  <c r="B292" i="2"/>
  <c r="B289" i="2"/>
  <c r="B281" i="2"/>
  <c r="B256" i="2"/>
  <c r="B249" i="2"/>
  <c r="B224" i="2"/>
  <c r="B200" i="2"/>
  <c r="B160" i="2"/>
  <c r="B140" i="2"/>
  <c r="B130" i="2"/>
  <c r="B98" i="2"/>
  <c r="B45" i="2"/>
  <c r="B12" i="2"/>
  <c r="B287" i="2"/>
  <c r="B285" i="2"/>
  <c r="B176" i="2"/>
  <c r="B165" i="2"/>
  <c r="B127" i="2"/>
  <c r="B113" i="2"/>
  <c r="B76" i="2"/>
  <c r="B69" i="2"/>
  <c r="B54" i="2"/>
  <c r="B157" i="2"/>
  <c r="B147" i="2"/>
  <c r="B144" i="2"/>
  <c r="B138" i="2"/>
  <c r="B132" i="2"/>
  <c r="B124" i="2"/>
  <c r="B118" i="2"/>
  <c r="B104" i="2"/>
  <c r="B84" i="2"/>
  <c r="B82" i="2"/>
  <c r="B46" i="2"/>
  <c r="B23" i="2"/>
  <c r="B24" i="2"/>
  <c r="B263" i="6"/>
  <c r="B196" i="2"/>
  <c r="B80" i="2"/>
  <c r="B81" i="2"/>
  <c r="B10" i="2"/>
  <c r="B298" i="2"/>
  <c r="B286" i="2"/>
  <c r="B277" i="2"/>
  <c r="B269" i="2"/>
  <c r="B223" i="6"/>
  <c r="B183" i="2"/>
  <c r="B175" i="2"/>
  <c r="B272" i="6"/>
  <c r="B210" i="6"/>
  <c r="B120" i="2"/>
  <c r="B121" i="2"/>
  <c r="B116" i="2"/>
  <c r="B117" i="2"/>
  <c r="B108" i="2"/>
  <c r="B109" i="2"/>
  <c r="B188" i="6"/>
  <c r="B177" i="6"/>
  <c r="B167" i="2"/>
  <c r="B96" i="2"/>
  <c r="B97" i="2"/>
  <c r="B15" i="2"/>
  <c r="B284" i="2"/>
  <c r="B199" i="2"/>
  <c r="B185" i="2"/>
  <c r="B172" i="2"/>
  <c r="B169" i="2"/>
  <c r="B94" i="2"/>
  <c r="B74" i="2"/>
  <c r="B25" i="2"/>
  <c r="B14" i="2"/>
  <c r="B7" i="2"/>
  <c r="B300" i="2"/>
  <c r="B296" i="6"/>
  <c r="B260" i="2"/>
  <c r="B233" i="2"/>
  <c r="B221" i="2"/>
  <c r="B206" i="2"/>
  <c r="B204" i="2"/>
  <c r="B191" i="2"/>
  <c r="B188" i="2"/>
  <c r="B180" i="2"/>
  <c r="B151" i="2"/>
  <c r="B141" i="2"/>
  <c r="B106" i="6"/>
  <c r="B102" i="6"/>
  <c r="B78" i="2"/>
  <c r="B72" i="2"/>
  <c r="B87" i="2"/>
  <c r="B63" i="2"/>
  <c r="B58" i="2"/>
  <c r="B134" i="2"/>
  <c r="B110" i="2"/>
  <c r="B89" i="2"/>
  <c r="B49" i="2"/>
  <c r="A17" i="6"/>
  <c r="B34" i="6"/>
  <c r="B26" i="6"/>
  <c r="B16" i="6"/>
  <c r="B12" i="6"/>
  <c r="B291" i="6"/>
  <c r="B290" i="6"/>
  <c r="B262" i="6"/>
  <c r="B261" i="6"/>
  <c r="B162" i="6"/>
  <c r="B160" i="6"/>
  <c r="B147" i="6"/>
  <c r="B76" i="6"/>
  <c r="B13" i="6"/>
  <c r="B11" i="6"/>
  <c r="B10" i="6"/>
  <c r="B8" i="6"/>
  <c r="B299" i="6"/>
  <c r="B293" i="6"/>
  <c r="B287" i="6"/>
  <c r="B286" i="6"/>
  <c r="B279" i="6"/>
  <c r="B243" i="6"/>
  <c r="B220" i="6"/>
  <c r="B215" i="6"/>
  <c r="B146" i="6"/>
  <c r="B142" i="6"/>
  <c r="B88" i="6"/>
  <c r="B43" i="2"/>
  <c r="B44" i="2"/>
  <c r="A42" i="6"/>
  <c r="B22" i="2"/>
  <c r="B21" i="2"/>
  <c r="B245" i="6"/>
  <c r="B200" i="6"/>
  <c r="B198" i="6"/>
  <c r="B137" i="6"/>
  <c r="B127" i="6"/>
  <c r="B121" i="6"/>
  <c r="B111" i="6"/>
  <c r="B105" i="6"/>
  <c r="B70" i="6"/>
  <c r="B28" i="6"/>
  <c r="B27" i="6"/>
  <c r="B24" i="6"/>
  <c r="B21" i="6"/>
  <c r="B18" i="2"/>
  <c r="B16" i="2"/>
  <c r="B15" i="6"/>
  <c r="B290" i="2"/>
  <c r="B269" i="6"/>
  <c r="B264" i="6"/>
  <c r="B252" i="2"/>
  <c r="B251" i="6"/>
  <c r="B249" i="6"/>
  <c r="B248" i="6"/>
  <c r="B245" i="2"/>
  <c r="B232" i="6"/>
  <c r="B218" i="6"/>
  <c r="B205" i="6"/>
  <c r="A198" i="6"/>
  <c r="B194" i="6"/>
  <c r="B193" i="6"/>
  <c r="B174" i="6"/>
  <c r="B164" i="6"/>
  <c r="B161" i="6"/>
  <c r="B150" i="6"/>
  <c r="B136" i="6"/>
  <c r="B130" i="6"/>
  <c r="B119" i="6"/>
  <c r="B113" i="6"/>
  <c r="B99" i="6"/>
  <c r="B70" i="2"/>
  <c r="B71" i="2"/>
  <c r="B64" i="2"/>
  <c r="B65" i="2"/>
  <c r="B31" i="6"/>
  <c r="B22" i="6"/>
  <c r="B20" i="6"/>
  <c r="B277" i="6"/>
  <c r="B272" i="2"/>
  <c r="B271" i="6"/>
  <c r="B266" i="6"/>
  <c r="B265" i="2"/>
  <c r="B260" i="6"/>
  <c r="B254" i="6"/>
  <c r="B253" i="6"/>
  <c r="B250" i="6"/>
  <c r="B241" i="2"/>
  <c r="B240" i="2"/>
  <c r="B237" i="6"/>
  <c r="B229" i="6"/>
  <c r="B222" i="6"/>
  <c r="B217" i="6"/>
  <c r="B201" i="6"/>
  <c r="B197" i="2"/>
  <c r="B196" i="6"/>
  <c r="B191" i="6"/>
  <c r="B190" i="2"/>
  <c r="B179" i="6"/>
  <c r="B171" i="6"/>
  <c r="B170" i="2"/>
  <c r="B165" i="6"/>
  <c r="B159" i="2"/>
  <c r="B157" i="6"/>
  <c r="B156" i="2"/>
  <c r="B154" i="2"/>
  <c r="B152" i="2"/>
  <c r="B149" i="2"/>
  <c r="B145" i="2"/>
  <c r="B139" i="2"/>
  <c r="B135" i="2"/>
  <c r="B131" i="6"/>
  <c r="B123" i="6"/>
  <c r="B117" i="6"/>
  <c r="B115" i="2"/>
  <c r="B107" i="6"/>
  <c r="B104" i="6"/>
  <c r="B103" i="2"/>
  <c r="B96" i="6"/>
  <c r="B95" i="2"/>
  <c r="B94" i="6"/>
  <c r="B85" i="6"/>
  <c r="B83" i="2"/>
  <c r="B81" i="6"/>
  <c r="B79" i="2"/>
  <c r="B68" i="2"/>
  <c r="B56" i="6"/>
  <c r="B275" i="6"/>
  <c r="B268" i="6"/>
  <c r="B258" i="6"/>
  <c r="B224" i="6"/>
  <c r="B295" i="6"/>
  <c r="B294" i="6"/>
  <c r="B270" i="6"/>
  <c r="B252" i="6"/>
  <c r="B242" i="6"/>
  <c r="B211" i="6"/>
  <c r="B208" i="6"/>
  <c r="B192" i="6"/>
  <c r="B175" i="6"/>
  <c r="B167" i="6"/>
  <c r="B143" i="6"/>
  <c r="B74" i="6"/>
  <c r="B45" i="6"/>
  <c r="B285" i="6"/>
  <c r="B282" i="6"/>
  <c r="B278" i="6"/>
  <c r="B33" i="6"/>
  <c r="B31" i="2"/>
  <c r="B30" i="6"/>
  <c r="B25" i="6"/>
  <c r="B23" i="6"/>
  <c r="B20" i="2"/>
  <c r="B19" i="6"/>
  <c r="B17" i="6"/>
  <c r="B14" i="6"/>
  <c r="B6" i="6"/>
  <c r="B289" i="6"/>
  <c r="B267" i="6"/>
  <c r="B265" i="6"/>
  <c r="B259" i="6"/>
  <c r="B256" i="6"/>
  <c r="B253" i="2"/>
  <c r="B235" i="6"/>
  <c r="B230" i="6"/>
  <c r="B228" i="6"/>
  <c r="B226" i="6"/>
  <c r="B225" i="6"/>
  <c r="B217" i="2"/>
  <c r="B213" i="2"/>
  <c r="B201" i="2"/>
  <c r="B197" i="6"/>
  <c r="B190" i="6"/>
  <c r="B176" i="6"/>
  <c r="B170" i="6"/>
  <c r="B168" i="6"/>
  <c r="B166" i="6"/>
  <c r="B156" i="6"/>
  <c r="B154" i="6"/>
  <c r="B152" i="6"/>
  <c r="B139" i="6"/>
  <c r="B125" i="6"/>
  <c r="B123" i="2"/>
  <c r="B115" i="6"/>
  <c r="B109" i="6"/>
  <c r="B107" i="2"/>
  <c r="B103" i="6"/>
  <c r="B101" i="2"/>
  <c r="B97" i="6"/>
  <c r="B95" i="6"/>
  <c r="B83" i="6"/>
  <c r="B79" i="6"/>
  <c r="B69" i="6"/>
  <c r="B50" i="6"/>
  <c r="B288" i="6"/>
  <c r="B257" i="6"/>
  <c r="B32" i="6"/>
  <c r="B29" i="6"/>
  <c r="B18" i="6"/>
  <c r="B9" i="6"/>
  <c r="B7" i="6"/>
  <c r="B6" i="2"/>
  <c r="B296" i="2"/>
  <c r="B288" i="2"/>
  <c r="B284" i="6"/>
  <c r="B276" i="6"/>
  <c r="B257" i="2"/>
  <c r="B255" i="6"/>
  <c r="B241" i="6"/>
  <c r="B240" i="6"/>
  <c r="B233" i="6"/>
  <c r="B227" i="6"/>
  <c r="B221" i="6"/>
  <c r="B219" i="6"/>
  <c r="B212" i="6"/>
  <c r="B209" i="6"/>
  <c r="B207" i="6"/>
  <c r="B204" i="6"/>
  <c r="B203" i="2"/>
  <c r="B202" i="6"/>
  <c r="B199" i="6"/>
  <c r="B195" i="6"/>
  <c r="B189" i="6"/>
  <c r="B187" i="6"/>
  <c r="B184" i="2"/>
  <c r="B183" i="6"/>
  <c r="B182" i="6"/>
  <c r="B181" i="6"/>
  <c r="B180" i="6"/>
  <c r="B178" i="6"/>
  <c r="B172" i="6"/>
  <c r="B163" i="6"/>
  <c r="B153" i="6"/>
  <c r="B151" i="6"/>
  <c r="B144" i="6"/>
  <c r="B141" i="6"/>
  <c r="B134" i="6"/>
  <c r="B129" i="6"/>
  <c r="B124" i="6"/>
  <c r="B120" i="6"/>
  <c r="B116" i="6"/>
  <c r="B112" i="6"/>
  <c r="B90" i="6"/>
  <c r="B89" i="6"/>
  <c r="B87" i="6"/>
  <c r="B75" i="6"/>
  <c r="B61" i="2"/>
  <c r="B59" i="2"/>
  <c r="B58" i="6"/>
  <c r="B54" i="6"/>
  <c r="B53" i="6"/>
  <c r="B52" i="6"/>
  <c r="B51" i="6"/>
  <c r="B48" i="2"/>
  <c r="B47" i="6"/>
  <c r="B41" i="6"/>
  <c r="B40" i="6"/>
  <c r="B39" i="6"/>
  <c r="B35" i="2"/>
  <c r="B300" i="6"/>
  <c r="B108" i="6"/>
  <c r="B100" i="6"/>
  <c r="B247" i="6"/>
  <c r="B246" i="6"/>
  <c r="B244" i="6"/>
  <c r="B239" i="6"/>
  <c r="B238" i="6"/>
  <c r="B236" i="6"/>
  <c r="B231" i="6"/>
  <c r="B216" i="6"/>
  <c r="B214" i="6"/>
  <c r="B213" i="6"/>
  <c r="B206" i="6"/>
  <c r="B203" i="6"/>
  <c r="B195" i="2"/>
  <c r="B186" i="6"/>
  <c r="B185" i="6"/>
  <c r="B184" i="6"/>
  <c r="B169" i="6"/>
  <c r="B158" i="6"/>
  <c r="B155" i="6"/>
  <c r="B149" i="6"/>
  <c r="B148" i="6"/>
  <c r="B140" i="6"/>
  <c r="B138" i="6"/>
  <c r="B135" i="6"/>
  <c r="B133" i="6"/>
  <c r="B132" i="6"/>
  <c r="B128" i="6"/>
  <c r="B126" i="6"/>
  <c r="B122" i="6"/>
  <c r="B118" i="6"/>
  <c r="B114" i="6"/>
  <c r="B110" i="6"/>
  <c r="B101" i="6"/>
  <c r="B93" i="6"/>
  <c r="B82" i="6"/>
  <c r="B78" i="6"/>
  <c r="B73" i="6"/>
  <c r="B71" i="6"/>
  <c r="B65" i="6"/>
  <c r="B64" i="6"/>
  <c r="B62" i="6"/>
  <c r="B61" i="6"/>
  <c r="B59" i="6"/>
  <c r="B57" i="6"/>
  <c r="B48" i="6"/>
  <c r="B47" i="2"/>
  <c r="B46" i="6"/>
  <c r="B44" i="6"/>
  <c r="B42" i="6"/>
  <c r="B292" i="6"/>
  <c r="B283" i="6"/>
  <c r="B281" i="6"/>
  <c r="B274" i="6"/>
  <c r="B234" i="6"/>
  <c r="B173" i="6"/>
  <c r="B159" i="6"/>
  <c r="B86" i="6"/>
  <c r="B84" i="6"/>
  <c r="B80" i="6"/>
  <c r="B77" i="6"/>
  <c r="B72" i="6"/>
  <c r="B68" i="6"/>
  <c r="B67" i="6"/>
  <c r="B66" i="6"/>
  <c r="B63" i="6"/>
  <c r="B60" i="6"/>
  <c r="B55" i="6"/>
  <c r="B49" i="6"/>
  <c r="B43" i="6"/>
  <c r="B91" i="6"/>
  <c r="B37" i="2"/>
  <c r="B5" i="6"/>
  <c r="B259" i="2"/>
  <c r="B258" i="2"/>
  <c r="B251" i="2"/>
  <c r="B250" i="2"/>
  <c r="B215" i="2"/>
  <c r="B214" i="2"/>
  <c r="B283" i="2"/>
  <c r="B282" i="2"/>
  <c r="B267" i="2"/>
  <c r="B266" i="2"/>
  <c r="B255" i="2"/>
  <c r="B254" i="2"/>
  <c r="B194" i="2"/>
  <c r="B193" i="2"/>
  <c r="B275" i="2"/>
  <c r="B274" i="2"/>
  <c r="B271" i="2"/>
  <c r="B270" i="2"/>
  <c r="B279" i="2"/>
  <c r="B278" i="2"/>
  <c r="B263" i="2"/>
  <c r="B262" i="2"/>
  <c r="B231" i="2"/>
  <c r="B230" i="2"/>
  <c r="B227" i="2"/>
  <c r="B226" i="2"/>
  <c r="B246" i="2"/>
  <c r="B238" i="2"/>
  <c r="B235" i="2"/>
  <c r="B234" i="2"/>
  <c r="B219" i="2"/>
  <c r="B218" i="2"/>
  <c r="B211" i="2"/>
  <c r="B210" i="2"/>
  <c r="B223" i="2"/>
  <c r="B222" i="2"/>
  <c r="B182" i="2"/>
  <c r="B186" i="2"/>
  <c r="B177" i="2"/>
  <c r="B41" i="2"/>
  <c r="B38" i="2"/>
  <c r="B39" i="2"/>
  <c r="B36" i="2"/>
  <c r="B8" i="2"/>
  <c r="H182" i="2" l="1"/>
  <c r="AC43" i="6"/>
  <c r="S43" i="6"/>
  <c r="T43" i="6"/>
  <c r="S72" i="6"/>
  <c r="T72" i="6"/>
  <c r="AC72" i="6"/>
  <c r="AD72" i="6" s="1"/>
  <c r="AL72" i="6" s="1"/>
  <c r="S42" i="6"/>
  <c r="AC42" i="6"/>
  <c r="T42" i="6"/>
  <c r="AC73" i="6"/>
  <c r="AD73" i="6" s="1"/>
  <c r="T73" i="6"/>
  <c r="S73" i="6"/>
  <c r="AC133" i="6"/>
  <c r="T133" i="6"/>
  <c r="S133" i="6"/>
  <c r="AC53" i="6"/>
  <c r="T53" i="6"/>
  <c r="S53" i="6"/>
  <c r="S90" i="6"/>
  <c r="AC90" i="6"/>
  <c r="T90" i="6"/>
  <c r="S172" i="6"/>
  <c r="T172" i="6"/>
  <c r="AC172" i="6"/>
  <c r="S182" i="6"/>
  <c r="AC182" i="6"/>
  <c r="AD182" i="6" s="1"/>
  <c r="T182" i="6"/>
  <c r="AM182" i="6" s="1"/>
  <c r="S212" i="6"/>
  <c r="T212" i="6"/>
  <c r="AC212" i="6"/>
  <c r="AD212" i="6" s="1"/>
  <c r="S288" i="6"/>
  <c r="T288" i="6"/>
  <c r="AC288" i="6"/>
  <c r="H123" i="2"/>
  <c r="S170" i="6"/>
  <c r="AC170" i="6"/>
  <c r="AD170" i="6" s="1"/>
  <c r="T170" i="6"/>
  <c r="AC225" i="6"/>
  <c r="AD225" i="6" s="1"/>
  <c r="T225" i="6"/>
  <c r="S225" i="6"/>
  <c r="S14" i="6"/>
  <c r="AC14" i="6"/>
  <c r="AD14" i="6" s="1"/>
  <c r="T14" i="6"/>
  <c r="AC23" i="6"/>
  <c r="S23" i="6"/>
  <c r="T23" i="6"/>
  <c r="AC175" i="6"/>
  <c r="AD175" i="6" s="1"/>
  <c r="AE175" i="6" s="1"/>
  <c r="S175" i="6"/>
  <c r="T175" i="6"/>
  <c r="AC275" i="6"/>
  <c r="AD275" i="6" s="1"/>
  <c r="S275" i="6"/>
  <c r="T275" i="6"/>
  <c r="AC107" i="6"/>
  <c r="AD107" i="6" s="1"/>
  <c r="S107" i="6"/>
  <c r="T107" i="6"/>
  <c r="AC157" i="6"/>
  <c r="T157" i="6"/>
  <c r="S157" i="6"/>
  <c r="AC171" i="6"/>
  <c r="AD171" i="6" s="1"/>
  <c r="AE171" i="6" s="1"/>
  <c r="S171" i="6"/>
  <c r="T171" i="6"/>
  <c r="S222" i="6"/>
  <c r="AC222" i="6"/>
  <c r="AD222" i="6" s="1"/>
  <c r="T222" i="6"/>
  <c r="S260" i="6"/>
  <c r="T260" i="6"/>
  <c r="AC260" i="6"/>
  <c r="H70" i="2"/>
  <c r="S164" i="6"/>
  <c r="T164" i="6"/>
  <c r="AC164" i="6"/>
  <c r="AC15" i="6"/>
  <c r="S15" i="6"/>
  <c r="T15" i="6"/>
  <c r="AR15" i="6" s="1"/>
  <c r="AC105" i="6"/>
  <c r="AD105" i="6" s="1"/>
  <c r="T105" i="6"/>
  <c r="S105" i="6"/>
  <c r="S286" i="6"/>
  <c r="AC286" i="6"/>
  <c r="AD286" i="6" s="1"/>
  <c r="T286" i="6"/>
  <c r="S8" i="6"/>
  <c r="T8" i="6"/>
  <c r="AT8" i="6" s="1"/>
  <c r="AC8" i="6"/>
  <c r="AD8" i="6" s="1"/>
  <c r="S12" i="6"/>
  <c r="T12" i="6"/>
  <c r="AC12" i="6"/>
  <c r="AD12" i="6" s="1"/>
  <c r="H121" i="2"/>
  <c r="H157" i="2"/>
  <c r="AC297" i="6"/>
  <c r="T297" i="6"/>
  <c r="AN297" i="6" s="1"/>
  <c r="S297" i="6"/>
  <c r="H125" i="2"/>
  <c r="H232" i="2"/>
  <c r="A173" i="6"/>
  <c r="H293" i="2"/>
  <c r="H280" i="2"/>
  <c r="H177" i="2"/>
  <c r="AC67" i="6"/>
  <c r="AD67" i="6" s="1"/>
  <c r="S67" i="6"/>
  <c r="T67" i="6"/>
  <c r="AC283" i="6"/>
  <c r="AD283" i="6" s="1"/>
  <c r="S283" i="6"/>
  <c r="U283" i="6" s="1"/>
  <c r="T283" i="6"/>
  <c r="H262" i="2"/>
  <c r="H266" i="2"/>
  <c r="AC91" i="6"/>
  <c r="AD91" i="6" s="1"/>
  <c r="S91" i="6"/>
  <c r="T91" i="6"/>
  <c r="S60" i="6"/>
  <c r="T60" i="6"/>
  <c r="AC60" i="6"/>
  <c r="AD60" i="6" s="1"/>
  <c r="S68" i="6"/>
  <c r="T68" i="6"/>
  <c r="AC68" i="6"/>
  <c r="AD68" i="6" s="1"/>
  <c r="AG68" i="6" s="1"/>
  <c r="S84" i="6"/>
  <c r="T84" i="6"/>
  <c r="AC84" i="6"/>
  <c r="AD84" i="6" s="1"/>
  <c r="AK84" i="6" s="1"/>
  <c r="S234" i="6"/>
  <c r="AC234" i="6"/>
  <c r="T234" i="6"/>
  <c r="AP234" i="6" s="1"/>
  <c r="S292" i="6"/>
  <c r="T292" i="6"/>
  <c r="AC292" i="6"/>
  <c r="AD292" i="6" s="1"/>
  <c r="AC61" i="6"/>
  <c r="T61" i="6"/>
  <c r="S61" i="6"/>
  <c r="AC71" i="6"/>
  <c r="AD71" i="6" s="1"/>
  <c r="S71" i="6"/>
  <c r="T71" i="6"/>
  <c r="AC93" i="6"/>
  <c r="AD93" i="6" s="1"/>
  <c r="T93" i="6"/>
  <c r="S93" i="6"/>
  <c r="S118" i="6"/>
  <c r="AC118" i="6"/>
  <c r="AD118" i="6" s="1"/>
  <c r="T118" i="6"/>
  <c r="S132" i="6"/>
  <c r="T132" i="6"/>
  <c r="AC132" i="6"/>
  <c r="AD132" i="6" s="1"/>
  <c r="AJ132" i="6" s="1"/>
  <c r="S140" i="6"/>
  <c r="T140" i="6"/>
  <c r="AC140" i="6"/>
  <c r="AD140" i="6" s="1"/>
  <c r="AE140" i="6" s="1"/>
  <c r="S158" i="6"/>
  <c r="AC158" i="6"/>
  <c r="T158" i="6"/>
  <c r="S186" i="6"/>
  <c r="AC186" i="6"/>
  <c r="AD186" i="6" s="1"/>
  <c r="AE186" i="6" s="1"/>
  <c r="T186" i="6"/>
  <c r="AC213" i="6"/>
  <c r="T213" i="6"/>
  <c r="S213" i="6"/>
  <c r="S236" i="6"/>
  <c r="T236" i="6"/>
  <c r="AC236" i="6"/>
  <c r="S246" i="6"/>
  <c r="AC246" i="6"/>
  <c r="T246" i="6"/>
  <c r="S300" i="6"/>
  <c r="T300" i="6"/>
  <c r="AC300" i="6"/>
  <c r="AD300" i="6" s="1"/>
  <c r="AC41" i="6"/>
  <c r="AD41" i="6" s="1"/>
  <c r="T41" i="6"/>
  <c r="AR41" i="6" s="1"/>
  <c r="S41" i="6"/>
  <c r="S52" i="6"/>
  <c r="T52" i="6"/>
  <c r="AQ52" i="6" s="1"/>
  <c r="AC52" i="6"/>
  <c r="AC89" i="6"/>
  <c r="AD89" i="6" s="1"/>
  <c r="T89" i="6"/>
  <c r="S89" i="6"/>
  <c r="S120" i="6"/>
  <c r="T120" i="6"/>
  <c r="AN120" i="6" s="1"/>
  <c r="AC120" i="6"/>
  <c r="AD120" i="6" s="1"/>
  <c r="AF120" i="6" s="1"/>
  <c r="AC141" i="6"/>
  <c r="AD141" i="6" s="1"/>
  <c r="AE141" i="6" s="1"/>
  <c r="T141" i="6"/>
  <c r="S141" i="6"/>
  <c r="AC163" i="6"/>
  <c r="AD163" i="6" s="1"/>
  <c r="S163" i="6"/>
  <c r="T163" i="6"/>
  <c r="AC181" i="6"/>
  <c r="AD181" i="6" s="1"/>
  <c r="AE181" i="6" s="1"/>
  <c r="T181" i="6"/>
  <c r="AN181" i="6" s="1"/>
  <c r="S181" i="6"/>
  <c r="AC187" i="6"/>
  <c r="S187" i="6"/>
  <c r="T187" i="6"/>
  <c r="S202" i="6"/>
  <c r="AC202" i="6"/>
  <c r="T202" i="6"/>
  <c r="AC209" i="6"/>
  <c r="T209" i="6"/>
  <c r="V209" i="6" s="1"/>
  <c r="S209" i="6"/>
  <c r="AC227" i="6"/>
  <c r="AD227" i="6" s="1"/>
  <c r="S227" i="6"/>
  <c r="T227" i="6"/>
  <c r="AC255" i="6"/>
  <c r="S255" i="6"/>
  <c r="T255" i="6"/>
  <c r="AD9" i="6"/>
  <c r="AC9" i="6"/>
  <c r="S9" i="6"/>
  <c r="T9" i="6"/>
  <c r="AM9" i="6" s="1"/>
  <c r="AC257" i="6"/>
  <c r="T257" i="6"/>
  <c r="S257" i="6"/>
  <c r="AC79" i="6"/>
  <c r="AD79" i="6" s="1"/>
  <c r="S79" i="6"/>
  <c r="T79" i="6"/>
  <c r="AC115" i="6"/>
  <c r="AD115" i="6" s="1"/>
  <c r="S115" i="6"/>
  <c r="T115" i="6"/>
  <c r="S152" i="6"/>
  <c r="T152" i="6"/>
  <c r="AC152" i="6"/>
  <c r="AD152" i="6" s="1"/>
  <c r="AE152" i="6" s="1"/>
  <c r="S168" i="6"/>
  <c r="T168" i="6"/>
  <c r="AC168" i="6"/>
  <c r="AD168" i="6" s="1"/>
  <c r="AE168" i="6" s="1"/>
  <c r="S190" i="6"/>
  <c r="AC190" i="6"/>
  <c r="AD190" i="6" s="1"/>
  <c r="T190" i="6"/>
  <c r="S230" i="6"/>
  <c r="AC230" i="6"/>
  <c r="AD230" i="6" s="1"/>
  <c r="T230" i="6"/>
  <c r="AC259" i="6"/>
  <c r="AD259" i="6" s="1"/>
  <c r="S259" i="6"/>
  <c r="T259" i="6"/>
  <c r="AC285" i="6"/>
  <c r="T285" i="6"/>
  <c r="S285" i="6"/>
  <c r="AC167" i="6"/>
  <c r="AD167" i="6" s="1"/>
  <c r="S167" i="6"/>
  <c r="T167" i="6"/>
  <c r="AP167" i="6" s="1"/>
  <c r="AC211" i="6"/>
  <c r="S211" i="6"/>
  <c r="T211" i="6"/>
  <c r="S294" i="6"/>
  <c r="AC294" i="6"/>
  <c r="AD294" i="6" s="1"/>
  <c r="T294" i="6"/>
  <c r="AR294" i="6" s="1"/>
  <c r="S268" i="6"/>
  <c r="T268" i="6"/>
  <c r="AC268" i="6"/>
  <c r="AD268" i="6" s="1"/>
  <c r="S94" i="6"/>
  <c r="AC94" i="6"/>
  <c r="T94" i="6"/>
  <c r="S104" i="6"/>
  <c r="T104" i="6"/>
  <c r="AT104" i="6" s="1"/>
  <c r="AC104" i="6"/>
  <c r="AC123" i="6"/>
  <c r="AD123" i="6" s="1"/>
  <c r="S123" i="6"/>
  <c r="T123" i="6"/>
  <c r="H170" i="2"/>
  <c r="AC191" i="6"/>
  <c r="S191" i="6"/>
  <c r="T191" i="6"/>
  <c r="AC217" i="6"/>
  <c r="T217" i="6"/>
  <c r="S217" i="6"/>
  <c r="S254" i="6"/>
  <c r="AC254" i="6"/>
  <c r="T254" i="6"/>
  <c r="AC271" i="6"/>
  <c r="AD271" i="6" s="1"/>
  <c r="S271" i="6"/>
  <c r="V271" i="6" s="1"/>
  <c r="T271" i="6"/>
  <c r="S22" i="6"/>
  <c r="AC22" i="6"/>
  <c r="AD22" i="6" s="1"/>
  <c r="AE22" i="6" s="1"/>
  <c r="T22" i="6"/>
  <c r="AP22" i="6" s="1"/>
  <c r="AC119" i="6"/>
  <c r="S119" i="6"/>
  <c r="T119" i="6"/>
  <c r="AC161" i="6"/>
  <c r="AD161" i="6" s="1"/>
  <c r="AL161" i="6" s="1"/>
  <c r="T161" i="6"/>
  <c r="S161" i="6"/>
  <c r="S194" i="6"/>
  <c r="AC194" i="6"/>
  <c r="AD194" i="6" s="1"/>
  <c r="T194" i="6"/>
  <c r="S232" i="6"/>
  <c r="T232" i="6"/>
  <c r="AP232" i="6" s="1"/>
  <c r="AC232" i="6"/>
  <c r="AD232" i="6" s="1"/>
  <c r="AC251" i="6"/>
  <c r="S251" i="6"/>
  <c r="T251" i="6"/>
  <c r="H290" i="2"/>
  <c r="AC21" i="6"/>
  <c r="T21" i="6"/>
  <c r="S21" i="6"/>
  <c r="S70" i="6"/>
  <c r="AC70" i="6"/>
  <c r="T70" i="6"/>
  <c r="AC127" i="6"/>
  <c r="AD127" i="6" s="1"/>
  <c r="S127" i="6"/>
  <c r="U127" i="6" s="1"/>
  <c r="T127" i="6"/>
  <c r="AC245" i="6"/>
  <c r="T245" i="6"/>
  <c r="S245" i="6"/>
  <c r="H44" i="2"/>
  <c r="S146" i="6"/>
  <c r="AC146" i="6"/>
  <c r="AD146" i="6" s="1"/>
  <c r="T146" i="6"/>
  <c r="AC279" i="6"/>
  <c r="S279" i="6"/>
  <c r="T279" i="6"/>
  <c r="AC299" i="6"/>
  <c r="AD299" i="6" s="1"/>
  <c r="S299" i="6"/>
  <c r="T299" i="6"/>
  <c r="AC13" i="6"/>
  <c r="AD13" i="6" s="1"/>
  <c r="S13" i="6"/>
  <c r="T13" i="6"/>
  <c r="S162" i="6"/>
  <c r="AC162" i="6"/>
  <c r="AD162" i="6" s="1"/>
  <c r="AE162" i="6" s="1"/>
  <c r="T162" i="6"/>
  <c r="AC291" i="6"/>
  <c r="AD291" i="6" s="1"/>
  <c r="S291" i="6"/>
  <c r="T291" i="6"/>
  <c r="AT291" i="6" s="1"/>
  <c r="S34" i="6"/>
  <c r="AC34" i="6"/>
  <c r="AD34" i="6" s="1"/>
  <c r="T34" i="6"/>
  <c r="S106" i="6"/>
  <c r="AC106" i="6"/>
  <c r="AD106" i="6" s="1"/>
  <c r="AI106" i="6" s="1"/>
  <c r="T106" i="6"/>
  <c r="S188" i="6"/>
  <c r="T188" i="6"/>
  <c r="AO188" i="6" s="1"/>
  <c r="AC188" i="6"/>
  <c r="AD188" i="6" s="1"/>
  <c r="AL188" i="6" s="1"/>
  <c r="H116" i="2"/>
  <c r="S272" i="6"/>
  <c r="T272" i="6"/>
  <c r="AC272" i="6"/>
  <c r="AD272" i="6" s="1"/>
  <c r="AF272" i="6" s="1"/>
  <c r="AC263" i="6"/>
  <c r="AD263" i="6" s="1"/>
  <c r="AE263" i="6" s="1"/>
  <c r="S263" i="6"/>
  <c r="T263" i="6"/>
  <c r="U263" i="6" s="1"/>
  <c r="AC273" i="6"/>
  <c r="AD273" i="6" s="1"/>
  <c r="T273" i="6"/>
  <c r="AS273" i="6" s="1"/>
  <c r="S273" i="6"/>
  <c r="S38" i="6"/>
  <c r="AC38" i="6"/>
  <c r="AD38" i="6" s="1"/>
  <c r="T38" i="6"/>
  <c r="AC145" i="6"/>
  <c r="T145" i="6"/>
  <c r="AQ145" i="6" s="1"/>
  <c r="S145" i="6"/>
  <c r="H62" i="2"/>
  <c r="A161" i="6"/>
  <c r="A264" i="6"/>
  <c r="H153" i="2"/>
  <c r="H247" i="2"/>
  <c r="AL137" i="2"/>
  <c r="AL216" i="2"/>
  <c r="AL294" i="2"/>
  <c r="A268" i="5"/>
  <c r="D268" i="5" s="1"/>
  <c r="E268" i="5" s="1"/>
  <c r="A168" i="5"/>
  <c r="D168" i="5" s="1"/>
  <c r="E168" i="5" s="1"/>
  <c r="H32" i="2"/>
  <c r="Q32" i="2" s="1"/>
  <c r="S86" i="6"/>
  <c r="AC86" i="6"/>
  <c r="T86" i="6"/>
  <c r="S48" i="6"/>
  <c r="T48" i="6"/>
  <c r="AN48" i="6" s="1"/>
  <c r="AC48" i="6"/>
  <c r="AC101" i="6"/>
  <c r="T101" i="6"/>
  <c r="S101" i="6"/>
  <c r="S148" i="6"/>
  <c r="T148" i="6"/>
  <c r="AC148" i="6"/>
  <c r="AD148" i="6" s="1"/>
  <c r="AE148" i="6" s="1"/>
  <c r="AC169" i="6"/>
  <c r="AD169" i="6" s="1"/>
  <c r="T169" i="6"/>
  <c r="S169" i="6"/>
  <c r="S214" i="6"/>
  <c r="AC214" i="6"/>
  <c r="AD214" i="6" s="1"/>
  <c r="T214" i="6"/>
  <c r="S238" i="6"/>
  <c r="AC238" i="6"/>
  <c r="AD238" i="6" s="1"/>
  <c r="T238" i="6"/>
  <c r="AC47" i="6"/>
  <c r="S47" i="6"/>
  <c r="T47" i="6"/>
  <c r="AN47" i="6" s="1"/>
  <c r="S124" i="6"/>
  <c r="T124" i="6"/>
  <c r="AC124" i="6"/>
  <c r="AC83" i="6"/>
  <c r="AD83" i="6" s="1"/>
  <c r="S83" i="6"/>
  <c r="T83" i="6"/>
  <c r="S154" i="6"/>
  <c r="AC154" i="6"/>
  <c r="AD154" i="6" s="1"/>
  <c r="AG154" i="6" s="1"/>
  <c r="T154" i="6"/>
  <c r="AC235" i="6"/>
  <c r="S235" i="6"/>
  <c r="T235" i="6"/>
  <c r="AC45" i="6"/>
  <c r="AD45" i="6" s="1"/>
  <c r="T45" i="6"/>
  <c r="AN45" i="6" s="1"/>
  <c r="S45" i="6"/>
  <c r="AC295" i="6"/>
  <c r="AD295" i="6" s="1"/>
  <c r="S295" i="6"/>
  <c r="T295" i="6"/>
  <c r="AC31" i="6"/>
  <c r="S31" i="6"/>
  <c r="T31" i="6"/>
  <c r="AC261" i="6"/>
  <c r="T261" i="6"/>
  <c r="S261" i="6"/>
  <c r="H109" i="2"/>
  <c r="H277" i="2"/>
  <c r="H220" i="2"/>
  <c r="S280" i="6"/>
  <c r="T280" i="6"/>
  <c r="AC280" i="6"/>
  <c r="AD280" i="6" s="1"/>
  <c r="A55" i="6"/>
  <c r="G42" i="2"/>
  <c r="AP42" i="2" s="1"/>
  <c r="BC42" i="2"/>
  <c r="BG42" i="2"/>
  <c r="BK42" i="2"/>
  <c r="BO42" i="2"/>
  <c r="BD42" i="2"/>
  <c r="BH42" i="2"/>
  <c r="BL42" i="2"/>
  <c r="BP42" i="2"/>
  <c r="BE42" i="2"/>
  <c r="BM42" i="2"/>
  <c r="BJ42" i="2"/>
  <c r="BR42" i="2"/>
  <c r="BN42" i="2"/>
  <c r="BI42" i="2"/>
  <c r="BQ42" i="2"/>
  <c r="BF42" i="2"/>
  <c r="L42" i="2"/>
  <c r="T42" i="2" s="1"/>
  <c r="Q42" i="2"/>
  <c r="O42" i="2"/>
  <c r="P42" i="2"/>
  <c r="X42" i="2" s="1"/>
  <c r="N42" i="2"/>
  <c r="V42" i="2" s="1"/>
  <c r="R42" i="2"/>
  <c r="Z42" i="2" s="1"/>
  <c r="M42" i="2"/>
  <c r="S42" i="2"/>
  <c r="AA42" i="2" s="1"/>
  <c r="A181" i="5"/>
  <c r="D181" i="5" s="1"/>
  <c r="E181" i="5" s="1"/>
  <c r="A236" i="5"/>
  <c r="D236" i="5" s="1"/>
  <c r="E236" i="5" s="1"/>
  <c r="A51" i="5"/>
  <c r="D51" i="5" s="1"/>
  <c r="E51" i="5" s="1"/>
  <c r="A209" i="5"/>
  <c r="D209" i="5" s="1"/>
  <c r="E209" i="5" s="1"/>
  <c r="H250" i="2"/>
  <c r="AC49" i="6"/>
  <c r="AD49" i="6" s="1"/>
  <c r="T49" i="6"/>
  <c r="S49" i="6"/>
  <c r="S66" i="6"/>
  <c r="AC66" i="6"/>
  <c r="AD66" i="6" s="1"/>
  <c r="T66" i="6"/>
  <c r="AC77" i="6"/>
  <c r="AD77" i="6" s="1"/>
  <c r="T77" i="6"/>
  <c r="S77" i="6"/>
  <c r="AC159" i="6"/>
  <c r="S159" i="6"/>
  <c r="T159" i="6"/>
  <c r="AC281" i="6"/>
  <c r="AD281" i="6" s="1"/>
  <c r="T281" i="6"/>
  <c r="S281" i="6"/>
  <c r="S44" i="6"/>
  <c r="T44" i="6"/>
  <c r="AR44" i="6" s="1"/>
  <c r="AC44" i="6"/>
  <c r="AC57" i="6"/>
  <c r="AD57" i="6" s="1"/>
  <c r="T57" i="6"/>
  <c r="AM57" i="6" s="1"/>
  <c r="S57" i="6"/>
  <c r="S64" i="6"/>
  <c r="T64" i="6"/>
  <c r="AR64" i="6" s="1"/>
  <c r="AC64" i="6"/>
  <c r="AD64" i="6" s="1"/>
  <c r="S78" i="6"/>
  <c r="AC78" i="6"/>
  <c r="T78" i="6"/>
  <c r="S110" i="6"/>
  <c r="AC110" i="6"/>
  <c r="T110" i="6"/>
  <c r="S126" i="6"/>
  <c r="AC126" i="6"/>
  <c r="AD126" i="6" s="1"/>
  <c r="AH126" i="6" s="1"/>
  <c r="T126" i="6"/>
  <c r="AC135" i="6"/>
  <c r="S135" i="6"/>
  <c r="T135" i="6"/>
  <c r="AC149" i="6"/>
  <c r="AD149" i="6" s="1"/>
  <c r="T149" i="6"/>
  <c r="S149" i="6"/>
  <c r="S184" i="6"/>
  <c r="T184" i="6"/>
  <c r="AC184" i="6"/>
  <c r="AC203" i="6"/>
  <c r="AD203" i="6" s="1"/>
  <c r="S203" i="6"/>
  <c r="T203" i="6"/>
  <c r="S216" i="6"/>
  <c r="T216" i="6"/>
  <c r="AC216" i="6"/>
  <c r="AC239" i="6"/>
  <c r="AD239" i="6" s="1"/>
  <c r="S239" i="6"/>
  <c r="T239" i="6"/>
  <c r="S100" i="6"/>
  <c r="T100" i="6"/>
  <c r="AC100" i="6"/>
  <c r="AC39" i="6"/>
  <c r="AD39" i="6" s="1"/>
  <c r="S39" i="6"/>
  <c r="T39" i="6"/>
  <c r="S54" i="6"/>
  <c r="AC54" i="6"/>
  <c r="AD54" i="6" s="1"/>
  <c r="T54" i="6"/>
  <c r="U54" i="6" s="1"/>
  <c r="AC75" i="6"/>
  <c r="AD75" i="6" s="1"/>
  <c r="S75" i="6"/>
  <c r="T75" i="6"/>
  <c r="S112" i="6"/>
  <c r="T112" i="6"/>
  <c r="AC112" i="6"/>
  <c r="AC129" i="6"/>
  <c r="AD129" i="6" s="1"/>
  <c r="T129" i="6"/>
  <c r="S129" i="6"/>
  <c r="AC151" i="6"/>
  <c r="S151" i="6"/>
  <c r="T151" i="6"/>
  <c r="AN151" i="6" s="1"/>
  <c r="S178" i="6"/>
  <c r="AC178" i="6"/>
  <c r="T178" i="6"/>
  <c r="AC183" i="6"/>
  <c r="AD183" i="6" s="1"/>
  <c r="AF183" i="6" s="1"/>
  <c r="S183" i="6"/>
  <c r="T183" i="6"/>
  <c r="AC195" i="6"/>
  <c r="AD195" i="6" s="1"/>
  <c r="S195" i="6"/>
  <c r="T195" i="6"/>
  <c r="S204" i="6"/>
  <c r="T204" i="6"/>
  <c r="AC204" i="6"/>
  <c r="S219" i="6"/>
  <c r="T219" i="6"/>
  <c r="AC219" i="6"/>
  <c r="AD219" i="6" s="1"/>
  <c r="S240" i="6"/>
  <c r="T240" i="6"/>
  <c r="AC240" i="6"/>
  <c r="S276" i="6"/>
  <c r="T276" i="6"/>
  <c r="AC276" i="6"/>
  <c r="AD276" i="6" s="1"/>
  <c r="AC29" i="6"/>
  <c r="T29" i="6"/>
  <c r="AO29" i="6" s="1"/>
  <c r="S29" i="6"/>
  <c r="S50" i="6"/>
  <c r="AC50" i="6"/>
  <c r="T50" i="6"/>
  <c r="AS50" i="6" s="1"/>
  <c r="AC95" i="6"/>
  <c r="AD95" i="6" s="1"/>
  <c r="S95" i="6"/>
  <c r="T95" i="6"/>
  <c r="AC125" i="6"/>
  <c r="AD125" i="6" s="1"/>
  <c r="T125" i="6"/>
  <c r="W125" i="6" s="1"/>
  <c r="S125" i="6"/>
  <c r="S156" i="6"/>
  <c r="T156" i="6"/>
  <c r="AC156" i="6"/>
  <c r="AD156" i="6" s="1"/>
  <c r="AI156" i="6" s="1"/>
  <c r="S226" i="6"/>
  <c r="AC226" i="6"/>
  <c r="T226" i="6"/>
  <c r="AC267" i="6"/>
  <c r="AD267" i="6" s="1"/>
  <c r="S267" i="6"/>
  <c r="T267" i="6"/>
  <c r="AC17" i="6"/>
  <c r="AD17" i="6" s="1"/>
  <c r="AK17" i="6" s="1"/>
  <c r="S17" i="6"/>
  <c r="T17" i="6"/>
  <c r="AC25" i="6"/>
  <c r="T25" i="6"/>
  <c r="AO25" i="6" s="1"/>
  <c r="S25" i="6"/>
  <c r="S278" i="6"/>
  <c r="AC278" i="6"/>
  <c r="T278" i="6"/>
  <c r="S74" i="6"/>
  <c r="AC74" i="6"/>
  <c r="T74" i="6"/>
  <c r="S192" i="6"/>
  <c r="T192" i="6"/>
  <c r="AC192" i="6"/>
  <c r="S252" i="6"/>
  <c r="T252" i="6"/>
  <c r="AC252" i="6"/>
  <c r="AD252" i="6" s="1"/>
  <c r="S224" i="6"/>
  <c r="T224" i="6"/>
  <c r="AC224" i="6"/>
  <c r="AD224" i="6" s="1"/>
  <c r="S56" i="6"/>
  <c r="T56" i="6"/>
  <c r="AC56" i="6"/>
  <c r="H83" i="2"/>
  <c r="S96" i="6"/>
  <c r="T96" i="6"/>
  <c r="AC96" i="6"/>
  <c r="AC179" i="6"/>
  <c r="AD179" i="6" s="1"/>
  <c r="AF179" i="6" s="1"/>
  <c r="S179" i="6"/>
  <c r="T179" i="6"/>
  <c r="H197" i="2"/>
  <c r="AC229" i="6"/>
  <c r="AD229" i="6" s="1"/>
  <c r="T229" i="6"/>
  <c r="S229" i="6"/>
  <c r="S250" i="6"/>
  <c r="AC250" i="6"/>
  <c r="AD250" i="6" s="1"/>
  <c r="T250" i="6"/>
  <c r="AC277" i="6"/>
  <c r="T277" i="6"/>
  <c r="S277" i="6"/>
  <c r="H65" i="2"/>
  <c r="AC99" i="6"/>
  <c r="S99" i="6"/>
  <c r="T99" i="6"/>
  <c r="S136" i="6"/>
  <c r="T136" i="6"/>
  <c r="AC136" i="6"/>
  <c r="S174" i="6"/>
  <c r="Y174" i="6" s="1"/>
  <c r="AC174" i="6"/>
  <c r="AD174" i="6" s="1"/>
  <c r="T174" i="6"/>
  <c r="AC205" i="6"/>
  <c r="T205" i="6"/>
  <c r="S205" i="6"/>
  <c r="S248" i="6"/>
  <c r="T248" i="6"/>
  <c r="AC248" i="6"/>
  <c r="AD248" i="6" s="1"/>
  <c r="S264" i="6"/>
  <c r="T264" i="6"/>
  <c r="AC264" i="6"/>
  <c r="AC27" i="6"/>
  <c r="AD27" i="6" s="1"/>
  <c r="S27" i="6"/>
  <c r="T27" i="6"/>
  <c r="AC111" i="6"/>
  <c r="S111" i="6"/>
  <c r="T111" i="6"/>
  <c r="AM111" i="6" s="1"/>
  <c r="S198" i="6"/>
  <c r="AC198" i="6"/>
  <c r="T198" i="6"/>
  <c r="S88" i="6"/>
  <c r="T88" i="6"/>
  <c r="AC88" i="6"/>
  <c r="S220" i="6"/>
  <c r="T220" i="6"/>
  <c r="AC220" i="6"/>
  <c r="AC287" i="6"/>
  <c r="S287" i="6"/>
  <c r="T287" i="6"/>
  <c r="S10" i="6"/>
  <c r="AC10" i="6"/>
  <c r="T10" i="6"/>
  <c r="AC147" i="6"/>
  <c r="AD147" i="6" s="1"/>
  <c r="AG147" i="6" s="1"/>
  <c r="S147" i="6"/>
  <c r="T147" i="6"/>
  <c r="S262" i="6"/>
  <c r="AC262" i="6"/>
  <c r="AD262" i="6" s="1"/>
  <c r="T262" i="6"/>
  <c r="S16" i="6"/>
  <c r="T16" i="6"/>
  <c r="AP16" i="6" s="1"/>
  <c r="AC16" i="6"/>
  <c r="AD16" i="6" s="1"/>
  <c r="H286" i="2"/>
  <c r="H138" i="2"/>
  <c r="H54" i="2"/>
  <c r="H291" i="2"/>
  <c r="S36" i="6"/>
  <c r="T36" i="6"/>
  <c r="AC36" i="6"/>
  <c r="AD36" i="6" s="1"/>
  <c r="AF36" i="6" s="1"/>
  <c r="S92" i="6"/>
  <c r="T92" i="6"/>
  <c r="AC92" i="6"/>
  <c r="S298" i="6"/>
  <c r="AC298" i="6"/>
  <c r="AD298" i="6" s="1"/>
  <c r="AJ298" i="6" s="1"/>
  <c r="T298" i="6"/>
  <c r="A67" i="6"/>
  <c r="H143" i="2"/>
  <c r="A52" i="6"/>
  <c r="A297" i="6"/>
  <c r="A225" i="6"/>
  <c r="AL189" i="2"/>
  <c r="A239" i="6"/>
  <c r="A179" i="5"/>
  <c r="D179" i="5" s="1"/>
  <c r="E179" i="5" s="1"/>
  <c r="AL126" i="2"/>
  <c r="H212" i="2"/>
  <c r="A17" i="5"/>
  <c r="D17" i="5" s="1"/>
  <c r="E17" i="5" s="1"/>
  <c r="AC63" i="6"/>
  <c r="S63" i="6"/>
  <c r="T63" i="6"/>
  <c r="S274" i="6"/>
  <c r="AC274" i="6"/>
  <c r="T274" i="6"/>
  <c r="S62" i="6"/>
  <c r="AC62" i="6"/>
  <c r="AD62" i="6" s="1"/>
  <c r="T62" i="6"/>
  <c r="S122" i="6"/>
  <c r="AC122" i="6"/>
  <c r="AD122" i="6" s="1"/>
  <c r="AK122" i="6" s="1"/>
  <c r="T122" i="6"/>
  <c r="H195" i="2"/>
  <c r="AC247" i="6"/>
  <c r="S247" i="6"/>
  <c r="T247" i="6"/>
  <c r="S144" i="6"/>
  <c r="T144" i="6"/>
  <c r="AC144" i="6"/>
  <c r="AD144" i="6" s="1"/>
  <c r="AC189" i="6"/>
  <c r="AD189" i="6" s="1"/>
  <c r="T189" i="6"/>
  <c r="S189" i="6"/>
  <c r="AC233" i="6"/>
  <c r="AD233" i="6" s="1"/>
  <c r="T233" i="6"/>
  <c r="S233" i="6"/>
  <c r="S18" i="6"/>
  <c r="AC18" i="6"/>
  <c r="AD18" i="6" s="1"/>
  <c r="T18" i="6"/>
  <c r="AC103" i="6"/>
  <c r="S103" i="6"/>
  <c r="T103" i="6"/>
  <c r="AC197" i="6"/>
  <c r="AD197" i="6" s="1"/>
  <c r="T197" i="6"/>
  <c r="S197" i="6"/>
  <c r="AC265" i="6"/>
  <c r="AD265" i="6" s="1"/>
  <c r="T265" i="6"/>
  <c r="S265" i="6"/>
  <c r="AC33" i="6"/>
  <c r="T33" i="6"/>
  <c r="AO33" i="6" s="1"/>
  <c r="S33" i="6"/>
  <c r="S242" i="6"/>
  <c r="AC242" i="6"/>
  <c r="T242" i="6"/>
  <c r="AC81" i="6"/>
  <c r="AD81" i="6" s="1"/>
  <c r="T81" i="6"/>
  <c r="S81" i="6"/>
  <c r="AC131" i="6"/>
  <c r="AD131" i="6" s="1"/>
  <c r="S131" i="6"/>
  <c r="AA131" i="6" s="1"/>
  <c r="T131" i="6"/>
  <c r="S196" i="6"/>
  <c r="T196" i="6"/>
  <c r="AC196" i="6"/>
  <c r="AD196" i="6" s="1"/>
  <c r="S130" i="6"/>
  <c r="AC130" i="6"/>
  <c r="T130" i="6"/>
  <c r="AQ130" i="6" s="1"/>
  <c r="S24" i="6"/>
  <c r="T24" i="6"/>
  <c r="AC24" i="6"/>
  <c r="AC137" i="6"/>
  <c r="AD137" i="6" s="1"/>
  <c r="T137" i="6"/>
  <c r="S137" i="6"/>
  <c r="AC215" i="6"/>
  <c r="S215" i="6"/>
  <c r="T215" i="6"/>
  <c r="S76" i="6"/>
  <c r="T76" i="6"/>
  <c r="AC76" i="6"/>
  <c r="AD76" i="6" s="1"/>
  <c r="AJ76" i="6" s="1"/>
  <c r="H84" i="2"/>
  <c r="H285" i="2"/>
  <c r="AC35" i="6"/>
  <c r="S35" i="6"/>
  <c r="T35" i="6"/>
  <c r="AT35" i="6" s="1"/>
  <c r="A19" i="6"/>
  <c r="H100" i="2"/>
  <c r="A34" i="6"/>
  <c r="BQ32" i="2"/>
  <c r="BK32" i="2"/>
  <c r="BN32" i="2"/>
  <c r="BR32" i="2"/>
  <c r="BL32" i="2"/>
  <c r="BP32" i="2"/>
  <c r="BM32" i="2"/>
  <c r="BO32" i="2"/>
  <c r="S32" i="2"/>
  <c r="A276" i="5"/>
  <c r="D276" i="5" s="1"/>
  <c r="E276" i="5" s="1"/>
  <c r="H255" i="2"/>
  <c r="AC55" i="6"/>
  <c r="S55" i="6"/>
  <c r="T55" i="6"/>
  <c r="S80" i="6"/>
  <c r="T80" i="6"/>
  <c r="AC80" i="6"/>
  <c r="AD80" i="6" s="1"/>
  <c r="AJ80" i="6" s="1"/>
  <c r="AC173" i="6"/>
  <c r="AD173" i="6" s="1"/>
  <c r="AI173" i="6" s="1"/>
  <c r="T173" i="6"/>
  <c r="S173" i="6"/>
  <c r="S46" i="6"/>
  <c r="AC46" i="6"/>
  <c r="AD46" i="6" s="1"/>
  <c r="AK46" i="6" s="1"/>
  <c r="T46" i="6"/>
  <c r="AC59" i="6"/>
  <c r="S59" i="6"/>
  <c r="T59" i="6"/>
  <c r="AP59" i="6" s="1"/>
  <c r="AC65" i="6"/>
  <c r="T65" i="6"/>
  <c r="S65" i="6"/>
  <c r="S82" i="6"/>
  <c r="AC82" i="6"/>
  <c r="T82" i="6"/>
  <c r="S114" i="6"/>
  <c r="AC114" i="6"/>
  <c r="AD114" i="6" s="1"/>
  <c r="T114" i="6"/>
  <c r="S128" i="6"/>
  <c r="T128" i="6"/>
  <c r="AC128" i="6"/>
  <c r="AD128" i="6" s="1"/>
  <c r="S138" i="6"/>
  <c r="AC138" i="6"/>
  <c r="T138" i="6"/>
  <c r="AO138" i="6" s="1"/>
  <c r="AC155" i="6"/>
  <c r="AD155" i="6" s="1"/>
  <c r="S155" i="6"/>
  <c r="T155" i="6"/>
  <c r="AC185" i="6"/>
  <c r="AD185" i="6" s="1"/>
  <c r="T185" i="6"/>
  <c r="AM185" i="6" s="1"/>
  <c r="S185" i="6"/>
  <c r="S206" i="6"/>
  <c r="AC206" i="6"/>
  <c r="AD206" i="6" s="1"/>
  <c r="T206" i="6"/>
  <c r="AC231" i="6"/>
  <c r="S231" i="6"/>
  <c r="T231" i="6"/>
  <c r="S244" i="6"/>
  <c r="T244" i="6"/>
  <c r="AC244" i="6"/>
  <c r="S108" i="6"/>
  <c r="T108" i="6"/>
  <c r="AC108" i="6"/>
  <c r="S40" i="6"/>
  <c r="T40" i="6"/>
  <c r="AS40" i="6" s="1"/>
  <c r="AC40" i="6"/>
  <c r="AD40" i="6" s="1"/>
  <c r="AG40" i="6" s="1"/>
  <c r="AC51" i="6"/>
  <c r="S51" i="6"/>
  <c r="T51" i="6"/>
  <c r="AN51" i="6" s="1"/>
  <c r="S58" i="6"/>
  <c r="AC58" i="6"/>
  <c r="T58" i="6"/>
  <c r="AC87" i="6"/>
  <c r="AD87" i="6" s="1"/>
  <c r="S87" i="6"/>
  <c r="T87" i="6"/>
  <c r="S116" i="6"/>
  <c r="T116" i="6"/>
  <c r="AC116" i="6"/>
  <c r="AD116" i="6" s="1"/>
  <c r="S134" i="6"/>
  <c r="AC134" i="6"/>
  <c r="T134" i="6"/>
  <c r="AC153" i="6"/>
  <c r="AD153" i="6" s="1"/>
  <c r="AE153" i="6" s="1"/>
  <c r="T153" i="6"/>
  <c r="S153" i="6"/>
  <c r="S180" i="6"/>
  <c r="T180" i="6"/>
  <c r="AN180" i="6" s="1"/>
  <c r="AC180" i="6"/>
  <c r="AD180" i="6" s="1"/>
  <c r="AC199" i="6"/>
  <c r="S199" i="6"/>
  <c r="T199" i="6"/>
  <c r="AC207" i="6"/>
  <c r="S207" i="6"/>
  <c r="T207" i="6"/>
  <c r="AC221" i="6"/>
  <c r="AD221" i="6" s="1"/>
  <c r="T221" i="6"/>
  <c r="S221" i="6"/>
  <c r="AC241" i="6"/>
  <c r="AD241" i="6" s="1"/>
  <c r="T241" i="6"/>
  <c r="S241" i="6"/>
  <c r="S284" i="6"/>
  <c r="T284" i="6"/>
  <c r="AC284" i="6"/>
  <c r="AD284" i="6" s="1"/>
  <c r="S32" i="6"/>
  <c r="T32" i="6"/>
  <c r="AC32" i="6"/>
  <c r="AD32" i="6" s="1"/>
  <c r="AC69" i="6"/>
  <c r="AD69" i="6" s="1"/>
  <c r="T69" i="6"/>
  <c r="S69" i="6"/>
  <c r="AC97" i="6"/>
  <c r="AD97" i="6" s="1"/>
  <c r="T97" i="6"/>
  <c r="S97" i="6"/>
  <c r="AC109" i="6"/>
  <c r="T109" i="6"/>
  <c r="S109" i="6"/>
  <c r="AC139" i="6"/>
  <c r="S139" i="6"/>
  <c r="T139" i="6"/>
  <c r="S166" i="6"/>
  <c r="AC166" i="6"/>
  <c r="T166" i="6"/>
  <c r="S176" i="6"/>
  <c r="T176" i="6"/>
  <c r="AC176" i="6"/>
  <c r="S228" i="6"/>
  <c r="T228" i="6"/>
  <c r="AC228" i="6"/>
  <c r="AD228" i="6" s="1"/>
  <c r="S256" i="6"/>
  <c r="T256" i="6"/>
  <c r="AC256" i="6"/>
  <c r="AD256" i="6" s="1"/>
  <c r="AC289" i="6"/>
  <c r="AD289" i="6" s="1"/>
  <c r="T289" i="6"/>
  <c r="S289" i="6"/>
  <c r="AC19" i="6"/>
  <c r="AD19" i="6" s="1"/>
  <c r="S19" i="6"/>
  <c r="T19" i="6"/>
  <c r="S30" i="6"/>
  <c r="AC30" i="6"/>
  <c r="AD30" i="6" s="1"/>
  <c r="T30" i="6"/>
  <c r="S282" i="6"/>
  <c r="AC282" i="6"/>
  <c r="T282" i="6"/>
  <c r="AC143" i="6"/>
  <c r="AD143" i="6" s="1"/>
  <c r="S143" i="6"/>
  <c r="T143" i="6"/>
  <c r="AN143" i="6" s="1"/>
  <c r="S208" i="6"/>
  <c r="T208" i="6"/>
  <c r="AC208" i="6"/>
  <c r="S270" i="6"/>
  <c r="AC270" i="6"/>
  <c r="AD270" i="6" s="1"/>
  <c r="T270" i="6"/>
  <c r="S258" i="6"/>
  <c r="AC258" i="6"/>
  <c r="AD258" i="6" s="1"/>
  <c r="T258" i="6"/>
  <c r="AC85" i="6"/>
  <c r="AD85" i="6" s="1"/>
  <c r="T85" i="6"/>
  <c r="S85" i="6"/>
  <c r="AC117" i="6"/>
  <c r="AD117" i="6" s="1"/>
  <c r="T117" i="6"/>
  <c r="W117" i="6" s="1"/>
  <c r="S117" i="6"/>
  <c r="AC165" i="6"/>
  <c r="AD165" i="6" s="1"/>
  <c r="AI165" i="6" s="1"/>
  <c r="T165" i="6"/>
  <c r="S165" i="6"/>
  <c r="AC201" i="6"/>
  <c r="T201" i="6"/>
  <c r="S201" i="6"/>
  <c r="U201" i="6" s="1"/>
  <c r="AC237" i="6"/>
  <c r="AD237" i="6" s="1"/>
  <c r="T237" i="6"/>
  <c r="S237" i="6"/>
  <c r="AC253" i="6"/>
  <c r="AD253" i="6" s="1"/>
  <c r="T253" i="6"/>
  <c r="S253" i="6"/>
  <c r="S266" i="6"/>
  <c r="AC266" i="6"/>
  <c r="AD266" i="6" s="1"/>
  <c r="T266" i="6"/>
  <c r="S20" i="6"/>
  <c r="T20" i="6"/>
  <c r="AC20" i="6"/>
  <c r="AD20" i="6" s="1"/>
  <c r="H64" i="2"/>
  <c r="AC113" i="6"/>
  <c r="T113" i="6"/>
  <c r="S113" i="6"/>
  <c r="S150" i="6"/>
  <c r="AC150" i="6"/>
  <c r="T150" i="6"/>
  <c r="AC193" i="6"/>
  <c r="AD193" i="6" s="1"/>
  <c r="AL193" i="6" s="1"/>
  <c r="T193" i="6"/>
  <c r="S193" i="6"/>
  <c r="S218" i="6"/>
  <c r="AC218" i="6"/>
  <c r="AD218" i="6" s="1"/>
  <c r="T218" i="6"/>
  <c r="AC249" i="6"/>
  <c r="T249" i="6"/>
  <c r="S249" i="6"/>
  <c r="AC269" i="6"/>
  <c r="T269" i="6"/>
  <c r="S269" i="6"/>
  <c r="S28" i="6"/>
  <c r="T28" i="6"/>
  <c r="AC28" i="6"/>
  <c r="AC121" i="6"/>
  <c r="AD121" i="6" s="1"/>
  <c r="T121" i="6"/>
  <c r="S121" i="6"/>
  <c r="S200" i="6"/>
  <c r="T200" i="6"/>
  <c r="AC200" i="6"/>
  <c r="AD200" i="6" s="1"/>
  <c r="S142" i="6"/>
  <c r="AC142" i="6"/>
  <c r="T142" i="6"/>
  <c r="AC243" i="6"/>
  <c r="AD243" i="6" s="1"/>
  <c r="S243" i="6"/>
  <c r="T243" i="6"/>
  <c r="AC293" i="6"/>
  <c r="T293" i="6"/>
  <c r="AP293" i="6" s="1"/>
  <c r="S293" i="6"/>
  <c r="AC11" i="6"/>
  <c r="T11" i="6"/>
  <c r="S11" i="6"/>
  <c r="S160" i="6"/>
  <c r="T160" i="6"/>
  <c r="AC160" i="6"/>
  <c r="AD160" i="6" s="1"/>
  <c r="S290" i="6"/>
  <c r="AC290" i="6"/>
  <c r="AD290" i="6" s="1"/>
  <c r="T290" i="6"/>
  <c r="S26" i="6"/>
  <c r="AC26" i="6"/>
  <c r="AD26" i="6" s="1"/>
  <c r="T26" i="6"/>
  <c r="AM26" i="6" s="1"/>
  <c r="H89" i="2"/>
  <c r="S102" i="6"/>
  <c r="AC102" i="6"/>
  <c r="AD102" i="6" s="1"/>
  <c r="AG102" i="6" s="1"/>
  <c r="T102" i="6"/>
  <c r="AM102" i="6" s="1"/>
  <c r="H206" i="2"/>
  <c r="S296" i="6"/>
  <c r="T296" i="6"/>
  <c r="AC296" i="6"/>
  <c r="AD296" i="6" s="1"/>
  <c r="H25" i="2"/>
  <c r="H15" i="2"/>
  <c r="AC177" i="6"/>
  <c r="AD177" i="6" s="1"/>
  <c r="AJ177" i="6" s="1"/>
  <c r="T177" i="6"/>
  <c r="S177" i="6"/>
  <c r="S210" i="6"/>
  <c r="AC210" i="6"/>
  <c r="AD210" i="6" s="1"/>
  <c r="T210" i="6"/>
  <c r="AM210" i="6" s="1"/>
  <c r="AC223" i="6"/>
  <c r="S223" i="6"/>
  <c r="T223" i="6"/>
  <c r="H196" i="2"/>
  <c r="H92" i="2"/>
  <c r="H111" i="2"/>
  <c r="A178" i="6"/>
  <c r="AC37" i="6"/>
  <c r="AD37" i="6" s="1"/>
  <c r="AJ37" i="6" s="1"/>
  <c r="T37" i="6"/>
  <c r="S37" i="6"/>
  <c r="S98" i="6"/>
  <c r="AC98" i="6"/>
  <c r="AD98" i="6" s="1"/>
  <c r="AF98" i="6" s="1"/>
  <c r="T98" i="6"/>
  <c r="H91" i="2"/>
  <c r="H136" i="2"/>
  <c r="H119" i="2"/>
  <c r="A122" i="6"/>
  <c r="A243" i="6"/>
  <c r="A148" i="6"/>
  <c r="A56" i="5"/>
  <c r="D56" i="5" s="1"/>
  <c r="E56" i="5" s="1"/>
  <c r="A198" i="5"/>
  <c r="D198" i="5" s="1"/>
  <c r="E198" i="5" s="1"/>
  <c r="A244" i="5"/>
  <c r="D244" i="5" s="1"/>
  <c r="E244" i="5" s="1"/>
  <c r="A192" i="6"/>
  <c r="A26" i="6"/>
  <c r="AL228" i="2"/>
  <c r="U42" i="2"/>
  <c r="Y42" i="2"/>
  <c r="W42" i="2"/>
  <c r="H7" i="2"/>
  <c r="AC5" i="6"/>
  <c r="AD5" i="6" s="1"/>
  <c r="AG5" i="6" s="1"/>
  <c r="S5" i="6"/>
  <c r="T5" i="6"/>
  <c r="AT5" i="6" s="1"/>
  <c r="S7" i="6"/>
  <c r="T7" i="6"/>
  <c r="AQ7" i="6" s="1"/>
  <c r="AC7" i="6"/>
  <c r="AD7" i="6" s="1"/>
  <c r="AI7" i="6" s="1"/>
  <c r="AC6" i="6"/>
  <c r="AD6" i="6" s="1"/>
  <c r="AH6" i="6" s="1"/>
  <c r="S6" i="6"/>
  <c r="T6" i="6"/>
  <c r="AN6" i="6" s="1"/>
  <c r="H17" i="2"/>
  <c r="A189" i="5"/>
  <c r="D189" i="5" s="1"/>
  <c r="E189" i="5" s="1"/>
  <c r="A126" i="5"/>
  <c r="D126" i="5" s="1"/>
  <c r="E126" i="5" s="1"/>
  <c r="H268" i="2"/>
  <c r="A137" i="5"/>
  <c r="D137" i="5" s="1"/>
  <c r="E137" i="5" s="1"/>
  <c r="G32" i="2"/>
  <c r="AQ32" i="2" s="1"/>
  <c r="BC32" i="2"/>
  <c r="BG32" i="2"/>
  <c r="BF32" i="2"/>
  <c r="BH32" i="2"/>
  <c r="BD32" i="2"/>
  <c r="BE32" i="2"/>
  <c r="BI32" i="2"/>
  <c r="BJ32" i="2"/>
  <c r="A153" i="6"/>
  <c r="A125" i="6"/>
  <c r="AL280" i="2"/>
  <c r="H181" i="2"/>
  <c r="A51" i="6"/>
  <c r="AL212" i="2"/>
  <c r="A216" i="6"/>
  <c r="A247" i="6"/>
  <c r="A216" i="5"/>
  <c r="D216" i="5" s="1"/>
  <c r="E216" i="5" s="1"/>
  <c r="AL268" i="2"/>
  <c r="A32" i="6"/>
  <c r="A294" i="5"/>
  <c r="D294" i="5" s="1"/>
  <c r="E294" i="5" s="1"/>
  <c r="A209" i="6"/>
  <c r="H51" i="2"/>
  <c r="AL51" i="2"/>
  <c r="H209" i="2"/>
  <c r="A280" i="5"/>
  <c r="D280" i="5" s="1"/>
  <c r="E280" i="5" s="1"/>
  <c r="A181" i="6"/>
  <c r="A212" i="6"/>
  <c r="H126" i="2"/>
  <c r="H276" i="2"/>
  <c r="AL181" i="2"/>
  <c r="AL236" i="2"/>
  <c r="AL209" i="2"/>
  <c r="A212" i="5"/>
  <c r="D212" i="5" s="1"/>
  <c r="E212" i="5" s="1"/>
  <c r="AL276" i="2"/>
  <c r="AL17" i="2"/>
  <c r="A280" i="6"/>
  <c r="A236" i="6"/>
  <c r="A44" i="5"/>
  <c r="D44" i="5" s="1"/>
  <c r="E44" i="5" s="1"/>
  <c r="AL44" i="2"/>
  <c r="A276" i="6"/>
  <c r="H236" i="2"/>
  <c r="A100" i="6"/>
  <c r="H26" i="2"/>
  <c r="A143" i="6"/>
  <c r="H192" i="2"/>
  <c r="H137" i="2"/>
  <c r="H216" i="2"/>
  <c r="H244" i="2"/>
  <c r="H294" i="2"/>
  <c r="AL198" i="2"/>
  <c r="A32" i="5"/>
  <c r="D32" i="5" s="1"/>
  <c r="E32" i="5" s="1"/>
  <c r="H168" i="2"/>
  <c r="A26" i="5"/>
  <c r="D26" i="5" s="1"/>
  <c r="E26" i="5" s="1"/>
  <c r="AL168" i="2"/>
  <c r="H228" i="2"/>
  <c r="AL26" i="2"/>
  <c r="A268" i="6"/>
  <c r="A168" i="6"/>
  <c r="A228" i="6"/>
  <c r="A137" i="6"/>
  <c r="A294" i="6"/>
  <c r="H198" i="2"/>
  <c r="AL56" i="2"/>
  <c r="AL192" i="2"/>
  <c r="AL239" i="2"/>
  <c r="A179" i="6"/>
  <c r="A189" i="6"/>
  <c r="A56" i="6"/>
  <c r="AD166" i="6"/>
  <c r="AF166" i="6" s="1"/>
  <c r="A244" i="6"/>
  <c r="A293" i="6"/>
  <c r="H56" i="2"/>
  <c r="H189" i="2"/>
  <c r="H239" i="2"/>
  <c r="AL244" i="2"/>
  <c r="AL179" i="2"/>
  <c r="A192" i="5"/>
  <c r="D192" i="5" s="1"/>
  <c r="E192" i="5" s="1"/>
  <c r="A239" i="5"/>
  <c r="D239" i="5" s="1"/>
  <c r="E239" i="5" s="1"/>
  <c r="A91" i="6"/>
  <c r="H179" i="2"/>
  <c r="A222" i="5"/>
  <c r="D222" i="5" s="1"/>
  <c r="E222" i="5" s="1"/>
  <c r="AL222" i="2"/>
  <c r="A230" i="5"/>
  <c r="D230" i="5" s="1"/>
  <c r="E230" i="5" s="1"/>
  <c r="AL230" i="2"/>
  <c r="A270" i="5"/>
  <c r="D270" i="5" s="1"/>
  <c r="E270" i="5" s="1"/>
  <c r="AL270" i="2"/>
  <c r="A275" i="5"/>
  <c r="D275" i="5" s="1"/>
  <c r="E275" i="5" s="1"/>
  <c r="AL275" i="2"/>
  <c r="A267" i="5"/>
  <c r="D267" i="5" s="1"/>
  <c r="E267" i="5" s="1"/>
  <c r="AL267" i="2"/>
  <c r="A214" i="5"/>
  <c r="D214" i="5" s="1"/>
  <c r="E214" i="5" s="1"/>
  <c r="AL214" i="2"/>
  <c r="A203" i="5"/>
  <c r="D203" i="5" s="1"/>
  <c r="E203" i="5" s="1"/>
  <c r="AL203" i="2"/>
  <c r="A296" i="5"/>
  <c r="D296" i="5" s="1"/>
  <c r="E296" i="5" s="1"/>
  <c r="AL296" i="2"/>
  <c r="A213" i="5"/>
  <c r="D213" i="5" s="1"/>
  <c r="E213" i="5" s="1"/>
  <c r="AL213" i="2"/>
  <c r="H68" i="2"/>
  <c r="AL68" i="2"/>
  <c r="A152" i="5"/>
  <c r="D152" i="5" s="1"/>
  <c r="E152" i="5" s="1"/>
  <c r="AL152" i="2"/>
  <c r="AL272" i="2"/>
  <c r="A22" i="5"/>
  <c r="D22" i="5" s="1"/>
  <c r="E22" i="5" s="1"/>
  <c r="AL22" i="2"/>
  <c r="A110" i="5"/>
  <c r="D110" i="5" s="1"/>
  <c r="E110" i="5" s="1"/>
  <c r="AL110" i="2"/>
  <c r="H72" i="2"/>
  <c r="AL72" i="2"/>
  <c r="A151" i="5"/>
  <c r="D151" i="5" s="1"/>
  <c r="E151" i="5" s="1"/>
  <c r="AL151" i="2"/>
  <c r="H204" i="2"/>
  <c r="AL204" i="2"/>
  <c r="A14" i="5"/>
  <c r="D14" i="5" s="1"/>
  <c r="E14" i="5" s="1"/>
  <c r="AL14" i="2"/>
  <c r="A74" i="5"/>
  <c r="D74" i="5" s="1"/>
  <c r="E74" i="5" s="1"/>
  <c r="AL74" i="2"/>
  <c r="AL94" i="2"/>
  <c r="A172" i="5"/>
  <c r="D172" i="5" s="1"/>
  <c r="E172" i="5" s="1"/>
  <c r="AL172" i="2"/>
  <c r="A97" i="5"/>
  <c r="D97" i="5" s="1"/>
  <c r="E97" i="5" s="1"/>
  <c r="AL97" i="2"/>
  <c r="A167" i="5"/>
  <c r="D167" i="5" s="1"/>
  <c r="E167" i="5" s="1"/>
  <c r="AL167" i="2"/>
  <c r="A183" i="5"/>
  <c r="D183" i="5" s="1"/>
  <c r="E183" i="5" s="1"/>
  <c r="AL183" i="2"/>
  <c r="A118" i="5"/>
  <c r="D118" i="5" s="1"/>
  <c r="E118" i="5" s="1"/>
  <c r="AL118" i="2"/>
  <c r="A144" i="5"/>
  <c r="D144" i="5" s="1"/>
  <c r="E144" i="5" s="1"/>
  <c r="AL144" i="2"/>
  <c r="A12" i="5"/>
  <c r="D12" i="5" s="1"/>
  <c r="E12" i="5" s="1"/>
  <c r="AL12" i="2"/>
  <c r="A160" i="5"/>
  <c r="D160" i="5" s="1"/>
  <c r="E160" i="5" s="1"/>
  <c r="AL160" i="2"/>
  <c r="A289" i="5"/>
  <c r="D289" i="5" s="1"/>
  <c r="E289" i="5" s="1"/>
  <c r="AL289" i="2"/>
  <c r="A129" i="5"/>
  <c r="D129" i="5" s="1"/>
  <c r="E129" i="5" s="1"/>
  <c r="AL129" i="2"/>
  <c r="A133" i="5"/>
  <c r="D133" i="5" s="1"/>
  <c r="E133" i="5" s="1"/>
  <c r="AL133" i="2"/>
  <c r="AL163" i="2"/>
  <c r="A88" i="5"/>
  <c r="D88" i="5" s="1"/>
  <c r="E88" i="5" s="1"/>
  <c r="AL88" i="2"/>
  <c r="H187" i="2"/>
  <c r="AL187" i="2"/>
  <c r="A57" i="5"/>
  <c r="D57" i="5" s="1"/>
  <c r="E57" i="5" s="1"/>
  <c r="AL57" i="2"/>
  <c r="A131" i="5"/>
  <c r="D131" i="5" s="1"/>
  <c r="E131" i="5" s="1"/>
  <c r="AL131" i="2"/>
  <c r="A261" i="5"/>
  <c r="D261" i="5" s="1"/>
  <c r="E261" i="5" s="1"/>
  <c r="AL261" i="2"/>
  <c r="A77" i="5"/>
  <c r="D77" i="5" s="1"/>
  <c r="E77" i="5" s="1"/>
  <c r="AL77" i="2"/>
  <c r="A208" i="5"/>
  <c r="D208" i="5" s="1"/>
  <c r="E208" i="5" s="1"/>
  <c r="AL208" i="2"/>
  <c r="A52" i="5"/>
  <c r="D52" i="5" s="1"/>
  <c r="E52" i="5" s="1"/>
  <c r="AL52" i="2"/>
  <c r="A248" i="5"/>
  <c r="D248" i="5" s="1"/>
  <c r="E248" i="5" s="1"/>
  <c r="AL248" i="2"/>
  <c r="A66" i="5"/>
  <c r="D66" i="5" s="1"/>
  <c r="E66" i="5" s="1"/>
  <c r="AL66" i="2"/>
  <c r="A93" i="5"/>
  <c r="D93" i="5" s="1"/>
  <c r="E93" i="5" s="1"/>
  <c r="AL93" i="2"/>
  <c r="A161" i="5"/>
  <c r="D161" i="5" s="1"/>
  <c r="E161" i="5" s="1"/>
  <c r="AL161" i="2"/>
  <c r="A229" i="5"/>
  <c r="D229" i="5" s="1"/>
  <c r="E229" i="5" s="1"/>
  <c r="AL229" i="2"/>
  <c r="H270" i="2"/>
  <c r="H275" i="2"/>
  <c r="H163" i="2"/>
  <c r="A8" i="5"/>
  <c r="D8" i="5" s="1"/>
  <c r="E8" i="5" s="1"/>
  <c r="AL8" i="2"/>
  <c r="A177" i="5"/>
  <c r="D177" i="5" s="1"/>
  <c r="E177" i="5" s="1"/>
  <c r="AL177" i="2"/>
  <c r="A223" i="5"/>
  <c r="D223" i="5" s="1"/>
  <c r="E223" i="5" s="1"/>
  <c r="AL223" i="2"/>
  <c r="A234" i="5"/>
  <c r="D234" i="5" s="1"/>
  <c r="E234" i="5" s="1"/>
  <c r="AL234" i="2"/>
  <c r="A231" i="5"/>
  <c r="D231" i="5" s="1"/>
  <c r="E231" i="5" s="1"/>
  <c r="AL231" i="2"/>
  <c r="A271" i="5"/>
  <c r="D271" i="5" s="1"/>
  <c r="E271" i="5" s="1"/>
  <c r="AL271" i="2"/>
  <c r="A254" i="5"/>
  <c r="D254" i="5" s="1"/>
  <c r="E254" i="5" s="1"/>
  <c r="AL254" i="2"/>
  <c r="A215" i="5"/>
  <c r="D215" i="5" s="1"/>
  <c r="E215" i="5" s="1"/>
  <c r="AL215" i="2"/>
  <c r="A59" i="5"/>
  <c r="D59" i="5" s="1"/>
  <c r="E59" i="5" s="1"/>
  <c r="AL59" i="2"/>
  <c r="A184" i="5"/>
  <c r="D184" i="5" s="1"/>
  <c r="E184" i="5" s="1"/>
  <c r="AL184" i="2"/>
  <c r="A6" i="5"/>
  <c r="D6" i="5" s="1"/>
  <c r="E6" i="5" s="1"/>
  <c r="M11" i="1" s="1"/>
  <c r="AL6" i="2"/>
  <c r="L11" i="1" s="1"/>
  <c r="R11" i="1" s="1"/>
  <c r="A131" i="6"/>
  <c r="A79" i="5"/>
  <c r="D79" i="5" s="1"/>
  <c r="E79" i="5" s="1"/>
  <c r="AL79" i="2"/>
  <c r="A159" i="5"/>
  <c r="D159" i="5" s="1"/>
  <c r="E159" i="5" s="1"/>
  <c r="AL159" i="2"/>
  <c r="A190" i="5"/>
  <c r="D190" i="5" s="1"/>
  <c r="E190" i="5" s="1"/>
  <c r="AL190" i="2"/>
  <c r="A70" i="5"/>
  <c r="D70" i="5" s="1"/>
  <c r="E70" i="5" s="1"/>
  <c r="AL70" i="2"/>
  <c r="A208" i="6"/>
  <c r="A18" i="5"/>
  <c r="D18" i="5" s="1"/>
  <c r="E18" i="5" s="1"/>
  <c r="AL18" i="2"/>
  <c r="H43" i="2"/>
  <c r="AL43" i="2"/>
  <c r="A248" i="6"/>
  <c r="A134" i="5"/>
  <c r="D134" i="5" s="1"/>
  <c r="E134" i="5" s="1"/>
  <c r="AL134" i="2"/>
  <c r="A180" i="5"/>
  <c r="D180" i="5" s="1"/>
  <c r="E180" i="5" s="1"/>
  <c r="AL180" i="2"/>
  <c r="A206" i="5"/>
  <c r="D206" i="5" s="1"/>
  <c r="E206" i="5" s="1"/>
  <c r="AL206" i="2"/>
  <c r="A25" i="5"/>
  <c r="D25" i="5" s="1"/>
  <c r="E25" i="5" s="1"/>
  <c r="AL25" i="2"/>
  <c r="AL185" i="2"/>
  <c r="A116" i="5"/>
  <c r="D116" i="5" s="1"/>
  <c r="E116" i="5" s="1"/>
  <c r="AL116" i="2"/>
  <c r="A10" i="5"/>
  <c r="D10" i="5" s="1"/>
  <c r="E10" i="5" s="1"/>
  <c r="AL10" i="2"/>
  <c r="A82" i="5"/>
  <c r="D82" i="5" s="1"/>
  <c r="E82" i="5" s="1"/>
  <c r="AL82" i="2"/>
  <c r="A124" i="5"/>
  <c r="D124" i="5" s="1"/>
  <c r="E124" i="5" s="1"/>
  <c r="AL124" i="2"/>
  <c r="A76" i="5"/>
  <c r="D76" i="5" s="1"/>
  <c r="E76" i="5" s="1"/>
  <c r="AL76" i="2"/>
  <c r="A98" i="5"/>
  <c r="D98" i="5" s="1"/>
  <c r="E98" i="5" s="1"/>
  <c r="AL98" i="2"/>
  <c r="AL292" i="2"/>
  <c r="A30" i="5"/>
  <c r="D30" i="5" s="1"/>
  <c r="E30" i="5" s="1"/>
  <c r="AL30" i="2"/>
  <c r="A13" i="5"/>
  <c r="D13" i="5" s="1"/>
  <c r="E13" i="5" s="1"/>
  <c r="AL13" i="2"/>
  <c r="A164" i="5"/>
  <c r="D164" i="5" s="1"/>
  <c r="E164" i="5" s="1"/>
  <c r="AL164" i="2"/>
  <c r="A220" i="5"/>
  <c r="D220" i="5" s="1"/>
  <c r="E220" i="5" s="1"/>
  <c r="AL220" i="2"/>
  <c r="AL75" i="2"/>
  <c r="H237" i="2"/>
  <c r="AL237" i="2"/>
  <c r="A85" i="5"/>
  <c r="D85" i="5" s="1"/>
  <c r="E85" i="5" s="1"/>
  <c r="AL85" i="2"/>
  <c r="A40" i="5"/>
  <c r="D40" i="5" s="1"/>
  <c r="E40" i="5" s="1"/>
  <c r="AL40" i="2"/>
  <c r="A86" i="5"/>
  <c r="D86" i="5" s="1"/>
  <c r="E86" i="5" s="1"/>
  <c r="AL86" i="2"/>
  <c r="A242" i="5"/>
  <c r="D242" i="5" s="1"/>
  <c r="E242" i="5" s="1"/>
  <c r="AL242" i="2"/>
  <c r="A119" i="5"/>
  <c r="D119" i="5" s="1"/>
  <c r="E119" i="5" s="1"/>
  <c r="AL119" i="2"/>
  <c r="A50" i="5"/>
  <c r="D50" i="5" s="1"/>
  <c r="E50" i="5" s="1"/>
  <c r="AL50" i="2"/>
  <c r="H75" i="2"/>
  <c r="A102" i="5"/>
  <c r="D102" i="5" s="1"/>
  <c r="E102" i="5" s="1"/>
  <c r="AL102" i="2"/>
  <c r="A146" i="5"/>
  <c r="D146" i="5" s="1"/>
  <c r="E146" i="5" s="1"/>
  <c r="AL146" i="2"/>
  <c r="H22" i="2"/>
  <c r="A166" i="5"/>
  <c r="D166" i="5" s="1"/>
  <c r="E166" i="5" s="1"/>
  <c r="AL166" i="2"/>
  <c r="A202" i="5"/>
  <c r="D202" i="5" s="1"/>
  <c r="E202" i="5" s="1"/>
  <c r="AL202" i="2"/>
  <c r="H131" i="2"/>
  <c r="H202" i="2"/>
  <c r="H74" i="2"/>
  <c r="A148" i="5"/>
  <c r="D148" i="5" s="1"/>
  <c r="E148" i="5" s="1"/>
  <c r="AL148" i="2"/>
  <c r="H30" i="2"/>
  <c r="H86" i="2"/>
  <c r="H185" i="2"/>
  <c r="H14" i="2"/>
  <c r="A38" i="5"/>
  <c r="D38" i="5" s="1"/>
  <c r="E38" i="5" s="1"/>
  <c r="AL38" i="2"/>
  <c r="A210" i="5"/>
  <c r="D210" i="5" s="1"/>
  <c r="E210" i="5" s="1"/>
  <c r="AL210" i="2"/>
  <c r="A235" i="5"/>
  <c r="D235" i="5" s="1"/>
  <c r="E235" i="5" s="1"/>
  <c r="AL235" i="2"/>
  <c r="A226" i="5"/>
  <c r="D226" i="5" s="1"/>
  <c r="E226" i="5" s="1"/>
  <c r="AL226" i="2"/>
  <c r="A278" i="5"/>
  <c r="D278" i="5" s="1"/>
  <c r="E278" i="5" s="1"/>
  <c r="AL278" i="2"/>
  <c r="A193" i="5"/>
  <c r="D193" i="5" s="1"/>
  <c r="E193" i="5" s="1"/>
  <c r="AL193" i="2"/>
  <c r="A282" i="5"/>
  <c r="D282" i="5" s="1"/>
  <c r="E282" i="5" s="1"/>
  <c r="AL282" i="2"/>
  <c r="A259" i="5"/>
  <c r="D259" i="5" s="1"/>
  <c r="E259" i="5" s="1"/>
  <c r="AL259" i="2"/>
  <c r="A35" i="5"/>
  <c r="D35" i="5" s="1"/>
  <c r="E35" i="5" s="1"/>
  <c r="AL35" i="2"/>
  <c r="H61" i="2"/>
  <c r="AL61" i="2"/>
  <c r="AL107" i="2"/>
  <c r="A201" i="5"/>
  <c r="D201" i="5" s="1"/>
  <c r="E201" i="5" s="1"/>
  <c r="AL201" i="2"/>
  <c r="A217" i="5"/>
  <c r="D217" i="5" s="1"/>
  <c r="E217" i="5" s="1"/>
  <c r="AL217" i="2"/>
  <c r="A50" i="6"/>
  <c r="A145" i="5"/>
  <c r="D145" i="5" s="1"/>
  <c r="E145" i="5" s="1"/>
  <c r="AL145" i="2"/>
  <c r="A36" i="5"/>
  <c r="D36" i="5" s="1"/>
  <c r="E36" i="5" s="1"/>
  <c r="AL36" i="2"/>
  <c r="AL41" i="2"/>
  <c r="A186" i="5"/>
  <c r="D186" i="5" s="1"/>
  <c r="E186" i="5" s="1"/>
  <c r="AL186" i="2"/>
  <c r="A211" i="5"/>
  <c r="D211" i="5" s="1"/>
  <c r="E211" i="5" s="1"/>
  <c r="AL211" i="2"/>
  <c r="A219" i="5"/>
  <c r="D219" i="5" s="1"/>
  <c r="E219" i="5" s="1"/>
  <c r="AL219" i="2"/>
  <c r="A238" i="5"/>
  <c r="D238" i="5" s="1"/>
  <c r="E238" i="5" s="1"/>
  <c r="AL238" i="2"/>
  <c r="A227" i="5"/>
  <c r="D227" i="5" s="1"/>
  <c r="E227" i="5" s="1"/>
  <c r="AL227" i="2"/>
  <c r="A279" i="5"/>
  <c r="D279" i="5" s="1"/>
  <c r="E279" i="5" s="1"/>
  <c r="AL279" i="2"/>
  <c r="A274" i="5"/>
  <c r="D274" i="5" s="1"/>
  <c r="E274" i="5" s="1"/>
  <c r="AL274" i="2"/>
  <c r="A194" i="5"/>
  <c r="D194" i="5" s="1"/>
  <c r="E194" i="5" s="1"/>
  <c r="AL194" i="2"/>
  <c r="A266" i="5"/>
  <c r="D266" i="5" s="1"/>
  <c r="E266" i="5" s="1"/>
  <c r="AL266" i="2"/>
  <c r="A283" i="5"/>
  <c r="D283" i="5" s="1"/>
  <c r="E283" i="5" s="1"/>
  <c r="AL283" i="2"/>
  <c r="A250" i="5"/>
  <c r="D250" i="5" s="1"/>
  <c r="E250" i="5" s="1"/>
  <c r="AL250" i="2"/>
  <c r="A37" i="5"/>
  <c r="D37" i="5" s="1"/>
  <c r="E37" i="5" s="1"/>
  <c r="AL37" i="2"/>
  <c r="A48" i="5"/>
  <c r="D48" i="5" s="1"/>
  <c r="E48" i="5" s="1"/>
  <c r="AL48" i="2"/>
  <c r="A288" i="5"/>
  <c r="D288" i="5" s="1"/>
  <c r="E288" i="5" s="1"/>
  <c r="AL288" i="2"/>
  <c r="A101" i="5"/>
  <c r="D101" i="5" s="1"/>
  <c r="E101" i="5" s="1"/>
  <c r="AL101" i="2"/>
  <c r="A123" i="5"/>
  <c r="D123" i="5" s="1"/>
  <c r="E123" i="5" s="1"/>
  <c r="AL123" i="2"/>
  <c r="A202" i="6"/>
  <c r="H31" i="2"/>
  <c r="AL31" i="2"/>
  <c r="A66" i="6"/>
  <c r="A83" i="5"/>
  <c r="D83" i="5" s="1"/>
  <c r="E83" i="5" s="1"/>
  <c r="AL83" i="2"/>
  <c r="A103" i="5"/>
  <c r="D103" i="5" s="1"/>
  <c r="E103" i="5" s="1"/>
  <c r="AL103" i="2"/>
  <c r="A115" i="5"/>
  <c r="D115" i="5" s="1"/>
  <c r="E115" i="5" s="1"/>
  <c r="AL115" i="2"/>
  <c r="A135" i="5"/>
  <c r="D135" i="5" s="1"/>
  <c r="E135" i="5" s="1"/>
  <c r="AL135" i="2"/>
  <c r="A149" i="5"/>
  <c r="D149" i="5" s="1"/>
  <c r="E149" i="5" s="1"/>
  <c r="AL149" i="2"/>
  <c r="A156" i="5"/>
  <c r="D156" i="5" s="1"/>
  <c r="E156" i="5" s="1"/>
  <c r="AL156" i="2"/>
  <c r="A240" i="5"/>
  <c r="D240" i="5" s="1"/>
  <c r="E240" i="5" s="1"/>
  <c r="AL240" i="2"/>
  <c r="AL245" i="2"/>
  <c r="A252" i="5"/>
  <c r="D252" i="5" s="1"/>
  <c r="E252" i="5" s="1"/>
  <c r="AL252" i="2"/>
  <c r="A21" i="5"/>
  <c r="D21" i="5" s="1"/>
  <c r="E21" i="5" s="1"/>
  <c r="AL21" i="2"/>
  <c r="A89" i="5"/>
  <c r="D89" i="5" s="1"/>
  <c r="E89" i="5" s="1"/>
  <c r="AL89" i="2"/>
  <c r="A63" i="5"/>
  <c r="D63" i="5" s="1"/>
  <c r="E63" i="5" s="1"/>
  <c r="AL63" i="2"/>
  <c r="A141" i="5"/>
  <c r="D141" i="5" s="1"/>
  <c r="E141" i="5" s="1"/>
  <c r="AL141" i="2"/>
  <c r="A191" i="5"/>
  <c r="D191" i="5" s="1"/>
  <c r="E191" i="5" s="1"/>
  <c r="AL191" i="2"/>
  <c r="A233" i="5"/>
  <c r="D233" i="5" s="1"/>
  <c r="E233" i="5" s="1"/>
  <c r="AL233" i="2"/>
  <c r="A7" i="5"/>
  <c r="D7" i="5" s="1"/>
  <c r="E7" i="5" s="1"/>
  <c r="M12" i="1" s="1"/>
  <c r="AL7" i="2"/>
  <c r="L12" i="1" s="1"/>
  <c r="R12" i="1" s="1"/>
  <c r="H169" i="2"/>
  <c r="AL169" i="2"/>
  <c r="A199" i="5"/>
  <c r="D199" i="5" s="1"/>
  <c r="E199" i="5" s="1"/>
  <c r="AL199" i="2"/>
  <c r="A15" i="5"/>
  <c r="D15" i="5" s="1"/>
  <c r="E15" i="5" s="1"/>
  <c r="AL15" i="2"/>
  <c r="H108" i="2"/>
  <c r="AL108" i="2"/>
  <c r="A120" i="5"/>
  <c r="D120" i="5" s="1"/>
  <c r="E120" i="5" s="1"/>
  <c r="AL120" i="2"/>
  <c r="A269" i="5"/>
  <c r="D269" i="5" s="1"/>
  <c r="E269" i="5" s="1"/>
  <c r="AL269" i="2"/>
  <c r="A286" i="5"/>
  <c r="D286" i="5" s="1"/>
  <c r="E286" i="5" s="1"/>
  <c r="AL286" i="2"/>
  <c r="H80" i="2"/>
  <c r="AL80" i="2"/>
  <c r="AL196" i="2"/>
  <c r="A104" i="5"/>
  <c r="D104" i="5" s="1"/>
  <c r="E104" i="5" s="1"/>
  <c r="AL104" i="2"/>
  <c r="A138" i="5"/>
  <c r="D138" i="5" s="1"/>
  <c r="E138" i="5" s="1"/>
  <c r="AL138" i="2"/>
  <c r="A54" i="5"/>
  <c r="D54" i="5" s="1"/>
  <c r="E54" i="5" s="1"/>
  <c r="AL54" i="2"/>
  <c r="AL127" i="2"/>
  <c r="A176" i="5"/>
  <c r="D176" i="5" s="1"/>
  <c r="E176" i="5" s="1"/>
  <c r="AL176" i="2"/>
  <c r="A45" i="5"/>
  <c r="D45" i="5" s="1"/>
  <c r="E45" i="5" s="1"/>
  <c r="AL45" i="2"/>
  <c r="A140" i="5"/>
  <c r="D140" i="5" s="1"/>
  <c r="E140" i="5" s="1"/>
  <c r="AL140" i="2"/>
  <c r="A224" i="5"/>
  <c r="D224" i="5" s="1"/>
  <c r="E224" i="5" s="1"/>
  <c r="AL224" i="2"/>
  <c r="A281" i="5"/>
  <c r="D281" i="5" s="1"/>
  <c r="E281" i="5" s="1"/>
  <c r="AL281" i="2"/>
  <c r="A11" i="5"/>
  <c r="D11" i="5" s="1"/>
  <c r="E11" i="5" s="1"/>
  <c r="AL11" i="2"/>
  <c r="A128" i="5"/>
  <c r="D128" i="5" s="1"/>
  <c r="E128" i="5" s="1"/>
  <c r="AL128" i="2"/>
  <c r="A112" i="5"/>
  <c r="D112" i="5" s="1"/>
  <c r="E112" i="5" s="1"/>
  <c r="AL112" i="2"/>
  <c r="A53" i="5"/>
  <c r="D53" i="5" s="1"/>
  <c r="E53" i="5" s="1"/>
  <c r="AL53" i="2"/>
  <c r="A142" i="5"/>
  <c r="D142" i="5" s="1"/>
  <c r="E142" i="5" s="1"/>
  <c r="AL142" i="2"/>
  <c r="A178" i="5"/>
  <c r="D178" i="5" s="1"/>
  <c r="E178" i="5" s="1"/>
  <c r="AL178" i="2"/>
  <c r="A19" i="5"/>
  <c r="D19" i="5" s="1"/>
  <c r="E19" i="5" s="1"/>
  <c r="AL19" i="2"/>
  <c r="A125" i="5"/>
  <c r="D125" i="5" s="1"/>
  <c r="E125" i="5" s="1"/>
  <c r="AL125" i="2"/>
  <c r="A232" i="5"/>
  <c r="D232" i="5" s="1"/>
  <c r="E232" i="5" s="1"/>
  <c r="AL232" i="2"/>
  <c r="A73" i="5"/>
  <c r="D73" i="5" s="1"/>
  <c r="E73" i="5" s="1"/>
  <c r="AL73" i="2"/>
  <c r="A100" i="5"/>
  <c r="D100" i="5" s="1"/>
  <c r="E100" i="5" s="1"/>
  <c r="AL100" i="2"/>
  <c r="A173" i="5"/>
  <c r="D173" i="5" s="1"/>
  <c r="E173" i="5" s="1"/>
  <c r="AL173" i="2"/>
  <c r="A28" i="5"/>
  <c r="D28" i="5" s="1"/>
  <c r="E28" i="5" s="1"/>
  <c r="AL28" i="2"/>
  <c r="A207" i="5"/>
  <c r="D207" i="5" s="1"/>
  <c r="E207" i="5" s="1"/>
  <c r="AL207" i="2"/>
  <c r="A34" i="5"/>
  <c r="D34" i="5" s="1"/>
  <c r="E34" i="5" s="1"/>
  <c r="AL34" i="2"/>
  <c r="A62" i="5"/>
  <c r="D62" i="5" s="1"/>
  <c r="E62" i="5" s="1"/>
  <c r="AL62" i="2"/>
  <c r="H135" i="2"/>
  <c r="H231" i="2"/>
  <c r="H48" i="2"/>
  <c r="A205" i="5"/>
  <c r="D205" i="5" s="1"/>
  <c r="E205" i="5" s="1"/>
  <c r="AL205" i="2"/>
  <c r="H227" i="2"/>
  <c r="A243" i="5"/>
  <c r="D243" i="5" s="1"/>
  <c r="E243" i="5" s="1"/>
  <c r="AL243" i="2"/>
  <c r="A264" i="5"/>
  <c r="D264" i="5" s="1"/>
  <c r="E264" i="5" s="1"/>
  <c r="AL264" i="2"/>
  <c r="H13" i="2"/>
  <c r="H45" i="2"/>
  <c r="H115" i="2"/>
  <c r="H191" i="2"/>
  <c r="A225" i="5"/>
  <c r="D225" i="5" s="1"/>
  <c r="E225" i="5" s="1"/>
  <c r="AL225" i="2"/>
  <c r="H107" i="2"/>
  <c r="H242" i="2"/>
  <c r="H19" i="2"/>
  <c r="H127" i="2"/>
  <c r="H180" i="2"/>
  <c r="H57" i="2"/>
  <c r="H245" i="2"/>
  <c r="A247" i="5"/>
  <c r="D247" i="5" s="1"/>
  <c r="E247" i="5" s="1"/>
  <c r="AL247" i="2"/>
  <c r="A262" i="5"/>
  <c r="D262" i="5" s="1"/>
  <c r="E262" i="5" s="1"/>
  <c r="AL262" i="2"/>
  <c r="A251" i="5"/>
  <c r="D251" i="5" s="1"/>
  <c r="E251" i="5" s="1"/>
  <c r="AL251" i="2"/>
  <c r="A257" i="5"/>
  <c r="D257" i="5" s="1"/>
  <c r="E257" i="5" s="1"/>
  <c r="AL257" i="2"/>
  <c r="A95" i="5"/>
  <c r="D95" i="5" s="1"/>
  <c r="E95" i="5" s="1"/>
  <c r="AL95" i="2"/>
  <c r="A197" i="5"/>
  <c r="D197" i="5" s="1"/>
  <c r="E197" i="5" s="1"/>
  <c r="AL197" i="2"/>
  <c r="A241" i="5"/>
  <c r="D241" i="5" s="1"/>
  <c r="E241" i="5" s="1"/>
  <c r="AL241" i="2"/>
  <c r="A16" i="5"/>
  <c r="D16" i="5" s="1"/>
  <c r="E16" i="5" s="1"/>
  <c r="AL16" i="2"/>
  <c r="A39" i="5"/>
  <c r="D39" i="5" s="1"/>
  <c r="E39" i="5" s="1"/>
  <c r="AL39" i="2"/>
  <c r="A246" i="5"/>
  <c r="D246" i="5" s="1"/>
  <c r="E246" i="5" s="1"/>
  <c r="AL246" i="2"/>
  <c r="A20" i="5"/>
  <c r="D20" i="5" s="1"/>
  <c r="E20" i="5" s="1"/>
  <c r="AL20" i="2"/>
  <c r="H71" i="2"/>
  <c r="AL71" i="2"/>
  <c r="A87" i="5"/>
  <c r="D87" i="5" s="1"/>
  <c r="E87" i="5" s="1"/>
  <c r="AL87" i="2"/>
  <c r="A260" i="5"/>
  <c r="D260" i="5" s="1"/>
  <c r="E260" i="5" s="1"/>
  <c r="AL260" i="2"/>
  <c r="H117" i="2"/>
  <c r="AL117" i="2"/>
  <c r="A298" i="5"/>
  <c r="D298" i="5" s="1"/>
  <c r="E298" i="5" s="1"/>
  <c r="AL298" i="2"/>
  <c r="A46" i="5"/>
  <c r="D46" i="5" s="1"/>
  <c r="E46" i="5" s="1"/>
  <c r="AL46" i="2"/>
  <c r="A69" i="5"/>
  <c r="D69" i="5" s="1"/>
  <c r="E69" i="5" s="1"/>
  <c r="AL69" i="2"/>
  <c r="A67" i="5"/>
  <c r="D67" i="5" s="1"/>
  <c r="E67" i="5" s="1"/>
  <c r="AL67" i="2"/>
  <c r="A143" i="5"/>
  <c r="D143" i="5" s="1"/>
  <c r="E143" i="5" s="1"/>
  <c r="AL143" i="2"/>
  <c r="A29" i="5"/>
  <c r="D29" i="5" s="1"/>
  <c r="E29" i="5" s="1"/>
  <c r="AL29" i="2"/>
  <c r="H94" i="2"/>
  <c r="A55" i="5"/>
  <c r="D55" i="5" s="1"/>
  <c r="E55" i="5" s="1"/>
  <c r="AL55" i="2"/>
  <c r="A122" i="5"/>
  <c r="D122" i="5" s="1"/>
  <c r="E122" i="5" s="1"/>
  <c r="AL122" i="2"/>
  <c r="A293" i="5"/>
  <c r="D293" i="5" s="1"/>
  <c r="E293" i="5" s="1"/>
  <c r="AL293" i="2"/>
  <c r="H52" i="2"/>
  <c r="A182" i="5"/>
  <c r="D182" i="5" s="1"/>
  <c r="E182" i="5" s="1"/>
  <c r="AL182" i="2"/>
  <c r="A263" i="5"/>
  <c r="D263" i="5" s="1"/>
  <c r="E263" i="5" s="1"/>
  <c r="AL263" i="2"/>
  <c r="A258" i="5"/>
  <c r="D258" i="5" s="1"/>
  <c r="E258" i="5" s="1"/>
  <c r="AL258" i="2"/>
  <c r="A47" i="5"/>
  <c r="D47" i="5" s="1"/>
  <c r="E47" i="5" s="1"/>
  <c r="AL47" i="2"/>
  <c r="A77" i="6"/>
  <c r="A253" i="5"/>
  <c r="D253" i="5" s="1"/>
  <c r="E253" i="5" s="1"/>
  <c r="AL253" i="2"/>
  <c r="A139" i="5"/>
  <c r="D139" i="5" s="1"/>
  <c r="E139" i="5" s="1"/>
  <c r="AL139" i="2"/>
  <c r="A170" i="5"/>
  <c r="D170" i="5" s="1"/>
  <c r="E170" i="5" s="1"/>
  <c r="AL170" i="2"/>
  <c r="A265" i="5"/>
  <c r="D265" i="5" s="1"/>
  <c r="E265" i="5" s="1"/>
  <c r="AL265" i="2"/>
  <c r="AL65" i="2"/>
  <c r="A29" i="6"/>
  <c r="A57" i="6"/>
  <c r="H96" i="2"/>
  <c r="AL96" i="2"/>
  <c r="A24" i="5"/>
  <c r="D24" i="5" s="1"/>
  <c r="E24" i="5" s="1"/>
  <c r="AL24" i="2"/>
  <c r="A147" i="5"/>
  <c r="D147" i="5" s="1"/>
  <c r="E147" i="5" s="1"/>
  <c r="AL147" i="2"/>
  <c r="AL285" i="2"/>
  <c r="A249" i="5"/>
  <c r="D249" i="5" s="1"/>
  <c r="E249" i="5" s="1"/>
  <c r="AL249" i="2"/>
  <c r="A291" i="5"/>
  <c r="D291" i="5" s="1"/>
  <c r="E291" i="5" s="1"/>
  <c r="AL291" i="2"/>
  <c r="A99" i="5"/>
  <c r="D99" i="5" s="1"/>
  <c r="E99" i="5" s="1"/>
  <c r="AL99" i="2"/>
  <c r="A91" i="5"/>
  <c r="D91" i="5" s="1"/>
  <c r="E91" i="5" s="1"/>
  <c r="AL91" i="2"/>
  <c r="A136" i="5"/>
  <c r="D136" i="5" s="1"/>
  <c r="E136" i="5" s="1"/>
  <c r="AL136" i="2"/>
  <c r="A150" i="5"/>
  <c r="D150" i="5" s="1"/>
  <c r="E150" i="5" s="1"/>
  <c r="AL150" i="2"/>
  <c r="A273" i="5"/>
  <c r="D273" i="5" s="1"/>
  <c r="E273" i="5" s="1"/>
  <c r="AL273" i="2"/>
  <c r="H167" i="2"/>
  <c r="H213" i="2"/>
  <c r="H273" i="2"/>
  <c r="H76" i="2"/>
  <c r="H292" i="2"/>
  <c r="A218" i="5"/>
  <c r="D218" i="5" s="1"/>
  <c r="E218" i="5" s="1"/>
  <c r="AL218" i="2"/>
  <c r="A255" i="5"/>
  <c r="D255" i="5" s="1"/>
  <c r="E255" i="5" s="1"/>
  <c r="AL255" i="2"/>
  <c r="A195" i="5"/>
  <c r="D195" i="5" s="1"/>
  <c r="E195" i="5" s="1"/>
  <c r="AL195" i="2"/>
  <c r="A93" i="6"/>
  <c r="H154" i="2"/>
  <c r="AL154" i="2"/>
  <c r="A64" i="5"/>
  <c r="D64" i="5" s="1"/>
  <c r="E64" i="5" s="1"/>
  <c r="AL64" i="2"/>
  <c r="A290" i="5"/>
  <c r="D290" i="5" s="1"/>
  <c r="E290" i="5" s="1"/>
  <c r="AL290" i="2"/>
  <c r="A102" i="6"/>
  <c r="A261" i="6"/>
  <c r="A49" i="5"/>
  <c r="D49" i="5" s="1"/>
  <c r="E49" i="5" s="1"/>
  <c r="AL49" i="2"/>
  <c r="A58" i="5"/>
  <c r="D58" i="5" s="1"/>
  <c r="E58" i="5" s="1"/>
  <c r="AL58" i="2"/>
  <c r="A78" i="5"/>
  <c r="D78" i="5" s="1"/>
  <c r="E78" i="5" s="1"/>
  <c r="AL78" i="2"/>
  <c r="A188" i="5"/>
  <c r="D188" i="5" s="1"/>
  <c r="E188" i="5" s="1"/>
  <c r="AL188" i="2"/>
  <c r="A221" i="5"/>
  <c r="D221" i="5" s="1"/>
  <c r="E221" i="5" s="1"/>
  <c r="AL221" i="2"/>
  <c r="A300" i="5"/>
  <c r="D300" i="5" s="1"/>
  <c r="E300" i="5" s="1"/>
  <c r="AL300" i="2"/>
  <c r="A284" i="5"/>
  <c r="D284" i="5" s="1"/>
  <c r="E284" i="5" s="1"/>
  <c r="AL284" i="2"/>
  <c r="A109" i="5"/>
  <c r="D109" i="5" s="1"/>
  <c r="E109" i="5" s="1"/>
  <c r="AL109" i="2"/>
  <c r="A121" i="5"/>
  <c r="D121" i="5" s="1"/>
  <c r="E121" i="5" s="1"/>
  <c r="AL121" i="2"/>
  <c r="A175" i="5"/>
  <c r="D175" i="5" s="1"/>
  <c r="E175" i="5" s="1"/>
  <c r="AL175" i="2"/>
  <c r="A277" i="5"/>
  <c r="D277" i="5" s="1"/>
  <c r="E277" i="5" s="1"/>
  <c r="AL277" i="2"/>
  <c r="A81" i="5"/>
  <c r="D81" i="5" s="1"/>
  <c r="E81" i="5" s="1"/>
  <c r="AL81" i="2"/>
  <c r="A23" i="5"/>
  <c r="D23" i="5" s="1"/>
  <c r="E23" i="5" s="1"/>
  <c r="AL23" i="2"/>
  <c r="A84" i="5"/>
  <c r="D84" i="5" s="1"/>
  <c r="E84" i="5" s="1"/>
  <c r="AL84" i="2"/>
  <c r="A132" i="5"/>
  <c r="D132" i="5" s="1"/>
  <c r="E132" i="5" s="1"/>
  <c r="AL132" i="2"/>
  <c r="A157" i="5"/>
  <c r="D157" i="5" s="1"/>
  <c r="E157" i="5" s="1"/>
  <c r="AL157" i="2"/>
  <c r="H113" i="2"/>
  <c r="AL113" i="2"/>
  <c r="A165" i="5"/>
  <c r="D165" i="5" s="1"/>
  <c r="E165" i="5" s="1"/>
  <c r="AL165" i="2"/>
  <c r="A287" i="5"/>
  <c r="D287" i="5" s="1"/>
  <c r="E287" i="5" s="1"/>
  <c r="AL287" i="2"/>
  <c r="A130" i="5"/>
  <c r="D130" i="5" s="1"/>
  <c r="E130" i="5" s="1"/>
  <c r="AL130" i="2"/>
  <c r="A200" i="5"/>
  <c r="D200" i="5" s="1"/>
  <c r="E200" i="5" s="1"/>
  <c r="AL200" i="2"/>
  <c r="A256" i="5"/>
  <c r="D256" i="5" s="1"/>
  <c r="E256" i="5" s="1"/>
  <c r="AL256" i="2"/>
  <c r="A295" i="5"/>
  <c r="D295" i="5" s="1"/>
  <c r="E295" i="5" s="1"/>
  <c r="AL295" i="2"/>
  <c r="A92" i="5"/>
  <c r="D92" i="5" s="1"/>
  <c r="E92" i="5" s="1"/>
  <c r="AL92" i="2"/>
  <c r="A27" i="5"/>
  <c r="D27" i="5" s="1"/>
  <c r="E27" i="5" s="1"/>
  <c r="AL27" i="2"/>
  <c r="AL111" i="2"/>
  <c r="H33" i="2"/>
  <c r="AL33" i="2"/>
  <c r="A105" i="5"/>
  <c r="D105" i="5" s="1"/>
  <c r="E105" i="5" s="1"/>
  <c r="AL105" i="2"/>
  <c r="A174" i="5"/>
  <c r="D174" i="5" s="1"/>
  <c r="E174" i="5" s="1"/>
  <c r="AL174" i="2"/>
  <c r="A114" i="5"/>
  <c r="D114" i="5" s="1"/>
  <c r="E114" i="5" s="1"/>
  <c r="AL114" i="2"/>
  <c r="A162" i="5"/>
  <c r="D162" i="5" s="1"/>
  <c r="E162" i="5" s="1"/>
  <c r="AL162" i="2"/>
  <c r="A60" i="5"/>
  <c r="D60" i="5" s="1"/>
  <c r="E60" i="5" s="1"/>
  <c r="AL60" i="2"/>
  <c r="A90" i="5"/>
  <c r="D90" i="5" s="1"/>
  <c r="E90" i="5" s="1"/>
  <c r="AL90" i="2"/>
  <c r="A158" i="5"/>
  <c r="D158" i="5" s="1"/>
  <c r="E158" i="5" s="1"/>
  <c r="AL158" i="2"/>
  <c r="A9" i="5"/>
  <c r="D9" i="5" s="1"/>
  <c r="E9" i="5" s="1"/>
  <c r="AL9" i="2"/>
  <c r="A155" i="5"/>
  <c r="D155" i="5" s="1"/>
  <c r="E155" i="5" s="1"/>
  <c r="AL155" i="2"/>
  <c r="A299" i="5"/>
  <c r="D299" i="5" s="1"/>
  <c r="E299" i="5" s="1"/>
  <c r="AL299" i="2"/>
  <c r="H77" i="2"/>
  <c r="A106" i="5"/>
  <c r="D106" i="5" s="1"/>
  <c r="E106" i="5" s="1"/>
  <c r="AL106" i="2"/>
  <c r="H165" i="2"/>
  <c r="H35" i="2"/>
  <c r="H102" i="2"/>
  <c r="H175" i="2"/>
  <c r="H258" i="2"/>
  <c r="A297" i="5"/>
  <c r="D297" i="5" s="1"/>
  <c r="E297" i="5" s="1"/>
  <c r="AL297" i="2"/>
  <c r="H97" i="2"/>
  <c r="A171" i="5"/>
  <c r="D171" i="5" s="1"/>
  <c r="E171" i="5" s="1"/>
  <c r="AL171" i="2"/>
  <c r="H210" i="2"/>
  <c r="H88" i="2"/>
  <c r="H145" i="2"/>
  <c r="H234" i="2"/>
  <c r="H23" i="2"/>
  <c r="H122" i="2"/>
  <c r="A153" i="5"/>
  <c r="D153" i="5" s="1"/>
  <c r="E153" i="5" s="1"/>
  <c r="AL153" i="2"/>
  <c r="H235" i="2"/>
  <c r="H110" i="2"/>
  <c r="H272" i="2"/>
  <c r="A41" i="5"/>
  <c r="D41" i="5" s="1"/>
  <c r="E41" i="5" s="1"/>
  <c r="H41" i="2"/>
  <c r="H144" i="2"/>
  <c r="H47" i="2"/>
  <c r="H155" i="2"/>
  <c r="A205" i="6"/>
  <c r="H146" i="2"/>
  <c r="H298" i="2"/>
  <c r="H78" i="2"/>
  <c r="H21" i="2"/>
  <c r="H49" i="2"/>
  <c r="H95" i="2"/>
  <c r="H186" i="2"/>
  <c r="H223" i="2"/>
  <c r="H288" i="2"/>
  <c r="AD136" i="6"/>
  <c r="AJ136" i="6" s="1"/>
  <c r="A207" i="6"/>
  <c r="A229" i="6"/>
  <c r="A62" i="6"/>
  <c r="H79" i="2"/>
  <c r="H112" i="2"/>
  <c r="H140" i="2"/>
  <c r="H152" i="2"/>
  <c r="H173" i="2"/>
  <c r="H184" i="2"/>
  <c r="H219" i="2"/>
  <c r="H256" i="2"/>
  <c r="H284" i="2"/>
  <c r="H38" i="2"/>
  <c r="H50" i="2"/>
  <c r="H58" i="2"/>
  <c r="H66" i="2"/>
  <c r="H85" i="2"/>
  <c r="H104" i="2"/>
  <c r="H120" i="2"/>
  <c r="H130" i="2"/>
  <c r="H149" i="2"/>
  <c r="H200" i="2"/>
  <c r="H208" i="2"/>
  <c r="H218" i="2"/>
  <c r="H230" i="2"/>
  <c r="H241" i="2"/>
  <c r="H249" i="2"/>
  <c r="H261" i="2"/>
  <c r="H279" i="2"/>
  <c r="H295" i="2"/>
  <c r="H34" i="2"/>
  <c r="H55" i="2"/>
  <c r="H151" i="2"/>
  <c r="H183" i="2"/>
  <c r="H238" i="2"/>
  <c r="H289" i="2"/>
  <c r="H24" i="2"/>
  <c r="H101" i="2"/>
  <c r="H124" i="2"/>
  <c r="H148" i="2"/>
  <c r="H166" i="2"/>
  <c r="H214" i="2"/>
  <c r="H257" i="2"/>
  <c r="H10" i="2"/>
  <c r="H12" i="2"/>
  <c r="H28" i="2"/>
  <c r="H134" i="2"/>
  <c r="H194" i="2"/>
  <c r="H226" i="2"/>
  <c r="H243" i="2"/>
  <c r="H264" i="2"/>
  <c r="H297" i="2"/>
  <c r="H59" i="2"/>
  <c r="H99" i="2"/>
  <c r="H150" i="2"/>
  <c r="H190" i="2"/>
  <c r="H253" i="2"/>
  <c r="H274" i="2"/>
  <c r="H296" i="2"/>
  <c r="H27" i="2"/>
  <c r="H46" i="2"/>
  <c r="H9" i="2"/>
  <c r="H174" i="2"/>
  <c r="H11" i="2"/>
  <c r="H251" i="2"/>
  <c r="H278" i="2"/>
  <c r="H217" i="2"/>
  <c r="A299" i="6"/>
  <c r="H147" i="2"/>
  <c r="H201" i="2"/>
  <c r="H265" i="2"/>
  <c r="H118" i="2"/>
  <c r="H128" i="2"/>
  <c r="H159" i="2"/>
  <c r="H246" i="2"/>
  <c r="H139" i="2"/>
  <c r="H178" i="2"/>
  <c r="H282" i="2"/>
  <c r="H158" i="2"/>
  <c r="H254" i="2"/>
  <c r="H69" i="2"/>
  <c r="H90" i="2"/>
  <c r="H199" i="2"/>
  <c r="H222" i="2"/>
  <c r="A73" i="6"/>
  <c r="A106" i="6"/>
  <c r="A166" i="6"/>
  <c r="A232" i="6"/>
  <c r="A28" i="6"/>
  <c r="A146" i="6"/>
  <c r="H73" i="2"/>
  <c r="H81" i="2"/>
  <c r="H114" i="2"/>
  <c r="H133" i="2"/>
  <c r="H142" i="2"/>
  <c r="H162" i="2"/>
  <c r="H176" i="2"/>
  <c r="H224" i="2"/>
  <c r="H259" i="2"/>
  <c r="H271" i="2"/>
  <c r="H287" i="2"/>
  <c r="H40" i="2"/>
  <c r="H53" i="2"/>
  <c r="H60" i="2"/>
  <c r="H87" i="2"/>
  <c r="H98" i="2"/>
  <c r="H106" i="2"/>
  <c r="H164" i="2"/>
  <c r="H203" i="2"/>
  <c r="H211" i="2"/>
  <c r="H221" i="2"/>
  <c r="H233" i="2"/>
  <c r="H252" i="2"/>
  <c r="H283" i="2"/>
  <c r="H6" i="2"/>
  <c r="H20" i="2"/>
  <c r="H37" i="2"/>
  <c r="H93" i="2"/>
  <c r="H132" i="2"/>
  <c r="H156" i="2"/>
  <c r="H172" i="2"/>
  <c r="H188" i="2"/>
  <c r="H205" i="2"/>
  <c r="H267" i="2"/>
  <c r="H300" i="2"/>
  <c r="H39" i="2"/>
  <c r="H67" i="2"/>
  <c r="H103" i="2"/>
  <c r="H129" i="2"/>
  <c r="H171" i="2"/>
  <c r="H225" i="2"/>
  <c r="H263" i="2"/>
  <c r="H18" i="2"/>
  <c r="H16" i="2"/>
  <c r="H141" i="2"/>
  <c r="H161" i="2"/>
  <c r="H215" i="2"/>
  <c r="H229" i="2"/>
  <c r="H248" i="2"/>
  <c r="H269" i="2"/>
  <c r="H8" i="2"/>
  <c r="H36" i="2"/>
  <c r="H63" i="2"/>
  <c r="H82" i="2"/>
  <c r="H105" i="2"/>
  <c r="H160" i="2"/>
  <c r="H193" i="2"/>
  <c r="H207" i="2"/>
  <c r="H240" i="2"/>
  <c r="H260" i="2"/>
  <c r="H281" i="2"/>
  <c r="H299" i="2"/>
  <c r="H29" i="2"/>
  <c r="AD297" i="6"/>
  <c r="AK297" i="6" s="1"/>
  <c r="A158" i="6"/>
  <c r="A150" i="6"/>
  <c r="A107" i="5"/>
  <c r="D107" i="5" s="1"/>
  <c r="E107" i="5" s="1"/>
  <c r="A68" i="5"/>
  <c r="D68" i="5" s="1"/>
  <c r="E68" i="5" s="1"/>
  <c r="A72" i="5"/>
  <c r="D72" i="5" s="1"/>
  <c r="E72" i="5" s="1"/>
  <c r="A169" i="5"/>
  <c r="D169" i="5" s="1"/>
  <c r="E169" i="5" s="1"/>
  <c r="A96" i="6"/>
  <c r="A96" i="5"/>
  <c r="D96" i="5" s="1"/>
  <c r="E96" i="5" s="1"/>
  <c r="A108" i="5"/>
  <c r="D108" i="5" s="1"/>
  <c r="E108" i="5" s="1"/>
  <c r="A71" i="5"/>
  <c r="D71" i="5" s="1"/>
  <c r="E71" i="5" s="1"/>
  <c r="A245" i="5"/>
  <c r="D245" i="5" s="1"/>
  <c r="E245" i="5" s="1"/>
  <c r="A117" i="5"/>
  <c r="D117" i="5" s="1"/>
  <c r="E117" i="5" s="1"/>
  <c r="AD111" i="6"/>
  <c r="AF111" i="6" s="1"/>
  <c r="A90" i="6"/>
  <c r="A61" i="5"/>
  <c r="D61" i="5" s="1"/>
  <c r="E61" i="5" s="1"/>
  <c r="A85" i="6"/>
  <c r="A221" i="6"/>
  <c r="A136" i="6"/>
  <c r="A174" i="6"/>
  <c r="A272" i="5"/>
  <c r="D272" i="5" s="1"/>
  <c r="E272" i="5" s="1"/>
  <c r="A74" i="6"/>
  <c r="A119" i="6"/>
  <c r="A60" i="6"/>
  <c r="A155" i="6"/>
  <c r="A9" i="6"/>
  <c r="A204" i="6"/>
  <c r="A204" i="5"/>
  <c r="D204" i="5" s="1"/>
  <c r="E204" i="5" s="1"/>
  <c r="A94" i="5"/>
  <c r="D94" i="5" s="1"/>
  <c r="E94" i="5" s="1"/>
  <c r="A185" i="5"/>
  <c r="D185" i="5" s="1"/>
  <c r="E185" i="5" s="1"/>
  <c r="A80" i="5"/>
  <c r="D80" i="5" s="1"/>
  <c r="E80" i="5" s="1"/>
  <c r="A285" i="5"/>
  <c r="D285" i="5" s="1"/>
  <c r="E285" i="5" s="1"/>
  <c r="A114" i="6"/>
  <c r="A273" i="6"/>
  <c r="A187" i="5"/>
  <c r="D187" i="5" s="1"/>
  <c r="E187" i="5" s="1"/>
  <c r="A196" i="5"/>
  <c r="D196" i="5" s="1"/>
  <c r="E196" i="5" s="1"/>
  <c r="A127" i="5"/>
  <c r="D127" i="5" s="1"/>
  <c r="E127" i="5" s="1"/>
  <c r="A163" i="6"/>
  <c r="A163" i="5"/>
  <c r="D163" i="5" s="1"/>
  <c r="E163" i="5" s="1"/>
  <c r="A237" i="6"/>
  <c r="A237" i="5"/>
  <c r="D237" i="5" s="1"/>
  <c r="E237" i="5" s="1"/>
  <c r="A31" i="5"/>
  <c r="D31" i="5" s="1"/>
  <c r="E31" i="5" s="1"/>
  <c r="A154" i="5"/>
  <c r="D154" i="5" s="1"/>
  <c r="E154" i="5" s="1"/>
  <c r="A65" i="5"/>
  <c r="D65" i="5" s="1"/>
  <c r="E65" i="5" s="1"/>
  <c r="A242" i="6"/>
  <c r="A111" i="5"/>
  <c r="D111" i="5" s="1"/>
  <c r="E111" i="5" s="1"/>
  <c r="A188" i="6"/>
  <c r="A86" i="6"/>
  <c r="A43" i="5"/>
  <c r="D43" i="5" s="1"/>
  <c r="E43" i="5" s="1"/>
  <c r="A162" i="6"/>
  <c r="AN92" i="6"/>
  <c r="A113" i="5"/>
  <c r="D113" i="5" s="1"/>
  <c r="E113" i="5" s="1"/>
  <c r="A292" i="6"/>
  <c r="A292" i="5"/>
  <c r="D292" i="5" s="1"/>
  <c r="E292" i="5" s="1"/>
  <c r="A33" i="5"/>
  <c r="D33" i="5" s="1"/>
  <c r="E33" i="5" s="1"/>
  <c r="A40" i="6"/>
  <c r="A75" i="6"/>
  <c r="A75" i="5"/>
  <c r="D75" i="5" s="1"/>
  <c r="E75" i="5" s="1"/>
  <c r="A187" i="6"/>
  <c r="AN136" i="6"/>
  <c r="AQ82" i="6"/>
  <c r="AD104" i="6"/>
  <c r="AE104" i="6" s="1"/>
  <c r="AQ280" i="6"/>
  <c r="AD158" i="6"/>
  <c r="AL158" i="6" s="1"/>
  <c r="AD124" i="6"/>
  <c r="AJ124" i="6" s="1"/>
  <c r="AR297" i="6"/>
  <c r="A89" i="6"/>
  <c r="A98" i="6"/>
  <c r="AD35" i="6"/>
  <c r="AH35" i="6" s="1"/>
  <c r="AD82" i="6"/>
  <c r="AN34" i="6"/>
  <c r="A25" i="6"/>
  <c r="AS299" i="6"/>
  <c r="A291" i="6"/>
  <c r="A132" i="6"/>
  <c r="A157" i="6"/>
  <c r="A69" i="6"/>
  <c r="A27" i="6"/>
  <c r="AS94" i="6"/>
  <c r="AR24" i="6"/>
  <c r="AR20" i="6"/>
  <c r="AD24" i="6"/>
  <c r="A23" i="6"/>
  <c r="A46" i="6"/>
  <c r="A118" i="6"/>
  <c r="A144" i="6"/>
  <c r="A76" i="6"/>
  <c r="A281" i="6"/>
  <c r="A128" i="6"/>
  <c r="A53" i="6"/>
  <c r="A88" i="6"/>
  <c r="A277" i="6"/>
  <c r="A109" i="6"/>
  <c r="AD15" i="6"/>
  <c r="AI15" i="6" s="1"/>
  <c r="A35" i="6"/>
  <c r="AD74" i="6"/>
  <c r="AG74" i="6" s="1"/>
  <c r="A151" i="6"/>
  <c r="A140" i="6"/>
  <c r="A30" i="6"/>
  <c r="A142" i="6"/>
  <c r="A58" i="6"/>
  <c r="A108" i="6"/>
  <c r="A183" i="6"/>
  <c r="A124" i="6"/>
  <c r="A45" i="6"/>
  <c r="A289" i="6"/>
  <c r="A94" i="6"/>
  <c r="A10" i="6"/>
  <c r="A285" i="6"/>
  <c r="A11" i="6"/>
  <c r="A300" i="6"/>
  <c r="A81" i="6"/>
  <c r="A104" i="6"/>
  <c r="A138" i="6"/>
  <c r="A99" i="6"/>
  <c r="A110" i="6"/>
  <c r="A286" i="6"/>
  <c r="A133" i="6"/>
  <c r="A33" i="6"/>
  <c r="AD109" i="6"/>
  <c r="A220" i="6"/>
  <c r="A105" i="6"/>
  <c r="AD138" i="6"/>
  <c r="AJ138" i="6" s="1"/>
  <c r="AD96" i="6"/>
  <c r="A287" i="6"/>
  <c r="A112" i="6"/>
  <c r="A164" i="6"/>
  <c r="AD86" i="6"/>
  <c r="AJ86" i="6" s="1"/>
  <c r="AD130" i="6"/>
  <c r="AJ130" i="6" s="1"/>
  <c r="A172" i="6"/>
  <c r="AD25" i="6"/>
  <c r="AH25" i="6" s="1"/>
  <c r="A63" i="6"/>
  <c r="AD92" i="6"/>
  <c r="AH92" i="6" s="1"/>
  <c r="A49" i="6"/>
  <c r="A196" i="6"/>
  <c r="A165" i="6"/>
  <c r="A176" i="6"/>
  <c r="A160" i="6"/>
  <c r="A256" i="6"/>
  <c r="A111" i="6"/>
  <c r="A84" i="6"/>
  <c r="A127" i="6"/>
  <c r="AD42" i="6"/>
  <c r="AH42" i="6" s="1"/>
  <c r="AQ61" i="6"/>
  <c r="AD142" i="6"/>
  <c r="AE142" i="6" s="1"/>
  <c r="AN80" i="6"/>
  <c r="A121" i="6"/>
  <c r="A82" i="6"/>
  <c r="A147" i="6"/>
  <c r="A130" i="6"/>
  <c r="A200" i="6"/>
  <c r="A224" i="6"/>
  <c r="A92" i="6"/>
  <c r="A129" i="6"/>
  <c r="A13" i="6"/>
  <c r="AP183" i="6"/>
  <c r="A284" i="6"/>
  <c r="AR65" i="6"/>
  <c r="AD65" i="6"/>
  <c r="AE65" i="6" s="1"/>
  <c r="AD63" i="6"/>
  <c r="AJ63" i="6" s="1"/>
  <c r="AD70" i="6"/>
  <c r="AJ70" i="6" s="1"/>
  <c r="A72" i="6"/>
  <c r="AD61" i="6"/>
  <c r="AK61" i="6" s="1"/>
  <c r="AD159" i="6"/>
  <c r="AO159" i="6"/>
  <c r="A97" i="6"/>
  <c r="A87" i="6"/>
  <c r="AD44" i="6"/>
  <c r="AF44" i="6" s="1"/>
  <c r="AD172" i="6"/>
  <c r="AD187" i="6"/>
  <c r="AJ187" i="6" s="1"/>
  <c r="A117" i="6"/>
  <c r="A249" i="6"/>
  <c r="A295" i="6"/>
  <c r="A22" i="6"/>
  <c r="AT66" i="6"/>
  <c r="A54" i="6"/>
  <c r="A12" i="6"/>
  <c r="AM149" i="6"/>
  <c r="AD134" i="6"/>
  <c r="AF134" i="6" s="1"/>
  <c r="AD94" i="6"/>
  <c r="AH94" i="6" s="1"/>
  <c r="A14" i="6"/>
  <c r="A169" i="6"/>
  <c r="A298" i="6"/>
  <c r="A113" i="6"/>
  <c r="AD31" i="6"/>
  <c r="AI31" i="6" s="1"/>
  <c r="AM49" i="6"/>
  <c r="AD53" i="6"/>
  <c r="AQ53" i="6"/>
  <c r="AD191" i="6"/>
  <c r="AJ191" i="6" s="1"/>
  <c r="AT293" i="6"/>
  <c r="AD145" i="6"/>
  <c r="AI145" i="6" s="1"/>
  <c r="A120" i="6"/>
  <c r="AQ27" i="6"/>
  <c r="AD100" i="6"/>
  <c r="AJ100" i="6" s="1"/>
  <c r="AN147" i="6"/>
  <c r="AD184" i="6"/>
  <c r="AF184" i="6" s="1"/>
  <c r="AD150" i="6"/>
  <c r="AJ150" i="6" s="1"/>
  <c r="AD47" i="6"/>
  <c r="AD56" i="6"/>
  <c r="AE56" i="6" s="1"/>
  <c r="AT56" i="6"/>
  <c r="AD119" i="6"/>
  <c r="AJ119" i="6" s="1"/>
  <c r="A199" i="6"/>
  <c r="A6" i="6"/>
  <c r="AP46" i="6"/>
  <c r="AD59" i="6"/>
  <c r="AH59" i="6" s="1"/>
  <c r="AD52" i="6"/>
  <c r="AL52" i="6" s="1"/>
  <c r="AM141" i="6"/>
  <c r="AD151" i="6"/>
  <c r="AF151" i="6" s="1"/>
  <c r="AP177" i="6"/>
  <c r="AP155" i="6"/>
  <c r="AN17" i="6"/>
  <c r="AD192" i="6"/>
  <c r="A167" i="6"/>
  <c r="AQ98" i="6"/>
  <c r="A141" i="6"/>
  <c r="A191" i="6"/>
  <c r="A233" i="6"/>
  <c r="A175" i="6"/>
  <c r="A269" i="6"/>
  <c r="A80" i="6"/>
  <c r="A24" i="6"/>
  <c r="AQ36" i="6"/>
  <c r="AO55" i="6"/>
  <c r="AN90" i="6"/>
  <c r="AD50" i="6"/>
  <c r="AI50" i="6" s="1"/>
  <c r="AS190" i="6"/>
  <c r="AR13" i="6"/>
  <c r="AD51" i="6"/>
  <c r="AJ51" i="6" s="1"/>
  <c r="AR232" i="6"/>
  <c r="AD88" i="6"/>
  <c r="AJ88" i="6" s="1"/>
  <c r="AR88" i="6"/>
  <c r="AD11" i="6"/>
  <c r="AE11" i="6" s="1"/>
  <c r="A134" i="6"/>
  <c r="A260" i="6"/>
  <c r="A7" i="6"/>
  <c r="A116" i="6"/>
  <c r="AD90" i="6"/>
  <c r="AG90" i="6" s="1"/>
  <c r="AD55" i="6"/>
  <c r="AJ55" i="6" s="1"/>
  <c r="AS153" i="6"/>
  <c r="AM45" i="6"/>
  <c r="AR45" i="6"/>
  <c r="AD48" i="6"/>
  <c r="AD157" i="6"/>
  <c r="X193" i="6"/>
  <c r="A78" i="6"/>
  <c r="A180" i="6"/>
  <c r="A206" i="6"/>
  <c r="A15" i="6"/>
  <c r="AD223" i="6"/>
  <c r="AE223" i="6" s="1"/>
  <c r="AN163" i="6"/>
  <c r="A185" i="6"/>
  <c r="A39" i="6"/>
  <c r="A186" i="6"/>
  <c r="A182" i="6"/>
  <c r="A210" i="6"/>
  <c r="A218" i="6"/>
  <c r="A230" i="6"/>
  <c r="A275" i="6"/>
  <c r="A194" i="6"/>
  <c r="A255" i="6"/>
  <c r="A266" i="6"/>
  <c r="A283" i="6"/>
  <c r="A250" i="6"/>
  <c r="AF162" i="6"/>
  <c r="AF168" i="6"/>
  <c r="AI190" i="6"/>
  <c r="AK190" i="6"/>
  <c r="AD236" i="6"/>
  <c r="AD246" i="6"/>
  <c r="AD199" i="6"/>
  <c r="A83" i="6"/>
  <c r="A159" i="6"/>
  <c r="AQ234" i="6"/>
  <c r="AT234" i="6"/>
  <c r="AS234" i="6"/>
  <c r="AR234" i="6"/>
  <c r="AM234" i="6"/>
  <c r="A64" i="6"/>
  <c r="AD245" i="6"/>
  <c r="A8" i="6"/>
  <c r="A211" i="6"/>
  <c r="A219" i="6"/>
  <c r="A234" i="6"/>
  <c r="A246" i="6"/>
  <c r="A226" i="6"/>
  <c r="A231" i="6"/>
  <c r="A262" i="6"/>
  <c r="A279" i="6"/>
  <c r="A270" i="6"/>
  <c r="A267" i="6"/>
  <c r="A251" i="6"/>
  <c r="A259" i="6"/>
  <c r="AF41" i="6"/>
  <c r="AH41" i="6"/>
  <c r="AD78" i="6"/>
  <c r="AE123" i="6"/>
  <c r="AI123" i="6"/>
  <c r="AF123" i="6"/>
  <c r="AJ123" i="6"/>
  <c r="AG123" i="6"/>
  <c r="AK123" i="6"/>
  <c r="AH123" i="6"/>
  <c r="AL123" i="6"/>
  <c r="AD164" i="6"/>
  <c r="AF181" i="6"/>
  <c r="AO234" i="6"/>
  <c r="AD135" i="6"/>
  <c r="AD29" i="6"/>
  <c r="AR291" i="6"/>
  <c r="AD103" i="6"/>
  <c r="A217" i="6"/>
  <c r="A115" i="6"/>
  <c r="A145" i="6"/>
  <c r="A190" i="6"/>
  <c r="AD28" i="6"/>
  <c r="A21" i="6"/>
  <c r="A41" i="6"/>
  <c r="A222" i="6"/>
  <c r="A235" i="6"/>
  <c r="A227" i="6"/>
  <c r="A263" i="6"/>
  <c r="A271" i="6"/>
  <c r="A214" i="6"/>
  <c r="AD58" i="6"/>
  <c r="AH152" i="6"/>
  <c r="AE170" i="6"/>
  <c r="AI170" i="6"/>
  <c r="AF170" i="6"/>
  <c r="AJ170" i="6"/>
  <c r="AG170" i="6"/>
  <c r="AK170" i="6"/>
  <c r="AH170" i="6"/>
  <c r="AL170" i="6"/>
  <c r="AJ171" i="6"/>
  <c r="AL171" i="6"/>
  <c r="A195" i="6"/>
  <c r="AR58" i="6"/>
  <c r="A61" i="6"/>
  <c r="AD178" i="6"/>
  <c r="AD207" i="6"/>
  <c r="AD176" i="6"/>
  <c r="A213" i="6"/>
  <c r="A31" i="6"/>
  <c r="A79" i="6"/>
  <c r="A156" i="6"/>
  <c r="A240" i="6"/>
  <c r="A265" i="6"/>
  <c r="AD205" i="6"/>
  <c r="A177" i="6"/>
  <c r="A223" i="6"/>
  <c r="A238" i="6"/>
  <c r="AN234" i="6"/>
  <c r="A257" i="6"/>
  <c r="AI9" i="6"/>
  <c r="AF9" i="6"/>
  <c r="AK9" i="6"/>
  <c r="AH9" i="6"/>
  <c r="A107" i="6"/>
  <c r="AD285" i="6"/>
  <c r="A16" i="6"/>
  <c r="AD21" i="6"/>
  <c r="AD261" i="6"/>
  <c r="A278" i="6"/>
  <c r="A274" i="6"/>
  <c r="A193" i="6"/>
  <c r="A254" i="6"/>
  <c r="A282" i="6"/>
  <c r="A215" i="6"/>
  <c r="A258" i="6"/>
  <c r="AS42" i="6"/>
  <c r="AD43" i="6"/>
  <c r="AD234" i="6"/>
  <c r="AD101" i="6"/>
  <c r="AD216" i="6"/>
  <c r="AD247" i="6"/>
  <c r="AD202" i="6"/>
  <c r="AD257" i="6"/>
  <c r="A101" i="6"/>
  <c r="A123" i="6"/>
  <c r="AD139" i="6"/>
  <c r="AD235" i="6"/>
  <c r="AQ13" i="6"/>
  <c r="AT13" i="6"/>
  <c r="AD33" i="6"/>
  <c r="AD211" i="6"/>
  <c r="AD242" i="6"/>
  <c r="A170" i="6"/>
  <c r="AD217" i="6"/>
  <c r="A241" i="6"/>
  <c r="AD254" i="6"/>
  <c r="A272" i="6"/>
  <c r="AD277" i="6"/>
  <c r="AD251" i="6"/>
  <c r="A290" i="6"/>
  <c r="A18" i="6"/>
  <c r="A44" i="6"/>
  <c r="AD220" i="6"/>
  <c r="AD10" i="6"/>
  <c r="AD274" i="6"/>
  <c r="AD231" i="6"/>
  <c r="A48" i="6"/>
  <c r="AD112" i="6"/>
  <c r="A184" i="6"/>
  <c r="A203" i="6"/>
  <c r="AD209" i="6"/>
  <c r="AD240" i="6"/>
  <c r="AD255" i="6"/>
  <c r="AD226" i="6"/>
  <c r="A253" i="6"/>
  <c r="AD278" i="6"/>
  <c r="A95" i="6"/>
  <c r="A139" i="6"/>
  <c r="A149" i="6"/>
  <c r="A197" i="6"/>
  <c r="AD201" i="6"/>
  <c r="A71" i="6"/>
  <c r="AD99" i="6"/>
  <c r="A245" i="6"/>
  <c r="A252" i="6"/>
  <c r="AD269" i="6"/>
  <c r="A43" i="6"/>
  <c r="AD279" i="6"/>
  <c r="AD293" i="6"/>
  <c r="AP45" i="6"/>
  <c r="AQ45" i="6"/>
  <c r="AS45" i="6"/>
  <c r="AO45" i="6"/>
  <c r="AT45" i="6"/>
  <c r="A47" i="6"/>
  <c r="AD110" i="6"/>
  <c r="AD133" i="6"/>
  <c r="AD213" i="6"/>
  <c r="AD244" i="6"/>
  <c r="AD108" i="6"/>
  <c r="A59" i="6"/>
  <c r="AD204" i="6"/>
  <c r="A288" i="6"/>
  <c r="A296" i="6"/>
  <c r="AD288" i="6"/>
  <c r="A201" i="6"/>
  <c r="W289" i="6"/>
  <c r="A20" i="6"/>
  <c r="AD23" i="6"/>
  <c r="AD282" i="6"/>
  <c r="AD208" i="6"/>
  <c r="A68" i="6"/>
  <c r="A103" i="6"/>
  <c r="A135" i="6"/>
  <c r="A152" i="6"/>
  <c r="A154" i="6"/>
  <c r="AD260" i="6"/>
  <c r="A65" i="6"/>
  <c r="A70" i="6"/>
  <c r="AD113" i="6"/>
  <c r="AD249" i="6"/>
  <c r="AD264" i="6"/>
  <c r="AD198" i="6"/>
  <c r="AD215" i="6"/>
  <c r="AD287" i="6"/>
  <c r="A38" i="6"/>
  <c r="A37" i="6"/>
  <c r="A36" i="6"/>
  <c r="AO11" i="6"/>
  <c r="AR11" i="6"/>
  <c r="AP11" i="6"/>
  <c r="AQ11" i="6"/>
  <c r="AN7" i="6"/>
  <c r="AR54" i="6"/>
  <c r="AT54" i="6"/>
  <c r="AP188" i="6"/>
  <c r="AP44" i="6"/>
  <c r="AT44" i="6"/>
  <c r="AN15" i="6"/>
  <c r="AV4" i="6"/>
  <c r="AW4" i="6"/>
  <c r="AX4" i="6"/>
  <c r="AY4" i="6"/>
  <c r="AZ4" i="6"/>
  <c r="BA4" i="6"/>
  <c r="BB4" i="6"/>
  <c r="AU4" i="6"/>
  <c r="AQ15" i="6" l="1"/>
  <c r="AH181" i="6"/>
  <c r="AS15" i="6"/>
  <c r="AR188" i="6"/>
  <c r="AO291" i="6"/>
  <c r="AJ181" i="6"/>
  <c r="AJ168" i="6"/>
  <c r="AJ162" i="6"/>
  <c r="AM293" i="6"/>
  <c r="AT297" i="6"/>
  <c r="L32" i="2"/>
  <c r="V297" i="6"/>
  <c r="AL181" i="6"/>
  <c r="AL168" i="6"/>
  <c r="AL162" i="6"/>
  <c r="AS232" i="6"/>
  <c r="AO293" i="6"/>
  <c r="AQ293" i="6"/>
  <c r="AN232" i="6"/>
  <c r="AP291" i="6"/>
  <c r="AO297" i="6"/>
  <c r="R32" i="2"/>
  <c r="AT15" i="6"/>
  <c r="AQ188" i="6"/>
  <c r="AM188" i="6"/>
  <c r="AQ291" i="6"/>
  <c r="AH168" i="6"/>
  <c r="AH162" i="6"/>
  <c r="AB188" i="6"/>
  <c r="AQ297" i="6"/>
  <c r="O32" i="2"/>
  <c r="AN54" i="6"/>
  <c r="AF152" i="6"/>
  <c r="AM294" i="6"/>
  <c r="U121" i="6"/>
  <c r="X109" i="6"/>
  <c r="AO15" i="6"/>
  <c r="AM15" i="6"/>
  <c r="AT6" i="6"/>
  <c r="AT188" i="6"/>
  <c r="AS188" i="6"/>
  <c r="AQ54" i="6"/>
  <c r="AS54" i="6"/>
  <c r="AQ50" i="6"/>
  <c r="AK171" i="6"/>
  <c r="AI171" i="6"/>
  <c r="AM291" i="6"/>
  <c r="AG175" i="6"/>
  <c r="AK181" i="6"/>
  <c r="AI181" i="6"/>
  <c r="AK168" i="6"/>
  <c r="AI168" i="6"/>
  <c r="AK162" i="6"/>
  <c r="AI162" i="6"/>
  <c r="AM232" i="6"/>
  <c r="AQ232" i="6"/>
  <c r="AR293" i="6"/>
  <c r="AN291" i="6"/>
  <c r="AP297" i="6"/>
  <c r="AM297" i="6"/>
  <c r="N32" i="2"/>
  <c r="P32" i="2"/>
  <c r="X32" i="2" s="1"/>
  <c r="CW32" i="2" s="1"/>
  <c r="DG32" i="2" s="1"/>
  <c r="X15" i="6"/>
  <c r="AO6" i="6"/>
  <c r="AP54" i="6"/>
  <c r="AH171" i="6"/>
  <c r="AF171" i="6"/>
  <c r="U165" i="6"/>
  <c r="AA176" i="6"/>
  <c r="BV42" i="2"/>
  <c r="CF42" i="2" s="1"/>
  <c r="AP15" i="6"/>
  <c r="AQ6" i="6"/>
  <c r="AN188" i="6"/>
  <c r="AO54" i="6"/>
  <c r="AM54" i="6"/>
  <c r="AN50" i="6"/>
  <c r="AG171" i="6"/>
  <c r="AS291" i="6"/>
  <c r="AG181" i="6"/>
  <c r="AG168" i="6"/>
  <c r="AG162" i="6"/>
  <c r="AT232" i="6"/>
  <c r="AN293" i="6"/>
  <c r="AS293" i="6"/>
  <c r="AO232" i="6"/>
  <c r="AS297" i="6"/>
  <c r="M32" i="2"/>
  <c r="U32" i="2" s="1"/>
  <c r="U184" i="6"/>
  <c r="AN16" i="6"/>
  <c r="AQ16" i="6"/>
  <c r="AM16" i="6"/>
  <c r="AO16" i="6"/>
  <c r="AR16" i="6"/>
  <c r="AS16" i="6"/>
  <c r="AT7" i="6"/>
  <c r="AO7" i="6"/>
  <c r="AQ294" i="6"/>
  <c r="AO294" i="6"/>
  <c r="AN294" i="6"/>
  <c r="AP294" i="6"/>
  <c r="AS294" i="6"/>
  <c r="AT294" i="6"/>
  <c r="AF175" i="6"/>
  <c r="AH175" i="6"/>
  <c r="AJ175" i="6"/>
  <c r="AL175" i="6"/>
  <c r="AI175" i="6"/>
  <c r="AK175" i="6"/>
  <c r="AR50" i="6"/>
  <c r="AT50" i="6"/>
  <c r="AM50" i="6"/>
  <c r="AQ42" i="2"/>
  <c r="BW42" i="2" s="1"/>
  <c r="CG42" i="2" s="1"/>
  <c r="AS42" i="2"/>
  <c r="BY42" i="2" s="1"/>
  <c r="CI42" i="2" s="1"/>
  <c r="AR42" i="2"/>
  <c r="BX42" i="2" s="1"/>
  <c r="CH42" i="2" s="1"/>
  <c r="AO42" i="2"/>
  <c r="BU42" i="2" s="1"/>
  <c r="CE42" i="2" s="1"/>
  <c r="AT42" i="2"/>
  <c r="BZ42" i="2" s="1"/>
  <c r="CJ42" i="2" s="1"/>
  <c r="AN42" i="2"/>
  <c r="BT42" i="2" s="1"/>
  <c r="CD42" i="2" s="1"/>
  <c r="AO235" i="6"/>
  <c r="AT235" i="6"/>
  <c r="AR235" i="6"/>
  <c r="AP235" i="6"/>
  <c r="AJ146" i="6"/>
  <c r="AL146" i="6"/>
  <c r="AE146" i="6"/>
  <c r="AG146" i="6"/>
  <c r="AF146" i="6"/>
  <c r="AH146" i="6"/>
  <c r="AO50" i="6"/>
  <c r="AT16" i="6"/>
  <c r="AQ235" i="6"/>
  <c r="AK146" i="6"/>
  <c r="AS235" i="6"/>
  <c r="AS11" i="6"/>
  <c r="AM11" i="6"/>
  <c r="AN11" i="6"/>
  <c r="AT11" i="6"/>
  <c r="AT299" i="6"/>
  <c r="AO299" i="6"/>
  <c r="AQ299" i="6"/>
  <c r="AM299" i="6"/>
  <c r="AN299" i="6"/>
  <c r="AP299" i="6"/>
  <c r="AR299" i="6"/>
  <c r="AT29" i="6"/>
  <c r="AS29" i="6"/>
  <c r="AM29" i="6"/>
  <c r="AQ29" i="6"/>
  <c r="AN29" i="6"/>
  <c r="AP29" i="6"/>
  <c r="AP50" i="6"/>
  <c r="AM235" i="6"/>
  <c r="AN235" i="6"/>
  <c r="AR29" i="6"/>
  <c r="AI146" i="6"/>
  <c r="AM42" i="2"/>
  <c r="AM13" i="6"/>
  <c r="AP13" i="6"/>
  <c r="AO13" i="6"/>
  <c r="AN13" i="6"/>
  <c r="AS13" i="6"/>
  <c r="AJ190" i="6"/>
  <c r="AL190" i="6"/>
  <c r="AE190" i="6"/>
  <c r="AG190" i="6"/>
  <c r="AF190" i="6"/>
  <c r="AH190" i="6"/>
  <c r="AJ9" i="6"/>
  <c r="AE9" i="6"/>
  <c r="AG9" i="6"/>
  <c r="AE41" i="6"/>
  <c r="AG41" i="6"/>
  <c r="AI41" i="6"/>
  <c r="AK41" i="6"/>
  <c r="AJ41" i="6"/>
  <c r="AL41" i="6"/>
  <c r="V215" i="6"/>
  <c r="AB287" i="6"/>
  <c r="U29" i="6"/>
  <c r="AA32" i="2"/>
  <c r="AK160" i="6"/>
  <c r="AF160" i="6"/>
  <c r="AH160" i="6"/>
  <c r="AJ160" i="6"/>
  <c r="AL160" i="6"/>
  <c r="AE160" i="6"/>
  <c r="AG160" i="6"/>
  <c r="AI160" i="6"/>
  <c r="AJ26" i="6"/>
  <c r="AE26" i="6"/>
  <c r="AG26" i="6"/>
  <c r="AI26" i="6"/>
  <c r="AF26" i="6"/>
  <c r="AH26" i="6"/>
  <c r="AK26" i="6"/>
  <c r="AE143" i="6"/>
  <c r="AI143" i="6"/>
  <c r="AF143" i="6"/>
  <c r="AH143" i="6"/>
  <c r="AJ143" i="6"/>
  <c r="AL143" i="6"/>
  <c r="AG143" i="6"/>
  <c r="AK143" i="6"/>
  <c r="AK296" i="6"/>
  <c r="AL296" i="6"/>
  <c r="AF296" i="6"/>
  <c r="AJ296" i="6"/>
  <c r="AE296" i="6"/>
  <c r="AG296" i="6"/>
  <c r="AI296" i="6"/>
  <c r="AH296" i="6"/>
  <c r="AF180" i="6"/>
  <c r="AK180" i="6"/>
  <c r="AH180" i="6"/>
  <c r="AJ180" i="6"/>
  <c r="AL180" i="6"/>
  <c r="AE180" i="6"/>
  <c r="AG180" i="6"/>
  <c r="AI180" i="6"/>
  <c r="BM9" i="2"/>
  <c r="BQ9" i="2"/>
  <c r="BN9" i="2"/>
  <c r="BR9" i="2"/>
  <c r="BL9" i="2"/>
  <c r="BP9" i="2"/>
  <c r="BK9" i="2"/>
  <c r="BO9" i="2"/>
  <c r="L9" i="2"/>
  <c r="T9" i="2" s="1"/>
  <c r="R9" i="2"/>
  <c r="M9" i="2"/>
  <c r="U9" i="2" s="1"/>
  <c r="P9" i="2"/>
  <c r="X9" i="2" s="1"/>
  <c r="O9" i="2"/>
  <c r="W9" i="2" s="1"/>
  <c r="Q9" i="2"/>
  <c r="Y9" i="2" s="1"/>
  <c r="N9" i="2"/>
  <c r="S9" i="2"/>
  <c r="AA9" i="2" s="1"/>
  <c r="G174" i="2"/>
  <c r="AT174" i="2" s="1"/>
  <c r="BE174" i="2"/>
  <c r="BI174" i="2"/>
  <c r="BM174" i="2"/>
  <c r="BQ174" i="2"/>
  <c r="BD174" i="2"/>
  <c r="BH174" i="2"/>
  <c r="BL174" i="2"/>
  <c r="BP174" i="2"/>
  <c r="BJ174" i="2"/>
  <c r="BR174" i="2"/>
  <c r="BC174" i="2"/>
  <c r="BK174" i="2"/>
  <c r="BN174" i="2"/>
  <c r="BG174" i="2"/>
  <c r="BO174" i="2"/>
  <c r="BF174" i="2"/>
  <c r="L174" i="2"/>
  <c r="R174" i="2"/>
  <c r="Z174" i="2" s="1"/>
  <c r="M174" i="2"/>
  <c r="P174" i="2"/>
  <c r="X174" i="2" s="1"/>
  <c r="O174" i="2"/>
  <c r="W174" i="2" s="1"/>
  <c r="S174" i="2"/>
  <c r="Q174" i="2"/>
  <c r="Y174" i="2" s="1"/>
  <c r="N174" i="2"/>
  <c r="G221" i="2"/>
  <c r="BD221" i="2"/>
  <c r="BH221" i="2"/>
  <c r="BL221" i="2"/>
  <c r="BP221" i="2"/>
  <c r="BC221" i="2"/>
  <c r="BG221" i="2"/>
  <c r="BK221" i="2"/>
  <c r="BO221" i="2"/>
  <c r="BI221" i="2"/>
  <c r="BQ221" i="2"/>
  <c r="BM221" i="2"/>
  <c r="BJ221" i="2"/>
  <c r="BR221" i="2"/>
  <c r="BE221" i="2"/>
  <c r="BF221" i="2"/>
  <c r="BN221" i="2"/>
  <c r="L221" i="2"/>
  <c r="T221" i="2" s="1"/>
  <c r="O221" i="2"/>
  <c r="W221" i="2" s="1"/>
  <c r="N221" i="2"/>
  <c r="V221" i="2" s="1"/>
  <c r="P221" i="2"/>
  <c r="S221" i="2"/>
  <c r="Q221" i="2"/>
  <c r="Y221" i="2" s="1"/>
  <c r="R221" i="2"/>
  <c r="Z221" i="2" s="1"/>
  <c r="M221" i="2"/>
  <c r="U221" i="2" s="1"/>
  <c r="G78" i="2"/>
  <c r="BE78" i="2"/>
  <c r="BD78" i="2"/>
  <c r="BH78" i="2"/>
  <c r="BI78" i="2"/>
  <c r="BM78" i="2"/>
  <c r="BQ78" i="2"/>
  <c r="BC78" i="2"/>
  <c r="BJ78" i="2"/>
  <c r="BN78" i="2"/>
  <c r="BR78" i="2"/>
  <c r="BF78" i="2"/>
  <c r="BO78" i="2"/>
  <c r="BL78" i="2"/>
  <c r="BG78" i="2"/>
  <c r="BP78" i="2"/>
  <c r="BK78" i="2"/>
  <c r="L78" i="2"/>
  <c r="Q78" i="2"/>
  <c r="Y78" i="2" s="1"/>
  <c r="N78" i="2"/>
  <c r="V78" i="2" s="1"/>
  <c r="P78" i="2"/>
  <c r="X78" i="2" s="1"/>
  <c r="O78" i="2"/>
  <c r="W78" i="2" s="1"/>
  <c r="M78" i="2"/>
  <c r="U78" i="2" s="1"/>
  <c r="R78" i="2"/>
  <c r="Z78" i="2" s="1"/>
  <c r="S78" i="2"/>
  <c r="G64" i="2"/>
  <c r="BE64" i="2"/>
  <c r="BI64" i="2"/>
  <c r="BM64" i="2"/>
  <c r="BQ64" i="2"/>
  <c r="BD64" i="2"/>
  <c r="BH64" i="2"/>
  <c r="BL64" i="2"/>
  <c r="BP64" i="2"/>
  <c r="BJ64" i="2"/>
  <c r="BR64" i="2"/>
  <c r="BC64" i="2"/>
  <c r="BK64" i="2"/>
  <c r="BF64" i="2"/>
  <c r="BO64" i="2"/>
  <c r="BN64" i="2"/>
  <c r="BG64" i="2"/>
  <c r="L64" i="2"/>
  <c r="T64" i="2" s="1"/>
  <c r="N64" i="2"/>
  <c r="V64" i="2" s="1"/>
  <c r="P64" i="2"/>
  <c r="X64" i="2" s="1"/>
  <c r="O64" i="2"/>
  <c r="W64" i="2" s="1"/>
  <c r="M64" i="2"/>
  <c r="U64" i="2" s="1"/>
  <c r="CT64" i="2" s="1"/>
  <c r="DD64" i="2" s="1"/>
  <c r="Q64" i="2"/>
  <c r="Y64" i="2" s="1"/>
  <c r="R64" i="2"/>
  <c r="Z64" i="2" s="1"/>
  <c r="S64" i="2"/>
  <c r="AA64" i="2" s="1"/>
  <c r="G285" i="2"/>
  <c r="AS285" i="2" s="1"/>
  <c r="BD285" i="2"/>
  <c r="BH285" i="2"/>
  <c r="BL285" i="2"/>
  <c r="BP285" i="2"/>
  <c r="BC285" i="2"/>
  <c r="BG285" i="2"/>
  <c r="BK285" i="2"/>
  <c r="BO285" i="2"/>
  <c r="BI285" i="2"/>
  <c r="BQ285" i="2"/>
  <c r="BM285" i="2"/>
  <c r="BJ285" i="2"/>
  <c r="BR285" i="2"/>
  <c r="BE285" i="2"/>
  <c r="BF285" i="2"/>
  <c r="BN285" i="2"/>
  <c r="L285" i="2"/>
  <c r="T285" i="2" s="1"/>
  <c r="O285" i="2"/>
  <c r="W285" i="2" s="1"/>
  <c r="M285" i="2"/>
  <c r="U285" i="2" s="1"/>
  <c r="P285" i="2"/>
  <c r="X285" i="2" s="1"/>
  <c r="S285" i="2"/>
  <c r="AA285" i="2" s="1"/>
  <c r="Q285" i="2"/>
  <c r="Y285" i="2" s="1"/>
  <c r="N285" i="2"/>
  <c r="V285" i="2" s="1"/>
  <c r="R285" i="2"/>
  <c r="Z285" i="2" s="1"/>
  <c r="AJ285" i="2" s="1"/>
  <c r="G65" i="2"/>
  <c r="BE65" i="2"/>
  <c r="BI65" i="2"/>
  <c r="BM65" i="2"/>
  <c r="BQ65" i="2"/>
  <c r="BD65" i="2"/>
  <c r="BH65" i="2"/>
  <c r="BL65" i="2"/>
  <c r="BP65" i="2"/>
  <c r="BJ65" i="2"/>
  <c r="BR65" i="2"/>
  <c r="BC65" i="2"/>
  <c r="BK65" i="2"/>
  <c r="BN65" i="2"/>
  <c r="BG65" i="2"/>
  <c r="BO65" i="2"/>
  <c r="BF65" i="2"/>
  <c r="L65" i="2"/>
  <c r="Q65" i="2"/>
  <c r="Y65" i="2" s="1"/>
  <c r="N65" i="2"/>
  <c r="V65" i="2" s="1"/>
  <c r="CU65" i="2" s="1"/>
  <c r="DE65" i="2" s="1"/>
  <c r="P65" i="2"/>
  <c r="X65" i="2" s="1"/>
  <c r="O65" i="2"/>
  <c r="S65" i="2"/>
  <c r="M65" i="2"/>
  <c r="R65" i="2"/>
  <c r="Z65" i="2" s="1"/>
  <c r="G95" i="2"/>
  <c r="BE95" i="2"/>
  <c r="BI95" i="2"/>
  <c r="BM95" i="2"/>
  <c r="BQ95" i="2"/>
  <c r="BD95" i="2"/>
  <c r="BH95" i="2"/>
  <c r="BL95" i="2"/>
  <c r="BP95" i="2"/>
  <c r="BJ95" i="2"/>
  <c r="BR95" i="2"/>
  <c r="BG95" i="2"/>
  <c r="BO95" i="2"/>
  <c r="BC95" i="2"/>
  <c r="BN95" i="2"/>
  <c r="BF95" i="2"/>
  <c r="BK95" i="2"/>
  <c r="L95" i="2"/>
  <c r="R95" i="2"/>
  <c r="Z95" i="2" s="1"/>
  <c r="S95" i="2"/>
  <c r="AA95" i="2" s="1"/>
  <c r="P95" i="2"/>
  <c r="X95" i="2" s="1"/>
  <c r="O95" i="2"/>
  <c r="Q95" i="2"/>
  <c r="Y95" i="2" s="1"/>
  <c r="N95" i="2"/>
  <c r="V95" i="2" s="1"/>
  <c r="M95" i="2"/>
  <c r="U95" i="2" s="1"/>
  <c r="BM19" i="2"/>
  <c r="BQ19" i="2"/>
  <c r="BK19" i="2"/>
  <c r="BN19" i="2"/>
  <c r="BR19" i="2"/>
  <c r="BO19" i="2"/>
  <c r="BL19" i="2"/>
  <c r="BP19" i="2"/>
  <c r="L19" i="2"/>
  <c r="T19" i="2" s="1"/>
  <c r="R19" i="2"/>
  <c r="Z19" i="2" s="1"/>
  <c r="M19" i="2"/>
  <c r="U19" i="2" s="1"/>
  <c r="P19" i="2"/>
  <c r="O19" i="2"/>
  <c r="Q19" i="2"/>
  <c r="Y19" i="2" s="1"/>
  <c r="N19" i="2"/>
  <c r="V19" i="2" s="1"/>
  <c r="S19" i="2"/>
  <c r="AA19" i="2" s="1"/>
  <c r="BM11" i="2"/>
  <c r="BQ11" i="2"/>
  <c r="BN11" i="2"/>
  <c r="BR11" i="2"/>
  <c r="BO11" i="2"/>
  <c r="BL11" i="2"/>
  <c r="BP11" i="2"/>
  <c r="BK11" i="2"/>
  <c r="L11" i="2"/>
  <c r="N11" i="2"/>
  <c r="V11" i="2" s="1"/>
  <c r="P11" i="2"/>
  <c r="X11" i="2" s="1"/>
  <c r="O11" i="2"/>
  <c r="M11" i="2"/>
  <c r="Q11" i="2"/>
  <c r="Y11" i="2" s="1"/>
  <c r="R11" i="2"/>
  <c r="Z11" i="2" s="1"/>
  <c r="S11" i="2"/>
  <c r="G127" i="2"/>
  <c r="BC127" i="2"/>
  <c r="BG127" i="2"/>
  <c r="BK127" i="2"/>
  <c r="BO127" i="2"/>
  <c r="BF127" i="2"/>
  <c r="BJ127" i="2"/>
  <c r="BN127" i="2"/>
  <c r="BR127" i="2"/>
  <c r="BH127" i="2"/>
  <c r="BP127" i="2"/>
  <c r="BE127" i="2"/>
  <c r="BM127" i="2"/>
  <c r="BI127" i="2"/>
  <c r="BL127" i="2"/>
  <c r="BQ127" i="2"/>
  <c r="BD127" i="2"/>
  <c r="L127" i="2"/>
  <c r="T127" i="2" s="1"/>
  <c r="N127" i="2"/>
  <c r="V127" i="2" s="1"/>
  <c r="P127" i="2"/>
  <c r="O127" i="2"/>
  <c r="W127" i="2" s="1"/>
  <c r="M127" i="2"/>
  <c r="U127" i="2" s="1"/>
  <c r="Q127" i="2"/>
  <c r="Y127" i="2" s="1"/>
  <c r="R127" i="2"/>
  <c r="S127" i="2"/>
  <c r="AA127" i="2" s="1"/>
  <c r="G196" i="2"/>
  <c r="AM196" i="2" s="1"/>
  <c r="BE196" i="2"/>
  <c r="BI196" i="2"/>
  <c r="BM196" i="2"/>
  <c r="BQ196" i="2"/>
  <c r="BF196" i="2"/>
  <c r="BJ196" i="2"/>
  <c r="BN196" i="2"/>
  <c r="BR196" i="2"/>
  <c r="BG196" i="2"/>
  <c r="BO196" i="2"/>
  <c r="BD196" i="2"/>
  <c r="BL196" i="2"/>
  <c r="BH196" i="2"/>
  <c r="BP196" i="2"/>
  <c r="BK196" i="2"/>
  <c r="BC196" i="2"/>
  <c r="L196" i="2"/>
  <c r="T196" i="2" s="1"/>
  <c r="O196" i="2"/>
  <c r="M196" i="2"/>
  <c r="U196" i="2" s="1"/>
  <c r="P196" i="2"/>
  <c r="X196" i="2" s="1"/>
  <c r="AH196" i="2" s="1"/>
  <c r="S196" i="2"/>
  <c r="AA196" i="2" s="1"/>
  <c r="Q196" i="2"/>
  <c r="Y196" i="2" s="1"/>
  <c r="N196" i="2"/>
  <c r="V196" i="2" s="1"/>
  <c r="R196" i="2"/>
  <c r="G269" i="2"/>
  <c r="BD269" i="2"/>
  <c r="BH269" i="2"/>
  <c r="BL269" i="2"/>
  <c r="BP269" i="2"/>
  <c r="BC269" i="2"/>
  <c r="BG269" i="2"/>
  <c r="BK269" i="2"/>
  <c r="BO269" i="2"/>
  <c r="BI269" i="2"/>
  <c r="BQ269" i="2"/>
  <c r="BM269" i="2"/>
  <c r="BJ269" i="2"/>
  <c r="BR269" i="2"/>
  <c r="BE269" i="2"/>
  <c r="BF269" i="2"/>
  <c r="BN269" i="2"/>
  <c r="L269" i="2"/>
  <c r="O269" i="2"/>
  <c r="W269" i="2" s="1"/>
  <c r="N269" i="2"/>
  <c r="V269" i="2" s="1"/>
  <c r="P269" i="2"/>
  <c r="X269" i="2" s="1"/>
  <c r="S269" i="2"/>
  <c r="M269" i="2"/>
  <c r="U269" i="2" s="1"/>
  <c r="Q269" i="2"/>
  <c r="Y269" i="2" s="1"/>
  <c r="R269" i="2"/>
  <c r="G89" i="2"/>
  <c r="BE89" i="2"/>
  <c r="BI89" i="2"/>
  <c r="BM89" i="2"/>
  <c r="BQ89" i="2"/>
  <c r="BF89" i="2"/>
  <c r="BJ89" i="2"/>
  <c r="BN89" i="2"/>
  <c r="BR89" i="2"/>
  <c r="BG89" i="2"/>
  <c r="BO89" i="2"/>
  <c r="BD89" i="2"/>
  <c r="BL89" i="2"/>
  <c r="BP89" i="2"/>
  <c r="BK89" i="2"/>
  <c r="BH89" i="2"/>
  <c r="BC89" i="2"/>
  <c r="L89" i="2"/>
  <c r="T89" i="2" s="1"/>
  <c r="R89" i="2"/>
  <c r="Z89" i="2" s="1"/>
  <c r="AJ89" i="2" s="1"/>
  <c r="M89" i="2"/>
  <c r="U89" i="2" s="1"/>
  <c r="P89" i="2"/>
  <c r="X89" i="2" s="1"/>
  <c r="O89" i="2"/>
  <c r="S89" i="2"/>
  <c r="AA89" i="2" s="1"/>
  <c r="Q89" i="2"/>
  <c r="Y89" i="2" s="1"/>
  <c r="N89" i="2"/>
  <c r="G252" i="2"/>
  <c r="BD252" i="2"/>
  <c r="BH252" i="2"/>
  <c r="BL252" i="2"/>
  <c r="BP252" i="2"/>
  <c r="BC252" i="2"/>
  <c r="BG252" i="2"/>
  <c r="BK252" i="2"/>
  <c r="BO252" i="2"/>
  <c r="BI252" i="2"/>
  <c r="BQ252" i="2"/>
  <c r="BM252" i="2"/>
  <c r="BJ252" i="2"/>
  <c r="BR252" i="2"/>
  <c r="BE252" i="2"/>
  <c r="BF252" i="2"/>
  <c r="BN252" i="2"/>
  <c r="L252" i="2"/>
  <c r="T252" i="2" s="1"/>
  <c r="O252" i="2"/>
  <c r="W252" i="2" s="1"/>
  <c r="P252" i="2"/>
  <c r="S252" i="2"/>
  <c r="Q252" i="2"/>
  <c r="Y252" i="2" s="1"/>
  <c r="N252" i="2"/>
  <c r="V252" i="2" s="1"/>
  <c r="M252" i="2"/>
  <c r="R252" i="2"/>
  <c r="G250" i="2"/>
  <c r="AN250" i="2" s="1"/>
  <c r="BD250" i="2"/>
  <c r="BH250" i="2"/>
  <c r="BL250" i="2"/>
  <c r="BP250" i="2"/>
  <c r="BC250" i="2"/>
  <c r="BG250" i="2"/>
  <c r="BK250" i="2"/>
  <c r="BO250" i="2"/>
  <c r="BI250" i="2"/>
  <c r="BQ250" i="2"/>
  <c r="BM250" i="2"/>
  <c r="BJ250" i="2"/>
  <c r="BR250" i="2"/>
  <c r="BE250" i="2"/>
  <c r="BF250" i="2"/>
  <c r="BN250" i="2"/>
  <c r="L250" i="2"/>
  <c r="T250" i="2" s="1"/>
  <c r="O250" i="2"/>
  <c r="W250" i="2" s="1"/>
  <c r="P250" i="2"/>
  <c r="S250" i="2"/>
  <c r="M250" i="2"/>
  <c r="U250" i="2" s="1"/>
  <c r="Q250" i="2"/>
  <c r="Y250" i="2" s="1"/>
  <c r="N250" i="2"/>
  <c r="R250" i="2"/>
  <c r="Z250" i="2" s="1"/>
  <c r="CY250" i="2" s="1"/>
  <c r="DI250" i="2" s="1"/>
  <c r="G145" i="2"/>
  <c r="BC145" i="2"/>
  <c r="BG145" i="2"/>
  <c r="BK145" i="2"/>
  <c r="BO145" i="2"/>
  <c r="BF145" i="2"/>
  <c r="BJ145" i="2"/>
  <c r="BN145" i="2"/>
  <c r="BR145" i="2"/>
  <c r="BH145" i="2"/>
  <c r="BP145" i="2"/>
  <c r="BE145" i="2"/>
  <c r="BM145" i="2"/>
  <c r="BI145" i="2"/>
  <c r="BL145" i="2"/>
  <c r="BD145" i="2"/>
  <c r="BQ145" i="2"/>
  <c r="L145" i="2"/>
  <c r="T145" i="2" s="1"/>
  <c r="R145" i="2"/>
  <c r="M145" i="2"/>
  <c r="U145" i="2" s="1"/>
  <c r="P145" i="2"/>
  <c r="X145" i="2" s="1"/>
  <c r="O145" i="2"/>
  <c r="W145" i="2" s="1"/>
  <c r="Q145" i="2"/>
  <c r="N145" i="2"/>
  <c r="V145" i="2" s="1"/>
  <c r="S145" i="2"/>
  <c r="AA145" i="2" s="1"/>
  <c r="G61" i="2"/>
  <c r="BE61" i="2"/>
  <c r="BI61" i="2"/>
  <c r="BM61" i="2"/>
  <c r="BQ61" i="2"/>
  <c r="BD61" i="2"/>
  <c r="BH61" i="2"/>
  <c r="BL61" i="2"/>
  <c r="BP61" i="2"/>
  <c r="BJ61" i="2"/>
  <c r="BR61" i="2"/>
  <c r="BC61" i="2"/>
  <c r="BK61" i="2"/>
  <c r="BN61" i="2"/>
  <c r="BG61" i="2"/>
  <c r="BF61" i="2"/>
  <c r="BO61" i="2"/>
  <c r="L61" i="2"/>
  <c r="T61" i="2" s="1"/>
  <c r="R61" i="2"/>
  <c r="Z61" i="2" s="1"/>
  <c r="M61" i="2"/>
  <c r="U61" i="2" s="1"/>
  <c r="P61" i="2"/>
  <c r="X61" i="2" s="1"/>
  <c r="O61" i="2"/>
  <c r="S61" i="2"/>
  <c r="Q61" i="2"/>
  <c r="Y61" i="2" s="1"/>
  <c r="N61" i="2"/>
  <c r="V61" i="2" s="1"/>
  <c r="G226" i="2"/>
  <c r="BD226" i="2"/>
  <c r="BH226" i="2"/>
  <c r="BL226" i="2"/>
  <c r="BP226" i="2"/>
  <c r="BC226" i="2"/>
  <c r="BG226" i="2"/>
  <c r="BK226" i="2"/>
  <c r="BO226" i="2"/>
  <c r="BI226" i="2"/>
  <c r="BQ226" i="2"/>
  <c r="BM226" i="2"/>
  <c r="BJ226" i="2"/>
  <c r="BR226" i="2"/>
  <c r="BE226" i="2"/>
  <c r="BF226" i="2"/>
  <c r="BN226" i="2"/>
  <c r="L226" i="2"/>
  <c r="T226" i="2" s="1"/>
  <c r="O226" i="2"/>
  <c r="W226" i="2" s="1"/>
  <c r="R226" i="2"/>
  <c r="P226" i="2"/>
  <c r="X226" i="2" s="1"/>
  <c r="S226" i="2"/>
  <c r="AA226" i="2" s="1"/>
  <c r="Q226" i="2"/>
  <c r="Y226" i="2" s="1"/>
  <c r="N226" i="2"/>
  <c r="M226" i="2"/>
  <c r="U226" i="2" s="1"/>
  <c r="G148" i="2"/>
  <c r="AP148" i="2" s="1"/>
  <c r="BC148" i="2"/>
  <c r="BG148" i="2"/>
  <c r="BK148" i="2"/>
  <c r="BO148" i="2"/>
  <c r="BF148" i="2"/>
  <c r="BJ148" i="2"/>
  <c r="BN148" i="2"/>
  <c r="BR148" i="2"/>
  <c r="BH148" i="2"/>
  <c r="BP148" i="2"/>
  <c r="BE148" i="2"/>
  <c r="BM148" i="2"/>
  <c r="BQ148" i="2"/>
  <c r="BD148" i="2"/>
  <c r="BL148" i="2"/>
  <c r="BI148" i="2"/>
  <c r="L148" i="2"/>
  <c r="T148" i="2" s="1"/>
  <c r="Q148" i="2"/>
  <c r="P148" i="2"/>
  <c r="R148" i="2"/>
  <c r="Z148" i="2" s="1"/>
  <c r="N148" i="2"/>
  <c r="V148" i="2" s="1"/>
  <c r="M148" i="2"/>
  <c r="S148" i="2"/>
  <c r="O148" i="2"/>
  <c r="W148" i="2" s="1"/>
  <c r="G119" i="2"/>
  <c r="BC119" i="2"/>
  <c r="BG119" i="2"/>
  <c r="BK119" i="2"/>
  <c r="BO119" i="2"/>
  <c r="BF119" i="2"/>
  <c r="BJ119" i="2"/>
  <c r="BN119" i="2"/>
  <c r="BR119" i="2"/>
  <c r="BH119" i="2"/>
  <c r="BP119" i="2"/>
  <c r="BE119" i="2"/>
  <c r="BM119" i="2"/>
  <c r="BI119" i="2"/>
  <c r="BL119" i="2"/>
  <c r="BQ119" i="2"/>
  <c r="BD119" i="2"/>
  <c r="L119" i="2"/>
  <c r="T119" i="2" s="1"/>
  <c r="Q119" i="2"/>
  <c r="Y119" i="2" s="1"/>
  <c r="P119" i="2"/>
  <c r="X119" i="2" s="1"/>
  <c r="AH119" i="2" s="1"/>
  <c r="O119" i="2"/>
  <c r="W119" i="2" s="1"/>
  <c r="N119" i="2"/>
  <c r="M119" i="2"/>
  <c r="U119" i="2" s="1"/>
  <c r="R119" i="2"/>
  <c r="Z119" i="2" s="1"/>
  <c r="S119" i="2"/>
  <c r="AA119" i="2" s="1"/>
  <c r="G85" i="2"/>
  <c r="BE85" i="2"/>
  <c r="BI85" i="2"/>
  <c r="BM85" i="2"/>
  <c r="BQ85" i="2"/>
  <c r="BF85" i="2"/>
  <c r="BJ85" i="2"/>
  <c r="BN85" i="2"/>
  <c r="BR85" i="2"/>
  <c r="BG85" i="2"/>
  <c r="BO85" i="2"/>
  <c r="BD85" i="2"/>
  <c r="BL85" i="2"/>
  <c r="BP85" i="2"/>
  <c r="BK85" i="2"/>
  <c r="BH85" i="2"/>
  <c r="BC85" i="2"/>
  <c r="L85" i="2"/>
  <c r="T85" i="2" s="1"/>
  <c r="R85" i="2"/>
  <c r="Z85" i="2" s="1"/>
  <c r="M85" i="2"/>
  <c r="U85" i="2" s="1"/>
  <c r="P85" i="2"/>
  <c r="X85" i="2" s="1"/>
  <c r="O85" i="2"/>
  <c r="Q85" i="2"/>
  <c r="Y85" i="2" s="1"/>
  <c r="N85" i="2"/>
  <c r="V85" i="2" s="1"/>
  <c r="S85" i="2"/>
  <c r="G220" i="2"/>
  <c r="BD220" i="2"/>
  <c r="BH220" i="2"/>
  <c r="BL220" i="2"/>
  <c r="BP220" i="2"/>
  <c r="BC220" i="2"/>
  <c r="BG220" i="2"/>
  <c r="BK220" i="2"/>
  <c r="BO220" i="2"/>
  <c r="BI220" i="2"/>
  <c r="BQ220" i="2"/>
  <c r="BE220" i="2"/>
  <c r="BJ220" i="2"/>
  <c r="BR220" i="2"/>
  <c r="BM220" i="2"/>
  <c r="BF220" i="2"/>
  <c r="BN220" i="2"/>
  <c r="L220" i="2"/>
  <c r="T220" i="2" s="1"/>
  <c r="CS220" i="2" s="1"/>
  <c r="DC220" i="2" s="1"/>
  <c r="DB220" i="2" s="1"/>
  <c r="O220" i="2"/>
  <c r="W220" i="2" s="1"/>
  <c r="M220" i="2"/>
  <c r="U220" i="2" s="1"/>
  <c r="P220" i="2"/>
  <c r="X220" i="2" s="1"/>
  <c r="S220" i="2"/>
  <c r="AA220" i="2" s="1"/>
  <c r="R220" i="2"/>
  <c r="Z220" i="2" s="1"/>
  <c r="Q220" i="2"/>
  <c r="Y220" i="2" s="1"/>
  <c r="N220" i="2"/>
  <c r="V220" i="2" s="1"/>
  <c r="BM13" i="2"/>
  <c r="BQ13" i="2"/>
  <c r="BN13" i="2"/>
  <c r="BR13" i="2"/>
  <c r="BK13" i="2"/>
  <c r="BL13" i="2"/>
  <c r="BP13" i="2"/>
  <c r="BO13" i="2"/>
  <c r="L13" i="2"/>
  <c r="T13" i="2" s="1"/>
  <c r="Q13" i="2"/>
  <c r="Y13" i="2" s="1"/>
  <c r="R13" i="2"/>
  <c r="P13" i="2"/>
  <c r="O13" i="2"/>
  <c r="W13" i="2" s="1"/>
  <c r="S13" i="2"/>
  <c r="AA13" i="2" s="1"/>
  <c r="M13" i="2"/>
  <c r="N13" i="2"/>
  <c r="V13" i="2" s="1"/>
  <c r="G292" i="2"/>
  <c r="AR292" i="2" s="1"/>
  <c r="BD292" i="2"/>
  <c r="BH292" i="2"/>
  <c r="BL292" i="2"/>
  <c r="BP292" i="2"/>
  <c r="BF292" i="2"/>
  <c r="BN292" i="2"/>
  <c r="BE292" i="2"/>
  <c r="BI292" i="2"/>
  <c r="BM292" i="2"/>
  <c r="BQ292" i="2"/>
  <c r="BJ292" i="2"/>
  <c r="BR292" i="2"/>
  <c r="BC292" i="2"/>
  <c r="BG292" i="2"/>
  <c r="BK292" i="2"/>
  <c r="BO292" i="2"/>
  <c r="L292" i="2"/>
  <c r="T292" i="2" s="1"/>
  <c r="O292" i="2"/>
  <c r="P292" i="2"/>
  <c r="X292" i="2" s="1"/>
  <c r="S292" i="2"/>
  <c r="AA292" i="2" s="1"/>
  <c r="Q292" i="2"/>
  <c r="Y292" i="2" s="1"/>
  <c r="R292" i="2"/>
  <c r="M292" i="2"/>
  <c r="U292" i="2" s="1"/>
  <c r="N292" i="2"/>
  <c r="G185" i="2"/>
  <c r="BE185" i="2"/>
  <c r="BI185" i="2"/>
  <c r="BM185" i="2"/>
  <c r="BQ185" i="2"/>
  <c r="BF185" i="2"/>
  <c r="BJ185" i="2"/>
  <c r="BN185" i="2"/>
  <c r="BR185" i="2"/>
  <c r="BG185" i="2"/>
  <c r="BO185" i="2"/>
  <c r="BD185" i="2"/>
  <c r="BL185" i="2"/>
  <c r="BP185" i="2"/>
  <c r="BH185" i="2"/>
  <c r="BC185" i="2"/>
  <c r="BK185" i="2"/>
  <c r="L185" i="2"/>
  <c r="O185" i="2"/>
  <c r="R185" i="2"/>
  <c r="Z185" i="2" s="1"/>
  <c r="P185" i="2"/>
  <c r="X185" i="2" s="1"/>
  <c r="S185" i="2"/>
  <c r="AA185" i="2" s="1"/>
  <c r="M185" i="2"/>
  <c r="Q185" i="2"/>
  <c r="Y185" i="2" s="1"/>
  <c r="N185" i="2"/>
  <c r="V185" i="2" s="1"/>
  <c r="BM25" i="2"/>
  <c r="BQ25" i="2"/>
  <c r="BK25" i="2"/>
  <c r="BN25" i="2"/>
  <c r="BR25" i="2"/>
  <c r="BO25" i="2"/>
  <c r="BL25" i="2"/>
  <c r="BP25" i="2"/>
  <c r="L25" i="2"/>
  <c r="T25" i="2" s="1"/>
  <c r="O25" i="2"/>
  <c r="M25" i="2"/>
  <c r="U25" i="2" s="1"/>
  <c r="CT25" i="2" s="1"/>
  <c r="DD25" i="2" s="1"/>
  <c r="P25" i="2"/>
  <c r="X25" i="2" s="1"/>
  <c r="S25" i="2"/>
  <c r="AA25" i="2" s="1"/>
  <c r="N25" i="2"/>
  <c r="V25" i="2" s="1"/>
  <c r="Q25" i="2"/>
  <c r="Y25" i="2" s="1"/>
  <c r="CX25" i="2" s="1"/>
  <c r="DH25" i="2" s="1"/>
  <c r="R25" i="2"/>
  <c r="Z25" i="2" s="1"/>
  <c r="G70" i="2"/>
  <c r="BE70" i="2"/>
  <c r="BI70" i="2"/>
  <c r="BM70" i="2"/>
  <c r="BQ70" i="2"/>
  <c r="BD70" i="2"/>
  <c r="BH70" i="2"/>
  <c r="BL70" i="2"/>
  <c r="BP70" i="2"/>
  <c r="BJ70" i="2"/>
  <c r="BR70" i="2"/>
  <c r="BC70" i="2"/>
  <c r="BK70" i="2"/>
  <c r="BF70" i="2"/>
  <c r="BO70" i="2"/>
  <c r="BG70" i="2"/>
  <c r="BN70" i="2"/>
  <c r="L70" i="2"/>
  <c r="T70" i="2" s="1"/>
  <c r="Q70" i="2"/>
  <c r="Y70" i="2" s="1"/>
  <c r="P70" i="2"/>
  <c r="X70" i="2" s="1"/>
  <c r="O70" i="2"/>
  <c r="W70" i="2" s="1"/>
  <c r="R70" i="2"/>
  <c r="Z70" i="2" s="1"/>
  <c r="M70" i="2"/>
  <c r="U70" i="2" s="1"/>
  <c r="AE70" i="2" s="1"/>
  <c r="N70" i="2"/>
  <c r="V70" i="2" s="1"/>
  <c r="S70" i="2"/>
  <c r="AA70" i="2" s="1"/>
  <c r="G160" i="2"/>
  <c r="BE160" i="2"/>
  <c r="BI160" i="2"/>
  <c r="BM160" i="2"/>
  <c r="BQ160" i="2"/>
  <c r="BD160" i="2"/>
  <c r="BH160" i="2"/>
  <c r="BL160" i="2"/>
  <c r="BP160" i="2"/>
  <c r="BJ160" i="2"/>
  <c r="BR160" i="2"/>
  <c r="BC160" i="2"/>
  <c r="BK160" i="2"/>
  <c r="BN160" i="2"/>
  <c r="BG160" i="2"/>
  <c r="BF160" i="2"/>
  <c r="BO160" i="2"/>
  <c r="L160" i="2"/>
  <c r="T160" i="2" s="1"/>
  <c r="R160" i="2"/>
  <c r="Z160" i="2" s="1"/>
  <c r="M160" i="2"/>
  <c r="P160" i="2"/>
  <c r="X160" i="2" s="1"/>
  <c r="O160" i="2"/>
  <c r="W160" i="2" s="1"/>
  <c r="S160" i="2"/>
  <c r="AA160" i="2" s="1"/>
  <c r="Q160" i="2"/>
  <c r="Y160" i="2" s="1"/>
  <c r="N160" i="2"/>
  <c r="V160" i="2" s="1"/>
  <c r="G183" i="2"/>
  <c r="AP183" i="2" s="1"/>
  <c r="BE183" i="2"/>
  <c r="BI183" i="2"/>
  <c r="BM183" i="2"/>
  <c r="BQ183" i="2"/>
  <c r="BF183" i="2"/>
  <c r="BJ183" i="2"/>
  <c r="BN183" i="2"/>
  <c r="BR183" i="2"/>
  <c r="BG183" i="2"/>
  <c r="BO183" i="2"/>
  <c r="BD183" i="2"/>
  <c r="BL183" i="2"/>
  <c r="BP183" i="2"/>
  <c r="BC183" i="2"/>
  <c r="BH183" i="2"/>
  <c r="BK183" i="2"/>
  <c r="L183" i="2"/>
  <c r="T183" i="2" s="1"/>
  <c r="O183" i="2"/>
  <c r="N183" i="2"/>
  <c r="P183" i="2"/>
  <c r="X183" i="2" s="1"/>
  <c r="S183" i="2"/>
  <c r="Q183" i="2"/>
  <c r="Y183" i="2" s="1"/>
  <c r="R183" i="2"/>
  <c r="Z183" i="2" s="1"/>
  <c r="M183" i="2"/>
  <c r="U183" i="2" s="1"/>
  <c r="G94" i="2"/>
  <c r="BE94" i="2"/>
  <c r="BI94" i="2"/>
  <c r="BM94" i="2"/>
  <c r="BQ94" i="2"/>
  <c r="BD94" i="2"/>
  <c r="BH94" i="2"/>
  <c r="BL94" i="2"/>
  <c r="BP94" i="2"/>
  <c r="BJ94" i="2"/>
  <c r="BR94" i="2"/>
  <c r="BG94" i="2"/>
  <c r="BO94" i="2"/>
  <c r="BK94" i="2"/>
  <c r="BF94" i="2"/>
  <c r="BN94" i="2"/>
  <c r="BC94" i="2"/>
  <c r="L94" i="2"/>
  <c r="Q94" i="2"/>
  <c r="P94" i="2"/>
  <c r="X94" i="2" s="1"/>
  <c r="N94" i="2"/>
  <c r="V94" i="2" s="1"/>
  <c r="R94" i="2"/>
  <c r="M94" i="2"/>
  <c r="S94" i="2"/>
  <c r="AA94" i="2" s="1"/>
  <c r="O94" i="2"/>
  <c r="W94" i="2" s="1"/>
  <c r="G152" i="2"/>
  <c r="BE152" i="2"/>
  <c r="BI152" i="2"/>
  <c r="BM152" i="2"/>
  <c r="BQ152" i="2"/>
  <c r="BD152" i="2"/>
  <c r="BH152" i="2"/>
  <c r="BL152" i="2"/>
  <c r="BP152" i="2"/>
  <c r="BJ152" i="2"/>
  <c r="BR152" i="2"/>
  <c r="BC152" i="2"/>
  <c r="BK152" i="2"/>
  <c r="BN152" i="2"/>
  <c r="BG152" i="2"/>
  <c r="BF152" i="2"/>
  <c r="BO152" i="2"/>
  <c r="L152" i="2"/>
  <c r="N152" i="2"/>
  <c r="V152" i="2" s="1"/>
  <c r="M152" i="2"/>
  <c r="U152" i="2" s="1"/>
  <c r="P152" i="2"/>
  <c r="X152" i="2" s="1"/>
  <c r="O152" i="2"/>
  <c r="Q152" i="2"/>
  <c r="Y152" i="2" s="1"/>
  <c r="R152" i="2"/>
  <c r="Z152" i="2" s="1"/>
  <c r="S152" i="2"/>
  <c r="AA152" i="2" s="1"/>
  <c r="G203" i="2"/>
  <c r="BE203" i="2"/>
  <c r="BI203" i="2"/>
  <c r="BM203" i="2"/>
  <c r="BQ203" i="2"/>
  <c r="BF203" i="2"/>
  <c r="BJ203" i="2"/>
  <c r="BN203" i="2"/>
  <c r="BR203" i="2"/>
  <c r="BG203" i="2"/>
  <c r="BO203" i="2"/>
  <c r="BD203" i="2"/>
  <c r="BL203" i="2"/>
  <c r="BP203" i="2"/>
  <c r="BC203" i="2"/>
  <c r="BH203" i="2"/>
  <c r="BK203" i="2"/>
  <c r="L203" i="2"/>
  <c r="T203" i="2" s="1"/>
  <c r="O203" i="2"/>
  <c r="W203" i="2" s="1"/>
  <c r="M203" i="2"/>
  <c r="P203" i="2"/>
  <c r="S203" i="2"/>
  <c r="Q203" i="2"/>
  <c r="Y203" i="2" s="1"/>
  <c r="R203" i="2"/>
  <c r="N203" i="2"/>
  <c r="G270" i="2"/>
  <c r="BD270" i="2"/>
  <c r="BH270" i="2"/>
  <c r="BL270" i="2"/>
  <c r="BP270" i="2"/>
  <c r="BC270" i="2"/>
  <c r="BG270" i="2"/>
  <c r="BK270" i="2"/>
  <c r="BO270" i="2"/>
  <c r="BI270" i="2"/>
  <c r="BQ270" i="2"/>
  <c r="BE270" i="2"/>
  <c r="BJ270" i="2"/>
  <c r="BR270" i="2"/>
  <c r="BM270" i="2"/>
  <c r="BF270" i="2"/>
  <c r="BN270" i="2"/>
  <c r="L270" i="2"/>
  <c r="T270" i="2" s="1"/>
  <c r="O270" i="2"/>
  <c r="M270" i="2"/>
  <c r="U270" i="2" s="1"/>
  <c r="P270" i="2"/>
  <c r="X270" i="2" s="1"/>
  <c r="S270" i="2"/>
  <c r="AA270" i="2" s="1"/>
  <c r="N270" i="2"/>
  <c r="V270" i="2" s="1"/>
  <c r="Q270" i="2"/>
  <c r="R270" i="2"/>
  <c r="Z270" i="2" s="1"/>
  <c r="G239" i="2"/>
  <c r="BD239" i="2"/>
  <c r="BH239" i="2"/>
  <c r="BL239" i="2"/>
  <c r="BP239" i="2"/>
  <c r="BC239" i="2"/>
  <c r="BG239" i="2"/>
  <c r="BK239" i="2"/>
  <c r="BO239" i="2"/>
  <c r="BI239" i="2"/>
  <c r="BQ239" i="2"/>
  <c r="BM239" i="2"/>
  <c r="BJ239" i="2"/>
  <c r="BR239" i="2"/>
  <c r="BE239" i="2"/>
  <c r="BF239" i="2"/>
  <c r="BN239" i="2"/>
  <c r="L239" i="2"/>
  <c r="T239" i="2" s="1"/>
  <c r="O239" i="2"/>
  <c r="M239" i="2"/>
  <c r="U239" i="2" s="1"/>
  <c r="P239" i="2"/>
  <c r="X239" i="2" s="1"/>
  <c r="S239" i="2"/>
  <c r="R239" i="2"/>
  <c r="Z239" i="2" s="1"/>
  <c r="Q239" i="2"/>
  <c r="Y239" i="2" s="1"/>
  <c r="N239" i="2"/>
  <c r="V239" i="2" s="1"/>
  <c r="G168" i="2"/>
  <c r="BE168" i="2"/>
  <c r="BI168" i="2"/>
  <c r="BM168" i="2"/>
  <c r="BQ168" i="2"/>
  <c r="BD168" i="2"/>
  <c r="BH168" i="2"/>
  <c r="BL168" i="2"/>
  <c r="BP168" i="2"/>
  <c r="BJ168" i="2"/>
  <c r="BR168" i="2"/>
  <c r="BC168" i="2"/>
  <c r="BK168" i="2"/>
  <c r="BN168" i="2"/>
  <c r="BG168" i="2"/>
  <c r="BF168" i="2"/>
  <c r="BO168" i="2"/>
  <c r="L168" i="2"/>
  <c r="T168" i="2" s="1"/>
  <c r="N168" i="2"/>
  <c r="S168" i="2"/>
  <c r="AA168" i="2" s="1"/>
  <c r="AK168" i="2" s="1"/>
  <c r="P168" i="2"/>
  <c r="O168" i="2"/>
  <c r="Q168" i="2"/>
  <c r="Y168" i="2" s="1"/>
  <c r="R168" i="2"/>
  <c r="Z168" i="2" s="1"/>
  <c r="M168" i="2"/>
  <c r="AQ44" i="6"/>
  <c r="AI152" i="6"/>
  <c r="AS44" i="6"/>
  <c r="AN44" i="6"/>
  <c r="AG152" i="6"/>
  <c r="U44" i="6"/>
  <c r="AM44" i="6"/>
  <c r="AO44" i="6"/>
  <c r="AL152" i="6"/>
  <c r="AJ152" i="6"/>
  <c r="T269" i="2"/>
  <c r="AA269" i="2"/>
  <c r="Z226" i="2"/>
  <c r="G153" i="2"/>
  <c r="BE153" i="2"/>
  <c r="BI153" i="2"/>
  <c r="BM153" i="2"/>
  <c r="BQ153" i="2"/>
  <c r="BD153" i="2"/>
  <c r="BH153" i="2"/>
  <c r="BL153" i="2"/>
  <c r="BP153" i="2"/>
  <c r="BJ153" i="2"/>
  <c r="BR153" i="2"/>
  <c r="BC153" i="2"/>
  <c r="BK153" i="2"/>
  <c r="BF153" i="2"/>
  <c r="BO153" i="2"/>
  <c r="BG153" i="2"/>
  <c r="BN153" i="2"/>
  <c r="L153" i="2"/>
  <c r="T153" i="2" s="1"/>
  <c r="Q153" i="2"/>
  <c r="Y153" i="2" s="1"/>
  <c r="N153" i="2"/>
  <c r="V153" i="2" s="1"/>
  <c r="P153" i="2"/>
  <c r="X153" i="2" s="1"/>
  <c r="O153" i="2"/>
  <c r="W153" i="2" s="1"/>
  <c r="S153" i="2"/>
  <c r="AA153" i="2" s="1"/>
  <c r="M153" i="2"/>
  <c r="U153" i="2" s="1"/>
  <c r="R153" i="2"/>
  <c r="Z153" i="2" s="1"/>
  <c r="G171" i="2"/>
  <c r="BE171" i="2"/>
  <c r="BI171" i="2"/>
  <c r="BM171" i="2"/>
  <c r="BQ171" i="2"/>
  <c r="BD171" i="2"/>
  <c r="BH171" i="2"/>
  <c r="BL171" i="2"/>
  <c r="BP171" i="2"/>
  <c r="BJ171" i="2"/>
  <c r="BR171" i="2"/>
  <c r="BC171" i="2"/>
  <c r="BK171" i="2"/>
  <c r="BF171" i="2"/>
  <c r="BO171" i="2"/>
  <c r="BG171" i="2"/>
  <c r="BN171" i="2"/>
  <c r="L171" i="2"/>
  <c r="Q171" i="2"/>
  <c r="Y171" i="2" s="1"/>
  <c r="N171" i="2"/>
  <c r="V171" i="2" s="1"/>
  <c r="P171" i="2"/>
  <c r="X171" i="2" s="1"/>
  <c r="O171" i="2"/>
  <c r="S171" i="2"/>
  <c r="M171" i="2"/>
  <c r="U171" i="2" s="1"/>
  <c r="R171" i="2"/>
  <c r="Z171" i="2" s="1"/>
  <c r="G92" i="2"/>
  <c r="BE92" i="2"/>
  <c r="BI92" i="2"/>
  <c r="BF92" i="2"/>
  <c r="BJ92" i="2"/>
  <c r="BG92" i="2"/>
  <c r="BM92" i="2"/>
  <c r="BQ92" i="2"/>
  <c r="BD92" i="2"/>
  <c r="BL92" i="2"/>
  <c r="BP92" i="2"/>
  <c r="BH92" i="2"/>
  <c r="BR92" i="2"/>
  <c r="BC92" i="2"/>
  <c r="BO92" i="2"/>
  <c r="BK92" i="2"/>
  <c r="BN92" i="2"/>
  <c r="L92" i="2"/>
  <c r="T92" i="2" s="1"/>
  <c r="N92" i="2"/>
  <c r="V92" i="2" s="1"/>
  <c r="P92" i="2"/>
  <c r="X92" i="2" s="1"/>
  <c r="O92" i="2"/>
  <c r="W92" i="2" s="1"/>
  <c r="M92" i="2"/>
  <c r="U92" i="2" s="1"/>
  <c r="Q92" i="2"/>
  <c r="Y92" i="2" s="1"/>
  <c r="R92" i="2"/>
  <c r="Z92" i="2" s="1"/>
  <c r="S92" i="2"/>
  <c r="G256" i="2"/>
  <c r="BD256" i="2"/>
  <c r="BH256" i="2"/>
  <c r="BL256" i="2"/>
  <c r="BP256" i="2"/>
  <c r="BC256" i="2"/>
  <c r="BG256" i="2"/>
  <c r="BK256" i="2"/>
  <c r="BO256" i="2"/>
  <c r="BI256" i="2"/>
  <c r="BQ256" i="2"/>
  <c r="BM256" i="2"/>
  <c r="BJ256" i="2"/>
  <c r="BR256" i="2"/>
  <c r="BE256" i="2"/>
  <c r="BF256" i="2"/>
  <c r="BN256" i="2"/>
  <c r="L256" i="2"/>
  <c r="T256" i="2" s="1"/>
  <c r="O256" i="2"/>
  <c r="P256" i="2"/>
  <c r="X256" i="2" s="1"/>
  <c r="S256" i="2"/>
  <c r="R256" i="2"/>
  <c r="Z256" i="2" s="1"/>
  <c r="Q256" i="2"/>
  <c r="Y256" i="2" s="1"/>
  <c r="N256" i="2"/>
  <c r="M256" i="2"/>
  <c r="G130" i="2"/>
  <c r="BC130" i="2"/>
  <c r="BG130" i="2"/>
  <c r="BK130" i="2"/>
  <c r="BO130" i="2"/>
  <c r="BF130" i="2"/>
  <c r="BJ130" i="2"/>
  <c r="BN130" i="2"/>
  <c r="BR130" i="2"/>
  <c r="BH130" i="2"/>
  <c r="BP130" i="2"/>
  <c r="BE130" i="2"/>
  <c r="BM130" i="2"/>
  <c r="BQ130" i="2"/>
  <c r="BD130" i="2"/>
  <c r="BI130" i="2"/>
  <c r="BL130" i="2"/>
  <c r="L130" i="2"/>
  <c r="T130" i="2" s="1"/>
  <c r="Q130" i="2"/>
  <c r="R130" i="2"/>
  <c r="P130" i="2"/>
  <c r="X130" i="2" s="1"/>
  <c r="O130" i="2"/>
  <c r="M130" i="2"/>
  <c r="N130" i="2"/>
  <c r="S130" i="2"/>
  <c r="AA130" i="2" s="1"/>
  <c r="G165" i="2"/>
  <c r="BE165" i="2"/>
  <c r="BI165" i="2"/>
  <c r="BM165" i="2"/>
  <c r="BQ165" i="2"/>
  <c r="BD165" i="2"/>
  <c r="BH165" i="2"/>
  <c r="BL165" i="2"/>
  <c r="BP165" i="2"/>
  <c r="BJ165" i="2"/>
  <c r="BR165" i="2"/>
  <c r="BC165" i="2"/>
  <c r="BK165" i="2"/>
  <c r="BF165" i="2"/>
  <c r="BO165" i="2"/>
  <c r="BG165" i="2"/>
  <c r="BN165" i="2"/>
  <c r="L165" i="2"/>
  <c r="N165" i="2"/>
  <c r="M165" i="2"/>
  <c r="U165" i="2" s="1"/>
  <c r="P165" i="2"/>
  <c r="X165" i="2" s="1"/>
  <c r="O165" i="2"/>
  <c r="Q165" i="2"/>
  <c r="Y165" i="2" s="1"/>
  <c r="R165" i="2"/>
  <c r="Z165" i="2" s="1"/>
  <c r="S165" i="2"/>
  <c r="AA165" i="2" s="1"/>
  <c r="BM23" i="2"/>
  <c r="BQ23" i="2"/>
  <c r="BO23" i="2"/>
  <c r="BN23" i="2"/>
  <c r="BR23" i="2"/>
  <c r="BL23" i="2"/>
  <c r="BP23" i="2"/>
  <c r="BK23" i="2"/>
  <c r="L23" i="2"/>
  <c r="T23" i="2" s="1"/>
  <c r="Q23" i="2"/>
  <c r="N23" i="2"/>
  <c r="V23" i="2" s="1"/>
  <c r="P23" i="2"/>
  <c r="X23" i="2" s="1"/>
  <c r="O23" i="2"/>
  <c r="W23" i="2" s="1"/>
  <c r="S23" i="2"/>
  <c r="M23" i="2"/>
  <c r="U23" i="2" s="1"/>
  <c r="R23" i="2"/>
  <c r="Z23" i="2" s="1"/>
  <c r="G290" i="2"/>
  <c r="BD290" i="2"/>
  <c r="BH290" i="2"/>
  <c r="BL290" i="2"/>
  <c r="BP290" i="2"/>
  <c r="BC290" i="2"/>
  <c r="BG290" i="2"/>
  <c r="BK290" i="2"/>
  <c r="BO290" i="2"/>
  <c r="BI290" i="2"/>
  <c r="BQ290" i="2"/>
  <c r="BE290" i="2"/>
  <c r="BJ290" i="2"/>
  <c r="BR290" i="2"/>
  <c r="BM290" i="2"/>
  <c r="BF290" i="2"/>
  <c r="BN290" i="2"/>
  <c r="L290" i="2"/>
  <c r="T290" i="2" s="1"/>
  <c r="O290" i="2"/>
  <c r="W290" i="2" s="1"/>
  <c r="P290" i="2"/>
  <c r="X290" i="2" s="1"/>
  <c r="S290" i="2"/>
  <c r="AA290" i="2" s="1"/>
  <c r="R290" i="2"/>
  <c r="Z290" i="2" s="1"/>
  <c r="Q290" i="2"/>
  <c r="Y290" i="2" s="1"/>
  <c r="N290" i="2"/>
  <c r="V290" i="2" s="1"/>
  <c r="M290" i="2"/>
  <c r="U290" i="2" s="1"/>
  <c r="G218" i="2"/>
  <c r="BD218" i="2"/>
  <c r="BH218" i="2"/>
  <c r="BL218" i="2"/>
  <c r="BP218" i="2"/>
  <c r="BC218" i="2"/>
  <c r="BG218" i="2"/>
  <c r="BK218" i="2"/>
  <c r="BO218" i="2"/>
  <c r="BI218" i="2"/>
  <c r="BQ218" i="2"/>
  <c r="BE218" i="2"/>
  <c r="BJ218" i="2"/>
  <c r="BR218" i="2"/>
  <c r="BM218" i="2"/>
  <c r="BF218" i="2"/>
  <c r="BN218" i="2"/>
  <c r="L218" i="2"/>
  <c r="T218" i="2" s="1"/>
  <c r="O218" i="2"/>
  <c r="R218" i="2"/>
  <c r="Z218" i="2" s="1"/>
  <c r="P218" i="2"/>
  <c r="X218" i="2" s="1"/>
  <c r="S218" i="2"/>
  <c r="AA218" i="2" s="1"/>
  <c r="M218" i="2"/>
  <c r="U218" i="2" s="1"/>
  <c r="Q218" i="2"/>
  <c r="Y218" i="2" s="1"/>
  <c r="N218" i="2"/>
  <c r="V218" i="2" s="1"/>
  <c r="G249" i="2"/>
  <c r="BD249" i="2"/>
  <c r="BH249" i="2"/>
  <c r="BL249" i="2"/>
  <c r="BP249" i="2"/>
  <c r="BC249" i="2"/>
  <c r="BG249" i="2"/>
  <c r="BK249" i="2"/>
  <c r="BO249" i="2"/>
  <c r="BI249" i="2"/>
  <c r="BQ249" i="2"/>
  <c r="BE249" i="2"/>
  <c r="BJ249" i="2"/>
  <c r="BR249" i="2"/>
  <c r="BM249" i="2"/>
  <c r="BF249" i="2"/>
  <c r="BN249" i="2"/>
  <c r="L249" i="2"/>
  <c r="O249" i="2"/>
  <c r="P249" i="2"/>
  <c r="X249" i="2" s="1"/>
  <c r="S249" i="2"/>
  <c r="AA249" i="2" s="1"/>
  <c r="N249" i="2"/>
  <c r="Q249" i="2"/>
  <c r="Y249" i="2" s="1"/>
  <c r="R249" i="2"/>
  <c r="M249" i="2"/>
  <c r="BM24" i="2"/>
  <c r="BQ24" i="2"/>
  <c r="BN24" i="2"/>
  <c r="BR24" i="2"/>
  <c r="BK24" i="2"/>
  <c r="BL24" i="2"/>
  <c r="BP24" i="2"/>
  <c r="BO24" i="2"/>
  <c r="L24" i="2"/>
  <c r="T24" i="2" s="1"/>
  <c r="Q24" i="2"/>
  <c r="Y24" i="2" s="1"/>
  <c r="O24" i="2"/>
  <c r="W24" i="2" s="1"/>
  <c r="P24" i="2"/>
  <c r="X24" i="2" s="1"/>
  <c r="N24" i="2"/>
  <c r="V24" i="2" s="1"/>
  <c r="M24" i="2"/>
  <c r="U24" i="2" s="1"/>
  <c r="S24" i="2"/>
  <c r="AA24" i="2" s="1"/>
  <c r="R24" i="2"/>
  <c r="Z24" i="2" s="1"/>
  <c r="G258" i="2"/>
  <c r="BD258" i="2"/>
  <c r="BH258" i="2"/>
  <c r="BL258" i="2"/>
  <c r="BP258" i="2"/>
  <c r="BC258" i="2"/>
  <c r="BG258" i="2"/>
  <c r="BK258" i="2"/>
  <c r="BO258" i="2"/>
  <c r="BI258" i="2"/>
  <c r="BQ258" i="2"/>
  <c r="BE258" i="2"/>
  <c r="BJ258" i="2"/>
  <c r="BR258" i="2"/>
  <c r="BM258" i="2"/>
  <c r="BF258" i="2"/>
  <c r="BN258" i="2"/>
  <c r="L258" i="2"/>
  <c r="T258" i="2" s="1"/>
  <c r="O258" i="2"/>
  <c r="W258" i="2" s="1"/>
  <c r="M258" i="2"/>
  <c r="U258" i="2" s="1"/>
  <c r="P258" i="2"/>
  <c r="S258" i="2"/>
  <c r="AA258" i="2" s="1"/>
  <c r="R258" i="2"/>
  <c r="Z258" i="2" s="1"/>
  <c r="Q258" i="2"/>
  <c r="Y258" i="2" s="1"/>
  <c r="N258" i="2"/>
  <c r="G293" i="2"/>
  <c r="BD293" i="2"/>
  <c r="BH293" i="2"/>
  <c r="BL293" i="2"/>
  <c r="BP293" i="2"/>
  <c r="BF293" i="2"/>
  <c r="BN293" i="2"/>
  <c r="BE293" i="2"/>
  <c r="BI293" i="2"/>
  <c r="BM293" i="2"/>
  <c r="BQ293" i="2"/>
  <c r="BJ293" i="2"/>
  <c r="BR293" i="2"/>
  <c r="BC293" i="2"/>
  <c r="BG293" i="2"/>
  <c r="BK293" i="2"/>
  <c r="BO293" i="2"/>
  <c r="L293" i="2"/>
  <c r="O293" i="2"/>
  <c r="P293" i="2"/>
  <c r="S293" i="2"/>
  <c r="Q293" i="2"/>
  <c r="Y293" i="2" s="1"/>
  <c r="R293" i="2"/>
  <c r="M293" i="2"/>
  <c r="N293" i="2"/>
  <c r="V293" i="2" s="1"/>
  <c r="G55" i="2"/>
  <c r="BE55" i="2"/>
  <c r="BI55" i="2"/>
  <c r="BM55" i="2"/>
  <c r="BQ55" i="2"/>
  <c r="BD55" i="2"/>
  <c r="BH55" i="2"/>
  <c r="BL55" i="2"/>
  <c r="BP55" i="2"/>
  <c r="BF55" i="2"/>
  <c r="BN55" i="2"/>
  <c r="BC55" i="2"/>
  <c r="BK55" i="2"/>
  <c r="BO55" i="2"/>
  <c r="BR55" i="2"/>
  <c r="BG55" i="2"/>
  <c r="BJ55" i="2"/>
  <c r="L55" i="2"/>
  <c r="T55" i="2" s="1"/>
  <c r="Q55" i="2"/>
  <c r="Y55" i="2" s="1"/>
  <c r="P55" i="2"/>
  <c r="X55" i="2" s="1"/>
  <c r="O55" i="2"/>
  <c r="N55" i="2"/>
  <c r="V55" i="2" s="1"/>
  <c r="M55" i="2"/>
  <c r="U55" i="2" s="1"/>
  <c r="R55" i="2"/>
  <c r="Z55" i="2" s="1"/>
  <c r="S55" i="2"/>
  <c r="AA55" i="2" s="1"/>
  <c r="G143" i="2"/>
  <c r="BC143" i="2"/>
  <c r="BG143" i="2"/>
  <c r="BK143" i="2"/>
  <c r="BO143" i="2"/>
  <c r="BF143" i="2"/>
  <c r="BJ143" i="2"/>
  <c r="BN143" i="2"/>
  <c r="BR143" i="2"/>
  <c r="BH143" i="2"/>
  <c r="BP143" i="2"/>
  <c r="BE143" i="2"/>
  <c r="BM143" i="2"/>
  <c r="BI143" i="2"/>
  <c r="BL143" i="2"/>
  <c r="BQ143" i="2"/>
  <c r="BD143" i="2"/>
  <c r="L143" i="2"/>
  <c r="T143" i="2" s="1"/>
  <c r="Q143" i="2"/>
  <c r="Y143" i="2" s="1"/>
  <c r="P143" i="2"/>
  <c r="R143" i="2"/>
  <c r="Z143" i="2" s="1"/>
  <c r="M143" i="2"/>
  <c r="U143" i="2" s="1"/>
  <c r="S143" i="2"/>
  <c r="AA143" i="2" s="1"/>
  <c r="N143" i="2"/>
  <c r="V143" i="2" s="1"/>
  <c r="O143" i="2"/>
  <c r="W143" i="2" s="1"/>
  <c r="G69" i="2"/>
  <c r="BE69" i="2"/>
  <c r="BI69" i="2"/>
  <c r="BM69" i="2"/>
  <c r="BQ69" i="2"/>
  <c r="BD69" i="2"/>
  <c r="BH69" i="2"/>
  <c r="BL69" i="2"/>
  <c r="BP69" i="2"/>
  <c r="BJ69" i="2"/>
  <c r="BR69" i="2"/>
  <c r="BC69" i="2"/>
  <c r="BK69" i="2"/>
  <c r="BN69" i="2"/>
  <c r="BG69" i="2"/>
  <c r="BF69" i="2"/>
  <c r="BO69" i="2"/>
  <c r="L69" i="2"/>
  <c r="N69" i="2"/>
  <c r="V69" i="2" s="1"/>
  <c r="M69" i="2"/>
  <c r="U69" i="2" s="1"/>
  <c r="P69" i="2"/>
  <c r="X69" i="2" s="1"/>
  <c r="O69" i="2"/>
  <c r="W69" i="2" s="1"/>
  <c r="S69" i="2"/>
  <c r="Q69" i="2"/>
  <c r="R69" i="2"/>
  <c r="Z69" i="2" s="1"/>
  <c r="G298" i="2"/>
  <c r="BD298" i="2"/>
  <c r="BH298" i="2"/>
  <c r="BL298" i="2"/>
  <c r="BP298" i="2"/>
  <c r="BF298" i="2"/>
  <c r="BE298" i="2"/>
  <c r="BI298" i="2"/>
  <c r="BM298" i="2"/>
  <c r="BQ298" i="2"/>
  <c r="BN298" i="2"/>
  <c r="BC298" i="2"/>
  <c r="BG298" i="2"/>
  <c r="BK298" i="2"/>
  <c r="BO298" i="2"/>
  <c r="BJ298" i="2"/>
  <c r="BR298" i="2"/>
  <c r="L298" i="2"/>
  <c r="T298" i="2" s="1"/>
  <c r="O298" i="2"/>
  <c r="M298" i="2"/>
  <c r="U298" i="2" s="1"/>
  <c r="P298" i="2"/>
  <c r="S298" i="2"/>
  <c r="Q298" i="2"/>
  <c r="Y298" i="2" s="1"/>
  <c r="R298" i="2"/>
  <c r="N298" i="2"/>
  <c r="V298" i="2" s="1"/>
  <c r="G260" i="2"/>
  <c r="BD260" i="2"/>
  <c r="BH260" i="2"/>
  <c r="BL260" i="2"/>
  <c r="BP260" i="2"/>
  <c r="BC260" i="2"/>
  <c r="BG260" i="2"/>
  <c r="BK260" i="2"/>
  <c r="BO260" i="2"/>
  <c r="BI260" i="2"/>
  <c r="BQ260" i="2"/>
  <c r="BE260" i="2"/>
  <c r="BJ260" i="2"/>
  <c r="BR260" i="2"/>
  <c r="BM260" i="2"/>
  <c r="BF260" i="2"/>
  <c r="BN260" i="2"/>
  <c r="L260" i="2"/>
  <c r="T260" i="2" s="1"/>
  <c r="O260" i="2"/>
  <c r="M260" i="2"/>
  <c r="P260" i="2"/>
  <c r="X260" i="2" s="1"/>
  <c r="S260" i="2"/>
  <c r="Q260" i="2"/>
  <c r="Y260" i="2" s="1"/>
  <c r="N260" i="2"/>
  <c r="R260" i="2"/>
  <c r="Z260" i="2" s="1"/>
  <c r="G71" i="2"/>
  <c r="BE71" i="2"/>
  <c r="BI71" i="2"/>
  <c r="BM71" i="2"/>
  <c r="BQ71" i="2"/>
  <c r="BD71" i="2"/>
  <c r="BH71" i="2"/>
  <c r="BL71" i="2"/>
  <c r="BP71" i="2"/>
  <c r="BJ71" i="2"/>
  <c r="BR71" i="2"/>
  <c r="BC71" i="2"/>
  <c r="BK71" i="2"/>
  <c r="BN71" i="2"/>
  <c r="BG71" i="2"/>
  <c r="BO71" i="2"/>
  <c r="BF71" i="2"/>
  <c r="L71" i="2"/>
  <c r="T71" i="2" s="1"/>
  <c r="N71" i="2"/>
  <c r="V71" i="2" s="1"/>
  <c r="M71" i="2"/>
  <c r="U71" i="2" s="1"/>
  <c r="P71" i="2"/>
  <c r="X71" i="2" s="1"/>
  <c r="O71" i="2"/>
  <c r="W71" i="2" s="1"/>
  <c r="Q71" i="2"/>
  <c r="Y71" i="2" s="1"/>
  <c r="R71" i="2"/>
  <c r="Z71" i="2" s="1"/>
  <c r="S71" i="2"/>
  <c r="G246" i="2"/>
  <c r="BD246" i="2"/>
  <c r="BH246" i="2"/>
  <c r="BL246" i="2"/>
  <c r="BP246" i="2"/>
  <c r="BC246" i="2"/>
  <c r="BG246" i="2"/>
  <c r="BK246" i="2"/>
  <c r="BO246" i="2"/>
  <c r="BI246" i="2"/>
  <c r="BQ246" i="2"/>
  <c r="BM246" i="2"/>
  <c r="BJ246" i="2"/>
  <c r="BR246" i="2"/>
  <c r="BE246" i="2"/>
  <c r="BF246" i="2"/>
  <c r="BN246" i="2"/>
  <c r="L246" i="2"/>
  <c r="O246" i="2"/>
  <c r="W246" i="2" s="1"/>
  <c r="P246" i="2"/>
  <c r="X246" i="2" s="1"/>
  <c r="S246" i="2"/>
  <c r="M246" i="2"/>
  <c r="Q246" i="2"/>
  <c r="Y246" i="2" s="1"/>
  <c r="N246" i="2"/>
  <c r="V246" i="2" s="1"/>
  <c r="R246" i="2"/>
  <c r="Z246" i="2" s="1"/>
  <c r="BM16" i="2"/>
  <c r="BQ16" i="2"/>
  <c r="BN16" i="2"/>
  <c r="BR16" i="2"/>
  <c r="BO16" i="2"/>
  <c r="BL16" i="2"/>
  <c r="BP16" i="2"/>
  <c r="BK16" i="2"/>
  <c r="L16" i="2"/>
  <c r="O16" i="2"/>
  <c r="W16" i="2" s="1"/>
  <c r="N16" i="2"/>
  <c r="V16" i="2" s="1"/>
  <c r="P16" i="2"/>
  <c r="X16" i="2" s="1"/>
  <c r="S16" i="2"/>
  <c r="Q16" i="2"/>
  <c r="Y16" i="2" s="1"/>
  <c r="R16" i="2"/>
  <c r="Z16" i="2" s="1"/>
  <c r="M16" i="2"/>
  <c r="U16" i="2" s="1"/>
  <c r="X13" i="2"/>
  <c r="U13" i="2"/>
  <c r="Z13" i="2"/>
  <c r="BM34" i="2"/>
  <c r="BR34" i="2"/>
  <c r="BK34" i="2"/>
  <c r="BL34" i="2"/>
  <c r="BP34" i="2"/>
  <c r="BQ34" i="2"/>
  <c r="BN34" i="2"/>
  <c r="BO34" i="2"/>
  <c r="L34" i="2"/>
  <c r="T34" i="2" s="1"/>
  <c r="Q34" i="2"/>
  <c r="Y34" i="2" s="1"/>
  <c r="P34" i="2"/>
  <c r="X34" i="2" s="1"/>
  <c r="O34" i="2"/>
  <c r="S34" i="2"/>
  <c r="M34" i="2"/>
  <c r="U34" i="2" s="1"/>
  <c r="R34" i="2"/>
  <c r="N34" i="2"/>
  <c r="V34" i="2" s="1"/>
  <c r="BM28" i="2"/>
  <c r="BQ28" i="2"/>
  <c r="BK28" i="2"/>
  <c r="BN28" i="2"/>
  <c r="BR28" i="2"/>
  <c r="BL28" i="2"/>
  <c r="BP28" i="2"/>
  <c r="BO28" i="2"/>
  <c r="L28" i="2"/>
  <c r="Q28" i="2"/>
  <c r="Y28" i="2" s="1"/>
  <c r="P28" i="2"/>
  <c r="O28" i="2"/>
  <c r="S28" i="2"/>
  <c r="M28" i="2"/>
  <c r="U28" i="2" s="1"/>
  <c r="R28" i="2"/>
  <c r="Z28" i="2" s="1"/>
  <c r="N28" i="2"/>
  <c r="G104" i="2"/>
  <c r="BE104" i="2"/>
  <c r="BI104" i="2"/>
  <c r="BM104" i="2"/>
  <c r="BQ104" i="2"/>
  <c r="BD104" i="2"/>
  <c r="BH104" i="2"/>
  <c r="BL104" i="2"/>
  <c r="BP104" i="2"/>
  <c r="BJ104" i="2"/>
  <c r="BR104" i="2"/>
  <c r="BG104" i="2"/>
  <c r="BO104" i="2"/>
  <c r="BK104" i="2"/>
  <c r="BF104" i="2"/>
  <c r="BC104" i="2"/>
  <c r="BN104" i="2"/>
  <c r="L104" i="2"/>
  <c r="T104" i="2" s="1"/>
  <c r="N104" i="2"/>
  <c r="V104" i="2" s="1"/>
  <c r="M104" i="2"/>
  <c r="U104" i="2" s="1"/>
  <c r="P104" i="2"/>
  <c r="O104" i="2"/>
  <c r="W104" i="2" s="1"/>
  <c r="Q104" i="2"/>
  <c r="Y104" i="2" s="1"/>
  <c r="R104" i="2"/>
  <c r="S104" i="2"/>
  <c r="AA104" i="2" s="1"/>
  <c r="G199" i="2"/>
  <c r="AP199" i="2" s="1"/>
  <c r="BE199" i="2"/>
  <c r="BI199" i="2"/>
  <c r="BM199" i="2"/>
  <c r="BQ199" i="2"/>
  <c r="BF199" i="2"/>
  <c r="BJ199" i="2"/>
  <c r="BN199" i="2"/>
  <c r="BR199" i="2"/>
  <c r="BG199" i="2"/>
  <c r="BO199" i="2"/>
  <c r="BD199" i="2"/>
  <c r="BL199" i="2"/>
  <c r="BP199" i="2"/>
  <c r="BH199" i="2"/>
  <c r="BC199" i="2"/>
  <c r="BK199" i="2"/>
  <c r="L199" i="2"/>
  <c r="T199" i="2" s="1"/>
  <c r="O199" i="2"/>
  <c r="W199" i="2" s="1"/>
  <c r="P199" i="2"/>
  <c r="X199" i="2" s="1"/>
  <c r="S199" i="2"/>
  <c r="AA199" i="2" s="1"/>
  <c r="N199" i="2"/>
  <c r="Q199" i="2"/>
  <c r="R199" i="2"/>
  <c r="M199" i="2"/>
  <c r="U199" i="2" s="1"/>
  <c r="G191" i="2"/>
  <c r="BE191" i="2"/>
  <c r="BI191" i="2"/>
  <c r="BM191" i="2"/>
  <c r="BQ191" i="2"/>
  <c r="BF191" i="2"/>
  <c r="BJ191" i="2"/>
  <c r="BN191" i="2"/>
  <c r="BR191" i="2"/>
  <c r="BG191" i="2"/>
  <c r="BO191" i="2"/>
  <c r="BD191" i="2"/>
  <c r="BL191" i="2"/>
  <c r="BP191" i="2"/>
  <c r="BC191" i="2"/>
  <c r="BH191" i="2"/>
  <c r="BK191" i="2"/>
  <c r="L191" i="2"/>
  <c r="T191" i="2" s="1"/>
  <c r="O191" i="2"/>
  <c r="W191" i="2" s="1"/>
  <c r="M191" i="2"/>
  <c r="U191" i="2" s="1"/>
  <c r="P191" i="2"/>
  <c r="X191" i="2" s="1"/>
  <c r="S191" i="2"/>
  <c r="AA191" i="2" s="1"/>
  <c r="Q191" i="2"/>
  <c r="Y191" i="2" s="1"/>
  <c r="R191" i="2"/>
  <c r="Z191" i="2" s="1"/>
  <c r="N191" i="2"/>
  <c r="V191" i="2" s="1"/>
  <c r="G63" i="2"/>
  <c r="BE63" i="2"/>
  <c r="BI63" i="2"/>
  <c r="BM63" i="2"/>
  <c r="BQ63" i="2"/>
  <c r="BD63" i="2"/>
  <c r="BH63" i="2"/>
  <c r="BL63" i="2"/>
  <c r="BP63" i="2"/>
  <c r="BJ63" i="2"/>
  <c r="BR63" i="2"/>
  <c r="BC63" i="2"/>
  <c r="BK63" i="2"/>
  <c r="BN63" i="2"/>
  <c r="BG63" i="2"/>
  <c r="BO63" i="2"/>
  <c r="BF63" i="2"/>
  <c r="L63" i="2"/>
  <c r="Q63" i="2"/>
  <c r="Y63" i="2" s="1"/>
  <c r="S63" i="2"/>
  <c r="AA63" i="2" s="1"/>
  <c r="P63" i="2"/>
  <c r="O63" i="2"/>
  <c r="M63" i="2"/>
  <c r="U63" i="2" s="1"/>
  <c r="N63" i="2"/>
  <c r="V63" i="2" s="1"/>
  <c r="R63" i="2"/>
  <c r="G240" i="2"/>
  <c r="BD240" i="2"/>
  <c r="BH240" i="2"/>
  <c r="BL240" i="2"/>
  <c r="BP240" i="2"/>
  <c r="BC240" i="2"/>
  <c r="BG240" i="2"/>
  <c r="BK240" i="2"/>
  <c r="BO240" i="2"/>
  <c r="BI240" i="2"/>
  <c r="BQ240" i="2"/>
  <c r="BE240" i="2"/>
  <c r="BJ240" i="2"/>
  <c r="BR240" i="2"/>
  <c r="BM240" i="2"/>
  <c r="BF240" i="2"/>
  <c r="BN240" i="2"/>
  <c r="L240" i="2"/>
  <c r="T240" i="2" s="1"/>
  <c r="O240" i="2"/>
  <c r="W240" i="2" s="1"/>
  <c r="R240" i="2"/>
  <c r="P240" i="2"/>
  <c r="S240" i="2"/>
  <c r="AA240" i="2" s="1"/>
  <c r="M240" i="2"/>
  <c r="U240" i="2" s="1"/>
  <c r="Q240" i="2"/>
  <c r="Y240" i="2" s="1"/>
  <c r="N240" i="2"/>
  <c r="G149" i="2"/>
  <c r="AQ149" i="2" s="1"/>
  <c r="BC149" i="2"/>
  <c r="BG149" i="2"/>
  <c r="BF149" i="2"/>
  <c r="BJ149" i="2"/>
  <c r="BH149" i="2"/>
  <c r="BM149" i="2"/>
  <c r="BQ149" i="2"/>
  <c r="BE149" i="2"/>
  <c r="BL149" i="2"/>
  <c r="BP149" i="2"/>
  <c r="BI149" i="2"/>
  <c r="BR149" i="2"/>
  <c r="BK149" i="2"/>
  <c r="BO149" i="2"/>
  <c r="BD149" i="2"/>
  <c r="BN149" i="2"/>
  <c r="L149" i="2"/>
  <c r="T149" i="2" s="1"/>
  <c r="Q149" i="2"/>
  <c r="S149" i="2"/>
  <c r="AA149" i="2" s="1"/>
  <c r="P149" i="2"/>
  <c r="X149" i="2" s="1"/>
  <c r="O149" i="2"/>
  <c r="W149" i="2" s="1"/>
  <c r="M149" i="2"/>
  <c r="U149" i="2" s="1"/>
  <c r="N149" i="2"/>
  <c r="V149" i="2" s="1"/>
  <c r="R149" i="2"/>
  <c r="Z149" i="2" s="1"/>
  <c r="G115" i="2"/>
  <c r="BC115" i="2"/>
  <c r="BG115" i="2"/>
  <c r="BK115" i="2"/>
  <c r="BO115" i="2"/>
  <c r="BF115" i="2"/>
  <c r="BJ115" i="2"/>
  <c r="BN115" i="2"/>
  <c r="BR115" i="2"/>
  <c r="BH115" i="2"/>
  <c r="BP115" i="2"/>
  <c r="BE115" i="2"/>
  <c r="BM115" i="2"/>
  <c r="BI115" i="2"/>
  <c r="BL115" i="2"/>
  <c r="BQ115" i="2"/>
  <c r="BD115" i="2"/>
  <c r="L115" i="2"/>
  <c r="Q115" i="2"/>
  <c r="P115" i="2"/>
  <c r="X115" i="2" s="1"/>
  <c r="O115" i="2"/>
  <c r="W115" i="2" s="1"/>
  <c r="R115" i="2"/>
  <c r="Z115" i="2" s="1"/>
  <c r="M115" i="2"/>
  <c r="N115" i="2"/>
  <c r="V115" i="2" s="1"/>
  <c r="S115" i="2"/>
  <c r="AA115" i="2" s="1"/>
  <c r="G123" i="2"/>
  <c r="BC123" i="2"/>
  <c r="BG123" i="2"/>
  <c r="BK123" i="2"/>
  <c r="BO123" i="2"/>
  <c r="BF123" i="2"/>
  <c r="BJ123" i="2"/>
  <c r="BN123" i="2"/>
  <c r="BR123" i="2"/>
  <c r="BH123" i="2"/>
  <c r="BP123" i="2"/>
  <c r="BE123" i="2"/>
  <c r="BM123" i="2"/>
  <c r="BI123" i="2"/>
  <c r="BL123" i="2"/>
  <c r="BQ123" i="2"/>
  <c r="BD123" i="2"/>
  <c r="L123" i="2"/>
  <c r="R123" i="2"/>
  <c r="Z123" i="2" s="1"/>
  <c r="AJ123" i="2" s="1"/>
  <c r="P123" i="2"/>
  <c r="X123" i="2" s="1"/>
  <c r="O123" i="2"/>
  <c r="M123" i="2"/>
  <c r="Q123" i="2"/>
  <c r="Y123" i="2" s="1"/>
  <c r="N123" i="2"/>
  <c r="V123" i="2" s="1"/>
  <c r="S123" i="2"/>
  <c r="G288" i="2"/>
  <c r="BD288" i="2"/>
  <c r="BH288" i="2"/>
  <c r="BL288" i="2"/>
  <c r="BP288" i="2"/>
  <c r="BC288" i="2"/>
  <c r="BG288" i="2"/>
  <c r="BK288" i="2"/>
  <c r="BO288" i="2"/>
  <c r="BI288" i="2"/>
  <c r="BQ288" i="2"/>
  <c r="BE288" i="2"/>
  <c r="BJ288" i="2"/>
  <c r="BR288" i="2"/>
  <c r="BM288" i="2"/>
  <c r="BF288" i="2"/>
  <c r="BN288" i="2"/>
  <c r="L288" i="2"/>
  <c r="T288" i="2" s="1"/>
  <c r="O288" i="2"/>
  <c r="W288" i="2" s="1"/>
  <c r="M288" i="2"/>
  <c r="N288" i="2"/>
  <c r="P288" i="2"/>
  <c r="X288" i="2" s="1"/>
  <c r="S288" i="2"/>
  <c r="AA288" i="2" s="1"/>
  <c r="Q288" i="2"/>
  <c r="R288" i="2"/>
  <c r="G37" i="2"/>
  <c r="AN37" i="2" s="1"/>
  <c r="BC37" i="2"/>
  <c r="BG37" i="2"/>
  <c r="BK37" i="2"/>
  <c r="BO37" i="2"/>
  <c r="BD37" i="2"/>
  <c r="BH37" i="2"/>
  <c r="BL37" i="2"/>
  <c r="BP37" i="2"/>
  <c r="BE37" i="2"/>
  <c r="BM37" i="2"/>
  <c r="BJ37" i="2"/>
  <c r="BR37" i="2"/>
  <c r="BF37" i="2"/>
  <c r="BQ37" i="2"/>
  <c r="BI37" i="2"/>
  <c r="BN37" i="2"/>
  <c r="L37" i="2"/>
  <c r="T37" i="2" s="1"/>
  <c r="Q37" i="2"/>
  <c r="Y37" i="2" s="1"/>
  <c r="O37" i="2"/>
  <c r="P37" i="2"/>
  <c r="X37" i="2" s="1"/>
  <c r="N37" i="2"/>
  <c r="V37" i="2" s="1"/>
  <c r="M37" i="2"/>
  <c r="S37" i="2"/>
  <c r="R37" i="2"/>
  <c r="Z37" i="2" s="1"/>
  <c r="G266" i="2"/>
  <c r="BD266" i="2"/>
  <c r="BH266" i="2"/>
  <c r="BL266" i="2"/>
  <c r="BP266" i="2"/>
  <c r="BC266" i="2"/>
  <c r="BG266" i="2"/>
  <c r="BK266" i="2"/>
  <c r="BO266" i="2"/>
  <c r="BI266" i="2"/>
  <c r="BQ266" i="2"/>
  <c r="BE266" i="2"/>
  <c r="BJ266" i="2"/>
  <c r="BR266" i="2"/>
  <c r="BM266" i="2"/>
  <c r="BF266" i="2"/>
  <c r="BN266" i="2"/>
  <c r="L266" i="2"/>
  <c r="T266" i="2" s="1"/>
  <c r="O266" i="2"/>
  <c r="R266" i="2"/>
  <c r="Z266" i="2" s="1"/>
  <c r="AJ266" i="2" s="1"/>
  <c r="P266" i="2"/>
  <c r="X266" i="2" s="1"/>
  <c r="S266" i="2"/>
  <c r="AA266" i="2" s="1"/>
  <c r="Q266" i="2"/>
  <c r="Y266" i="2" s="1"/>
  <c r="N266" i="2"/>
  <c r="V266" i="2" s="1"/>
  <c r="M266" i="2"/>
  <c r="G274" i="2"/>
  <c r="BD274" i="2"/>
  <c r="BH274" i="2"/>
  <c r="BL274" i="2"/>
  <c r="BP274" i="2"/>
  <c r="BC274" i="2"/>
  <c r="BG274" i="2"/>
  <c r="BK274" i="2"/>
  <c r="BO274" i="2"/>
  <c r="BI274" i="2"/>
  <c r="BQ274" i="2"/>
  <c r="BM274" i="2"/>
  <c r="BJ274" i="2"/>
  <c r="BR274" i="2"/>
  <c r="BE274" i="2"/>
  <c r="BF274" i="2"/>
  <c r="BN274" i="2"/>
  <c r="L274" i="2"/>
  <c r="O274" i="2"/>
  <c r="W274" i="2" s="1"/>
  <c r="P274" i="2"/>
  <c r="X274" i="2" s="1"/>
  <c r="S274" i="2"/>
  <c r="AA274" i="2" s="1"/>
  <c r="N274" i="2"/>
  <c r="V274" i="2" s="1"/>
  <c r="Q274" i="2"/>
  <c r="Y274" i="2" s="1"/>
  <c r="R274" i="2"/>
  <c r="Z274" i="2" s="1"/>
  <c r="M274" i="2"/>
  <c r="U274" i="2" s="1"/>
  <c r="G227" i="2"/>
  <c r="BD227" i="2"/>
  <c r="BH227" i="2"/>
  <c r="BL227" i="2"/>
  <c r="BP227" i="2"/>
  <c r="BC227" i="2"/>
  <c r="BG227" i="2"/>
  <c r="BK227" i="2"/>
  <c r="BO227" i="2"/>
  <c r="BI227" i="2"/>
  <c r="BQ227" i="2"/>
  <c r="BE227" i="2"/>
  <c r="BJ227" i="2"/>
  <c r="BR227" i="2"/>
  <c r="BM227" i="2"/>
  <c r="BF227" i="2"/>
  <c r="BN227" i="2"/>
  <c r="L227" i="2"/>
  <c r="T227" i="2" s="1"/>
  <c r="O227" i="2"/>
  <c r="W227" i="2" s="1"/>
  <c r="N227" i="2"/>
  <c r="V227" i="2" s="1"/>
  <c r="P227" i="2"/>
  <c r="X227" i="2" s="1"/>
  <c r="S227" i="2"/>
  <c r="AA227" i="2" s="1"/>
  <c r="M227" i="2"/>
  <c r="U227" i="2" s="1"/>
  <c r="Q227" i="2"/>
  <c r="Y227" i="2" s="1"/>
  <c r="R227" i="2"/>
  <c r="Z227" i="2" s="1"/>
  <c r="G219" i="2"/>
  <c r="AP219" i="2" s="1"/>
  <c r="BD219" i="2"/>
  <c r="BH219" i="2"/>
  <c r="BL219" i="2"/>
  <c r="BP219" i="2"/>
  <c r="BC219" i="2"/>
  <c r="BG219" i="2"/>
  <c r="BK219" i="2"/>
  <c r="BO219" i="2"/>
  <c r="BI219" i="2"/>
  <c r="BQ219" i="2"/>
  <c r="BM219" i="2"/>
  <c r="BJ219" i="2"/>
  <c r="BR219" i="2"/>
  <c r="BE219" i="2"/>
  <c r="BF219" i="2"/>
  <c r="BN219" i="2"/>
  <c r="L219" i="2"/>
  <c r="T219" i="2" s="1"/>
  <c r="O219" i="2"/>
  <c r="W219" i="2" s="1"/>
  <c r="P219" i="2"/>
  <c r="X219" i="2" s="1"/>
  <c r="S219" i="2"/>
  <c r="AA219" i="2" s="1"/>
  <c r="M219" i="2"/>
  <c r="U219" i="2" s="1"/>
  <c r="Q219" i="2"/>
  <c r="Y219" i="2" s="1"/>
  <c r="R219" i="2"/>
  <c r="Z219" i="2" s="1"/>
  <c r="N219" i="2"/>
  <c r="V219" i="2" s="1"/>
  <c r="G186" i="2"/>
  <c r="BE186" i="2"/>
  <c r="BI186" i="2"/>
  <c r="BM186" i="2"/>
  <c r="BQ186" i="2"/>
  <c r="BF186" i="2"/>
  <c r="BJ186" i="2"/>
  <c r="BN186" i="2"/>
  <c r="BR186" i="2"/>
  <c r="BG186" i="2"/>
  <c r="BO186" i="2"/>
  <c r="BD186" i="2"/>
  <c r="BL186" i="2"/>
  <c r="BH186" i="2"/>
  <c r="BP186" i="2"/>
  <c r="BK186" i="2"/>
  <c r="BC186" i="2"/>
  <c r="L186" i="2"/>
  <c r="T186" i="2" s="1"/>
  <c r="O186" i="2"/>
  <c r="W186" i="2" s="1"/>
  <c r="M186" i="2"/>
  <c r="U186" i="2" s="1"/>
  <c r="P186" i="2"/>
  <c r="X186" i="2" s="1"/>
  <c r="S186" i="2"/>
  <c r="AA186" i="2" s="1"/>
  <c r="R186" i="2"/>
  <c r="Z186" i="2" s="1"/>
  <c r="Q186" i="2"/>
  <c r="Y186" i="2" s="1"/>
  <c r="N186" i="2"/>
  <c r="V186" i="2" s="1"/>
  <c r="G217" i="2"/>
  <c r="BD217" i="2"/>
  <c r="BH217" i="2"/>
  <c r="BL217" i="2"/>
  <c r="BP217" i="2"/>
  <c r="BC217" i="2"/>
  <c r="BG217" i="2"/>
  <c r="BK217" i="2"/>
  <c r="BO217" i="2"/>
  <c r="BI217" i="2"/>
  <c r="BQ217" i="2"/>
  <c r="BM217" i="2"/>
  <c r="BJ217" i="2"/>
  <c r="BR217" i="2"/>
  <c r="BE217" i="2"/>
  <c r="BF217" i="2"/>
  <c r="BN217" i="2"/>
  <c r="L217" i="2"/>
  <c r="T217" i="2" s="1"/>
  <c r="O217" i="2"/>
  <c r="W217" i="2" s="1"/>
  <c r="P217" i="2"/>
  <c r="X217" i="2" s="1"/>
  <c r="S217" i="2"/>
  <c r="AA217" i="2" s="1"/>
  <c r="R217" i="2"/>
  <c r="Z217" i="2" s="1"/>
  <c r="Q217" i="2"/>
  <c r="Y217" i="2" s="1"/>
  <c r="N217" i="2"/>
  <c r="V217" i="2" s="1"/>
  <c r="M217" i="2"/>
  <c r="U217" i="2" s="1"/>
  <c r="BT217" i="2" s="1"/>
  <c r="CD217" i="2" s="1"/>
  <c r="G107" i="2"/>
  <c r="BC107" i="2"/>
  <c r="BG107" i="2"/>
  <c r="BK107" i="2"/>
  <c r="BO107" i="2"/>
  <c r="BF107" i="2"/>
  <c r="BJ107" i="2"/>
  <c r="BN107" i="2"/>
  <c r="BR107" i="2"/>
  <c r="BH107" i="2"/>
  <c r="BP107" i="2"/>
  <c r="BE107" i="2"/>
  <c r="BM107" i="2"/>
  <c r="BI107" i="2"/>
  <c r="BL107" i="2"/>
  <c r="BQ107" i="2"/>
  <c r="BD107" i="2"/>
  <c r="L107" i="2"/>
  <c r="T107" i="2" s="1"/>
  <c r="Q107" i="2"/>
  <c r="Y107" i="2" s="1"/>
  <c r="O107" i="2"/>
  <c r="W107" i="2" s="1"/>
  <c r="P107" i="2"/>
  <c r="X107" i="2" s="1"/>
  <c r="R107" i="2"/>
  <c r="Z107" i="2" s="1"/>
  <c r="M107" i="2"/>
  <c r="U107" i="2" s="1"/>
  <c r="S107" i="2"/>
  <c r="N107" i="2"/>
  <c r="G166" i="2"/>
  <c r="BE166" i="2"/>
  <c r="BI166" i="2"/>
  <c r="BM166" i="2"/>
  <c r="BQ166" i="2"/>
  <c r="BD166" i="2"/>
  <c r="BH166" i="2"/>
  <c r="BL166" i="2"/>
  <c r="BP166" i="2"/>
  <c r="BJ166" i="2"/>
  <c r="BR166" i="2"/>
  <c r="BC166" i="2"/>
  <c r="BK166" i="2"/>
  <c r="BN166" i="2"/>
  <c r="BG166" i="2"/>
  <c r="BO166" i="2"/>
  <c r="BF166" i="2"/>
  <c r="L166" i="2"/>
  <c r="T166" i="2" s="1"/>
  <c r="Q166" i="2"/>
  <c r="Y166" i="2" s="1"/>
  <c r="O166" i="2"/>
  <c r="W166" i="2" s="1"/>
  <c r="P166" i="2"/>
  <c r="X166" i="2" s="1"/>
  <c r="R166" i="2"/>
  <c r="Z166" i="2" s="1"/>
  <c r="N166" i="2"/>
  <c r="V166" i="2" s="1"/>
  <c r="M166" i="2"/>
  <c r="S166" i="2"/>
  <c r="AA166" i="2" s="1"/>
  <c r="G50" i="2"/>
  <c r="BE50" i="2"/>
  <c r="BI50" i="2"/>
  <c r="BM50" i="2"/>
  <c r="BQ50" i="2"/>
  <c r="BD50" i="2"/>
  <c r="BH50" i="2"/>
  <c r="BL50" i="2"/>
  <c r="BP50" i="2"/>
  <c r="BF50" i="2"/>
  <c r="BN50" i="2"/>
  <c r="BC50" i="2"/>
  <c r="BK50" i="2"/>
  <c r="BG50" i="2"/>
  <c r="BJ50" i="2"/>
  <c r="BR50" i="2"/>
  <c r="BO50" i="2"/>
  <c r="L50" i="2"/>
  <c r="Q50" i="2"/>
  <c r="Y50" i="2" s="1"/>
  <c r="P50" i="2"/>
  <c r="X50" i="2" s="1"/>
  <c r="O50" i="2"/>
  <c r="W50" i="2" s="1"/>
  <c r="N50" i="2"/>
  <c r="V50" i="2" s="1"/>
  <c r="M50" i="2"/>
  <c r="R50" i="2"/>
  <c r="Z50" i="2" s="1"/>
  <c r="S50" i="2"/>
  <c r="AA50" i="2" s="1"/>
  <c r="G76" i="2"/>
  <c r="BE76" i="2"/>
  <c r="BI76" i="2"/>
  <c r="BM76" i="2"/>
  <c r="BQ76" i="2"/>
  <c r="BD76" i="2"/>
  <c r="BH76" i="2"/>
  <c r="BL76" i="2"/>
  <c r="BP76" i="2"/>
  <c r="BJ76" i="2"/>
  <c r="BR76" i="2"/>
  <c r="BC76" i="2"/>
  <c r="BK76" i="2"/>
  <c r="BF76" i="2"/>
  <c r="BO76" i="2"/>
  <c r="BN76" i="2"/>
  <c r="BG76" i="2"/>
  <c r="L76" i="2"/>
  <c r="Q76" i="2"/>
  <c r="P76" i="2"/>
  <c r="X76" i="2" s="1"/>
  <c r="O76" i="2"/>
  <c r="W76" i="2" s="1"/>
  <c r="S76" i="2"/>
  <c r="M76" i="2"/>
  <c r="U76" i="2" s="1"/>
  <c r="N76" i="2"/>
  <c r="V76" i="2" s="1"/>
  <c r="R76" i="2"/>
  <c r="Z76" i="2" s="1"/>
  <c r="G82" i="2"/>
  <c r="BE82" i="2"/>
  <c r="BI82" i="2"/>
  <c r="BM82" i="2"/>
  <c r="BQ82" i="2"/>
  <c r="BF82" i="2"/>
  <c r="BJ82" i="2"/>
  <c r="BN82" i="2"/>
  <c r="BR82" i="2"/>
  <c r="BG82" i="2"/>
  <c r="BO82" i="2"/>
  <c r="BD82" i="2"/>
  <c r="BL82" i="2"/>
  <c r="BH82" i="2"/>
  <c r="BC82" i="2"/>
  <c r="BP82" i="2"/>
  <c r="BK82" i="2"/>
  <c r="L82" i="2"/>
  <c r="T82" i="2" s="1"/>
  <c r="Q82" i="2"/>
  <c r="Y82" i="2" s="1"/>
  <c r="S82" i="2"/>
  <c r="AA82" i="2" s="1"/>
  <c r="P82" i="2"/>
  <c r="X82" i="2" s="1"/>
  <c r="O82" i="2"/>
  <c r="W82" i="2" s="1"/>
  <c r="R82" i="2"/>
  <c r="Z82" i="2" s="1"/>
  <c r="M82" i="2"/>
  <c r="U82" i="2" s="1"/>
  <c r="N82" i="2"/>
  <c r="V82" i="2" s="1"/>
  <c r="G180" i="2"/>
  <c r="AN180" i="2" s="1"/>
  <c r="BE180" i="2"/>
  <c r="BI180" i="2"/>
  <c r="BM180" i="2"/>
  <c r="BQ180" i="2"/>
  <c r="BF180" i="2"/>
  <c r="BJ180" i="2"/>
  <c r="BN180" i="2"/>
  <c r="BR180" i="2"/>
  <c r="BG180" i="2"/>
  <c r="BO180" i="2"/>
  <c r="BD180" i="2"/>
  <c r="BL180" i="2"/>
  <c r="BH180" i="2"/>
  <c r="BP180" i="2"/>
  <c r="BK180" i="2"/>
  <c r="BC180" i="2"/>
  <c r="L180" i="2"/>
  <c r="T180" i="2" s="1"/>
  <c r="Q180" i="2"/>
  <c r="Y180" i="2" s="1"/>
  <c r="R180" i="2"/>
  <c r="Z180" i="2" s="1"/>
  <c r="P180" i="2"/>
  <c r="X180" i="2" s="1"/>
  <c r="N180" i="2"/>
  <c r="V180" i="2" s="1"/>
  <c r="O180" i="2"/>
  <c r="M180" i="2"/>
  <c r="U180" i="2" s="1"/>
  <c r="S180" i="2"/>
  <c r="AA180" i="2" s="1"/>
  <c r="G184" i="2"/>
  <c r="BE184" i="2"/>
  <c r="BI184" i="2"/>
  <c r="BM184" i="2"/>
  <c r="BQ184" i="2"/>
  <c r="BF184" i="2"/>
  <c r="BJ184" i="2"/>
  <c r="BN184" i="2"/>
  <c r="BR184" i="2"/>
  <c r="BG184" i="2"/>
  <c r="BO184" i="2"/>
  <c r="BD184" i="2"/>
  <c r="BL184" i="2"/>
  <c r="BH184" i="2"/>
  <c r="BK184" i="2"/>
  <c r="BP184" i="2"/>
  <c r="BC184" i="2"/>
  <c r="L184" i="2"/>
  <c r="T184" i="2" s="1"/>
  <c r="O184" i="2"/>
  <c r="M184" i="2"/>
  <c r="U184" i="2" s="1"/>
  <c r="P184" i="2"/>
  <c r="X184" i="2" s="1"/>
  <c r="S184" i="2"/>
  <c r="AA184" i="2" s="1"/>
  <c r="Q184" i="2"/>
  <c r="Y184" i="2" s="1"/>
  <c r="N184" i="2"/>
  <c r="V184" i="2" s="1"/>
  <c r="R184" i="2"/>
  <c r="Z184" i="2" s="1"/>
  <c r="G215" i="2"/>
  <c r="BD215" i="2"/>
  <c r="BH215" i="2"/>
  <c r="BL215" i="2"/>
  <c r="BP215" i="2"/>
  <c r="BC215" i="2"/>
  <c r="BG215" i="2"/>
  <c r="BK215" i="2"/>
  <c r="BO215" i="2"/>
  <c r="BI215" i="2"/>
  <c r="BQ215" i="2"/>
  <c r="BM215" i="2"/>
  <c r="BJ215" i="2"/>
  <c r="BR215" i="2"/>
  <c r="BE215" i="2"/>
  <c r="BF215" i="2"/>
  <c r="BN215" i="2"/>
  <c r="L215" i="2"/>
  <c r="O215" i="2"/>
  <c r="W215" i="2" s="1"/>
  <c r="N215" i="2"/>
  <c r="V215" i="2" s="1"/>
  <c r="P215" i="2"/>
  <c r="X215" i="2" s="1"/>
  <c r="S215" i="2"/>
  <c r="M215" i="2"/>
  <c r="U215" i="2" s="1"/>
  <c r="Q215" i="2"/>
  <c r="Y215" i="2" s="1"/>
  <c r="R215" i="2"/>
  <c r="Z215" i="2" s="1"/>
  <c r="G271" i="2"/>
  <c r="BD271" i="2"/>
  <c r="BH271" i="2"/>
  <c r="BL271" i="2"/>
  <c r="BP271" i="2"/>
  <c r="BC271" i="2"/>
  <c r="BG271" i="2"/>
  <c r="BK271" i="2"/>
  <c r="BO271" i="2"/>
  <c r="BI271" i="2"/>
  <c r="BQ271" i="2"/>
  <c r="BM271" i="2"/>
  <c r="BJ271" i="2"/>
  <c r="BR271" i="2"/>
  <c r="BE271" i="2"/>
  <c r="BF271" i="2"/>
  <c r="BN271" i="2"/>
  <c r="L271" i="2"/>
  <c r="T271" i="2" s="1"/>
  <c r="O271" i="2"/>
  <c r="W271" i="2" s="1"/>
  <c r="P271" i="2"/>
  <c r="X271" i="2" s="1"/>
  <c r="S271" i="2"/>
  <c r="M271" i="2"/>
  <c r="U271" i="2" s="1"/>
  <c r="Q271" i="2"/>
  <c r="Y271" i="2" s="1"/>
  <c r="N271" i="2"/>
  <c r="R271" i="2"/>
  <c r="Z271" i="2" s="1"/>
  <c r="G234" i="2"/>
  <c r="AN234" i="2" s="1"/>
  <c r="BD234" i="2"/>
  <c r="BH234" i="2"/>
  <c r="BL234" i="2"/>
  <c r="BP234" i="2"/>
  <c r="BC234" i="2"/>
  <c r="BG234" i="2"/>
  <c r="BK234" i="2"/>
  <c r="BO234" i="2"/>
  <c r="BI234" i="2"/>
  <c r="BQ234" i="2"/>
  <c r="BM234" i="2"/>
  <c r="BJ234" i="2"/>
  <c r="BR234" i="2"/>
  <c r="BE234" i="2"/>
  <c r="BF234" i="2"/>
  <c r="BN234" i="2"/>
  <c r="L234" i="2"/>
  <c r="T234" i="2" s="1"/>
  <c r="O234" i="2"/>
  <c r="W234" i="2" s="1"/>
  <c r="P234" i="2"/>
  <c r="X234" i="2" s="1"/>
  <c r="S234" i="2"/>
  <c r="AA234" i="2" s="1"/>
  <c r="R234" i="2"/>
  <c r="Z234" i="2" s="1"/>
  <c r="Q234" i="2"/>
  <c r="Y234" i="2" s="1"/>
  <c r="N234" i="2"/>
  <c r="V234" i="2" s="1"/>
  <c r="M234" i="2"/>
  <c r="U234" i="2" s="1"/>
  <c r="G229" i="2"/>
  <c r="BD229" i="2"/>
  <c r="BH229" i="2"/>
  <c r="BL229" i="2"/>
  <c r="BP229" i="2"/>
  <c r="BC229" i="2"/>
  <c r="BG229" i="2"/>
  <c r="BK229" i="2"/>
  <c r="BO229" i="2"/>
  <c r="BI229" i="2"/>
  <c r="BQ229" i="2"/>
  <c r="BE229" i="2"/>
  <c r="BJ229" i="2"/>
  <c r="BR229" i="2"/>
  <c r="BM229" i="2"/>
  <c r="BF229" i="2"/>
  <c r="BN229" i="2"/>
  <c r="L229" i="2"/>
  <c r="T229" i="2" s="1"/>
  <c r="O229" i="2"/>
  <c r="P229" i="2"/>
  <c r="X229" i="2" s="1"/>
  <c r="S229" i="2"/>
  <c r="AA229" i="2" s="1"/>
  <c r="N229" i="2"/>
  <c r="V229" i="2" s="1"/>
  <c r="Q229" i="2"/>
  <c r="Y229" i="2" s="1"/>
  <c r="R229" i="2"/>
  <c r="Z229" i="2" s="1"/>
  <c r="M229" i="2"/>
  <c r="U229" i="2" s="1"/>
  <c r="G93" i="2"/>
  <c r="BE93" i="2"/>
  <c r="BI93" i="2"/>
  <c r="BM93" i="2"/>
  <c r="BQ93" i="2"/>
  <c r="BD93" i="2"/>
  <c r="BH93" i="2"/>
  <c r="BL93" i="2"/>
  <c r="BP93" i="2"/>
  <c r="BJ93" i="2"/>
  <c r="BR93" i="2"/>
  <c r="BG93" i="2"/>
  <c r="BO93" i="2"/>
  <c r="BC93" i="2"/>
  <c r="BN93" i="2"/>
  <c r="BF93" i="2"/>
  <c r="BK93" i="2"/>
  <c r="L93" i="2"/>
  <c r="T93" i="2" s="1"/>
  <c r="Q93" i="2"/>
  <c r="Y93" i="2" s="1"/>
  <c r="P93" i="2"/>
  <c r="X93" i="2" s="1"/>
  <c r="O93" i="2"/>
  <c r="W93" i="2" s="1"/>
  <c r="N93" i="2"/>
  <c r="V93" i="2" s="1"/>
  <c r="M93" i="2"/>
  <c r="U93" i="2" s="1"/>
  <c r="R93" i="2"/>
  <c r="Z93" i="2" s="1"/>
  <c r="S93" i="2"/>
  <c r="AA93" i="2" s="1"/>
  <c r="G248" i="2"/>
  <c r="BD248" i="2"/>
  <c r="BH248" i="2"/>
  <c r="BL248" i="2"/>
  <c r="BP248" i="2"/>
  <c r="BC248" i="2"/>
  <c r="BG248" i="2"/>
  <c r="BK248" i="2"/>
  <c r="BO248" i="2"/>
  <c r="BI248" i="2"/>
  <c r="BQ248" i="2"/>
  <c r="BM248" i="2"/>
  <c r="BJ248" i="2"/>
  <c r="BR248" i="2"/>
  <c r="BE248" i="2"/>
  <c r="BF248" i="2"/>
  <c r="BN248" i="2"/>
  <c r="L248" i="2"/>
  <c r="T248" i="2" s="1"/>
  <c r="O248" i="2"/>
  <c r="W248" i="2" s="1"/>
  <c r="P248" i="2"/>
  <c r="X248" i="2" s="1"/>
  <c r="S248" i="2"/>
  <c r="M248" i="2"/>
  <c r="U248" i="2" s="1"/>
  <c r="Q248" i="2"/>
  <c r="Y248" i="2" s="1"/>
  <c r="N248" i="2"/>
  <c r="V248" i="2" s="1"/>
  <c r="R248" i="2"/>
  <c r="G208" i="2"/>
  <c r="AM208" i="2" s="1"/>
  <c r="BD208" i="2"/>
  <c r="BH208" i="2"/>
  <c r="BL208" i="2"/>
  <c r="BP208" i="2"/>
  <c r="BC208" i="2"/>
  <c r="BG208" i="2"/>
  <c r="BK208" i="2"/>
  <c r="BO208" i="2"/>
  <c r="BI208" i="2"/>
  <c r="BQ208" i="2"/>
  <c r="BE208" i="2"/>
  <c r="BJ208" i="2"/>
  <c r="BR208" i="2"/>
  <c r="BM208" i="2"/>
  <c r="BF208" i="2"/>
  <c r="BN208" i="2"/>
  <c r="L208" i="2"/>
  <c r="T208" i="2" s="1"/>
  <c r="O208" i="2"/>
  <c r="W208" i="2" s="1"/>
  <c r="R208" i="2"/>
  <c r="P208" i="2"/>
  <c r="X208" i="2" s="1"/>
  <c r="S208" i="2"/>
  <c r="AA208" i="2" s="1"/>
  <c r="M208" i="2"/>
  <c r="U208" i="2" s="1"/>
  <c r="Q208" i="2"/>
  <c r="N208" i="2"/>
  <c r="V208" i="2" s="1"/>
  <c r="G261" i="2"/>
  <c r="BD261" i="2"/>
  <c r="BH261" i="2"/>
  <c r="BL261" i="2"/>
  <c r="BP261" i="2"/>
  <c r="BC261" i="2"/>
  <c r="BG261" i="2"/>
  <c r="BK261" i="2"/>
  <c r="BO261" i="2"/>
  <c r="BI261" i="2"/>
  <c r="BQ261" i="2"/>
  <c r="BM261" i="2"/>
  <c r="BJ261" i="2"/>
  <c r="BR261" i="2"/>
  <c r="BE261" i="2"/>
  <c r="BF261" i="2"/>
  <c r="BN261" i="2"/>
  <c r="L261" i="2"/>
  <c r="T261" i="2" s="1"/>
  <c r="O261" i="2"/>
  <c r="P261" i="2"/>
  <c r="X261" i="2" s="1"/>
  <c r="S261" i="2"/>
  <c r="AA261" i="2" s="1"/>
  <c r="M261" i="2"/>
  <c r="U261" i="2" s="1"/>
  <c r="Q261" i="2"/>
  <c r="Y261" i="2" s="1"/>
  <c r="R261" i="2"/>
  <c r="Z261" i="2" s="1"/>
  <c r="N261" i="2"/>
  <c r="V261" i="2" s="1"/>
  <c r="G57" i="2"/>
  <c r="BE57" i="2"/>
  <c r="BD57" i="2"/>
  <c r="BI57" i="2"/>
  <c r="BM57" i="2"/>
  <c r="BQ57" i="2"/>
  <c r="BC57" i="2"/>
  <c r="BH57" i="2"/>
  <c r="BL57" i="2"/>
  <c r="BP57" i="2"/>
  <c r="BJ57" i="2"/>
  <c r="BR57" i="2"/>
  <c r="BK57" i="2"/>
  <c r="BN57" i="2"/>
  <c r="BG57" i="2"/>
  <c r="BO57" i="2"/>
  <c r="BF57" i="2"/>
  <c r="L57" i="2"/>
  <c r="T57" i="2" s="1"/>
  <c r="Q57" i="2"/>
  <c r="Y57" i="2" s="1"/>
  <c r="N57" i="2"/>
  <c r="V57" i="2" s="1"/>
  <c r="P57" i="2"/>
  <c r="X57" i="2" s="1"/>
  <c r="O57" i="2"/>
  <c r="M57" i="2"/>
  <c r="U57" i="2" s="1"/>
  <c r="R57" i="2"/>
  <c r="Z57" i="2" s="1"/>
  <c r="S57" i="2"/>
  <c r="AA57" i="2" s="1"/>
  <c r="G88" i="2"/>
  <c r="BE88" i="2"/>
  <c r="BI88" i="2"/>
  <c r="BM88" i="2"/>
  <c r="BQ88" i="2"/>
  <c r="BF88" i="2"/>
  <c r="BJ88" i="2"/>
  <c r="BN88" i="2"/>
  <c r="BR88" i="2"/>
  <c r="BG88" i="2"/>
  <c r="BO88" i="2"/>
  <c r="BD88" i="2"/>
  <c r="BL88" i="2"/>
  <c r="BH88" i="2"/>
  <c r="BC88" i="2"/>
  <c r="BK88" i="2"/>
  <c r="BP88" i="2"/>
  <c r="L88" i="2"/>
  <c r="T88" i="2" s="1"/>
  <c r="Q88" i="2"/>
  <c r="Y88" i="2" s="1"/>
  <c r="P88" i="2"/>
  <c r="O88" i="2"/>
  <c r="N88" i="2"/>
  <c r="V88" i="2" s="1"/>
  <c r="M88" i="2"/>
  <c r="U88" i="2" s="1"/>
  <c r="R88" i="2"/>
  <c r="Z88" i="2" s="1"/>
  <c r="S88" i="2"/>
  <c r="BM14" i="2"/>
  <c r="BQ14" i="2"/>
  <c r="BK14" i="2"/>
  <c r="BN14" i="2"/>
  <c r="BR14" i="2"/>
  <c r="BL14" i="2"/>
  <c r="BP14" i="2"/>
  <c r="BO14" i="2"/>
  <c r="L14" i="2"/>
  <c r="T14" i="2" s="1"/>
  <c r="N14" i="2"/>
  <c r="V14" i="2" s="1"/>
  <c r="P14" i="2"/>
  <c r="X14" i="2" s="1"/>
  <c r="O14" i="2"/>
  <c r="M14" i="2"/>
  <c r="U14" i="2" s="1"/>
  <c r="Q14" i="2"/>
  <c r="Y14" i="2" s="1"/>
  <c r="R14" i="2"/>
  <c r="Z14" i="2" s="1"/>
  <c r="S14" i="2"/>
  <c r="G151" i="2"/>
  <c r="AR151" i="2" s="1"/>
  <c r="BE151" i="2"/>
  <c r="BI151" i="2"/>
  <c r="BM151" i="2"/>
  <c r="BQ151" i="2"/>
  <c r="BD151" i="2"/>
  <c r="BH151" i="2"/>
  <c r="BL151" i="2"/>
  <c r="BP151" i="2"/>
  <c r="BJ151" i="2"/>
  <c r="BR151" i="2"/>
  <c r="BC151" i="2"/>
  <c r="BK151" i="2"/>
  <c r="BF151" i="2"/>
  <c r="BO151" i="2"/>
  <c r="BG151" i="2"/>
  <c r="BN151" i="2"/>
  <c r="L151" i="2"/>
  <c r="T151" i="2" s="1"/>
  <c r="Q151" i="2"/>
  <c r="Y151" i="2" s="1"/>
  <c r="P151" i="2"/>
  <c r="X151" i="2" s="1"/>
  <c r="O151" i="2"/>
  <c r="W151" i="2" s="1"/>
  <c r="R151" i="2"/>
  <c r="Z151" i="2" s="1"/>
  <c r="M151" i="2"/>
  <c r="U151" i="2" s="1"/>
  <c r="N151" i="2"/>
  <c r="S151" i="2"/>
  <c r="AA151" i="2" s="1"/>
  <c r="G110" i="2"/>
  <c r="BC110" i="2"/>
  <c r="BG110" i="2"/>
  <c r="BK110" i="2"/>
  <c r="BO110" i="2"/>
  <c r="BF110" i="2"/>
  <c r="BJ110" i="2"/>
  <c r="BN110" i="2"/>
  <c r="BR110" i="2"/>
  <c r="BH110" i="2"/>
  <c r="BP110" i="2"/>
  <c r="BE110" i="2"/>
  <c r="BM110" i="2"/>
  <c r="BQ110" i="2"/>
  <c r="BD110" i="2"/>
  <c r="BI110" i="2"/>
  <c r="BL110" i="2"/>
  <c r="L110" i="2"/>
  <c r="T110" i="2" s="1"/>
  <c r="Q110" i="2"/>
  <c r="P110" i="2"/>
  <c r="X110" i="2" s="1"/>
  <c r="O110" i="2"/>
  <c r="W110" i="2" s="1"/>
  <c r="M110" i="2"/>
  <c r="U110" i="2" s="1"/>
  <c r="R110" i="2"/>
  <c r="N110" i="2"/>
  <c r="V110" i="2" s="1"/>
  <c r="S110" i="2"/>
  <c r="AA110" i="2" s="1"/>
  <c r="G272" i="2"/>
  <c r="BD272" i="2"/>
  <c r="BH272" i="2"/>
  <c r="BL272" i="2"/>
  <c r="BP272" i="2"/>
  <c r="BC272" i="2"/>
  <c r="BG272" i="2"/>
  <c r="BK272" i="2"/>
  <c r="BO272" i="2"/>
  <c r="BI272" i="2"/>
  <c r="BQ272" i="2"/>
  <c r="BE272" i="2"/>
  <c r="BJ272" i="2"/>
  <c r="BR272" i="2"/>
  <c r="BM272" i="2"/>
  <c r="BF272" i="2"/>
  <c r="BN272" i="2"/>
  <c r="L272" i="2"/>
  <c r="O272" i="2"/>
  <c r="W272" i="2" s="1"/>
  <c r="N272" i="2"/>
  <c r="V272" i="2" s="1"/>
  <c r="P272" i="2"/>
  <c r="X272" i="2" s="1"/>
  <c r="S272" i="2"/>
  <c r="Q272" i="2"/>
  <c r="Y272" i="2" s="1"/>
  <c r="R272" i="2"/>
  <c r="Z272" i="2" s="1"/>
  <c r="M272" i="2"/>
  <c r="U272" i="2" s="1"/>
  <c r="G56" i="2"/>
  <c r="BE56" i="2"/>
  <c r="BI56" i="2"/>
  <c r="BM56" i="2"/>
  <c r="BQ56" i="2"/>
  <c r="BD56" i="2"/>
  <c r="BH56" i="2"/>
  <c r="BL56" i="2"/>
  <c r="BP56" i="2"/>
  <c r="BF56" i="2"/>
  <c r="BN56" i="2"/>
  <c r="BC56" i="2"/>
  <c r="BK56" i="2"/>
  <c r="BG56" i="2"/>
  <c r="BJ56" i="2"/>
  <c r="BO56" i="2"/>
  <c r="BR56" i="2"/>
  <c r="L56" i="2"/>
  <c r="T56" i="2" s="1"/>
  <c r="N56" i="2"/>
  <c r="V56" i="2" s="1"/>
  <c r="M56" i="2"/>
  <c r="U56" i="2" s="1"/>
  <c r="P56" i="2"/>
  <c r="X56" i="2" s="1"/>
  <c r="O56" i="2"/>
  <c r="W56" i="2" s="1"/>
  <c r="AG56" i="2" s="1"/>
  <c r="S56" i="2"/>
  <c r="AA56" i="2" s="1"/>
  <c r="Q56" i="2"/>
  <c r="Y56" i="2" s="1"/>
  <c r="R56" i="2"/>
  <c r="AP32" i="2"/>
  <c r="G276" i="2"/>
  <c r="AQ276" i="2" s="1"/>
  <c r="BD276" i="2"/>
  <c r="BH276" i="2"/>
  <c r="BL276" i="2"/>
  <c r="BP276" i="2"/>
  <c r="BC276" i="2"/>
  <c r="BG276" i="2"/>
  <c r="BK276" i="2"/>
  <c r="BO276" i="2"/>
  <c r="BI276" i="2"/>
  <c r="BQ276" i="2"/>
  <c r="BM276" i="2"/>
  <c r="BJ276" i="2"/>
  <c r="BR276" i="2"/>
  <c r="BE276" i="2"/>
  <c r="BF276" i="2"/>
  <c r="BN276" i="2"/>
  <c r="L276" i="2"/>
  <c r="T276" i="2" s="1"/>
  <c r="O276" i="2"/>
  <c r="W276" i="2" s="1"/>
  <c r="M276" i="2"/>
  <c r="U276" i="2" s="1"/>
  <c r="P276" i="2"/>
  <c r="X276" i="2" s="1"/>
  <c r="AH276" i="2" s="1"/>
  <c r="S276" i="2"/>
  <c r="R276" i="2"/>
  <c r="Q276" i="2"/>
  <c r="Y276" i="2" s="1"/>
  <c r="AI276" i="2" s="1"/>
  <c r="N276" i="2"/>
  <c r="V276" i="2" s="1"/>
  <c r="G181" i="2"/>
  <c r="BE181" i="2"/>
  <c r="BI181" i="2"/>
  <c r="BM181" i="2"/>
  <c r="BQ181" i="2"/>
  <c r="BF181" i="2"/>
  <c r="BJ181" i="2"/>
  <c r="BN181" i="2"/>
  <c r="BR181" i="2"/>
  <c r="BG181" i="2"/>
  <c r="BO181" i="2"/>
  <c r="BD181" i="2"/>
  <c r="BL181" i="2"/>
  <c r="BP181" i="2"/>
  <c r="BC181" i="2"/>
  <c r="BH181" i="2"/>
  <c r="BK181" i="2"/>
  <c r="L181" i="2"/>
  <c r="T181" i="2" s="1"/>
  <c r="Q181" i="2"/>
  <c r="Y181" i="2" s="1"/>
  <c r="P181" i="2"/>
  <c r="X181" i="2" s="1"/>
  <c r="O181" i="2"/>
  <c r="W181" i="2" s="1"/>
  <c r="R181" i="2"/>
  <c r="M181" i="2"/>
  <c r="U181" i="2" s="1"/>
  <c r="N181" i="2"/>
  <c r="V181" i="2" s="1"/>
  <c r="S181" i="2"/>
  <c r="AA181" i="2" s="1"/>
  <c r="G268" i="2"/>
  <c r="BD268" i="2"/>
  <c r="BH268" i="2"/>
  <c r="BL268" i="2"/>
  <c r="BP268" i="2"/>
  <c r="BC268" i="2"/>
  <c r="BG268" i="2"/>
  <c r="BK268" i="2"/>
  <c r="BO268" i="2"/>
  <c r="BI268" i="2"/>
  <c r="BQ268" i="2"/>
  <c r="BE268" i="2"/>
  <c r="BJ268" i="2"/>
  <c r="BR268" i="2"/>
  <c r="BM268" i="2"/>
  <c r="BF268" i="2"/>
  <c r="BN268" i="2"/>
  <c r="L268" i="2"/>
  <c r="T268" i="2" s="1"/>
  <c r="O268" i="2"/>
  <c r="N268" i="2"/>
  <c r="V268" i="2" s="1"/>
  <c r="P268" i="2"/>
  <c r="S268" i="2"/>
  <c r="AA268" i="2" s="1"/>
  <c r="M268" i="2"/>
  <c r="U268" i="2" s="1"/>
  <c r="Q268" i="2"/>
  <c r="Y268" i="2" s="1"/>
  <c r="R268" i="2"/>
  <c r="Z268" i="2" s="1"/>
  <c r="G212" i="2"/>
  <c r="AT212" i="2" s="1"/>
  <c r="BD212" i="2"/>
  <c r="BH212" i="2"/>
  <c r="BL212" i="2"/>
  <c r="BP212" i="2"/>
  <c r="BC212" i="2"/>
  <c r="BG212" i="2"/>
  <c r="BK212" i="2"/>
  <c r="BO212" i="2"/>
  <c r="BI212" i="2"/>
  <c r="BQ212" i="2"/>
  <c r="BE212" i="2"/>
  <c r="BJ212" i="2"/>
  <c r="BR212" i="2"/>
  <c r="BM212" i="2"/>
  <c r="BF212" i="2"/>
  <c r="BN212" i="2"/>
  <c r="L212" i="2"/>
  <c r="T212" i="2" s="1"/>
  <c r="CS212" i="2" s="1"/>
  <c r="DC212" i="2" s="1"/>
  <c r="DB212" i="2" s="1"/>
  <c r="O212" i="2"/>
  <c r="W212" i="2" s="1"/>
  <c r="P212" i="2"/>
  <c r="X212" i="2" s="1"/>
  <c r="S212" i="2"/>
  <c r="AA212" i="2" s="1"/>
  <c r="M212" i="2"/>
  <c r="U212" i="2" s="1"/>
  <c r="AE212" i="2" s="1"/>
  <c r="Q212" i="2"/>
  <c r="Y212" i="2" s="1"/>
  <c r="N212" i="2"/>
  <c r="V212" i="2" s="1"/>
  <c r="R212" i="2"/>
  <c r="Z212" i="2" s="1"/>
  <c r="W268" i="2"/>
  <c r="W6" i="6"/>
  <c r="V7" i="6"/>
  <c r="Y148" i="2"/>
  <c r="U50" i="2"/>
  <c r="V119" i="2"/>
  <c r="Z292" i="2"/>
  <c r="V249" i="2"/>
  <c r="U249" i="2"/>
  <c r="V165" i="2"/>
  <c r="Z196" i="2"/>
  <c r="Z298" i="2"/>
  <c r="W25" i="2"/>
  <c r="W89" i="2"/>
  <c r="V89" i="2"/>
  <c r="T246" i="2"/>
  <c r="W34" i="2"/>
  <c r="T272" i="2"/>
  <c r="T215" i="2"/>
  <c r="W239" i="2"/>
  <c r="W229" i="2"/>
  <c r="X143" i="2"/>
  <c r="X127" i="2"/>
  <c r="Z104" i="2"/>
  <c r="AA23" i="2"/>
  <c r="W183" i="2"/>
  <c r="W260" i="2"/>
  <c r="T78" i="2"/>
  <c r="T65" i="2"/>
  <c r="AA107" i="2"/>
  <c r="BZ107" i="2" s="1"/>
  <c r="CJ107" i="2" s="1"/>
  <c r="AA250" i="2"/>
  <c r="X250" i="2"/>
  <c r="W55" i="2"/>
  <c r="U193" i="2"/>
  <c r="W218" i="2"/>
  <c r="V258" i="2"/>
  <c r="G90" i="2"/>
  <c r="BE90" i="2"/>
  <c r="BI90" i="2"/>
  <c r="BM90" i="2"/>
  <c r="BQ90" i="2"/>
  <c r="BF90" i="2"/>
  <c r="BJ90" i="2"/>
  <c r="BN90" i="2"/>
  <c r="BR90" i="2"/>
  <c r="BG90" i="2"/>
  <c r="BO90" i="2"/>
  <c r="BD90" i="2"/>
  <c r="BL90" i="2"/>
  <c r="BH90" i="2"/>
  <c r="BC90" i="2"/>
  <c r="BP90" i="2"/>
  <c r="BK90" i="2"/>
  <c r="L90" i="2"/>
  <c r="Q90" i="2"/>
  <c r="Y90" i="2" s="1"/>
  <c r="S90" i="2"/>
  <c r="AA90" i="2" s="1"/>
  <c r="P90" i="2"/>
  <c r="O90" i="2"/>
  <c r="M90" i="2"/>
  <c r="U90" i="2" s="1"/>
  <c r="R90" i="2"/>
  <c r="Z90" i="2" s="1"/>
  <c r="N90" i="2"/>
  <c r="V90" i="2" s="1"/>
  <c r="BN33" i="2"/>
  <c r="BO33" i="2"/>
  <c r="BL33" i="2"/>
  <c r="BP33" i="2"/>
  <c r="BM33" i="2"/>
  <c r="BQ33" i="2"/>
  <c r="BR33" i="2"/>
  <c r="BK33" i="2"/>
  <c r="L33" i="2"/>
  <c r="R33" i="2"/>
  <c r="Z33" i="2" s="1"/>
  <c r="P33" i="2"/>
  <c r="X33" i="2" s="1"/>
  <c r="O33" i="2"/>
  <c r="Q33" i="2"/>
  <c r="N33" i="2"/>
  <c r="V33" i="2" s="1"/>
  <c r="M33" i="2"/>
  <c r="U33" i="2" s="1"/>
  <c r="S33" i="2"/>
  <c r="AA33" i="2" s="1"/>
  <c r="G175" i="2"/>
  <c r="BE175" i="2"/>
  <c r="BI175" i="2"/>
  <c r="BM175" i="2"/>
  <c r="BQ175" i="2"/>
  <c r="BD175" i="2"/>
  <c r="BH175" i="2"/>
  <c r="BL175" i="2"/>
  <c r="BP175" i="2"/>
  <c r="BJ175" i="2"/>
  <c r="BR175" i="2"/>
  <c r="BC175" i="2"/>
  <c r="BK175" i="2"/>
  <c r="BF175" i="2"/>
  <c r="BO175" i="2"/>
  <c r="BG175" i="2"/>
  <c r="BN175" i="2"/>
  <c r="L175" i="2"/>
  <c r="T175" i="2" s="1"/>
  <c r="Q175" i="2"/>
  <c r="Y175" i="2" s="1"/>
  <c r="P175" i="2"/>
  <c r="X175" i="2" s="1"/>
  <c r="O175" i="2"/>
  <c r="W175" i="2" s="1"/>
  <c r="S175" i="2"/>
  <c r="AA175" i="2" s="1"/>
  <c r="M175" i="2"/>
  <c r="U175" i="2" s="1"/>
  <c r="N175" i="2"/>
  <c r="R175" i="2"/>
  <c r="G284" i="2"/>
  <c r="BD284" i="2"/>
  <c r="BH284" i="2"/>
  <c r="BL284" i="2"/>
  <c r="BP284" i="2"/>
  <c r="BC284" i="2"/>
  <c r="BG284" i="2"/>
  <c r="BK284" i="2"/>
  <c r="BO284" i="2"/>
  <c r="BI284" i="2"/>
  <c r="BQ284" i="2"/>
  <c r="BE284" i="2"/>
  <c r="BJ284" i="2"/>
  <c r="BR284" i="2"/>
  <c r="BM284" i="2"/>
  <c r="BF284" i="2"/>
  <c r="BN284" i="2"/>
  <c r="L284" i="2"/>
  <c r="T284" i="2" s="1"/>
  <c r="O284" i="2"/>
  <c r="W284" i="2" s="1"/>
  <c r="P284" i="2"/>
  <c r="X284" i="2" s="1"/>
  <c r="S284" i="2"/>
  <c r="AA284" i="2" s="1"/>
  <c r="Q284" i="2"/>
  <c r="Y284" i="2" s="1"/>
  <c r="R284" i="2"/>
  <c r="Z284" i="2" s="1"/>
  <c r="M284" i="2"/>
  <c r="N284" i="2"/>
  <c r="V284" i="2" s="1"/>
  <c r="G49" i="2"/>
  <c r="BC49" i="2"/>
  <c r="BG49" i="2"/>
  <c r="BK49" i="2"/>
  <c r="BO49" i="2"/>
  <c r="BD49" i="2"/>
  <c r="BH49" i="2"/>
  <c r="BL49" i="2"/>
  <c r="BP49" i="2"/>
  <c r="BE49" i="2"/>
  <c r="BM49" i="2"/>
  <c r="BJ49" i="2"/>
  <c r="BR49" i="2"/>
  <c r="BF49" i="2"/>
  <c r="BQ49" i="2"/>
  <c r="BI49" i="2"/>
  <c r="BN49" i="2"/>
  <c r="L49" i="2"/>
  <c r="T49" i="2" s="1"/>
  <c r="R49" i="2"/>
  <c r="S49" i="2"/>
  <c r="AA49" i="2" s="1"/>
  <c r="P49" i="2"/>
  <c r="X49" i="2" s="1"/>
  <c r="O49" i="2"/>
  <c r="Q49" i="2"/>
  <c r="Y49" i="2" s="1"/>
  <c r="N49" i="2"/>
  <c r="V49" i="2" s="1"/>
  <c r="M49" i="2"/>
  <c r="U49" i="2" s="1"/>
  <c r="G195" i="2"/>
  <c r="BE195" i="2"/>
  <c r="BI195" i="2"/>
  <c r="BM195" i="2"/>
  <c r="BQ195" i="2"/>
  <c r="BF195" i="2"/>
  <c r="BJ195" i="2"/>
  <c r="BN195" i="2"/>
  <c r="BR195" i="2"/>
  <c r="BG195" i="2"/>
  <c r="BO195" i="2"/>
  <c r="BD195" i="2"/>
  <c r="BL195" i="2"/>
  <c r="BP195" i="2"/>
  <c r="BH195" i="2"/>
  <c r="BC195" i="2"/>
  <c r="BK195" i="2"/>
  <c r="L195" i="2"/>
  <c r="T195" i="2" s="1"/>
  <c r="O195" i="2"/>
  <c r="W195" i="2" s="1"/>
  <c r="M195" i="2"/>
  <c r="U195" i="2" s="1"/>
  <c r="P195" i="2"/>
  <c r="X195" i="2" s="1"/>
  <c r="S195" i="2"/>
  <c r="AA195" i="2" s="1"/>
  <c r="N195" i="2"/>
  <c r="V195" i="2" s="1"/>
  <c r="Q195" i="2"/>
  <c r="Y195" i="2" s="1"/>
  <c r="R195" i="2"/>
  <c r="Z195" i="2" s="1"/>
  <c r="G150" i="2"/>
  <c r="BE150" i="2"/>
  <c r="BI150" i="2"/>
  <c r="BM150" i="2"/>
  <c r="BQ150" i="2"/>
  <c r="BD150" i="2"/>
  <c r="BH150" i="2"/>
  <c r="BL150" i="2"/>
  <c r="BP150" i="2"/>
  <c r="BJ150" i="2"/>
  <c r="BR150" i="2"/>
  <c r="BC150" i="2"/>
  <c r="BK150" i="2"/>
  <c r="BN150" i="2"/>
  <c r="BG150" i="2"/>
  <c r="BO150" i="2"/>
  <c r="BF150" i="2"/>
  <c r="L150" i="2"/>
  <c r="T150" i="2" s="1"/>
  <c r="R150" i="2"/>
  <c r="Z150" i="2" s="1"/>
  <c r="P150" i="2"/>
  <c r="O150" i="2"/>
  <c r="M150" i="2"/>
  <c r="U150" i="2" s="1"/>
  <c r="Q150" i="2"/>
  <c r="Y150" i="2" s="1"/>
  <c r="N150" i="2"/>
  <c r="V150" i="2" s="1"/>
  <c r="S150" i="2"/>
  <c r="G99" i="2"/>
  <c r="BE99" i="2"/>
  <c r="BI99" i="2"/>
  <c r="BM99" i="2"/>
  <c r="BQ99" i="2"/>
  <c r="BD99" i="2"/>
  <c r="BH99" i="2"/>
  <c r="BL99" i="2"/>
  <c r="BP99" i="2"/>
  <c r="BJ99" i="2"/>
  <c r="BR99" i="2"/>
  <c r="BG99" i="2"/>
  <c r="BO99" i="2"/>
  <c r="BC99" i="2"/>
  <c r="BN99" i="2"/>
  <c r="BK99" i="2"/>
  <c r="BF99" i="2"/>
  <c r="L99" i="2"/>
  <c r="T99" i="2" s="1"/>
  <c r="N99" i="2"/>
  <c r="V99" i="2" s="1"/>
  <c r="S99" i="2"/>
  <c r="P99" i="2"/>
  <c r="X99" i="2" s="1"/>
  <c r="O99" i="2"/>
  <c r="W99" i="2" s="1"/>
  <c r="M99" i="2"/>
  <c r="U99" i="2" s="1"/>
  <c r="Q99" i="2"/>
  <c r="R99" i="2"/>
  <c r="Z99" i="2" s="1"/>
  <c r="G139" i="2"/>
  <c r="AM139" i="2" s="1"/>
  <c r="BC139" i="2"/>
  <c r="BG139" i="2"/>
  <c r="BK139" i="2"/>
  <c r="BO139" i="2"/>
  <c r="BF139" i="2"/>
  <c r="BJ139" i="2"/>
  <c r="BN139" i="2"/>
  <c r="BR139" i="2"/>
  <c r="BH139" i="2"/>
  <c r="BP139" i="2"/>
  <c r="BE139" i="2"/>
  <c r="BM139" i="2"/>
  <c r="BI139" i="2"/>
  <c r="BL139" i="2"/>
  <c r="BQ139" i="2"/>
  <c r="BD139" i="2"/>
  <c r="L139" i="2"/>
  <c r="Q139" i="2"/>
  <c r="P139" i="2"/>
  <c r="X139" i="2" s="1"/>
  <c r="O139" i="2"/>
  <c r="W139" i="2" s="1"/>
  <c r="S139" i="2"/>
  <c r="AA139" i="2" s="1"/>
  <c r="M139" i="2"/>
  <c r="U139" i="2" s="1"/>
  <c r="N139" i="2"/>
  <c r="V139" i="2" s="1"/>
  <c r="R139" i="2"/>
  <c r="Z139" i="2" s="1"/>
  <c r="G73" i="2"/>
  <c r="BE73" i="2"/>
  <c r="BI73" i="2"/>
  <c r="BM73" i="2"/>
  <c r="BQ73" i="2"/>
  <c r="BD73" i="2"/>
  <c r="BH73" i="2"/>
  <c r="BL73" i="2"/>
  <c r="BP73" i="2"/>
  <c r="BJ73" i="2"/>
  <c r="BR73" i="2"/>
  <c r="BC73" i="2"/>
  <c r="BK73" i="2"/>
  <c r="BN73" i="2"/>
  <c r="BG73" i="2"/>
  <c r="BO73" i="2"/>
  <c r="BF73" i="2"/>
  <c r="L73" i="2"/>
  <c r="T73" i="2" s="1"/>
  <c r="O73" i="2"/>
  <c r="W73" i="2" s="1"/>
  <c r="M73" i="2"/>
  <c r="U73" i="2" s="1"/>
  <c r="P73" i="2"/>
  <c r="X73" i="2" s="1"/>
  <c r="S73" i="2"/>
  <c r="AA73" i="2" s="1"/>
  <c r="N73" i="2"/>
  <c r="V73" i="2" s="1"/>
  <c r="Q73" i="2"/>
  <c r="Y73" i="2" s="1"/>
  <c r="R73" i="2"/>
  <c r="Z73" i="2" s="1"/>
  <c r="G112" i="2"/>
  <c r="BC112" i="2"/>
  <c r="BG112" i="2"/>
  <c r="BK112" i="2"/>
  <c r="BO112" i="2"/>
  <c r="BF112" i="2"/>
  <c r="BJ112" i="2"/>
  <c r="BN112" i="2"/>
  <c r="BR112" i="2"/>
  <c r="BH112" i="2"/>
  <c r="BP112" i="2"/>
  <c r="BE112" i="2"/>
  <c r="BM112" i="2"/>
  <c r="BQ112" i="2"/>
  <c r="BD112" i="2"/>
  <c r="BL112" i="2"/>
  <c r="BI112" i="2"/>
  <c r="L112" i="2"/>
  <c r="T112" i="2" s="1"/>
  <c r="Q112" i="2"/>
  <c r="Y112" i="2" s="1"/>
  <c r="O112" i="2"/>
  <c r="W112" i="2" s="1"/>
  <c r="P112" i="2"/>
  <c r="X112" i="2" s="1"/>
  <c r="R112" i="2"/>
  <c r="Z112" i="2" s="1"/>
  <c r="M112" i="2"/>
  <c r="U112" i="2" s="1"/>
  <c r="S112" i="2"/>
  <c r="AA112" i="2" s="1"/>
  <c r="N112" i="2"/>
  <c r="G45" i="2"/>
  <c r="AP45" i="2" s="1"/>
  <c r="BC45" i="2"/>
  <c r="BG45" i="2"/>
  <c r="BK45" i="2"/>
  <c r="BO45" i="2"/>
  <c r="BD45" i="2"/>
  <c r="BH45" i="2"/>
  <c r="BL45" i="2"/>
  <c r="BP45" i="2"/>
  <c r="BE45" i="2"/>
  <c r="BM45" i="2"/>
  <c r="BJ45" i="2"/>
  <c r="BR45" i="2"/>
  <c r="BF45" i="2"/>
  <c r="BQ45" i="2"/>
  <c r="BI45" i="2"/>
  <c r="BN45" i="2"/>
  <c r="L45" i="2"/>
  <c r="T45" i="2" s="1"/>
  <c r="Q45" i="2"/>
  <c r="N45" i="2"/>
  <c r="P45" i="2"/>
  <c r="X45" i="2" s="1"/>
  <c r="O45" i="2"/>
  <c r="W45" i="2" s="1"/>
  <c r="S45" i="2"/>
  <c r="M45" i="2"/>
  <c r="R45" i="2"/>
  <c r="Z45" i="2" s="1"/>
  <c r="G54" i="2"/>
  <c r="BE54" i="2"/>
  <c r="BI54" i="2"/>
  <c r="BM54" i="2"/>
  <c r="BQ54" i="2"/>
  <c r="BD54" i="2"/>
  <c r="BH54" i="2"/>
  <c r="BL54" i="2"/>
  <c r="BP54" i="2"/>
  <c r="BF54" i="2"/>
  <c r="BN54" i="2"/>
  <c r="BC54" i="2"/>
  <c r="BK54" i="2"/>
  <c r="BG54" i="2"/>
  <c r="BJ54" i="2"/>
  <c r="BR54" i="2"/>
  <c r="BO54" i="2"/>
  <c r="L54" i="2"/>
  <c r="T54" i="2" s="1"/>
  <c r="R54" i="2"/>
  <c r="Z54" i="2" s="1"/>
  <c r="P54" i="2"/>
  <c r="X54" i="2" s="1"/>
  <c r="O54" i="2"/>
  <c r="W54" i="2" s="1"/>
  <c r="M54" i="2"/>
  <c r="U54" i="2" s="1"/>
  <c r="Q54" i="2"/>
  <c r="Y54" i="2" s="1"/>
  <c r="N54" i="2"/>
  <c r="V54" i="2" s="1"/>
  <c r="S54" i="2"/>
  <c r="AA54" i="2" s="1"/>
  <c r="G108" i="2"/>
  <c r="BC108" i="2"/>
  <c r="BG108" i="2"/>
  <c r="BK108" i="2"/>
  <c r="BO108" i="2"/>
  <c r="BF108" i="2"/>
  <c r="BJ108" i="2"/>
  <c r="BN108" i="2"/>
  <c r="BR108" i="2"/>
  <c r="BH108" i="2"/>
  <c r="BP108" i="2"/>
  <c r="BE108" i="2"/>
  <c r="BM108" i="2"/>
  <c r="BQ108" i="2"/>
  <c r="BD108" i="2"/>
  <c r="BL108" i="2"/>
  <c r="BI108" i="2"/>
  <c r="L108" i="2"/>
  <c r="T108" i="2" s="1"/>
  <c r="Q108" i="2"/>
  <c r="Y108" i="2" s="1"/>
  <c r="P108" i="2"/>
  <c r="X108" i="2" s="1"/>
  <c r="CW108" i="2" s="1"/>
  <c r="DG108" i="2" s="1"/>
  <c r="O108" i="2"/>
  <c r="R108" i="2"/>
  <c r="M108" i="2"/>
  <c r="U108" i="2" s="1"/>
  <c r="N108" i="2"/>
  <c r="V108" i="2" s="1"/>
  <c r="S108" i="2"/>
  <c r="G193" i="2"/>
  <c r="BE193" i="2"/>
  <c r="BI193" i="2"/>
  <c r="BM193" i="2"/>
  <c r="BQ193" i="2"/>
  <c r="BF193" i="2"/>
  <c r="BJ193" i="2"/>
  <c r="BN193" i="2"/>
  <c r="BR193" i="2"/>
  <c r="BG193" i="2"/>
  <c r="BO193" i="2"/>
  <c r="BD193" i="2"/>
  <c r="BL193" i="2"/>
  <c r="BP193" i="2"/>
  <c r="BC193" i="2"/>
  <c r="BH193" i="2"/>
  <c r="BK193" i="2"/>
  <c r="L193" i="2"/>
  <c r="T193" i="2" s="1"/>
  <c r="O193" i="2"/>
  <c r="W193" i="2" s="1"/>
  <c r="P193" i="2"/>
  <c r="X193" i="2" s="1"/>
  <c r="S193" i="2"/>
  <c r="AA193" i="2" s="1"/>
  <c r="N193" i="2"/>
  <c r="V193" i="2" s="1"/>
  <c r="Q193" i="2"/>
  <c r="Y193" i="2" s="1"/>
  <c r="R193" i="2"/>
  <c r="Z193" i="2" s="1"/>
  <c r="M193" i="2"/>
  <c r="G75" i="2"/>
  <c r="BE75" i="2"/>
  <c r="BI75" i="2"/>
  <c r="BM75" i="2"/>
  <c r="BQ75" i="2"/>
  <c r="BD75" i="2"/>
  <c r="BH75" i="2"/>
  <c r="BL75" i="2"/>
  <c r="BP75" i="2"/>
  <c r="BJ75" i="2"/>
  <c r="BR75" i="2"/>
  <c r="BC75" i="2"/>
  <c r="BK75" i="2"/>
  <c r="BN75" i="2"/>
  <c r="BG75" i="2"/>
  <c r="BO75" i="2"/>
  <c r="BF75" i="2"/>
  <c r="L75" i="2"/>
  <c r="T75" i="2" s="1"/>
  <c r="CS75" i="2" s="1"/>
  <c r="R75" i="2"/>
  <c r="Z75" i="2" s="1"/>
  <c r="P75" i="2"/>
  <c r="O75" i="2"/>
  <c r="W75" i="2" s="1"/>
  <c r="M75" i="2"/>
  <c r="U75" i="2" s="1"/>
  <c r="Q75" i="2"/>
  <c r="N75" i="2"/>
  <c r="S75" i="2"/>
  <c r="AA75" i="2" s="1"/>
  <c r="G43" i="2"/>
  <c r="BC43" i="2"/>
  <c r="BG43" i="2"/>
  <c r="BK43" i="2"/>
  <c r="BO43" i="2"/>
  <c r="BD43" i="2"/>
  <c r="BH43" i="2"/>
  <c r="BL43" i="2"/>
  <c r="BP43" i="2"/>
  <c r="BE43" i="2"/>
  <c r="BM43" i="2"/>
  <c r="BJ43" i="2"/>
  <c r="BR43" i="2"/>
  <c r="BF43" i="2"/>
  <c r="BQ43" i="2"/>
  <c r="BN43" i="2"/>
  <c r="BI43" i="2"/>
  <c r="L43" i="2"/>
  <c r="T43" i="2" s="1"/>
  <c r="Q43" i="2"/>
  <c r="Y43" i="2" s="1"/>
  <c r="P43" i="2"/>
  <c r="X43" i="2" s="1"/>
  <c r="O43" i="2"/>
  <c r="W43" i="2" s="1"/>
  <c r="R43" i="2"/>
  <c r="Z43" i="2" s="1"/>
  <c r="M43" i="2"/>
  <c r="N43" i="2"/>
  <c r="V43" i="2" s="1"/>
  <c r="S43" i="2"/>
  <c r="G129" i="2"/>
  <c r="BC129" i="2"/>
  <c r="BG129" i="2"/>
  <c r="BK129" i="2"/>
  <c r="BO129" i="2"/>
  <c r="BF129" i="2"/>
  <c r="BJ129" i="2"/>
  <c r="BN129" i="2"/>
  <c r="BR129" i="2"/>
  <c r="BH129" i="2"/>
  <c r="BP129" i="2"/>
  <c r="BE129" i="2"/>
  <c r="BM129" i="2"/>
  <c r="BI129" i="2"/>
  <c r="BL129" i="2"/>
  <c r="BD129" i="2"/>
  <c r="BQ129" i="2"/>
  <c r="L129" i="2"/>
  <c r="Q129" i="2"/>
  <c r="Y129" i="2" s="1"/>
  <c r="R129" i="2"/>
  <c r="Z129" i="2" s="1"/>
  <c r="P129" i="2"/>
  <c r="N129" i="2"/>
  <c r="V129" i="2" s="1"/>
  <c r="O129" i="2"/>
  <c r="W129" i="2" s="1"/>
  <c r="M129" i="2"/>
  <c r="U129" i="2" s="1"/>
  <c r="S129" i="2"/>
  <c r="AA129" i="2" s="1"/>
  <c r="G97" i="2"/>
  <c r="BE97" i="2"/>
  <c r="BI97" i="2"/>
  <c r="BM97" i="2"/>
  <c r="BQ97" i="2"/>
  <c r="BD97" i="2"/>
  <c r="BH97" i="2"/>
  <c r="BL97" i="2"/>
  <c r="BP97" i="2"/>
  <c r="BJ97" i="2"/>
  <c r="BR97" i="2"/>
  <c r="BG97" i="2"/>
  <c r="BO97" i="2"/>
  <c r="BC97" i="2"/>
  <c r="BN97" i="2"/>
  <c r="BF97" i="2"/>
  <c r="BK97" i="2"/>
  <c r="L97" i="2"/>
  <c r="T97" i="2" s="1"/>
  <c r="N97" i="2"/>
  <c r="V97" i="2" s="1"/>
  <c r="P97" i="2"/>
  <c r="X97" i="2" s="1"/>
  <c r="O97" i="2"/>
  <c r="S97" i="2"/>
  <c r="AA97" i="2" s="1"/>
  <c r="Q97" i="2"/>
  <c r="Y97" i="2" s="1"/>
  <c r="R97" i="2"/>
  <c r="M97" i="2"/>
  <c r="G267" i="2"/>
  <c r="AT267" i="2" s="1"/>
  <c r="BD267" i="2"/>
  <c r="BH267" i="2"/>
  <c r="BL267" i="2"/>
  <c r="BP267" i="2"/>
  <c r="BC267" i="2"/>
  <c r="BG267" i="2"/>
  <c r="BK267" i="2"/>
  <c r="BO267" i="2"/>
  <c r="BI267" i="2"/>
  <c r="BQ267" i="2"/>
  <c r="BM267" i="2"/>
  <c r="BJ267" i="2"/>
  <c r="BR267" i="2"/>
  <c r="BE267" i="2"/>
  <c r="BF267" i="2"/>
  <c r="BN267" i="2"/>
  <c r="L267" i="2"/>
  <c r="T267" i="2" s="1"/>
  <c r="O267" i="2"/>
  <c r="W267" i="2" s="1"/>
  <c r="M267" i="2"/>
  <c r="U267" i="2" s="1"/>
  <c r="P267" i="2"/>
  <c r="X267" i="2" s="1"/>
  <c r="S267" i="2"/>
  <c r="AA267" i="2" s="1"/>
  <c r="N267" i="2"/>
  <c r="V267" i="2" s="1"/>
  <c r="Q267" i="2"/>
  <c r="Y267" i="2" s="1"/>
  <c r="R267" i="2"/>
  <c r="Z267" i="2" s="1"/>
  <c r="U148" i="2"/>
  <c r="T139" i="2"/>
  <c r="Z276" i="2"/>
  <c r="X258" i="2"/>
  <c r="AK152" i="6"/>
  <c r="U160" i="2"/>
  <c r="AA171" i="2"/>
  <c r="T171" i="2"/>
  <c r="W171" i="2"/>
  <c r="W133" i="2"/>
  <c r="T174" i="2"/>
  <c r="AA174" i="2"/>
  <c r="V174" i="2"/>
  <c r="AA256" i="2"/>
  <c r="U256" i="2"/>
  <c r="V256" i="2"/>
  <c r="W256" i="2"/>
  <c r="W95" i="2"/>
  <c r="T95" i="2"/>
  <c r="X88" i="2"/>
  <c r="AA88" i="2"/>
  <c r="W88" i="2"/>
  <c r="U97" i="2"/>
  <c r="BT97" i="2" s="1"/>
  <c r="CD97" i="2" s="1"/>
  <c r="Z97" i="2"/>
  <c r="G106" i="2"/>
  <c r="BE106" i="2"/>
  <c r="BI106" i="2"/>
  <c r="BM106" i="2"/>
  <c r="BQ106" i="2"/>
  <c r="BD106" i="2"/>
  <c r="BH106" i="2"/>
  <c r="BL106" i="2"/>
  <c r="BP106" i="2"/>
  <c r="BJ106" i="2"/>
  <c r="BR106" i="2"/>
  <c r="BG106" i="2"/>
  <c r="BO106" i="2"/>
  <c r="BK106" i="2"/>
  <c r="BF106" i="2"/>
  <c r="BN106" i="2"/>
  <c r="BC106" i="2"/>
  <c r="L106" i="2"/>
  <c r="T106" i="2" s="1"/>
  <c r="N106" i="2"/>
  <c r="V106" i="2" s="1"/>
  <c r="BU106" i="2" s="1"/>
  <c r="CE106" i="2" s="1"/>
  <c r="S106" i="2"/>
  <c r="AA106" i="2" s="1"/>
  <c r="P106" i="2"/>
  <c r="X106" i="2" s="1"/>
  <c r="O106" i="2"/>
  <c r="M106" i="2"/>
  <c r="U106" i="2" s="1"/>
  <c r="Q106" i="2"/>
  <c r="Y106" i="2" s="1"/>
  <c r="R106" i="2"/>
  <c r="Z106" i="2" s="1"/>
  <c r="G111" i="2"/>
  <c r="BC111" i="2"/>
  <c r="BG111" i="2"/>
  <c r="BK111" i="2"/>
  <c r="BO111" i="2"/>
  <c r="BF111" i="2"/>
  <c r="BJ111" i="2"/>
  <c r="BN111" i="2"/>
  <c r="BR111" i="2"/>
  <c r="BH111" i="2"/>
  <c r="BP111" i="2"/>
  <c r="BE111" i="2"/>
  <c r="BM111" i="2"/>
  <c r="BI111" i="2"/>
  <c r="BL111" i="2"/>
  <c r="BQ111" i="2"/>
  <c r="BD111" i="2"/>
  <c r="L111" i="2"/>
  <c r="T111" i="2" s="1"/>
  <c r="N111" i="2"/>
  <c r="V111" i="2" s="1"/>
  <c r="M111" i="2"/>
  <c r="U111" i="2" s="1"/>
  <c r="P111" i="2"/>
  <c r="X111" i="2" s="1"/>
  <c r="O111" i="2"/>
  <c r="W111" i="2" s="1"/>
  <c r="Q111" i="2"/>
  <c r="Y111" i="2" s="1"/>
  <c r="R111" i="2"/>
  <c r="S111" i="2"/>
  <c r="AA111" i="2" s="1"/>
  <c r="AK111" i="2" s="1"/>
  <c r="G295" i="2"/>
  <c r="BD295" i="2"/>
  <c r="BH295" i="2"/>
  <c r="BL295" i="2"/>
  <c r="BP295" i="2"/>
  <c r="BJ295" i="2"/>
  <c r="BR295" i="2"/>
  <c r="BE295" i="2"/>
  <c r="BI295" i="2"/>
  <c r="BM295" i="2"/>
  <c r="BQ295" i="2"/>
  <c r="BF295" i="2"/>
  <c r="BN295" i="2"/>
  <c r="BC295" i="2"/>
  <c r="BG295" i="2"/>
  <c r="BK295" i="2"/>
  <c r="BO295" i="2"/>
  <c r="L295" i="2"/>
  <c r="T295" i="2" s="1"/>
  <c r="O295" i="2"/>
  <c r="W295" i="2" s="1"/>
  <c r="P295" i="2"/>
  <c r="X295" i="2" s="1"/>
  <c r="S295" i="2"/>
  <c r="AA295" i="2" s="1"/>
  <c r="M295" i="2"/>
  <c r="U295" i="2" s="1"/>
  <c r="Q295" i="2"/>
  <c r="Y295" i="2" s="1"/>
  <c r="N295" i="2"/>
  <c r="V295" i="2" s="1"/>
  <c r="R295" i="2"/>
  <c r="Z295" i="2" s="1"/>
  <c r="G200" i="2"/>
  <c r="BE200" i="2"/>
  <c r="BI200" i="2"/>
  <c r="BM200" i="2"/>
  <c r="BQ200" i="2"/>
  <c r="BF200" i="2"/>
  <c r="BJ200" i="2"/>
  <c r="BN200" i="2"/>
  <c r="BR200" i="2"/>
  <c r="BG200" i="2"/>
  <c r="BO200" i="2"/>
  <c r="BD200" i="2"/>
  <c r="BL200" i="2"/>
  <c r="BH200" i="2"/>
  <c r="BK200" i="2"/>
  <c r="BP200" i="2"/>
  <c r="BC200" i="2"/>
  <c r="L200" i="2"/>
  <c r="T200" i="2" s="1"/>
  <c r="O200" i="2"/>
  <c r="W200" i="2" s="1"/>
  <c r="P200" i="2"/>
  <c r="X200" i="2" s="1"/>
  <c r="S200" i="2"/>
  <c r="AA200" i="2" s="1"/>
  <c r="R200" i="2"/>
  <c r="Z200" i="2" s="1"/>
  <c r="Q200" i="2"/>
  <c r="Y200" i="2" s="1"/>
  <c r="N200" i="2"/>
  <c r="V200" i="2" s="1"/>
  <c r="M200" i="2"/>
  <c r="U200" i="2" s="1"/>
  <c r="G287" i="2"/>
  <c r="BD287" i="2"/>
  <c r="BH287" i="2"/>
  <c r="BL287" i="2"/>
  <c r="BP287" i="2"/>
  <c r="BC287" i="2"/>
  <c r="BG287" i="2"/>
  <c r="BK287" i="2"/>
  <c r="BO287" i="2"/>
  <c r="BI287" i="2"/>
  <c r="BQ287" i="2"/>
  <c r="BM287" i="2"/>
  <c r="BJ287" i="2"/>
  <c r="BR287" i="2"/>
  <c r="BE287" i="2"/>
  <c r="BF287" i="2"/>
  <c r="BN287" i="2"/>
  <c r="L287" i="2"/>
  <c r="T287" i="2" s="1"/>
  <c r="O287" i="2"/>
  <c r="W287" i="2" s="1"/>
  <c r="P287" i="2"/>
  <c r="X287" i="2" s="1"/>
  <c r="S287" i="2"/>
  <c r="AA287" i="2" s="1"/>
  <c r="Q287" i="2"/>
  <c r="R287" i="2"/>
  <c r="Z287" i="2" s="1"/>
  <c r="BY287" i="2" s="1"/>
  <c r="CI287" i="2" s="1"/>
  <c r="M287" i="2"/>
  <c r="U287" i="2" s="1"/>
  <c r="N287" i="2"/>
  <c r="G113" i="2"/>
  <c r="BC113" i="2"/>
  <c r="BG113" i="2"/>
  <c r="BK113" i="2"/>
  <c r="BO113" i="2"/>
  <c r="BF113" i="2"/>
  <c r="BJ113" i="2"/>
  <c r="BN113" i="2"/>
  <c r="BR113" i="2"/>
  <c r="BH113" i="2"/>
  <c r="BP113" i="2"/>
  <c r="BE113" i="2"/>
  <c r="BM113" i="2"/>
  <c r="BI113" i="2"/>
  <c r="BL113" i="2"/>
  <c r="BD113" i="2"/>
  <c r="BQ113" i="2"/>
  <c r="L113" i="2"/>
  <c r="T113" i="2" s="1"/>
  <c r="Q113" i="2"/>
  <c r="Y113" i="2" s="1"/>
  <c r="P113" i="2"/>
  <c r="O113" i="2"/>
  <c r="R113" i="2"/>
  <c r="Z113" i="2" s="1"/>
  <c r="M113" i="2"/>
  <c r="U113" i="2" s="1"/>
  <c r="N113" i="2"/>
  <c r="S113" i="2"/>
  <c r="AA113" i="2" s="1"/>
  <c r="G84" i="2"/>
  <c r="AM84" i="2" s="1"/>
  <c r="BE84" i="2"/>
  <c r="BI84" i="2"/>
  <c r="BM84" i="2"/>
  <c r="BQ84" i="2"/>
  <c r="BF84" i="2"/>
  <c r="BJ84" i="2"/>
  <c r="BN84" i="2"/>
  <c r="BR84" i="2"/>
  <c r="BG84" i="2"/>
  <c r="BO84" i="2"/>
  <c r="BD84" i="2"/>
  <c r="BL84" i="2"/>
  <c r="BH84" i="2"/>
  <c r="BC84" i="2"/>
  <c r="BK84" i="2"/>
  <c r="BP84" i="2"/>
  <c r="L84" i="2"/>
  <c r="T84" i="2" s="1"/>
  <c r="Q84" i="2"/>
  <c r="Y84" i="2" s="1"/>
  <c r="R84" i="2"/>
  <c r="Z84" i="2" s="1"/>
  <c r="P84" i="2"/>
  <c r="X84" i="2" s="1"/>
  <c r="CW84" i="2" s="1"/>
  <c r="DG84" i="2" s="1"/>
  <c r="N84" i="2"/>
  <c r="V84" i="2" s="1"/>
  <c r="M84" i="2"/>
  <c r="U84" i="2" s="1"/>
  <c r="S84" i="2"/>
  <c r="AA84" i="2" s="1"/>
  <c r="O84" i="2"/>
  <c r="W84" i="2" s="1"/>
  <c r="CV84" i="2" s="1"/>
  <c r="DF84" i="2" s="1"/>
  <c r="G81" i="2"/>
  <c r="BE81" i="2"/>
  <c r="BI81" i="2"/>
  <c r="BM81" i="2"/>
  <c r="BQ81" i="2"/>
  <c r="BF81" i="2"/>
  <c r="BJ81" i="2"/>
  <c r="BN81" i="2"/>
  <c r="BR81" i="2"/>
  <c r="BG81" i="2"/>
  <c r="BO81" i="2"/>
  <c r="BD81" i="2"/>
  <c r="BL81" i="2"/>
  <c r="BP81" i="2"/>
  <c r="BK81" i="2"/>
  <c r="BH81" i="2"/>
  <c r="BC81" i="2"/>
  <c r="L81" i="2"/>
  <c r="T81" i="2" s="1"/>
  <c r="R81" i="2"/>
  <c r="Z81" i="2" s="1"/>
  <c r="S81" i="2"/>
  <c r="AA81" i="2" s="1"/>
  <c r="P81" i="2"/>
  <c r="X81" i="2" s="1"/>
  <c r="O81" i="2"/>
  <c r="W81" i="2" s="1"/>
  <c r="M81" i="2"/>
  <c r="U81" i="2" s="1"/>
  <c r="Q81" i="2"/>
  <c r="Y81" i="2" s="1"/>
  <c r="N81" i="2"/>
  <c r="V81" i="2" s="1"/>
  <c r="G121" i="2"/>
  <c r="BC121" i="2"/>
  <c r="BG121" i="2"/>
  <c r="BK121" i="2"/>
  <c r="BO121" i="2"/>
  <c r="BF121" i="2"/>
  <c r="BJ121" i="2"/>
  <c r="BN121" i="2"/>
  <c r="BR121" i="2"/>
  <c r="BH121" i="2"/>
  <c r="BP121" i="2"/>
  <c r="BE121" i="2"/>
  <c r="BM121" i="2"/>
  <c r="BI121" i="2"/>
  <c r="BL121" i="2"/>
  <c r="BD121" i="2"/>
  <c r="BQ121" i="2"/>
  <c r="L121" i="2"/>
  <c r="T121" i="2" s="1"/>
  <c r="R121" i="2"/>
  <c r="Z121" i="2" s="1"/>
  <c r="AJ121" i="2" s="1"/>
  <c r="P121" i="2"/>
  <c r="X121" i="2" s="1"/>
  <c r="O121" i="2"/>
  <c r="Q121" i="2"/>
  <c r="Y121" i="2" s="1"/>
  <c r="N121" i="2"/>
  <c r="M121" i="2"/>
  <c r="U121" i="2" s="1"/>
  <c r="S121" i="2"/>
  <c r="G255" i="2"/>
  <c r="BD255" i="2"/>
  <c r="BH255" i="2"/>
  <c r="BL255" i="2"/>
  <c r="BP255" i="2"/>
  <c r="BC255" i="2"/>
  <c r="BG255" i="2"/>
  <c r="BK255" i="2"/>
  <c r="BO255" i="2"/>
  <c r="BI255" i="2"/>
  <c r="BQ255" i="2"/>
  <c r="BE255" i="2"/>
  <c r="BJ255" i="2"/>
  <c r="BR255" i="2"/>
  <c r="BM255" i="2"/>
  <c r="BF255" i="2"/>
  <c r="BN255" i="2"/>
  <c r="L255" i="2"/>
  <c r="T255" i="2" s="1"/>
  <c r="O255" i="2"/>
  <c r="W255" i="2" s="1"/>
  <c r="N255" i="2"/>
  <c r="V255" i="2" s="1"/>
  <c r="P255" i="2"/>
  <c r="X255" i="2" s="1"/>
  <c r="S255" i="2"/>
  <c r="AA255" i="2" s="1"/>
  <c r="CZ255" i="2" s="1"/>
  <c r="DJ255" i="2" s="1"/>
  <c r="Q255" i="2"/>
  <c r="Y255" i="2" s="1"/>
  <c r="R255" i="2"/>
  <c r="Z255" i="2" s="1"/>
  <c r="M255" i="2"/>
  <c r="U255" i="2" s="1"/>
  <c r="G136" i="2"/>
  <c r="BC136" i="2"/>
  <c r="BG136" i="2"/>
  <c r="BK136" i="2"/>
  <c r="BO136" i="2"/>
  <c r="BF136" i="2"/>
  <c r="BJ136" i="2"/>
  <c r="BN136" i="2"/>
  <c r="BR136" i="2"/>
  <c r="BH136" i="2"/>
  <c r="BP136" i="2"/>
  <c r="BE136" i="2"/>
  <c r="BM136" i="2"/>
  <c r="BQ136" i="2"/>
  <c r="BD136" i="2"/>
  <c r="BL136" i="2"/>
  <c r="BI136" i="2"/>
  <c r="L136" i="2"/>
  <c r="T136" i="2" s="1"/>
  <c r="Q136" i="2"/>
  <c r="Y136" i="2" s="1"/>
  <c r="S136" i="2"/>
  <c r="AA136" i="2" s="1"/>
  <c r="P136" i="2"/>
  <c r="X136" i="2" s="1"/>
  <c r="AB136" i="2" s="1"/>
  <c r="O136" i="2"/>
  <c r="W136" i="2" s="1"/>
  <c r="N136" i="2"/>
  <c r="V136" i="2" s="1"/>
  <c r="M136" i="2"/>
  <c r="U136" i="2" s="1"/>
  <c r="R136" i="2"/>
  <c r="Z136" i="2" s="1"/>
  <c r="I136" i="6" s="1"/>
  <c r="G291" i="2"/>
  <c r="AN291" i="2" s="1"/>
  <c r="BD291" i="2"/>
  <c r="BH291" i="2"/>
  <c r="BL291" i="2"/>
  <c r="BC291" i="2"/>
  <c r="BG291" i="2"/>
  <c r="BK291" i="2"/>
  <c r="BO291" i="2"/>
  <c r="BI291" i="2"/>
  <c r="BP291" i="2"/>
  <c r="BM291" i="2"/>
  <c r="BJ291" i="2"/>
  <c r="BQ291" i="2"/>
  <c r="BE291" i="2"/>
  <c r="BR291" i="2"/>
  <c r="BF291" i="2"/>
  <c r="BN291" i="2"/>
  <c r="L291" i="2"/>
  <c r="T291" i="2" s="1"/>
  <c r="O291" i="2"/>
  <c r="W291" i="2" s="1"/>
  <c r="P291" i="2"/>
  <c r="X291" i="2" s="1"/>
  <c r="AH291" i="2" s="1"/>
  <c r="S291" i="2"/>
  <c r="M291" i="2"/>
  <c r="Q291" i="2"/>
  <c r="Y291" i="2" s="1"/>
  <c r="N291" i="2"/>
  <c r="V291" i="2" s="1"/>
  <c r="CU291" i="2" s="1"/>
  <c r="DE291" i="2" s="1"/>
  <c r="R291" i="2"/>
  <c r="Z291" i="2" s="1"/>
  <c r="G147" i="2"/>
  <c r="BC147" i="2"/>
  <c r="BG147" i="2"/>
  <c r="BK147" i="2"/>
  <c r="BO147" i="2"/>
  <c r="BF147" i="2"/>
  <c r="BJ147" i="2"/>
  <c r="BN147" i="2"/>
  <c r="BR147" i="2"/>
  <c r="BH147" i="2"/>
  <c r="BP147" i="2"/>
  <c r="BE147" i="2"/>
  <c r="BM147" i="2"/>
  <c r="BI147" i="2"/>
  <c r="BL147" i="2"/>
  <c r="BQ147" i="2"/>
  <c r="BD147" i="2"/>
  <c r="L147" i="2"/>
  <c r="T147" i="2" s="1"/>
  <c r="N147" i="2"/>
  <c r="V147" i="2" s="1"/>
  <c r="M147" i="2"/>
  <c r="U147" i="2" s="1"/>
  <c r="P147" i="2"/>
  <c r="X147" i="2" s="1"/>
  <c r="O147" i="2"/>
  <c r="W147" i="2" s="1"/>
  <c r="S147" i="2"/>
  <c r="AA147" i="2" s="1"/>
  <c r="Q147" i="2"/>
  <c r="Y147" i="2" s="1"/>
  <c r="R147" i="2"/>
  <c r="Z147" i="2" s="1"/>
  <c r="G96" i="2"/>
  <c r="BE96" i="2"/>
  <c r="BI96" i="2"/>
  <c r="BM96" i="2"/>
  <c r="BQ96" i="2"/>
  <c r="BD96" i="2"/>
  <c r="BH96" i="2"/>
  <c r="BL96" i="2"/>
  <c r="BP96" i="2"/>
  <c r="BJ96" i="2"/>
  <c r="BR96" i="2"/>
  <c r="BG96" i="2"/>
  <c r="BO96" i="2"/>
  <c r="BK96" i="2"/>
  <c r="BF96" i="2"/>
  <c r="BC96" i="2"/>
  <c r="BN96" i="2"/>
  <c r="L96" i="2"/>
  <c r="T96" i="2" s="1"/>
  <c r="Q96" i="2"/>
  <c r="Y96" i="2" s="1"/>
  <c r="R96" i="2"/>
  <c r="Z96" i="2" s="1"/>
  <c r="P96" i="2"/>
  <c r="X96" i="2" s="1"/>
  <c r="O96" i="2"/>
  <c r="W96" i="2" s="1"/>
  <c r="M96" i="2"/>
  <c r="N96" i="2"/>
  <c r="V96" i="2" s="1"/>
  <c r="S96" i="2"/>
  <c r="G265" i="2"/>
  <c r="BD265" i="2"/>
  <c r="BH265" i="2"/>
  <c r="BL265" i="2"/>
  <c r="BP265" i="2"/>
  <c r="BC265" i="2"/>
  <c r="BG265" i="2"/>
  <c r="BK265" i="2"/>
  <c r="BO265" i="2"/>
  <c r="BI265" i="2"/>
  <c r="BQ265" i="2"/>
  <c r="BM265" i="2"/>
  <c r="BJ265" i="2"/>
  <c r="BR265" i="2"/>
  <c r="BE265" i="2"/>
  <c r="BF265" i="2"/>
  <c r="BN265" i="2"/>
  <c r="L265" i="2"/>
  <c r="T265" i="2" s="1"/>
  <c r="O265" i="2"/>
  <c r="W265" i="2" s="1"/>
  <c r="P265" i="2"/>
  <c r="X265" i="2" s="1"/>
  <c r="S265" i="2"/>
  <c r="AA265" i="2" s="1"/>
  <c r="M265" i="2"/>
  <c r="U265" i="2" s="1"/>
  <c r="Q265" i="2"/>
  <c r="Y265" i="2" s="1"/>
  <c r="R265" i="2"/>
  <c r="Z265" i="2" s="1"/>
  <c r="N265" i="2"/>
  <c r="V265" i="2" s="1"/>
  <c r="G47" i="2"/>
  <c r="BC47" i="2"/>
  <c r="BG47" i="2"/>
  <c r="BK47" i="2"/>
  <c r="BO47" i="2"/>
  <c r="BD47" i="2"/>
  <c r="BH47" i="2"/>
  <c r="BL47" i="2"/>
  <c r="BT47" i="2" s="1"/>
  <c r="CD47" i="2" s="1"/>
  <c r="BP47" i="2"/>
  <c r="BE47" i="2"/>
  <c r="BM47" i="2"/>
  <c r="BJ47" i="2"/>
  <c r="BR47" i="2"/>
  <c r="BF47" i="2"/>
  <c r="BQ47" i="2"/>
  <c r="BI47" i="2"/>
  <c r="BN47" i="2"/>
  <c r="L47" i="2"/>
  <c r="Q47" i="2"/>
  <c r="O47" i="2"/>
  <c r="W47" i="2" s="1"/>
  <c r="P47" i="2"/>
  <c r="R47" i="2"/>
  <c r="M47" i="2"/>
  <c r="U47" i="2" s="1"/>
  <c r="S47" i="2"/>
  <c r="AA47" i="2" s="1"/>
  <c r="N47" i="2"/>
  <c r="V47" i="2" s="1"/>
  <c r="G263" i="2"/>
  <c r="BD263" i="2"/>
  <c r="BH263" i="2"/>
  <c r="BL263" i="2"/>
  <c r="BP263" i="2"/>
  <c r="BC263" i="2"/>
  <c r="BG263" i="2"/>
  <c r="BK263" i="2"/>
  <c r="BO263" i="2"/>
  <c r="BI263" i="2"/>
  <c r="BQ263" i="2"/>
  <c r="BM263" i="2"/>
  <c r="BJ263" i="2"/>
  <c r="BR263" i="2"/>
  <c r="BE263" i="2"/>
  <c r="BF263" i="2"/>
  <c r="BN263" i="2"/>
  <c r="L263" i="2"/>
  <c r="T263" i="2" s="1"/>
  <c r="O263" i="2"/>
  <c r="W263" i="2" s="1"/>
  <c r="M263" i="2"/>
  <c r="U263" i="2" s="1"/>
  <c r="P263" i="2"/>
  <c r="X263" i="2" s="1"/>
  <c r="S263" i="2"/>
  <c r="AA263" i="2" s="1"/>
  <c r="Q263" i="2"/>
  <c r="Y263" i="2" s="1"/>
  <c r="N263" i="2"/>
  <c r="V263" i="2" s="1"/>
  <c r="R263" i="2"/>
  <c r="Z263" i="2" s="1"/>
  <c r="G122" i="2"/>
  <c r="BC122" i="2"/>
  <c r="BG122" i="2"/>
  <c r="BK122" i="2"/>
  <c r="BO122" i="2"/>
  <c r="BF122" i="2"/>
  <c r="BJ122" i="2"/>
  <c r="BN122" i="2"/>
  <c r="BR122" i="2"/>
  <c r="BH122" i="2"/>
  <c r="BP122" i="2"/>
  <c r="BE122" i="2"/>
  <c r="BM122" i="2"/>
  <c r="BQ122" i="2"/>
  <c r="BD122" i="2"/>
  <c r="BI122" i="2"/>
  <c r="BL122" i="2"/>
  <c r="L122" i="2"/>
  <c r="T122" i="2" s="1"/>
  <c r="Q122" i="2"/>
  <c r="Y122" i="2" s="1"/>
  <c r="S122" i="2"/>
  <c r="AA122" i="2" s="1"/>
  <c r="P122" i="2"/>
  <c r="X122" i="2" s="1"/>
  <c r="O122" i="2"/>
  <c r="W122" i="2" s="1"/>
  <c r="BV122" i="2" s="1"/>
  <c r="CF122" i="2" s="1"/>
  <c r="R122" i="2"/>
  <c r="M122" i="2"/>
  <c r="U122" i="2" s="1"/>
  <c r="N122" i="2"/>
  <c r="V122" i="2" s="1"/>
  <c r="U94" i="2"/>
  <c r="Y94" i="2"/>
  <c r="T94" i="2"/>
  <c r="Z94" i="2"/>
  <c r="G67" i="2"/>
  <c r="BE67" i="2"/>
  <c r="BI67" i="2"/>
  <c r="BM67" i="2"/>
  <c r="BQ67" i="2"/>
  <c r="BD67" i="2"/>
  <c r="BH67" i="2"/>
  <c r="BL67" i="2"/>
  <c r="BP67" i="2"/>
  <c r="BJ67" i="2"/>
  <c r="BR67" i="2"/>
  <c r="BC67" i="2"/>
  <c r="BK67" i="2"/>
  <c r="BN67" i="2"/>
  <c r="BG67" i="2"/>
  <c r="BO67" i="2"/>
  <c r="BF67" i="2"/>
  <c r="L67" i="2"/>
  <c r="T67" i="2" s="1"/>
  <c r="Q67" i="2"/>
  <c r="Y67" i="2" s="1"/>
  <c r="N67" i="2"/>
  <c r="P67" i="2"/>
  <c r="X67" i="2" s="1"/>
  <c r="R67" i="2"/>
  <c r="Z67" i="2" s="1"/>
  <c r="O67" i="2"/>
  <c r="W67" i="2" s="1"/>
  <c r="M67" i="2"/>
  <c r="U67" i="2" s="1"/>
  <c r="S67" i="2"/>
  <c r="AA67" i="2" s="1"/>
  <c r="G46" i="2"/>
  <c r="BC46" i="2"/>
  <c r="BG46" i="2"/>
  <c r="BK46" i="2"/>
  <c r="BO46" i="2"/>
  <c r="BD46" i="2"/>
  <c r="BH46" i="2"/>
  <c r="BL46" i="2"/>
  <c r="BP46" i="2"/>
  <c r="BE46" i="2"/>
  <c r="BM46" i="2"/>
  <c r="BJ46" i="2"/>
  <c r="BR46" i="2"/>
  <c r="BN46" i="2"/>
  <c r="BI46" i="2"/>
  <c r="BQ46" i="2"/>
  <c r="BF46" i="2"/>
  <c r="L46" i="2"/>
  <c r="N46" i="2"/>
  <c r="V46" i="2" s="1"/>
  <c r="M46" i="2"/>
  <c r="U46" i="2" s="1"/>
  <c r="P46" i="2"/>
  <c r="X46" i="2" s="1"/>
  <c r="O46" i="2"/>
  <c r="W46" i="2" s="1"/>
  <c r="Q46" i="2"/>
  <c r="Y46" i="2" s="1"/>
  <c r="R46" i="2"/>
  <c r="Z46" i="2" s="1"/>
  <c r="S46" i="2"/>
  <c r="AA46" i="2" s="1"/>
  <c r="G117" i="2"/>
  <c r="BC117" i="2"/>
  <c r="BG117" i="2"/>
  <c r="BK117" i="2"/>
  <c r="BO117" i="2"/>
  <c r="BF117" i="2"/>
  <c r="BJ117" i="2"/>
  <c r="BN117" i="2"/>
  <c r="BR117" i="2"/>
  <c r="BH117" i="2"/>
  <c r="BP117" i="2"/>
  <c r="BE117" i="2"/>
  <c r="BM117" i="2"/>
  <c r="BI117" i="2"/>
  <c r="BL117" i="2"/>
  <c r="BD117" i="2"/>
  <c r="BQ117" i="2"/>
  <c r="L117" i="2"/>
  <c r="T117" i="2" s="1"/>
  <c r="Q117" i="2"/>
  <c r="Y117" i="2" s="1"/>
  <c r="S117" i="2"/>
  <c r="AA117" i="2" s="1"/>
  <c r="P117" i="2"/>
  <c r="X117" i="2" s="1"/>
  <c r="O117" i="2"/>
  <c r="W117" i="2" s="1"/>
  <c r="N117" i="2"/>
  <c r="V117" i="2" s="1"/>
  <c r="M117" i="2"/>
  <c r="R117" i="2"/>
  <c r="G87" i="2"/>
  <c r="BE87" i="2"/>
  <c r="BI87" i="2"/>
  <c r="BM87" i="2"/>
  <c r="BQ87" i="2"/>
  <c r="BF87" i="2"/>
  <c r="BJ87" i="2"/>
  <c r="BN87" i="2"/>
  <c r="BR87" i="2"/>
  <c r="BG87" i="2"/>
  <c r="BO87" i="2"/>
  <c r="BD87" i="2"/>
  <c r="BL87" i="2"/>
  <c r="BP87" i="2"/>
  <c r="BK87" i="2"/>
  <c r="BC87" i="2"/>
  <c r="BH87" i="2"/>
  <c r="L87" i="2"/>
  <c r="T87" i="2" s="1"/>
  <c r="R87" i="2"/>
  <c r="Z87" i="2" s="1"/>
  <c r="S87" i="2"/>
  <c r="P87" i="2"/>
  <c r="X87" i="2" s="1"/>
  <c r="O87" i="2"/>
  <c r="W87" i="2" s="1"/>
  <c r="M87" i="2"/>
  <c r="U87" i="2" s="1"/>
  <c r="Q87" i="2"/>
  <c r="Y87" i="2" s="1"/>
  <c r="N87" i="2"/>
  <c r="V87" i="2" s="1"/>
  <c r="BM20" i="2"/>
  <c r="BQ20" i="2"/>
  <c r="BO20" i="2"/>
  <c r="BN20" i="2"/>
  <c r="BR20" i="2"/>
  <c r="BL20" i="2"/>
  <c r="BP20" i="2"/>
  <c r="BK20" i="2"/>
  <c r="L20" i="2"/>
  <c r="T20" i="2" s="1"/>
  <c r="Q20" i="2"/>
  <c r="Y20" i="2" s="1"/>
  <c r="R20" i="2"/>
  <c r="Z20" i="2" s="1"/>
  <c r="P20" i="2"/>
  <c r="X20" i="2" s="1"/>
  <c r="O20" i="2"/>
  <c r="W20" i="2" s="1"/>
  <c r="CV20" i="2" s="1"/>
  <c r="DF20" i="2" s="1"/>
  <c r="S20" i="2"/>
  <c r="AA20" i="2" s="1"/>
  <c r="M20" i="2"/>
  <c r="U20" i="2" s="1"/>
  <c r="N20" i="2"/>
  <c r="V20" i="2" s="1"/>
  <c r="G39" i="2"/>
  <c r="BC39" i="2"/>
  <c r="BG39" i="2"/>
  <c r="BK39" i="2"/>
  <c r="BO39" i="2"/>
  <c r="BD39" i="2"/>
  <c r="BH39" i="2"/>
  <c r="BL39" i="2"/>
  <c r="BP39" i="2"/>
  <c r="BE39" i="2"/>
  <c r="BM39" i="2"/>
  <c r="BJ39" i="2"/>
  <c r="BR39" i="2"/>
  <c r="BF39" i="2"/>
  <c r="BQ39" i="2"/>
  <c r="BI39" i="2"/>
  <c r="BN39" i="2"/>
  <c r="L39" i="2"/>
  <c r="T39" i="2" s="1"/>
  <c r="Q39" i="2"/>
  <c r="P39" i="2"/>
  <c r="X39" i="2" s="1"/>
  <c r="O39" i="2"/>
  <c r="W39" i="2" s="1"/>
  <c r="N39" i="2"/>
  <c r="V39" i="2" s="1"/>
  <c r="M39" i="2"/>
  <c r="U39" i="2" s="1"/>
  <c r="R39" i="2"/>
  <c r="Z39" i="2" s="1"/>
  <c r="S39" i="2"/>
  <c r="AA39" i="2" s="1"/>
  <c r="G241" i="2"/>
  <c r="BD241" i="2"/>
  <c r="BH241" i="2"/>
  <c r="BL241" i="2"/>
  <c r="BP241" i="2"/>
  <c r="BC241" i="2"/>
  <c r="BG241" i="2"/>
  <c r="BK241" i="2"/>
  <c r="BO241" i="2"/>
  <c r="BI241" i="2"/>
  <c r="BQ241" i="2"/>
  <c r="BM241" i="2"/>
  <c r="BJ241" i="2"/>
  <c r="BR241" i="2"/>
  <c r="BE241" i="2"/>
  <c r="BF241" i="2"/>
  <c r="BN241" i="2"/>
  <c r="L241" i="2"/>
  <c r="T241" i="2" s="1"/>
  <c r="O241" i="2"/>
  <c r="W241" i="2" s="1"/>
  <c r="M241" i="2"/>
  <c r="U241" i="2" s="1"/>
  <c r="P241" i="2"/>
  <c r="X241" i="2" s="1"/>
  <c r="S241" i="2"/>
  <c r="AA241" i="2" s="1"/>
  <c r="Q241" i="2"/>
  <c r="Y241" i="2" s="1"/>
  <c r="R241" i="2"/>
  <c r="Z241" i="2" s="1"/>
  <c r="N241" i="2"/>
  <c r="V241" i="2" s="1"/>
  <c r="G262" i="2"/>
  <c r="BD262" i="2"/>
  <c r="BH262" i="2"/>
  <c r="BL262" i="2"/>
  <c r="BP262" i="2"/>
  <c r="BC262" i="2"/>
  <c r="BG262" i="2"/>
  <c r="BK262" i="2"/>
  <c r="BO262" i="2"/>
  <c r="BI262" i="2"/>
  <c r="BQ262" i="2"/>
  <c r="BE262" i="2"/>
  <c r="BJ262" i="2"/>
  <c r="BR262" i="2"/>
  <c r="BM262" i="2"/>
  <c r="BF262" i="2"/>
  <c r="BN262" i="2"/>
  <c r="L262" i="2"/>
  <c r="T262" i="2" s="1"/>
  <c r="O262" i="2"/>
  <c r="W262" i="2" s="1"/>
  <c r="AG262" i="2" s="1"/>
  <c r="P262" i="2"/>
  <c r="X262" i="2" s="1"/>
  <c r="S262" i="2"/>
  <c r="AA262" i="2" s="1"/>
  <c r="M262" i="2"/>
  <c r="U262" i="2" s="1"/>
  <c r="Q262" i="2"/>
  <c r="Y262" i="2" s="1"/>
  <c r="CX262" i="2" s="1"/>
  <c r="DH262" i="2" s="1"/>
  <c r="N262" i="2"/>
  <c r="V262" i="2" s="1"/>
  <c r="R262" i="2"/>
  <c r="Z262" i="2" s="1"/>
  <c r="G205" i="2"/>
  <c r="BE205" i="2"/>
  <c r="BI205" i="2"/>
  <c r="BM205" i="2"/>
  <c r="BQ205" i="2"/>
  <c r="BF205" i="2"/>
  <c r="BJ205" i="2"/>
  <c r="BN205" i="2"/>
  <c r="BR205" i="2"/>
  <c r="BG205" i="2"/>
  <c r="BO205" i="2"/>
  <c r="BD205" i="2"/>
  <c r="BL205" i="2"/>
  <c r="BP205" i="2"/>
  <c r="BH205" i="2"/>
  <c r="BC205" i="2"/>
  <c r="BK205" i="2"/>
  <c r="L205" i="2"/>
  <c r="T205" i="2" s="1"/>
  <c r="O205" i="2"/>
  <c r="W205" i="2" s="1"/>
  <c r="P205" i="2"/>
  <c r="X205" i="2" s="1"/>
  <c r="S205" i="2"/>
  <c r="AA205" i="2" s="1"/>
  <c r="R205" i="2"/>
  <c r="Z205" i="2" s="1"/>
  <c r="Q205" i="2"/>
  <c r="N205" i="2"/>
  <c r="M205" i="2"/>
  <c r="U205" i="2" s="1"/>
  <c r="G62" i="2"/>
  <c r="AT62" i="2" s="1"/>
  <c r="BE62" i="2"/>
  <c r="BI62" i="2"/>
  <c r="BM62" i="2"/>
  <c r="BQ62" i="2"/>
  <c r="BD62" i="2"/>
  <c r="BH62" i="2"/>
  <c r="BL62" i="2"/>
  <c r="BP62" i="2"/>
  <c r="BJ62" i="2"/>
  <c r="BR62" i="2"/>
  <c r="BC62" i="2"/>
  <c r="BK62" i="2"/>
  <c r="BF62" i="2"/>
  <c r="BO62" i="2"/>
  <c r="BG62" i="2"/>
  <c r="BN62" i="2"/>
  <c r="L62" i="2"/>
  <c r="T62" i="2" s="1"/>
  <c r="Q62" i="2"/>
  <c r="Y62" i="2" s="1"/>
  <c r="P62" i="2"/>
  <c r="X62" i="2" s="1"/>
  <c r="O62" i="2"/>
  <c r="W62" i="2" s="1"/>
  <c r="AG62" i="2" s="1"/>
  <c r="M62" i="2"/>
  <c r="U62" i="2" s="1"/>
  <c r="R62" i="2"/>
  <c r="N62" i="2"/>
  <c r="V62" i="2" s="1"/>
  <c r="S62" i="2"/>
  <c r="AA62" i="2" s="1"/>
  <c r="AK62" i="2" s="1"/>
  <c r="G207" i="2"/>
  <c r="BD207" i="2"/>
  <c r="BH207" i="2"/>
  <c r="BL207" i="2"/>
  <c r="BP207" i="2"/>
  <c r="BC207" i="2"/>
  <c r="BG207" i="2"/>
  <c r="BK207" i="2"/>
  <c r="BO207" i="2"/>
  <c r="BI207" i="2"/>
  <c r="BQ207" i="2"/>
  <c r="BE207" i="2"/>
  <c r="BM207" i="2"/>
  <c r="BJ207" i="2"/>
  <c r="BR207" i="2"/>
  <c r="BF207" i="2"/>
  <c r="BN207" i="2"/>
  <c r="L207" i="2"/>
  <c r="T207" i="2" s="1"/>
  <c r="O207" i="2"/>
  <c r="W207" i="2" s="1"/>
  <c r="N207" i="2"/>
  <c r="V207" i="2" s="1"/>
  <c r="P207" i="2"/>
  <c r="X207" i="2" s="1"/>
  <c r="S207" i="2"/>
  <c r="AA207" i="2" s="1"/>
  <c r="M207" i="2"/>
  <c r="U207" i="2" s="1"/>
  <c r="Q207" i="2"/>
  <c r="Y207" i="2" s="1"/>
  <c r="BX207" i="2" s="1"/>
  <c r="CH207" i="2" s="1"/>
  <c r="R207" i="2"/>
  <c r="Z207" i="2" s="1"/>
  <c r="G173" i="2"/>
  <c r="BE173" i="2"/>
  <c r="BI173" i="2"/>
  <c r="BM173" i="2"/>
  <c r="BQ173" i="2"/>
  <c r="BD173" i="2"/>
  <c r="BH173" i="2"/>
  <c r="BL173" i="2"/>
  <c r="BP173" i="2"/>
  <c r="BJ173" i="2"/>
  <c r="BR173" i="2"/>
  <c r="BC173" i="2"/>
  <c r="BK173" i="2"/>
  <c r="BF173" i="2"/>
  <c r="BO173" i="2"/>
  <c r="BW173" i="2" s="1"/>
  <c r="CG173" i="2" s="1"/>
  <c r="BG173" i="2"/>
  <c r="BN173" i="2"/>
  <c r="L173" i="2"/>
  <c r="T173" i="2" s="1"/>
  <c r="Q173" i="2"/>
  <c r="Y173" i="2" s="1"/>
  <c r="O173" i="2"/>
  <c r="W173" i="2" s="1"/>
  <c r="P173" i="2"/>
  <c r="X173" i="2" s="1"/>
  <c r="R173" i="2"/>
  <c r="Z173" i="2" s="1"/>
  <c r="M173" i="2"/>
  <c r="U173" i="2" s="1"/>
  <c r="S173" i="2"/>
  <c r="AA173" i="2" s="1"/>
  <c r="N173" i="2"/>
  <c r="V173" i="2" s="1"/>
  <c r="G232" i="2"/>
  <c r="BD232" i="2"/>
  <c r="BH232" i="2"/>
  <c r="BL232" i="2"/>
  <c r="BP232" i="2"/>
  <c r="BC232" i="2"/>
  <c r="BG232" i="2"/>
  <c r="BK232" i="2"/>
  <c r="BO232" i="2"/>
  <c r="BI232" i="2"/>
  <c r="BQ232" i="2"/>
  <c r="BM232" i="2"/>
  <c r="BJ232" i="2"/>
  <c r="BR232" i="2"/>
  <c r="BE232" i="2"/>
  <c r="BF232" i="2"/>
  <c r="BN232" i="2"/>
  <c r="L232" i="2"/>
  <c r="T232" i="2" s="1"/>
  <c r="AD232" i="2" s="1"/>
  <c r="AC232" i="2" s="1"/>
  <c r="O232" i="2"/>
  <c r="W232" i="2" s="1"/>
  <c r="AG232" i="2" s="1"/>
  <c r="M232" i="2"/>
  <c r="P232" i="2"/>
  <c r="X232" i="2" s="1"/>
  <c r="S232" i="2"/>
  <c r="AA232" i="2" s="1"/>
  <c r="AK232" i="2" s="1"/>
  <c r="Q232" i="2"/>
  <c r="Y232" i="2" s="1"/>
  <c r="N232" i="2"/>
  <c r="V232" i="2" s="1"/>
  <c r="R232" i="2"/>
  <c r="Z232" i="2" s="1"/>
  <c r="G138" i="2"/>
  <c r="AN138" i="2" s="1"/>
  <c r="BC138" i="2"/>
  <c r="BG138" i="2"/>
  <c r="BK138" i="2"/>
  <c r="BO138" i="2"/>
  <c r="BF138" i="2"/>
  <c r="BJ138" i="2"/>
  <c r="BN138" i="2"/>
  <c r="BR138" i="2"/>
  <c r="BH138" i="2"/>
  <c r="BP138" i="2"/>
  <c r="BE138" i="2"/>
  <c r="BM138" i="2"/>
  <c r="BQ138" i="2"/>
  <c r="BD138" i="2"/>
  <c r="BI138" i="2"/>
  <c r="BL138" i="2"/>
  <c r="L138" i="2"/>
  <c r="T138" i="2" s="1"/>
  <c r="CS138" i="2" s="1"/>
  <c r="DC138" i="2" s="1"/>
  <c r="DB138" i="2" s="1"/>
  <c r="Q138" i="2"/>
  <c r="Y138" i="2" s="1"/>
  <c r="N138" i="2"/>
  <c r="V138" i="2" s="1"/>
  <c r="P138" i="2"/>
  <c r="X138" i="2" s="1"/>
  <c r="AH138" i="2" s="1"/>
  <c r="R138" i="2"/>
  <c r="Z138" i="2" s="1"/>
  <c r="M138" i="2"/>
  <c r="U138" i="2" s="1"/>
  <c r="S138" i="2"/>
  <c r="AA138" i="2" s="1"/>
  <c r="O138" i="2"/>
  <c r="W138" i="2" s="1"/>
  <c r="AG138" i="2" s="1"/>
  <c r="G80" i="2"/>
  <c r="BE80" i="2"/>
  <c r="BI80" i="2"/>
  <c r="BM80" i="2"/>
  <c r="BQ80" i="2"/>
  <c r="BF80" i="2"/>
  <c r="BJ80" i="2"/>
  <c r="BN80" i="2"/>
  <c r="BR80" i="2"/>
  <c r="BG80" i="2"/>
  <c r="BO80" i="2"/>
  <c r="BD80" i="2"/>
  <c r="BL80" i="2"/>
  <c r="BH80" i="2"/>
  <c r="BC80" i="2"/>
  <c r="BK80" i="2"/>
  <c r="BP80" i="2"/>
  <c r="L80" i="2"/>
  <c r="T80" i="2" s="1"/>
  <c r="Q80" i="2"/>
  <c r="Y80" i="2" s="1"/>
  <c r="P80" i="2"/>
  <c r="X80" i="2" s="1"/>
  <c r="O80" i="2"/>
  <c r="W80" i="2" s="1"/>
  <c r="S80" i="2"/>
  <c r="AA80" i="2" s="1"/>
  <c r="M80" i="2"/>
  <c r="U80" i="2" s="1"/>
  <c r="N80" i="2"/>
  <c r="V80" i="2" s="1"/>
  <c r="R80" i="2"/>
  <c r="Z80" i="2" s="1"/>
  <c r="BM15" i="2"/>
  <c r="BQ15" i="2"/>
  <c r="BO15" i="2"/>
  <c r="BN15" i="2"/>
  <c r="BR15" i="2"/>
  <c r="BK15" i="2"/>
  <c r="BL15" i="2"/>
  <c r="BP15" i="2"/>
  <c r="L15" i="2"/>
  <c r="T15" i="2" s="1"/>
  <c r="Q15" i="2"/>
  <c r="Y15" i="2" s="1"/>
  <c r="P15" i="2"/>
  <c r="X15" i="2" s="1"/>
  <c r="AH15" i="2" s="1"/>
  <c r="R15" i="2"/>
  <c r="Z15" i="2" s="1"/>
  <c r="N15" i="2"/>
  <c r="V15" i="2" s="1"/>
  <c r="M15" i="2"/>
  <c r="U15" i="2" s="1"/>
  <c r="S15" i="2"/>
  <c r="AA15" i="2" s="1"/>
  <c r="CZ15" i="2" s="1"/>
  <c r="DJ15" i="2" s="1"/>
  <c r="O15" i="2"/>
  <c r="W15" i="2" s="1"/>
  <c r="G169" i="2"/>
  <c r="BE169" i="2"/>
  <c r="BI169" i="2"/>
  <c r="BM169" i="2"/>
  <c r="BQ169" i="2"/>
  <c r="BD169" i="2"/>
  <c r="BH169" i="2"/>
  <c r="BL169" i="2"/>
  <c r="BP169" i="2"/>
  <c r="BJ169" i="2"/>
  <c r="BR169" i="2"/>
  <c r="BC169" i="2"/>
  <c r="BK169" i="2"/>
  <c r="BF169" i="2"/>
  <c r="BO169" i="2"/>
  <c r="BG169" i="2"/>
  <c r="BN169" i="2"/>
  <c r="L169" i="2"/>
  <c r="T169" i="2" s="1"/>
  <c r="Q169" i="2"/>
  <c r="Y169" i="2" s="1"/>
  <c r="BX169" i="2" s="1"/>
  <c r="CH169" i="2" s="1"/>
  <c r="S169" i="2"/>
  <c r="P169" i="2"/>
  <c r="X169" i="2" s="1"/>
  <c r="O169" i="2"/>
  <c r="W169" i="2" s="1"/>
  <c r="R169" i="2"/>
  <c r="Z169" i="2" s="1"/>
  <c r="M169" i="2"/>
  <c r="U169" i="2" s="1"/>
  <c r="N169" i="2"/>
  <c r="V169" i="2" s="1"/>
  <c r="G233" i="2"/>
  <c r="BD233" i="2"/>
  <c r="BH233" i="2"/>
  <c r="BL233" i="2"/>
  <c r="BP233" i="2"/>
  <c r="BC233" i="2"/>
  <c r="BG233" i="2"/>
  <c r="BK233" i="2"/>
  <c r="BO233" i="2"/>
  <c r="BI233" i="2"/>
  <c r="BQ233" i="2"/>
  <c r="BE233" i="2"/>
  <c r="BJ233" i="2"/>
  <c r="BR233" i="2"/>
  <c r="BM233" i="2"/>
  <c r="BF233" i="2"/>
  <c r="BN233" i="2"/>
  <c r="L233" i="2"/>
  <c r="T233" i="2" s="1"/>
  <c r="O233" i="2"/>
  <c r="W233" i="2" s="1"/>
  <c r="N233" i="2"/>
  <c r="P233" i="2"/>
  <c r="X233" i="2" s="1"/>
  <c r="S233" i="2"/>
  <c r="AA233" i="2" s="1"/>
  <c r="Q233" i="2"/>
  <c r="R233" i="2"/>
  <c r="M233" i="2"/>
  <c r="U233" i="2" s="1"/>
  <c r="G141" i="2"/>
  <c r="AR141" i="2" s="1"/>
  <c r="BC141" i="2"/>
  <c r="BG141" i="2"/>
  <c r="BK141" i="2"/>
  <c r="BO141" i="2"/>
  <c r="BF141" i="2"/>
  <c r="BJ141" i="2"/>
  <c r="BN141" i="2"/>
  <c r="BR141" i="2"/>
  <c r="BH141" i="2"/>
  <c r="BP141" i="2"/>
  <c r="BE141" i="2"/>
  <c r="BM141" i="2"/>
  <c r="BI141" i="2"/>
  <c r="BL141" i="2"/>
  <c r="BD141" i="2"/>
  <c r="BQ141" i="2"/>
  <c r="L141" i="2"/>
  <c r="T141" i="2" s="1"/>
  <c r="Q141" i="2"/>
  <c r="Y141" i="2" s="1"/>
  <c r="P141" i="2"/>
  <c r="X141" i="2" s="1"/>
  <c r="O141" i="2"/>
  <c r="W141" i="2" s="1"/>
  <c r="R141" i="2"/>
  <c r="Z141" i="2" s="1"/>
  <c r="M141" i="2"/>
  <c r="U141" i="2" s="1"/>
  <c r="N141" i="2"/>
  <c r="V141" i="2" s="1"/>
  <c r="S141" i="2"/>
  <c r="AA141" i="2" s="1"/>
  <c r="G156" i="2"/>
  <c r="BE156" i="2"/>
  <c r="BI156" i="2"/>
  <c r="BM156" i="2"/>
  <c r="BQ156" i="2"/>
  <c r="BD156" i="2"/>
  <c r="BH156" i="2"/>
  <c r="BL156" i="2"/>
  <c r="BP156" i="2"/>
  <c r="BJ156" i="2"/>
  <c r="BR156" i="2"/>
  <c r="BC156" i="2"/>
  <c r="BK156" i="2"/>
  <c r="BN156" i="2"/>
  <c r="BG156" i="2"/>
  <c r="BO156" i="2"/>
  <c r="BF156" i="2"/>
  <c r="L156" i="2"/>
  <c r="T156" i="2" s="1"/>
  <c r="O156" i="2"/>
  <c r="W156" i="2" s="1"/>
  <c r="P156" i="2"/>
  <c r="X156" i="2" s="1"/>
  <c r="BW156" i="2" s="1"/>
  <c r="CG156" i="2" s="1"/>
  <c r="S156" i="2"/>
  <c r="AA156" i="2" s="1"/>
  <c r="M156" i="2"/>
  <c r="U156" i="2" s="1"/>
  <c r="Q156" i="2"/>
  <c r="Y156" i="2" s="1"/>
  <c r="R156" i="2"/>
  <c r="Z156" i="2" s="1"/>
  <c r="N156" i="2"/>
  <c r="V156" i="2" s="1"/>
  <c r="G135" i="2"/>
  <c r="BC135" i="2"/>
  <c r="BG135" i="2"/>
  <c r="BK135" i="2"/>
  <c r="BO135" i="2"/>
  <c r="BF135" i="2"/>
  <c r="BJ135" i="2"/>
  <c r="BN135" i="2"/>
  <c r="BR135" i="2"/>
  <c r="BH135" i="2"/>
  <c r="BP135" i="2"/>
  <c r="BE135" i="2"/>
  <c r="BM135" i="2"/>
  <c r="BI135" i="2"/>
  <c r="BL135" i="2"/>
  <c r="BQ135" i="2"/>
  <c r="BD135" i="2"/>
  <c r="L135" i="2"/>
  <c r="T135" i="2" s="1"/>
  <c r="N135" i="2"/>
  <c r="V135" i="2" s="1"/>
  <c r="S135" i="2"/>
  <c r="AA135" i="2" s="1"/>
  <c r="P135" i="2"/>
  <c r="X135" i="2" s="1"/>
  <c r="O135" i="2"/>
  <c r="W135" i="2" s="1"/>
  <c r="Q135" i="2"/>
  <c r="Y135" i="2" s="1"/>
  <c r="R135" i="2"/>
  <c r="Z135" i="2" s="1"/>
  <c r="M135" i="2"/>
  <c r="U135" i="2" s="1"/>
  <c r="G103" i="2"/>
  <c r="BE103" i="2"/>
  <c r="BI103" i="2"/>
  <c r="BM103" i="2"/>
  <c r="BQ103" i="2"/>
  <c r="BD103" i="2"/>
  <c r="BH103" i="2"/>
  <c r="BL103" i="2"/>
  <c r="BP103" i="2"/>
  <c r="BJ103" i="2"/>
  <c r="BR103" i="2"/>
  <c r="BG103" i="2"/>
  <c r="BO103" i="2"/>
  <c r="BC103" i="2"/>
  <c r="BN103" i="2"/>
  <c r="BF103" i="2"/>
  <c r="BK103" i="2"/>
  <c r="L103" i="2"/>
  <c r="T103" i="2" s="1"/>
  <c r="Q103" i="2"/>
  <c r="Y103" i="2" s="1"/>
  <c r="R103" i="2"/>
  <c r="Z103" i="2" s="1"/>
  <c r="P103" i="2"/>
  <c r="X103" i="2" s="1"/>
  <c r="O103" i="2"/>
  <c r="W103" i="2" s="1"/>
  <c r="S103" i="2"/>
  <c r="AA103" i="2" s="1"/>
  <c r="M103" i="2"/>
  <c r="U103" i="2" s="1"/>
  <c r="N103" i="2"/>
  <c r="V103" i="2" s="1"/>
  <c r="BM31" i="2"/>
  <c r="BQ31" i="2"/>
  <c r="BN31" i="2"/>
  <c r="BR31" i="2"/>
  <c r="BO31" i="2"/>
  <c r="BL31" i="2"/>
  <c r="BP31" i="2"/>
  <c r="BK31" i="2"/>
  <c r="L31" i="2"/>
  <c r="T31" i="2" s="1"/>
  <c r="AD31" i="2" s="1"/>
  <c r="AC31" i="2" s="1"/>
  <c r="Q31" i="2"/>
  <c r="Y31" i="2" s="1"/>
  <c r="P31" i="2"/>
  <c r="X31" i="2" s="1"/>
  <c r="N31" i="2"/>
  <c r="V31" i="2" s="1"/>
  <c r="M31" i="2"/>
  <c r="U31" i="2" s="1"/>
  <c r="BT31" i="2" s="1"/>
  <c r="CD31" i="2" s="1"/>
  <c r="S31" i="2"/>
  <c r="R31" i="2"/>
  <c r="O31" i="2"/>
  <c r="W31" i="2" s="1"/>
  <c r="G101" i="2"/>
  <c r="BE101" i="2"/>
  <c r="BI101" i="2"/>
  <c r="BM101" i="2"/>
  <c r="BQ101" i="2"/>
  <c r="BD101" i="2"/>
  <c r="BH101" i="2"/>
  <c r="BL101" i="2"/>
  <c r="BP101" i="2"/>
  <c r="BJ101" i="2"/>
  <c r="BR101" i="2"/>
  <c r="BG101" i="2"/>
  <c r="BO101" i="2"/>
  <c r="BC101" i="2"/>
  <c r="BN101" i="2"/>
  <c r="BF101" i="2"/>
  <c r="BK101" i="2"/>
  <c r="L101" i="2"/>
  <c r="T101" i="2" s="1"/>
  <c r="Q101" i="2"/>
  <c r="Y101" i="2" s="1"/>
  <c r="S101" i="2"/>
  <c r="AA101" i="2" s="1"/>
  <c r="P101" i="2"/>
  <c r="X101" i="2" s="1"/>
  <c r="O101" i="2"/>
  <c r="M101" i="2"/>
  <c r="U101" i="2" s="1"/>
  <c r="N101" i="2"/>
  <c r="V101" i="2" s="1"/>
  <c r="R101" i="2"/>
  <c r="Z101" i="2" s="1"/>
  <c r="G48" i="2"/>
  <c r="BC48" i="2"/>
  <c r="BG48" i="2"/>
  <c r="BK48" i="2"/>
  <c r="BO48" i="2"/>
  <c r="BD48" i="2"/>
  <c r="BH48" i="2"/>
  <c r="BL48" i="2"/>
  <c r="BP48" i="2"/>
  <c r="BE48" i="2"/>
  <c r="BM48" i="2"/>
  <c r="BJ48" i="2"/>
  <c r="BR48" i="2"/>
  <c r="BN48" i="2"/>
  <c r="BI48" i="2"/>
  <c r="BF48" i="2"/>
  <c r="BQ48" i="2"/>
  <c r="L48" i="2"/>
  <c r="T48" i="2" s="1"/>
  <c r="Q48" i="2"/>
  <c r="Y48" i="2" s="1"/>
  <c r="R48" i="2"/>
  <c r="Z48" i="2" s="1"/>
  <c r="P48" i="2"/>
  <c r="X48" i="2" s="1"/>
  <c r="O48" i="2"/>
  <c r="M48" i="2"/>
  <c r="U48" i="2" s="1"/>
  <c r="N48" i="2"/>
  <c r="V48" i="2" s="1"/>
  <c r="S48" i="2"/>
  <c r="AA48" i="2" s="1"/>
  <c r="G194" i="2"/>
  <c r="BE194" i="2"/>
  <c r="BI194" i="2"/>
  <c r="BM194" i="2"/>
  <c r="BQ194" i="2"/>
  <c r="BF194" i="2"/>
  <c r="BJ194" i="2"/>
  <c r="BN194" i="2"/>
  <c r="BR194" i="2"/>
  <c r="BG194" i="2"/>
  <c r="BO194" i="2"/>
  <c r="BD194" i="2"/>
  <c r="BL194" i="2"/>
  <c r="BH194" i="2"/>
  <c r="BK194" i="2"/>
  <c r="BP194" i="2"/>
  <c r="BC194" i="2"/>
  <c r="L194" i="2"/>
  <c r="T194" i="2" s="1"/>
  <c r="O194" i="2"/>
  <c r="W194" i="2" s="1"/>
  <c r="P194" i="2"/>
  <c r="X194" i="2" s="1"/>
  <c r="S194" i="2"/>
  <c r="AA194" i="2" s="1"/>
  <c r="Q194" i="2"/>
  <c r="Y194" i="2" s="1"/>
  <c r="N194" i="2"/>
  <c r="V194" i="2" s="1"/>
  <c r="M194" i="2"/>
  <c r="U194" i="2" s="1"/>
  <c r="R194" i="2"/>
  <c r="Z194" i="2" s="1"/>
  <c r="G279" i="2"/>
  <c r="BD279" i="2"/>
  <c r="BH279" i="2"/>
  <c r="BL279" i="2"/>
  <c r="BP279" i="2"/>
  <c r="BC279" i="2"/>
  <c r="BG279" i="2"/>
  <c r="BK279" i="2"/>
  <c r="BO279" i="2"/>
  <c r="BI279" i="2"/>
  <c r="BQ279" i="2"/>
  <c r="BM279" i="2"/>
  <c r="BJ279" i="2"/>
  <c r="BR279" i="2"/>
  <c r="BE279" i="2"/>
  <c r="BF279" i="2"/>
  <c r="BN279" i="2"/>
  <c r="L279" i="2"/>
  <c r="T279" i="2" s="1"/>
  <c r="O279" i="2"/>
  <c r="W279" i="2" s="1"/>
  <c r="M279" i="2"/>
  <c r="P279" i="2"/>
  <c r="X279" i="2" s="1"/>
  <c r="S279" i="2"/>
  <c r="AA279" i="2" s="1"/>
  <c r="N279" i="2"/>
  <c r="V279" i="2" s="1"/>
  <c r="Q279" i="2"/>
  <c r="Y279" i="2" s="1"/>
  <c r="R279" i="2"/>
  <c r="Z279" i="2" s="1"/>
  <c r="G238" i="2"/>
  <c r="BD238" i="2"/>
  <c r="BH238" i="2"/>
  <c r="BL238" i="2"/>
  <c r="BP238" i="2"/>
  <c r="BC238" i="2"/>
  <c r="BG238" i="2"/>
  <c r="BK238" i="2"/>
  <c r="BO238" i="2"/>
  <c r="BI238" i="2"/>
  <c r="BQ238" i="2"/>
  <c r="BE238" i="2"/>
  <c r="BJ238" i="2"/>
  <c r="BR238" i="2"/>
  <c r="BM238" i="2"/>
  <c r="BF238" i="2"/>
  <c r="BN238" i="2"/>
  <c r="L238" i="2"/>
  <c r="T238" i="2" s="1"/>
  <c r="O238" i="2"/>
  <c r="R238" i="2"/>
  <c r="Z238" i="2" s="1"/>
  <c r="P238" i="2"/>
  <c r="X238" i="2" s="1"/>
  <c r="S238" i="2"/>
  <c r="AA238" i="2" s="1"/>
  <c r="Q238" i="2"/>
  <c r="Y238" i="2" s="1"/>
  <c r="N238" i="2"/>
  <c r="V238" i="2" s="1"/>
  <c r="M238" i="2"/>
  <c r="U238" i="2" s="1"/>
  <c r="G211" i="2"/>
  <c r="BD211" i="2"/>
  <c r="BH211" i="2"/>
  <c r="BL211" i="2"/>
  <c r="BP211" i="2"/>
  <c r="BC211" i="2"/>
  <c r="BG211" i="2"/>
  <c r="BK211" i="2"/>
  <c r="BO211" i="2"/>
  <c r="BI211" i="2"/>
  <c r="BQ211" i="2"/>
  <c r="BM211" i="2"/>
  <c r="BJ211" i="2"/>
  <c r="BR211" i="2"/>
  <c r="BE211" i="2"/>
  <c r="BF211" i="2"/>
  <c r="BN211" i="2"/>
  <c r="L211" i="2"/>
  <c r="T211" i="2" s="1"/>
  <c r="O211" i="2"/>
  <c r="W211" i="2" s="1"/>
  <c r="P211" i="2"/>
  <c r="X211" i="2" s="1"/>
  <c r="BW211" i="2" s="1"/>
  <c r="CG211" i="2" s="1"/>
  <c r="S211" i="2"/>
  <c r="AA211" i="2" s="1"/>
  <c r="Q211" i="2"/>
  <c r="N211" i="2"/>
  <c r="V211" i="2" s="1"/>
  <c r="M211" i="2"/>
  <c r="U211" i="2" s="1"/>
  <c r="R211" i="2"/>
  <c r="Z211" i="2" s="1"/>
  <c r="G41" i="2"/>
  <c r="BC41" i="2"/>
  <c r="BG41" i="2"/>
  <c r="BK41" i="2"/>
  <c r="BO41" i="2"/>
  <c r="BD41" i="2"/>
  <c r="BH41" i="2"/>
  <c r="BL41" i="2"/>
  <c r="BP41" i="2"/>
  <c r="BE41" i="2"/>
  <c r="BM41" i="2"/>
  <c r="BJ41" i="2"/>
  <c r="BR41" i="2"/>
  <c r="BF41" i="2"/>
  <c r="BQ41" i="2"/>
  <c r="BY41" i="2" s="1"/>
  <c r="CI41" i="2" s="1"/>
  <c r="BI41" i="2"/>
  <c r="BN41" i="2"/>
  <c r="L41" i="2"/>
  <c r="T41" i="2" s="1"/>
  <c r="Q41" i="2"/>
  <c r="Y41" i="2" s="1"/>
  <c r="N41" i="2"/>
  <c r="V41" i="2" s="1"/>
  <c r="P41" i="2"/>
  <c r="X41" i="2" s="1"/>
  <c r="O41" i="2"/>
  <c r="W41" i="2" s="1"/>
  <c r="M41" i="2"/>
  <c r="U41" i="2" s="1"/>
  <c r="R41" i="2"/>
  <c r="Z41" i="2" s="1"/>
  <c r="S41" i="2"/>
  <c r="AA41" i="2" s="1"/>
  <c r="G201" i="2"/>
  <c r="BE201" i="2"/>
  <c r="BI201" i="2"/>
  <c r="BM201" i="2"/>
  <c r="BQ201" i="2"/>
  <c r="BF201" i="2"/>
  <c r="BJ201" i="2"/>
  <c r="BN201" i="2"/>
  <c r="BR201" i="2"/>
  <c r="BG201" i="2"/>
  <c r="BO201" i="2"/>
  <c r="BD201" i="2"/>
  <c r="BL201" i="2"/>
  <c r="BP201" i="2"/>
  <c r="BH201" i="2"/>
  <c r="BC201" i="2"/>
  <c r="BK201" i="2"/>
  <c r="L201" i="2"/>
  <c r="T201" i="2" s="1"/>
  <c r="O201" i="2"/>
  <c r="W201" i="2" s="1"/>
  <c r="N201" i="2"/>
  <c r="P201" i="2"/>
  <c r="X201" i="2" s="1"/>
  <c r="S201" i="2"/>
  <c r="AA201" i="2" s="1"/>
  <c r="Q201" i="2"/>
  <c r="Y201" i="2" s="1"/>
  <c r="R201" i="2"/>
  <c r="Z201" i="2" s="1"/>
  <c r="M201" i="2"/>
  <c r="U201" i="2" s="1"/>
  <c r="T185" i="2"/>
  <c r="W185" i="2"/>
  <c r="U185" i="2"/>
  <c r="G202" i="2"/>
  <c r="BE202" i="2"/>
  <c r="BI202" i="2"/>
  <c r="BM202" i="2"/>
  <c r="BQ202" i="2"/>
  <c r="BF202" i="2"/>
  <c r="BJ202" i="2"/>
  <c r="BN202" i="2"/>
  <c r="BR202" i="2"/>
  <c r="BG202" i="2"/>
  <c r="BO202" i="2"/>
  <c r="BD202" i="2"/>
  <c r="BL202" i="2"/>
  <c r="BH202" i="2"/>
  <c r="BP202" i="2"/>
  <c r="BK202" i="2"/>
  <c r="BC202" i="2"/>
  <c r="L202" i="2"/>
  <c r="T202" i="2" s="1"/>
  <c r="O202" i="2"/>
  <c r="W202" i="2" s="1"/>
  <c r="R202" i="2"/>
  <c r="Z202" i="2" s="1"/>
  <c r="P202" i="2"/>
  <c r="X202" i="2" s="1"/>
  <c r="S202" i="2"/>
  <c r="AA202" i="2" s="1"/>
  <c r="M202" i="2"/>
  <c r="U202" i="2" s="1"/>
  <c r="Q202" i="2"/>
  <c r="Y202" i="2" s="1"/>
  <c r="N202" i="2"/>
  <c r="V202" i="2" s="1"/>
  <c r="G98" i="2"/>
  <c r="BE98" i="2"/>
  <c r="BI98" i="2"/>
  <c r="BM98" i="2"/>
  <c r="BQ98" i="2"/>
  <c r="BD98" i="2"/>
  <c r="BH98" i="2"/>
  <c r="BL98" i="2"/>
  <c r="BP98" i="2"/>
  <c r="BJ98" i="2"/>
  <c r="BR98" i="2"/>
  <c r="BG98" i="2"/>
  <c r="BO98" i="2"/>
  <c r="BK98" i="2"/>
  <c r="BF98" i="2"/>
  <c r="BN98" i="2"/>
  <c r="BC98" i="2"/>
  <c r="L98" i="2"/>
  <c r="T98" i="2" s="1"/>
  <c r="Q98" i="2"/>
  <c r="Y98" i="2" s="1"/>
  <c r="N98" i="2"/>
  <c r="V98" i="2" s="1"/>
  <c r="P98" i="2"/>
  <c r="X98" i="2" s="1"/>
  <c r="O98" i="2"/>
  <c r="W98" i="2" s="1"/>
  <c r="S98" i="2"/>
  <c r="AA98" i="2" s="1"/>
  <c r="M98" i="2"/>
  <c r="U98" i="2" s="1"/>
  <c r="R98" i="2"/>
  <c r="Z98" i="2" s="1"/>
  <c r="G124" i="2"/>
  <c r="BC124" i="2"/>
  <c r="BG124" i="2"/>
  <c r="BK124" i="2"/>
  <c r="BO124" i="2"/>
  <c r="BF124" i="2"/>
  <c r="BJ124" i="2"/>
  <c r="BN124" i="2"/>
  <c r="BR124" i="2"/>
  <c r="BH124" i="2"/>
  <c r="BP124" i="2"/>
  <c r="BE124" i="2"/>
  <c r="BM124" i="2"/>
  <c r="BQ124" i="2"/>
  <c r="BD124" i="2"/>
  <c r="BL124" i="2"/>
  <c r="BI124" i="2"/>
  <c r="L124" i="2"/>
  <c r="T124" i="2" s="1"/>
  <c r="Q124" i="2"/>
  <c r="N124" i="2"/>
  <c r="V124" i="2" s="1"/>
  <c r="P124" i="2"/>
  <c r="X124" i="2" s="1"/>
  <c r="O124" i="2"/>
  <c r="W124" i="2" s="1"/>
  <c r="S124" i="2"/>
  <c r="AA124" i="2" s="1"/>
  <c r="M124" i="2"/>
  <c r="U124" i="2" s="1"/>
  <c r="R124" i="2"/>
  <c r="Z124" i="2" s="1"/>
  <c r="BM10" i="2"/>
  <c r="BQ10" i="2"/>
  <c r="BO10" i="2"/>
  <c r="BN10" i="2"/>
  <c r="BR10" i="2"/>
  <c r="BL10" i="2"/>
  <c r="BP10" i="2"/>
  <c r="BK10" i="2"/>
  <c r="L10" i="2"/>
  <c r="T10" i="2" s="1"/>
  <c r="M10" i="2"/>
  <c r="U10" i="2" s="1"/>
  <c r="P10" i="2"/>
  <c r="X10" i="2" s="1"/>
  <c r="Q10" i="2"/>
  <c r="Y10" i="2" s="1"/>
  <c r="R10" i="2"/>
  <c r="Z10" i="2" s="1"/>
  <c r="S10" i="2"/>
  <c r="AA10" i="2" s="1"/>
  <c r="N10" i="2"/>
  <c r="V10" i="2" s="1"/>
  <c r="O10" i="2"/>
  <c r="W10" i="2" s="1"/>
  <c r="G206" i="2"/>
  <c r="BE206" i="2"/>
  <c r="BI206" i="2"/>
  <c r="BF206" i="2"/>
  <c r="BG206" i="2"/>
  <c r="BL206" i="2"/>
  <c r="BP206" i="2"/>
  <c r="BD206" i="2"/>
  <c r="BK206" i="2"/>
  <c r="BO206" i="2"/>
  <c r="BH206" i="2"/>
  <c r="BQ206" i="2"/>
  <c r="BM206" i="2"/>
  <c r="BJ206" i="2"/>
  <c r="BR206" i="2"/>
  <c r="BC206" i="2"/>
  <c r="BN206" i="2"/>
  <c r="L206" i="2"/>
  <c r="T206" i="2" s="1"/>
  <c r="O206" i="2"/>
  <c r="W206" i="2" s="1"/>
  <c r="P206" i="2"/>
  <c r="X206" i="2" s="1"/>
  <c r="S206" i="2"/>
  <c r="AA206" i="2" s="1"/>
  <c r="M206" i="2"/>
  <c r="U206" i="2" s="1"/>
  <c r="Q206" i="2"/>
  <c r="Y206" i="2" s="1"/>
  <c r="CX206" i="2" s="1"/>
  <c r="DH206" i="2" s="1"/>
  <c r="N206" i="2"/>
  <c r="V206" i="2" s="1"/>
  <c r="R206" i="2"/>
  <c r="Z206" i="2" s="1"/>
  <c r="G134" i="2"/>
  <c r="BC134" i="2"/>
  <c r="BG134" i="2"/>
  <c r="BK134" i="2"/>
  <c r="BO134" i="2"/>
  <c r="BF134" i="2"/>
  <c r="BJ134" i="2"/>
  <c r="BN134" i="2"/>
  <c r="BR134" i="2"/>
  <c r="BH134" i="2"/>
  <c r="BP134" i="2"/>
  <c r="BE134" i="2"/>
  <c r="BM134" i="2"/>
  <c r="BQ134" i="2"/>
  <c r="BD134" i="2"/>
  <c r="BI134" i="2"/>
  <c r="BL134" i="2"/>
  <c r="L134" i="2"/>
  <c r="T134" i="2" s="1"/>
  <c r="Q134" i="2"/>
  <c r="Y134" i="2" s="1"/>
  <c r="S134" i="2"/>
  <c r="AA134" i="2" s="1"/>
  <c r="P134" i="2"/>
  <c r="X134" i="2" s="1"/>
  <c r="O134" i="2"/>
  <c r="W134" i="2" s="1"/>
  <c r="M134" i="2"/>
  <c r="U134" i="2" s="1"/>
  <c r="N134" i="2"/>
  <c r="V134" i="2" s="1"/>
  <c r="R134" i="2"/>
  <c r="Z134" i="2" s="1"/>
  <c r="U43" i="2"/>
  <c r="AA43" i="2"/>
  <c r="AK43" i="2" s="1"/>
  <c r="G59" i="2"/>
  <c r="BE59" i="2"/>
  <c r="BI59" i="2"/>
  <c r="BM59" i="2"/>
  <c r="BQ59" i="2"/>
  <c r="BD59" i="2"/>
  <c r="BH59" i="2"/>
  <c r="BL59" i="2"/>
  <c r="BP59" i="2"/>
  <c r="BJ59" i="2"/>
  <c r="BR59" i="2"/>
  <c r="BZ59" i="2" s="1"/>
  <c r="CJ59" i="2" s="1"/>
  <c r="BC59" i="2"/>
  <c r="BK59" i="2"/>
  <c r="BN59" i="2"/>
  <c r="BG59" i="2"/>
  <c r="BO59" i="2"/>
  <c r="BF59" i="2"/>
  <c r="L59" i="2"/>
  <c r="T59" i="2" s="1"/>
  <c r="R59" i="2"/>
  <c r="Z59" i="2" s="1"/>
  <c r="S59" i="2"/>
  <c r="P59" i="2"/>
  <c r="X59" i="2" s="1"/>
  <c r="O59" i="2"/>
  <c r="W59" i="2" s="1"/>
  <c r="Q59" i="2"/>
  <c r="Y59" i="2" s="1"/>
  <c r="N59" i="2"/>
  <c r="V59" i="2" s="1"/>
  <c r="M59" i="2"/>
  <c r="U59" i="2" s="1"/>
  <c r="G254" i="2"/>
  <c r="BD254" i="2"/>
  <c r="BH254" i="2"/>
  <c r="BL254" i="2"/>
  <c r="BP254" i="2"/>
  <c r="BC254" i="2"/>
  <c r="BG254" i="2"/>
  <c r="BK254" i="2"/>
  <c r="BO254" i="2"/>
  <c r="BI254" i="2"/>
  <c r="BQ254" i="2"/>
  <c r="BM254" i="2"/>
  <c r="BJ254" i="2"/>
  <c r="BR254" i="2"/>
  <c r="BE254" i="2"/>
  <c r="BF254" i="2"/>
  <c r="BN254" i="2"/>
  <c r="L254" i="2"/>
  <c r="T254" i="2" s="1"/>
  <c r="O254" i="2"/>
  <c r="W254" i="2" s="1"/>
  <c r="M254" i="2"/>
  <c r="U254" i="2" s="1"/>
  <c r="P254" i="2"/>
  <c r="X254" i="2" s="1"/>
  <c r="S254" i="2"/>
  <c r="AA254" i="2" s="1"/>
  <c r="Q254" i="2"/>
  <c r="Y254" i="2" s="1"/>
  <c r="N254" i="2"/>
  <c r="V254" i="2" s="1"/>
  <c r="R254" i="2"/>
  <c r="Z254" i="2" s="1"/>
  <c r="G231" i="2"/>
  <c r="BD231" i="2"/>
  <c r="BH231" i="2"/>
  <c r="BL231" i="2"/>
  <c r="BP231" i="2"/>
  <c r="BC231" i="2"/>
  <c r="BG231" i="2"/>
  <c r="BK231" i="2"/>
  <c r="BO231" i="2"/>
  <c r="BI231" i="2"/>
  <c r="BQ231" i="2"/>
  <c r="BE231" i="2"/>
  <c r="BJ231" i="2"/>
  <c r="BR231" i="2"/>
  <c r="BM231" i="2"/>
  <c r="BF231" i="2"/>
  <c r="BN231" i="2"/>
  <c r="L231" i="2"/>
  <c r="T231" i="2" s="1"/>
  <c r="O231" i="2"/>
  <c r="W231" i="2" s="1"/>
  <c r="R231" i="2"/>
  <c r="Z231" i="2" s="1"/>
  <c r="P231" i="2"/>
  <c r="X231" i="2" s="1"/>
  <c r="S231" i="2"/>
  <c r="AA231" i="2" s="1"/>
  <c r="Q231" i="2"/>
  <c r="Y231" i="2" s="1"/>
  <c r="N231" i="2"/>
  <c r="V231" i="2" s="1"/>
  <c r="M231" i="2"/>
  <c r="U231" i="2" s="1"/>
  <c r="G223" i="2"/>
  <c r="AO223" i="2" s="1"/>
  <c r="BD223" i="2"/>
  <c r="BH223" i="2"/>
  <c r="BL223" i="2"/>
  <c r="BP223" i="2"/>
  <c r="BC223" i="2"/>
  <c r="BG223" i="2"/>
  <c r="BK223" i="2"/>
  <c r="BO223" i="2"/>
  <c r="BI223" i="2"/>
  <c r="BQ223" i="2"/>
  <c r="BE223" i="2"/>
  <c r="BJ223" i="2"/>
  <c r="BR223" i="2"/>
  <c r="BM223" i="2"/>
  <c r="BF223" i="2"/>
  <c r="BN223" i="2"/>
  <c r="L223" i="2"/>
  <c r="T223" i="2" s="1"/>
  <c r="O223" i="2"/>
  <c r="W223" i="2" s="1"/>
  <c r="P223" i="2"/>
  <c r="X223" i="2" s="1"/>
  <c r="S223" i="2"/>
  <c r="Q223" i="2"/>
  <c r="Y223" i="2" s="1"/>
  <c r="R223" i="2"/>
  <c r="Z223" i="2" s="1"/>
  <c r="M223" i="2"/>
  <c r="U223" i="2" s="1"/>
  <c r="N223" i="2"/>
  <c r="V223" i="2" s="1"/>
  <c r="G161" i="2"/>
  <c r="BE161" i="2"/>
  <c r="BI161" i="2"/>
  <c r="BM161" i="2"/>
  <c r="BQ161" i="2"/>
  <c r="BD161" i="2"/>
  <c r="BH161" i="2"/>
  <c r="BL161" i="2"/>
  <c r="BP161" i="2"/>
  <c r="BJ161" i="2"/>
  <c r="BR161" i="2"/>
  <c r="BC161" i="2"/>
  <c r="BK161" i="2"/>
  <c r="BF161" i="2"/>
  <c r="BO161" i="2"/>
  <c r="BG161" i="2"/>
  <c r="BN161" i="2"/>
  <c r="L161" i="2"/>
  <c r="T161" i="2" s="1"/>
  <c r="Q161" i="2"/>
  <c r="Y161" i="2" s="1"/>
  <c r="P161" i="2"/>
  <c r="X161" i="2" s="1"/>
  <c r="O161" i="2"/>
  <c r="W161" i="2" s="1"/>
  <c r="S161" i="2"/>
  <c r="AA161" i="2" s="1"/>
  <c r="M161" i="2"/>
  <c r="U161" i="2" s="1"/>
  <c r="R161" i="2"/>
  <c r="Z161" i="2" s="1"/>
  <c r="N161" i="2"/>
  <c r="V161" i="2" s="1"/>
  <c r="G66" i="2"/>
  <c r="BE66" i="2"/>
  <c r="BI66" i="2"/>
  <c r="BM66" i="2"/>
  <c r="BQ66" i="2"/>
  <c r="BD66" i="2"/>
  <c r="BH66" i="2"/>
  <c r="BL66" i="2"/>
  <c r="BP66" i="2"/>
  <c r="BJ66" i="2"/>
  <c r="BR66" i="2"/>
  <c r="BC66" i="2"/>
  <c r="BK66" i="2"/>
  <c r="BF66" i="2"/>
  <c r="BO66" i="2"/>
  <c r="BG66" i="2"/>
  <c r="BN66" i="2"/>
  <c r="L66" i="2"/>
  <c r="T66" i="2" s="1"/>
  <c r="N66" i="2"/>
  <c r="V66" i="2" s="1"/>
  <c r="P66" i="2"/>
  <c r="X66" i="2" s="1"/>
  <c r="O66" i="2"/>
  <c r="W66" i="2" s="1"/>
  <c r="M66" i="2"/>
  <c r="U66" i="2" s="1"/>
  <c r="Q66" i="2"/>
  <c r="Y66" i="2" s="1"/>
  <c r="R66" i="2"/>
  <c r="Z66" i="2" s="1"/>
  <c r="S66" i="2"/>
  <c r="AA66" i="2" s="1"/>
  <c r="G52" i="2"/>
  <c r="BE52" i="2"/>
  <c r="BI52" i="2"/>
  <c r="BM52" i="2"/>
  <c r="BQ52" i="2"/>
  <c r="BD52" i="2"/>
  <c r="BH52" i="2"/>
  <c r="BL52" i="2"/>
  <c r="BP52" i="2"/>
  <c r="BF52" i="2"/>
  <c r="BN52" i="2"/>
  <c r="BC52" i="2"/>
  <c r="BK52" i="2"/>
  <c r="BG52" i="2"/>
  <c r="BJ52" i="2"/>
  <c r="BO52" i="2"/>
  <c r="BR52" i="2"/>
  <c r="L52" i="2"/>
  <c r="T52" i="2" s="1"/>
  <c r="Q52" i="2"/>
  <c r="Y52" i="2" s="1"/>
  <c r="P52" i="2"/>
  <c r="X52" i="2" s="1"/>
  <c r="O52" i="2"/>
  <c r="W52" i="2" s="1"/>
  <c r="S52" i="2"/>
  <c r="AA52" i="2" s="1"/>
  <c r="M52" i="2"/>
  <c r="U52" i="2" s="1"/>
  <c r="R52" i="2"/>
  <c r="Z52" i="2" s="1"/>
  <c r="N52" i="2"/>
  <c r="V52" i="2" s="1"/>
  <c r="G77" i="2"/>
  <c r="BE77" i="2"/>
  <c r="BI77" i="2"/>
  <c r="BM77" i="2"/>
  <c r="BQ77" i="2"/>
  <c r="BD77" i="2"/>
  <c r="BH77" i="2"/>
  <c r="BL77" i="2"/>
  <c r="BP77" i="2"/>
  <c r="BJ77" i="2"/>
  <c r="BR77" i="2"/>
  <c r="BC77" i="2"/>
  <c r="BK77" i="2"/>
  <c r="BN77" i="2"/>
  <c r="BG77" i="2"/>
  <c r="BF77" i="2"/>
  <c r="BO77" i="2"/>
  <c r="L77" i="2"/>
  <c r="T77" i="2" s="1"/>
  <c r="R77" i="2"/>
  <c r="S77" i="2"/>
  <c r="AA77" i="2" s="1"/>
  <c r="P77" i="2"/>
  <c r="X77" i="2" s="1"/>
  <c r="O77" i="2"/>
  <c r="W77" i="2" s="1"/>
  <c r="M77" i="2"/>
  <c r="U77" i="2" s="1"/>
  <c r="Q77" i="2"/>
  <c r="Y77" i="2" s="1"/>
  <c r="N77" i="2"/>
  <c r="V77" i="2" s="1"/>
  <c r="G131" i="2"/>
  <c r="BC131" i="2"/>
  <c r="BG131" i="2"/>
  <c r="BK131" i="2"/>
  <c r="BO131" i="2"/>
  <c r="BF131" i="2"/>
  <c r="BJ131" i="2"/>
  <c r="BN131" i="2"/>
  <c r="BR131" i="2"/>
  <c r="BH131" i="2"/>
  <c r="BP131" i="2"/>
  <c r="BE131" i="2"/>
  <c r="BM131" i="2"/>
  <c r="BI131" i="2"/>
  <c r="BL131" i="2"/>
  <c r="BQ131" i="2"/>
  <c r="BD131" i="2"/>
  <c r="L131" i="2"/>
  <c r="T131" i="2" s="1"/>
  <c r="R131" i="2"/>
  <c r="Z131" i="2" s="1"/>
  <c r="BY131" i="2" s="1"/>
  <c r="CI131" i="2" s="1"/>
  <c r="P131" i="2"/>
  <c r="X131" i="2" s="1"/>
  <c r="O131" i="2"/>
  <c r="W131" i="2" s="1"/>
  <c r="M131" i="2"/>
  <c r="U131" i="2" s="1"/>
  <c r="Q131" i="2"/>
  <c r="Y131" i="2" s="1"/>
  <c r="N131" i="2"/>
  <c r="V131" i="2" s="1"/>
  <c r="S131" i="2"/>
  <c r="AA131" i="2" s="1"/>
  <c r="G187" i="2"/>
  <c r="BE187" i="2"/>
  <c r="BI187" i="2"/>
  <c r="BM187" i="2"/>
  <c r="BQ187" i="2"/>
  <c r="BF187" i="2"/>
  <c r="BJ187" i="2"/>
  <c r="BN187" i="2"/>
  <c r="BR187" i="2"/>
  <c r="BG187" i="2"/>
  <c r="BO187" i="2"/>
  <c r="BD187" i="2"/>
  <c r="BL187" i="2"/>
  <c r="BP187" i="2"/>
  <c r="BC187" i="2"/>
  <c r="BH187" i="2"/>
  <c r="BK187" i="2"/>
  <c r="L187" i="2"/>
  <c r="T187" i="2" s="1"/>
  <c r="AD187" i="2" s="1"/>
  <c r="AC187" i="2" s="1"/>
  <c r="O187" i="2"/>
  <c r="W187" i="2" s="1"/>
  <c r="P187" i="2"/>
  <c r="X187" i="2" s="1"/>
  <c r="S187" i="2"/>
  <c r="AA187" i="2" s="1"/>
  <c r="N187" i="2"/>
  <c r="V187" i="2" s="1"/>
  <c r="AF187" i="2" s="1"/>
  <c r="Q187" i="2"/>
  <c r="Y187" i="2" s="1"/>
  <c r="R187" i="2"/>
  <c r="Z187" i="2" s="1"/>
  <c r="M187" i="2"/>
  <c r="U187" i="2" s="1"/>
  <c r="G163" i="2"/>
  <c r="AM163" i="2" s="1"/>
  <c r="BE163" i="2"/>
  <c r="BI163" i="2"/>
  <c r="BM163" i="2"/>
  <c r="BQ163" i="2"/>
  <c r="BD163" i="2"/>
  <c r="BH163" i="2"/>
  <c r="BL163" i="2"/>
  <c r="BP163" i="2"/>
  <c r="BJ163" i="2"/>
  <c r="BR163" i="2"/>
  <c r="BC163" i="2"/>
  <c r="BK163" i="2"/>
  <c r="BF163" i="2"/>
  <c r="BO163" i="2"/>
  <c r="BG163" i="2"/>
  <c r="BN163" i="2"/>
  <c r="L163" i="2"/>
  <c r="T163" i="2" s="1"/>
  <c r="Q163" i="2"/>
  <c r="Y163" i="2" s="1"/>
  <c r="S163" i="2"/>
  <c r="AA163" i="2" s="1"/>
  <c r="P163" i="2"/>
  <c r="X163" i="2" s="1"/>
  <c r="O163" i="2"/>
  <c r="W163" i="2" s="1"/>
  <c r="M163" i="2"/>
  <c r="U163" i="2" s="1"/>
  <c r="R163" i="2"/>
  <c r="Z163" i="2" s="1"/>
  <c r="N163" i="2"/>
  <c r="V163" i="2" s="1"/>
  <c r="G74" i="2"/>
  <c r="BE74" i="2"/>
  <c r="BI74" i="2"/>
  <c r="BM74" i="2"/>
  <c r="BQ74" i="2"/>
  <c r="BD74" i="2"/>
  <c r="BH74" i="2"/>
  <c r="BL74" i="2"/>
  <c r="BP74" i="2"/>
  <c r="BJ74" i="2"/>
  <c r="BR74" i="2"/>
  <c r="BC74" i="2"/>
  <c r="BK74" i="2"/>
  <c r="BF74" i="2"/>
  <c r="BO74" i="2"/>
  <c r="BG74" i="2"/>
  <c r="BN74" i="2"/>
  <c r="L74" i="2"/>
  <c r="Q74" i="2"/>
  <c r="Y74" i="2" s="1"/>
  <c r="R74" i="2"/>
  <c r="Z74" i="2" s="1"/>
  <c r="P74" i="2"/>
  <c r="N74" i="2"/>
  <c r="V74" i="2" s="1"/>
  <c r="M74" i="2"/>
  <c r="S74" i="2"/>
  <c r="AA74" i="2" s="1"/>
  <c r="O74" i="2"/>
  <c r="W74" i="2" s="1"/>
  <c r="G204" i="2"/>
  <c r="BE204" i="2"/>
  <c r="BI204" i="2"/>
  <c r="BM204" i="2"/>
  <c r="BQ204" i="2"/>
  <c r="BF204" i="2"/>
  <c r="BJ204" i="2"/>
  <c r="BN204" i="2"/>
  <c r="BR204" i="2"/>
  <c r="BG204" i="2"/>
  <c r="BO204" i="2"/>
  <c r="BD204" i="2"/>
  <c r="BL204" i="2"/>
  <c r="BH204" i="2"/>
  <c r="BK204" i="2"/>
  <c r="BP204" i="2"/>
  <c r="BC204" i="2"/>
  <c r="L204" i="2"/>
  <c r="T204" i="2" s="1"/>
  <c r="O204" i="2"/>
  <c r="W204" i="2" s="1"/>
  <c r="P204" i="2"/>
  <c r="X204" i="2" s="1"/>
  <c r="S204" i="2"/>
  <c r="AA204" i="2" s="1"/>
  <c r="Q204" i="2"/>
  <c r="Y204" i="2" s="1"/>
  <c r="N204" i="2"/>
  <c r="V204" i="2" s="1"/>
  <c r="M204" i="2"/>
  <c r="U204" i="2" s="1"/>
  <c r="R204" i="2"/>
  <c r="Z204" i="2" s="1"/>
  <c r="G72" i="2"/>
  <c r="BE72" i="2"/>
  <c r="BI72" i="2"/>
  <c r="BM72" i="2"/>
  <c r="BQ72" i="2"/>
  <c r="BD72" i="2"/>
  <c r="BH72" i="2"/>
  <c r="BL72" i="2"/>
  <c r="BP72" i="2"/>
  <c r="BJ72" i="2"/>
  <c r="BR72" i="2"/>
  <c r="BC72" i="2"/>
  <c r="BK72" i="2"/>
  <c r="BF72" i="2"/>
  <c r="BO72" i="2"/>
  <c r="BN72" i="2"/>
  <c r="BG72" i="2"/>
  <c r="L72" i="2"/>
  <c r="T72" i="2" s="1"/>
  <c r="Q72" i="2"/>
  <c r="Y72" i="2" s="1"/>
  <c r="O72" i="2"/>
  <c r="W72" i="2" s="1"/>
  <c r="P72" i="2"/>
  <c r="X72" i="2" s="1"/>
  <c r="R72" i="2"/>
  <c r="Z72" i="2" s="1"/>
  <c r="M72" i="2"/>
  <c r="S72" i="2"/>
  <c r="N72" i="2"/>
  <c r="V72" i="2" s="1"/>
  <c r="BM22" i="2"/>
  <c r="BQ22" i="2"/>
  <c r="BO22" i="2"/>
  <c r="BN22" i="2"/>
  <c r="BR22" i="2"/>
  <c r="BK22" i="2"/>
  <c r="BL22" i="2"/>
  <c r="BP22" i="2"/>
  <c r="L22" i="2"/>
  <c r="T22" i="2" s="1"/>
  <c r="R22" i="2"/>
  <c r="Z22" i="2" s="1"/>
  <c r="P22" i="2"/>
  <c r="X22" i="2" s="1"/>
  <c r="O22" i="2"/>
  <c r="W22" i="2" s="1"/>
  <c r="M22" i="2"/>
  <c r="U22" i="2" s="1"/>
  <c r="Q22" i="2"/>
  <c r="Y22" i="2" s="1"/>
  <c r="N22" i="2"/>
  <c r="V22" i="2" s="1"/>
  <c r="S22" i="2"/>
  <c r="AA22" i="2" s="1"/>
  <c r="G244" i="2"/>
  <c r="AO244" i="2" s="1"/>
  <c r="BD244" i="2"/>
  <c r="BH244" i="2"/>
  <c r="BL244" i="2"/>
  <c r="BP244" i="2"/>
  <c r="BC244" i="2"/>
  <c r="BG244" i="2"/>
  <c r="BK244" i="2"/>
  <c r="BO244" i="2"/>
  <c r="BI244" i="2"/>
  <c r="BQ244" i="2"/>
  <c r="BE244" i="2"/>
  <c r="BJ244" i="2"/>
  <c r="BR244" i="2"/>
  <c r="BM244" i="2"/>
  <c r="BF244" i="2"/>
  <c r="BN244" i="2"/>
  <c r="L244" i="2"/>
  <c r="T244" i="2" s="1"/>
  <c r="O244" i="2"/>
  <c r="W244" i="2" s="1"/>
  <c r="P244" i="2"/>
  <c r="X244" i="2" s="1"/>
  <c r="S244" i="2"/>
  <c r="AA244" i="2" s="1"/>
  <c r="R244" i="2"/>
  <c r="Z244" i="2" s="1"/>
  <c r="Q244" i="2"/>
  <c r="Y244" i="2" s="1"/>
  <c r="N244" i="2"/>
  <c r="V244" i="2" s="1"/>
  <c r="M244" i="2"/>
  <c r="U244" i="2" s="1"/>
  <c r="G209" i="2"/>
  <c r="AS209" i="2" s="1"/>
  <c r="BD209" i="2"/>
  <c r="BH209" i="2"/>
  <c r="BL209" i="2"/>
  <c r="BP209" i="2"/>
  <c r="BC209" i="2"/>
  <c r="BG209" i="2"/>
  <c r="BK209" i="2"/>
  <c r="BO209" i="2"/>
  <c r="BI209" i="2"/>
  <c r="BQ209" i="2"/>
  <c r="BM209" i="2"/>
  <c r="BJ209" i="2"/>
  <c r="BR209" i="2"/>
  <c r="BE209" i="2"/>
  <c r="BF209" i="2"/>
  <c r="BN209" i="2"/>
  <c r="L209" i="2"/>
  <c r="T209" i="2" s="1"/>
  <c r="O209" i="2"/>
  <c r="W209" i="2" s="1"/>
  <c r="M209" i="2"/>
  <c r="U209" i="2" s="1"/>
  <c r="P209" i="2"/>
  <c r="X209" i="2" s="1"/>
  <c r="S209" i="2"/>
  <c r="AA209" i="2" s="1"/>
  <c r="Q209" i="2"/>
  <c r="Y209" i="2" s="1"/>
  <c r="R209" i="2"/>
  <c r="Z209" i="2" s="1"/>
  <c r="N209" i="2"/>
  <c r="V209" i="2" s="1"/>
  <c r="G228" i="2"/>
  <c r="BD228" i="2"/>
  <c r="BH228" i="2"/>
  <c r="BL228" i="2"/>
  <c r="BP228" i="2"/>
  <c r="BC228" i="2"/>
  <c r="BG228" i="2"/>
  <c r="BK228" i="2"/>
  <c r="BO228" i="2"/>
  <c r="BI228" i="2"/>
  <c r="BQ228" i="2"/>
  <c r="BM228" i="2"/>
  <c r="BJ228" i="2"/>
  <c r="BR228" i="2"/>
  <c r="BE228" i="2"/>
  <c r="BF228" i="2"/>
  <c r="BN228" i="2"/>
  <c r="L228" i="2"/>
  <c r="T228" i="2" s="1"/>
  <c r="O228" i="2"/>
  <c r="W228" i="2" s="1"/>
  <c r="CV228" i="2" s="1"/>
  <c r="DF228" i="2" s="1"/>
  <c r="M228" i="2"/>
  <c r="U228" i="2" s="1"/>
  <c r="P228" i="2"/>
  <c r="X228" i="2" s="1"/>
  <c r="S228" i="2"/>
  <c r="AA228" i="2" s="1"/>
  <c r="R228" i="2"/>
  <c r="Z228" i="2" s="1"/>
  <c r="Q228" i="2"/>
  <c r="Y228" i="2" s="1"/>
  <c r="N228" i="2"/>
  <c r="V228" i="2" s="1"/>
  <c r="AA148" i="2"/>
  <c r="X148" i="2"/>
  <c r="U166" i="2"/>
  <c r="T50" i="2"/>
  <c r="AA150" i="2"/>
  <c r="X150" i="2"/>
  <c r="AA85" i="2"/>
  <c r="W292" i="2"/>
  <c r="W249" i="2"/>
  <c r="T249" i="2"/>
  <c r="W165" i="2"/>
  <c r="T165" i="2"/>
  <c r="Y69" i="2"/>
  <c r="T69" i="2"/>
  <c r="T46" i="2"/>
  <c r="W196" i="2"/>
  <c r="AG196" i="2" s="1"/>
  <c r="AA298" i="2"/>
  <c r="X298" i="2"/>
  <c r="Z117" i="2"/>
  <c r="U117" i="2"/>
  <c r="T63" i="2"/>
  <c r="Y139" i="2"/>
  <c r="W184" i="2"/>
  <c r="U279" i="2"/>
  <c r="U246" i="2"/>
  <c r="Y205" i="2"/>
  <c r="Z34" i="2"/>
  <c r="W19" i="2"/>
  <c r="X19" i="2"/>
  <c r="W33" i="2"/>
  <c r="Z175" i="2"/>
  <c r="Z199" i="2"/>
  <c r="Y199" i="2"/>
  <c r="V233" i="2"/>
  <c r="Y233" i="2"/>
  <c r="AA61" i="2"/>
  <c r="V271" i="2"/>
  <c r="G189" i="2"/>
  <c r="BE189" i="2"/>
  <c r="BI189" i="2"/>
  <c r="BM189" i="2"/>
  <c r="BQ189" i="2"/>
  <c r="BF189" i="2"/>
  <c r="BJ189" i="2"/>
  <c r="BN189" i="2"/>
  <c r="BR189" i="2"/>
  <c r="BG189" i="2"/>
  <c r="BO189" i="2"/>
  <c r="BD189" i="2"/>
  <c r="BL189" i="2"/>
  <c r="BP189" i="2"/>
  <c r="BH189" i="2"/>
  <c r="BC189" i="2"/>
  <c r="BK189" i="2"/>
  <c r="L189" i="2"/>
  <c r="T189" i="2" s="1"/>
  <c r="CS189" i="2" s="1"/>
  <c r="DC189" i="2" s="1"/>
  <c r="DB189" i="2" s="1"/>
  <c r="O189" i="2"/>
  <c r="W189" i="2" s="1"/>
  <c r="P189" i="2"/>
  <c r="X189" i="2" s="1"/>
  <c r="S189" i="2"/>
  <c r="AA189" i="2" s="1"/>
  <c r="Q189" i="2"/>
  <c r="Y189" i="2" s="1"/>
  <c r="R189" i="2"/>
  <c r="Z189" i="2" s="1"/>
  <c r="M189" i="2"/>
  <c r="U189" i="2" s="1"/>
  <c r="N189" i="2"/>
  <c r="V189" i="2" s="1"/>
  <c r="Y208" i="2"/>
  <c r="W261" i="2"/>
  <c r="U291" i="2"/>
  <c r="V130" i="2"/>
  <c r="Y130" i="2"/>
  <c r="Y287" i="2"/>
  <c r="Z127" i="2"/>
  <c r="X104" i="2"/>
  <c r="V183" i="2"/>
  <c r="AA108" i="2"/>
  <c r="Z108" i="2"/>
  <c r="U284" i="2"/>
  <c r="W14" i="2"/>
  <c r="V260" i="2"/>
  <c r="U260" i="2"/>
  <c r="V151" i="2"/>
  <c r="AA78" i="2"/>
  <c r="Z49" i="2"/>
  <c r="T16" i="2"/>
  <c r="AA65" i="2"/>
  <c r="U65" i="2"/>
  <c r="AE65" i="2" s="1"/>
  <c r="W152" i="2"/>
  <c r="T152" i="2"/>
  <c r="Y115" i="2"/>
  <c r="T115" i="2"/>
  <c r="V201" i="2"/>
  <c r="W48" i="2"/>
  <c r="T274" i="2"/>
  <c r="W238" i="2"/>
  <c r="Z181" i="2"/>
  <c r="Y149" i="2"/>
  <c r="V32" i="2"/>
  <c r="Z32" i="2"/>
  <c r="W32" i="2"/>
  <c r="AG32" i="2" s="1"/>
  <c r="T32" i="2"/>
  <c r="Y32" i="2"/>
  <c r="G216" i="2"/>
  <c r="BD216" i="2"/>
  <c r="BH216" i="2"/>
  <c r="BL216" i="2"/>
  <c r="BP216" i="2"/>
  <c r="BC216" i="2"/>
  <c r="BG216" i="2"/>
  <c r="BK216" i="2"/>
  <c r="BO216" i="2"/>
  <c r="BI216" i="2"/>
  <c r="BQ216" i="2"/>
  <c r="BE216" i="2"/>
  <c r="BJ216" i="2"/>
  <c r="BR216" i="2"/>
  <c r="BM216" i="2"/>
  <c r="BF216" i="2"/>
  <c r="BN216" i="2"/>
  <c r="L216" i="2"/>
  <c r="T216" i="2" s="1"/>
  <c r="O216" i="2"/>
  <c r="W216" i="2" s="1"/>
  <c r="CV216" i="2" s="1"/>
  <c r="DF216" i="2" s="1"/>
  <c r="P216" i="2"/>
  <c r="X216" i="2" s="1"/>
  <c r="CW216" i="2" s="1"/>
  <c r="DG216" i="2" s="1"/>
  <c r="S216" i="2"/>
  <c r="AA216" i="2" s="1"/>
  <c r="AK216" i="2" s="1"/>
  <c r="Q216" i="2"/>
  <c r="Y216" i="2" s="1"/>
  <c r="AI216" i="2" s="1"/>
  <c r="N216" i="2"/>
  <c r="V216" i="2" s="1"/>
  <c r="M216" i="2"/>
  <c r="U216" i="2" s="1"/>
  <c r="R216" i="2"/>
  <c r="Z216" i="2" s="1"/>
  <c r="U174" i="2"/>
  <c r="W97" i="2"/>
  <c r="AA221" i="2"/>
  <c r="AA71" i="2"/>
  <c r="Z145" i="2"/>
  <c r="V226" i="2"/>
  <c r="AA11" i="2"/>
  <c r="U11" i="2"/>
  <c r="T11" i="2"/>
  <c r="W11" i="2"/>
  <c r="G299" i="2"/>
  <c r="BD299" i="2"/>
  <c r="BH299" i="2"/>
  <c r="BL299" i="2"/>
  <c r="BP299" i="2"/>
  <c r="BF299" i="2"/>
  <c r="BE299" i="2"/>
  <c r="BI299" i="2"/>
  <c r="BM299" i="2"/>
  <c r="BQ299" i="2"/>
  <c r="BJ299" i="2"/>
  <c r="BC299" i="2"/>
  <c r="BG299" i="2"/>
  <c r="BK299" i="2"/>
  <c r="BO299" i="2"/>
  <c r="BN299" i="2"/>
  <c r="BR299" i="2"/>
  <c r="L299" i="2"/>
  <c r="T299" i="2" s="1"/>
  <c r="O299" i="2"/>
  <c r="W299" i="2" s="1"/>
  <c r="M299" i="2"/>
  <c r="U299" i="2" s="1"/>
  <c r="P299" i="2"/>
  <c r="X299" i="2" s="1"/>
  <c r="S299" i="2"/>
  <c r="AA299" i="2" s="1"/>
  <c r="R299" i="2"/>
  <c r="Z299" i="2" s="1"/>
  <c r="Q299" i="2"/>
  <c r="Y299" i="2" s="1"/>
  <c r="N299" i="2"/>
  <c r="V299" i="2" s="1"/>
  <c r="G162" i="2"/>
  <c r="BE162" i="2"/>
  <c r="BI162" i="2"/>
  <c r="BM162" i="2"/>
  <c r="BQ162" i="2"/>
  <c r="BD162" i="2"/>
  <c r="BH162" i="2"/>
  <c r="BL162" i="2"/>
  <c r="BP162" i="2"/>
  <c r="BJ162" i="2"/>
  <c r="BR162" i="2"/>
  <c r="BC162" i="2"/>
  <c r="BK162" i="2"/>
  <c r="BN162" i="2"/>
  <c r="BG162" i="2"/>
  <c r="BO162" i="2"/>
  <c r="BF162" i="2"/>
  <c r="L162" i="2"/>
  <c r="T162" i="2" s="1"/>
  <c r="R162" i="2"/>
  <c r="Z162" i="2" s="1"/>
  <c r="P162" i="2"/>
  <c r="X162" i="2" s="1"/>
  <c r="O162" i="2"/>
  <c r="W162" i="2" s="1"/>
  <c r="Q162" i="2"/>
  <c r="Y162" i="2" s="1"/>
  <c r="N162" i="2"/>
  <c r="V162" i="2" s="1"/>
  <c r="M162" i="2"/>
  <c r="U162" i="2" s="1"/>
  <c r="S162" i="2"/>
  <c r="AA162" i="2" s="1"/>
  <c r="G132" i="2"/>
  <c r="BC132" i="2"/>
  <c r="BG132" i="2"/>
  <c r="BK132" i="2"/>
  <c r="BO132" i="2"/>
  <c r="BF132" i="2"/>
  <c r="BJ132" i="2"/>
  <c r="BN132" i="2"/>
  <c r="BR132" i="2"/>
  <c r="BH132" i="2"/>
  <c r="BP132" i="2"/>
  <c r="BE132" i="2"/>
  <c r="BM132" i="2"/>
  <c r="BQ132" i="2"/>
  <c r="BD132" i="2"/>
  <c r="BL132" i="2"/>
  <c r="BI132" i="2"/>
  <c r="L132" i="2"/>
  <c r="T132" i="2" s="1"/>
  <c r="Q132" i="2"/>
  <c r="Y132" i="2" s="1"/>
  <c r="P132" i="2"/>
  <c r="X132" i="2" s="1"/>
  <c r="O132" i="2"/>
  <c r="W132" i="2" s="1"/>
  <c r="R132" i="2"/>
  <c r="Z132" i="2" s="1"/>
  <c r="M132" i="2"/>
  <c r="U132" i="2" s="1"/>
  <c r="N132" i="2"/>
  <c r="S132" i="2"/>
  <c r="AA132" i="2" s="1"/>
  <c r="G251" i="2"/>
  <c r="BD251" i="2"/>
  <c r="BH251" i="2"/>
  <c r="BL251" i="2"/>
  <c r="BP251" i="2"/>
  <c r="BC251" i="2"/>
  <c r="BG251" i="2"/>
  <c r="BK251" i="2"/>
  <c r="BO251" i="2"/>
  <c r="BI251" i="2"/>
  <c r="BQ251" i="2"/>
  <c r="BE251" i="2"/>
  <c r="BJ251" i="2"/>
  <c r="BR251" i="2"/>
  <c r="BM251" i="2"/>
  <c r="BF251" i="2"/>
  <c r="BN251" i="2"/>
  <c r="L251" i="2"/>
  <c r="T251" i="2" s="1"/>
  <c r="O251" i="2"/>
  <c r="W251" i="2" s="1"/>
  <c r="P251" i="2"/>
  <c r="X251" i="2" s="1"/>
  <c r="S251" i="2"/>
  <c r="AA251" i="2" s="1"/>
  <c r="M251" i="2"/>
  <c r="U251" i="2" s="1"/>
  <c r="Q251" i="2"/>
  <c r="Y251" i="2" s="1"/>
  <c r="R251" i="2"/>
  <c r="Z251" i="2" s="1"/>
  <c r="N251" i="2"/>
  <c r="V251" i="2" s="1"/>
  <c r="G264" i="2"/>
  <c r="BD264" i="2"/>
  <c r="BH264" i="2"/>
  <c r="BL264" i="2"/>
  <c r="BP264" i="2"/>
  <c r="BC264" i="2"/>
  <c r="BG264" i="2"/>
  <c r="BK264" i="2"/>
  <c r="BO264" i="2"/>
  <c r="BI264" i="2"/>
  <c r="BQ264" i="2"/>
  <c r="BE264" i="2"/>
  <c r="BJ264" i="2"/>
  <c r="BR264" i="2"/>
  <c r="BM264" i="2"/>
  <c r="BF264" i="2"/>
  <c r="BN264" i="2"/>
  <c r="L264" i="2"/>
  <c r="T264" i="2" s="1"/>
  <c r="O264" i="2"/>
  <c r="W264" i="2" s="1"/>
  <c r="P264" i="2"/>
  <c r="X264" i="2" s="1"/>
  <c r="S264" i="2"/>
  <c r="AA264" i="2" s="1"/>
  <c r="M264" i="2"/>
  <c r="U264" i="2" s="1"/>
  <c r="Q264" i="2"/>
  <c r="R264" i="2"/>
  <c r="Z264" i="2" s="1"/>
  <c r="N264" i="2"/>
  <c r="V264" i="2" s="1"/>
  <c r="G142" i="2"/>
  <c r="AS142" i="2" s="1"/>
  <c r="BC142" i="2"/>
  <c r="BG142" i="2"/>
  <c r="BK142" i="2"/>
  <c r="BO142" i="2"/>
  <c r="BF142" i="2"/>
  <c r="BJ142" i="2"/>
  <c r="BN142" i="2"/>
  <c r="BR142" i="2"/>
  <c r="BH142" i="2"/>
  <c r="BP142" i="2"/>
  <c r="BE142" i="2"/>
  <c r="BM142" i="2"/>
  <c r="BQ142" i="2"/>
  <c r="BD142" i="2"/>
  <c r="BI142" i="2"/>
  <c r="BL142" i="2"/>
  <c r="L142" i="2"/>
  <c r="T142" i="2" s="1"/>
  <c r="N142" i="2"/>
  <c r="V142" i="2" s="1"/>
  <c r="S142" i="2"/>
  <c r="AA142" i="2" s="1"/>
  <c r="P142" i="2"/>
  <c r="X142" i="2" s="1"/>
  <c r="O142" i="2"/>
  <c r="W142" i="2" s="1"/>
  <c r="Q142" i="2"/>
  <c r="Y142" i="2" s="1"/>
  <c r="R142" i="2"/>
  <c r="Z142" i="2" s="1"/>
  <c r="M142" i="2"/>
  <c r="U142" i="2" s="1"/>
  <c r="G224" i="2"/>
  <c r="BD224" i="2"/>
  <c r="BH224" i="2"/>
  <c r="BL224" i="2"/>
  <c r="BP224" i="2"/>
  <c r="BC224" i="2"/>
  <c r="BG224" i="2"/>
  <c r="BK224" i="2"/>
  <c r="BO224" i="2"/>
  <c r="BI224" i="2"/>
  <c r="BQ224" i="2"/>
  <c r="BM224" i="2"/>
  <c r="BJ224" i="2"/>
  <c r="BR224" i="2"/>
  <c r="BE224" i="2"/>
  <c r="BF224" i="2"/>
  <c r="BN224" i="2"/>
  <c r="L224" i="2"/>
  <c r="T224" i="2" s="1"/>
  <c r="O224" i="2"/>
  <c r="W224" i="2" s="1"/>
  <c r="R224" i="2"/>
  <c r="Z224" i="2" s="1"/>
  <c r="P224" i="2"/>
  <c r="X224" i="2" s="1"/>
  <c r="S224" i="2"/>
  <c r="AA224" i="2" s="1"/>
  <c r="Q224" i="2"/>
  <c r="Y224" i="2" s="1"/>
  <c r="N224" i="2"/>
  <c r="V224" i="2" s="1"/>
  <c r="M224" i="2"/>
  <c r="U224" i="2" s="1"/>
  <c r="G259" i="2"/>
  <c r="BD259" i="2"/>
  <c r="BH259" i="2"/>
  <c r="BL259" i="2"/>
  <c r="BP259" i="2"/>
  <c r="BC259" i="2"/>
  <c r="BG259" i="2"/>
  <c r="BK259" i="2"/>
  <c r="BO259" i="2"/>
  <c r="BI259" i="2"/>
  <c r="BQ259" i="2"/>
  <c r="BM259" i="2"/>
  <c r="BJ259" i="2"/>
  <c r="BR259" i="2"/>
  <c r="BE259" i="2"/>
  <c r="BF259" i="2"/>
  <c r="BN259" i="2"/>
  <c r="L259" i="2"/>
  <c r="T259" i="2" s="1"/>
  <c r="O259" i="2"/>
  <c r="W259" i="2" s="1"/>
  <c r="P259" i="2"/>
  <c r="X259" i="2" s="1"/>
  <c r="S259" i="2"/>
  <c r="AA259" i="2" s="1"/>
  <c r="M259" i="2"/>
  <c r="U259" i="2" s="1"/>
  <c r="Q259" i="2"/>
  <c r="N259" i="2"/>
  <c r="V259" i="2" s="1"/>
  <c r="R259" i="2"/>
  <c r="Z259" i="2" s="1"/>
  <c r="G210" i="2"/>
  <c r="BD210" i="2"/>
  <c r="BH210" i="2"/>
  <c r="BL210" i="2"/>
  <c r="BP210" i="2"/>
  <c r="BC210" i="2"/>
  <c r="BG210" i="2"/>
  <c r="BK210" i="2"/>
  <c r="BO210" i="2"/>
  <c r="BI210" i="2"/>
  <c r="BQ210" i="2"/>
  <c r="BE210" i="2"/>
  <c r="BJ210" i="2"/>
  <c r="BR210" i="2"/>
  <c r="BM210" i="2"/>
  <c r="BF210" i="2"/>
  <c r="BN210" i="2"/>
  <c r="L210" i="2"/>
  <c r="T210" i="2" s="1"/>
  <c r="O210" i="2"/>
  <c r="M210" i="2"/>
  <c r="U210" i="2" s="1"/>
  <c r="P210" i="2"/>
  <c r="X210" i="2" s="1"/>
  <c r="S210" i="2"/>
  <c r="AA210" i="2" s="1"/>
  <c r="Q210" i="2"/>
  <c r="Y210" i="2" s="1"/>
  <c r="N210" i="2"/>
  <c r="R210" i="2"/>
  <c r="Z210" i="2" s="1"/>
  <c r="G102" i="2"/>
  <c r="BE102" i="2"/>
  <c r="BI102" i="2"/>
  <c r="BM102" i="2"/>
  <c r="BQ102" i="2"/>
  <c r="BD102" i="2"/>
  <c r="BH102" i="2"/>
  <c r="BL102" i="2"/>
  <c r="BP102" i="2"/>
  <c r="BJ102" i="2"/>
  <c r="BR102" i="2"/>
  <c r="BG102" i="2"/>
  <c r="BO102" i="2"/>
  <c r="BK102" i="2"/>
  <c r="BF102" i="2"/>
  <c r="BN102" i="2"/>
  <c r="BC102" i="2"/>
  <c r="L102" i="2"/>
  <c r="T102" i="2" s="1"/>
  <c r="R102" i="2"/>
  <c r="Z102" i="2" s="1"/>
  <c r="P102" i="2"/>
  <c r="X102" i="2" s="1"/>
  <c r="O102" i="2"/>
  <c r="W102" i="2" s="1"/>
  <c r="Q102" i="2"/>
  <c r="Y102" i="2" s="1"/>
  <c r="N102" i="2"/>
  <c r="V102" i="2" s="1"/>
  <c r="M102" i="2"/>
  <c r="U102" i="2" s="1"/>
  <c r="S102" i="2"/>
  <c r="AA102" i="2" s="1"/>
  <c r="G86" i="2"/>
  <c r="AP86" i="2" s="1"/>
  <c r="BE86" i="2"/>
  <c r="BI86" i="2"/>
  <c r="BM86" i="2"/>
  <c r="BQ86" i="2"/>
  <c r="BF86" i="2"/>
  <c r="BJ86" i="2"/>
  <c r="BN86" i="2"/>
  <c r="BR86" i="2"/>
  <c r="BG86" i="2"/>
  <c r="BO86" i="2"/>
  <c r="BD86" i="2"/>
  <c r="BL86" i="2"/>
  <c r="BH86" i="2"/>
  <c r="BC86" i="2"/>
  <c r="BP86" i="2"/>
  <c r="BK86" i="2"/>
  <c r="L86" i="2"/>
  <c r="T86" i="2" s="1"/>
  <c r="Q86" i="2"/>
  <c r="Y86" i="2" s="1"/>
  <c r="R86" i="2"/>
  <c r="Z86" i="2" s="1"/>
  <c r="P86" i="2"/>
  <c r="X86" i="2" s="1"/>
  <c r="O86" i="2"/>
  <c r="W86" i="2" s="1"/>
  <c r="S86" i="2"/>
  <c r="AA86" i="2" s="1"/>
  <c r="M86" i="2"/>
  <c r="U86" i="2" s="1"/>
  <c r="N86" i="2"/>
  <c r="V86" i="2" s="1"/>
  <c r="G159" i="2"/>
  <c r="BE159" i="2"/>
  <c r="BI159" i="2"/>
  <c r="BM159" i="2"/>
  <c r="BQ159" i="2"/>
  <c r="BD159" i="2"/>
  <c r="BH159" i="2"/>
  <c r="BL159" i="2"/>
  <c r="BP159" i="2"/>
  <c r="BJ159" i="2"/>
  <c r="BR159" i="2"/>
  <c r="BC159" i="2"/>
  <c r="BK159" i="2"/>
  <c r="BF159" i="2"/>
  <c r="BO159" i="2"/>
  <c r="BG159" i="2"/>
  <c r="BN159" i="2"/>
  <c r="L159" i="2"/>
  <c r="T159" i="2" s="1"/>
  <c r="Q159" i="2"/>
  <c r="Y159" i="2" s="1"/>
  <c r="R159" i="2"/>
  <c r="P159" i="2"/>
  <c r="X159" i="2" s="1"/>
  <c r="O159" i="2"/>
  <c r="W159" i="2" s="1"/>
  <c r="S159" i="2"/>
  <c r="AA159" i="2" s="1"/>
  <c r="M159" i="2"/>
  <c r="U159" i="2" s="1"/>
  <c r="N159" i="2"/>
  <c r="V159" i="2" s="1"/>
  <c r="G144" i="2"/>
  <c r="BC144" i="2"/>
  <c r="BG144" i="2"/>
  <c r="BK144" i="2"/>
  <c r="BO144" i="2"/>
  <c r="BF144" i="2"/>
  <c r="BJ144" i="2"/>
  <c r="BN144" i="2"/>
  <c r="BR144" i="2"/>
  <c r="BH144" i="2"/>
  <c r="BP144" i="2"/>
  <c r="BE144" i="2"/>
  <c r="BM144" i="2"/>
  <c r="BQ144" i="2"/>
  <c r="BD144" i="2"/>
  <c r="BL144" i="2"/>
  <c r="BI144" i="2"/>
  <c r="L144" i="2"/>
  <c r="T144" i="2" s="1"/>
  <c r="Q144" i="2"/>
  <c r="Y144" i="2" s="1"/>
  <c r="P144" i="2"/>
  <c r="X144" i="2" s="1"/>
  <c r="O144" i="2"/>
  <c r="W144" i="2" s="1"/>
  <c r="S144" i="2"/>
  <c r="AA144" i="2" s="1"/>
  <c r="M144" i="2"/>
  <c r="U144" i="2" s="1"/>
  <c r="N144" i="2"/>
  <c r="V144" i="2" s="1"/>
  <c r="R144" i="2"/>
  <c r="Z144" i="2" s="1"/>
  <c r="G213" i="2"/>
  <c r="AT213" i="2" s="1"/>
  <c r="BD213" i="2"/>
  <c r="BH213" i="2"/>
  <c r="BL213" i="2"/>
  <c r="BP213" i="2"/>
  <c r="BC213" i="2"/>
  <c r="BG213" i="2"/>
  <c r="BK213" i="2"/>
  <c r="BO213" i="2"/>
  <c r="BI213" i="2"/>
  <c r="BQ213" i="2"/>
  <c r="BM213" i="2"/>
  <c r="BJ213" i="2"/>
  <c r="BR213" i="2"/>
  <c r="BE213" i="2"/>
  <c r="BF213" i="2"/>
  <c r="BN213" i="2"/>
  <c r="L213" i="2"/>
  <c r="T213" i="2" s="1"/>
  <c r="O213" i="2"/>
  <c r="W213" i="2" s="1"/>
  <c r="N213" i="2"/>
  <c r="V213" i="2" s="1"/>
  <c r="P213" i="2"/>
  <c r="X213" i="2" s="1"/>
  <c r="S213" i="2"/>
  <c r="AA213" i="2" s="1"/>
  <c r="M213" i="2"/>
  <c r="U213" i="2" s="1"/>
  <c r="Q213" i="2"/>
  <c r="Y213" i="2" s="1"/>
  <c r="R213" i="2"/>
  <c r="Z213" i="2" s="1"/>
  <c r="G222" i="2"/>
  <c r="AM222" i="2" s="1"/>
  <c r="BD222" i="2"/>
  <c r="BH222" i="2"/>
  <c r="BL222" i="2"/>
  <c r="BP222" i="2"/>
  <c r="BC222" i="2"/>
  <c r="BG222" i="2"/>
  <c r="BK222" i="2"/>
  <c r="BO222" i="2"/>
  <c r="BI222" i="2"/>
  <c r="BQ222" i="2"/>
  <c r="BM222" i="2"/>
  <c r="BJ222" i="2"/>
  <c r="BR222" i="2"/>
  <c r="BE222" i="2"/>
  <c r="BF222" i="2"/>
  <c r="BN222" i="2"/>
  <c r="L222" i="2"/>
  <c r="T222" i="2" s="1"/>
  <c r="O222" i="2"/>
  <c r="W222" i="2" s="1"/>
  <c r="P222" i="2"/>
  <c r="X222" i="2" s="1"/>
  <c r="S222" i="2"/>
  <c r="M222" i="2"/>
  <c r="U222" i="2" s="1"/>
  <c r="Q222" i="2"/>
  <c r="Y222" i="2" s="1"/>
  <c r="N222" i="2"/>
  <c r="R222" i="2"/>
  <c r="Z222" i="2" s="1"/>
  <c r="BM26" i="2"/>
  <c r="BQ26" i="2"/>
  <c r="BO26" i="2"/>
  <c r="BN26" i="2"/>
  <c r="BR26" i="2"/>
  <c r="BL26" i="2"/>
  <c r="BP26" i="2"/>
  <c r="BK26" i="2"/>
  <c r="L26" i="2"/>
  <c r="T26" i="2" s="1"/>
  <c r="Q26" i="2"/>
  <c r="Y26" i="2" s="1"/>
  <c r="R26" i="2"/>
  <c r="Z26" i="2" s="1"/>
  <c r="P26" i="2"/>
  <c r="X26" i="2" s="1"/>
  <c r="N26" i="2"/>
  <c r="V26" i="2" s="1"/>
  <c r="M26" i="2"/>
  <c r="U26" i="2" s="1"/>
  <c r="CT26" i="2" s="1"/>
  <c r="DD26" i="2" s="1"/>
  <c r="S26" i="2"/>
  <c r="AA26" i="2" s="1"/>
  <c r="O26" i="2"/>
  <c r="W26" i="2" s="1"/>
  <c r="CV26" i="2" s="1"/>
  <c r="DF26" i="2" s="1"/>
  <c r="G198" i="2"/>
  <c r="AM198" i="2" s="1"/>
  <c r="BE198" i="2"/>
  <c r="BI198" i="2"/>
  <c r="BM198" i="2"/>
  <c r="BQ198" i="2"/>
  <c r="BF198" i="2"/>
  <c r="BJ198" i="2"/>
  <c r="BN198" i="2"/>
  <c r="BR198" i="2"/>
  <c r="BG198" i="2"/>
  <c r="BO198" i="2"/>
  <c r="BD198" i="2"/>
  <c r="BL198" i="2"/>
  <c r="BH198" i="2"/>
  <c r="BK198" i="2"/>
  <c r="BP198" i="2"/>
  <c r="BC198" i="2"/>
  <c r="L198" i="2"/>
  <c r="T198" i="2" s="1"/>
  <c r="O198" i="2"/>
  <c r="W198" i="2" s="1"/>
  <c r="CV198" i="2" s="1"/>
  <c r="DF198" i="2" s="1"/>
  <c r="R198" i="2"/>
  <c r="Z198" i="2" s="1"/>
  <c r="P198" i="2"/>
  <c r="X198" i="2" s="1"/>
  <c r="S198" i="2"/>
  <c r="AA198" i="2" s="1"/>
  <c r="Q198" i="2"/>
  <c r="Y198" i="2" s="1"/>
  <c r="N198" i="2"/>
  <c r="V198" i="2" s="1"/>
  <c r="AF198" i="2" s="1"/>
  <c r="M198" i="2"/>
  <c r="U198" i="2" s="1"/>
  <c r="W106" i="2"/>
  <c r="Z111" i="2"/>
  <c r="W63" i="2"/>
  <c r="X63" i="2"/>
  <c r="Z248" i="2"/>
  <c r="W57" i="2"/>
  <c r="W130" i="2"/>
  <c r="AA14" i="2"/>
  <c r="AA222" i="2"/>
  <c r="Y39" i="2"/>
  <c r="V240" i="2"/>
  <c r="Z240" i="2"/>
  <c r="X240" i="2"/>
  <c r="X129" i="2"/>
  <c r="T129" i="2"/>
  <c r="U37" i="2"/>
  <c r="AA37" i="2"/>
  <c r="W37" i="2"/>
  <c r="U252" i="2"/>
  <c r="Z252" i="2"/>
  <c r="X252" i="2"/>
  <c r="AA252" i="2"/>
  <c r="U203" i="2"/>
  <c r="BT203" i="2" s="1"/>
  <c r="CD203" i="2" s="1"/>
  <c r="Z203" i="2"/>
  <c r="V203" i="2"/>
  <c r="X203" i="2"/>
  <c r="AA203" i="2"/>
  <c r="AA87" i="2"/>
  <c r="T90" i="2"/>
  <c r="W90" i="2"/>
  <c r="X90" i="2"/>
  <c r="Z9" i="2"/>
  <c r="V9" i="2"/>
  <c r="AA99" i="2"/>
  <c r="Y99" i="2"/>
  <c r="X28" i="2"/>
  <c r="V28" i="2"/>
  <c r="W28" i="2"/>
  <c r="T28" i="2"/>
  <c r="U288" i="2"/>
  <c r="V288" i="2"/>
  <c r="Y288" i="2"/>
  <c r="Z288" i="2"/>
  <c r="T47" i="2"/>
  <c r="Y47" i="2"/>
  <c r="X47" i="2"/>
  <c r="Z47" i="2"/>
  <c r="Z110" i="2"/>
  <c r="V210" i="2"/>
  <c r="W210" i="2"/>
  <c r="G297" i="2"/>
  <c r="AT297" i="2" s="1"/>
  <c r="BD297" i="2"/>
  <c r="BH297" i="2"/>
  <c r="BL297" i="2"/>
  <c r="BP297" i="2"/>
  <c r="BF297" i="2"/>
  <c r="BR297" i="2"/>
  <c r="BE297" i="2"/>
  <c r="BI297" i="2"/>
  <c r="BM297" i="2"/>
  <c r="BQ297" i="2"/>
  <c r="BJ297" i="2"/>
  <c r="BC297" i="2"/>
  <c r="BG297" i="2"/>
  <c r="BK297" i="2"/>
  <c r="BO297" i="2"/>
  <c r="BN297" i="2"/>
  <c r="L297" i="2"/>
  <c r="T297" i="2" s="1"/>
  <c r="O297" i="2"/>
  <c r="M297" i="2"/>
  <c r="U297" i="2" s="1"/>
  <c r="P297" i="2"/>
  <c r="X297" i="2" s="1"/>
  <c r="S297" i="2"/>
  <c r="AA297" i="2" s="1"/>
  <c r="Q297" i="2"/>
  <c r="Y297" i="2" s="1"/>
  <c r="R297" i="2"/>
  <c r="Z297" i="2" s="1"/>
  <c r="N297" i="2"/>
  <c r="V297" i="2" s="1"/>
  <c r="G155" i="2"/>
  <c r="AT155" i="2" s="1"/>
  <c r="BE155" i="2"/>
  <c r="BI155" i="2"/>
  <c r="BM155" i="2"/>
  <c r="BQ155" i="2"/>
  <c r="BD155" i="2"/>
  <c r="BH155" i="2"/>
  <c r="BL155" i="2"/>
  <c r="BP155" i="2"/>
  <c r="BJ155" i="2"/>
  <c r="BR155" i="2"/>
  <c r="BC155" i="2"/>
  <c r="BK155" i="2"/>
  <c r="BF155" i="2"/>
  <c r="BO155" i="2"/>
  <c r="BG155" i="2"/>
  <c r="BN155" i="2"/>
  <c r="L155" i="2"/>
  <c r="T155" i="2" s="1"/>
  <c r="Q155" i="2"/>
  <c r="Y155" i="2" s="1"/>
  <c r="P155" i="2"/>
  <c r="X155" i="2" s="1"/>
  <c r="R155" i="2"/>
  <c r="Z155" i="2" s="1"/>
  <c r="N155" i="2"/>
  <c r="V155" i="2" s="1"/>
  <c r="M155" i="2"/>
  <c r="U155" i="2" s="1"/>
  <c r="S155" i="2"/>
  <c r="AA155" i="2" s="1"/>
  <c r="O155" i="2"/>
  <c r="W155" i="2" s="1"/>
  <c r="G158" i="2"/>
  <c r="BE158" i="2"/>
  <c r="BI158" i="2"/>
  <c r="BM158" i="2"/>
  <c r="BQ158" i="2"/>
  <c r="BD158" i="2"/>
  <c r="BH158" i="2"/>
  <c r="BL158" i="2"/>
  <c r="BP158" i="2"/>
  <c r="BJ158" i="2"/>
  <c r="BR158" i="2"/>
  <c r="BC158" i="2"/>
  <c r="BK158" i="2"/>
  <c r="BN158" i="2"/>
  <c r="BG158" i="2"/>
  <c r="BO158" i="2"/>
  <c r="BF158" i="2"/>
  <c r="L158" i="2"/>
  <c r="T158" i="2" s="1"/>
  <c r="R158" i="2"/>
  <c r="Z158" i="2" s="1"/>
  <c r="P158" i="2"/>
  <c r="X158" i="2" s="1"/>
  <c r="O158" i="2"/>
  <c r="W158" i="2" s="1"/>
  <c r="M158" i="2"/>
  <c r="U158" i="2" s="1"/>
  <c r="Q158" i="2"/>
  <c r="Y158" i="2" s="1"/>
  <c r="N158" i="2"/>
  <c r="V158" i="2" s="1"/>
  <c r="S158" i="2"/>
  <c r="AA158" i="2" s="1"/>
  <c r="G60" i="2"/>
  <c r="BE60" i="2"/>
  <c r="BI60" i="2"/>
  <c r="BM60" i="2"/>
  <c r="BQ60" i="2"/>
  <c r="BD60" i="2"/>
  <c r="BH60" i="2"/>
  <c r="BL60" i="2"/>
  <c r="BP60" i="2"/>
  <c r="BJ60" i="2"/>
  <c r="BR60" i="2"/>
  <c r="BC60" i="2"/>
  <c r="BK60" i="2"/>
  <c r="BF60" i="2"/>
  <c r="BO60" i="2"/>
  <c r="BN60" i="2"/>
  <c r="BG60" i="2"/>
  <c r="L60" i="2"/>
  <c r="T60" i="2" s="1"/>
  <c r="Q60" i="2"/>
  <c r="Y60" i="2" s="1"/>
  <c r="S60" i="2"/>
  <c r="P60" i="2"/>
  <c r="X60" i="2" s="1"/>
  <c r="O60" i="2"/>
  <c r="W60" i="2" s="1"/>
  <c r="M60" i="2"/>
  <c r="U60" i="2" s="1"/>
  <c r="N60" i="2"/>
  <c r="V60" i="2" s="1"/>
  <c r="R60" i="2"/>
  <c r="Z60" i="2" s="1"/>
  <c r="G114" i="2"/>
  <c r="AN114" i="2" s="1"/>
  <c r="BC114" i="2"/>
  <c r="BG114" i="2"/>
  <c r="BK114" i="2"/>
  <c r="BO114" i="2"/>
  <c r="BF114" i="2"/>
  <c r="BJ114" i="2"/>
  <c r="BN114" i="2"/>
  <c r="BR114" i="2"/>
  <c r="BH114" i="2"/>
  <c r="BP114" i="2"/>
  <c r="BE114" i="2"/>
  <c r="BM114" i="2"/>
  <c r="BQ114" i="2"/>
  <c r="BD114" i="2"/>
  <c r="BI114" i="2"/>
  <c r="BL114" i="2"/>
  <c r="L114" i="2"/>
  <c r="T114" i="2" s="1"/>
  <c r="N114" i="2"/>
  <c r="V114" i="2" s="1"/>
  <c r="S114" i="2"/>
  <c r="AA114" i="2" s="1"/>
  <c r="P114" i="2"/>
  <c r="X114" i="2" s="1"/>
  <c r="O114" i="2"/>
  <c r="W114" i="2" s="1"/>
  <c r="Q114" i="2"/>
  <c r="Y114" i="2" s="1"/>
  <c r="R114" i="2"/>
  <c r="Z114" i="2" s="1"/>
  <c r="M114" i="2"/>
  <c r="U114" i="2" s="1"/>
  <c r="G105" i="2"/>
  <c r="AO105" i="2" s="1"/>
  <c r="BE105" i="2"/>
  <c r="BI105" i="2"/>
  <c r="BM105" i="2"/>
  <c r="BQ105" i="2"/>
  <c r="BD105" i="2"/>
  <c r="BH105" i="2"/>
  <c r="BL105" i="2"/>
  <c r="BP105" i="2"/>
  <c r="BJ105" i="2"/>
  <c r="BR105" i="2"/>
  <c r="BG105" i="2"/>
  <c r="BO105" i="2"/>
  <c r="BC105" i="2"/>
  <c r="BN105" i="2"/>
  <c r="BF105" i="2"/>
  <c r="BK105" i="2"/>
  <c r="L105" i="2"/>
  <c r="T105" i="2" s="1"/>
  <c r="Q105" i="2"/>
  <c r="Y105" i="2" s="1"/>
  <c r="P105" i="2"/>
  <c r="X105" i="2" s="1"/>
  <c r="O105" i="2"/>
  <c r="W105" i="2" s="1"/>
  <c r="M105" i="2"/>
  <c r="U105" i="2" s="1"/>
  <c r="R105" i="2"/>
  <c r="Z105" i="2" s="1"/>
  <c r="N105" i="2"/>
  <c r="V105" i="2" s="1"/>
  <c r="S105" i="2"/>
  <c r="AA105" i="2" s="1"/>
  <c r="BM27" i="2"/>
  <c r="BQ27" i="2"/>
  <c r="BN27" i="2"/>
  <c r="BR27" i="2"/>
  <c r="BO27" i="2"/>
  <c r="BL27" i="2"/>
  <c r="BP27" i="2"/>
  <c r="BK27" i="2"/>
  <c r="L27" i="2"/>
  <c r="T27" i="2" s="1"/>
  <c r="R27" i="2"/>
  <c r="Z27" i="2" s="1"/>
  <c r="S27" i="2"/>
  <c r="AA27" i="2" s="1"/>
  <c r="P27" i="2"/>
  <c r="X27" i="2" s="1"/>
  <c r="O27" i="2"/>
  <c r="W27" i="2" s="1"/>
  <c r="Q27" i="2"/>
  <c r="Y27" i="2" s="1"/>
  <c r="N27" i="2"/>
  <c r="V27" i="2" s="1"/>
  <c r="M27" i="2"/>
  <c r="U27" i="2" s="1"/>
  <c r="X113" i="2"/>
  <c r="W113" i="2"/>
  <c r="V113" i="2"/>
  <c r="G157" i="2"/>
  <c r="BE157" i="2"/>
  <c r="BI157" i="2"/>
  <c r="BM157" i="2"/>
  <c r="BQ157" i="2"/>
  <c r="BD157" i="2"/>
  <c r="BH157" i="2"/>
  <c r="BL157" i="2"/>
  <c r="BP157" i="2"/>
  <c r="BJ157" i="2"/>
  <c r="BR157" i="2"/>
  <c r="BC157" i="2"/>
  <c r="BK157" i="2"/>
  <c r="BF157" i="2"/>
  <c r="BO157" i="2"/>
  <c r="BG157" i="2"/>
  <c r="BN157" i="2"/>
  <c r="L157" i="2"/>
  <c r="T157" i="2" s="1"/>
  <c r="Q157" i="2"/>
  <c r="Y157" i="2" s="1"/>
  <c r="O157" i="2"/>
  <c r="W157" i="2" s="1"/>
  <c r="P157" i="2"/>
  <c r="X157" i="2" s="1"/>
  <c r="N157" i="2"/>
  <c r="V157" i="2" s="1"/>
  <c r="R157" i="2"/>
  <c r="Z157" i="2" s="1"/>
  <c r="CY157" i="2" s="1"/>
  <c r="DI157" i="2" s="1"/>
  <c r="M157" i="2"/>
  <c r="U157" i="2" s="1"/>
  <c r="S157" i="2"/>
  <c r="AA157" i="2" s="1"/>
  <c r="G277" i="2"/>
  <c r="AS277" i="2" s="1"/>
  <c r="BD277" i="2"/>
  <c r="BH277" i="2"/>
  <c r="BL277" i="2"/>
  <c r="BP277" i="2"/>
  <c r="BC277" i="2"/>
  <c r="BG277" i="2"/>
  <c r="BK277" i="2"/>
  <c r="BO277" i="2"/>
  <c r="BI277" i="2"/>
  <c r="BQ277" i="2"/>
  <c r="BE277" i="2"/>
  <c r="BJ277" i="2"/>
  <c r="BR277" i="2"/>
  <c r="BM277" i="2"/>
  <c r="BF277" i="2"/>
  <c r="BN277" i="2"/>
  <c r="L277" i="2"/>
  <c r="T277" i="2" s="1"/>
  <c r="O277" i="2"/>
  <c r="W277" i="2" s="1"/>
  <c r="AG277" i="2" s="1"/>
  <c r="M277" i="2"/>
  <c r="U277" i="2" s="1"/>
  <c r="P277" i="2"/>
  <c r="S277" i="2"/>
  <c r="AA277" i="2" s="1"/>
  <c r="R277" i="2"/>
  <c r="Z277" i="2" s="1"/>
  <c r="Q277" i="2"/>
  <c r="Y277" i="2" s="1"/>
  <c r="N277" i="2"/>
  <c r="G109" i="2"/>
  <c r="BC109" i="2"/>
  <c r="BG109" i="2"/>
  <c r="BK109" i="2"/>
  <c r="BO109" i="2"/>
  <c r="BF109" i="2"/>
  <c r="BJ109" i="2"/>
  <c r="BN109" i="2"/>
  <c r="BR109" i="2"/>
  <c r="BH109" i="2"/>
  <c r="BP109" i="2"/>
  <c r="BE109" i="2"/>
  <c r="BM109" i="2"/>
  <c r="BI109" i="2"/>
  <c r="BL109" i="2"/>
  <c r="BD109" i="2"/>
  <c r="BQ109" i="2"/>
  <c r="L109" i="2"/>
  <c r="T109" i="2" s="1"/>
  <c r="N109" i="2"/>
  <c r="V109" i="2" s="1"/>
  <c r="S109" i="2"/>
  <c r="AA109" i="2" s="1"/>
  <c r="P109" i="2"/>
  <c r="X109" i="2" s="1"/>
  <c r="O109" i="2"/>
  <c r="W109" i="2" s="1"/>
  <c r="Q109" i="2"/>
  <c r="Y109" i="2" s="1"/>
  <c r="R109" i="2"/>
  <c r="Z109" i="2" s="1"/>
  <c r="AJ109" i="2" s="1"/>
  <c r="M109" i="2"/>
  <c r="U109" i="2" s="1"/>
  <c r="G300" i="2"/>
  <c r="BD300" i="2"/>
  <c r="BH300" i="2"/>
  <c r="BL300" i="2"/>
  <c r="BP300" i="2"/>
  <c r="BN300" i="2"/>
  <c r="BE300" i="2"/>
  <c r="BI300" i="2"/>
  <c r="BM300" i="2"/>
  <c r="BQ300" i="2"/>
  <c r="BJ300" i="2"/>
  <c r="BC300" i="2"/>
  <c r="BG300" i="2"/>
  <c r="BK300" i="2"/>
  <c r="BO300" i="2"/>
  <c r="BF300" i="2"/>
  <c r="BR300" i="2"/>
  <c r="L300" i="2"/>
  <c r="T300" i="2" s="1"/>
  <c r="O300" i="2"/>
  <c r="W300" i="2" s="1"/>
  <c r="N300" i="2"/>
  <c r="V300" i="2" s="1"/>
  <c r="P300" i="2"/>
  <c r="X300" i="2" s="1"/>
  <c r="S300" i="2"/>
  <c r="AA300" i="2" s="1"/>
  <c r="M300" i="2"/>
  <c r="U300" i="2" s="1"/>
  <c r="Q300" i="2"/>
  <c r="Y300" i="2" s="1"/>
  <c r="R300" i="2"/>
  <c r="Z300" i="2" s="1"/>
  <c r="G188" i="2"/>
  <c r="BE188" i="2"/>
  <c r="BI188" i="2"/>
  <c r="BM188" i="2"/>
  <c r="BQ188" i="2"/>
  <c r="BF188" i="2"/>
  <c r="BJ188" i="2"/>
  <c r="BN188" i="2"/>
  <c r="BR188" i="2"/>
  <c r="BG188" i="2"/>
  <c r="BO188" i="2"/>
  <c r="BD188" i="2"/>
  <c r="BL188" i="2"/>
  <c r="BH188" i="2"/>
  <c r="BK188" i="2"/>
  <c r="BP188" i="2"/>
  <c r="BC188" i="2"/>
  <c r="L188" i="2"/>
  <c r="T188" i="2" s="1"/>
  <c r="O188" i="2"/>
  <c r="W188" i="2" s="1"/>
  <c r="M188" i="2"/>
  <c r="U188" i="2" s="1"/>
  <c r="P188" i="2"/>
  <c r="X188" i="2" s="1"/>
  <c r="S188" i="2"/>
  <c r="AA188" i="2" s="1"/>
  <c r="Q188" i="2"/>
  <c r="Y188" i="2" s="1"/>
  <c r="N188" i="2"/>
  <c r="V188" i="2" s="1"/>
  <c r="R188" i="2"/>
  <c r="Z188" i="2" s="1"/>
  <c r="G58" i="2"/>
  <c r="AR58" i="2" s="1"/>
  <c r="BE58" i="2"/>
  <c r="BI58" i="2"/>
  <c r="BM58" i="2"/>
  <c r="BQ58" i="2"/>
  <c r="BD58" i="2"/>
  <c r="BH58" i="2"/>
  <c r="BL58" i="2"/>
  <c r="BP58" i="2"/>
  <c r="BJ58" i="2"/>
  <c r="BR58" i="2"/>
  <c r="BC58" i="2"/>
  <c r="BK58" i="2"/>
  <c r="BF58" i="2"/>
  <c r="BO58" i="2"/>
  <c r="BG58" i="2"/>
  <c r="BN58" i="2"/>
  <c r="L58" i="2"/>
  <c r="T58" i="2" s="1"/>
  <c r="Q58" i="2"/>
  <c r="Y58" i="2" s="1"/>
  <c r="O58" i="2"/>
  <c r="W58" i="2" s="1"/>
  <c r="P58" i="2"/>
  <c r="X58" i="2" s="1"/>
  <c r="N58" i="2"/>
  <c r="V58" i="2" s="1"/>
  <c r="M58" i="2"/>
  <c r="U58" i="2" s="1"/>
  <c r="S58" i="2"/>
  <c r="AA58" i="2" s="1"/>
  <c r="R58" i="2"/>
  <c r="Z58" i="2" s="1"/>
  <c r="G154" i="2"/>
  <c r="BE154" i="2"/>
  <c r="BI154" i="2"/>
  <c r="BM154" i="2"/>
  <c r="BQ154" i="2"/>
  <c r="BD154" i="2"/>
  <c r="BH154" i="2"/>
  <c r="BL154" i="2"/>
  <c r="BP154" i="2"/>
  <c r="BJ154" i="2"/>
  <c r="BR154" i="2"/>
  <c r="BC154" i="2"/>
  <c r="BK154" i="2"/>
  <c r="BN154" i="2"/>
  <c r="BG154" i="2"/>
  <c r="BO154" i="2"/>
  <c r="BF154" i="2"/>
  <c r="L154" i="2"/>
  <c r="T154" i="2" s="1"/>
  <c r="N154" i="2"/>
  <c r="V154" i="2" s="1"/>
  <c r="M154" i="2"/>
  <c r="U154" i="2" s="1"/>
  <c r="AE154" i="2" s="1"/>
  <c r="P154" i="2"/>
  <c r="X154" i="2" s="1"/>
  <c r="O154" i="2"/>
  <c r="W154" i="2" s="1"/>
  <c r="S154" i="2"/>
  <c r="AA154" i="2" s="1"/>
  <c r="Q154" i="2"/>
  <c r="Y154" i="2" s="1"/>
  <c r="R154" i="2"/>
  <c r="AA76" i="2"/>
  <c r="T76" i="2"/>
  <c r="G273" i="2"/>
  <c r="AS273" i="2" s="1"/>
  <c r="BD273" i="2"/>
  <c r="BH273" i="2"/>
  <c r="BL273" i="2"/>
  <c r="BP273" i="2"/>
  <c r="BC273" i="2"/>
  <c r="BG273" i="2"/>
  <c r="BK273" i="2"/>
  <c r="BO273" i="2"/>
  <c r="BI273" i="2"/>
  <c r="BQ273" i="2"/>
  <c r="BE273" i="2"/>
  <c r="BJ273" i="2"/>
  <c r="BR273" i="2"/>
  <c r="BM273" i="2"/>
  <c r="BF273" i="2"/>
  <c r="BN273" i="2"/>
  <c r="L273" i="2"/>
  <c r="T273" i="2" s="1"/>
  <c r="O273" i="2"/>
  <c r="W273" i="2" s="1"/>
  <c r="N273" i="2"/>
  <c r="V273" i="2" s="1"/>
  <c r="P273" i="2"/>
  <c r="X273" i="2" s="1"/>
  <c r="S273" i="2"/>
  <c r="AA273" i="2" s="1"/>
  <c r="M273" i="2"/>
  <c r="U273" i="2" s="1"/>
  <c r="Q273" i="2"/>
  <c r="Y273" i="2" s="1"/>
  <c r="R273" i="2"/>
  <c r="G91" i="2"/>
  <c r="BE91" i="2"/>
  <c r="BI91" i="2"/>
  <c r="BM91" i="2"/>
  <c r="BQ91" i="2"/>
  <c r="BF91" i="2"/>
  <c r="BJ91" i="2"/>
  <c r="BN91" i="2"/>
  <c r="BR91" i="2"/>
  <c r="BG91" i="2"/>
  <c r="BO91" i="2"/>
  <c r="BD91" i="2"/>
  <c r="BL91" i="2"/>
  <c r="BP91" i="2"/>
  <c r="BK91" i="2"/>
  <c r="BC91" i="2"/>
  <c r="BH91" i="2"/>
  <c r="L91" i="2"/>
  <c r="T91" i="2" s="1"/>
  <c r="Q91" i="2"/>
  <c r="Y91" i="2" s="1"/>
  <c r="AI91" i="2" s="1"/>
  <c r="S91" i="2"/>
  <c r="AA91" i="2" s="1"/>
  <c r="AK91" i="2" s="1"/>
  <c r="P91" i="2"/>
  <c r="X91" i="2" s="1"/>
  <c r="O91" i="2"/>
  <c r="W91" i="2" s="1"/>
  <c r="CV91" i="2" s="1"/>
  <c r="DF91" i="2" s="1"/>
  <c r="N91" i="2"/>
  <c r="M91" i="2"/>
  <c r="U91" i="2" s="1"/>
  <c r="R91" i="2"/>
  <c r="Z91" i="2" s="1"/>
  <c r="U96" i="2"/>
  <c r="AA96" i="2"/>
  <c r="G170" i="2"/>
  <c r="BE170" i="2"/>
  <c r="BI170" i="2"/>
  <c r="BM170" i="2"/>
  <c r="BQ170" i="2"/>
  <c r="BD170" i="2"/>
  <c r="BH170" i="2"/>
  <c r="BL170" i="2"/>
  <c r="BP170" i="2"/>
  <c r="BJ170" i="2"/>
  <c r="BR170" i="2"/>
  <c r="BC170" i="2"/>
  <c r="BK170" i="2"/>
  <c r="BN170" i="2"/>
  <c r="BG170" i="2"/>
  <c r="BO170" i="2"/>
  <c r="BF170" i="2"/>
  <c r="L170" i="2"/>
  <c r="T170" i="2" s="1"/>
  <c r="N170" i="2"/>
  <c r="V170" i="2" s="1"/>
  <c r="CU170" i="2" s="1"/>
  <c r="DE170" i="2" s="1"/>
  <c r="M170" i="2"/>
  <c r="U170" i="2" s="1"/>
  <c r="P170" i="2"/>
  <c r="X170" i="2" s="1"/>
  <c r="O170" i="2"/>
  <c r="W170" i="2" s="1"/>
  <c r="S170" i="2"/>
  <c r="AA170" i="2" s="1"/>
  <c r="AK170" i="2" s="1"/>
  <c r="Q170" i="2"/>
  <c r="Y170" i="2" s="1"/>
  <c r="R170" i="2"/>
  <c r="Z170" i="2" s="1"/>
  <c r="G253" i="2"/>
  <c r="BD253" i="2"/>
  <c r="BH253" i="2"/>
  <c r="BL253" i="2"/>
  <c r="BP253" i="2"/>
  <c r="BC253" i="2"/>
  <c r="BG253" i="2"/>
  <c r="BK253" i="2"/>
  <c r="BO253" i="2"/>
  <c r="BI253" i="2"/>
  <c r="BQ253" i="2"/>
  <c r="BE253" i="2"/>
  <c r="BJ253" i="2"/>
  <c r="BR253" i="2"/>
  <c r="BM253" i="2"/>
  <c r="BF253" i="2"/>
  <c r="BN253" i="2"/>
  <c r="L253" i="2"/>
  <c r="T253" i="2" s="1"/>
  <c r="O253" i="2"/>
  <c r="W253" i="2" s="1"/>
  <c r="P253" i="2"/>
  <c r="X253" i="2" s="1"/>
  <c r="S253" i="2"/>
  <c r="AA253" i="2" s="1"/>
  <c r="M253" i="2"/>
  <c r="U253" i="2" s="1"/>
  <c r="Q253" i="2"/>
  <c r="Y253" i="2" s="1"/>
  <c r="N253" i="2"/>
  <c r="V253" i="2" s="1"/>
  <c r="R253" i="2"/>
  <c r="Z253" i="2" s="1"/>
  <c r="G182" i="2"/>
  <c r="BE182" i="2"/>
  <c r="BI182" i="2"/>
  <c r="BM182" i="2"/>
  <c r="BQ182" i="2"/>
  <c r="BF182" i="2"/>
  <c r="BJ182" i="2"/>
  <c r="BN182" i="2"/>
  <c r="BR182" i="2"/>
  <c r="BG182" i="2"/>
  <c r="BO182" i="2"/>
  <c r="BD182" i="2"/>
  <c r="BL182" i="2"/>
  <c r="BH182" i="2"/>
  <c r="BP182" i="2"/>
  <c r="BK182" i="2"/>
  <c r="BC182" i="2"/>
  <c r="L182" i="2"/>
  <c r="O182" i="2"/>
  <c r="W182" i="2" s="1"/>
  <c r="P182" i="2"/>
  <c r="X182" i="2" s="1"/>
  <c r="S182" i="2"/>
  <c r="AA182" i="2" s="1"/>
  <c r="R182" i="2"/>
  <c r="Q182" i="2"/>
  <c r="Y182" i="2" s="1"/>
  <c r="N182" i="2"/>
  <c r="V182" i="2" s="1"/>
  <c r="M182" i="2"/>
  <c r="BM29" i="2"/>
  <c r="BQ29" i="2"/>
  <c r="BN29" i="2"/>
  <c r="BR29" i="2"/>
  <c r="BK29" i="2"/>
  <c r="BL29" i="2"/>
  <c r="BP29" i="2"/>
  <c r="BO29" i="2"/>
  <c r="L29" i="2"/>
  <c r="T29" i="2" s="1"/>
  <c r="R29" i="2"/>
  <c r="Z29" i="2" s="1"/>
  <c r="M29" i="2"/>
  <c r="U29" i="2" s="1"/>
  <c r="P29" i="2"/>
  <c r="X29" i="2" s="1"/>
  <c r="O29" i="2"/>
  <c r="W29" i="2" s="1"/>
  <c r="S29" i="2"/>
  <c r="AA29" i="2" s="1"/>
  <c r="Q29" i="2"/>
  <c r="Y29" i="2" s="1"/>
  <c r="N29" i="2"/>
  <c r="V29" i="2" s="1"/>
  <c r="G197" i="2"/>
  <c r="AQ197" i="2" s="1"/>
  <c r="BE197" i="2"/>
  <c r="BI197" i="2"/>
  <c r="BM197" i="2"/>
  <c r="BQ197" i="2"/>
  <c r="BF197" i="2"/>
  <c r="BJ197" i="2"/>
  <c r="BN197" i="2"/>
  <c r="BR197" i="2"/>
  <c r="BG197" i="2"/>
  <c r="BO197" i="2"/>
  <c r="BD197" i="2"/>
  <c r="BL197" i="2"/>
  <c r="BP197" i="2"/>
  <c r="BC197" i="2"/>
  <c r="BH197" i="2"/>
  <c r="BK197" i="2"/>
  <c r="L197" i="2"/>
  <c r="T197" i="2" s="1"/>
  <c r="O197" i="2"/>
  <c r="W197" i="2" s="1"/>
  <c r="M197" i="2"/>
  <c r="U197" i="2" s="1"/>
  <c r="P197" i="2"/>
  <c r="X197" i="2" s="1"/>
  <c r="S197" i="2"/>
  <c r="AA197" i="2" s="1"/>
  <c r="R197" i="2"/>
  <c r="Z197" i="2" s="1"/>
  <c r="Q197" i="2"/>
  <c r="Y197" i="2" s="1"/>
  <c r="N197" i="2"/>
  <c r="V197" i="2" s="1"/>
  <c r="G257" i="2"/>
  <c r="AQ257" i="2" s="1"/>
  <c r="BD257" i="2"/>
  <c r="BH257" i="2"/>
  <c r="BL257" i="2"/>
  <c r="BP257" i="2"/>
  <c r="BC257" i="2"/>
  <c r="BG257" i="2"/>
  <c r="BK257" i="2"/>
  <c r="BO257" i="2"/>
  <c r="BI257" i="2"/>
  <c r="BQ257" i="2"/>
  <c r="BM257" i="2"/>
  <c r="BJ257" i="2"/>
  <c r="BR257" i="2"/>
  <c r="BE257" i="2"/>
  <c r="BF257" i="2"/>
  <c r="BN257" i="2"/>
  <c r="L257" i="2"/>
  <c r="T257" i="2" s="1"/>
  <c r="O257" i="2"/>
  <c r="W257" i="2" s="1"/>
  <c r="P257" i="2"/>
  <c r="X257" i="2" s="1"/>
  <c r="S257" i="2"/>
  <c r="AA257" i="2" s="1"/>
  <c r="M257" i="2"/>
  <c r="U257" i="2" s="1"/>
  <c r="Q257" i="2"/>
  <c r="Y257" i="2" s="1"/>
  <c r="R257" i="2"/>
  <c r="Z257" i="2" s="1"/>
  <c r="N257" i="2"/>
  <c r="V257" i="2" s="1"/>
  <c r="G247" i="2"/>
  <c r="BD247" i="2"/>
  <c r="BH247" i="2"/>
  <c r="BL247" i="2"/>
  <c r="BP247" i="2"/>
  <c r="BC247" i="2"/>
  <c r="BG247" i="2"/>
  <c r="BK247" i="2"/>
  <c r="BO247" i="2"/>
  <c r="BI247" i="2"/>
  <c r="BQ247" i="2"/>
  <c r="BE247" i="2"/>
  <c r="BJ247" i="2"/>
  <c r="BR247" i="2"/>
  <c r="BM247" i="2"/>
  <c r="BF247" i="2"/>
  <c r="BN247" i="2"/>
  <c r="L247" i="2"/>
  <c r="T247" i="2" s="1"/>
  <c r="O247" i="2"/>
  <c r="P247" i="2"/>
  <c r="X247" i="2" s="1"/>
  <c r="S247" i="2"/>
  <c r="AA247" i="2" s="1"/>
  <c r="M247" i="2"/>
  <c r="U247" i="2" s="1"/>
  <c r="Q247" i="2"/>
  <c r="Y247" i="2" s="1"/>
  <c r="CX247" i="2" s="1"/>
  <c r="DH247" i="2" s="1"/>
  <c r="R247" i="2"/>
  <c r="Z247" i="2" s="1"/>
  <c r="CY247" i="2" s="1"/>
  <c r="DI247" i="2" s="1"/>
  <c r="N247" i="2"/>
  <c r="V247" i="2" s="1"/>
  <c r="G225" i="2"/>
  <c r="BD225" i="2"/>
  <c r="BH225" i="2"/>
  <c r="BL225" i="2"/>
  <c r="BP225" i="2"/>
  <c r="BC225" i="2"/>
  <c r="BG225" i="2"/>
  <c r="BK225" i="2"/>
  <c r="BO225" i="2"/>
  <c r="BI225" i="2"/>
  <c r="BQ225" i="2"/>
  <c r="BE225" i="2"/>
  <c r="BJ225" i="2"/>
  <c r="BR225" i="2"/>
  <c r="BM225" i="2"/>
  <c r="BF225" i="2"/>
  <c r="BN225" i="2"/>
  <c r="L225" i="2"/>
  <c r="T225" i="2" s="1"/>
  <c r="O225" i="2"/>
  <c r="W225" i="2" s="1"/>
  <c r="M225" i="2"/>
  <c r="U225" i="2" s="1"/>
  <c r="P225" i="2"/>
  <c r="X225" i="2" s="1"/>
  <c r="S225" i="2"/>
  <c r="AA225" i="2" s="1"/>
  <c r="Q225" i="2"/>
  <c r="Y225" i="2" s="1"/>
  <c r="N225" i="2"/>
  <c r="V225" i="2" s="1"/>
  <c r="R225" i="2"/>
  <c r="V45" i="2"/>
  <c r="AA45" i="2"/>
  <c r="Y45" i="2"/>
  <c r="G243" i="2"/>
  <c r="BD243" i="2"/>
  <c r="BH243" i="2"/>
  <c r="BL243" i="2"/>
  <c r="BP243" i="2"/>
  <c r="BC243" i="2"/>
  <c r="BG243" i="2"/>
  <c r="BK243" i="2"/>
  <c r="BO243" i="2"/>
  <c r="BI243" i="2"/>
  <c r="BQ243" i="2"/>
  <c r="BM243" i="2"/>
  <c r="BJ243" i="2"/>
  <c r="BR243" i="2"/>
  <c r="BE243" i="2"/>
  <c r="BF243" i="2"/>
  <c r="BN243" i="2"/>
  <c r="L243" i="2"/>
  <c r="T243" i="2" s="1"/>
  <c r="O243" i="2"/>
  <c r="W243" i="2" s="1"/>
  <c r="N243" i="2"/>
  <c r="V243" i="2" s="1"/>
  <c r="P243" i="2"/>
  <c r="X243" i="2" s="1"/>
  <c r="S243" i="2"/>
  <c r="Q243" i="2"/>
  <c r="Y243" i="2" s="1"/>
  <c r="R243" i="2"/>
  <c r="Z243" i="2" s="1"/>
  <c r="M243" i="2"/>
  <c r="U243" i="2" s="1"/>
  <c r="G100" i="2"/>
  <c r="AN100" i="2" s="1"/>
  <c r="BE100" i="2"/>
  <c r="BI100" i="2"/>
  <c r="BM100" i="2"/>
  <c r="BQ100" i="2"/>
  <c r="BD100" i="2"/>
  <c r="BH100" i="2"/>
  <c r="BL100" i="2"/>
  <c r="BP100" i="2"/>
  <c r="BJ100" i="2"/>
  <c r="BR100" i="2"/>
  <c r="BG100" i="2"/>
  <c r="BO100" i="2"/>
  <c r="BK100" i="2"/>
  <c r="BF100" i="2"/>
  <c r="BC100" i="2"/>
  <c r="BN100" i="2"/>
  <c r="L100" i="2"/>
  <c r="T100" i="2" s="1"/>
  <c r="Q100" i="2"/>
  <c r="Y100" i="2" s="1"/>
  <c r="P100" i="2"/>
  <c r="X100" i="2" s="1"/>
  <c r="R100" i="2"/>
  <c r="Z100" i="2" s="1"/>
  <c r="AJ100" i="2" s="1"/>
  <c r="N100" i="2"/>
  <c r="V100" i="2" s="1"/>
  <c r="M100" i="2"/>
  <c r="U100" i="2" s="1"/>
  <c r="S100" i="2"/>
  <c r="AA100" i="2" s="1"/>
  <c r="O100" i="2"/>
  <c r="W100" i="2" s="1"/>
  <c r="CV100" i="2" s="1"/>
  <c r="DF100" i="2" s="1"/>
  <c r="G125" i="2"/>
  <c r="BC125" i="2"/>
  <c r="BG125" i="2"/>
  <c r="BK125" i="2"/>
  <c r="BO125" i="2"/>
  <c r="BF125" i="2"/>
  <c r="BJ125" i="2"/>
  <c r="BN125" i="2"/>
  <c r="BR125" i="2"/>
  <c r="BH125" i="2"/>
  <c r="BP125" i="2"/>
  <c r="BE125" i="2"/>
  <c r="BM125" i="2"/>
  <c r="BI125" i="2"/>
  <c r="BL125" i="2"/>
  <c r="BD125" i="2"/>
  <c r="BQ125" i="2"/>
  <c r="L125" i="2"/>
  <c r="T125" i="2" s="1"/>
  <c r="CS125" i="2" s="1"/>
  <c r="DC125" i="2" s="1"/>
  <c r="DB125" i="2" s="1"/>
  <c r="R125" i="2"/>
  <c r="Z125" i="2" s="1"/>
  <c r="P125" i="2"/>
  <c r="X125" i="2" s="1"/>
  <c r="O125" i="2"/>
  <c r="W125" i="2" s="1"/>
  <c r="M125" i="2"/>
  <c r="U125" i="2" s="1"/>
  <c r="Q125" i="2"/>
  <c r="Y125" i="2" s="1"/>
  <c r="N125" i="2"/>
  <c r="V125" i="2" s="1"/>
  <c r="AF125" i="2" s="1"/>
  <c r="S125" i="2"/>
  <c r="AA125" i="2" s="1"/>
  <c r="G178" i="2"/>
  <c r="AO178" i="2" s="1"/>
  <c r="BE178" i="2"/>
  <c r="BI178" i="2"/>
  <c r="BM178" i="2"/>
  <c r="BQ178" i="2"/>
  <c r="BF178" i="2"/>
  <c r="BJ178" i="2"/>
  <c r="BN178" i="2"/>
  <c r="BR178" i="2"/>
  <c r="BG178" i="2"/>
  <c r="BO178" i="2"/>
  <c r="BD178" i="2"/>
  <c r="BL178" i="2"/>
  <c r="BH178" i="2"/>
  <c r="BK178" i="2"/>
  <c r="BP178" i="2"/>
  <c r="BC178" i="2"/>
  <c r="L178" i="2"/>
  <c r="T178" i="2" s="1"/>
  <c r="N178" i="2"/>
  <c r="V178" i="2" s="1"/>
  <c r="P178" i="2"/>
  <c r="X178" i="2" s="1"/>
  <c r="O178" i="2"/>
  <c r="W178" i="2" s="1"/>
  <c r="Q178" i="2"/>
  <c r="Y178" i="2" s="1"/>
  <c r="R178" i="2"/>
  <c r="Z178" i="2" s="1"/>
  <c r="M178" i="2"/>
  <c r="U178" i="2" s="1"/>
  <c r="S178" i="2"/>
  <c r="AA178" i="2" s="1"/>
  <c r="G53" i="2"/>
  <c r="BE53" i="2"/>
  <c r="BI53" i="2"/>
  <c r="BM53" i="2"/>
  <c r="BQ53" i="2"/>
  <c r="BD53" i="2"/>
  <c r="BH53" i="2"/>
  <c r="BL53" i="2"/>
  <c r="BP53" i="2"/>
  <c r="BF53" i="2"/>
  <c r="BN53" i="2"/>
  <c r="BV53" i="2" s="1"/>
  <c r="CF53" i="2" s="1"/>
  <c r="BC53" i="2"/>
  <c r="BK53" i="2"/>
  <c r="BO53" i="2"/>
  <c r="BR53" i="2"/>
  <c r="BJ53" i="2"/>
  <c r="BG53" i="2"/>
  <c r="L53" i="2"/>
  <c r="T53" i="2" s="1"/>
  <c r="Q53" i="2"/>
  <c r="Y53" i="2" s="1"/>
  <c r="R53" i="2"/>
  <c r="Z53" i="2" s="1"/>
  <c r="P53" i="2"/>
  <c r="X53" i="2" s="1"/>
  <c r="N53" i="2"/>
  <c r="V53" i="2" s="1"/>
  <c r="M53" i="2"/>
  <c r="U53" i="2" s="1"/>
  <c r="S53" i="2"/>
  <c r="AA53" i="2" s="1"/>
  <c r="O53" i="2"/>
  <c r="W53" i="2" s="1"/>
  <c r="G128" i="2"/>
  <c r="AR128" i="2" s="1"/>
  <c r="BC128" i="2"/>
  <c r="BG128" i="2"/>
  <c r="BK128" i="2"/>
  <c r="BO128" i="2"/>
  <c r="BF128" i="2"/>
  <c r="BJ128" i="2"/>
  <c r="BN128" i="2"/>
  <c r="BR128" i="2"/>
  <c r="BH128" i="2"/>
  <c r="BP128" i="2"/>
  <c r="BE128" i="2"/>
  <c r="BM128" i="2"/>
  <c r="BQ128" i="2"/>
  <c r="BY128" i="2" s="1"/>
  <c r="CI128" i="2" s="1"/>
  <c r="BD128" i="2"/>
  <c r="BL128" i="2"/>
  <c r="BI128" i="2"/>
  <c r="L128" i="2"/>
  <c r="T128" i="2" s="1"/>
  <c r="Q128" i="2"/>
  <c r="Y128" i="2" s="1"/>
  <c r="N128" i="2"/>
  <c r="V128" i="2" s="1"/>
  <c r="S128" i="2"/>
  <c r="AA128" i="2" s="1"/>
  <c r="P128" i="2"/>
  <c r="X128" i="2" s="1"/>
  <c r="O128" i="2"/>
  <c r="W128" i="2" s="1"/>
  <c r="M128" i="2"/>
  <c r="U128" i="2" s="1"/>
  <c r="R128" i="2"/>
  <c r="Z128" i="2" s="1"/>
  <c r="G281" i="2"/>
  <c r="BD281" i="2"/>
  <c r="BH281" i="2"/>
  <c r="BL281" i="2"/>
  <c r="BP281" i="2"/>
  <c r="BC281" i="2"/>
  <c r="BG281" i="2"/>
  <c r="BK281" i="2"/>
  <c r="BO281" i="2"/>
  <c r="BI281" i="2"/>
  <c r="BQ281" i="2"/>
  <c r="BM281" i="2"/>
  <c r="BJ281" i="2"/>
  <c r="BR281" i="2"/>
  <c r="BE281" i="2"/>
  <c r="BF281" i="2"/>
  <c r="BN281" i="2"/>
  <c r="L281" i="2"/>
  <c r="T281" i="2" s="1"/>
  <c r="O281" i="2"/>
  <c r="W281" i="2" s="1"/>
  <c r="M281" i="2"/>
  <c r="U281" i="2" s="1"/>
  <c r="P281" i="2"/>
  <c r="X281" i="2" s="1"/>
  <c r="S281" i="2"/>
  <c r="AA281" i="2" s="1"/>
  <c r="Q281" i="2"/>
  <c r="Y281" i="2" s="1"/>
  <c r="N281" i="2"/>
  <c r="V281" i="2" s="1"/>
  <c r="R281" i="2"/>
  <c r="Z281" i="2" s="1"/>
  <c r="G140" i="2"/>
  <c r="AM140" i="2" s="1"/>
  <c r="BC140" i="2"/>
  <c r="BG140" i="2"/>
  <c r="BK140" i="2"/>
  <c r="BO140" i="2"/>
  <c r="BF140" i="2"/>
  <c r="BJ140" i="2"/>
  <c r="BN140" i="2"/>
  <c r="BR140" i="2"/>
  <c r="BH140" i="2"/>
  <c r="BP140" i="2"/>
  <c r="BE140" i="2"/>
  <c r="BM140" i="2"/>
  <c r="BQ140" i="2"/>
  <c r="BD140" i="2"/>
  <c r="BL140" i="2"/>
  <c r="BI140" i="2"/>
  <c r="L140" i="2"/>
  <c r="T140" i="2" s="1"/>
  <c r="R140" i="2"/>
  <c r="Z140" i="2" s="1"/>
  <c r="M140" i="2"/>
  <c r="U140" i="2" s="1"/>
  <c r="P140" i="2"/>
  <c r="X140" i="2" s="1"/>
  <c r="O140" i="2"/>
  <c r="W140" i="2" s="1"/>
  <c r="S140" i="2"/>
  <c r="AA140" i="2" s="1"/>
  <c r="Q140" i="2"/>
  <c r="Y140" i="2" s="1"/>
  <c r="N140" i="2"/>
  <c r="V140" i="2" s="1"/>
  <c r="G176" i="2"/>
  <c r="BE176" i="2"/>
  <c r="BI176" i="2"/>
  <c r="BM176" i="2"/>
  <c r="BQ176" i="2"/>
  <c r="BD176" i="2"/>
  <c r="BH176" i="2"/>
  <c r="BL176" i="2"/>
  <c r="BP176" i="2"/>
  <c r="BJ176" i="2"/>
  <c r="BR176" i="2"/>
  <c r="BC176" i="2"/>
  <c r="BK176" i="2"/>
  <c r="BN176" i="2"/>
  <c r="BG176" i="2"/>
  <c r="BF176" i="2"/>
  <c r="BO176" i="2"/>
  <c r="L176" i="2"/>
  <c r="T176" i="2" s="1"/>
  <c r="R176" i="2"/>
  <c r="Z176" i="2" s="1"/>
  <c r="P176" i="2"/>
  <c r="X176" i="2" s="1"/>
  <c r="O176" i="2"/>
  <c r="W176" i="2" s="1"/>
  <c r="S176" i="2"/>
  <c r="AA176" i="2" s="1"/>
  <c r="Q176" i="2"/>
  <c r="Y176" i="2" s="1"/>
  <c r="N176" i="2"/>
  <c r="V176" i="2" s="1"/>
  <c r="M176" i="2"/>
  <c r="U176" i="2" s="1"/>
  <c r="G286" i="2"/>
  <c r="AQ286" i="2" s="1"/>
  <c r="BD286" i="2"/>
  <c r="BH286" i="2"/>
  <c r="BL286" i="2"/>
  <c r="BP286" i="2"/>
  <c r="BC286" i="2"/>
  <c r="BG286" i="2"/>
  <c r="BK286" i="2"/>
  <c r="BO286" i="2"/>
  <c r="BI286" i="2"/>
  <c r="BQ286" i="2"/>
  <c r="BE286" i="2"/>
  <c r="BJ286" i="2"/>
  <c r="BR286" i="2"/>
  <c r="BM286" i="2"/>
  <c r="BF286" i="2"/>
  <c r="BN286" i="2"/>
  <c r="L286" i="2"/>
  <c r="T286" i="2" s="1"/>
  <c r="CS286" i="2" s="1"/>
  <c r="DC286" i="2" s="1"/>
  <c r="DB286" i="2" s="1"/>
  <c r="O286" i="2"/>
  <c r="W286" i="2" s="1"/>
  <c r="CV286" i="2" s="1"/>
  <c r="DF286" i="2" s="1"/>
  <c r="N286" i="2"/>
  <c r="V286" i="2" s="1"/>
  <c r="P286" i="2"/>
  <c r="X286" i="2" s="1"/>
  <c r="CW286" i="2" s="1"/>
  <c r="DG286" i="2" s="1"/>
  <c r="S286" i="2"/>
  <c r="AA286" i="2" s="1"/>
  <c r="AK286" i="2" s="1"/>
  <c r="Q286" i="2"/>
  <c r="Y286" i="2" s="1"/>
  <c r="R286" i="2"/>
  <c r="Z286" i="2" s="1"/>
  <c r="M286" i="2"/>
  <c r="U286" i="2" s="1"/>
  <c r="AE286" i="2" s="1"/>
  <c r="G120" i="2"/>
  <c r="BC120" i="2"/>
  <c r="BG120" i="2"/>
  <c r="BK120" i="2"/>
  <c r="BO120" i="2"/>
  <c r="BF120" i="2"/>
  <c r="BJ120" i="2"/>
  <c r="BN120" i="2"/>
  <c r="BR120" i="2"/>
  <c r="BH120" i="2"/>
  <c r="BP120" i="2"/>
  <c r="BE120" i="2"/>
  <c r="BM120" i="2"/>
  <c r="BQ120" i="2"/>
  <c r="BD120" i="2"/>
  <c r="BL120" i="2"/>
  <c r="BI120" i="2"/>
  <c r="L120" i="2"/>
  <c r="T120" i="2" s="1"/>
  <c r="Q120" i="2"/>
  <c r="Y120" i="2" s="1"/>
  <c r="P120" i="2"/>
  <c r="X120" i="2" s="1"/>
  <c r="N120" i="2"/>
  <c r="V120" i="2" s="1"/>
  <c r="R120" i="2"/>
  <c r="Z120" i="2" s="1"/>
  <c r="M120" i="2"/>
  <c r="U120" i="2" s="1"/>
  <c r="S120" i="2"/>
  <c r="AA120" i="2" s="1"/>
  <c r="O120" i="2"/>
  <c r="W120" i="2" s="1"/>
  <c r="BM21" i="2"/>
  <c r="BQ21" i="2"/>
  <c r="BN21" i="2"/>
  <c r="BR21" i="2"/>
  <c r="BK21" i="2"/>
  <c r="BL21" i="2"/>
  <c r="BP21" i="2"/>
  <c r="BO21" i="2"/>
  <c r="L21" i="2"/>
  <c r="T21" i="2" s="1"/>
  <c r="N21" i="2"/>
  <c r="V21" i="2" s="1"/>
  <c r="P21" i="2"/>
  <c r="X21" i="2" s="1"/>
  <c r="O21" i="2"/>
  <c r="W21" i="2" s="1"/>
  <c r="M21" i="2"/>
  <c r="U21" i="2" s="1"/>
  <c r="Q21" i="2"/>
  <c r="Y21" i="2" s="1"/>
  <c r="R21" i="2"/>
  <c r="Z21" i="2" s="1"/>
  <c r="S21" i="2"/>
  <c r="AA21" i="2" s="1"/>
  <c r="G245" i="2"/>
  <c r="BD245" i="2"/>
  <c r="BH245" i="2"/>
  <c r="BL245" i="2"/>
  <c r="BP245" i="2"/>
  <c r="BC245" i="2"/>
  <c r="BG245" i="2"/>
  <c r="BK245" i="2"/>
  <c r="BO245" i="2"/>
  <c r="BI245" i="2"/>
  <c r="BQ245" i="2"/>
  <c r="BM245" i="2"/>
  <c r="BJ245" i="2"/>
  <c r="BR245" i="2"/>
  <c r="BE245" i="2"/>
  <c r="BF245" i="2"/>
  <c r="BN245" i="2"/>
  <c r="L245" i="2"/>
  <c r="T245" i="2" s="1"/>
  <c r="O245" i="2"/>
  <c r="W245" i="2" s="1"/>
  <c r="R245" i="2"/>
  <c r="Z245" i="2" s="1"/>
  <c r="P245" i="2"/>
  <c r="X245" i="2" s="1"/>
  <c r="S245" i="2"/>
  <c r="AA245" i="2" s="1"/>
  <c r="Q245" i="2"/>
  <c r="Y245" i="2" s="1"/>
  <c r="N245" i="2"/>
  <c r="V245" i="2" s="1"/>
  <c r="M245" i="2"/>
  <c r="U245" i="2" s="1"/>
  <c r="G83" i="2"/>
  <c r="BE83" i="2"/>
  <c r="BI83" i="2"/>
  <c r="BM83" i="2"/>
  <c r="BQ83" i="2"/>
  <c r="BF83" i="2"/>
  <c r="BJ83" i="2"/>
  <c r="BN83" i="2"/>
  <c r="BR83" i="2"/>
  <c r="BG83" i="2"/>
  <c r="BO83" i="2"/>
  <c r="BD83" i="2"/>
  <c r="BL83" i="2"/>
  <c r="BP83" i="2"/>
  <c r="BK83" i="2"/>
  <c r="BC83" i="2"/>
  <c r="BH83" i="2"/>
  <c r="L83" i="2"/>
  <c r="T83" i="2" s="1"/>
  <c r="N83" i="2"/>
  <c r="V83" i="2" s="1"/>
  <c r="CU83" i="2" s="1"/>
  <c r="DE83" i="2" s="1"/>
  <c r="M83" i="2"/>
  <c r="U83" i="2" s="1"/>
  <c r="P83" i="2"/>
  <c r="X83" i="2" s="1"/>
  <c r="O83" i="2"/>
  <c r="W83" i="2" s="1"/>
  <c r="F83" i="6" s="1"/>
  <c r="S83" i="2"/>
  <c r="AA83" i="2" s="1"/>
  <c r="CZ83" i="2" s="1"/>
  <c r="DJ83" i="2" s="1"/>
  <c r="Q83" i="2"/>
  <c r="Y83" i="2" s="1"/>
  <c r="AI83" i="2" s="1"/>
  <c r="R83" i="2"/>
  <c r="Z83" i="2" s="1"/>
  <c r="Z31" i="2"/>
  <c r="G283" i="2"/>
  <c r="BD283" i="2"/>
  <c r="BH283" i="2"/>
  <c r="BL283" i="2"/>
  <c r="BP283" i="2"/>
  <c r="BC283" i="2"/>
  <c r="BG283" i="2"/>
  <c r="BK283" i="2"/>
  <c r="BO283" i="2"/>
  <c r="BI283" i="2"/>
  <c r="BQ283" i="2"/>
  <c r="BM283" i="2"/>
  <c r="BJ283" i="2"/>
  <c r="BR283" i="2"/>
  <c r="BE283" i="2"/>
  <c r="BF283" i="2"/>
  <c r="BN283" i="2"/>
  <c r="L283" i="2"/>
  <c r="T283" i="2" s="1"/>
  <c r="O283" i="2"/>
  <c r="N283" i="2"/>
  <c r="V283" i="2" s="1"/>
  <c r="P283" i="2"/>
  <c r="X283" i="2" s="1"/>
  <c r="S283" i="2"/>
  <c r="AA283" i="2" s="1"/>
  <c r="M283" i="2"/>
  <c r="U283" i="2" s="1"/>
  <c r="Q283" i="2"/>
  <c r="Y283" i="2" s="1"/>
  <c r="R283" i="2"/>
  <c r="Z283" i="2" s="1"/>
  <c r="G36" i="2"/>
  <c r="AO36" i="2" s="1"/>
  <c r="BC36" i="2"/>
  <c r="BG36" i="2"/>
  <c r="BK36" i="2"/>
  <c r="BO36" i="2"/>
  <c r="BD36" i="2"/>
  <c r="BH36" i="2"/>
  <c r="BL36" i="2"/>
  <c r="BP36" i="2"/>
  <c r="BE36" i="2"/>
  <c r="BM36" i="2"/>
  <c r="BJ36" i="2"/>
  <c r="BR36" i="2"/>
  <c r="BN36" i="2"/>
  <c r="BI36" i="2"/>
  <c r="BF36" i="2"/>
  <c r="BQ36" i="2"/>
  <c r="L36" i="2"/>
  <c r="T36" i="2" s="1"/>
  <c r="Q36" i="2"/>
  <c r="Y36" i="2" s="1"/>
  <c r="P36" i="2"/>
  <c r="X36" i="2" s="1"/>
  <c r="O36" i="2"/>
  <c r="S36" i="2"/>
  <c r="AA36" i="2" s="1"/>
  <c r="M36" i="2"/>
  <c r="U36" i="2" s="1"/>
  <c r="R36" i="2"/>
  <c r="Z36" i="2" s="1"/>
  <c r="N36" i="2"/>
  <c r="V36" i="2" s="1"/>
  <c r="G35" i="2"/>
  <c r="AS35" i="2" s="1"/>
  <c r="BD35" i="2"/>
  <c r="BH35" i="2"/>
  <c r="BL35" i="2"/>
  <c r="BP35" i="2"/>
  <c r="BN35" i="2"/>
  <c r="BE35" i="2"/>
  <c r="BI35" i="2"/>
  <c r="BM35" i="2"/>
  <c r="BQ35" i="2"/>
  <c r="BJ35" i="2"/>
  <c r="BC35" i="2"/>
  <c r="BG35" i="2"/>
  <c r="BK35" i="2"/>
  <c r="BO35" i="2"/>
  <c r="BF35" i="2"/>
  <c r="BR35" i="2"/>
  <c r="L35" i="2"/>
  <c r="T35" i="2" s="1"/>
  <c r="N35" i="2"/>
  <c r="V35" i="2" s="1"/>
  <c r="M35" i="2"/>
  <c r="U35" i="2" s="1"/>
  <c r="P35" i="2"/>
  <c r="X35" i="2" s="1"/>
  <c r="O35" i="2"/>
  <c r="W35" i="2" s="1"/>
  <c r="Q35" i="2"/>
  <c r="Y35" i="2" s="1"/>
  <c r="R35" i="2"/>
  <c r="Z35" i="2" s="1"/>
  <c r="S35" i="2"/>
  <c r="AA35" i="2" s="1"/>
  <c r="G282" i="2"/>
  <c r="BD282" i="2"/>
  <c r="BH282" i="2"/>
  <c r="BL282" i="2"/>
  <c r="BP282" i="2"/>
  <c r="BC282" i="2"/>
  <c r="BG282" i="2"/>
  <c r="BK282" i="2"/>
  <c r="BO282" i="2"/>
  <c r="BI282" i="2"/>
  <c r="BQ282" i="2"/>
  <c r="BE282" i="2"/>
  <c r="BJ282" i="2"/>
  <c r="BR282" i="2"/>
  <c r="BM282" i="2"/>
  <c r="BF282" i="2"/>
  <c r="BN282" i="2"/>
  <c r="L282" i="2"/>
  <c r="T282" i="2" s="1"/>
  <c r="O282" i="2"/>
  <c r="W282" i="2" s="1"/>
  <c r="P282" i="2"/>
  <c r="X282" i="2" s="1"/>
  <c r="S282" i="2"/>
  <c r="AA282" i="2" s="1"/>
  <c r="M282" i="2"/>
  <c r="U282" i="2" s="1"/>
  <c r="Q282" i="2"/>
  <c r="Y282" i="2" s="1"/>
  <c r="R282" i="2"/>
  <c r="Z282" i="2" s="1"/>
  <c r="N282" i="2"/>
  <c r="V282" i="2" s="1"/>
  <c r="G278" i="2"/>
  <c r="BD278" i="2"/>
  <c r="BH278" i="2"/>
  <c r="BL278" i="2"/>
  <c r="BP278" i="2"/>
  <c r="BC278" i="2"/>
  <c r="BG278" i="2"/>
  <c r="BK278" i="2"/>
  <c r="BO278" i="2"/>
  <c r="BI278" i="2"/>
  <c r="BQ278" i="2"/>
  <c r="BM278" i="2"/>
  <c r="BJ278" i="2"/>
  <c r="BR278" i="2"/>
  <c r="BE278" i="2"/>
  <c r="BF278" i="2"/>
  <c r="BN278" i="2"/>
  <c r="L278" i="2"/>
  <c r="T278" i="2" s="1"/>
  <c r="O278" i="2"/>
  <c r="W278" i="2" s="1"/>
  <c r="N278" i="2"/>
  <c r="V278" i="2" s="1"/>
  <c r="P278" i="2"/>
  <c r="X278" i="2" s="1"/>
  <c r="S278" i="2"/>
  <c r="AA278" i="2" s="1"/>
  <c r="Q278" i="2"/>
  <c r="Y278" i="2" s="1"/>
  <c r="R278" i="2"/>
  <c r="Z278" i="2" s="1"/>
  <c r="M278" i="2"/>
  <c r="U278" i="2" s="1"/>
  <c r="G235" i="2"/>
  <c r="AS235" i="2" s="1"/>
  <c r="BD235" i="2"/>
  <c r="BH235" i="2"/>
  <c r="BL235" i="2"/>
  <c r="BP235" i="2"/>
  <c r="BC235" i="2"/>
  <c r="BG235" i="2"/>
  <c r="BK235" i="2"/>
  <c r="BO235" i="2"/>
  <c r="BI235" i="2"/>
  <c r="BQ235" i="2"/>
  <c r="BM235" i="2"/>
  <c r="BJ235" i="2"/>
  <c r="BR235" i="2"/>
  <c r="BE235" i="2"/>
  <c r="BF235" i="2"/>
  <c r="BN235" i="2"/>
  <c r="L235" i="2"/>
  <c r="T235" i="2" s="1"/>
  <c r="O235" i="2"/>
  <c r="W235" i="2" s="1"/>
  <c r="M235" i="2"/>
  <c r="U235" i="2" s="1"/>
  <c r="P235" i="2"/>
  <c r="X235" i="2" s="1"/>
  <c r="S235" i="2"/>
  <c r="Q235" i="2"/>
  <c r="Y235" i="2" s="1"/>
  <c r="R235" i="2"/>
  <c r="Z235" i="2" s="1"/>
  <c r="N235" i="2"/>
  <c r="V235" i="2" s="1"/>
  <c r="G38" i="2"/>
  <c r="AN38" i="2" s="1"/>
  <c r="BC38" i="2"/>
  <c r="BG38" i="2"/>
  <c r="BK38" i="2"/>
  <c r="BO38" i="2"/>
  <c r="BD38" i="2"/>
  <c r="BH38" i="2"/>
  <c r="BL38" i="2"/>
  <c r="BP38" i="2"/>
  <c r="BE38" i="2"/>
  <c r="BM38" i="2"/>
  <c r="BJ38" i="2"/>
  <c r="BR38" i="2"/>
  <c r="BN38" i="2"/>
  <c r="BI38" i="2"/>
  <c r="BQ38" i="2"/>
  <c r="BF38" i="2"/>
  <c r="L38" i="2"/>
  <c r="T38" i="2" s="1"/>
  <c r="R38" i="2"/>
  <c r="Z38" i="2" s="1"/>
  <c r="P38" i="2"/>
  <c r="X38" i="2" s="1"/>
  <c r="O38" i="2"/>
  <c r="W38" i="2" s="1"/>
  <c r="Q38" i="2"/>
  <c r="Y38" i="2" s="1"/>
  <c r="N38" i="2"/>
  <c r="V38" i="2" s="1"/>
  <c r="M38" i="2"/>
  <c r="U38" i="2" s="1"/>
  <c r="S38" i="2"/>
  <c r="AA38" i="2" s="1"/>
  <c r="U74" i="2"/>
  <c r="T74" i="2"/>
  <c r="G146" i="2"/>
  <c r="AP146" i="2" s="1"/>
  <c r="BC146" i="2"/>
  <c r="BG146" i="2"/>
  <c r="BK146" i="2"/>
  <c r="BO146" i="2"/>
  <c r="BF146" i="2"/>
  <c r="BJ146" i="2"/>
  <c r="BN146" i="2"/>
  <c r="BR146" i="2"/>
  <c r="BH146" i="2"/>
  <c r="BP146" i="2"/>
  <c r="BE146" i="2"/>
  <c r="BM146" i="2"/>
  <c r="BQ146" i="2"/>
  <c r="BD146" i="2"/>
  <c r="BI146" i="2"/>
  <c r="BL146" i="2"/>
  <c r="L146" i="2"/>
  <c r="T146" i="2" s="1"/>
  <c r="Q146" i="2"/>
  <c r="Y146" i="2" s="1"/>
  <c r="P146" i="2"/>
  <c r="X146" i="2" s="1"/>
  <c r="O146" i="2"/>
  <c r="W146" i="2" s="1"/>
  <c r="R146" i="2"/>
  <c r="Z146" i="2" s="1"/>
  <c r="M146" i="2"/>
  <c r="U146" i="2" s="1"/>
  <c r="N146" i="2"/>
  <c r="V146" i="2" s="1"/>
  <c r="S146" i="2"/>
  <c r="AA146" i="2" s="1"/>
  <c r="V75" i="2"/>
  <c r="X75" i="2"/>
  <c r="Y75" i="2"/>
  <c r="G242" i="2"/>
  <c r="AQ242" i="2" s="1"/>
  <c r="BD242" i="2"/>
  <c r="BH242" i="2"/>
  <c r="BL242" i="2"/>
  <c r="BP242" i="2"/>
  <c r="BC242" i="2"/>
  <c r="BG242" i="2"/>
  <c r="BK242" i="2"/>
  <c r="BO242" i="2"/>
  <c r="BI242" i="2"/>
  <c r="BQ242" i="2"/>
  <c r="BE242" i="2"/>
  <c r="BJ242" i="2"/>
  <c r="BR242" i="2"/>
  <c r="BM242" i="2"/>
  <c r="BF242" i="2"/>
  <c r="BN242" i="2"/>
  <c r="L242" i="2"/>
  <c r="T242" i="2" s="1"/>
  <c r="O242" i="2"/>
  <c r="W242" i="2" s="1"/>
  <c r="M242" i="2"/>
  <c r="U242" i="2" s="1"/>
  <c r="P242" i="2"/>
  <c r="X242" i="2" s="1"/>
  <c r="S242" i="2"/>
  <c r="AA242" i="2" s="1"/>
  <c r="Q242" i="2"/>
  <c r="Y242" i="2" s="1"/>
  <c r="N242" i="2"/>
  <c r="V242" i="2" s="1"/>
  <c r="R242" i="2"/>
  <c r="Z242" i="2" s="1"/>
  <c r="G40" i="2"/>
  <c r="BC40" i="2"/>
  <c r="BG40" i="2"/>
  <c r="BK40" i="2"/>
  <c r="BO40" i="2"/>
  <c r="BD40" i="2"/>
  <c r="BH40" i="2"/>
  <c r="BL40" i="2"/>
  <c r="BP40" i="2"/>
  <c r="BE40" i="2"/>
  <c r="BM40" i="2"/>
  <c r="BJ40" i="2"/>
  <c r="BR40" i="2"/>
  <c r="BN40" i="2"/>
  <c r="BI40" i="2"/>
  <c r="BF40" i="2"/>
  <c r="BQ40" i="2"/>
  <c r="L40" i="2"/>
  <c r="T40" i="2" s="1"/>
  <c r="N40" i="2"/>
  <c r="V40" i="2" s="1"/>
  <c r="P40" i="2"/>
  <c r="X40" i="2" s="1"/>
  <c r="O40" i="2"/>
  <c r="W40" i="2" s="1"/>
  <c r="M40" i="2"/>
  <c r="U40" i="2" s="1"/>
  <c r="Q40" i="2"/>
  <c r="Y40" i="2" s="1"/>
  <c r="R40" i="2"/>
  <c r="Z40" i="2" s="1"/>
  <c r="S40" i="2"/>
  <c r="AA40" i="2" s="1"/>
  <c r="G237" i="2"/>
  <c r="AP237" i="2" s="1"/>
  <c r="BD237" i="2"/>
  <c r="BH237" i="2"/>
  <c r="BL237" i="2"/>
  <c r="BP237" i="2"/>
  <c r="BC237" i="2"/>
  <c r="BG237" i="2"/>
  <c r="BK237" i="2"/>
  <c r="BO237" i="2"/>
  <c r="BI237" i="2"/>
  <c r="BQ237" i="2"/>
  <c r="BM237" i="2"/>
  <c r="BJ237" i="2"/>
  <c r="BR237" i="2"/>
  <c r="BE237" i="2"/>
  <c r="BF237" i="2"/>
  <c r="BN237" i="2"/>
  <c r="L237" i="2"/>
  <c r="T237" i="2" s="1"/>
  <c r="O237" i="2"/>
  <c r="W237" i="2" s="1"/>
  <c r="M237" i="2"/>
  <c r="U237" i="2" s="1"/>
  <c r="P237" i="2"/>
  <c r="X237" i="2" s="1"/>
  <c r="S237" i="2"/>
  <c r="AA237" i="2" s="1"/>
  <c r="Q237" i="2"/>
  <c r="Y237" i="2" s="1"/>
  <c r="R237" i="2"/>
  <c r="Z237" i="2" s="1"/>
  <c r="N237" i="2"/>
  <c r="V237" i="2" s="1"/>
  <c r="G164" i="2"/>
  <c r="AP164" i="2" s="1"/>
  <c r="BE164" i="2"/>
  <c r="BI164" i="2"/>
  <c r="BM164" i="2"/>
  <c r="BQ164" i="2"/>
  <c r="BD164" i="2"/>
  <c r="BH164" i="2"/>
  <c r="BL164" i="2"/>
  <c r="BP164" i="2"/>
  <c r="BJ164" i="2"/>
  <c r="BR164" i="2"/>
  <c r="BC164" i="2"/>
  <c r="BK164" i="2"/>
  <c r="BN164" i="2"/>
  <c r="BG164" i="2"/>
  <c r="BO164" i="2"/>
  <c r="BW164" i="2" s="1"/>
  <c r="CG164" i="2" s="1"/>
  <c r="BF164" i="2"/>
  <c r="L164" i="2"/>
  <c r="T164" i="2" s="1"/>
  <c r="Q164" i="2"/>
  <c r="Y164" i="2" s="1"/>
  <c r="N164" i="2"/>
  <c r="V164" i="2" s="1"/>
  <c r="P164" i="2"/>
  <c r="X164" i="2" s="1"/>
  <c r="O164" i="2"/>
  <c r="W164" i="2" s="1"/>
  <c r="S164" i="2"/>
  <c r="AA164" i="2" s="1"/>
  <c r="M164" i="2"/>
  <c r="U164" i="2" s="1"/>
  <c r="R164" i="2"/>
  <c r="Z164" i="2" s="1"/>
  <c r="BM30" i="2"/>
  <c r="BQ30" i="2"/>
  <c r="BK30" i="2"/>
  <c r="BN30" i="2"/>
  <c r="BR30" i="2"/>
  <c r="BO30" i="2"/>
  <c r="BL30" i="2"/>
  <c r="BP30" i="2"/>
  <c r="L30" i="2"/>
  <c r="T30" i="2" s="1"/>
  <c r="Q30" i="2"/>
  <c r="Y30" i="2" s="1"/>
  <c r="N30" i="2"/>
  <c r="V30" i="2" s="1"/>
  <c r="P30" i="2"/>
  <c r="X30" i="2" s="1"/>
  <c r="O30" i="2"/>
  <c r="M30" i="2"/>
  <c r="U30" i="2" s="1"/>
  <c r="R30" i="2"/>
  <c r="Z30" i="2" s="1"/>
  <c r="S30" i="2"/>
  <c r="AA30" i="2" s="1"/>
  <c r="G116" i="2"/>
  <c r="BC116" i="2"/>
  <c r="BG116" i="2"/>
  <c r="BK116" i="2"/>
  <c r="BO116" i="2"/>
  <c r="BF116" i="2"/>
  <c r="BJ116" i="2"/>
  <c r="BN116" i="2"/>
  <c r="BR116" i="2"/>
  <c r="BH116" i="2"/>
  <c r="BP116" i="2"/>
  <c r="BE116" i="2"/>
  <c r="BM116" i="2"/>
  <c r="BQ116" i="2"/>
  <c r="BD116" i="2"/>
  <c r="BL116" i="2"/>
  <c r="BI116" i="2"/>
  <c r="L116" i="2"/>
  <c r="T116" i="2" s="1"/>
  <c r="N116" i="2"/>
  <c r="V116" i="2" s="1"/>
  <c r="AF116" i="2" s="1"/>
  <c r="M116" i="2"/>
  <c r="P116" i="2"/>
  <c r="X116" i="2" s="1"/>
  <c r="O116" i="2"/>
  <c r="W116" i="2" s="1"/>
  <c r="Q116" i="2"/>
  <c r="Y116" i="2" s="1"/>
  <c r="AI116" i="2" s="1"/>
  <c r="R116" i="2"/>
  <c r="Z116" i="2" s="1"/>
  <c r="CY116" i="2" s="1"/>
  <c r="DI116" i="2" s="1"/>
  <c r="S116" i="2"/>
  <c r="BM18" i="2"/>
  <c r="BQ18" i="2"/>
  <c r="BN18" i="2"/>
  <c r="BR18" i="2"/>
  <c r="BK18" i="2"/>
  <c r="BL18" i="2"/>
  <c r="BP18" i="2"/>
  <c r="BO18" i="2"/>
  <c r="L18" i="2"/>
  <c r="T18" i="2" s="1"/>
  <c r="Q18" i="2"/>
  <c r="Y18" i="2" s="1"/>
  <c r="P18" i="2"/>
  <c r="X18" i="2" s="1"/>
  <c r="O18" i="2"/>
  <c r="S18" i="2"/>
  <c r="AA18" i="2" s="1"/>
  <c r="M18" i="2"/>
  <c r="U18" i="2" s="1"/>
  <c r="N18" i="2"/>
  <c r="V18" i="2" s="1"/>
  <c r="R18" i="2"/>
  <c r="Z18" i="2" s="1"/>
  <c r="G190" i="2"/>
  <c r="BE190" i="2"/>
  <c r="BI190" i="2"/>
  <c r="BM190" i="2"/>
  <c r="BQ190" i="2"/>
  <c r="BF190" i="2"/>
  <c r="BJ190" i="2"/>
  <c r="BN190" i="2"/>
  <c r="BR190" i="2"/>
  <c r="BG190" i="2"/>
  <c r="BO190" i="2"/>
  <c r="BD190" i="2"/>
  <c r="BL190" i="2"/>
  <c r="BH190" i="2"/>
  <c r="BP190" i="2"/>
  <c r="BK190" i="2"/>
  <c r="BC190" i="2"/>
  <c r="L190" i="2"/>
  <c r="T190" i="2" s="1"/>
  <c r="O190" i="2"/>
  <c r="W190" i="2" s="1"/>
  <c r="R190" i="2"/>
  <c r="Z190" i="2" s="1"/>
  <c r="P190" i="2"/>
  <c r="X190" i="2" s="1"/>
  <c r="S190" i="2"/>
  <c r="AA190" i="2" s="1"/>
  <c r="Q190" i="2"/>
  <c r="Y190" i="2" s="1"/>
  <c r="N190" i="2"/>
  <c r="M190" i="2"/>
  <c r="U190" i="2" s="1"/>
  <c r="G79" i="2"/>
  <c r="AP79" i="2" s="1"/>
  <c r="BE79" i="2"/>
  <c r="BI79" i="2"/>
  <c r="BM79" i="2"/>
  <c r="BQ79" i="2"/>
  <c r="BF79" i="2"/>
  <c r="BJ79" i="2"/>
  <c r="BN79" i="2"/>
  <c r="BR79" i="2"/>
  <c r="BG79" i="2"/>
  <c r="BO79" i="2"/>
  <c r="BD79" i="2"/>
  <c r="BL79" i="2"/>
  <c r="BP79" i="2"/>
  <c r="BK79" i="2"/>
  <c r="BC79" i="2"/>
  <c r="BH79" i="2"/>
  <c r="L79" i="2"/>
  <c r="T79" i="2" s="1"/>
  <c r="Q79" i="2"/>
  <c r="Y79" i="2" s="1"/>
  <c r="N79" i="2"/>
  <c r="V79" i="2" s="1"/>
  <c r="P79" i="2"/>
  <c r="X79" i="2" s="1"/>
  <c r="R79" i="2"/>
  <c r="Z79" i="2" s="1"/>
  <c r="O79" i="2"/>
  <c r="W79" i="2" s="1"/>
  <c r="M79" i="2"/>
  <c r="U79" i="2" s="1"/>
  <c r="S79" i="2"/>
  <c r="AA79" i="2" s="1"/>
  <c r="G177" i="2"/>
  <c r="AM177" i="2" s="1"/>
  <c r="BE177" i="2"/>
  <c r="BI177" i="2"/>
  <c r="BM177" i="2"/>
  <c r="BQ177" i="2"/>
  <c r="BD177" i="2"/>
  <c r="BH177" i="2"/>
  <c r="BL177" i="2"/>
  <c r="BP177" i="2"/>
  <c r="BJ177" i="2"/>
  <c r="BR177" i="2"/>
  <c r="BC177" i="2"/>
  <c r="BK177" i="2"/>
  <c r="BF177" i="2"/>
  <c r="BO177" i="2"/>
  <c r="BG177" i="2"/>
  <c r="BN177" i="2"/>
  <c r="L177" i="2"/>
  <c r="T177" i="2" s="1"/>
  <c r="Q177" i="2"/>
  <c r="Y177" i="2" s="1"/>
  <c r="P177" i="2"/>
  <c r="X177" i="2" s="1"/>
  <c r="CW177" i="2" s="1"/>
  <c r="DG177" i="2" s="1"/>
  <c r="O177" i="2"/>
  <c r="W177" i="2" s="1"/>
  <c r="N177" i="2"/>
  <c r="V177" i="2" s="1"/>
  <c r="CU177" i="2" s="1"/>
  <c r="DE177" i="2" s="1"/>
  <c r="M177" i="2"/>
  <c r="U177" i="2" s="1"/>
  <c r="R177" i="2"/>
  <c r="Z177" i="2" s="1"/>
  <c r="AJ177" i="2" s="1"/>
  <c r="S177" i="2"/>
  <c r="AA177" i="2" s="1"/>
  <c r="AK177" i="2" s="1"/>
  <c r="W270" i="2"/>
  <c r="Y270" i="2"/>
  <c r="G133" i="2"/>
  <c r="BC133" i="2"/>
  <c r="BG133" i="2"/>
  <c r="BK133" i="2"/>
  <c r="BO133" i="2"/>
  <c r="BF133" i="2"/>
  <c r="BJ133" i="2"/>
  <c r="BN133" i="2"/>
  <c r="BR133" i="2"/>
  <c r="BH133" i="2"/>
  <c r="BP133" i="2"/>
  <c r="BE133" i="2"/>
  <c r="BM133" i="2"/>
  <c r="BI133" i="2"/>
  <c r="BL133" i="2"/>
  <c r="BD133" i="2"/>
  <c r="BQ133" i="2"/>
  <c r="L133" i="2"/>
  <c r="T133" i="2" s="1"/>
  <c r="R133" i="2"/>
  <c r="Z133" i="2" s="1"/>
  <c r="S133" i="2"/>
  <c r="AA133" i="2" s="1"/>
  <c r="P133" i="2"/>
  <c r="X133" i="2" s="1"/>
  <c r="O133" i="2"/>
  <c r="Q133" i="2"/>
  <c r="Y133" i="2" s="1"/>
  <c r="N133" i="2"/>
  <c r="V133" i="2" s="1"/>
  <c r="M133" i="2"/>
  <c r="U133" i="2" s="1"/>
  <c r="G289" i="2"/>
  <c r="BD289" i="2"/>
  <c r="BH289" i="2"/>
  <c r="BL289" i="2"/>
  <c r="BP289" i="2"/>
  <c r="BC289" i="2"/>
  <c r="BG289" i="2"/>
  <c r="BK289" i="2"/>
  <c r="BO289" i="2"/>
  <c r="BI289" i="2"/>
  <c r="BQ289" i="2"/>
  <c r="BM289" i="2"/>
  <c r="BJ289" i="2"/>
  <c r="BR289" i="2"/>
  <c r="BE289" i="2"/>
  <c r="BF289" i="2"/>
  <c r="BN289" i="2"/>
  <c r="L289" i="2"/>
  <c r="T289" i="2" s="1"/>
  <c r="O289" i="2"/>
  <c r="W289" i="2" s="1"/>
  <c r="P289" i="2"/>
  <c r="X289" i="2" s="1"/>
  <c r="S289" i="2"/>
  <c r="AA289" i="2" s="1"/>
  <c r="M289" i="2"/>
  <c r="U289" i="2" s="1"/>
  <c r="Q289" i="2"/>
  <c r="Y289" i="2" s="1"/>
  <c r="R289" i="2"/>
  <c r="Z289" i="2" s="1"/>
  <c r="N289" i="2"/>
  <c r="V289" i="2" s="1"/>
  <c r="BM12" i="2"/>
  <c r="BQ12" i="2"/>
  <c r="BO12" i="2"/>
  <c r="BN12" i="2"/>
  <c r="BR12" i="2"/>
  <c r="BL12" i="2"/>
  <c r="BP12" i="2"/>
  <c r="BK12" i="2"/>
  <c r="L12" i="2"/>
  <c r="T12" i="2" s="1"/>
  <c r="Q12" i="2"/>
  <c r="Y12" i="2" s="1"/>
  <c r="N12" i="2"/>
  <c r="V12" i="2" s="1"/>
  <c r="P12" i="2"/>
  <c r="X12" i="2" s="1"/>
  <c r="R12" i="2"/>
  <c r="Z12" i="2" s="1"/>
  <c r="M12" i="2"/>
  <c r="U12" i="2" s="1"/>
  <c r="S12" i="2"/>
  <c r="AA12" i="2" s="1"/>
  <c r="O12" i="2"/>
  <c r="W12" i="2" s="1"/>
  <c r="G118" i="2"/>
  <c r="AN118" i="2" s="1"/>
  <c r="BC118" i="2"/>
  <c r="BG118" i="2"/>
  <c r="BK118" i="2"/>
  <c r="BO118" i="2"/>
  <c r="BF118" i="2"/>
  <c r="BJ118" i="2"/>
  <c r="BN118" i="2"/>
  <c r="BR118" i="2"/>
  <c r="BH118" i="2"/>
  <c r="BP118" i="2"/>
  <c r="BE118" i="2"/>
  <c r="BM118" i="2"/>
  <c r="BQ118" i="2"/>
  <c r="BD118" i="2"/>
  <c r="BI118" i="2"/>
  <c r="BL118" i="2"/>
  <c r="L118" i="2"/>
  <c r="T118" i="2" s="1"/>
  <c r="N118" i="2"/>
  <c r="V118" i="2" s="1"/>
  <c r="P118" i="2"/>
  <c r="X118" i="2" s="1"/>
  <c r="O118" i="2"/>
  <c r="W118" i="2" s="1"/>
  <c r="Q118" i="2"/>
  <c r="Y118" i="2" s="1"/>
  <c r="R118" i="2"/>
  <c r="Z118" i="2" s="1"/>
  <c r="M118" i="2"/>
  <c r="U118" i="2" s="1"/>
  <c r="S118" i="2"/>
  <c r="AA118" i="2" s="1"/>
  <c r="G167" i="2"/>
  <c r="BE167" i="2"/>
  <c r="BI167" i="2"/>
  <c r="BM167" i="2"/>
  <c r="BQ167" i="2"/>
  <c r="BD167" i="2"/>
  <c r="BH167" i="2"/>
  <c r="BL167" i="2"/>
  <c r="BP167" i="2"/>
  <c r="BJ167" i="2"/>
  <c r="BR167" i="2"/>
  <c r="BC167" i="2"/>
  <c r="BK167" i="2"/>
  <c r="BF167" i="2"/>
  <c r="BO167" i="2"/>
  <c r="BG167" i="2"/>
  <c r="BN167" i="2"/>
  <c r="L167" i="2"/>
  <c r="T167" i="2" s="1"/>
  <c r="Q167" i="2"/>
  <c r="Y167" i="2" s="1"/>
  <c r="R167" i="2"/>
  <c r="Z167" i="2" s="1"/>
  <c r="P167" i="2"/>
  <c r="X167" i="2" s="1"/>
  <c r="O167" i="2"/>
  <c r="W167" i="2" s="1"/>
  <c r="M167" i="2"/>
  <c r="U167" i="2" s="1"/>
  <c r="N167" i="2"/>
  <c r="V167" i="2" s="1"/>
  <c r="S167" i="2"/>
  <c r="AA167" i="2" s="1"/>
  <c r="G172" i="2"/>
  <c r="BE172" i="2"/>
  <c r="BI172" i="2"/>
  <c r="BM172" i="2"/>
  <c r="BQ172" i="2"/>
  <c r="BD172" i="2"/>
  <c r="BH172" i="2"/>
  <c r="BL172" i="2"/>
  <c r="BP172" i="2"/>
  <c r="BJ172" i="2"/>
  <c r="BR172" i="2"/>
  <c r="BC172" i="2"/>
  <c r="BK172" i="2"/>
  <c r="BN172" i="2"/>
  <c r="BG172" i="2"/>
  <c r="BO172" i="2"/>
  <c r="BF172" i="2"/>
  <c r="L172" i="2"/>
  <c r="T172" i="2" s="1"/>
  <c r="N172" i="2"/>
  <c r="V172" i="2" s="1"/>
  <c r="P172" i="2"/>
  <c r="X172" i="2" s="1"/>
  <c r="O172" i="2"/>
  <c r="W172" i="2" s="1"/>
  <c r="S172" i="2"/>
  <c r="AA172" i="2" s="1"/>
  <c r="Q172" i="2"/>
  <c r="Y172" i="2" s="1"/>
  <c r="R172" i="2"/>
  <c r="Z172" i="2" s="1"/>
  <c r="M172" i="2"/>
  <c r="U172" i="2" s="1"/>
  <c r="U72" i="2"/>
  <c r="G68" i="2"/>
  <c r="BE68" i="2"/>
  <c r="BI68" i="2"/>
  <c r="BM68" i="2"/>
  <c r="BQ68" i="2"/>
  <c r="BD68" i="2"/>
  <c r="BH68" i="2"/>
  <c r="BL68" i="2"/>
  <c r="BP68" i="2"/>
  <c r="BJ68" i="2"/>
  <c r="BR68" i="2"/>
  <c r="BC68" i="2"/>
  <c r="BK68" i="2"/>
  <c r="BF68" i="2"/>
  <c r="BO68" i="2"/>
  <c r="BN68" i="2"/>
  <c r="BG68" i="2"/>
  <c r="L68" i="2"/>
  <c r="T68" i="2" s="1"/>
  <c r="Q68" i="2"/>
  <c r="Y68" i="2" s="1"/>
  <c r="R68" i="2"/>
  <c r="Z68" i="2" s="1"/>
  <c r="P68" i="2"/>
  <c r="X68" i="2" s="1"/>
  <c r="O68" i="2"/>
  <c r="W68" i="2" s="1"/>
  <c r="M68" i="2"/>
  <c r="U68" i="2" s="1"/>
  <c r="N68" i="2"/>
  <c r="V68" i="2" s="1"/>
  <c r="S68" i="2"/>
  <c r="AA68" i="2" s="1"/>
  <c r="G296" i="2"/>
  <c r="BD296" i="2"/>
  <c r="BH296" i="2"/>
  <c r="BL296" i="2"/>
  <c r="BP296" i="2"/>
  <c r="BJ296" i="2"/>
  <c r="BR296" i="2"/>
  <c r="BE296" i="2"/>
  <c r="BI296" i="2"/>
  <c r="BM296" i="2"/>
  <c r="BQ296" i="2"/>
  <c r="BF296" i="2"/>
  <c r="BN296" i="2"/>
  <c r="BC296" i="2"/>
  <c r="BG296" i="2"/>
  <c r="BK296" i="2"/>
  <c r="BO296" i="2"/>
  <c r="L296" i="2"/>
  <c r="T296" i="2" s="1"/>
  <c r="O296" i="2"/>
  <c r="W296" i="2" s="1"/>
  <c r="P296" i="2"/>
  <c r="X296" i="2" s="1"/>
  <c r="S296" i="2"/>
  <c r="AA296" i="2" s="1"/>
  <c r="N296" i="2"/>
  <c r="V296" i="2" s="1"/>
  <c r="Q296" i="2"/>
  <c r="Y296" i="2" s="1"/>
  <c r="R296" i="2"/>
  <c r="Z296" i="2" s="1"/>
  <c r="M296" i="2"/>
  <c r="U296" i="2" s="1"/>
  <c r="G214" i="2"/>
  <c r="AR214" i="2" s="1"/>
  <c r="BD214" i="2"/>
  <c r="BH214" i="2"/>
  <c r="BL214" i="2"/>
  <c r="BP214" i="2"/>
  <c r="BC214" i="2"/>
  <c r="BG214" i="2"/>
  <c r="BK214" i="2"/>
  <c r="BO214" i="2"/>
  <c r="BI214" i="2"/>
  <c r="BQ214" i="2"/>
  <c r="BE214" i="2"/>
  <c r="BJ214" i="2"/>
  <c r="BR214" i="2"/>
  <c r="BM214" i="2"/>
  <c r="BF214" i="2"/>
  <c r="BN214" i="2"/>
  <c r="L214" i="2"/>
  <c r="T214" i="2" s="1"/>
  <c r="O214" i="2"/>
  <c r="W214" i="2" s="1"/>
  <c r="R214" i="2"/>
  <c r="Z214" i="2" s="1"/>
  <c r="P214" i="2"/>
  <c r="S214" i="2"/>
  <c r="AA214" i="2" s="1"/>
  <c r="Q214" i="2"/>
  <c r="Y214" i="2" s="1"/>
  <c r="N214" i="2"/>
  <c r="V214" i="2" s="1"/>
  <c r="M214" i="2"/>
  <c r="U214" i="2" s="1"/>
  <c r="G275" i="2"/>
  <c r="AR275" i="2" s="1"/>
  <c r="BD275" i="2"/>
  <c r="BH275" i="2"/>
  <c r="BL275" i="2"/>
  <c r="BP275" i="2"/>
  <c r="BC275" i="2"/>
  <c r="BG275" i="2"/>
  <c r="BK275" i="2"/>
  <c r="BO275" i="2"/>
  <c r="BI275" i="2"/>
  <c r="BQ275" i="2"/>
  <c r="BE275" i="2"/>
  <c r="BJ275" i="2"/>
  <c r="BR275" i="2"/>
  <c r="BM275" i="2"/>
  <c r="BF275" i="2"/>
  <c r="BN275" i="2"/>
  <c r="L275" i="2"/>
  <c r="T275" i="2" s="1"/>
  <c r="O275" i="2"/>
  <c r="W275" i="2" s="1"/>
  <c r="CV275" i="2" s="1"/>
  <c r="DF275" i="2" s="1"/>
  <c r="N275" i="2"/>
  <c r="V275" i="2" s="1"/>
  <c r="P275" i="2"/>
  <c r="X275" i="2" s="1"/>
  <c r="S275" i="2"/>
  <c r="AA275" i="2" s="1"/>
  <c r="Q275" i="2"/>
  <c r="Y275" i="2" s="1"/>
  <c r="R275" i="2"/>
  <c r="Z275" i="2" s="1"/>
  <c r="M275" i="2"/>
  <c r="U275" i="2" s="1"/>
  <c r="G230" i="2"/>
  <c r="BD230" i="2"/>
  <c r="BH230" i="2"/>
  <c r="BL230" i="2"/>
  <c r="BP230" i="2"/>
  <c r="BC230" i="2"/>
  <c r="BG230" i="2"/>
  <c r="BK230" i="2"/>
  <c r="BO230" i="2"/>
  <c r="BI230" i="2"/>
  <c r="BQ230" i="2"/>
  <c r="BM230" i="2"/>
  <c r="BJ230" i="2"/>
  <c r="BR230" i="2"/>
  <c r="BE230" i="2"/>
  <c r="BF230" i="2"/>
  <c r="BN230" i="2"/>
  <c r="L230" i="2"/>
  <c r="T230" i="2" s="1"/>
  <c r="O230" i="2"/>
  <c r="W230" i="2" s="1"/>
  <c r="M230" i="2"/>
  <c r="U230" i="2" s="1"/>
  <c r="P230" i="2"/>
  <c r="X230" i="2" s="1"/>
  <c r="S230" i="2"/>
  <c r="AA230" i="2" s="1"/>
  <c r="R230" i="2"/>
  <c r="Z230" i="2" s="1"/>
  <c r="Q230" i="2"/>
  <c r="Y230" i="2" s="1"/>
  <c r="N230" i="2"/>
  <c r="V230" i="2" s="1"/>
  <c r="G179" i="2"/>
  <c r="BE179" i="2"/>
  <c r="BI179" i="2"/>
  <c r="BM179" i="2"/>
  <c r="BQ179" i="2"/>
  <c r="BF179" i="2"/>
  <c r="BJ179" i="2"/>
  <c r="BN179" i="2"/>
  <c r="BR179" i="2"/>
  <c r="BG179" i="2"/>
  <c r="BO179" i="2"/>
  <c r="BD179" i="2"/>
  <c r="BL179" i="2"/>
  <c r="BP179" i="2"/>
  <c r="BH179" i="2"/>
  <c r="BC179" i="2"/>
  <c r="BK179" i="2"/>
  <c r="L179" i="2"/>
  <c r="T179" i="2" s="1"/>
  <c r="Q179" i="2"/>
  <c r="Y179" i="2" s="1"/>
  <c r="CX179" i="2" s="1"/>
  <c r="DH179" i="2" s="1"/>
  <c r="P179" i="2"/>
  <c r="X179" i="2" s="1"/>
  <c r="CW179" i="2" s="1"/>
  <c r="DG179" i="2" s="1"/>
  <c r="O179" i="2"/>
  <c r="W179" i="2" s="1"/>
  <c r="N179" i="2"/>
  <c r="V179" i="2" s="1"/>
  <c r="M179" i="2"/>
  <c r="U179" i="2" s="1"/>
  <c r="R179" i="2"/>
  <c r="Z179" i="2" s="1"/>
  <c r="S179" i="2"/>
  <c r="AA179" i="2" s="1"/>
  <c r="AK179" i="2" s="1"/>
  <c r="G192" i="2"/>
  <c r="AN192" i="2" s="1"/>
  <c r="BE192" i="2"/>
  <c r="BI192" i="2"/>
  <c r="BM192" i="2"/>
  <c r="BQ192" i="2"/>
  <c r="BF192" i="2"/>
  <c r="BJ192" i="2"/>
  <c r="BN192" i="2"/>
  <c r="BR192" i="2"/>
  <c r="BG192" i="2"/>
  <c r="BO192" i="2"/>
  <c r="BD192" i="2"/>
  <c r="BL192" i="2"/>
  <c r="BH192" i="2"/>
  <c r="BP192" i="2"/>
  <c r="BK192" i="2"/>
  <c r="BC192" i="2"/>
  <c r="L192" i="2"/>
  <c r="O192" i="2"/>
  <c r="W192" i="2" s="1"/>
  <c r="CV192" i="2" s="1"/>
  <c r="DF192" i="2" s="1"/>
  <c r="P192" i="2"/>
  <c r="X192" i="2" s="1"/>
  <c r="S192" i="2"/>
  <c r="AA192" i="2" s="1"/>
  <c r="M192" i="2"/>
  <c r="U192" i="2" s="1"/>
  <c r="AE192" i="2" s="1"/>
  <c r="R192" i="2"/>
  <c r="Z192" i="2" s="1"/>
  <c r="Q192" i="2"/>
  <c r="Y192" i="2" s="1"/>
  <c r="N192" i="2"/>
  <c r="V192" i="2" s="1"/>
  <c r="AT32" i="2"/>
  <c r="U168" i="2"/>
  <c r="V168" i="2"/>
  <c r="X168" i="2"/>
  <c r="G44" i="2"/>
  <c r="BC44" i="2"/>
  <c r="BG44" i="2"/>
  <c r="BK44" i="2"/>
  <c r="BO44" i="2"/>
  <c r="BD44" i="2"/>
  <c r="BH44" i="2"/>
  <c r="BL44" i="2"/>
  <c r="BP44" i="2"/>
  <c r="BE44" i="2"/>
  <c r="BM44" i="2"/>
  <c r="BJ44" i="2"/>
  <c r="BR44" i="2"/>
  <c r="BN44" i="2"/>
  <c r="BI44" i="2"/>
  <c r="BF44" i="2"/>
  <c r="BQ44" i="2"/>
  <c r="L44" i="2"/>
  <c r="T44" i="2" s="1"/>
  <c r="N44" i="2"/>
  <c r="V44" i="2" s="1"/>
  <c r="AF44" i="2" s="1"/>
  <c r="M44" i="2"/>
  <c r="U44" i="2" s="1"/>
  <c r="P44" i="2"/>
  <c r="X44" i="2" s="1"/>
  <c r="O44" i="2"/>
  <c r="W44" i="2" s="1"/>
  <c r="AG44" i="2" s="1"/>
  <c r="Q44" i="2"/>
  <c r="Y44" i="2" s="1"/>
  <c r="R44" i="2"/>
  <c r="S44" i="2"/>
  <c r="AA44" i="2" s="1"/>
  <c r="BM17" i="2"/>
  <c r="BQ17" i="2"/>
  <c r="BO17" i="2"/>
  <c r="BN17" i="2"/>
  <c r="BR17" i="2"/>
  <c r="BL17" i="2"/>
  <c r="BP17" i="2"/>
  <c r="BK17" i="2"/>
  <c r="L17" i="2"/>
  <c r="T17" i="2" s="1"/>
  <c r="Q17" i="2"/>
  <c r="Y17" i="2" s="1"/>
  <c r="AI17" i="2" s="1"/>
  <c r="O17" i="2"/>
  <c r="W17" i="2" s="1"/>
  <c r="CV17" i="2" s="1"/>
  <c r="DF17" i="2" s="1"/>
  <c r="P17" i="2"/>
  <c r="X17" i="2" s="1"/>
  <c r="R17" i="2"/>
  <c r="Z17" i="2" s="1"/>
  <c r="CY17" i="2" s="1"/>
  <c r="DI17" i="2" s="1"/>
  <c r="N17" i="2"/>
  <c r="V17" i="2" s="1"/>
  <c r="M17" i="2"/>
  <c r="U17" i="2" s="1"/>
  <c r="S17" i="2"/>
  <c r="AA17" i="2" s="1"/>
  <c r="G236" i="2"/>
  <c r="BD236" i="2"/>
  <c r="BH236" i="2"/>
  <c r="BL236" i="2"/>
  <c r="BP236" i="2"/>
  <c r="BC236" i="2"/>
  <c r="BG236" i="2"/>
  <c r="BK236" i="2"/>
  <c r="BO236" i="2"/>
  <c r="BI236" i="2"/>
  <c r="BQ236" i="2"/>
  <c r="BE236" i="2"/>
  <c r="BJ236" i="2"/>
  <c r="BR236" i="2"/>
  <c r="BM236" i="2"/>
  <c r="BF236" i="2"/>
  <c r="BN236" i="2"/>
  <c r="L236" i="2"/>
  <c r="T236" i="2" s="1"/>
  <c r="O236" i="2"/>
  <c r="W236" i="2" s="1"/>
  <c r="R236" i="2"/>
  <c r="Z236" i="2" s="1"/>
  <c r="P236" i="2"/>
  <c r="X236" i="2" s="1"/>
  <c r="S236" i="2"/>
  <c r="AA236" i="2" s="1"/>
  <c r="Q236" i="2"/>
  <c r="Y236" i="2" s="1"/>
  <c r="N236" i="2"/>
  <c r="V236" i="2" s="1"/>
  <c r="AF236" i="2" s="1"/>
  <c r="M236" i="2"/>
  <c r="U236" i="2" s="1"/>
  <c r="G51" i="2"/>
  <c r="BE51" i="2"/>
  <c r="BI51" i="2"/>
  <c r="BM51" i="2"/>
  <c r="BQ51" i="2"/>
  <c r="BD51" i="2"/>
  <c r="BH51" i="2"/>
  <c r="BL51" i="2"/>
  <c r="BP51" i="2"/>
  <c r="BF51" i="2"/>
  <c r="BN51" i="2"/>
  <c r="BC51" i="2"/>
  <c r="BK51" i="2"/>
  <c r="BO51" i="2"/>
  <c r="BR51" i="2"/>
  <c r="BG51" i="2"/>
  <c r="BJ51" i="2"/>
  <c r="L51" i="2"/>
  <c r="T51" i="2" s="1"/>
  <c r="N51" i="2"/>
  <c r="V51" i="2" s="1"/>
  <c r="S51" i="2"/>
  <c r="AA51" i="2" s="1"/>
  <c r="CZ51" i="2" s="1"/>
  <c r="DJ51" i="2" s="1"/>
  <c r="P51" i="2"/>
  <c r="X51" i="2" s="1"/>
  <c r="O51" i="2"/>
  <c r="W51" i="2" s="1"/>
  <c r="Q51" i="2"/>
  <c r="Y51" i="2" s="1"/>
  <c r="AI51" i="2" s="1"/>
  <c r="R51" i="2"/>
  <c r="Z51" i="2" s="1"/>
  <c r="M51" i="2"/>
  <c r="U51" i="2" s="1"/>
  <c r="G280" i="2"/>
  <c r="BD280" i="2"/>
  <c r="BH280" i="2"/>
  <c r="BL280" i="2"/>
  <c r="BP280" i="2"/>
  <c r="BC280" i="2"/>
  <c r="BG280" i="2"/>
  <c r="BK280" i="2"/>
  <c r="BO280" i="2"/>
  <c r="BI280" i="2"/>
  <c r="BQ280" i="2"/>
  <c r="BE280" i="2"/>
  <c r="BJ280" i="2"/>
  <c r="BR280" i="2"/>
  <c r="BM280" i="2"/>
  <c r="BF280" i="2"/>
  <c r="BN280" i="2"/>
  <c r="L280" i="2"/>
  <c r="T280" i="2" s="1"/>
  <c r="AD280" i="2" s="1"/>
  <c r="AC280" i="2" s="1"/>
  <c r="O280" i="2"/>
  <c r="W280" i="2" s="1"/>
  <c r="M280" i="2"/>
  <c r="U280" i="2" s="1"/>
  <c r="CT280" i="2" s="1"/>
  <c r="DD280" i="2" s="1"/>
  <c r="P280" i="2"/>
  <c r="X280" i="2" s="1"/>
  <c r="S280" i="2"/>
  <c r="AA280" i="2" s="1"/>
  <c r="J280" i="6" s="1"/>
  <c r="N280" i="2"/>
  <c r="V280" i="2" s="1"/>
  <c r="Q280" i="2"/>
  <c r="Y280" i="2" s="1"/>
  <c r="CX280" i="2" s="1"/>
  <c r="DH280" i="2" s="1"/>
  <c r="R280" i="2"/>
  <c r="Z280" i="2" s="1"/>
  <c r="T192" i="2"/>
  <c r="CS192" i="2" s="1"/>
  <c r="DC192" i="2" s="1"/>
  <c r="DB192" i="2" s="1"/>
  <c r="Z56" i="2"/>
  <c r="AA243" i="2"/>
  <c r="Z122" i="2"/>
  <c r="Z273" i="2"/>
  <c r="W150" i="2"/>
  <c r="W85" i="2"/>
  <c r="V91" i="2"/>
  <c r="V112" i="2"/>
  <c r="AA92" i="2"/>
  <c r="AK92" i="2" s="1"/>
  <c r="V292" i="2"/>
  <c r="Z249" i="2"/>
  <c r="AA69" i="2"/>
  <c r="W298" i="2"/>
  <c r="W180" i="2"/>
  <c r="Z63" i="2"/>
  <c r="W18" i="2"/>
  <c r="V190" i="2"/>
  <c r="Z154" i="2"/>
  <c r="W283" i="2"/>
  <c r="AA246" i="2"/>
  <c r="AA223" i="2"/>
  <c r="W36" i="2"/>
  <c r="AA276" i="2"/>
  <c r="V205" i="2"/>
  <c r="AA34" i="2"/>
  <c r="Y33" i="2"/>
  <c r="T33" i="2"/>
  <c r="V175" i="2"/>
  <c r="V199" i="2"/>
  <c r="Z233" i="2"/>
  <c r="AA272" i="2"/>
  <c r="W61" i="2"/>
  <c r="AA215" i="2"/>
  <c r="AA271" i="2"/>
  <c r="AA235" i="2"/>
  <c r="G126" i="2"/>
  <c r="BC126" i="2"/>
  <c r="BG126" i="2"/>
  <c r="BK126" i="2"/>
  <c r="BO126" i="2"/>
  <c r="BF126" i="2"/>
  <c r="BJ126" i="2"/>
  <c r="BN126" i="2"/>
  <c r="BR126" i="2"/>
  <c r="BH126" i="2"/>
  <c r="BP126" i="2"/>
  <c r="BE126" i="2"/>
  <c r="BM126" i="2"/>
  <c r="BQ126" i="2"/>
  <c r="BD126" i="2"/>
  <c r="BI126" i="2"/>
  <c r="BL126" i="2"/>
  <c r="L126" i="2"/>
  <c r="T126" i="2" s="1"/>
  <c r="AD126" i="2" s="1"/>
  <c r="AC126" i="2" s="1"/>
  <c r="Q126" i="2"/>
  <c r="Y126" i="2" s="1"/>
  <c r="N126" i="2"/>
  <c r="V126" i="2" s="1"/>
  <c r="P126" i="2"/>
  <c r="X126" i="2" s="1"/>
  <c r="O126" i="2"/>
  <c r="W126" i="2" s="1"/>
  <c r="S126" i="2"/>
  <c r="AA126" i="2" s="1"/>
  <c r="M126" i="2"/>
  <c r="U126" i="2" s="1"/>
  <c r="R126" i="2"/>
  <c r="Z126" i="2" s="1"/>
  <c r="AA239" i="2"/>
  <c r="CZ239" i="2" s="1"/>
  <c r="DJ239" i="2" s="1"/>
  <c r="Z225" i="2"/>
  <c r="W297" i="2"/>
  <c r="AA248" i="2"/>
  <c r="Z208" i="2"/>
  <c r="Z77" i="2"/>
  <c r="V67" i="2"/>
  <c r="AA291" i="2"/>
  <c r="AK291" i="2" s="1"/>
  <c r="W30" i="2"/>
  <c r="Z130" i="2"/>
  <c r="U130" i="2"/>
  <c r="V287" i="2"/>
  <c r="Y23" i="2"/>
  <c r="AA183" i="2"/>
  <c r="W108" i="2"/>
  <c r="AA169" i="2"/>
  <c r="AA260" i="2"/>
  <c r="W49" i="2"/>
  <c r="AA16" i="2"/>
  <c r="W65" i="2"/>
  <c r="Z159" i="2"/>
  <c r="U115" i="2"/>
  <c r="V107" i="2"/>
  <c r="V250" i="2"/>
  <c r="V222" i="2"/>
  <c r="AA28" i="2"/>
  <c r="V132" i="2"/>
  <c r="BU132" i="2" s="1"/>
  <c r="CE132" i="2" s="1"/>
  <c r="X277" i="2"/>
  <c r="V277" i="2"/>
  <c r="AF277" i="2" s="1"/>
  <c r="AA72" i="2"/>
  <c r="Y259" i="2"/>
  <c r="Y211" i="2"/>
  <c r="W168" i="2"/>
  <c r="CV168" i="2" s="1"/>
  <c r="DF168" i="2" s="1"/>
  <c r="X268" i="2"/>
  <c r="Y264" i="2"/>
  <c r="AA60" i="2"/>
  <c r="U45" i="2"/>
  <c r="Y76" i="2"/>
  <c r="Y124" i="2"/>
  <c r="Z269" i="2"/>
  <c r="X74" i="2"/>
  <c r="X221" i="2"/>
  <c r="Y110" i="2"/>
  <c r="Y145" i="2"/>
  <c r="AA31" i="2"/>
  <c r="W101" i="2"/>
  <c r="AA59" i="2"/>
  <c r="X214" i="2"/>
  <c r="X293" i="2"/>
  <c r="AH293" i="2" s="1"/>
  <c r="T182" i="2"/>
  <c r="G294" i="2"/>
  <c r="BD294" i="2"/>
  <c r="BH294" i="2"/>
  <c r="BL294" i="2"/>
  <c r="BP294" i="2"/>
  <c r="BJ294" i="2"/>
  <c r="BR294" i="2"/>
  <c r="BE294" i="2"/>
  <c r="BI294" i="2"/>
  <c r="BM294" i="2"/>
  <c r="BQ294" i="2"/>
  <c r="BF294" i="2"/>
  <c r="BN294" i="2"/>
  <c r="BC294" i="2"/>
  <c r="BG294" i="2"/>
  <c r="BK294" i="2"/>
  <c r="BO294" i="2"/>
  <c r="L294" i="2"/>
  <c r="T294" i="2" s="1"/>
  <c r="O294" i="2"/>
  <c r="W294" i="2" s="1"/>
  <c r="P294" i="2"/>
  <c r="X294" i="2" s="1"/>
  <c r="S294" i="2"/>
  <c r="AA294" i="2" s="1"/>
  <c r="N294" i="2"/>
  <c r="V294" i="2" s="1"/>
  <c r="AF294" i="2" s="1"/>
  <c r="Q294" i="2"/>
  <c r="Y294" i="2" s="1"/>
  <c r="R294" i="2"/>
  <c r="Z294" i="2" s="1"/>
  <c r="M294" i="2"/>
  <c r="U294" i="2" s="1"/>
  <c r="Z62" i="2"/>
  <c r="AA116" i="2"/>
  <c r="U116" i="2"/>
  <c r="U266" i="2"/>
  <c r="W293" i="2"/>
  <c r="T293" i="2"/>
  <c r="U232" i="2"/>
  <c r="CT232" i="2" s="1"/>
  <c r="DD232" i="2" s="1"/>
  <c r="W121" i="2"/>
  <c r="AG121" i="2" s="1"/>
  <c r="W123" i="2"/>
  <c r="T123" i="2"/>
  <c r="CS123" i="2" s="1"/>
  <c r="DC123" i="2" s="1"/>
  <c r="DB123" i="2" s="1"/>
  <c r="Z182" i="2"/>
  <c r="U182" i="2"/>
  <c r="G137" i="2"/>
  <c r="BC137" i="2"/>
  <c r="BG137" i="2"/>
  <c r="BK137" i="2"/>
  <c r="BO137" i="2"/>
  <c r="BF137" i="2"/>
  <c r="BJ137" i="2"/>
  <c r="BN137" i="2"/>
  <c r="BR137" i="2"/>
  <c r="BH137" i="2"/>
  <c r="BP137" i="2"/>
  <c r="BE137" i="2"/>
  <c r="BM137" i="2"/>
  <c r="BI137" i="2"/>
  <c r="BL137" i="2"/>
  <c r="BD137" i="2"/>
  <c r="BQ137" i="2"/>
  <c r="L137" i="2"/>
  <c r="T137" i="2" s="1"/>
  <c r="N137" i="2"/>
  <c r="V137" i="2" s="1"/>
  <c r="S137" i="2"/>
  <c r="AA137" i="2" s="1"/>
  <c r="P137" i="2"/>
  <c r="X137" i="2" s="1"/>
  <c r="O137" i="2"/>
  <c r="W137" i="2" s="1"/>
  <c r="M137" i="2"/>
  <c r="U137" i="2" s="1"/>
  <c r="Q137" i="2"/>
  <c r="Y137" i="2" s="1"/>
  <c r="R137" i="2"/>
  <c r="Z137" i="2" s="1"/>
  <c r="W247" i="2"/>
  <c r="Z44" i="2"/>
  <c r="W266" i="2"/>
  <c r="CV266" i="2" s="1"/>
  <c r="DF266" i="2" s="1"/>
  <c r="Z293" i="2"/>
  <c r="U293" i="2"/>
  <c r="V121" i="2"/>
  <c r="CU121" i="2" s="1"/>
  <c r="DE121" i="2" s="1"/>
  <c r="U123" i="2"/>
  <c r="AE123" i="2" s="1"/>
  <c r="AU42" i="2"/>
  <c r="AY42" i="2"/>
  <c r="AV42" i="2"/>
  <c r="AZ42" i="2"/>
  <c r="AW42" i="2"/>
  <c r="BB42" i="2"/>
  <c r="AX42" i="2"/>
  <c r="BA42" i="2"/>
  <c r="AA293" i="2"/>
  <c r="CZ293" i="2" s="1"/>
  <c r="DJ293" i="2" s="1"/>
  <c r="AA121" i="2"/>
  <c r="AA123" i="2"/>
  <c r="AK123" i="2" s="1"/>
  <c r="AS6" i="6"/>
  <c r="AP6" i="6"/>
  <c r="AS7" i="6"/>
  <c r="AP7" i="6"/>
  <c r="AR6" i="6"/>
  <c r="AM6" i="6"/>
  <c r="AR7" i="6"/>
  <c r="AM7" i="6"/>
  <c r="M8" i="2"/>
  <c r="U8" i="2" s="1"/>
  <c r="Q8" i="2"/>
  <c r="Y8" i="2" s="1"/>
  <c r="N8" i="2"/>
  <c r="V8" i="2" s="1"/>
  <c r="R8" i="2"/>
  <c r="Z8" i="2" s="1"/>
  <c r="O8" i="2"/>
  <c r="W8" i="2" s="1"/>
  <c r="S8" i="2"/>
  <c r="AA8" i="2" s="1"/>
  <c r="L8" i="2"/>
  <c r="T8" i="2" s="1"/>
  <c r="P8" i="2"/>
  <c r="X8" i="2" s="1"/>
  <c r="BL8" i="2"/>
  <c r="BP8" i="2"/>
  <c r="BM8" i="2"/>
  <c r="BQ8" i="2"/>
  <c r="BN8" i="2"/>
  <c r="BR8" i="2"/>
  <c r="BK8" i="2"/>
  <c r="BO8" i="2"/>
  <c r="M7" i="2"/>
  <c r="U7" i="2" s="1"/>
  <c r="AE7" i="2" s="1"/>
  <c r="Q7" i="2"/>
  <c r="N7" i="2"/>
  <c r="R7" i="2"/>
  <c r="O7" i="2"/>
  <c r="S7" i="2"/>
  <c r="L7" i="2"/>
  <c r="P7" i="2"/>
  <c r="X7" i="2" s="1"/>
  <c r="M6" i="2"/>
  <c r="U6" i="2" s="1"/>
  <c r="Q6" i="2"/>
  <c r="Y6" i="2" s="1"/>
  <c r="X11" i="1" s="1"/>
  <c r="N6" i="2"/>
  <c r="R6" i="2"/>
  <c r="O6" i="2"/>
  <c r="W6" i="2" s="1"/>
  <c r="V11" i="1" s="1"/>
  <c r="S6" i="2"/>
  <c r="AA6" i="2" s="1"/>
  <c r="L6" i="2"/>
  <c r="P6" i="2"/>
  <c r="CS195" i="2"/>
  <c r="DC195" i="2" s="1"/>
  <c r="DB195" i="2" s="1"/>
  <c r="CS280" i="2"/>
  <c r="DC280" i="2" s="1"/>
  <c r="DB280" i="2" s="1"/>
  <c r="CS119" i="2"/>
  <c r="CS70" i="2"/>
  <c r="DC70" i="2" s="1"/>
  <c r="DB70" i="2" s="1"/>
  <c r="CS136" i="2"/>
  <c r="DC136" i="2" s="1"/>
  <c r="DB136" i="2" s="1"/>
  <c r="BW32" i="2"/>
  <c r="CG32" i="2" s="1"/>
  <c r="CS25" i="2"/>
  <c r="DC25" i="2" s="1"/>
  <c r="DB25" i="2" s="1"/>
  <c r="AJ32" i="2"/>
  <c r="CS285" i="2"/>
  <c r="DC285" i="2" s="1"/>
  <c r="DB285" i="2" s="1"/>
  <c r="CS65" i="2"/>
  <c r="DC65" i="2" s="1"/>
  <c r="DB65" i="2" s="1"/>
  <c r="CS157" i="2"/>
  <c r="DC157" i="2" s="1"/>
  <c r="DB157" i="2" s="1"/>
  <c r="CS290" i="2"/>
  <c r="DC290" i="2" s="1"/>
  <c r="DB290" i="2" s="1"/>
  <c r="CS170" i="2"/>
  <c r="CS143" i="2"/>
  <c r="CS262" i="2"/>
  <c r="DC262" i="2" s="1"/>
  <c r="DB262" i="2" s="1"/>
  <c r="CS54" i="2"/>
  <c r="K54" i="6" s="1"/>
  <c r="CK54" i="6" s="1"/>
  <c r="CU54" i="6" s="1"/>
  <c r="CT54" i="6" s="1"/>
  <c r="CS153" i="2"/>
  <c r="DC153" i="2" s="1"/>
  <c r="DB153" i="2" s="1"/>
  <c r="CS92" i="2"/>
  <c r="DC92" i="2" s="1"/>
  <c r="DB92" i="2" s="1"/>
  <c r="CS83" i="2"/>
  <c r="DC83" i="2" s="1"/>
  <c r="DB83" i="2" s="1"/>
  <c r="CS42" i="2"/>
  <c r="DC42" i="2" s="1"/>
  <c r="DB42" i="2" s="1"/>
  <c r="BS42" i="2"/>
  <c r="CZ32" i="2"/>
  <c r="DJ32" i="2" s="1"/>
  <c r="BZ32" i="2"/>
  <c r="CJ32" i="2" s="1"/>
  <c r="CT32" i="2"/>
  <c r="DD32" i="2" s="1"/>
  <c r="AP35" i="6"/>
  <c r="AH297" i="6"/>
  <c r="AL166" i="6"/>
  <c r="AI140" i="6"/>
  <c r="AS32" i="2"/>
  <c r="BY32" i="2" s="1"/>
  <c r="CI32" i="2" s="1"/>
  <c r="AG140" i="6"/>
  <c r="AO32" i="2"/>
  <c r="AQ51" i="6"/>
  <c r="AR104" i="6"/>
  <c r="AR32" i="2"/>
  <c r="AM32" i="2"/>
  <c r="AJ84" i="6"/>
  <c r="AN32" i="2"/>
  <c r="G9" i="2"/>
  <c r="AR9" i="2" s="1"/>
  <c r="BX9" i="2" s="1"/>
  <c r="CH9" i="2" s="1"/>
  <c r="BC9" i="2"/>
  <c r="BG9" i="2"/>
  <c r="BD9" i="2"/>
  <c r="BI9" i="2"/>
  <c r="BE9" i="2"/>
  <c r="BJ9" i="2"/>
  <c r="BF9" i="2"/>
  <c r="BH9" i="2"/>
  <c r="G33" i="2"/>
  <c r="AN33" i="2" s="1"/>
  <c r="BC33" i="2"/>
  <c r="BG33" i="2"/>
  <c r="BD33" i="2"/>
  <c r="BI33" i="2"/>
  <c r="BE33" i="2"/>
  <c r="BJ33" i="2"/>
  <c r="BF33" i="2"/>
  <c r="BH33" i="2"/>
  <c r="G10" i="2"/>
  <c r="BC10" i="2"/>
  <c r="BG10" i="2"/>
  <c r="BF10" i="2"/>
  <c r="BH10" i="2"/>
  <c r="BI10" i="2"/>
  <c r="BJ10" i="2"/>
  <c r="BD10" i="2"/>
  <c r="BE10" i="2"/>
  <c r="G18" i="2"/>
  <c r="AN18" i="2" s="1"/>
  <c r="BC18" i="2"/>
  <c r="BG18" i="2"/>
  <c r="BF18" i="2"/>
  <c r="BH18" i="2"/>
  <c r="BI18" i="2"/>
  <c r="BJ18" i="2"/>
  <c r="BD18" i="2"/>
  <c r="BE18" i="2"/>
  <c r="G6" i="2"/>
  <c r="AT6" i="2" s="1"/>
  <c r="BC6" i="2"/>
  <c r="BG6" i="2"/>
  <c r="BF6" i="2"/>
  <c r="BH6" i="2"/>
  <c r="BI6" i="2"/>
  <c r="BJ6" i="2"/>
  <c r="BD6" i="2"/>
  <c r="BE6" i="2"/>
  <c r="AT51" i="6"/>
  <c r="G29" i="2"/>
  <c r="BC29" i="2"/>
  <c r="BG29" i="2"/>
  <c r="BD29" i="2"/>
  <c r="BI29" i="2"/>
  <c r="BE29" i="2"/>
  <c r="BJ29" i="2"/>
  <c r="BF29" i="2"/>
  <c r="BH29" i="2"/>
  <c r="G20" i="2"/>
  <c r="AO20" i="2" s="1"/>
  <c r="BC20" i="2"/>
  <c r="BG20" i="2"/>
  <c r="BF20" i="2"/>
  <c r="BH20" i="2"/>
  <c r="BD20" i="2"/>
  <c r="BE20" i="2"/>
  <c r="BI20" i="2"/>
  <c r="BJ20" i="2"/>
  <c r="G34" i="2"/>
  <c r="BC34" i="2"/>
  <c r="BG34" i="2"/>
  <c r="BF34" i="2"/>
  <c r="BH34" i="2"/>
  <c r="BI34" i="2"/>
  <c r="BJ34" i="2"/>
  <c r="BD34" i="2"/>
  <c r="BE34" i="2"/>
  <c r="G19" i="2"/>
  <c r="AR19" i="2" s="1"/>
  <c r="BC19" i="2"/>
  <c r="BG19" i="2"/>
  <c r="BD19" i="2"/>
  <c r="BI19" i="2"/>
  <c r="BE19" i="2"/>
  <c r="BJ19" i="2"/>
  <c r="BF19" i="2"/>
  <c r="BH19" i="2"/>
  <c r="G11" i="2"/>
  <c r="BC11" i="2"/>
  <c r="BG11" i="2"/>
  <c r="BD11" i="2"/>
  <c r="BI11" i="2"/>
  <c r="BE11" i="2"/>
  <c r="BJ11" i="2"/>
  <c r="BF11" i="2"/>
  <c r="BH11" i="2"/>
  <c r="G31" i="2"/>
  <c r="AP31" i="2" s="1"/>
  <c r="BC31" i="2"/>
  <c r="BG31" i="2"/>
  <c r="BD31" i="2"/>
  <c r="BI31" i="2"/>
  <c r="BE31" i="2"/>
  <c r="BJ31" i="2"/>
  <c r="BF31" i="2"/>
  <c r="BH31" i="2"/>
  <c r="G30" i="2"/>
  <c r="AN30" i="2" s="1"/>
  <c r="BC30" i="2"/>
  <c r="BG30" i="2"/>
  <c r="BF30" i="2"/>
  <c r="BH30" i="2"/>
  <c r="BI30" i="2"/>
  <c r="BJ30" i="2"/>
  <c r="BD30" i="2"/>
  <c r="BE30" i="2"/>
  <c r="AM51" i="6"/>
  <c r="AA51" i="6"/>
  <c r="AP82" i="6"/>
  <c r="G24" i="2"/>
  <c r="BC24" i="2"/>
  <c r="BG24" i="2"/>
  <c r="BF24" i="2"/>
  <c r="BH24" i="2"/>
  <c r="BD24" i="2"/>
  <c r="BE24" i="2"/>
  <c r="BI24" i="2"/>
  <c r="BJ24" i="2"/>
  <c r="G22" i="2"/>
  <c r="AT22" i="2" s="1"/>
  <c r="BC22" i="2"/>
  <c r="BG22" i="2"/>
  <c r="BF22" i="2"/>
  <c r="BH22" i="2"/>
  <c r="BI22" i="2"/>
  <c r="BJ22" i="2"/>
  <c r="BD22" i="2"/>
  <c r="BE22" i="2"/>
  <c r="AM276" i="2"/>
  <c r="AM181" i="2"/>
  <c r="AU32" i="2"/>
  <c r="AY32" i="2"/>
  <c r="AX32" i="2"/>
  <c r="AZ32" i="2"/>
  <c r="AV32" i="2"/>
  <c r="BA32" i="2"/>
  <c r="AW32" i="2"/>
  <c r="BB32" i="2"/>
  <c r="G14" i="2"/>
  <c r="AT14" i="2" s="1"/>
  <c r="BC14" i="2"/>
  <c r="BG14" i="2"/>
  <c r="BF14" i="2"/>
  <c r="BH14" i="2"/>
  <c r="BI14" i="2"/>
  <c r="BJ14" i="2"/>
  <c r="BD14" i="2"/>
  <c r="BE14" i="2"/>
  <c r="G26" i="2"/>
  <c r="AM26" i="2" s="1"/>
  <c r="BC26" i="2"/>
  <c r="BG26" i="2"/>
  <c r="BF26" i="2"/>
  <c r="BH26" i="2"/>
  <c r="BI26" i="2"/>
  <c r="BJ26" i="2"/>
  <c r="BD26" i="2"/>
  <c r="BE26" i="2"/>
  <c r="G28" i="2"/>
  <c r="BC28" i="2"/>
  <c r="BG28" i="2"/>
  <c r="BF28" i="2"/>
  <c r="BH28" i="2"/>
  <c r="BD28" i="2"/>
  <c r="BE28" i="2"/>
  <c r="BI28" i="2"/>
  <c r="BJ28" i="2"/>
  <c r="G7" i="2"/>
  <c r="AP7" i="2" s="1"/>
  <c r="BC7" i="2"/>
  <c r="BG7" i="2"/>
  <c r="BD7" i="2"/>
  <c r="BI7" i="2"/>
  <c r="BE7" i="2"/>
  <c r="BJ7" i="2"/>
  <c r="BF7" i="2"/>
  <c r="BH7" i="2"/>
  <c r="G21" i="2"/>
  <c r="BC21" i="2"/>
  <c r="BG21" i="2"/>
  <c r="BD21" i="2"/>
  <c r="BI21" i="2"/>
  <c r="BE21" i="2"/>
  <c r="BJ21" i="2"/>
  <c r="BF21" i="2"/>
  <c r="BH21" i="2"/>
  <c r="G25" i="2"/>
  <c r="BC25" i="2"/>
  <c r="BG25" i="2"/>
  <c r="BD25" i="2"/>
  <c r="BI25" i="2"/>
  <c r="BE25" i="2"/>
  <c r="BJ25" i="2"/>
  <c r="BF25" i="2"/>
  <c r="BH25" i="2"/>
  <c r="G8" i="2"/>
  <c r="AP8" i="2" s="1"/>
  <c r="BC8" i="2"/>
  <c r="BG8" i="2"/>
  <c r="BF8" i="2"/>
  <c r="BH8" i="2"/>
  <c r="BD8" i="2"/>
  <c r="BE8" i="2"/>
  <c r="BI8" i="2"/>
  <c r="BJ8" i="2"/>
  <c r="AP51" i="6"/>
  <c r="G27" i="2"/>
  <c r="BC27" i="2"/>
  <c r="BG27" i="2"/>
  <c r="BD27" i="2"/>
  <c r="BI27" i="2"/>
  <c r="BE27" i="2"/>
  <c r="BJ27" i="2"/>
  <c r="BF27" i="2"/>
  <c r="BH27" i="2"/>
  <c r="G23" i="2"/>
  <c r="BC23" i="2"/>
  <c r="BG23" i="2"/>
  <c r="BD23" i="2"/>
  <c r="BI23" i="2"/>
  <c r="BE23" i="2"/>
  <c r="BJ23" i="2"/>
  <c r="BF23" i="2"/>
  <c r="BH23" i="2"/>
  <c r="G16" i="2"/>
  <c r="BC16" i="2"/>
  <c r="BG16" i="2"/>
  <c r="BF16" i="2"/>
  <c r="BH16" i="2"/>
  <c r="BD16" i="2"/>
  <c r="BE16" i="2"/>
  <c r="BI16" i="2"/>
  <c r="BJ16" i="2"/>
  <c r="G15" i="2"/>
  <c r="BC15" i="2"/>
  <c r="BG15" i="2"/>
  <c r="BD15" i="2"/>
  <c r="BI15" i="2"/>
  <c r="BE15" i="2"/>
  <c r="BJ15" i="2"/>
  <c r="BF15" i="2"/>
  <c r="BH15" i="2"/>
  <c r="G13" i="2"/>
  <c r="BC13" i="2"/>
  <c r="BG13" i="2"/>
  <c r="BD13" i="2"/>
  <c r="BI13" i="2"/>
  <c r="BE13" i="2"/>
  <c r="BJ13" i="2"/>
  <c r="BF13" i="2"/>
  <c r="BH13" i="2"/>
  <c r="G12" i="2"/>
  <c r="AS12" i="2" s="1"/>
  <c r="BC12" i="2"/>
  <c r="BG12" i="2"/>
  <c r="BF12" i="2"/>
  <c r="BH12" i="2"/>
  <c r="BD12" i="2"/>
  <c r="BE12" i="2"/>
  <c r="BI12" i="2"/>
  <c r="BJ12" i="2"/>
  <c r="AK32" i="2"/>
  <c r="AM268" i="2"/>
  <c r="G17" i="2"/>
  <c r="AQ17" i="2" s="1"/>
  <c r="BC17" i="2"/>
  <c r="BG17" i="2"/>
  <c r="BD17" i="2"/>
  <c r="BI17" i="2"/>
  <c r="BE17" i="2"/>
  <c r="BJ17" i="2"/>
  <c r="BF17" i="2"/>
  <c r="BH17" i="2"/>
  <c r="AP57" i="6"/>
  <c r="AS276" i="2"/>
  <c r="BY276" i="2" s="1"/>
  <c r="CI276" i="2" s="1"/>
  <c r="AQ181" i="2"/>
  <c r="AT181" i="2"/>
  <c r="BZ181" i="2" s="1"/>
  <c r="CJ181" i="2" s="1"/>
  <c r="AT268" i="2"/>
  <c r="AP268" i="2"/>
  <c r="AO51" i="6"/>
  <c r="AR51" i="6"/>
  <c r="AE136" i="6"/>
  <c r="AE106" i="6"/>
  <c r="AJ166" i="6"/>
  <c r="CY32" i="2"/>
  <c r="DI32" i="2" s="1"/>
  <c r="AO276" i="2"/>
  <c r="AS181" i="2"/>
  <c r="AP181" i="2"/>
  <c r="AS268" i="2"/>
  <c r="AR268" i="2"/>
  <c r="AK166" i="6"/>
  <c r="W111" i="6"/>
  <c r="AS51" i="6"/>
  <c r="AI166" i="6"/>
  <c r="W57" i="6"/>
  <c r="AN181" i="2"/>
  <c r="AO268" i="2"/>
  <c r="AN44" i="2"/>
  <c r="AM44" i="2"/>
  <c r="AR44" i="2"/>
  <c r="AT44" i="2"/>
  <c r="AR209" i="2"/>
  <c r="AH44" i="2"/>
  <c r="CW44" i="2"/>
  <c r="DG44" i="2" s="1"/>
  <c r="AA188" i="6"/>
  <c r="AM167" i="6"/>
  <c r="CT228" i="2"/>
  <c r="DD228" i="2" s="1"/>
  <c r="AN209" i="2"/>
  <c r="CZ44" i="2"/>
  <c r="DJ44" i="2" s="1"/>
  <c r="AT276" i="2"/>
  <c r="AQ209" i="2"/>
  <c r="BW209" i="2" s="1"/>
  <c r="CG209" i="2" s="1"/>
  <c r="AO181" i="2"/>
  <c r="AO106" i="2"/>
  <c r="AS106" i="2"/>
  <c r="AS295" i="2"/>
  <c r="AN290" i="2"/>
  <c r="AR290" i="2"/>
  <c r="AP290" i="2"/>
  <c r="AQ290" i="2"/>
  <c r="AT290" i="2"/>
  <c r="AM290" i="2"/>
  <c r="BS290" i="2" s="1"/>
  <c r="AO290" i="2"/>
  <c r="AS290" i="2"/>
  <c r="AP154" i="2"/>
  <c r="AO154" i="2"/>
  <c r="AR154" i="2"/>
  <c r="BX154" i="2" s="1"/>
  <c r="CH154" i="2" s="1"/>
  <c r="AM154" i="2"/>
  <c r="AN273" i="2"/>
  <c r="AO273" i="2"/>
  <c r="AT273" i="2"/>
  <c r="BZ273" i="2" s="1"/>
  <c r="CJ273" i="2" s="1"/>
  <c r="AP139" i="2"/>
  <c r="BV139" i="2" s="1"/>
  <c r="CF139" i="2" s="1"/>
  <c r="AT139" i="2"/>
  <c r="AO139" i="2"/>
  <c r="AQ139" i="2"/>
  <c r="AN139" i="2"/>
  <c r="AN258" i="2"/>
  <c r="AR258" i="2"/>
  <c r="AP258" i="2"/>
  <c r="BV258" i="2" s="1"/>
  <c r="CF258" i="2" s="1"/>
  <c r="AQ258" i="2"/>
  <c r="AT258" i="2"/>
  <c r="AM258" i="2"/>
  <c r="AO258" i="2"/>
  <c r="BU258" i="2" s="1"/>
  <c r="CE258" i="2" s="1"/>
  <c r="AS258" i="2"/>
  <c r="BY258" i="2" s="1"/>
  <c r="CI258" i="2" s="1"/>
  <c r="AT182" i="2"/>
  <c r="AO182" i="2"/>
  <c r="AS182" i="2"/>
  <c r="AQ182" i="2"/>
  <c r="AP122" i="2"/>
  <c r="AO122" i="2"/>
  <c r="AQ122" i="2"/>
  <c r="AR122" i="2"/>
  <c r="BX122" i="2" s="1"/>
  <c r="CH122" i="2" s="1"/>
  <c r="AN122" i="2"/>
  <c r="AS122" i="2"/>
  <c r="AP143" i="2"/>
  <c r="AT143" i="2"/>
  <c r="AM143" i="2"/>
  <c r="BS143" i="2" s="1"/>
  <c r="AR143" i="2"/>
  <c r="AS143" i="2"/>
  <c r="AN143" i="2"/>
  <c r="AO143" i="2"/>
  <c r="AQ143" i="2"/>
  <c r="AO69" i="2"/>
  <c r="AS69" i="2"/>
  <c r="BY69" i="2" s="1"/>
  <c r="CI69" i="2" s="1"/>
  <c r="AQ69" i="2"/>
  <c r="BW69" i="2" s="1"/>
  <c r="CG69" i="2" s="1"/>
  <c r="AP69" i="2"/>
  <c r="BV69" i="2" s="1"/>
  <c r="CF69" i="2" s="1"/>
  <c r="AT69" i="2"/>
  <c r="AM69" i="2"/>
  <c r="AN69" i="2"/>
  <c r="AR69" i="2"/>
  <c r="BX69" i="2" s="1"/>
  <c r="CH69" i="2" s="1"/>
  <c r="AN298" i="2"/>
  <c r="BT298" i="2" s="1"/>
  <c r="CD298" i="2" s="1"/>
  <c r="AR298" i="2"/>
  <c r="BX298" i="2" s="1"/>
  <c r="CH298" i="2" s="1"/>
  <c r="AP298" i="2"/>
  <c r="AQ298" i="2"/>
  <c r="BW298" i="2" s="1"/>
  <c r="CG298" i="2" s="1"/>
  <c r="AT298" i="2"/>
  <c r="AM298" i="2"/>
  <c r="AO298" i="2"/>
  <c r="BU298" i="2" s="1"/>
  <c r="CE298" i="2" s="1"/>
  <c r="AS298" i="2"/>
  <c r="AP117" i="2"/>
  <c r="AT117" i="2"/>
  <c r="AM117" i="2"/>
  <c r="BS117" i="2" s="1"/>
  <c r="AR117" i="2"/>
  <c r="AN117" i="2"/>
  <c r="AO117" i="2"/>
  <c r="AS117" i="2"/>
  <c r="BY117" i="2" s="1"/>
  <c r="CI117" i="2" s="1"/>
  <c r="AQ117" i="2"/>
  <c r="BW117" i="2" s="1"/>
  <c r="CG117" i="2" s="1"/>
  <c r="AP87" i="2"/>
  <c r="AT87" i="2"/>
  <c r="AM87" i="2"/>
  <c r="AR87" i="2"/>
  <c r="AS87" i="2"/>
  <c r="AN87" i="2"/>
  <c r="BT87" i="2" s="1"/>
  <c r="CD87" i="2" s="1"/>
  <c r="AQ87" i="2"/>
  <c r="BW87" i="2" s="1"/>
  <c r="CG87" i="2" s="1"/>
  <c r="AO87" i="2"/>
  <c r="AN241" i="2"/>
  <c r="AR241" i="2"/>
  <c r="BX241" i="2" s="1"/>
  <c r="CH241" i="2" s="1"/>
  <c r="AM241" i="2"/>
  <c r="AO241" i="2"/>
  <c r="AT241" i="2"/>
  <c r="AQ241" i="2"/>
  <c r="AP95" i="2"/>
  <c r="AT95" i="2"/>
  <c r="AM95" i="2"/>
  <c r="AR95" i="2"/>
  <c r="AS95" i="2"/>
  <c r="AN95" i="2"/>
  <c r="AO95" i="2"/>
  <c r="BU95" i="2" s="1"/>
  <c r="CE95" i="2" s="1"/>
  <c r="AQ95" i="2"/>
  <c r="BW95" i="2" s="1"/>
  <c r="CG95" i="2" s="1"/>
  <c r="AN251" i="2"/>
  <c r="AR251" i="2"/>
  <c r="AM251" i="2"/>
  <c r="AS251" i="2"/>
  <c r="AO251" i="2"/>
  <c r="AT251" i="2"/>
  <c r="AP251" i="2"/>
  <c r="AQ251" i="2"/>
  <c r="AN225" i="2"/>
  <c r="AR225" i="2"/>
  <c r="AP225" i="2"/>
  <c r="AO225" i="2"/>
  <c r="BU225" i="2" s="1"/>
  <c r="CE225" i="2" s="1"/>
  <c r="AS225" i="2"/>
  <c r="AN243" i="2"/>
  <c r="AS243" i="2"/>
  <c r="AO243" i="2"/>
  <c r="AP243" i="2"/>
  <c r="AP100" i="2"/>
  <c r="AT100" i="2"/>
  <c r="AO100" i="2"/>
  <c r="AQ100" i="2"/>
  <c r="AM100" i="2"/>
  <c r="AR100" i="2"/>
  <c r="AP232" i="2"/>
  <c r="AT232" i="2"/>
  <c r="AM19" i="2"/>
  <c r="AP142" i="2"/>
  <c r="AM142" i="2"/>
  <c r="AQ142" i="2"/>
  <c r="AP112" i="2"/>
  <c r="AT112" i="2"/>
  <c r="BZ112" i="2" s="1"/>
  <c r="CJ112" i="2" s="1"/>
  <c r="AO112" i="2"/>
  <c r="AR112" i="2"/>
  <c r="AM112" i="2"/>
  <c r="AS112" i="2"/>
  <c r="AQ112" i="2"/>
  <c r="AN112" i="2"/>
  <c r="BT112" i="2" s="1"/>
  <c r="CD112" i="2" s="1"/>
  <c r="AN224" i="2"/>
  <c r="AR224" i="2"/>
  <c r="AM224" i="2"/>
  <c r="AS224" i="2"/>
  <c r="AO224" i="2"/>
  <c r="BU224" i="2" s="1"/>
  <c r="CE224" i="2" s="1"/>
  <c r="AP224" i="2"/>
  <c r="BV224" i="2" s="1"/>
  <c r="CF224" i="2" s="1"/>
  <c r="AQ224" i="2"/>
  <c r="AT224" i="2"/>
  <c r="BZ224" i="2" s="1"/>
  <c r="CJ224" i="2" s="1"/>
  <c r="AO45" i="2"/>
  <c r="BU45" i="2" s="1"/>
  <c r="CE45" i="2" s="1"/>
  <c r="AP127" i="2"/>
  <c r="BV127" i="2" s="1"/>
  <c r="CF127" i="2" s="1"/>
  <c r="AT127" i="2"/>
  <c r="AM127" i="2"/>
  <c r="AR127" i="2"/>
  <c r="AS127" i="2"/>
  <c r="AN127" i="2"/>
  <c r="AO127" i="2"/>
  <c r="AQ127" i="2"/>
  <c r="BW127" i="2" s="1"/>
  <c r="CG127" i="2" s="1"/>
  <c r="AN240" i="2"/>
  <c r="BT240" i="2" s="1"/>
  <c r="CD240" i="2" s="1"/>
  <c r="AR240" i="2"/>
  <c r="AP240" i="2"/>
  <c r="AQ240" i="2"/>
  <c r="BW240" i="2" s="1"/>
  <c r="CG240" i="2" s="1"/>
  <c r="AO240" i="2"/>
  <c r="AS240" i="2"/>
  <c r="AT240" i="2"/>
  <c r="AM240" i="2"/>
  <c r="AR149" i="2"/>
  <c r="AT115" i="2"/>
  <c r="AM115" i="2"/>
  <c r="AR115" i="2"/>
  <c r="AQ115" i="2"/>
  <c r="AN115" i="2"/>
  <c r="AS115" i="2"/>
  <c r="AT48" i="2"/>
  <c r="BZ48" i="2" s="1"/>
  <c r="CJ48" i="2" s="1"/>
  <c r="AQ48" i="2"/>
  <c r="AM48" i="2"/>
  <c r="AN48" i="2"/>
  <c r="AO48" i="2"/>
  <c r="AR48" i="2"/>
  <c r="BX48" i="2" s="1"/>
  <c r="CH48" i="2" s="1"/>
  <c r="AN194" i="2"/>
  <c r="AR194" i="2"/>
  <c r="AM194" i="2"/>
  <c r="AS194" i="2"/>
  <c r="BY194" i="2" s="1"/>
  <c r="CI194" i="2" s="1"/>
  <c r="AT194" i="2"/>
  <c r="AO194" i="2"/>
  <c r="AP194" i="2"/>
  <c r="AQ194" i="2"/>
  <c r="BW194" i="2" s="1"/>
  <c r="CG194" i="2" s="1"/>
  <c r="AS279" i="2"/>
  <c r="AQ279" i="2"/>
  <c r="AR211" i="2"/>
  <c r="AP211" i="2"/>
  <c r="AS211" i="2"/>
  <c r="AT211" i="2"/>
  <c r="AQ211" i="2"/>
  <c r="AO211" i="2"/>
  <c r="AP41" i="2"/>
  <c r="AT41" i="2"/>
  <c r="BZ41" i="2" s="1"/>
  <c r="CJ41" i="2" s="1"/>
  <c r="AN41" i="2"/>
  <c r="AS41" i="2"/>
  <c r="AR41" i="2"/>
  <c r="AQ41" i="2"/>
  <c r="AM41" i="2"/>
  <c r="AO41" i="2"/>
  <c r="AM201" i="2"/>
  <c r="AS201" i="2"/>
  <c r="BY201" i="2" s="1"/>
  <c r="CI201" i="2" s="1"/>
  <c r="AT146" i="2"/>
  <c r="AO146" i="2"/>
  <c r="AQ146" i="2"/>
  <c r="AN146" i="2"/>
  <c r="AS146" i="2"/>
  <c r="AM146" i="2"/>
  <c r="AR119" i="2"/>
  <c r="AO119" i="2"/>
  <c r="AT86" i="2"/>
  <c r="AO86" i="2"/>
  <c r="AM86" i="2"/>
  <c r="AN86" i="2"/>
  <c r="AQ86" i="2"/>
  <c r="AR86" i="2"/>
  <c r="AP85" i="2"/>
  <c r="AT85" i="2"/>
  <c r="BZ85" i="2" s="1"/>
  <c r="CJ85" i="2" s="1"/>
  <c r="AM85" i="2"/>
  <c r="AR85" i="2"/>
  <c r="AN85" i="2"/>
  <c r="AO85" i="2"/>
  <c r="AS85" i="2"/>
  <c r="AQ85" i="2"/>
  <c r="AR75" i="2"/>
  <c r="AN75" i="2"/>
  <c r="BT75" i="2" s="1"/>
  <c r="CD75" i="2" s="1"/>
  <c r="AT76" i="2"/>
  <c r="AR76" i="2"/>
  <c r="AP82" i="2"/>
  <c r="AT82" i="2"/>
  <c r="BZ82" i="2" s="1"/>
  <c r="CJ82" i="2" s="1"/>
  <c r="AO82" i="2"/>
  <c r="AQ82" i="2"/>
  <c r="AR82" i="2"/>
  <c r="AN82" i="2"/>
  <c r="BT82" i="2" s="1"/>
  <c r="CD82" i="2" s="1"/>
  <c r="AS82" i="2"/>
  <c r="AM82" i="2"/>
  <c r="AO116" i="2"/>
  <c r="AN116" i="2"/>
  <c r="AM116" i="2"/>
  <c r="AS116" i="2"/>
  <c r="AT180" i="2"/>
  <c r="AM180" i="2"/>
  <c r="AR254" i="2"/>
  <c r="AM254" i="2"/>
  <c r="AN223" i="2"/>
  <c r="AP223" i="2"/>
  <c r="AQ223" i="2"/>
  <c r="AM223" i="2"/>
  <c r="AS223" i="2"/>
  <c r="AP161" i="2"/>
  <c r="AM161" i="2"/>
  <c r="AR161" i="2"/>
  <c r="AQ161" i="2"/>
  <c r="AN161" i="2"/>
  <c r="AO161" i="2"/>
  <c r="AS66" i="2"/>
  <c r="AP66" i="2"/>
  <c r="AS52" i="2"/>
  <c r="BY52" i="2" s="1"/>
  <c r="CI52" i="2" s="1"/>
  <c r="AT57" i="2"/>
  <c r="AO57" i="2"/>
  <c r="AM187" i="2"/>
  <c r="AT187" i="2"/>
  <c r="AP97" i="2"/>
  <c r="AT97" i="2"/>
  <c r="BZ97" i="2" s="1"/>
  <c r="CJ97" i="2" s="1"/>
  <c r="AM97" i="2"/>
  <c r="AR97" i="2"/>
  <c r="AQ97" i="2"/>
  <c r="AS97" i="2"/>
  <c r="BY97" i="2" s="1"/>
  <c r="CI97" i="2" s="1"/>
  <c r="AN97" i="2"/>
  <c r="AO97" i="2"/>
  <c r="BU97" i="2" s="1"/>
  <c r="CE97" i="2" s="1"/>
  <c r="AT94" i="2"/>
  <c r="AN94" i="2"/>
  <c r="AP152" i="2"/>
  <c r="BV152" i="2" s="1"/>
  <c r="CF152" i="2" s="1"/>
  <c r="AT152" i="2"/>
  <c r="AO152" i="2"/>
  <c r="AR152" i="2"/>
  <c r="AM152" i="2"/>
  <c r="AS152" i="2"/>
  <c r="AN152" i="2"/>
  <c r="AQ152" i="2"/>
  <c r="BW152" i="2" s="1"/>
  <c r="CG152" i="2" s="1"/>
  <c r="AP213" i="2"/>
  <c r="AQ213" i="2"/>
  <c r="BW213" i="2" s="1"/>
  <c r="CG213" i="2" s="1"/>
  <c r="AM213" i="2"/>
  <c r="AN203" i="2"/>
  <c r="AR203" i="2"/>
  <c r="AP203" i="2"/>
  <c r="AS203" i="2"/>
  <c r="BY203" i="2" s="1"/>
  <c r="CI203" i="2" s="1"/>
  <c r="AM203" i="2"/>
  <c r="AT203" i="2"/>
  <c r="AO203" i="2"/>
  <c r="AQ203" i="2"/>
  <c r="AR267" i="2"/>
  <c r="AP270" i="2"/>
  <c r="AT270" i="2"/>
  <c r="BZ270" i="2" s="1"/>
  <c r="CJ270" i="2" s="1"/>
  <c r="AN222" i="2"/>
  <c r="AR222" i="2"/>
  <c r="AS222" i="2"/>
  <c r="AP222" i="2"/>
  <c r="AQ222" i="2"/>
  <c r="AT222" i="2"/>
  <c r="BZ222" i="2" s="1"/>
  <c r="CJ222" i="2" s="1"/>
  <c r="AN198" i="2"/>
  <c r="AR198" i="2"/>
  <c r="AS198" i="2"/>
  <c r="AP198" i="2"/>
  <c r="AQ198" i="2"/>
  <c r="AT198" i="2"/>
  <c r="V176" i="6"/>
  <c r="AG166" i="6"/>
  <c r="AE166" i="6"/>
  <c r="V179" i="6"/>
  <c r="AN297" i="2"/>
  <c r="AR297" i="2"/>
  <c r="AP297" i="2"/>
  <c r="AQ155" i="2"/>
  <c r="AP158" i="2"/>
  <c r="AT158" i="2"/>
  <c r="BZ158" i="2" s="1"/>
  <c r="CJ158" i="2" s="1"/>
  <c r="AM158" i="2"/>
  <c r="AS158" i="2"/>
  <c r="AN158" i="2"/>
  <c r="AQ158" i="2"/>
  <c r="AO60" i="2"/>
  <c r="AS60" i="2"/>
  <c r="AP60" i="2"/>
  <c r="AM60" i="2"/>
  <c r="AP114" i="2"/>
  <c r="AT114" i="2"/>
  <c r="AM114" i="2"/>
  <c r="AT33" i="2"/>
  <c r="AM200" i="2"/>
  <c r="AT200" i="2"/>
  <c r="AN287" i="2"/>
  <c r="BT287" i="2" s="1"/>
  <c r="CD287" i="2" s="1"/>
  <c r="AR287" i="2"/>
  <c r="AM287" i="2"/>
  <c r="AS287" i="2"/>
  <c r="AO287" i="2"/>
  <c r="AT287" i="2"/>
  <c r="AP287" i="2"/>
  <c r="AQ287" i="2"/>
  <c r="AP113" i="2"/>
  <c r="AM113" i="2"/>
  <c r="AR113" i="2"/>
  <c r="AQ113" i="2"/>
  <c r="AN113" i="2"/>
  <c r="AO113" i="2"/>
  <c r="AP132" i="2"/>
  <c r="AT132" i="2"/>
  <c r="AO132" i="2"/>
  <c r="AN132" i="2"/>
  <c r="AQ132" i="2"/>
  <c r="AM132" i="2"/>
  <c r="AR132" i="2"/>
  <c r="AS132" i="2"/>
  <c r="BY132" i="2" s="1"/>
  <c r="CI132" i="2" s="1"/>
  <c r="AM23" i="2"/>
  <c r="AN277" i="2"/>
  <c r="AR277" i="2"/>
  <c r="AM277" i="2"/>
  <c r="AO277" i="2"/>
  <c r="AT277" i="2"/>
  <c r="AQ277" i="2"/>
  <c r="AP109" i="2"/>
  <c r="AT109" i="2"/>
  <c r="AN109" i="2"/>
  <c r="AO109" i="2"/>
  <c r="AQ109" i="2"/>
  <c r="AR188" i="2"/>
  <c r="AM188" i="2"/>
  <c r="AS188" i="2"/>
  <c r="AT188" i="2"/>
  <c r="BZ188" i="2" s="1"/>
  <c r="CJ188" i="2" s="1"/>
  <c r="AP188" i="2"/>
  <c r="AO188" i="2"/>
  <c r="AP58" i="2"/>
  <c r="AT58" i="2"/>
  <c r="AQ58" i="2"/>
  <c r="AO58" i="2"/>
  <c r="AM58" i="2"/>
  <c r="AS58" i="2"/>
  <c r="BY58" i="2" s="1"/>
  <c r="CI58" i="2" s="1"/>
  <c r="AN255" i="2"/>
  <c r="AR255" i="2"/>
  <c r="AS255" i="2"/>
  <c r="AO255" i="2"/>
  <c r="AT255" i="2"/>
  <c r="AQ255" i="2"/>
  <c r="AP91" i="2"/>
  <c r="AT91" i="2"/>
  <c r="AO91" i="2"/>
  <c r="AQ91" i="2"/>
  <c r="AN91" i="2"/>
  <c r="AR291" i="2"/>
  <c r="AM291" i="2"/>
  <c r="AS291" i="2"/>
  <c r="AO291" i="2"/>
  <c r="AT291" i="2"/>
  <c r="AP291" i="2"/>
  <c r="AQ291" i="2"/>
  <c r="AN207" i="2"/>
  <c r="AR207" i="2"/>
  <c r="AP207" i="2"/>
  <c r="AO207" i="2"/>
  <c r="AQ207" i="2"/>
  <c r="BW207" i="2" s="1"/>
  <c r="CG207" i="2" s="1"/>
  <c r="AT207" i="2"/>
  <c r="AM207" i="2"/>
  <c r="AS207" i="2"/>
  <c r="AP173" i="2"/>
  <c r="AT173" i="2"/>
  <c r="AM173" i="2"/>
  <c r="AR173" i="2"/>
  <c r="AN173" i="2"/>
  <c r="AQ173" i="2"/>
  <c r="AS173" i="2"/>
  <c r="BY173" i="2" s="1"/>
  <c r="CI173" i="2" s="1"/>
  <c r="AO173" i="2"/>
  <c r="BU173" i="2" s="1"/>
  <c r="CE173" i="2" s="1"/>
  <c r="AP54" i="2"/>
  <c r="AT54" i="2"/>
  <c r="AN54" i="2"/>
  <c r="AS54" i="2"/>
  <c r="AO54" i="2"/>
  <c r="AM54" i="2"/>
  <c r="BS54" i="2" s="1"/>
  <c r="AN286" i="2"/>
  <c r="AR286" i="2"/>
  <c r="AP286" i="2"/>
  <c r="AT286" i="2"/>
  <c r="AM286" i="2"/>
  <c r="AO286" i="2"/>
  <c r="AP120" i="2"/>
  <c r="AS120" i="2"/>
  <c r="AM15" i="2"/>
  <c r="BS15" i="2" s="1"/>
  <c r="AP169" i="2"/>
  <c r="AT169" i="2"/>
  <c r="BZ169" i="2" s="1"/>
  <c r="CJ169" i="2" s="1"/>
  <c r="AM169" i="2"/>
  <c r="AR169" i="2"/>
  <c r="AQ169" i="2"/>
  <c r="AN169" i="2"/>
  <c r="AS169" i="2"/>
  <c r="AO169" i="2"/>
  <c r="BU169" i="2" s="1"/>
  <c r="CE169" i="2" s="1"/>
  <c r="AM233" i="2"/>
  <c r="AQ233" i="2"/>
  <c r="AP89" i="2"/>
  <c r="AT89" i="2"/>
  <c r="AM89" i="2"/>
  <c r="AR89" i="2"/>
  <c r="AQ89" i="2"/>
  <c r="AS89" i="2"/>
  <c r="AO89" i="2"/>
  <c r="AN89" i="2"/>
  <c r="AN252" i="2"/>
  <c r="AR252" i="2"/>
  <c r="AP252" i="2"/>
  <c r="AQ252" i="2"/>
  <c r="BW252" i="2" s="1"/>
  <c r="CG252" i="2" s="1"/>
  <c r="AO252" i="2"/>
  <c r="AS252" i="2"/>
  <c r="AT252" i="2"/>
  <c r="AM252" i="2"/>
  <c r="AP83" i="2"/>
  <c r="AT83" i="2"/>
  <c r="AM83" i="2"/>
  <c r="AR83" i="2"/>
  <c r="AO83" i="2"/>
  <c r="AQ83" i="2"/>
  <c r="AN83" i="2"/>
  <c r="AS83" i="2"/>
  <c r="AP123" i="2"/>
  <c r="AT123" i="2"/>
  <c r="AM123" i="2"/>
  <c r="BS123" i="2" s="1"/>
  <c r="AR123" i="2"/>
  <c r="AO123" i="2"/>
  <c r="AQ123" i="2"/>
  <c r="AN123" i="2"/>
  <c r="AS123" i="2"/>
  <c r="AP250" i="2"/>
  <c r="AQ250" i="2"/>
  <c r="AO250" i="2"/>
  <c r="AS250" i="2"/>
  <c r="AP36" i="2"/>
  <c r="AT36" i="2"/>
  <c r="AQ36" i="2"/>
  <c r="AM36" i="2"/>
  <c r="AS36" i="2"/>
  <c r="AR36" i="2"/>
  <c r="AP35" i="2"/>
  <c r="AT35" i="2"/>
  <c r="AN35" i="2"/>
  <c r="AQ35" i="2"/>
  <c r="AO35" i="2"/>
  <c r="AR35" i="2"/>
  <c r="BX35" i="2" s="1"/>
  <c r="CH35" i="2" s="1"/>
  <c r="AN278" i="2"/>
  <c r="AR278" i="2"/>
  <c r="AT278" i="2"/>
  <c r="AM278" i="2"/>
  <c r="AN235" i="2"/>
  <c r="AR235" i="2"/>
  <c r="AM235" i="2"/>
  <c r="AO235" i="2"/>
  <c r="AT235" i="2"/>
  <c r="AP235" i="2"/>
  <c r="AP38" i="2"/>
  <c r="AT38" i="2"/>
  <c r="AQ38" i="2"/>
  <c r="AO38" i="2"/>
  <c r="AR38" i="2"/>
  <c r="AS38" i="2"/>
  <c r="AP50" i="2"/>
  <c r="AT50" i="2"/>
  <c r="AQ50" i="2"/>
  <c r="AR50" i="2"/>
  <c r="AN50" i="2"/>
  <c r="AM50" i="2"/>
  <c r="AO50" i="2"/>
  <c r="AS50" i="2"/>
  <c r="AN220" i="2"/>
  <c r="AR220" i="2"/>
  <c r="AM220" i="2"/>
  <c r="BS220" i="2" s="1"/>
  <c r="AS220" i="2"/>
  <c r="AQ220" i="2"/>
  <c r="AT220" i="2"/>
  <c r="AP220" i="2"/>
  <c r="AO220" i="2"/>
  <c r="AN292" i="2"/>
  <c r="BT292" i="2" s="1"/>
  <c r="CD292" i="2" s="1"/>
  <c r="AQ292" i="2"/>
  <c r="BW292" i="2" s="1"/>
  <c r="CG292" i="2" s="1"/>
  <c r="AO292" i="2"/>
  <c r="BU292" i="2" s="1"/>
  <c r="CE292" i="2" s="1"/>
  <c r="AM292" i="2"/>
  <c r="AP43" i="2"/>
  <c r="BV43" i="2" s="1"/>
  <c r="CF43" i="2" s="1"/>
  <c r="AT43" i="2"/>
  <c r="AN43" i="2"/>
  <c r="AS43" i="2"/>
  <c r="AQ43" i="2"/>
  <c r="AM43" i="2"/>
  <c r="AO43" i="2"/>
  <c r="AR43" i="2"/>
  <c r="AP184" i="2"/>
  <c r="AT184" i="2"/>
  <c r="AO184" i="2"/>
  <c r="AR184" i="2"/>
  <c r="AN184" i="2"/>
  <c r="BT184" i="2" s="1"/>
  <c r="CD184" i="2" s="1"/>
  <c r="AQ184" i="2"/>
  <c r="AM184" i="2"/>
  <c r="AS184" i="2"/>
  <c r="AO77" i="2"/>
  <c r="AS77" i="2"/>
  <c r="AQ77" i="2"/>
  <c r="AP77" i="2"/>
  <c r="BV77" i="2" s="1"/>
  <c r="CF77" i="2" s="1"/>
  <c r="AM77" i="2"/>
  <c r="AN77" i="2"/>
  <c r="AT77" i="2"/>
  <c r="AR77" i="2"/>
  <c r="AP131" i="2"/>
  <c r="AT131" i="2"/>
  <c r="AM131" i="2"/>
  <c r="AR131" i="2"/>
  <c r="AO131" i="2"/>
  <c r="AQ131" i="2"/>
  <c r="AS131" i="2"/>
  <c r="AN131" i="2"/>
  <c r="AN133" i="2"/>
  <c r="AS289" i="2"/>
  <c r="AO289" i="2"/>
  <c r="AR12" i="2"/>
  <c r="AT118" i="2"/>
  <c r="AO74" i="2"/>
  <c r="AS74" i="2"/>
  <c r="AN74" i="2"/>
  <c r="AT74" i="2"/>
  <c r="AR74" i="2"/>
  <c r="BX74" i="2" s="1"/>
  <c r="CH74" i="2" s="1"/>
  <c r="AQ74" i="2"/>
  <c r="AM74" i="2"/>
  <c r="BS74" i="2" s="1"/>
  <c r="AP74" i="2"/>
  <c r="AN204" i="2"/>
  <c r="AR204" i="2"/>
  <c r="AM204" i="2"/>
  <c r="AS204" i="2"/>
  <c r="AQ204" i="2"/>
  <c r="AT204" i="2"/>
  <c r="AP204" i="2"/>
  <c r="AO204" i="2"/>
  <c r="AN72" i="2"/>
  <c r="BT72" i="2" s="1"/>
  <c r="CD72" i="2" s="1"/>
  <c r="AQ72" i="2"/>
  <c r="AP22" i="2"/>
  <c r="AT179" i="2"/>
  <c r="AM179" i="2"/>
  <c r="AQ179" i="2"/>
  <c r="AS179" i="2"/>
  <c r="AR192" i="2"/>
  <c r="AM192" i="2"/>
  <c r="BS192" i="2" s="1"/>
  <c r="AS192" i="2"/>
  <c r="AP192" i="2"/>
  <c r="AQ192" i="2"/>
  <c r="AT192" i="2"/>
  <c r="AP56" i="2"/>
  <c r="AT56" i="2"/>
  <c r="AQ56" i="2"/>
  <c r="AM56" i="2"/>
  <c r="AS56" i="2"/>
  <c r="AN56" i="2"/>
  <c r="AO56" i="2"/>
  <c r="AR56" i="2"/>
  <c r="AP168" i="2"/>
  <c r="AT168" i="2"/>
  <c r="AO168" i="2"/>
  <c r="AR168" i="2"/>
  <c r="AS168" i="2"/>
  <c r="AM168" i="2"/>
  <c r="AN168" i="2"/>
  <c r="AQ168" i="2"/>
  <c r="AM153" i="2"/>
  <c r="BS153" i="2" s="1"/>
  <c r="AO153" i="2"/>
  <c r="AP171" i="2"/>
  <c r="BV171" i="2" s="1"/>
  <c r="CF171" i="2" s="1"/>
  <c r="AT171" i="2"/>
  <c r="BZ171" i="2" s="1"/>
  <c r="CJ171" i="2" s="1"/>
  <c r="AM171" i="2"/>
  <c r="AR171" i="2"/>
  <c r="AO171" i="2"/>
  <c r="AN171" i="2"/>
  <c r="AQ171" i="2"/>
  <c r="BW171" i="2" s="1"/>
  <c r="CG171" i="2" s="1"/>
  <c r="AS171" i="2"/>
  <c r="AM105" i="2"/>
  <c r="AP92" i="2"/>
  <c r="AT92" i="2"/>
  <c r="AO92" i="2"/>
  <c r="AN92" i="2"/>
  <c r="AQ92" i="2"/>
  <c r="AS92" i="2"/>
  <c r="AR92" i="2"/>
  <c r="AM92" i="2"/>
  <c r="BS92" i="2" s="1"/>
  <c r="AN256" i="2"/>
  <c r="AR256" i="2"/>
  <c r="AP256" i="2"/>
  <c r="AQ256" i="2"/>
  <c r="BW256" i="2" s="1"/>
  <c r="CG256" i="2" s="1"/>
  <c r="AO256" i="2"/>
  <c r="BU256" i="2" s="1"/>
  <c r="CE256" i="2" s="1"/>
  <c r="AS256" i="2"/>
  <c r="AT256" i="2"/>
  <c r="AM256" i="2"/>
  <c r="AP121" i="2"/>
  <c r="AT121" i="2"/>
  <c r="AM121" i="2"/>
  <c r="AR121" i="2"/>
  <c r="AQ121" i="2"/>
  <c r="AS121" i="2"/>
  <c r="AO121" i="2"/>
  <c r="AN121" i="2"/>
  <c r="AN64" i="2"/>
  <c r="AQ64" i="2"/>
  <c r="AP150" i="2"/>
  <c r="AT150" i="2"/>
  <c r="BZ150" i="2" s="1"/>
  <c r="CJ150" i="2" s="1"/>
  <c r="AO150" i="2"/>
  <c r="BU150" i="2" s="1"/>
  <c r="CE150" i="2" s="1"/>
  <c r="AM150" i="2"/>
  <c r="AS150" i="2"/>
  <c r="AN150" i="2"/>
  <c r="BT150" i="2" s="1"/>
  <c r="CD150" i="2" s="1"/>
  <c r="AQ150" i="2"/>
  <c r="AR150" i="2"/>
  <c r="BX150" i="2" s="1"/>
  <c r="CH150" i="2" s="1"/>
  <c r="AR285" i="2"/>
  <c r="AM285" i="2"/>
  <c r="BS285" i="2" s="1"/>
  <c r="AT285" i="2"/>
  <c r="AQ285" i="2"/>
  <c r="AN253" i="2"/>
  <c r="AR253" i="2"/>
  <c r="AM253" i="2"/>
  <c r="AS253" i="2"/>
  <c r="AO253" i="2"/>
  <c r="AT253" i="2"/>
  <c r="AQ253" i="2"/>
  <c r="AP253" i="2"/>
  <c r="BV253" i="2" s="1"/>
  <c r="CF253" i="2" s="1"/>
  <c r="AP47" i="2"/>
  <c r="AT47" i="2"/>
  <c r="AN47" i="2"/>
  <c r="AS47" i="2"/>
  <c r="AM47" i="2"/>
  <c r="AR47" i="2"/>
  <c r="AO47" i="2"/>
  <c r="AQ47" i="2"/>
  <c r="AN263" i="2"/>
  <c r="AR263" i="2"/>
  <c r="AM263" i="2"/>
  <c r="AS263" i="2"/>
  <c r="AO263" i="2"/>
  <c r="BU263" i="2" s="1"/>
  <c r="CE263" i="2" s="1"/>
  <c r="AT263" i="2"/>
  <c r="AP263" i="2"/>
  <c r="AQ263" i="2"/>
  <c r="AN293" i="2"/>
  <c r="AR293" i="2"/>
  <c r="AM293" i="2"/>
  <c r="BS293" i="2" s="1"/>
  <c r="AS293" i="2"/>
  <c r="AO293" i="2"/>
  <c r="AT293" i="2"/>
  <c r="AQ293" i="2"/>
  <c r="AP293" i="2"/>
  <c r="AN55" i="2"/>
  <c r="AQ55" i="2"/>
  <c r="AP46" i="2"/>
  <c r="BV46" i="2" s="1"/>
  <c r="CF46" i="2" s="1"/>
  <c r="AT46" i="2"/>
  <c r="BZ46" i="2" s="1"/>
  <c r="CJ46" i="2" s="1"/>
  <c r="AQ46" i="2"/>
  <c r="BW46" i="2" s="1"/>
  <c r="CG46" i="2" s="1"/>
  <c r="AN46" i="2"/>
  <c r="AR46" i="2"/>
  <c r="AO46" i="2"/>
  <c r="BU46" i="2" s="1"/>
  <c r="CE46" i="2" s="1"/>
  <c r="AS46" i="2"/>
  <c r="AM46" i="2"/>
  <c r="AN260" i="2"/>
  <c r="AO260" i="2"/>
  <c r="AO71" i="2"/>
  <c r="AS71" i="2"/>
  <c r="AQ71" i="2"/>
  <c r="AN71" i="2"/>
  <c r="AM71" i="2"/>
  <c r="AP71" i="2"/>
  <c r="AR71" i="2"/>
  <c r="AT71" i="2"/>
  <c r="AN246" i="2"/>
  <c r="AR246" i="2"/>
  <c r="AP246" i="2"/>
  <c r="BV246" i="2" s="1"/>
  <c r="CF246" i="2" s="1"/>
  <c r="AQ246" i="2"/>
  <c r="AT246" i="2"/>
  <c r="AM246" i="2"/>
  <c r="AO246" i="2"/>
  <c r="BU246" i="2" s="1"/>
  <c r="CE246" i="2" s="1"/>
  <c r="AS246" i="2"/>
  <c r="AN197" i="2"/>
  <c r="AR197" i="2"/>
  <c r="AP197" i="2"/>
  <c r="AS197" i="2"/>
  <c r="AO197" i="2"/>
  <c r="AT197" i="2"/>
  <c r="AM257" i="2"/>
  <c r="AN262" i="2"/>
  <c r="AR262" i="2"/>
  <c r="AP262" i="2"/>
  <c r="AQ262" i="2"/>
  <c r="AT262" i="2"/>
  <c r="AM262" i="2"/>
  <c r="BS262" i="2" s="1"/>
  <c r="AO262" i="2"/>
  <c r="AS262" i="2"/>
  <c r="AP264" i="2"/>
  <c r="AT264" i="2"/>
  <c r="AO73" i="2"/>
  <c r="AS73" i="2"/>
  <c r="AQ73" i="2"/>
  <c r="BW73" i="2" s="1"/>
  <c r="CG73" i="2" s="1"/>
  <c r="AM73" i="2"/>
  <c r="AT73" i="2"/>
  <c r="AP73" i="2"/>
  <c r="AR73" i="2"/>
  <c r="BX73" i="2" s="1"/>
  <c r="CH73" i="2" s="1"/>
  <c r="AN73" i="2"/>
  <c r="BT73" i="2" s="1"/>
  <c r="CD73" i="2" s="1"/>
  <c r="AP125" i="2"/>
  <c r="AO125" i="2"/>
  <c r="AP53" i="2"/>
  <c r="AT53" i="2"/>
  <c r="AN53" i="2"/>
  <c r="AS53" i="2"/>
  <c r="AO53" i="2"/>
  <c r="AR53" i="2"/>
  <c r="AM53" i="2"/>
  <c r="AQ53" i="2"/>
  <c r="AP128" i="2"/>
  <c r="AT128" i="2"/>
  <c r="AO128" i="2"/>
  <c r="AM128" i="2"/>
  <c r="AS128" i="2"/>
  <c r="AQ128" i="2"/>
  <c r="AN281" i="2"/>
  <c r="AT281" i="2"/>
  <c r="AO140" i="2"/>
  <c r="AP176" i="2"/>
  <c r="AT176" i="2"/>
  <c r="AO176" i="2"/>
  <c r="AR176" i="2"/>
  <c r="AM176" i="2"/>
  <c r="AN176" i="2"/>
  <c r="AS176" i="2"/>
  <c r="AQ176" i="2"/>
  <c r="AP104" i="2"/>
  <c r="AT104" i="2"/>
  <c r="AO104" i="2"/>
  <c r="BU104" i="2" s="1"/>
  <c r="CE104" i="2" s="1"/>
  <c r="AR104" i="2"/>
  <c r="AM104" i="2"/>
  <c r="AS104" i="2"/>
  <c r="BY104" i="2" s="1"/>
  <c r="CI104" i="2" s="1"/>
  <c r="AN104" i="2"/>
  <c r="BT104" i="2" s="1"/>
  <c r="CD104" i="2" s="1"/>
  <c r="AQ104" i="2"/>
  <c r="BW104" i="2" s="1"/>
  <c r="CG104" i="2" s="1"/>
  <c r="AN196" i="2"/>
  <c r="AR196" i="2"/>
  <c r="AQ196" i="2"/>
  <c r="AT196" i="2"/>
  <c r="AP156" i="2"/>
  <c r="BV156" i="2" s="1"/>
  <c r="CF156" i="2" s="1"/>
  <c r="AT156" i="2"/>
  <c r="AO156" i="2"/>
  <c r="AN156" i="2"/>
  <c r="AQ156" i="2"/>
  <c r="AS156" i="2"/>
  <c r="AR156" i="2"/>
  <c r="BX156" i="2" s="1"/>
  <c r="CH156" i="2" s="1"/>
  <c r="AM156" i="2"/>
  <c r="AP135" i="2"/>
  <c r="BV135" i="2" s="1"/>
  <c r="CF135" i="2" s="1"/>
  <c r="AT135" i="2"/>
  <c r="BZ135" i="2" s="1"/>
  <c r="CJ135" i="2" s="1"/>
  <c r="AM135" i="2"/>
  <c r="AR135" i="2"/>
  <c r="AS135" i="2"/>
  <c r="BY135" i="2" s="1"/>
  <c r="CI135" i="2" s="1"/>
  <c r="AN135" i="2"/>
  <c r="BT135" i="2" s="1"/>
  <c r="CD135" i="2" s="1"/>
  <c r="AQ135" i="2"/>
  <c r="BW135" i="2" s="1"/>
  <c r="CG135" i="2" s="1"/>
  <c r="AO135" i="2"/>
  <c r="AM103" i="2"/>
  <c r="AQ103" i="2"/>
  <c r="BW103" i="2" s="1"/>
  <c r="CG103" i="2" s="1"/>
  <c r="AN31" i="2"/>
  <c r="AS31" i="2"/>
  <c r="AQ31" i="2"/>
  <c r="AR31" i="2"/>
  <c r="BX31" i="2" s="1"/>
  <c r="CH31" i="2" s="1"/>
  <c r="AN288" i="2"/>
  <c r="AR288" i="2"/>
  <c r="AP288" i="2"/>
  <c r="BV288" i="2" s="1"/>
  <c r="CF288" i="2" s="1"/>
  <c r="AQ288" i="2"/>
  <c r="AO288" i="2"/>
  <c r="AS288" i="2"/>
  <c r="AT288" i="2"/>
  <c r="AM288" i="2"/>
  <c r="AN266" i="2"/>
  <c r="AR266" i="2"/>
  <c r="AP266" i="2"/>
  <c r="AQ266" i="2"/>
  <c r="AT266" i="2"/>
  <c r="AM266" i="2"/>
  <c r="AO266" i="2"/>
  <c r="AS266" i="2"/>
  <c r="AN274" i="2"/>
  <c r="AR274" i="2"/>
  <c r="AP274" i="2"/>
  <c r="AQ274" i="2"/>
  <c r="BW274" i="2" s="1"/>
  <c r="CG274" i="2" s="1"/>
  <c r="AT274" i="2"/>
  <c r="AM274" i="2"/>
  <c r="AO274" i="2"/>
  <c r="BU274" i="2" s="1"/>
  <c r="CE274" i="2" s="1"/>
  <c r="AS274" i="2"/>
  <c r="BY274" i="2" s="1"/>
  <c r="CI274" i="2" s="1"/>
  <c r="AN227" i="2"/>
  <c r="BT227" i="2" s="1"/>
  <c r="CD227" i="2" s="1"/>
  <c r="AR227" i="2"/>
  <c r="AP227" i="2"/>
  <c r="AS227" i="2"/>
  <c r="BY227" i="2" s="1"/>
  <c r="CI227" i="2" s="1"/>
  <c r="AM227" i="2"/>
  <c r="AT227" i="2"/>
  <c r="BZ227" i="2" s="1"/>
  <c r="CJ227" i="2" s="1"/>
  <c r="AQ227" i="2"/>
  <c r="AO227" i="2"/>
  <c r="AO219" i="2"/>
  <c r="AP186" i="2"/>
  <c r="AT186" i="2"/>
  <c r="AO186" i="2"/>
  <c r="AQ186" i="2"/>
  <c r="AR186" i="2"/>
  <c r="AS186" i="2"/>
  <c r="AN186" i="2"/>
  <c r="AM186" i="2"/>
  <c r="AN217" i="2"/>
  <c r="AR217" i="2"/>
  <c r="AP217" i="2"/>
  <c r="AM217" i="2"/>
  <c r="AT217" i="2"/>
  <c r="AO217" i="2"/>
  <c r="AQ217" i="2"/>
  <c r="AS217" i="2"/>
  <c r="BY217" i="2" s="1"/>
  <c r="CI217" i="2" s="1"/>
  <c r="AP107" i="2"/>
  <c r="AT107" i="2"/>
  <c r="AM107" i="2"/>
  <c r="AR107" i="2"/>
  <c r="BX107" i="2" s="1"/>
  <c r="CH107" i="2" s="1"/>
  <c r="AO107" i="2"/>
  <c r="AQ107" i="2"/>
  <c r="AN107" i="2"/>
  <c r="BT107" i="2" s="1"/>
  <c r="CD107" i="2" s="1"/>
  <c r="AS107" i="2"/>
  <c r="AO148" i="2"/>
  <c r="BU148" i="2" s="1"/>
  <c r="CE148" i="2" s="1"/>
  <c r="AN148" i="2"/>
  <c r="AR148" i="2"/>
  <c r="AS148" i="2"/>
  <c r="AT102" i="2"/>
  <c r="AO102" i="2"/>
  <c r="AM102" i="2"/>
  <c r="AN102" i="2"/>
  <c r="AQ102" i="2"/>
  <c r="AR102" i="2"/>
  <c r="AN242" i="2"/>
  <c r="AR242" i="2"/>
  <c r="AP242" i="2"/>
  <c r="AT242" i="2"/>
  <c r="AM242" i="2"/>
  <c r="AO242" i="2"/>
  <c r="AQ40" i="2"/>
  <c r="AN40" i="2"/>
  <c r="AM237" i="2"/>
  <c r="AP124" i="2"/>
  <c r="AT124" i="2"/>
  <c r="AO124" i="2"/>
  <c r="AN124" i="2"/>
  <c r="AQ124" i="2"/>
  <c r="BW124" i="2" s="1"/>
  <c r="CG124" i="2" s="1"/>
  <c r="AS124" i="2"/>
  <c r="AR124" i="2"/>
  <c r="AM124" i="2"/>
  <c r="AN206" i="2"/>
  <c r="AR206" i="2"/>
  <c r="AM206" i="2"/>
  <c r="AS206" i="2"/>
  <c r="AP206" i="2"/>
  <c r="AQ206" i="2"/>
  <c r="AO206" i="2"/>
  <c r="AT206" i="2"/>
  <c r="AP134" i="2"/>
  <c r="AT134" i="2"/>
  <c r="AO134" i="2"/>
  <c r="AM134" i="2"/>
  <c r="AS134" i="2"/>
  <c r="AN134" i="2"/>
  <c r="BT134" i="2" s="1"/>
  <c r="CD134" i="2" s="1"/>
  <c r="AQ134" i="2"/>
  <c r="AR134" i="2"/>
  <c r="BX134" i="2" s="1"/>
  <c r="CH134" i="2" s="1"/>
  <c r="AO70" i="2"/>
  <c r="AS70" i="2"/>
  <c r="AN70" i="2"/>
  <c r="AT70" i="2"/>
  <c r="AP70" i="2"/>
  <c r="AM70" i="2"/>
  <c r="BS70" i="2" s="1"/>
  <c r="AR70" i="2"/>
  <c r="AQ70" i="2"/>
  <c r="AP159" i="2"/>
  <c r="BV159" i="2" s="1"/>
  <c r="CF159" i="2" s="1"/>
  <c r="AT159" i="2"/>
  <c r="BZ159" i="2" s="1"/>
  <c r="CJ159" i="2" s="1"/>
  <c r="AM159" i="2"/>
  <c r="AR159" i="2"/>
  <c r="AS159" i="2"/>
  <c r="AN159" i="2"/>
  <c r="BT159" i="2" s="1"/>
  <c r="CD159" i="2" s="1"/>
  <c r="AO159" i="2"/>
  <c r="AQ159" i="2"/>
  <c r="AN215" i="2"/>
  <c r="AQ215" i="2"/>
  <c r="BW215" i="2" s="1"/>
  <c r="CG215" i="2" s="1"/>
  <c r="AN271" i="2"/>
  <c r="AR271" i="2"/>
  <c r="AM271" i="2"/>
  <c r="AS271" i="2"/>
  <c r="BY271" i="2" s="1"/>
  <c r="CI271" i="2" s="1"/>
  <c r="AO271" i="2"/>
  <c r="AT271" i="2"/>
  <c r="AP271" i="2"/>
  <c r="AQ271" i="2"/>
  <c r="AQ234" i="2"/>
  <c r="BW234" i="2" s="1"/>
  <c r="CG234" i="2" s="1"/>
  <c r="AS234" i="2"/>
  <c r="AN229" i="2"/>
  <c r="AR229" i="2"/>
  <c r="AP229" i="2"/>
  <c r="BV229" i="2" s="1"/>
  <c r="CF229" i="2" s="1"/>
  <c r="AQ229" i="2"/>
  <c r="AS229" i="2"/>
  <c r="AO229" i="2"/>
  <c r="AT229" i="2"/>
  <c r="AM229" i="2"/>
  <c r="AP93" i="2"/>
  <c r="AN93" i="2"/>
  <c r="AN248" i="2"/>
  <c r="AR248" i="2"/>
  <c r="BX248" i="2" s="1"/>
  <c r="CH248" i="2" s="1"/>
  <c r="AP248" i="2"/>
  <c r="BV248" i="2" s="1"/>
  <c r="CF248" i="2" s="1"/>
  <c r="AQ248" i="2"/>
  <c r="AO248" i="2"/>
  <c r="BU248" i="2" s="1"/>
  <c r="CE248" i="2" s="1"/>
  <c r="AS248" i="2"/>
  <c r="BY248" i="2" s="1"/>
  <c r="CI248" i="2" s="1"/>
  <c r="AT248" i="2"/>
  <c r="AM248" i="2"/>
  <c r="AR208" i="2"/>
  <c r="AP208" i="2"/>
  <c r="AP88" i="2"/>
  <c r="BV88" i="2" s="1"/>
  <c r="CF88" i="2" s="1"/>
  <c r="AT88" i="2"/>
  <c r="BZ88" i="2" s="1"/>
  <c r="CJ88" i="2" s="1"/>
  <c r="AO88" i="2"/>
  <c r="AR88" i="2"/>
  <c r="AM88" i="2"/>
  <c r="AS88" i="2"/>
  <c r="AN88" i="2"/>
  <c r="AQ88" i="2"/>
  <c r="AP167" i="2"/>
  <c r="AS167" i="2"/>
  <c r="BY167" i="2" s="1"/>
  <c r="CI167" i="2" s="1"/>
  <c r="AM172" i="2"/>
  <c r="AN296" i="2"/>
  <c r="AR296" i="2"/>
  <c r="AP296" i="2"/>
  <c r="AO296" i="2"/>
  <c r="AS296" i="2"/>
  <c r="AT296" i="2"/>
  <c r="AN214" i="2"/>
  <c r="AM214" i="2"/>
  <c r="AS214" i="2"/>
  <c r="AP214" i="2"/>
  <c r="AO214" i="2"/>
  <c r="BU214" i="2" s="1"/>
  <c r="CE214" i="2" s="1"/>
  <c r="AT214" i="2"/>
  <c r="AN275" i="2"/>
  <c r="AM275" i="2"/>
  <c r="AS275" i="2"/>
  <c r="BY275" i="2" s="1"/>
  <c r="CI275" i="2" s="1"/>
  <c r="AO275" i="2"/>
  <c r="AP275" i="2"/>
  <c r="AQ275" i="2"/>
  <c r="AN230" i="2"/>
  <c r="AQ230" i="2"/>
  <c r="AN239" i="2"/>
  <c r="AR239" i="2"/>
  <c r="AM239" i="2"/>
  <c r="BS239" i="2" s="1"/>
  <c r="AS239" i="2"/>
  <c r="BY239" i="2" s="1"/>
  <c r="CI239" i="2" s="1"/>
  <c r="AO239" i="2"/>
  <c r="AT239" i="2"/>
  <c r="AP239" i="2"/>
  <c r="BV239" i="2" s="1"/>
  <c r="CF239" i="2" s="1"/>
  <c r="AQ239" i="2"/>
  <c r="AQ26" i="2"/>
  <c r="AG136" i="6"/>
  <c r="AH166" i="6"/>
  <c r="AN299" i="2"/>
  <c r="BT299" i="2" s="1"/>
  <c r="CD299" i="2" s="1"/>
  <c r="AO299" i="2"/>
  <c r="BU299" i="2" s="1"/>
  <c r="CE299" i="2" s="1"/>
  <c r="AP90" i="2"/>
  <c r="AT90" i="2"/>
  <c r="BZ90" i="2" s="1"/>
  <c r="CJ90" i="2" s="1"/>
  <c r="AO90" i="2"/>
  <c r="BU90" i="2" s="1"/>
  <c r="CE90" i="2" s="1"/>
  <c r="AQ90" i="2"/>
  <c r="AR90" i="2"/>
  <c r="AM90" i="2"/>
  <c r="AN90" i="2"/>
  <c r="AS90" i="2"/>
  <c r="BY90" i="2" s="1"/>
  <c r="CI90" i="2" s="1"/>
  <c r="AP162" i="2"/>
  <c r="BV162" i="2" s="1"/>
  <c r="CF162" i="2" s="1"/>
  <c r="AO162" i="2"/>
  <c r="AQ162" i="2"/>
  <c r="BW162" i="2" s="1"/>
  <c r="CG162" i="2" s="1"/>
  <c r="AS162" i="2"/>
  <c r="AR162" i="2"/>
  <c r="AN162" i="2"/>
  <c r="BT162" i="2" s="1"/>
  <c r="CD162" i="2" s="1"/>
  <c r="AP174" i="2"/>
  <c r="BV174" i="2" s="1"/>
  <c r="CF174" i="2" s="1"/>
  <c r="AM174" i="2"/>
  <c r="AS174" i="2"/>
  <c r="AN174" i="2"/>
  <c r="AP111" i="2"/>
  <c r="AT111" i="2"/>
  <c r="AM111" i="2"/>
  <c r="AR111" i="2"/>
  <c r="AS111" i="2"/>
  <c r="AN111" i="2"/>
  <c r="AO111" i="2"/>
  <c r="AQ111" i="2"/>
  <c r="AP130" i="2"/>
  <c r="AR130" i="2"/>
  <c r="BX130" i="2" s="1"/>
  <c r="CH130" i="2" s="1"/>
  <c r="AP165" i="2"/>
  <c r="BV165" i="2" s="1"/>
  <c r="CF165" i="2" s="1"/>
  <c r="AT165" i="2"/>
  <c r="AM165" i="2"/>
  <c r="AR165" i="2"/>
  <c r="AN165" i="2"/>
  <c r="AO165" i="2"/>
  <c r="AQ165" i="2"/>
  <c r="AS165" i="2"/>
  <c r="AP157" i="2"/>
  <c r="AT157" i="2"/>
  <c r="AM157" i="2"/>
  <c r="BS157" i="2" s="1"/>
  <c r="AR157" i="2"/>
  <c r="AN157" i="2"/>
  <c r="AO157" i="2"/>
  <c r="AQ157" i="2"/>
  <c r="AS157" i="2"/>
  <c r="AP81" i="2"/>
  <c r="AQ81" i="2"/>
  <c r="AP175" i="2"/>
  <c r="BV175" i="2" s="1"/>
  <c r="CF175" i="2" s="1"/>
  <c r="AT175" i="2"/>
  <c r="AM175" i="2"/>
  <c r="AR175" i="2"/>
  <c r="BX175" i="2" s="1"/>
  <c r="CH175" i="2" s="1"/>
  <c r="AS175" i="2"/>
  <c r="BY175" i="2" s="1"/>
  <c r="CI175" i="2" s="1"/>
  <c r="AN175" i="2"/>
  <c r="BT175" i="2" s="1"/>
  <c r="CD175" i="2" s="1"/>
  <c r="AO175" i="2"/>
  <c r="AQ175" i="2"/>
  <c r="BW175" i="2" s="1"/>
  <c r="CG175" i="2" s="1"/>
  <c r="AN284" i="2"/>
  <c r="BT284" i="2" s="1"/>
  <c r="CD284" i="2" s="1"/>
  <c r="AO284" i="2"/>
  <c r="AN221" i="2"/>
  <c r="AR221" i="2"/>
  <c r="AP221" i="2"/>
  <c r="AQ221" i="2"/>
  <c r="AS221" i="2"/>
  <c r="AM221" i="2"/>
  <c r="AO221" i="2"/>
  <c r="AT221" i="2"/>
  <c r="AO78" i="2"/>
  <c r="BU78" i="2" s="1"/>
  <c r="CE78" i="2" s="1"/>
  <c r="AS78" i="2"/>
  <c r="BY78" i="2" s="1"/>
  <c r="CI78" i="2" s="1"/>
  <c r="AN78" i="2"/>
  <c r="BT78" i="2" s="1"/>
  <c r="CD78" i="2" s="1"/>
  <c r="AT78" i="2"/>
  <c r="AP78" i="2"/>
  <c r="AM78" i="2"/>
  <c r="AQ78" i="2"/>
  <c r="AR78" i="2"/>
  <c r="AP49" i="2"/>
  <c r="AT49" i="2"/>
  <c r="AN49" i="2"/>
  <c r="BT49" i="2" s="1"/>
  <c r="CD49" i="2" s="1"/>
  <c r="AS49" i="2"/>
  <c r="BY49" i="2" s="1"/>
  <c r="CI49" i="2" s="1"/>
  <c r="AR49" i="2"/>
  <c r="AM49" i="2"/>
  <c r="AQ49" i="2"/>
  <c r="BW49" i="2" s="1"/>
  <c r="CG49" i="2" s="1"/>
  <c r="AO49" i="2"/>
  <c r="AN195" i="2"/>
  <c r="AR195" i="2"/>
  <c r="AP195" i="2"/>
  <c r="AS195" i="2"/>
  <c r="AM195" i="2"/>
  <c r="BS195" i="2" s="1"/>
  <c r="AT195" i="2"/>
  <c r="AQ195" i="2"/>
  <c r="AO195" i="2"/>
  <c r="AN218" i="2"/>
  <c r="AT218" i="2"/>
  <c r="BZ218" i="2" s="1"/>
  <c r="CJ218" i="2" s="1"/>
  <c r="AP99" i="2"/>
  <c r="BV99" i="2" s="1"/>
  <c r="CF99" i="2" s="1"/>
  <c r="AO99" i="2"/>
  <c r="AN249" i="2"/>
  <c r="AR249" i="2"/>
  <c r="BX249" i="2" s="1"/>
  <c r="CH249" i="2" s="1"/>
  <c r="AM249" i="2"/>
  <c r="AS249" i="2"/>
  <c r="BY249" i="2" s="1"/>
  <c r="CI249" i="2" s="1"/>
  <c r="AO249" i="2"/>
  <c r="AT249" i="2"/>
  <c r="BZ249" i="2" s="1"/>
  <c r="CJ249" i="2" s="1"/>
  <c r="AQ249" i="2"/>
  <c r="AP249" i="2"/>
  <c r="AP147" i="2"/>
  <c r="AT147" i="2"/>
  <c r="AM147" i="2"/>
  <c r="AR147" i="2"/>
  <c r="AO147" i="2"/>
  <c r="AQ147" i="2"/>
  <c r="AN147" i="2"/>
  <c r="AS147" i="2"/>
  <c r="AP96" i="2"/>
  <c r="AT96" i="2"/>
  <c r="BZ96" i="2" s="1"/>
  <c r="CJ96" i="2" s="1"/>
  <c r="AO96" i="2"/>
  <c r="AR96" i="2"/>
  <c r="AM96" i="2"/>
  <c r="AS96" i="2"/>
  <c r="BY96" i="2" s="1"/>
  <c r="CI96" i="2" s="1"/>
  <c r="AQ96" i="2"/>
  <c r="BW96" i="2" s="1"/>
  <c r="CG96" i="2" s="1"/>
  <c r="AN96" i="2"/>
  <c r="BT96" i="2" s="1"/>
  <c r="CD96" i="2" s="1"/>
  <c r="AO65" i="2"/>
  <c r="AS65" i="2"/>
  <c r="AQ65" i="2"/>
  <c r="AM65" i="2"/>
  <c r="BS65" i="2" s="1"/>
  <c r="AT65" i="2"/>
  <c r="AN65" i="2"/>
  <c r="AP65" i="2"/>
  <c r="AR65" i="2"/>
  <c r="AN247" i="2"/>
  <c r="AR247" i="2"/>
  <c r="AM247" i="2"/>
  <c r="AS247" i="2"/>
  <c r="AO247" i="2"/>
  <c r="AT247" i="2"/>
  <c r="AP247" i="2"/>
  <c r="AQ247" i="2"/>
  <c r="AR205" i="2"/>
  <c r="AM205" i="2"/>
  <c r="AO80" i="2"/>
  <c r="AS80" i="2"/>
  <c r="BY80" i="2" s="1"/>
  <c r="CI80" i="2" s="1"/>
  <c r="AN80" i="2"/>
  <c r="AT80" i="2"/>
  <c r="AM80" i="2"/>
  <c r="AQ80" i="2"/>
  <c r="AR80" i="2"/>
  <c r="AP80" i="2"/>
  <c r="AS269" i="2"/>
  <c r="BY269" i="2" s="1"/>
  <c r="CI269" i="2" s="1"/>
  <c r="AP269" i="2"/>
  <c r="BV269" i="2" s="1"/>
  <c r="CF269" i="2" s="1"/>
  <c r="AP108" i="2"/>
  <c r="BV108" i="2" s="1"/>
  <c r="CF108" i="2" s="1"/>
  <c r="AT108" i="2"/>
  <c r="BZ108" i="2" s="1"/>
  <c r="CJ108" i="2" s="1"/>
  <c r="AO108" i="2"/>
  <c r="BU108" i="2" s="1"/>
  <c r="CE108" i="2" s="1"/>
  <c r="AN108" i="2"/>
  <c r="AQ108" i="2"/>
  <c r="BW108" i="2" s="1"/>
  <c r="CG108" i="2" s="1"/>
  <c r="AS108" i="2"/>
  <c r="AM108" i="2"/>
  <c r="AR108" i="2"/>
  <c r="AN7" i="2"/>
  <c r="AN191" i="2"/>
  <c r="AR191" i="2"/>
  <c r="AP191" i="2"/>
  <c r="AO191" i="2"/>
  <c r="BU191" i="2" s="1"/>
  <c r="CE191" i="2" s="1"/>
  <c r="AQ191" i="2"/>
  <c r="AT191" i="2"/>
  <c r="AM191" i="2"/>
  <c r="AS191" i="2"/>
  <c r="AO63" i="2"/>
  <c r="AS63" i="2"/>
  <c r="BY63" i="2" s="1"/>
  <c r="CI63" i="2" s="1"/>
  <c r="AQ63" i="2"/>
  <c r="AN63" i="2"/>
  <c r="AT63" i="2"/>
  <c r="AM63" i="2"/>
  <c r="AR63" i="2"/>
  <c r="AP63" i="2"/>
  <c r="BV63" i="2" s="1"/>
  <c r="CF63" i="2" s="1"/>
  <c r="AS21" i="2"/>
  <c r="AR283" i="2"/>
  <c r="AM283" i="2"/>
  <c r="AS283" i="2"/>
  <c r="BY283" i="2" s="1"/>
  <c r="CI283" i="2" s="1"/>
  <c r="AT283" i="2"/>
  <c r="AP283" i="2"/>
  <c r="AQ283" i="2"/>
  <c r="AR145" i="2"/>
  <c r="AO145" i="2"/>
  <c r="AO61" i="2"/>
  <c r="AS61" i="2"/>
  <c r="BY61" i="2" s="1"/>
  <c r="CI61" i="2" s="1"/>
  <c r="AQ61" i="2"/>
  <c r="AP61" i="2"/>
  <c r="AR61" i="2"/>
  <c r="AT61" i="2"/>
  <c r="BZ61" i="2" s="1"/>
  <c r="CJ61" i="2" s="1"/>
  <c r="AN61" i="2"/>
  <c r="AM61" i="2"/>
  <c r="AN259" i="2"/>
  <c r="AR259" i="2"/>
  <c r="AM259" i="2"/>
  <c r="AS259" i="2"/>
  <c r="AO259" i="2"/>
  <c r="AT259" i="2"/>
  <c r="AP259" i="2"/>
  <c r="AQ259" i="2"/>
  <c r="AN193" i="2"/>
  <c r="AR193" i="2"/>
  <c r="AP193" i="2"/>
  <c r="BV193" i="2" s="1"/>
  <c r="CF193" i="2" s="1"/>
  <c r="AM193" i="2"/>
  <c r="AT193" i="2"/>
  <c r="BZ193" i="2" s="1"/>
  <c r="CJ193" i="2" s="1"/>
  <c r="AO193" i="2"/>
  <c r="AS193" i="2"/>
  <c r="AQ193" i="2"/>
  <c r="AN226" i="2"/>
  <c r="BT226" i="2" s="1"/>
  <c r="CD226" i="2" s="1"/>
  <c r="AR226" i="2"/>
  <c r="AM226" i="2"/>
  <c r="AS226" i="2"/>
  <c r="AT226" i="2"/>
  <c r="BZ226" i="2" s="1"/>
  <c r="CJ226" i="2" s="1"/>
  <c r="AO226" i="2"/>
  <c r="BU226" i="2" s="1"/>
  <c r="CE226" i="2" s="1"/>
  <c r="AP226" i="2"/>
  <c r="AQ226" i="2"/>
  <c r="AS210" i="2"/>
  <c r="AQ210" i="2"/>
  <c r="AN202" i="2"/>
  <c r="AR202" i="2"/>
  <c r="AM202" i="2"/>
  <c r="AS202" i="2"/>
  <c r="AT202" i="2"/>
  <c r="AO202" i="2"/>
  <c r="AQ202" i="2"/>
  <c r="BW202" i="2" s="1"/>
  <c r="CG202" i="2" s="1"/>
  <c r="AP202" i="2"/>
  <c r="AN164" i="2"/>
  <c r="AQ164" i="2"/>
  <c r="AT185" i="2"/>
  <c r="AO185" i="2"/>
  <c r="AP59" i="2"/>
  <c r="AN59" i="2"/>
  <c r="BT59" i="2" s="1"/>
  <c r="CD59" i="2" s="1"/>
  <c r="AS59" i="2"/>
  <c r="AQ59" i="2"/>
  <c r="BW59" i="2" s="1"/>
  <c r="CG59" i="2" s="1"/>
  <c r="AR59" i="2"/>
  <c r="AM59" i="2"/>
  <c r="AO59" i="2"/>
  <c r="AT59" i="2"/>
  <c r="AR177" i="2"/>
  <c r="AQ177" i="2"/>
  <c r="AN261" i="2"/>
  <c r="AR261" i="2"/>
  <c r="AM261" i="2"/>
  <c r="AS261" i="2"/>
  <c r="AO261" i="2"/>
  <c r="AT261" i="2"/>
  <c r="AQ261" i="2"/>
  <c r="AP261" i="2"/>
  <c r="AP129" i="2"/>
  <c r="BV129" i="2" s="1"/>
  <c r="CF129" i="2" s="1"/>
  <c r="AT129" i="2"/>
  <c r="AM129" i="2"/>
  <c r="AR129" i="2"/>
  <c r="AQ129" i="2"/>
  <c r="BW129" i="2" s="1"/>
  <c r="CG129" i="2" s="1"/>
  <c r="AS129" i="2"/>
  <c r="AN129" i="2"/>
  <c r="BT129" i="2" s="1"/>
  <c r="CD129" i="2" s="1"/>
  <c r="AO129" i="2"/>
  <c r="AP160" i="2"/>
  <c r="AT160" i="2"/>
  <c r="AO160" i="2"/>
  <c r="AR160" i="2"/>
  <c r="AM160" i="2"/>
  <c r="AQ160" i="2"/>
  <c r="BW160" i="2" s="1"/>
  <c r="CG160" i="2" s="1"/>
  <c r="AS160" i="2"/>
  <c r="AN160" i="2"/>
  <c r="BT160" i="2" s="1"/>
  <c r="CD160" i="2" s="1"/>
  <c r="AP144" i="2"/>
  <c r="BV144" i="2" s="1"/>
  <c r="CF144" i="2" s="1"/>
  <c r="AM144" i="2"/>
  <c r="AM183" i="2"/>
  <c r="AR183" i="2"/>
  <c r="BX183" i="2" s="1"/>
  <c r="CH183" i="2" s="1"/>
  <c r="AO183" i="2"/>
  <c r="BU183" i="2" s="1"/>
  <c r="CE183" i="2" s="1"/>
  <c r="AQ183" i="2"/>
  <c r="AP14" i="2"/>
  <c r="AM151" i="2"/>
  <c r="AQ151" i="2"/>
  <c r="AP110" i="2"/>
  <c r="AT110" i="2"/>
  <c r="BZ110" i="2" s="1"/>
  <c r="CJ110" i="2" s="1"/>
  <c r="AO110" i="2"/>
  <c r="BU110" i="2" s="1"/>
  <c r="CE110" i="2" s="1"/>
  <c r="AM110" i="2"/>
  <c r="AS110" i="2"/>
  <c r="AN110" i="2"/>
  <c r="BT110" i="2" s="1"/>
  <c r="CD110" i="2" s="1"/>
  <c r="AR110" i="2"/>
  <c r="AQ110" i="2"/>
  <c r="AP272" i="2"/>
  <c r="AT272" i="2"/>
  <c r="AP244" i="2"/>
  <c r="CW168" i="2"/>
  <c r="DG168" i="2" s="1"/>
  <c r="AH168" i="2"/>
  <c r="AB136" i="6"/>
  <c r="AM35" i="6"/>
  <c r="AK140" i="6"/>
  <c r="AG65" i="6"/>
  <c r="AI32" i="2"/>
  <c r="AJ65" i="2"/>
  <c r="CY65" i="2"/>
  <c r="DI65" i="2" s="1"/>
  <c r="CT84" i="2"/>
  <c r="DD84" i="2" s="1"/>
  <c r="AG143" i="2"/>
  <c r="CV143" i="2"/>
  <c r="DF143" i="2" s="1"/>
  <c r="CV187" i="2"/>
  <c r="DF187" i="2" s="1"/>
  <c r="AG212" i="2"/>
  <c r="CV212" i="2"/>
  <c r="DF212" i="2" s="1"/>
  <c r="AI153" i="2"/>
  <c r="CX153" i="2"/>
  <c r="DH153" i="2" s="1"/>
  <c r="AK84" i="2"/>
  <c r="AE290" i="2"/>
  <c r="CT290" i="2"/>
  <c r="AG290" i="2"/>
  <c r="AK136" i="2"/>
  <c r="CZ136" i="2"/>
  <c r="DJ136" i="2" s="1"/>
  <c r="AF170" i="2"/>
  <c r="AJ54" i="2"/>
  <c r="CY54" i="2"/>
  <c r="DI54" i="2" s="1"/>
  <c r="CY138" i="2"/>
  <c r="DI138" i="2" s="1"/>
  <c r="AJ83" i="2"/>
  <c r="CY83" i="2"/>
  <c r="DI83" i="2" s="1"/>
  <c r="AI220" i="2"/>
  <c r="CX220" i="2"/>
  <c r="DH220" i="2" s="1"/>
  <c r="AN167" i="6"/>
  <c r="AR177" i="6"/>
  <c r="AO177" i="6"/>
  <c r="U177" i="6"/>
  <c r="X177" i="6"/>
  <c r="W156" i="6"/>
  <c r="Z156" i="6"/>
  <c r="BW112" i="2"/>
  <c r="CG112" i="2" s="1"/>
  <c r="AG92" i="2"/>
  <c r="AK277" i="2"/>
  <c r="AI121" i="2"/>
  <c r="CX121" i="2"/>
  <c r="DH121" i="2" s="1"/>
  <c r="AK109" i="2"/>
  <c r="CZ109" i="2"/>
  <c r="DJ109" i="2" s="1"/>
  <c r="AE255" i="2"/>
  <c r="CT255" i="2"/>
  <c r="DD255" i="2" s="1"/>
  <c r="CY285" i="2"/>
  <c r="DI285" i="2" s="1"/>
  <c r="AF65" i="2"/>
  <c r="AI170" i="2"/>
  <c r="CX170" i="2"/>
  <c r="DH170" i="2" s="1"/>
  <c r="AG197" i="2"/>
  <c r="CV197" i="2"/>
  <c r="DF197" i="2" s="1"/>
  <c r="AF262" i="2"/>
  <c r="CU262" i="2"/>
  <c r="DE262" i="2" s="1"/>
  <c r="AK192" i="2"/>
  <c r="CZ232" i="2"/>
  <c r="DJ232" i="2" s="1"/>
  <c r="AF286" i="2"/>
  <c r="CU286" i="2"/>
  <c r="DE286" i="2" s="1"/>
  <c r="AF119" i="2"/>
  <c r="CU119" i="2"/>
  <c r="DE119" i="2" s="1"/>
  <c r="AK206" i="2"/>
  <c r="CZ206" i="2"/>
  <c r="DJ206" i="2" s="1"/>
  <c r="AI47" i="6"/>
  <c r="AK47" i="6"/>
  <c r="AM132" i="6"/>
  <c r="AB132" i="6"/>
  <c r="AR35" i="6"/>
  <c r="AS35" i="6"/>
  <c r="AN35" i="6"/>
  <c r="AO35" i="6"/>
  <c r="Z280" i="6"/>
  <c r="U280" i="6"/>
  <c r="AA280" i="6"/>
  <c r="AL297" i="6"/>
  <c r="AI297" i="6"/>
  <c r="AF297" i="6"/>
  <c r="AF140" i="6"/>
  <c r="AH140" i="6"/>
  <c r="AJ140" i="6"/>
  <c r="AL140" i="6"/>
  <c r="AJ42" i="2"/>
  <c r="CY42" i="2"/>
  <c r="DI42" i="2" s="1"/>
  <c r="CW244" i="2"/>
  <c r="DG244" i="2" s="1"/>
  <c r="AK153" i="2"/>
  <c r="CZ153" i="2"/>
  <c r="DJ153" i="2" s="1"/>
  <c r="AG153" i="2"/>
  <c r="CV153" i="2"/>
  <c r="DF153" i="2" s="1"/>
  <c r="CT111" i="2"/>
  <c r="DD111" i="2" s="1"/>
  <c r="AK157" i="2"/>
  <c r="CZ157" i="2"/>
  <c r="DJ157" i="2" s="1"/>
  <c r="AH64" i="2"/>
  <c r="CW64" i="2"/>
  <c r="DG64" i="2" s="1"/>
  <c r="AH195" i="2"/>
  <c r="CW195" i="2"/>
  <c r="DG195" i="2" s="1"/>
  <c r="AF195" i="2"/>
  <c r="CW167" i="2"/>
  <c r="DG167" i="2" s="1"/>
  <c r="AE136" i="2"/>
  <c r="CT136" i="2"/>
  <c r="DD136" i="2" s="1"/>
  <c r="CX182" i="2"/>
  <c r="DH182" i="2" s="1"/>
  <c r="AF182" i="2"/>
  <c r="CU182" i="2"/>
  <c r="DE182" i="2" s="1"/>
  <c r="AF268" i="2"/>
  <c r="CU268" i="2"/>
  <c r="CX89" i="2"/>
  <c r="DH89" i="2" s="1"/>
  <c r="AF206" i="2"/>
  <c r="CU206" i="2"/>
  <c r="DE206" i="2" s="1"/>
  <c r="CY206" i="2"/>
  <c r="DI206" i="2" s="1"/>
  <c r="AI70" i="2"/>
  <c r="CX70" i="2"/>
  <c r="DH70" i="2" s="1"/>
  <c r="AE42" i="2"/>
  <c r="CT42" i="2"/>
  <c r="DD42" i="2" s="1"/>
  <c r="AF49" i="2"/>
  <c r="CX17" i="2"/>
  <c r="DH17" i="2" s="1"/>
  <c r="AG268" i="2"/>
  <c r="AE153" i="2"/>
  <c r="CT153" i="2"/>
  <c r="DD153" i="2" s="1"/>
  <c r="AH290" i="2"/>
  <c r="CW290" i="2"/>
  <c r="DG290" i="2" s="1"/>
  <c r="AI195" i="2"/>
  <c r="CX195" i="2"/>
  <c r="DH195" i="2" s="1"/>
  <c r="AF54" i="2"/>
  <c r="AK54" i="2"/>
  <c r="CZ54" i="2"/>
  <c r="DJ54" i="2" s="1"/>
  <c r="AF138" i="2"/>
  <c r="AF196" i="2"/>
  <c r="CU196" i="2"/>
  <c r="DE196" i="2" s="1"/>
  <c r="AJ31" i="2"/>
  <c r="AF220" i="2"/>
  <c r="CU220" i="2"/>
  <c r="DE220" i="2" s="1"/>
  <c r="AG43" i="2"/>
  <c r="CV43" i="2"/>
  <c r="DF43" i="2" s="1"/>
  <c r="AL172" i="6"/>
  <c r="AK172" i="6"/>
  <c r="AK82" i="6"/>
  <c r="AI82" i="6"/>
  <c r="AA136" i="6"/>
  <c r="W136" i="6"/>
  <c r="AQ136" i="6"/>
  <c r="AJ126" i="6"/>
  <c r="AF126" i="6"/>
  <c r="AI154" i="6"/>
  <c r="AE154" i="6"/>
  <c r="AF153" i="2"/>
  <c r="CU153" i="2"/>
  <c r="DE153" i="2" s="1"/>
  <c r="AK33" i="2"/>
  <c r="CZ33" i="2"/>
  <c r="DJ33" i="2" s="1"/>
  <c r="AE64" i="2"/>
  <c r="AF255" i="2"/>
  <c r="CU255" i="2"/>
  <c r="DE255" i="2" s="1"/>
  <c r="CY91" i="2"/>
  <c r="DI91" i="2" s="1"/>
  <c r="AJ170" i="2"/>
  <c r="AK143" i="2"/>
  <c r="CZ143" i="2"/>
  <c r="DJ143" i="2" s="1"/>
  <c r="AI197" i="2"/>
  <c r="CX197" i="2"/>
  <c r="DH197" i="2" s="1"/>
  <c r="AJ262" i="2"/>
  <c r="CY262" i="2"/>
  <c r="DI262" i="2" s="1"/>
  <c r="AH125" i="2"/>
  <c r="CW125" i="2"/>
  <c r="DG125" i="2" s="1"/>
  <c r="AJ286" i="2"/>
  <c r="CY286" i="2"/>
  <c r="DI286" i="2" s="1"/>
  <c r="AF212" i="2"/>
  <c r="CU212" i="2"/>
  <c r="DE212" i="2" s="1"/>
  <c r="AH268" i="2"/>
  <c r="CW268" i="2"/>
  <c r="DG268" i="2" s="1"/>
  <c r="AT136" i="6"/>
  <c r="Y136" i="6"/>
  <c r="V177" i="6"/>
  <c r="AB165" i="6"/>
  <c r="AJ173" i="6"/>
  <c r="AK111" i="6"/>
  <c r="AJ154" i="6"/>
  <c r="AI42" i="2"/>
  <c r="CX42" i="2"/>
  <c r="DH42" i="2" s="1"/>
  <c r="AE280" i="2"/>
  <c r="AE268" i="2"/>
  <c r="CT268" i="2"/>
  <c r="DD268" i="2" s="1"/>
  <c r="CU111" i="2"/>
  <c r="DE111" i="2" s="1"/>
  <c r="BW113" i="2"/>
  <c r="CG113" i="2" s="1"/>
  <c r="AJ157" i="2"/>
  <c r="AI109" i="2"/>
  <c r="CX109" i="2"/>
  <c r="DH109" i="2" s="1"/>
  <c r="CU209" i="2"/>
  <c r="DE209" i="2" s="1"/>
  <c r="AI285" i="2"/>
  <c r="CX285" i="2"/>
  <c r="DH285" i="2" s="1"/>
  <c r="AH285" i="2"/>
  <c r="CW285" i="2"/>
  <c r="DG285" i="2" s="1"/>
  <c r="AH42" i="2"/>
  <c r="CW42" i="2"/>
  <c r="DG42" i="2" s="1"/>
  <c r="CW280" i="2"/>
  <c r="DG280" i="2" s="1"/>
  <c r="AJ212" i="2"/>
  <c r="BU127" i="2"/>
  <c r="CE127" i="2" s="1"/>
  <c r="AE62" i="2"/>
  <c r="CT62" i="2"/>
  <c r="DD62" i="2" s="1"/>
  <c r="AJ116" i="2"/>
  <c r="AG88" i="2"/>
  <c r="CV88" i="2"/>
  <c r="DF88" i="2" s="1"/>
  <c r="AJ92" i="2"/>
  <c r="CY92" i="2"/>
  <c r="DI92" i="2" s="1"/>
  <c r="CU277" i="2"/>
  <c r="DE277" i="2" s="1"/>
  <c r="AJ64" i="2"/>
  <c r="CY64" i="2"/>
  <c r="DI64" i="2" s="1"/>
  <c r="AJ195" i="2"/>
  <c r="CY195" i="2"/>
  <c r="DI195" i="2" s="1"/>
  <c r="AG255" i="2"/>
  <c r="AG65" i="2"/>
  <c r="CV65" i="2"/>
  <c r="DF65" i="2" s="1"/>
  <c r="CZ170" i="2"/>
  <c r="DJ170" i="2" s="1"/>
  <c r="AH182" i="2"/>
  <c r="CW182" i="2"/>
  <c r="DG182" i="2" s="1"/>
  <c r="CW143" i="2"/>
  <c r="DG143" i="2" s="1"/>
  <c r="AK262" i="2"/>
  <c r="CZ262" i="2"/>
  <c r="DJ262" i="2" s="1"/>
  <c r="CU100" i="2"/>
  <c r="DE100" i="2" s="1"/>
  <c r="AG250" i="2"/>
  <c r="CV250" i="2"/>
  <c r="DF250" i="2" s="1"/>
  <c r="CZ236" i="2"/>
  <c r="DJ236" i="2" s="1"/>
  <c r="AF25" i="2"/>
  <c r="CU25" i="2"/>
  <c r="DE25" i="2" s="1"/>
  <c r="AI25" i="2"/>
  <c r="AI212" i="2"/>
  <c r="CX212" i="2"/>
  <c r="DH212" i="2" s="1"/>
  <c r="AK268" i="2"/>
  <c r="AH92" i="2"/>
  <c r="CW92" i="2"/>
  <c r="DG92" i="2" s="1"/>
  <c r="CZ92" i="2"/>
  <c r="DJ92" i="2" s="1"/>
  <c r="AF157" i="2"/>
  <c r="CU157" i="2"/>
  <c r="DE157" i="2" s="1"/>
  <c r="AI84" i="2"/>
  <c r="CX84" i="2"/>
  <c r="DH84" i="2" s="1"/>
  <c r="AI277" i="2"/>
  <c r="CX277" i="2"/>
  <c r="DH277" i="2" s="1"/>
  <c r="AK290" i="2"/>
  <c r="CZ290" i="2"/>
  <c r="DJ290" i="2" s="1"/>
  <c r="AF64" i="2"/>
  <c r="CU64" i="2"/>
  <c r="DE64" i="2" s="1"/>
  <c r="AJ255" i="2"/>
  <c r="CY255" i="2"/>
  <c r="DI255" i="2" s="1"/>
  <c r="AG136" i="2"/>
  <c r="CV136" i="2"/>
  <c r="DF136" i="2" s="1"/>
  <c r="AG285" i="2"/>
  <c r="CV285" i="2"/>
  <c r="DF285" i="2" s="1"/>
  <c r="AJ182" i="2"/>
  <c r="CY182" i="2"/>
  <c r="DI182" i="2" s="1"/>
  <c r="AI293" i="2"/>
  <c r="AI143" i="2"/>
  <c r="CX143" i="2"/>
  <c r="DH143" i="2" s="1"/>
  <c r="AK42" i="2"/>
  <c r="CZ42" i="2"/>
  <c r="DJ42" i="2" s="1"/>
  <c r="AF17" i="2"/>
  <c r="CU17" i="2"/>
  <c r="DE17" i="2" s="1"/>
  <c r="AK247" i="2"/>
  <c r="CZ247" i="2"/>
  <c r="DJ247" i="2" s="1"/>
  <c r="AH247" i="2"/>
  <c r="AI125" i="2"/>
  <c r="CX125" i="2"/>
  <c r="DH125" i="2" s="1"/>
  <c r="AH54" i="2"/>
  <c r="AE54" i="2"/>
  <c r="CT54" i="2"/>
  <c r="AH108" i="2"/>
  <c r="AF89" i="2"/>
  <c r="CU89" i="2"/>
  <c r="DE89" i="2" s="1"/>
  <c r="AH89" i="2"/>
  <c r="CW89" i="2"/>
  <c r="DG89" i="2" s="1"/>
  <c r="AG123" i="2"/>
  <c r="CV123" i="2"/>
  <c r="DF123" i="2" s="1"/>
  <c r="AF123" i="2"/>
  <c r="CU123" i="2"/>
  <c r="DE123" i="2" s="1"/>
  <c r="AJ250" i="2"/>
  <c r="AK266" i="2"/>
  <c r="CZ266" i="2"/>
  <c r="DJ266" i="2" s="1"/>
  <c r="BT50" i="2"/>
  <c r="CD50" i="2" s="1"/>
  <c r="CZ75" i="2"/>
  <c r="DJ75" i="2" s="1"/>
  <c r="AH116" i="2"/>
  <c r="CW116" i="2"/>
  <c r="DG116" i="2" s="1"/>
  <c r="AE25" i="2"/>
  <c r="CY25" i="2"/>
  <c r="DI25" i="2" s="1"/>
  <c r="AK70" i="2"/>
  <c r="CZ70" i="2"/>
  <c r="DJ70" i="2" s="1"/>
  <c r="AH177" i="2"/>
  <c r="BY204" i="2"/>
  <c r="CI204" i="2" s="1"/>
  <c r="BX204" i="2"/>
  <c r="CH204" i="2" s="1"/>
  <c r="CT51" i="2"/>
  <c r="DD51" i="2" s="1"/>
  <c r="CW33" i="2"/>
  <c r="DG33" i="2" s="1"/>
  <c r="CW111" i="2"/>
  <c r="DG111" i="2" s="1"/>
  <c r="CT157" i="2"/>
  <c r="DD157" i="2" s="1"/>
  <c r="CW109" i="2"/>
  <c r="DG109" i="2" s="1"/>
  <c r="CY109" i="2"/>
  <c r="DI109" i="2" s="1"/>
  <c r="AJ290" i="2"/>
  <c r="CY290" i="2"/>
  <c r="DI290" i="2" s="1"/>
  <c r="CV195" i="2"/>
  <c r="DF195" i="2" s="1"/>
  <c r="AI136" i="2"/>
  <c r="CX136" i="2"/>
  <c r="DH136" i="2" s="1"/>
  <c r="CZ65" i="2"/>
  <c r="DJ65" i="2" s="1"/>
  <c r="DC170" i="2"/>
  <c r="DB170" i="2" s="1"/>
  <c r="AG182" i="2"/>
  <c r="DC143" i="2"/>
  <c r="DB143" i="2" s="1"/>
  <c r="AF197" i="2"/>
  <c r="CU197" i="2"/>
  <c r="DE197" i="2" s="1"/>
  <c r="AE262" i="2"/>
  <c r="CT262" i="2"/>
  <c r="AF42" i="2"/>
  <c r="CU42" i="2"/>
  <c r="DE42" i="2" s="1"/>
  <c r="AH100" i="2"/>
  <c r="CW100" i="2"/>
  <c r="DG100" i="2" s="1"/>
  <c r="AG54" i="2"/>
  <c r="CV54" i="2"/>
  <c r="DF54" i="2" s="1"/>
  <c r="AK138" i="2"/>
  <c r="CT286" i="2"/>
  <c r="DD286" i="2" s="1"/>
  <c r="AG220" i="2"/>
  <c r="AK280" i="2"/>
  <c r="CZ280" i="2"/>
  <c r="DJ280" i="2" s="1"/>
  <c r="AH212" i="2"/>
  <c r="CU56" i="2"/>
  <c r="DE56" i="2" s="1"/>
  <c r="AE92" i="2"/>
  <c r="AI157" i="2"/>
  <c r="CX157" i="2"/>
  <c r="DH157" i="2" s="1"/>
  <c r="AH157" i="2"/>
  <c r="CW157" i="2"/>
  <c r="DG157" i="2" s="1"/>
  <c r="AE277" i="2"/>
  <c r="CT277" i="2"/>
  <c r="DD277" i="2" s="1"/>
  <c r="AF109" i="2"/>
  <c r="CU109" i="2"/>
  <c r="DE109" i="2" s="1"/>
  <c r="AE109" i="2"/>
  <c r="CT109" i="2"/>
  <c r="DD109" i="2" s="1"/>
  <c r="AI290" i="2"/>
  <c r="AF290" i="2"/>
  <c r="CU290" i="2"/>
  <c r="DE290" i="2" s="1"/>
  <c r="AK64" i="2"/>
  <c r="AE195" i="2"/>
  <c r="CT195" i="2"/>
  <c r="DD195" i="2" s="1"/>
  <c r="AK195" i="2"/>
  <c r="CZ195" i="2"/>
  <c r="DJ195" i="2" s="1"/>
  <c r="AH255" i="2"/>
  <c r="CW255" i="2"/>
  <c r="DG255" i="2" s="1"/>
  <c r="AJ56" i="2"/>
  <c r="AF136" i="2"/>
  <c r="CU136" i="2"/>
  <c r="DE136" i="2" s="1"/>
  <c r="CW91" i="2"/>
  <c r="DG91" i="2" s="1"/>
  <c r="CZ91" i="2"/>
  <c r="DJ91" i="2" s="1"/>
  <c r="AJ291" i="2"/>
  <c r="CY291" i="2"/>
  <c r="DI291" i="2" s="1"/>
  <c r="AK285" i="2"/>
  <c r="CZ285" i="2"/>
  <c r="DJ285" i="2" s="1"/>
  <c r="CW65" i="2"/>
  <c r="DG65" i="2" s="1"/>
  <c r="AG170" i="2"/>
  <c r="CV170" i="2"/>
  <c r="DF170" i="2" s="1"/>
  <c r="AE170" i="2"/>
  <c r="CT170" i="2"/>
  <c r="DD170" i="2" s="1"/>
  <c r="AK182" i="2"/>
  <c r="CZ182" i="2"/>
  <c r="DJ182" i="2" s="1"/>
  <c r="AF293" i="2"/>
  <c r="CU293" i="2"/>
  <c r="DE293" i="2" s="1"/>
  <c r="AJ293" i="2"/>
  <c r="CY293" i="2"/>
  <c r="DI293" i="2" s="1"/>
  <c r="AH197" i="2"/>
  <c r="CW197" i="2"/>
  <c r="DG197" i="2" s="1"/>
  <c r="AH262" i="2"/>
  <c r="CW262" i="2"/>
  <c r="DG262" i="2" s="1"/>
  <c r="AF247" i="2"/>
  <c r="CU247" i="2"/>
  <c r="DE247" i="2" s="1"/>
  <c r="AI115" i="2"/>
  <c r="CX115" i="2"/>
  <c r="DH115" i="2" s="1"/>
  <c r="AJ62" i="2"/>
  <c r="CY62" i="2"/>
  <c r="DI62" i="2" s="1"/>
  <c r="AF232" i="2"/>
  <c r="CU232" i="2"/>
  <c r="DE232" i="2" s="1"/>
  <c r="CU125" i="2"/>
  <c r="DE125" i="2" s="1"/>
  <c r="AJ125" i="2"/>
  <c r="CY125" i="2"/>
  <c r="DI125" i="2" s="1"/>
  <c r="AI54" i="2"/>
  <c r="CX54" i="2"/>
  <c r="DH54" i="2" s="1"/>
  <c r="CV196" i="2"/>
  <c r="DF196" i="2" s="1"/>
  <c r="AK196" i="2"/>
  <c r="AK89" i="2"/>
  <c r="CZ89" i="2"/>
  <c r="DJ89" i="2" s="1"/>
  <c r="AH250" i="2"/>
  <c r="CW250" i="2"/>
  <c r="DG250" i="2" s="1"/>
  <c r="AH266" i="2"/>
  <c r="CW266" i="2"/>
  <c r="DG266" i="2" s="1"/>
  <c r="BT86" i="2"/>
  <c r="CD86" i="2" s="1"/>
  <c r="AE119" i="2"/>
  <c r="AG25" i="2"/>
  <c r="CV25" i="2"/>
  <c r="DF25" i="2" s="1"/>
  <c r="CW70" i="2"/>
  <c r="DG70" i="2" s="1"/>
  <c r="AJ268" i="2"/>
  <c r="CY268" i="2"/>
  <c r="DI268" i="2" s="1"/>
  <c r="AG42" i="2"/>
  <c r="CV42" i="2"/>
  <c r="DF42" i="2" s="1"/>
  <c r="CU62" i="2"/>
  <c r="DE62" i="2" s="1"/>
  <c r="CY100" i="2"/>
  <c r="DI100" i="2" s="1"/>
  <c r="AI232" i="2"/>
  <c r="CX232" i="2"/>
  <c r="DH232" i="2" s="1"/>
  <c r="AI138" i="2"/>
  <c r="CX138" i="2"/>
  <c r="DH138" i="2" s="1"/>
  <c r="AE196" i="2"/>
  <c r="CT196" i="2"/>
  <c r="DD196" i="2" s="1"/>
  <c r="AI196" i="2"/>
  <c r="CX196" i="2"/>
  <c r="DH196" i="2" s="1"/>
  <c r="CZ286" i="2"/>
  <c r="DJ286" i="2" s="1"/>
  <c r="AI15" i="2"/>
  <c r="BZ115" i="2"/>
  <c r="CJ115" i="2" s="1"/>
  <c r="AK83" i="2"/>
  <c r="AI250" i="2"/>
  <c r="CX250" i="2"/>
  <c r="DH250" i="2" s="1"/>
  <c r="AI266" i="2"/>
  <c r="CX266" i="2"/>
  <c r="DH266" i="2" s="1"/>
  <c r="AJ119" i="2"/>
  <c r="CY119" i="2"/>
  <c r="DI119" i="2" s="1"/>
  <c r="AI119" i="2"/>
  <c r="CX119" i="2"/>
  <c r="DH119" i="2" s="1"/>
  <c r="DC75" i="2"/>
  <c r="DB75" i="2" s="1"/>
  <c r="AH220" i="2"/>
  <c r="CW220" i="2"/>
  <c r="DG220" i="2" s="1"/>
  <c r="CY220" i="2"/>
  <c r="DI220" i="2" s="1"/>
  <c r="AH206" i="2"/>
  <c r="CW206" i="2"/>
  <c r="DG206" i="2" s="1"/>
  <c r="AI177" i="2"/>
  <c r="AK228" i="2"/>
  <c r="AJ143" i="2"/>
  <c r="CY143" i="2"/>
  <c r="DI143" i="2" s="1"/>
  <c r="AI280" i="2"/>
  <c r="AI268" i="2"/>
  <c r="AG247" i="2"/>
  <c r="CV247" i="2"/>
  <c r="DF247" i="2" s="1"/>
  <c r="AI247" i="2"/>
  <c r="AI62" i="2"/>
  <c r="CX62" i="2"/>
  <c r="DH62" i="2" s="1"/>
  <c r="AG100" i="2"/>
  <c r="AE232" i="2"/>
  <c r="DC54" i="2"/>
  <c r="DB54" i="2" s="1"/>
  <c r="AH286" i="2"/>
  <c r="AG89" i="2"/>
  <c r="CV89" i="2"/>
  <c r="DF89" i="2" s="1"/>
  <c r="AH83" i="2"/>
  <c r="AE220" i="2"/>
  <c r="CT220" i="2"/>
  <c r="DD220" i="2" s="1"/>
  <c r="AK220" i="2"/>
  <c r="CZ220" i="2"/>
  <c r="DJ220" i="2" s="1"/>
  <c r="AK116" i="2"/>
  <c r="CZ116" i="2"/>
  <c r="DJ116" i="2" s="1"/>
  <c r="AK25" i="2"/>
  <c r="CZ25" i="2"/>
  <c r="DJ25" i="2" s="1"/>
  <c r="CW25" i="2"/>
  <c r="DG25" i="2" s="1"/>
  <c r="AJ70" i="2"/>
  <c r="CY70" i="2"/>
  <c r="DI70" i="2" s="1"/>
  <c r="AG70" i="2"/>
  <c r="CV70" i="2"/>
  <c r="DF70" i="2" s="1"/>
  <c r="AF177" i="2"/>
  <c r="AD42" i="2"/>
  <c r="AC42" i="2" s="1"/>
  <c r="AD92" i="2"/>
  <c r="AC92" i="2" s="1"/>
  <c r="AD91" i="2"/>
  <c r="AC91" i="2" s="1"/>
  <c r="AD290" i="2"/>
  <c r="AC290" i="2" s="1"/>
  <c r="AD64" i="2"/>
  <c r="AC64" i="2" s="1"/>
  <c r="AD153" i="2"/>
  <c r="AC153" i="2" s="1"/>
  <c r="BY171" i="2"/>
  <c r="CI171" i="2" s="1"/>
  <c r="BT93" i="2"/>
  <c r="CD93" i="2" s="1"/>
  <c r="BV211" i="2"/>
  <c r="CF211" i="2" s="1"/>
  <c r="BZ211" i="2"/>
  <c r="CJ211" i="2" s="1"/>
  <c r="BT246" i="2"/>
  <c r="CD246" i="2" s="1"/>
  <c r="BU58" i="2"/>
  <c r="CE58" i="2" s="1"/>
  <c r="BU152" i="2"/>
  <c r="CE152" i="2" s="1"/>
  <c r="BT152" i="2"/>
  <c r="CD152" i="2" s="1"/>
  <c r="BZ95" i="2"/>
  <c r="CJ95" i="2" s="1"/>
  <c r="AD195" i="2"/>
  <c r="AC195" i="2" s="1"/>
  <c r="AD143" i="2"/>
  <c r="AC143" i="2" s="1"/>
  <c r="BY246" i="2"/>
  <c r="CI246" i="2" s="1"/>
  <c r="AL136" i="6"/>
  <c r="AH136" i="6"/>
  <c r="AF136" i="6"/>
  <c r="BZ207" i="2"/>
  <c r="CJ207" i="2" s="1"/>
  <c r="BV161" i="2"/>
  <c r="CF161" i="2" s="1"/>
  <c r="BU271" i="2"/>
  <c r="CE271" i="2" s="1"/>
  <c r="BW184" i="2"/>
  <c r="CG184" i="2" s="1"/>
  <c r="AM136" i="6"/>
  <c r="AS56" i="6"/>
  <c r="V136" i="6"/>
  <c r="W176" i="6"/>
  <c r="AO145" i="6"/>
  <c r="AA177" i="6"/>
  <c r="AQ35" i="6"/>
  <c r="AK136" i="6"/>
  <c r="AI136" i="6"/>
  <c r="AJ172" i="6"/>
  <c r="AO82" i="6"/>
  <c r="AL154" i="6"/>
  <c r="AK124" i="6"/>
  <c r="Z175" i="6"/>
  <c r="BW193" i="2"/>
  <c r="CG193" i="2" s="1"/>
  <c r="BW63" i="2"/>
  <c r="CG63" i="2" s="1"/>
  <c r="BW248" i="2"/>
  <c r="CG248" i="2" s="1"/>
  <c r="BX225" i="2"/>
  <c r="CH225" i="2" s="1"/>
  <c r="T11" i="1"/>
  <c r="BW259" i="2"/>
  <c r="CG259" i="2" s="1"/>
  <c r="BT194" i="2"/>
  <c r="CD194" i="2" s="1"/>
  <c r="BV261" i="2"/>
  <c r="CF261" i="2" s="1"/>
  <c r="BY66" i="2"/>
  <c r="CI66" i="2" s="1"/>
  <c r="BX102" i="2"/>
  <c r="CH102" i="2" s="1"/>
  <c r="BV60" i="2"/>
  <c r="CF60" i="2" s="1"/>
  <c r="BZ287" i="2"/>
  <c r="CJ287" i="2" s="1"/>
  <c r="BY165" i="2"/>
  <c r="CI165" i="2" s="1"/>
  <c r="BV113" i="2"/>
  <c r="CF113" i="2" s="1"/>
  <c r="AD157" i="2"/>
  <c r="AC157" i="2" s="1"/>
  <c r="BY150" i="2"/>
  <c r="CI150" i="2" s="1"/>
  <c r="BW47" i="2"/>
  <c r="CG47" i="2" s="1"/>
  <c r="BX246" i="2"/>
  <c r="CH246" i="2" s="1"/>
  <c r="BV95" i="2"/>
  <c r="CF95" i="2" s="1"/>
  <c r="AD262" i="2"/>
  <c r="AC262" i="2" s="1"/>
  <c r="AD83" i="2"/>
  <c r="AC83" i="2" s="1"/>
  <c r="BZ194" i="2"/>
  <c r="CJ194" i="2" s="1"/>
  <c r="BT61" i="2"/>
  <c r="CD61" i="2" s="1"/>
  <c r="BU102" i="2"/>
  <c r="CE102" i="2" s="1"/>
  <c r="BX229" i="2"/>
  <c r="CH229" i="2" s="1"/>
  <c r="BX88" i="2"/>
  <c r="CH88" i="2" s="1"/>
  <c r="BU134" i="2"/>
  <c r="CE134" i="2" s="1"/>
  <c r="AB109" i="2"/>
  <c r="AD170" i="2"/>
  <c r="AC170" i="2" s="1"/>
  <c r="BT71" i="2"/>
  <c r="CD71" i="2" s="1"/>
  <c r="AD15" i="2"/>
  <c r="AC15" i="2" s="1"/>
  <c r="X155" i="6"/>
  <c r="BY129" i="2"/>
  <c r="CI129" i="2" s="1"/>
  <c r="BU252" i="2"/>
  <c r="CE252" i="2" s="1"/>
  <c r="BT252" i="2"/>
  <c r="CD252" i="2" s="1"/>
  <c r="BU203" i="2"/>
  <c r="CE203" i="2" s="1"/>
  <c r="BZ87" i="2"/>
  <c r="CJ87" i="2" s="1"/>
  <c r="BW159" i="2"/>
  <c r="CG159" i="2" s="1"/>
  <c r="BZ274" i="2"/>
  <c r="CJ274" i="2" s="1"/>
  <c r="BY243" i="2"/>
  <c r="CI243" i="2" s="1"/>
  <c r="BX214" i="2"/>
  <c r="CH214" i="2" s="1"/>
  <c r="BX104" i="2"/>
  <c r="CH104" i="2" s="1"/>
  <c r="BX50" i="2"/>
  <c r="CH50" i="2" s="1"/>
  <c r="BV50" i="2"/>
  <c r="CF50" i="2" s="1"/>
  <c r="BX288" i="2"/>
  <c r="CH288" i="2" s="1"/>
  <c r="AD26" i="2"/>
  <c r="AC26" i="2" s="1"/>
  <c r="BV97" i="2"/>
  <c r="CF97" i="2" s="1"/>
  <c r="BX165" i="2"/>
  <c r="CH165" i="2" s="1"/>
  <c r="BU154" i="2"/>
  <c r="CE154" i="2" s="1"/>
  <c r="BY147" i="2"/>
  <c r="CI147" i="2" s="1"/>
  <c r="AD65" i="2"/>
  <c r="AC65" i="2" s="1"/>
  <c r="BT95" i="2"/>
  <c r="CD95" i="2" s="1"/>
  <c r="BV274" i="2"/>
  <c r="CF274" i="2" s="1"/>
  <c r="BY235" i="2"/>
  <c r="CI235" i="2" s="1"/>
  <c r="AD75" i="2"/>
  <c r="AC75" i="2" s="1"/>
  <c r="AB25" i="2"/>
  <c r="AD25" i="2"/>
  <c r="AC25" i="2" s="1"/>
  <c r="BZ184" i="2"/>
  <c r="CJ184" i="2" s="1"/>
  <c r="AD179" i="2"/>
  <c r="AC179" i="2" s="1"/>
  <c r="BZ283" i="2"/>
  <c r="CJ283" i="2" s="1"/>
  <c r="BW283" i="2"/>
  <c r="CG283" i="2" s="1"/>
  <c r="BX171" i="2"/>
  <c r="CH171" i="2" s="1"/>
  <c r="BV71" i="2"/>
  <c r="CF71" i="2" s="1"/>
  <c r="BY71" i="2"/>
  <c r="CI71" i="2" s="1"/>
  <c r="BU251" i="2"/>
  <c r="CE251" i="2" s="1"/>
  <c r="BY226" i="2"/>
  <c r="CI226" i="2" s="1"/>
  <c r="BW226" i="2"/>
  <c r="CG226" i="2" s="1"/>
  <c r="BY38" i="2"/>
  <c r="CI38" i="2" s="1"/>
  <c r="BX112" i="2"/>
  <c r="CH112" i="2" s="1"/>
  <c r="BY112" i="2"/>
  <c r="CI112" i="2" s="1"/>
  <c r="BT88" i="2"/>
  <c r="CD88" i="2" s="1"/>
  <c r="BY88" i="2"/>
  <c r="CI88" i="2" s="1"/>
  <c r="BU165" i="2"/>
  <c r="CE165" i="2" s="1"/>
  <c r="BY188" i="2"/>
  <c r="CI188" i="2" s="1"/>
  <c r="AD136" i="2"/>
  <c r="AC136" i="2" s="1"/>
  <c r="AD285" i="2"/>
  <c r="AC285" i="2" s="1"/>
  <c r="AB285" i="2"/>
  <c r="BZ258" i="2"/>
  <c r="CJ258" i="2" s="1"/>
  <c r="BY87" i="2"/>
  <c r="CI87" i="2" s="1"/>
  <c r="AD247" i="2"/>
  <c r="AC247" i="2" s="1"/>
  <c r="AD212" i="2"/>
  <c r="AC212" i="2" s="1"/>
  <c r="AD54" i="2"/>
  <c r="AC54" i="2" s="1"/>
  <c r="AB54" i="2"/>
  <c r="AD89" i="2"/>
  <c r="AC89" i="2" s="1"/>
  <c r="AD123" i="2"/>
  <c r="AC123" i="2" s="1"/>
  <c r="BT288" i="2"/>
  <c r="CD288" i="2" s="1"/>
  <c r="BV41" i="2"/>
  <c r="CF41" i="2" s="1"/>
  <c r="AB220" i="2"/>
  <c r="AD220" i="2"/>
  <c r="AC220" i="2" s="1"/>
  <c r="AD70" i="2"/>
  <c r="AC70" i="2" s="1"/>
  <c r="BX160" i="2"/>
  <c r="CH160" i="2" s="1"/>
  <c r="AD189" i="2"/>
  <c r="AC189" i="2" s="1"/>
  <c r="BX191" i="2"/>
  <c r="CH191" i="2" s="1"/>
  <c r="BV107" i="2"/>
  <c r="CF107" i="2" s="1"/>
  <c r="BW107" i="2"/>
  <c r="CG107" i="2" s="1"/>
  <c r="BW77" i="2"/>
  <c r="CG77" i="2" s="1"/>
  <c r="BZ131" i="2"/>
  <c r="CJ131" i="2" s="1"/>
  <c r="AD250" i="2"/>
  <c r="AC250" i="2" s="1"/>
  <c r="AD209" i="2"/>
  <c r="AC209" i="2" s="1"/>
  <c r="BY77" i="2"/>
  <c r="CI77" i="2" s="1"/>
  <c r="BW275" i="2"/>
  <c r="CG275" i="2" s="1"/>
  <c r="BU275" i="2"/>
  <c r="CE275" i="2" s="1"/>
  <c r="AB42" i="2"/>
  <c r="AD119" i="2"/>
  <c r="AC119" i="2" s="1"/>
  <c r="BV14" i="2"/>
  <c r="CF14" i="2" s="1"/>
  <c r="Y132" i="6"/>
  <c r="AH263" i="6"/>
  <c r="W275" i="6"/>
  <c r="AK126" i="6"/>
  <c r="Y180" i="6"/>
  <c r="V132" i="6"/>
  <c r="AA132" i="6"/>
  <c r="AA121" i="6"/>
  <c r="AR132" i="6"/>
  <c r="AG297" i="6"/>
  <c r="AE297" i="6"/>
  <c r="AG126" i="6"/>
  <c r="AE126" i="6"/>
  <c r="AI111" i="6"/>
  <c r="AH154" i="6"/>
  <c r="AF154" i="6"/>
  <c r="U157" i="6"/>
  <c r="Z118" i="6"/>
  <c r="V138" i="6"/>
  <c r="AS138" i="6"/>
  <c r="AR57" i="6"/>
  <c r="AO132" i="6"/>
  <c r="AI126" i="6"/>
  <c r="U86" i="6"/>
  <c r="U132" i="6"/>
  <c r="W132" i="6"/>
  <c r="AJ297" i="6"/>
  <c r="AL126" i="6"/>
  <c r="AK154" i="6"/>
  <c r="AM53" i="6"/>
  <c r="U118" i="6"/>
  <c r="AN66" i="6"/>
  <c r="V167" i="6"/>
  <c r="AS92" i="6"/>
  <c r="AN94" i="6"/>
  <c r="Y40" i="6"/>
  <c r="AR138" i="6"/>
  <c r="X156" i="6"/>
  <c r="Y44" i="6"/>
  <c r="AQ167" i="6"/>
  <c r="AT57" i="6"/>
  <c r="AB177" i="6"/>
  <c r="W177" i="6"/>
  <c r="AM40" i="6"/>
  <c r="AS111" i="6"/>
  <c r="AG86" i="6"/>
  <c r="AT263" i="6"/>
  <c r="AH104" i="6"/>
  <c r="AM177" i="6"/>
  <c r="Y273" i="6"/>
  <c r="X40" i="6"/>
  <c r="V94" i="6"/>
  <c r="V111" i="6"/>
  <c r="AT40" i="6"/>
  <c r="AT92" i="6"/>
  <c r="AP138" i="6"/>
  <c r="U94" i="6"/>
  <c r="AO57" i="6"/>
  <c r="Y177" i="6"/>
  <c r="Z177" i="6"/>
  <c r="AM34" i="6"/>
  <c r="AQ111" i="6"/>
  <c r="U213" i="6"/>
  <c r="AL263" i="6"/>
  <c r="AA191" i="6"/>
  <c r="AG106" i="6"/>
  <c r="AI37" i="6"/>
  <c r="AE35" i="6"/>
  <c r="AJ158" i="6"/>
  <c r="Z146" i="6"/>
  <c r="Y153" i="6"/>
  <c r="W219" i="6"/>
  <c r="Y150" i="6"/>
  <c r="AA111" i="6"/>
  <c r="Y111" i="6"/>
  <c r="X167" i="6"/>
  <c r="AT111" i="6"/>
  <c r="AL106" i="6"/>
  <c r="W273" i="6"/>
  <c r="AM92" i="6"/>
  <c r="U111" i="6"/>
  <c r="X111" i="6"/>
  <c r="AR94" i="6"/>
  <c r="AN138" i="6"/>
  <c r="AQ138" i="6"/>
  <c r="Y94" i="6"/>
  <c r="AB176" i="6"/>
  <c r="AT58" i="6"/>
  <c r="AS57" i="6"/>
  <c r="AN57" i="6"/>
  <c r="AM25" i="6"/>
  <c r="AR111" i="6"/>
  <c r="AP111" i="6"/>
  <c r="AJ263" i="6"/>
  <c r="AH106" i="6"/>
  <c r="AF106" i="6"/>
  <c r="AG92" i="6"/>
  <c r="AF104" i="6"/>
  <c r="W35" i="6"/>
  <c r="AQ94" i="6"/>
  <c r="AA94" i="6"/>
  <c r="AO111" i="6"/>
  <c r="AA31" i="6"/>
  <c r="AA263" i="6"/>
  <c r="AJ106" i="6"/>
  <c r="AM263" i="6"/>
  <c r="AS263" i="6"/>
  <c r="AQ92" i="6"/>
  <c r="AB111" i="6"/>
  <c r="Z111" i="6"/>
  <c r="AT138" i="6"/>
  <c r="AM138" i="6"/>
  <c r="AN26" i="6"/>
  <c r="U176" i="6"/>
  <c r="AR59" i="6"/>
  <c r="AQ57" i="6"/>
  <c r="AN111" i="6"/>
  <c r="AF263" i="6"/>
  <c r="AK106" i="6"/>
  <c r="AK37" i="6"/>
  <c r="W263" i="6"/>
  <c r="AL119" i="6"/>
  <c r="AG35" i="6"/>
  <c r="AE92" i="6"/>
  <c r="AJ142" i="6"/>
  <c r="Y57" i="6"/>
  <c r="U143" i="6"/>
  <c r="AN159" i="6"/>
  <c r="AQ40" i="6"/>
  <c r="AG111" i="6"/>
  <c r="AE111" i="6"/>
  <c r="AA116" i="6"/>
  <c r="AO143" i="6"/>
  <c r="AO136" i="6"/>
  <c r="AR136" i="6"/>
  <c r="V273" i="6"/>
  <c r="X201" i="6"/>
  <c r="AO92" i="6"/>
  <c r="AP92" i="6"/>
  <c r="Z136" i="6"/>
  <c r="X136" i="6"/>
  <c r="AO48" i="6"/>
  <c r="AB131" i="6"/>
  <c r="Z143" i="6"/>
  <c r="AB118" i="6"/>
  <c r="AP40" i="6"/>
  <c r="AN40" i="6"/>
  <c r="AK263" i="6"/>
  <c r="AI263" i="6"/>
  <c r="U203" i="6"/>
  <c r="AJ47" i="6"/>
  <c r="AG141" i="6"/>
  <c r="AL111" i="6"/>
  <c r="AJ111" i="6"/>
  <c r="AS82" i="6"/>
  <c r="AI124" i="6"/>
  <c r="AE40" i="6"/>
  <c r="Z114" i="6"/>
  <c r="AN280" i="6"/>
  <c r="X92" i="6"/>
  <c r="U64" i="6"/>
  <c r="Y175" i="6"/>
  <c r="AQ143" i="6"/>
  <c r="Z273" i="6"/>
  <c r="AA118" i="6"/>
  <c r="AR40" i="6"/>
  <c r="AM273" i="6"/>
  <c r="AI183" i="6"/>
  <c r="AK40" i="6"/>
  <c r="AR143" i="6"/>
  <c r="AS136" i="6"/>
  <c r="AP136" i="6"/>
  <c r="AR92" i="6"/>
  <c r="U136" i="6"/>
  <c r="AO59" i="6"/>
  <c r="AO40" i="6"/>
  <c r="AO34" i="6"/>
  <c r="AG263" i="6"/>
  <c r="AQ210" i="6"/>
  <c r="Z189" i="6"/>
  <c r="W225" i="6"/>
  <c r="AH111" i="6"/>
  <c r="AO273" i="6"/>
  <c r="J192" i="6"/>
  <c r="X143" i="6"/>
  <c r="V25" i="6"/>
  <c r="AP26" i="6"/>
  <c r="X27" i="6"/>
  <c r="V15" i="6"/>
  <c r="U24" i="6"/>
  <c r="AQ24" i="6"/>
  <c r="AP27" i="6"/>
  <c r="AM39" i="6"/>
  <c r="AQ39" i="6"/>
  <c r="AE188" i="6"/>
  <c r="AJ188" i="6"/>
  <c r="F65" i="6"/>
  <c r="AM37" i="6"/>
  <c r="AS37" i="6"/>
  <c r="Z37" i="6"/>
  <c r="AA37" i="6"/>
  <c r="W37" i="6"/>
  <c r="AN37" i="6"/>
  <c r="AQ37" i="6"/>
  <c r="V35" i="6"/>
  <c r="AA35" i="6"/>
  <c r="U35" i="6"/>
  <c r="U66" i="6"/>
  <c r="Z66" i="6"/>
  <c r="AT37" i="6"/>
  <c r="AO128" i="6"/>
  <c r="AR128" i="6"/>
  <c r="AN72" i="6"/>
  <c r="Y72" i="6"/>
  <c r="AJ62" i="6"/>
  <c r="AK62" i="6"/>
  <c r="AJ24" i="6"/>
  <c r="AG24" i="6"/>
  <c r="AB72" i="6"/>
  <c r="AB35" i="6"/>
  <c r="V37" i="6"/>
  <c r="X66" i="6"/>
  <c r="Z35" i="6"/>
  <c r="AP37" i="6"/>
  <c r="Y35" i="6"/>
  <c r="U269" i="6"/>
  <c r="X269" i="6"/>
  <c r="AA61" i="6"/>
  <c r="AF24" i="6"/>
  <c r="AT167" i="6"/>
  <c r="AS167" i="6"/>
  <c r="AO167" i="6"/>
  <c r="AR167" i="6"/>
  <c r="AF157" i="6"/>
  <c r="AG157" i="6"/>
  <c r="AS126" i="6"/>
  <c r="AP126" i="6"/>
  <c r="Y98" i="6"/>
  <c r="W20" i="6"/>
  <c r="AB20" i="6"/>
  <c r="AO192" i="6"/>
  <c r="AN192" i="6"/>
  <c r="AN52" i="6"/>
  <c r="AS52" i="6"/>
  <c r="AO96" i="6"/>
  <c r="AP96" i="6"/>
  <c r="X184" i="6"/>
  <c r="AP184" i="6"/>
  <c r="AR120" i="6"/>
  <c r="U120" i="6"/>
  <c r="AB120" i="6"/>
  <c r="AH210" i="6"/>
  <c r="AF210" i="6"/>
  <c r="AF130" i="6"/>
  <c r="AK130" i="6"/>
  <c r="AL130" i="6"/>
  <c r="AT20" i="6"/>
  <c r="AM20" i="6"/>
  <c r="AO20" i="6"/>
  <c r="AE280" i="6"/>
  <c r="AL280" i="6"/>
  <c r="AJ280" i="6"/>
  <c r="AS20" i="6"/>
  <c r="U37" i="6"/>
  <c r="X35" i="6"/>
  <c r="AN56" i="6"/>
  <c r="AQ56" i="6"/>
  <c r="AR56" i="6"/>
  <c r="W129" i="6"/>
  <c r="U129" i="6"/>
  <c r="V172" i="6"/>
  <c r="AL159" i="6"/>
  <c r="AJ159" i="6"/>
  <c r="AR48" i="6"/>
  <c r="AM48" i="6"/>
  <c r="AP48" i="6"/>
  <c r="AA62" i="6"/>
  <c r="W113" i="6"/>
  <c r="W143" i="6"/>
  <c r="AB143" i="6"/>
  <c r="AA143" i="6"/>
  <c r="V143" i="6"/>
  <c r="AF40" i="6"/>
  <c r="AH40" i="6"/>
  <c r="AJ40" i="6"/>
  <c r="AL40" i="6"/>
  <c r="W72" i="6"/>
  <c r="W66" i="6"/>
  <c r="Y143" i="6"/>
  <c r="AR37" i="6"/>
  <c r="X281" i="6"/>
  <c r="AB281" i="6"/>
  <c r="AI40" i="6"/>
  <c r="W146" i="6"/>
  <c r="AT88" i="6"/>
  <c r="W88" i="6"/>
  <c r="AS143" i="6"/>
  <c r="AT143" i="6"/>
  <c r="AM143" i="6"/>
  <c r="AP143" i="6"/>
  <c r="Z94" i="6"/>
  <c r="W94" i="6"/>
  <c r="AP94" i="6"/>
  <c r="AO94" i="6"/>
  <c r="AT94" i="6"/>
  <c r="AM94" i="6"/>
  <c r="X94" i="6"/>
  <c r="AB94" i="6"/>
  <c r="AA221" i="6"/>
  <c r="Z112" i="6"/>
  <c r="X219" i="6"/>
  <c r="AA186" i="6"/>
  <c r="U192" i="6"/>
  <c r="V161" i="6"/>
  <c r="V22" i="6"/>
  <c r="W40" i="6"/>
  <c r="X116" i="6"/>
  <c r="Y70" i="6"/>
  <c r="U84" i="6"/>
  <c r="U155" i="6"/>
  <c r="X151" i="6"/>
  <c r="AN106" i="6"/>
  <c r="AT106" i="6"/>
  <c r="V88" i="6"/>
  <c r="Y88" i="6"/>
  <c r="AJ66" i="6"/>
  <c r="AF66" i="6"/>
  <c r="AF109" i="6"/>
  <c r="AG109" i="6"/>
  <c r="AE109" i="6"/>
  <c r="AE76" i="6"/>
  <c r="AK76" i="6"/>
  <c r="AI76" i="6"/>
  <c r="W188" i="6"/>
  <c r="Z188" i="6"/>
  <c r="U188" i="6"/>
  <c r="X188" i="6"/>
  <c r="AF82" i="6"/>
  <c r="AH82" i="6"/>
  <c r="AE82" i="6"/>
  <c r="AG82" i="6"/>
  <c r="AF158" i="6"/>
  <c r="AH158" i="6"/>
  <c r="AE158" i="6"/>
  <c r="AG158" i="6"/>
  <c r="Z297" i="6"/>
  <c r="AA297" i="6"/>
  <c r="W297" i="6"/>
  <c r="U297" i="6"/>
  <c r="AS280" i="6"/>
  <c r="AT280" i="6"/>
  <c r="AB280" i="6"/>
  <c r="W280" i="6"/>
  <c r="X280" i="6"/>
  <c r="AM280" i="6"/>
  <c r="AO280" i="6"/>
  <c r="V280" i="6"/>
  <c r="AP280" i="6"/>
  <c r="AN82" i="6"/>
  <c r="W82" i="6"/>
  <c r="AM82" i="6"/>
  <c r="AT82" i="6"/>
  <c r="AM147" i="6"/>
  <c r="AQ48" i="6"/>
  <c r="AS48" i="6"/>
  <c r="AO184" i="6"/>
  <c r="AB88" i="6"/>
  <c r="V188" i="6"/>
  <c r="AT34" i="6"/>
  <c r="AR280" i="6"/>
  <c r="AP273" i="6"/>
  <c r="Y277" i="6"/>
  <c r="AI158" i="6"/>
  <c r="AG100" i="6"/>
  <c r="AJ82" i="6"/>
  <c r="Y280" i="6"/>
  <c r="AF192" i="6"/>
  <c r="AG192" i="6"/>
  <c r="AL155" i="6"/>
  <c r="AK155" i="6"/>
  <c r="AP141" i="6"/>
  <c r="AN141" i="6"/>
  <c r="AS46" i="6"/>
  <c r="AN46" i="6"/>
  <c r="AF31" i="6"/>
  <c r="AE31" i="6"/>
  <c r="AG31" i="6"/>
  <c r="AL149" i="6"/>
  <c r="AJ149" i="6"/>
  <c r="AK96" i="6"/>
  <c r="AJ96" i="6"/>
  <c r="AF156" i="6"/>
  <c r="AH156" i="6"/>
  <c r="AA34" i="6"/>
  <c r="V34" i="6"/>
  <c r="AI109" i="6"/>
  <c r="AA138" i="6"/>
  <c r="Y138" i="6"/>
  <c r="AI55" i="6"/>
  <c r="AL55" i="6"/>
  <c r="AG34" i="6"/>
  <c r="AE34" i="6"/>
  <c r="AH34" i="6"/>
  <c r="AQ104" i="6"/>
  <c r="AN104" i="6"/>
  <c r="AN96" i="6"/>
  <c r="AS96" i="6"/>
  <c r="AQ96" i="6"/>
  <c r="AA184" i="6"/>
  <c r="W184" i="6"/>
  <c r="AM184" i="6"/>
  <c r="Z184" i="6"/>
  <c r="AF72" i="6"/>
  <c r="AE72" i="6"/>
  <c r="C189" i="6"/>
  <c r="E196" i="6"/>
  <c r="D196" i="6"/>
  <c r="AR34" i="6"/>
  <c r="AQ34" i="6"/>
  <c r="AS34" i="6"/>
  <c r="AT273" i="6"/>
  <c r="AQ273" i="6"/>
  <c r="AR273" i="6"/>
  <c r="F44" i="6"/>
  <c r="AI35" i="6"/>
  <c r="AK35" i="6"/>
  <c r="AJ35" i="6"/>
  <c r="AL35" i="6"/>
  <c r="AF124" i="6"/>
  <c r="AH124" i="6"/>
  <c r="AE124" i="6"/>
  <c r="AG124" i="6"/>
  <c r="AE37" i="6"/>
  <c r="AG37" i="6"/>
  <c r="AF37" i="6"/>
  <c r="AH37" i="6"/>
  <c r="Y263" i="6"/>
  <c r="AB263" i="6"/>
  <c r="AR263" i="6"/>
  <c r="AN263" i="6"/>
  <c r="AO263" i="6"/>
  <c r="AQ263" i="6"/>
  <c r="X263" i="6"/>
  <c r="Z263" i="6"/>
  <c r="AI104" i="6"/>
  <c r="AK104" i="6"/>
  <c r="AJ104" i="6"/>
  <c r="AL104" i="6"/>
  <c r="AB273" i="6"/>
  <c r="X273" i="6"/>
  <c r="X146" i="6"/>
  <c r="AM88" i="6"/>
  <c r="AT48" i="6"/>
  <c r="AN184" i="6"/>
  <c r="AM104" i="6"/>
  <c r="AQ41" i="6"/>
  <c r="Y188" i="6"/>
  <c r="AP34" i="6"/>
  <c r="AO141" i="6"/>
  <c r="AN273" i="6"/>
  <c r="V263" i="6"/>
  <c r="U116" i="6"/>
  <c r="AP72" i="6"/>
  <c r="AL37" i="6"/>
  <c r="AL76" i="6"/>
  <c r="AJ34" i="6"/>
  <c r="AP263" i="6"/>
  <c r="AF35" i="6"/>
  <c r="AK158" i="6"/>
  <c r="AR82" i="6"/>
  <c r="AG104" i="6"/>
  <c r="AL124" i="6"/>
  <c r="AL82" i="6"/>
  <c r="AL66" i="6"/>
  <c r="Y297" i="6"/>
  <c r="AF119" i="6"/>
  <c r="AI119" i="6"/>
  <c r="AK119" i="6"/>
  <c r="AS180" i="6"/>
  <c r="AO180" i="6"/>
  <c r="U273" i="6"/>
  <c r="AB297" i="6"/>
  <c r="X297" i="6"/>
  <c r="G196" i="6"/>
  <c r="D92" i="6"/>
  <c r="F285" i="6"/>
  <c r="X129" i="6"/>
  <c r="Z65" i="6"/>
  <c r="Z154" i="6"/>
  <c r="AA142" i="6"/>
  <c r="V152" i="6"/>
  <c r="Y104" i="6"/>
  <c r="W151" i="6"/>
  <c r="AB187" i="6"/>
  <c r="AA140" i="6"/>
  <c r="AQ177" i="6"/>
  <c r="W298" i="6"/>
  <c r="Z167" i="6"/>
  <c r="Z155" i="6"/>
  <c r="AM155" i="6"/>
  <c r="AM151" i="6"/>
  <c r="Z132" i="6"/>
  <c r="X132" i="6"/>
  <c r="V129" i="6"/>
  <c r="AB80" i="6"/>
  <c r="X37" i="6"/>
  <c r="V151" i="6"/>
  <c r="AO52" i="6"/>
  <c r="AM52" i="6"/>
  <c r="AB37" i="6"/>
  <c r="AA44" i="6"/>
  <c r="AA180" i="6"/>
  <c r="AQ128" i="6"/>
  <c r="Y121" i="6"/>
  <c r="AS59" i="6"/>
  <c r="AN59" i="6"/>
  <c r="AT17" i="6"/>
  <c r="AR180" i="6"/>
  <c r="AQ180" i="6"/>
  <c r="AP159" i="6"/>
  <c r="Y118" i="6"/>
  <c r="Y37" i="6"/>
  <c r="AO37" i="6"/>
  <c r="AS132" i="6"/>
  <c r="AP132" i="6"/>
  <c r="Y167" i="6"/>
  <c r="AB167" i="6"/>
  <c r="Z221" i="6"/>
  <c r="AH188" i="6"/>
  <c r="AF188" i="6"/>
  <c r="AF86" i="6"/>
  <c r="AH72" i="6"/>
  <c r="AF280" i="6"/>
  <c r="AH280" i="6"/>
  <c r="AH66" i="6"/>
  <c r="AI66" i="6"/>
  <c r="AL84" i="6"/>
  <c r="AF84" i="6"/>
  <c r="U148" i="6"/>
  <c r="V59" i="6"/>
  <c r="U56" i="6"/>
  <c r="U179" i="6"/>
  <c r="W279" i="6"/>
  <c r="U63" i="6"/>
  <c r="AB40" i="6"/>
  <c r="F220" i="6"/>
  <c r="J65" i="6"/>
  <c r="H177" i="6"/>
  <c r="C143" i="6"/>
  <c r="AO151" i="6"/>
  <c r="X44" i="6"/>
  <c r="Z151" i="6"/>
  <c r="AT52" i="6"/>
  <c r="AR52" i="6"/>
  <c r="Z44" i="6"/>
  <c r="AP186" i="6"/>
  <c r="Z193" i="6"/>
  <c r="AB121" i="6"/>
  <c r="AQ59" i="6"/>
  <c r="AM59" i="6"/>
  <c r="AP180" i="6"/>
  <c r="AM180" i="6"/>
  <c r="X128" i="6"/>
  <c r="V40" i="6"/>
  <c r="AN132" i="6"/>
  <c r="AQ132" i="6"/>
  <c r="AA167" i="6"/>
  <c r="W167" i="6"/>
  <c r="AA92" i="6"/>
  <c r="U133" i="6"/>
  <c r="AR185" i="6"/>
  <c r="AK188" i="6"/>
  <c r="AI188" i="6"/>
  <c r="AE86" i="6"/>
  <c r="AG72" i="6"/>
  <c r="AK15" i="6"/>
  <c r="AK280" i="6"/>
  <c r="AI280" i="6"/>
  <c r="AK66" i="6"/>
  <c r="AH84" i="6"/>
  <c r="AI84" i="6"/>
  <c r="W76" i="6"/>
  <c r="AB141" i="6"/>
  <c r="Z173" i="6"/>
  <c r="AA181" i="6"/>
  <c r="AB64" i="6"/>
  <c r="Y134" i="6"/>
  <c r="AO185" i="6"/>
  <c r="I195" i="6"/>
  <c r="AP151" i="6"/>
  <c r="AQ47" i="6"/>
  <c r="Z40" i="6"/>
  <c r="AT24" i="6"/>
  <c r="AA151" i="6"/>
  <c r="AP52" i="6"/>
  <c r="AB44" i="6"/>
  <c r="AB180" i="6"/>
  <c r="AB185" i="6"/>
  <c r="AN128" i="6"/>
  <c r="Z121" i="6"/>
  <c r="AT59" i="6"/>
  <c r="U40" i="6"/>
  <c r="AT180" i="6"/>
  <c r="AR159" i="6"/>
  <c r="AA40" i="6"/>
  <c r="AT132" i="6"/>
  <c r="U167" i="6"/>
  <c r="V92" i="6"/>
  <c r="V33" i="6"/>
  <c r="AM80" i="6"/>
  <c r="AP185" i="6"/>
  <c r="AG188" i="6"/>
  <c r="AH86" i="6"/>
  <c r="AG280" i="6"/>
  <c r="U180" i="6"/>
  <c r="AS185" i="6"/>
  <c r="V185" i="6"/>
  <c r="AR9" i="6"/>
  <c r="AA9" i="6"/>
  <c r="AP182" i="6"/>
  <c r="W277" i="6"/>
  <c r="U271" i="6"/>
  <c r="AM109" i="6"/>
  <c r="AA219" i="6"/>
  <c r="Y219" i="6"/>
  <c r="X181" i="6"/>
  <c r="AB104" i="6"/>
  <c r="AP98" i="6"/>
  <c r="V109" i="6"/>
  <c r="W172" i="6"/>
  <c r="Y193" i="6"/>
  <c r="U185" i="6"/>
  <c r="AM145" i="6"/>
  <c r="Z120" i="6"/>
  <c r="W120" i="6"/>
  <c r="AR55" i="6"/>
  <c r="AI155" i="6"/>
  <c r="AH151" i="6"/>
  <c r="AS120" i="6"/>
  <c r="AP120" i="6"/>
  <c r="Z68" i="6"/>
  <c r="AF74" i="6"/>
  <c r="AJ17" i="6"/>
  <c r="AL142" i="6"/>
  <c r="AA152" i="6"/>
  <c r="Z219" i="6"/>
  <c r="Y178" i="6"/>
  <c r="Y159" i="6"/>
  <c r="W211" i="6"/>
  <c r="AP147" i="6"/>
  <c r="V201" i="6"/>
  <c r="AO126" i="6"/>
  <c r="AB219" i="6"/>
  <c r="U219" i="6"/>
  <c r="U161" i="6"/>
  <c r="AA193" i="6"/>
  <c r="W185" i="6"/>
  <c r="V120" i="6"/>
  <c r="Y120" i="6"/>
  <c r="AB59" i="6"/>
  <c r="AT120" i="6"/>
  <c r="AF165" i="6"/>
  <c r="AE74" i="6"/>
  <c r="X154" i="6"/>
  <c r="AK183" i="6"/>
  <c r="AK142" i="6"/>
  <c r="AA175" i="6"/>
  <c r="E266" i="6"/>
  <c r="C54" i="6"/>
  <c r="C89" i="6"/>
  <c r="J262" i="6"/>
  <c r="C262" i="6"/>
  <c r="AA119" i="6"/>
  <c r="W271" i="6"/>
  <c r="AN149" i="6"/>
  <c r="AN109" i="6"/>
  <c r="AR39" i="6"/>
  <c r="AM126" i="6"/>
  <c r="AR134" i="6"/>
  <c r="AO98" i="6"/>
  <c r="W109" i="6"/>
  <c r="AB172" i="6"/>
  <c r="AP145" i="6"/>
  <c r="X134" i="6"/>
  <c r="X120" i="6"/>
  <c r="AA120" i="6"/>
  <c r="V147" i="6"/>
  <c r="AJ155" i="6"/>
  <c r="AE192" i="6"/>
  <c r="Y217" i="6"/>
  <c r="AA100" i="6"/>
  <c r="AI62" i="6"/>
  <c r="AI142" i="6"/>
  <c r="AF65" i="6"/>
  <c r="V115" i="6"/>
  <c r="U52" i="6"/>
  <c r="U187" i="6"/>
  <c r="W145" i="6"/>
  <c r="U223" i="6"/>
  <c r="Z181" i="6"/>
  <c r="Z64" i="6"/>
  <c r="G216" i="6"/>
  <c r="I111" i="6"/>
  <c r="E220" i="6"/>
  <c r="J247" i="6"/>
  <c r="D255" i="6"/>
  <c r="AO24" i="6"/>
  <c r="AM24" i="6"/>
  <c r="V21" i="6"/>
  <c r="W24" i="6"/>
  <c r="Z25" i="6"/>
  <c r="AP24" i="6"/>
  <c r="AS24" i="6"/>
  <c r="AO26" i="6"/>
  <c r="AR25" i="6"/>
  <c r="AI24" i="6"/>
  <c r="W25" i="6"/>
  <c r="AS25" i="6"/>
  <c r="Y25" i="6"/>
  <c r="AN24" i="6"/>
  <c r="AJ22" i="6"/>
  <c r="AH24" i="6"/>
  <c r="AA27" i="6"/>
  <c r="U15" i="6"/>
  <c r="AP20" i="6"/>
  <c r="AQ20" i="6"/>
  <c r="AF25" i="6"/>
  <c r="AL34" i="6"/>
  <c r="AF34" i="6"/>
  <c r="U20" i="6"/>
  <c r="AN20" i="6"/>
  <c r="Y24" i="6"/>
  <c r="D136" i="6"/>
  <c r="H280" i="6"/>
  <c r="AM192" i="6"/>
  <c r="X209" i="6"/>
  <c r="AR47" i="6"/>
  <c r="V102" i="6"/>
  <c r="AO39" i="6"/>
  <c r="AP39" i="6"/>
  <c r="W34" i="6"/>
  <c r="U211" i="6"/>
  <c r="AN134" i="6"/>
  <c r="AA15" i="6"/>
  <c r="Z15" i="6"/>
  <c r="X172" i="6"/>
  <c r="AA172" i="6"/>
  <c r="Y161" i="6"/>
  <c r="AB134" i="6"/>
  <c r="AM106" i="6"/>
  <c r="V116" i="6"/>
  <c r="AB116" i="6"/>
  <c r="V52" i="6"/>
  <c r="Y34" i="6"/>
  <c r="AB24" i="6"/>
  <c r="V24" i="6"/>
  <c r="W141" i="6"/>
  <c r="AH22" i="6"/>
  <c r="AK193" i="6"/>
  <c r="U182" i="6"/>
  <c r="AF150" i="6"/>
  <c r="AI157" i="6"/>
  <c r="AH157" i="6"/>
  <c r="AE172" i="6"/>
  <c r="AI172" i="6"/>
  <c r="AE173" i="6"/>
  <c r="AK173" i="6"/>
  <c r="AJ156" i="6"/>
  <c r="AL156" i="6"/>
  <c r="AB217" i="6"/>
  <c r="AO47" i="6"/>
  <c r="AQ134" i="6"/>
  <c r="Y52" i="6"/>
  <c r="AB15" i="6"/>
  <c r="AB161" i="6"/>
  <c r="W134" i="6"/>
  <c r="W116" i="6"/>
  <c r="X24" i="6"/>
  <c r="AA24" i="6"/>
  <c r="Z39" i="6"/>
  <c r="AI68" i="6"/>
  <c r="AF48" i="6"/>
  <c r="AG48" i="6"/>
  <c r="AE44" i="6"/>
  <c r="AH44" i="6"/>
  <c r="AI163" i="6"/>
  <c r="AG163" i="6"/>
  <c r="AI72" i="6"/>
  <c r="AK72" i="6"/>
  <c r="AF96" i="6"/>
  <c r="AI96" i="6"/>
  <c r="AP192" i="6"/>
  <c r="AS39" i="6"/>
  <c r="AN39" i="6"/>
  <c r="W15" i="6"/>
  <c r="V142" i="6"/>
  <c r="AR102" i="6"/>
  <c r="Y172" i="6"/>
  <c r="Z172" i="6"/>
  <c r="Z34" i="6"/>
  <c r="AF22" i="6"/>
  <c r="AL148" i="6"/>
  <c r="AK156" i="6"/>
  <c r="AE156" i="6"/>
  <c r="Z287" i="6"/>
  <c r="AA273" i="6"/>
  <c r="AM47" i="6"/>
  <c r="AA102" i="6"/>
  <c r="AA72" i="6"/>
  <c r="Z52" i="6"/>
  <c r="AT39" i="6"/>
  <c r="X34" i="6"/>
  <c r="V219" i="6"/>
  <c r="AO134" i="6"/>
  <c r="AN88" i="6"/>
  <c r="X127" i="6"/>
  <c r="AQ26" i="6"/>
  <c r="Y15" i="6"/>
  <c r="AN102" i="6"/>
  <c r="V180" i="6"/>
  <c r="U172" i="6"/>
  <c r="Z161" i="6"/>
  <c r="AN145" i="6"/>
  <c r="Z134" i="6"/>
  <c r="Z88" i="6"/>
  <c r="Y116" i="6"/>
  <c r="V56" i="6"/>
  <c r="Z24" i="6"/>
  <c r="AB159" i="6"/>
  <c r="AK31" i="6"/>
  <c r="AL298" i="6"/>
  <c r="AK161" i="6"/>
  <c r="AJ52" i="6"/>
  <c r="AG165" i="6"/>
  <c r="AE157" i="6"/>
  <c r="AJ72" i="6"/>
  <c r="W26" i="6"/>
  <c r="AK24" i="6"/>
  <c r="AE24" i="6"/>
  <c r="AL173" i="6"/>
  <c r="AL96" i="6"/>
  <c r="AJ148" i="6"/>
  <c r="AF92" i="6"/>
  <c r="AG156" i="6"/>
  <c r="AE163" i="6"/>
  <c r="AH150" i="6"/>
  <c r="AH65" i="6"/>
  <c r="AI34" i="6"/>
  <c r="AK34" i="6"/>
  <c r="AF47" i="6"/>
  <c r="AL47" i="6"/>
  <c r="AI179" i="6"/>
  <c r="AG179" i="6"/>
  <c r="AL128" i="6"/>
  <c r="AK128" i="6"/>
  <c r="AT177" i="6"/>
  <c r="AN177" i="6"/>
  <c r="AS177" i="6"/>
  <c r="AA298" i="6"/>
  <c r="AE66" i="6"/>
  <c r="AG66" i="6"/>
  <c r="V62" i="6"/>
  <c r="AJ74" i="6"/>
  <c r="AH74" i="6"/>
  <c r="X78" i="6"/>
  <c r="AE84" i="6"/>
  <c r="AG84" i="6"/>
  <c r="E177" i="6"/>
  <c r="U80" i="6"/>
  <c r="AA65" i="6"/>
  <c r="V17" i="6"/>
  <c r="AI130" i="6"/>
  <c r="AK109" i="6"/>
  <c r="U142" i="6"/>
  <c r="Z171" i="6"/>
  <c r="AB74" i="6"/>
  <c r="W48" i="6"/>
  <c r="W33" i="6"/>
  <c r="X192" i="6"/>
  <c r="X96" i="6"/>
  <c r="Z128" i="6"/>
  <c r="AA296" i="6"/>
  <c r="Y227" i="6"/>
  <c r="W63" i="6"/>
  <c r="U100" i="6"/>
  <c r="U72" i="6"/>
  <c r="X113" i="6"/>
  <c r="AK21" i="6"/>
  <c r="AT9" i="6"/>
  <c r="AN9" i="6"/>
  <c r="AQ9" i="6"/>
  <c r="AO9" i="6"/>
  <c r="Y9" i="6"/>
  <c r="AP9" i="6"/>
  <c r="AJ21" i="6"/>
  <c r="AI20" i="6"/>
  <c r="AN27" i="6"/>
  <c r="AT27" i="6"/>
  <c r="AT25" i="6"/>
  <c r="AN25" i="6"/>
  <c r="AA25" i="6"/>
  <c r="X25" i="6"/>
  <c r="AQ25" i="6"/>
  <c r="AP25" i="6"/>
  <c r="AB25" i="6"/>
  <c r="U25" i="6"/>
  <c r="AQ22" i="6"/>
  <c r="AS22" i="6"/>
  <c r="AB22" i="6"/>
  <c r="AF15" i="6"/>
  <c r="AJ15" i="6"/>
  <c r="AB26" i="6"/>
  <c r="AS9" i="6"/>
  <c r="AI11" i="6"/>
  <c r="AG11" i="6"/>
  <c r="AM17" i="6"/>
  <c r="AS17" i="6"/>
  <c r="AQ17" i="6"/>
  <c r="AB27" i="6"/>
  <c r="U27" i="6"/>
  <c r="V9" i="6"/>
  <c r="Z9" i="6"/>
  <c r="X9" i="6"/>
  <c r="F51" i="6"/>
  <c r="AA60" i="6"/>
  <c r="U169" i="6"/>
  <c r="Z31" i="6"/>
  <c r="AO155" i="6"/>
  <c r="AT151" i="6"/>
  <c r="AS151" i="6"/>
  <c r="AO147" i="6"/>
  <c r="AN182" i="6"/>
  <c r="X271" i="6"/>
  <c r="Y165" i="6"/>
  <c r="AB146" i="6"/>
  <c r="AO109" i="6"/>
  <c r="AT47" i="6"/>
  <c r="AP47" i="6"/>
  <c r="AB145" i="6"/>
  <c r="X102" i="6"/>
  <c r="Z72" i="6"/>
  <c r="X72" i="6"/>
  <c r="AA22" i="6"/>
  <c r="AA20" i="6"/>
  <c r="AB9" i="6"/>
  <c r="W9" i="6"/>
  <c r="X175" i="6"/>
  <c r="Y181" i="6"/>
  <c r="AS134" i="6"/>
  <c r="AP134" i="6"/>
  <c r="W104" i="6"/>
  <c r="AB156" i="6"/>
  <c r="Y151" i="6"/>
  <c r="U151" i="6"/>
  <c r="AS98" i="6"/>
  <c r="AS26" i="6"/>
  <c r="AR26" i="6"/>
  <c r="AN22" i="6"/>
  <c r="Y142" i="6"/>
  <c r="U109" i="6"/>
  <c r="U47" i="6"/>
  <c r="AT102" i="6"/>
  <c r="AT184" i="6"/>
  <c r="AS184" i="6"/>
  <c r="Z180" i="6"/>
  <c r="W180" i="6"/>
  <c r="Y176" i="6"/>
  <c r="Z176" i="6"/>
  <c r="AA161" i="6"/>
  <c r="W161" i="6"/>
  <c r="Z185" i="6"/>
  <c r="Y185" i="6"/>
  <c r="AT145" i="6"/>
  <c r="AS145" i="6"/>
  <c r="U134" i="6"/>
  <c r="AA134" i="6"/>
  <c r="V100" i="6"/>
  <c r="AO104" i="6"/>
  <c r="AP104" i="6"/>
  <c r="AA155" i="6"/>
  <c r="AR106" i="6"/>
  <c r="U98" i="6"/>
  <c r="AM46" i="6"/>
  <c r="AB66" i="6"/>
  <c r="Y66" i="6"/>
  <c r="V184" i="6"/>
  <c r="Y184" i="6"/>
  <c r="U106" i="6"/>
  <c r="W118" i="6"/>
  <c r="X118" i="6"/>
  <c r="W64" i="6"/>
  <c r="U92" i="6"/>
  <c r="AG25" i="6"/>
  <c r="AP80" i="6"/>
  <c r="AH192" i="6"/>
  <c r="AT185" i="6"/>
  <c r="AP210" i="6"/>
  <c r="AH172" i="6"/>
  <c r="AF172" i="6"/>
  <c r="AJ161" i="6"/>
  <c r="AG47" i="6"/>
  <c r="AE47" i="6"/>
  <c r="AK86" i="6"/>
  <c r="AI86" i="6"/>
  <c r="AH76" i="6"/>
  <c r="AF76" i="6"/>
  <c r="AP156" i="6"/>
  <c r="AH173" i="6"/>
  <c r="AF173" i="6"/>
  <c r="AG130" i="6"/>
  <c r="AE130" i="6"/>
  <c r="AG96" i="6"/>
  <c r="AE96" i="6"/>
  <c r="AF148" i="6"/>
  <c r="AG119" i="6"/>
  <c r="AE119" i="6"/>
  <c r="AJ44" i="6"/>
  <c r="AG223" i="6"/>
  <c r="AF59" i="6"/>
  <c r="AE55" i="6"/>
  <c r="AK74" i="6"/>
  <c r="AI74" i="6"/>
  <c r="AH62" i="6"/>
  <c r="AG15" i="6"/>
  <c r="AE15" i="6"/>
  <c r="AI17" i="6"/>
  <c r="AL177" i="6"/>
  <c r="AF100" i="6"/>
  <c r="AH142" i="6"/>
  <c r="AF142" i="6"/>
  <c r="AH11" i="6"/>
  <c r="AO210" i="6"/>
  <c r="Y41" i="6"/>
  <c r="AP65" i="6"/>
  <c r="AB86" i="6"/>
  <c r="AQ185" i="6"/>
  <c r="AB183" i="6"/>
  <c r="AN155" i="6"/>
  <c r="AR151" i="6"/>
  <c r="AQ151" i="6"/>
  <c r="AO182" i="6"/>
  <c r="AB269" i="6"/>
  <c r="AO149" i="6"/>
  <c r="AT109" i="6"/>
  <c r="AS47" i="6"/>
  <c r="AB102" i="6"/>
  <c r="X117" i="6"/>
  <c r="V72" i="6"/>
  <c r="X22" i="6"/>
  <c r="X20" i="6"/>
  <c r="U9" i="6"/>
  <c r="AT134" i="6"/>
  <c r="AM134" i="6"/>
  <c r="Z104" i="6"/>
  <c r="AB151" i="6"/>
  <c r="AT26" i="6"/>
  <c r="AR184" i="6"/>
  <c r="AQ184" i="6"/>
  <c r="X180" i="6"/>
  <c r="X176" i="6"/>
  <c r="X161" i="6"/>
  <c r="X185" i="6"/>
  <c r="AA185" i="6"/>
  <c r="AR145" i="6"/>
  <c r="V134" i="6"/>
  <c r="V130" i="6"/>
  <c r="AS104" i="6"/>
  <c r="V155" i="6"/>
  <c r="Z54" i="6"/>
  <c r="AO46" i="6"/>
  <c r="V66" i="6"/>
  <c r="AA66" i="6"/>
  <c r="AB63" i="6"/>
  <c r="AB184" i="6"/>
  <c r="AM100" i="6"/>
  <c r="V118" i="6"/>
  <c r="X182" i="6"/>
  <c r="Y115" i="6"/>
  <c r="AG210" i="6"/>
  <c r="AN185" i="6"/>
  <c r="AR66" i="6"/>
  <c r="Z139" i="6"/>
  <c r="AG172" i="6"/>
  <c r="Z61" i="6"/>
  <c r="AB84" i="6"/>
  <c r="AH47" i="6"/>
  <c r="AL86" i="6"/>
  <c r="AG76" i="6"/>
  <c r="W178" i="6"/>
  <c r="Y49" i="6"/>
  <c r="AG173" i="6"/>
  <c r="AH130" i="6"/>
  <c r="AH96" i="6"/>
  <c r="AH148" i="6"/>
  <c r="AH119" i="6"/>
  <c r="AL44" i="6"/>
  <c r="AF42" i="6"/>
  <c r="AG55" i="6"/>
  <c r="AL74" i="6"/>
  <c r="AL70" i="6"/>
  <c r="AF62" i="6"/>
  <c r="AH15" i="6"/>
  <c r="AJ128" i="6"/>
  <c r="AG142" i="6"/>
  <c r="AF11" i="6"/>
  <c r="Y171" i="6"/>
  <c r="AA76" i="6"/>
  <c r="AB207" i="6"/>
  <c r="W203" i="6"/>
  <c r="F280" i="6"/>
  <c r="H65" i="6"/>
  <c r="J32" i="6"/>
  <c r="D280" i="6"/>
  <c r="I143" i="6"/>
  <c r="U7" i="6"/>
  <c r="AF6" i="6"/>
  <c r="X6" i="6"/>
  <c r="Z6" i="6"/>
  <c r="U6" i="6"/>
  <c r="V6" i="6"/>
  <c r="Y6" i="6"/>
  <c r="AA6" i="6"/>
  <c r="AB6" i="6"/>
  <c r="AL138" i="6"/>
  <c r="AJ163" i="6"/>
  <c r="AG183" i="6"/>
  <c r="AK150" i="6"/>
  <c r="AI21" i="6"/>
  <c r="AJ20" i="6"/>
  <c r="AE25" i="6"/>
  <c r="AK22" i="6"/>
  <c r="AI22" i="6"/>
  <c r="AJ31" i="6"/>
  <c r="AE210" i="6"/>
  <c r="AI161" i="6"/>
  <c r="AI193" i="6"/>
  <c r="AE179" i="6"/>
  <c r="AE165" i="6"/>
  <c r="AK148" i="6"/>
  <c r="AI148" i="6"/>
  <c r="AH63" i="6"/>
  <c r="AK44" i="6"/>
  <c r="AI44" i="6"/>
  <c r="AH272" i="6"/>
  <c r="AL109" i="6"/>
  <c r="AJ109" i="6"/>
  <c r="AH55" i="6"/>
  <c r="AF55" i="6"/>
  <c r="AE102" i="6"/>
  <c r="AG62" i="6"/>
  <c r="AE62" i="6"/>
  <c r="AH163" i="6"/>
  <c r="AF163" i="6"/>
  <c r="AL183" i="6"/>
  <c r="AJ183" i="6"/>
  <c r="AK145" i="6"/>
  <c r="AI128" i="6"/>
  <c r="AE100" i="6"/>
  <c r="AG150" i="6"/>
  <c r="AE150" i="6"/>
  <c r="AE48" i="6"/>
  <c r="AL51" i="6"/>
  <c r="AK20" i="6"/>
  <c r="AJ193" i="6"/>
  <c r="AL163" i="6"/>
  <c r="AL187" i="6"/>
  <c r="AE183" i="6"/>
  <c r="AI150" i="6"/>
  <c r="AG22" i="6"/>
  <c r="AH31" i="6"/>
  <c r="AH179" i="6"/>
  <c r="AH165" i="6"/>
  <c r="AH68" i="6"/>
  <c r="AG148" i="6"/>
  <c r="AI63" i="6"/>
  <c r="AG44" i="6"/>
  <c r="AH109" i="6"/>
  <c r="AK55" i="6"/>
  <c r="AL62" i="6"/>
  <c r="AI61" i="6"/>
  <c r="AH184" i="6"/>
  <c r="AK163" i="6"/>
  <c r="AH183" i="6"/>
  <c r="AH100" i="6"/>
  <c r="AL150" i="6"/>
  <c r="AB285" i="6"/>
  <c r="X285" i="6"/>
  <c r="AT148" i="6"/>
  <c r="Y148" i="6"/>
  <c r="AR124" i="6"/>
  <c r="Y124" i="6"/>
  <c r="AB190" i="6"/>
  <c r="AQ190" i="6"/>
  <c r="AR190" i="6"/>
  <c r="AF50" i="6"/>
  <c r="AH50" i="6"/>
  <c r="AE50" i="6"/>
  <c r="AG50" i="6"/>
  <c r="AJ50" i="6"/>
  <c r="AL50" i="6"/>
  <c r="AI153" i="6"/>
  <c r="AK153" i="6"/>
  <c r="AJ153" i="6"/>
  <c r="AL153" i="6"/>
  <c r="AH153" i="6"/>
  <c r="AF153" i="6"/>
  <c r="Y90" i="6"/>
  <c r="U90" i="6"/>
  <c r="AT90" i="6"/>
  <c r="AM90" i="6"/>
  <c r="Y55" i="6"/>
  <c r="AN55" i="6"/>
  <c r="AS55" i="6"/>
  <c r="U55" i="6"/>
  <c r="AP55" i="6"/>
  <c r="AT55" i="6"/>
  <c r="AS62" i="6"/>
  <c r="AN62" i="6"/>
  <c r="AR62" i="6"/>
  <c r="W62" i="6"/>
  <c r="Z62" i="6"/>
  <c r="U62" i="6"/>
  <c r="AB62" i="6"/>
  <c r="AT190" i="6"/>
  <c r="Y207" i="6"/>
  <c r="AM55" i="6"/>
  <c r="AR90" i="6"/>
  <c r="X62" i="6"/>
  <c r="X229" i="6"/>
  <c r="V229" i="6"/>
  <c r="U205" i="6"/>
  <c r="W205" i="6"/>
  <c r="AG153" i="6"/>
  <c r="Y100" i="6"/>
  <c r="AB100" i="6"/>
  <c r="Z100" i="6"/>
  <c r="W100" i="6"/>
  <c r="AN152" i="6"/>
  <c r="Y152" i="6"/>
  <c r="U152" i="6"/>
  <c r="Y106" i="6"/>
  <c r="AQ106" i="6"/>
  <c r="AS106" i="6"/>
  <c r="AP106" i="6"/>
  <c r="AO106" i="6"/>
  <c r="AJ186" i="6"/>
  <c r="AF186" i="6"/>
  <c r="AH186" i="6"/>
  <c r="AG186" i="6"/>
  <c r="AI141" i="6"/>
  <c r="AK141" i="6"/>
  <c r="AJ141" i="6"/>
  <c r="AL141" i="6"/>
  <c r="AF141" i="6"/>
  <c r="AH141" i="6"/>
  <c r="AJ6" i="6"/>
  <c r="AI6" i="6"/>
  <c r="AK6" i="6"/>
  <c r="AG6" i="6"/>
  <c r="AE6" i="6"/>
  <c r="AM22" i="6"/>
  <c r="AO22" i="6"/>
  <c r="W22" i="6"/>
  <c r="Z22" i="6"/>
  <c r="AR22" i="6"/>
  <c r="AT22" i="6"/>
  <c r="Y22" i="6"/>
  <c r="U22" i="6"/>
  <c r="AP102" i="6"/>
  <c r="AO102" i="6"/>
  <c r="Y102" i="6"/>
  <c r="U102" i="6"/>
  <c r="AQ102" i="6"/>
  <c r="AS102" i="6"/>
  <c r="Z102" i="6"/>
  <c r="W102" i="6"/>
  <c r="AH298" i="6"/>
  <c r="AF298" i="6"/>
  <c r="AE298" i="6"/>
  <c r="AG298" i="6"/>
  <c r="AI298" i="6"/>
  <c r="AK298" i="6"/>
  <c r="AR175" i="6"/>
  <c r="AQ175" i="6"/>
  <c r="AT175" i="6"/>
  <c r="AS175" i="6"/>
  <c r="AP175" i="6"/>
  <c r="AM175" i="6"/>
  <c r="AN175" i="6"/>
  <c r="AO175" i="6"/>
  <c r="W175" i="6"/>
  <c r="AB175" i="6"/>
  <c r="V175" i="6"/>
  <c r="U175" i="6"/>
  <c r="Y125" i="6"/>
  <c r="V125" i="6"/>
  <c r="V39" i="6"/>
  <c r="Y39" i="6"/>
  <c r="AA39" i="6"/>
  <c r="AB139" i="6"/>
  <c r="AA139" i="6"/>
  <c r="Y139" i="6"/>
  <c r="AA114" i="6"/>
  <c r="AB114" i="6"/>
  <c r="Y114" i="6"/>
  <c r="AB123" i="6"/>
  <c r="AA123" i="6"/>
  <c r="AN122" i="6"/>
  <c r="AB122" i="6"/>
  <c r="X57" i="6"/>
  <c r="Z57" i="6"/>
  <c r="U57" i="6"/>
  <c r="V57" i="6"/>
  <c r="AA57" i="6"/>
  <c r="V11" i="6"/>
  <c r="U11" i="6"/>
  <c r="AN36" i="6"/>
  <c r="AP36" i="6"/>
  <c r="AM36" i="6"/>
  <c r="AT36" i="6"/>
  <c r="AS36" i="6"/>
  <c r="AO36" i="6"/>
  <c r="X36" i="6"/>
  <c r="U149" i="6"/>
  <c r="Y149" i="6"/>
  <c r="AB149" i="6"/>
  <c r="AS149" i="6"/>
  <c r="AT149" i="6"/>
  <c r="AQ149" i="6"/>
  <c r="AR149" i="6"/>
  <c r="AP63" i="6"/>
  <c r="AR63" i="6"/>
  <c r="AA63" i="6"/>
  <c r="Z63" i="6"/>
  <c r="AQ63" i="6"/>
  <c r="Y63" i="6"/>
  <c r="X63" i="6"/>
  <c r="AP100" i="6"/>
  <c r="AO100" i="6"/>
  <c r="AQ100" i="6"/>
  <c r="AS100" i="6"/>
  <c r="AR100" i="6"/>
  <c r="AN100" i="6"/>
  <c r="W183" i="6"/>
  <c r="V183" i="6"/>
  <c r="U183" i="6"/>
  <c r="AH39" i="6"/>
  <c r="AF39" i="6"/>
  <c r="AP149" i="6"/>
  <c r="AB39" i="6"/>
  <c r="AA190" i="6"/>
  <c r="AB57" i="6"/>
  <c r="X100" i="6"/>
  <c r="AQ55" i="6"/>
  <c r="Y62" i="6"/>
  <c r="V63" i="6"/>
  <c r="X11" i="6"/>
  <c r="AT100" i="6"/>
  <c r="AR36" i="6"/>
  <c r="W149" i="6"/>
  <c r="AK50" i="6"/>
  <c r="AB29" i="6"/>
  <c r="X29" i="6"/>
  <c r="AA7" i="6"/>
  <c r="W7" i="6"/>
  <c r="AB7" i="6"/>
  <c r="W54" i="6"/>
  <c r="AB54" i="6"/>
  <c r="X54" i="6"/>
  <c r="AR126" i="6"/>
  <c r="AN126" i="6"/>
  <c r="AA126" i="6"/>
  <c r="AQ126" i="6"/>
  <c r="AT126" i="6"/>
  <c r="AF56" i="6"/>
  <c r="AH56" i="6"/>
  <c r="AG56" i="6"/>
  <c r="AF138" i="6"/>
  <c r="AH138" i="6"/>
  <c r="AE138" i="6"/>
  <c r="AG138" i="6"/>
  <c r="AK138" i="6"/>
  <c r="AI138" i="6"/>
  <c r="AQ156" i="6"/>
  <c r="AS156" i="6"/>
  <c r="AM156" i="6"/>
  <c r="AR156" i="6"/>
  <c r="AO156" i="6"/>
  <c r="AT156" i="6"/>
  <c r="AA156" i="6"/>
  <c r="V156" i="6"/>
  <c r="AN156" i="6"/>
  <c r="U156" i="6"/>
  <c r="Y156" i="6"/>
  <c r="AI102" i="6"/>
  <c r="AK102" i="6"/>
  <c r="AJ102" i="6"/>
  <c r="AL102" i="6"/>
  <c r="AH102" i="6"/>
  <c r="AF102" i="6"/>
  <c r="Z109" i="6"/>
  <c r="AB109" i="6"/>
  <c r="AQ109" i="6"/>
  <c r="AS109" i="6"/>
  <c r="Y109" i="6"/>
  <c r="AA109" i="6"/>
  <c r="AP109" i="6"/>
  <c r="AR109" i="6"/>
  <c r="W27" i="6"/>
  <c r="Y27" i="6"/>
  <c r="V27" i="6"/>
  <c r="Z27" i="6"/>
  <c r="Z298" i="6"/>
  <c r="U298" i="6"/>
  <c r="Y298" i="6"/>
  <c r="V298" i="6"/>
  <c r="X298" i="6"/>
  <c r="AB298" i="6"/>
  <c r="AI48" i="6"/>
  <c r="AK48" i="6"/>
  <c r="AJ48" i="6"/>
  <c r="AL48" i="6"/>
  <c r="AJ192" i="6"/>
  <c r="AL192" i="6"/>
  <c r="AI192" i="6"/>
  <c r="AK192" i="6"/>
  <c r="AE17" i="6"/>
  <c r="AG17" i="6"/>
  <c r="AF17" i="6"/>
  <c r="AH17" i="6"/>
  <c r="AF155" i="6"/>
  <c r="AH155" i="6"/>
  <c r="AE155" i="6"/>
  <c r="AG155" i="6"/>
  <c r="U141" i="6"/>
  <c r="Y141" i="6"/>
  <c r="AF52" i="6"/>
  <c r="AK52" i="6"/>
  <c r="AI52" i="6"/>
  <c r="Y59" i="6"/>
  <c r="U59" i="6"/>
  <c r="W128" i="6"/>
  <c r="AB128" i="6"/>
  <c r="AO27" i="6"/>
  <c r="AS27" i="6"/>
  <c r="AM27" i="6"/>
  <c r="AR27" i="6"/>
  <c r="AT144" i="6"/>
  <c r="AN144" i="6"/>
  <c r="AK149" i="6"/>
  <c r="AI149" i="6"/>
  <c r="Z157" i="6"/>
  <c r="AI159" i="6"/>
  <c r="AK159" i="6"/>
  <c r="Y64" i="6"/>
  <c r="X64" i="6"/>
  <c r="AA64" i="6"/>
  <c r="V64" i="6"/>
  <c r="Z178" i="6"/>
  <c r="W137" i="6"/>
  <c r="AH48" i="6"/>
  <c r="AE193" i="6"/>
  <c r="AG193" i="6"/>
  <c r="AF193" i="6"/>
  <c r="AH193" i="6"/>
  <c r="AK51" i="6"/>
  <c r="AI51" i="6"/>
  <c r="U33" i="6"/>
  <c r="X33" i="6"/>
  <c r="Z192" i="6"/>
  <c r="W192" i="6"/>
  <c r="AI59" i="6"/>
  <c r="AE59" i="6"/>
  <c r="AG59" i="6"/>
  <c r="AR49" i="6"/>
  <c r="AQ49" i="6"/>
  <c r="AA148" i="6"/>
  <c r="V148" i="6"/>
  <c r="AP181" i="6"/>
  <c r="AR181" i="6"/>
  <c r="U159" i="6"/>
  <c r="AQ159" i="6"/>
  <c r="AM159" i="6"/>
  <c r="Z159" i="6"/>
  <c r="AT159" i="6"/>
  <c r="AS159" i="6"/>
  <c r="Z92" i="6"/>
  <c r="W92" i="6"/>
  <c r="Y92" i="6"/>
  <c r="AB92" i="6"/>
  <c r="AJ25" i="6"/>
  <c r="AI25" i="6"/>
  <c r="AK25" i="6"/>
  <c r="AE161" i="6"/>
  <c r="AG161" i="6"/>
  <c r="AF161" i="6"/>
  <c r="AH161" i="6"/>
  <c r="AI210" i="6"/>
  <c r="AK210" i="6"/>
  <c r="AJ210" i="6"/>
  <c r="AL210" i="6"/>
  <c r="AA211" i="6"/>
  <c r="Z169" i="6"/>
  <c r="V187" i="6"/>
  <c r="AA192" i="6"/>
  <c r="Z141" i="6"/>
  <c r="AA52" i="6"/>
  <c r="Y279" i="6"/>
  <c r="AM298" i="6"/>
  <c r="AO298" i="6"/>
  <c r="AN298" i="6"/>
  <c r="AP298" i="6"/>
  <c r="AT298" i="6"/>
  <c r="AQ298" i="6"/>
  <c r="AS298" i="6"/>
  <c r="AR298" i="6"/>
  <c r="X203" i="6"/>
  <c r="AA46" i="6"/>
  <c r="U225" i="6"/>
  <c r="AB126" i="6"/>
  <c r="X191" i="6"/>
  <c r="U140" i="6"/>
  <c r="Y140" i="6"/>
  <c r="X277" i="6"/>
  <c r="AB277" i="6"/>
  <c r="U277" i="6"/>
  <c r="V277" i="6"/>
  <c r="U217" i="6"/>
  <c r="W217" i="6"/>
  <c r="X217" i="6"/>
  <c r="AA217" i="6"/>
  <c r="U131" i="6"/>
  <c r="X131" i="6"/>
  <c r="W131" i="6"/>
  <c r="V131" i="6"/>
  <c r="AI5" i="6"/>
  <c r="AF5" i="6"/>
  <c r="AQ163" i="6"/>
  <c r="AR163" i="6"/>
  <c r="AO163" i="6"/>
  <c r="W163" i="6"/>
  <c r="V157" i="6"/>
  <c r="X157" i="6"/>
  <c r="W157" i="6"/>
  <c r="AA157" i="6"/>
  <c r="AE88" i="6"/>
  <c r="AG88" i="6"/>
  <c r="AF88" i="6"/>
  <c r="AH88" i="6"/>
  <c r="AK88" i="6"/>
  <c r="AI88" i="6"/>
  <c r="AT124" i="6"/>
  <c r="V124" i="6"/>
  <c r="AQ124" i="6"/>
  <c r="AR130" i="6"/>
  <c r="AO130" i="6"/>
  <c r="Y130" i="6"/>
  <c r="X150" i="6"/>
  <c r="V150" i="6"/>
  <c r="AA150" i="6"/>
  <c r="AA179" i="6"/>
  <c r="X179" i="6"/>
  <c r="Z179" i="6"/>
  <c r="Y179" i="6"/>
  <c r="V96" i="6"/>
  <c r="AA96" i="6"/>
  <c r="Y210" i="6"/>
  <c r="X210" i="6"/>
  <c r="Z210" i="6"/>
  <c r="AA210" i="6"/>
  <c r="W210" i="6"/>
  <c r="U210" i="6"/>
  <c r="Z277" i="6"/>
  <c r="Z217" i="6"/>
  <c r="AB179" i="6"/>
  <c r="X211" i="6"/>
  <c r="U150" i="6"/>
  <c r="Y131" i="6"/>
  <c r="V140" i="6"/>
  <c r="Y157" i="6"/>
  <c r="AA163" i="6"/>
  <c r="AP163" i="6"/>
  <c r="AE5" i="6"/>
  <c r="AA80" i="6"/>
  <c r="X80" i="6"/>
  <c r="AL88" i="6"/>
  <c r="U122" i="6"/>
  <c r="AQ122" i="6"/>
  <c r="W154" i="6"/>
  <c r="AB154" i="6"/>
  <c r="W182" i="6"/>
  <c r="AS182" i="6"/>
  <c r="AT182" i="6"/>
  <c r="Z182" i="6"/>
  <c r="AQ182" i="6"/>
  <c r="AR182" i="6"/>
  <c r="AN38" i="6"/>
  <c r="AS38" i="6"/>
  <c r="W106" i="6"/>
  <c r="Z106" i="6"/>
  <c r="V186" i="6"/>
  <c r="AB186" i="6"/>
  <c r="AM186" i="6"/>
  <c r="AG98" i="6"/>
  <c r="AE98" i="6"/>
  <c r="AH98" i="6"/>
  <c r="U145" i="6"/>
  <c r="Y145" i="6"/>
  <c r="AA223" i="6"/>
  <c r="W223" i="6"/>
  <c r="AI57" i="6"/>
  <c r="AL57" i="6"/>
  <c r="AJ57" i="6"/>
  <c r="AM78" i="6"/>
  <c r="AA78" i="6"/>
  <c r="X114" i="6"/>
  <c r="W114" i="6"/>
  <c r="U114" i="6"/>
  <c r="V114" i="6"/>
  <c r="Y183" i="6"/>
  <c r="Z183" i="6"/>
  <c r="AA183" i="6"/>
  <c r="X183" i="6"/>
  <c r="AG120" i="6"/>
  <c r="AE120" i="6"/>
  <c r="AH120" i="6"/>
  <c r="AI39" i="6"/>
  <c r="AK39" i="6"/>
  <c r="AJ39" i="6"/>
  <c r="AL39" i="6"/>
  <c r="AG39" i="6"/>
  <c r="AE39" i="6"/>
  <c r="AG80" i="6"/>
  <c r="AI80" i="6"/>
  <c r="AL80" i="6"/>
  <c r="AK80" i="6"/>
  <c r="AE80" i="6"/>
  <c r="Z211" i="6"/>
  <c r="V211" i="6"/>
  <c r="Y211" i="6"/>
  <c r="AB211" i="6"/>
  <c r="Y169" i="6"/>
  <c r="AB169" i="6"/>
  <c r="AT61" i="6"/>
  <c r="AS61" i="6"/>
  <c r="AP61" i="6"/>
  <c r="AN61" i="6"/>
  <c r="AM61" i="6"/>
  <c r="AR61" i="6"/>
  <c r="Y61" i="6"/>
  <c r="AO61" i="6"/>
  <c r="AB61" i="6"/>
  <c r="AL272" i="6"/>
  <c r="AJ272" i="6"/>
  <c r="AI272" i="6"/>
  <c r="AK272" i="6"/>
  <c r="AE272" i="6"/>
  <c r="AG272" i="6"/>
  <c r="Y203" i="6"/>
  <c r="AB203" i="6"/>
  <c r="Z203" i="6"/>
  <c r="AA203" i="6"/>
  <c r="Y283" i="6"/>
  <c r="AB283" i="6"/>
  <c r="X283" i="6"/>
  <c r="W138" i="6"/>
  <c r="AB138" i="6"/>
  <c r="X138" i="6"/>
  <c r="Z138" i="6"/>
  <c r="AN187" i="6"/>
  <c r="AQ187" i="6"/>
  <c r="AA187" i="6"/>
  <c r="X187" i="6"/>
  <c r="Y187" i="6"/>
  <c r="Z187" i="6"/>
  <c r="AR60" i="6"/>
  <c r="Y60" i="6"/>
  <c r="X60" i="6"/>
  <c r="AF167" i="6"/>
  <c r="AJ167" i="6"/>
  <c r="AL167" i="6"/>
  <c r="AK167" i="6"/>
  <c r="X171" i="6"/>
  <c r="AA171" i="6"/>
  <c r="V165" i="6"/>
  <c r="X165" i="6"/>
  <c r="W165" i="6"/>
  <c r="AA165" i="6"/>
  <c r="AP74" i="6"/>
  <c r="W74" i="6"/>
  <c r="AA74" i="6"/>
  <c r="AN76" i="6"/>
  <c r="AB76" i="6"/>
  <c r="AP76" i="6"/>
  <c r="Y76" i="6"/>
  <c r="AB11" i="6"/>
  <c r="AA11" i="6"/>
  <c r="Y11" i="6"/>
  <c r="W11" i="6"/>
  <c r="AK121" i="6"/>
  <c r="AI121" i="6"/>
  <c r="AF144" i="6"/>
  <c r="AL144" i="6"/>
  <c r="AJ144" i="6"/>
  <c r="AI144" i="6"/>
  <c r="AJ53" i="6"/>
  <c r="AH53" i="6"/>
  <c r="AF53" i="6"/>
  <c r="AE53" i="6"/>
  <c r="Z283" i="6"/>
  <c r="AA277" i="6"/>
  <c r="Z165" i="6"/>
  <c r="V217" i="6"/>
  <c r="U96" i="6"/>
  <c r="W179" i="6"/>
  <c r="W187" i="6"/>
  <c r="U138" i="6"/>
  <c r="V144" i="6"/>
  <c r="Z131" i="6"/>
  <c r="Z11" i="6"/>
  <c r="V203" i="6"/>
  <c r="AN130" i="6"/>
  <c r="AS124" i="6"/>
  <c r="Y74" i="6"/>
  <c r="V60" i="6"/>
  <c r="AB157" i="6"/>
  <c r="W127" i="6"/>
  <c r="V127" i="6"/>
  <c r="W229" i="6"/>
  <c r="U229" i="6"/>
  <c r="AI167" i="6"/>
  <c r="X174" i="6"/>
  <c r="Z174" i="6"/>
  <c r="AG53" i="6"/>
  <c r="AK144" i="6"/>
  <c r="V210" i="6"/>
  <c r="AE54" i="6"/>
  <c r="AG54" i="6"/>
  <c r="W98" i="6"/>
  <c r="Z98" i="6"/>
  <c r="AJ147" i="6"/>
  <c r="AF147" i="6"/>
  <c r="AH147" i="6"/>
  <c r="AE147" i="6"/>
  <c r="V227" i="6"/>
  <c r="AB227" i="6"/>
  <c r="V213" i="6"/>
  <c r="W213" i="6"/>
  <c r="X173" i="6"/>
  <c r="Y173" i="6"/>
  <c r="X86" i="6"/>
  <c r="AA86" i="6"/>
  <c r="AB210" i="6"/>
  <c r="AN183" i="6"/>
  <c r="AR183" i="6"/>
  <c r="AJ42" i="6"/>
  <c r="AL42" i="6"/>
  <c r="AI42" i="6"/>
  <c r="AK42" i="6"/>
  <c r="AG42" i="6"/>
  <c r="AE42" i="6"/>
  <c r="AQ231" i="6"/>
  <c r="AM231" i="6"/>
  <c r="AS231" i="6"/>
  <c r="AN231" i="6"/>
  <c r="AJ46" i="6"/>
  <c r="AL46" i="6"/>
  <c r="AI56" i="6"/>
  <c r="AK56" i="6"/>
  <c r="AJ56" i="6"/>
  <c r="AL56" i="6"/>
  <c r="AJ184" i="6"/>
  <c r="AG184" i="6"/>
  <c r="AE184" i="6"/>
  <c r="Z8" i="6"/>
  <c r="AG94" i="6"/>
  <c r="AI94" i="6"/>
  <c r="AK177" i="6"/>
  <c r="AI177" i="6"/>
  <c r="AK187" i="6"/>
  <c r="AI187" i="6"/>
  <c r="AJ68" i="6"/>
  <c r="AF68" i="6"/>
  <c r="AL68" i="6"/>
  <c r="AE68" i="6"/>
  <c r="AK68" i="6"/>
  <c r="AI65" i="6"/>
  <c r="AK65" i="6"/>
  <c r="AJ65" i="6"/>
  <c r="AL65" i="6"/>
  <c r="AI92" i="6"/>
  <c r="AK92" i="6"/>
  <c r="AJ92" i="6"/>
  <c r="AL92" i="6"/>
  <c r="AS210" i="6"/>
  <c r="AR210" i="6"/>
  <c r="AT210" i="6"/>
  <c r="AN210" i="6"/>
  <c r="Z116" i="6"/>
  <c r="AI46" i="6"/>
  <c r="AE20" i="6"/>
  <c r="AG20" i="6"/>
  <c r="AF20" i="6"/>
  <c r="AH20" i="6"/>
  <c r="AJ151" i="6"/>
  <c r="AG151" i="6"/>
  <c r="AE151" i="6"/>
  <c r="W52" i="6"/>
  <c r="W135" i="6"/>
  <c r="W44" i="6"/>
  <c r="V44" i="6"/>
  <c r="AF149" i="6"/>
  <c r="AH149" i="6"/>
  <c r="AE149" i="6"/>
  <c r="AG149" i="6"/>
  <c r="AE159" i="6"/>
  <c r="AG159" i="6"/>
  <c r="AF159" i="6"/>
  <c r="AH159" i="6"/>
  <c r="AS64" i="6"/>
  <c r="AP64" i="6"/>
  <c r="AQ64" i="6"/>
  <c r="AM64" i="6"/>
  <c r="AO64" i="6"/>
  <c r="AT64" i="6"/>
  <c r="AN64" i="6"/>
  <c r="V279" i="6"/>
  <c r="Y191" i="6"/>
  <c r="AA182" i="6"/>
  <c r="AQ161" i="6"/>
  <c r="AR161" i="6"/>
  <c r="AT161" i="6"/>
  <c r="AS161" i="6"/>
  <c r="AO161" i="6"/>
  <c r="AN161" i="6"/>
  <c r="AM161" i="6"/>
  <c r="AP161" i="6"/>
  <c r="Y189" i="6"/>
  <c r="AA144" i="6"/>
  <c r="V53" i="6"/>
  <c r="U287" i="6"/>
  <c r="AA287" i="6"/>
  <c r="X287" i="6"/>
  <c r="W287" i="6"/>
  <c r="Y113" i="6"/>
  <c r="Z113" i="6"/>
  <c r="AB113" i="6"/>
  <c r="AA113" i="6"/>
  <c r="V31" i="6"/>
  <c r="W31" i="6"/>
  <c r="X31" i="6"/>
  <c r="Y31" i="6"/>
  <c r="Y209" i="6"/>
  <c r="AB209" i="6"/>
  <c r="Z209" i="6"/>
  <c r="AA209" i="6"/>
  <c r="AA70" i="6"/>
  <c r="AB70" i="6"/>
  <c r="W65" i="6"/>
  <c r="V65" i="6"/>
  <c r="U65" i="6"/>
  <c r="X65" i="6"/>
  <c r="V26" i="6"/>
  <c r="Z26" i="6"/>
  <c r="AA26" i="6"/>
  <c r="X26" i="6"/>
  <c r="AA5" i="6"/>
  <c r="AO5" i="6"/>
  <c r="AQ5" i="6"/>
  <c r="AJ54" i="6"/>
  <c r="AL54" i="6"/>
  <c r="AI54" i="6"/>
  <c r="AK54" i="6"/>
  <c r="AI90" i="6"/>
  <c r="AF90" i="6"/>
  <c r="AH90" i="6"/>
  <c r="U119" i="6"/>
  <c r="Z119" i="6"/>
  <c r="Y119" i="6"/>
  <c r="X47" i="6"/>
  <c r="AB47" i="6"/>
  <c r="V47" i="6"/>
  <c r="X147" i="6"/>
  <c r="Z147" i="6"/>
  <c r="AF191" i="6"/>
  <c r="AK191" i="6"/>
  <c r="AI191" i="6"/>
  <c r="X53" i="6"/>
  <c r="AP53" i="6"/>
  <c r="AT53" i="6"/>
  <c r="AN53" i="6"/>
  <c r="AS53" i="6"/>
  <c r="AM296" i="6"/>
  <c r="AS296" i="6"/>
  <c r="AN296" i="6"/>
  <c r="AP296" i="6"/>
  <c r="U296" i="6"/>
  <c r="V296" i="6"/>
  <c r="AT296" i="6"/>
  <c r="AO296" i="6"/>
  <c r="AQ296" i="6"/>
  <c r="AR296" i="6"/>
  <c r="AJ134" i="6"/>
  <c r="AL134" i="6"/>
  <c r="AI134" i="6"/>
  <c r="AK134" i="6"/>
  <c r="AE134" i="6"/>
  <c r="AG134" i="6"/>
  <c r="AR78" i="6"/>
  <c r="AS78" i="6"/>
  <c r="AT78" i="6"/>
  <c r="AO78" i="6"/>
  <c r="AP78" i="6"/>
  <c r="AN78" i="6"/>
  <c r="V78" i="6"/>
  <c r="W78" i="6"/>
  <c r="AQ78" i="6"/>
  <c r="Y78" i="6"/>
  <c r="Z78" i="6"/>
  <c r="Y287" i="6"/>
  <c r="X275" i="6"/>
  <c r="U209" i="6"/>
  <c r="U113" i="6"/>
  <c r="AR53" i="6"/>
  <c r="Y26" i="6"/>
  <c r="Y65" i="6"/>
  <c r="Y47" i="6"/>
  <c r="AN186" i="6"/>
  <c r="Z215" i="6"/>
  <c r="AA147" i="6"/>
  <c r="AB46" i="6"/>
  <c r="U78" i="6"/>
  <c r="U31" i="6"/>
  <c r="Y5" i="6"/>
  <c r="AH54" i="6"/>
  <c r="AE21" i="6"/>
  <c r="AG21" i="6"/>
  <c r="AF21" i="6"/>
  <c r="AH21" i="6"/>
  <c r="Z123" i="6"/>
  <c r="Y123" i="6"/>
  <c r="U285" i="6"/>
  <c r="Z285" i="6"/>
  <c r="AA84" i="6"/>
  <c r="X84" i="6"/>
  <c r="AE90" i="6"/>
  <c r="X205" i="6"/>
  <c r="V205" i="6"/>
  <c r="X207" i="6"/>
  <c r="Z207" i="6"/>
  <c r="V207" i="6"/>
  <c r="X225" i="6"/>
  <c r="AA225" i="6"/>
  <c r="AH134" i="6"/>
  <c r="W169" i="6"/>
  <c r="AA169" i="6"/>
  <c r="V169" i="6"/>
  <c r="X169" i="6"/>
  <c r="AM124" i="6"/>
  <c r="AO124" i="6"/>
  <c r="X124" i="6"/>
  <c r="AP124" i="6"/>
  <c r="AN124" i="6"/>
  <c r="AA124" i="6"/>
  <c r="AP130" i="6"/>
  <c r="AS130" i="6"/>
  <c r="U130" i="6"/>
  <c r="AM130" i="6"/>
  <c r="AT130" i="6"/>
  <c r="AA130" i="6"/>
  <c r="V190" i="6"/>
  <c r="Y190" i="6"/>
  <c r="AA50" i="6"/>
  <c r="W50" i="6"/>
  <c r="Z50" i="6"/>
  <c r="Y50" i="6"/>
  <c r="U50" i="6"/>
  <c r="Z153" i="6"/>
  <c r="AB153" i="6"/>
  <c r="W153" i="6"/>
  <c r="Z90" i="6"/>
  <c r="W90" i="6"/>
  <c r="X41" i="6"/>
  <c r="AA41" i="6"/>
  <c r="AM41" i="6"/>
  <c r="AO41" i="6"/>
  <c r="V42" i="6"/>
  <c r="Z36" i="6"/>
  <c r="Y36" i="6"/>
  <c r="AA36" i="6"/>
  <c r="X178" i="6"/>
  <c r="AA178" i="6"/>
  <c r="X140" i="6"/>
  <c r="Z140" i="6"/>
  <c r="W140" i="6"/>
  <c r="AB140" i="6"/>
  <c r="W181" i="6"/>
  <c r="V181" i="6"/>
  <c r="U181" i="6"/>
  <c r="AB181" i="6"/>
  <c r="AA149" i="6"/>
  <c r="V149" i="6"/>
  <c r="Z149" i="6"/>
  <c r="X149" i="6"/>
  <c r="V159" i="6"/>
  <c r="X159" i="6"/>
  <c r="W159" i="6"/>
  <c r="AA159" i="6"/>
  <c r="AE61" i="6"/>
  <c r="AG61" i="6"/>
  <c r="AF61" i="6"/>
  <c r="AH61" i="6"/>
  <c r="AL61" i="6"/>
  <c r="AJ61" i="6"/>
  <c r="AE63" i="6"/>
  <c r="AG63" i="6"/>
  <c r="AF63" i="6"/>
  <c r="AL63" i="6"/>
  <c r="AK63" i="6"/>
  <c r="AQ65" i="6"/>
  <c r="AT65" i="6"/>
  <c r="AM65" i="6"/>
  <c r="AO65" i="6"/>
  <c r="AS65" i="6"/>
  <c r="AN65" i="6"/>
  <c r="V86" i="6"/>
  <c r="W86" i="6"/>
  <c r="Y86" i="6"/>
  <c r="Z86" i="6"/>
  <c r="Z125" i="6"/>
  <c r="X125" i="6"/>
  <c r="AA125" i="6"/>
  <c r="AB125" i="6"/>
  <c r="X279" i="6"/>
  <c r="AB279" i="6"/>
  <c r="U279" i="6"/>
  <c r="AA279" i="6"/>
  <c r="V269" i="6"/>
  <c r="AA269" i="6"/>
  <c r="Y269" i="6"/>
  <c r="W269" i="6"/>
  <c r="Y201" i="6"/>
  <c r="AB201" i="6"/>
  <c r="Z201" i="6"/>
  <c r="AA201" i="6"/>
  <c r="W191" i="6"/>
  <c r="V191" i="6"/>
  <c r="U191" i="6"/>
  <c r="AB191" i="6"/>
  <c r="W112" i="6"/>
  <c r="U112" i="6"/>
  <c r="Y82" i="6"/>
  <c r="Z82" i="6"/>
  <c r="U49" i="6"/>
  <c r="AA49" i="6"/>
  <c r="U51" i="6"/>
  <c r="W51" i="6"/>
  <c r="AE36" i="6"/>
  <c r="AH36" i="6"/>
  <c r="AF132" i="6"/>
  <c r="AH132" i="6"/>
  <c r="AE132" i="6"/>
  <c r="AG132" i="6"/>
  <c r="AK132" i="6"/>
  <c r="AI132" i="6"/>
  <c r="AI223" i="6"/>
  <c r="AK223" i="6"/>
  <c r="AJ223" i="6"/>
  <c r="AL223" i="6"/>
  <c r="AF223" i="6"/>
  <c r="AH223" i="6"/>
  <c r="AF122" i="6"/>
  <c r="AL122" i="6"/>
  <c r="AJ122" i="6"/>
  <c r="AI122" i="6"/>
  <c r="AE7" i="6"/>
  <c r="AG7" i="6"/>
  <c r="AF7" i="6"/>
  <c r="AH7" i="6"/>
  <c r="AJ7" i="6"/>
  <c r="U186" i="6"/>
  <c r="X186" i="6"/>
  <c r="AS186" i="6"/>
  <c r="AT186" i="6"/>
  <c r="W186" i="6"/>
  <c r="Z186" i="6"/>
  <c r="AQ186" i="6"/>
  <c r="AR186" i="6"/>
  <c r="X126" i="6"/>
  <c r="Y126" i="6"/>
  <c r="Z126" i="6"/>
  <c r="AB48" i="6"/>
  <c r="AA48" i="6"/>
  <c r="V48" i="6"/>
  <c r="Y48" i="6"/>
  <c r="AN153" i="6"/>
  <c r="AQ153" i="6"/>
  <c r="AR153" i="6"/>
  <c r="AF145" i="6"/>
  <c r="AH145" i="6"/>
  <c r="AE145" i="6"/>
  <c r="AG145" i="6"/>
  <c r="AJ145" i="6"/>
  <c r="AL145" i="6"/>
  <c r="Y144" i="6"/>
  <c r="U144" i="6"/>
  <c r="AA53" i="6"/>
  <c r="W53" i="6"/>
  <c r="Z53" i="6"/>
  <c r="AB53" i="6"/>
  <c r="Y53" i="6"/>
  <c r="U53" i="6"/>
  <c r="Z223" i="6"/>
  <c r="V223" i="6"/>
  <c r="Y223" i="6"/>
  <c r="AB223" i="6"/>
  <c r="AE57" i="6"/>
  <c r="AG57" i="6"/>
  <c r="AF57" i="6"/>
  <c r="AH57" i="6"/>
  <c r="AP49" i="6"/>
  <c r="AT49" i="6"/>
  <c r="AN49" i="6"/>
  <c r="AS49" i="6"/>
  <c r="AJ94" i="6"/>
  <c r="AL94" i="6"/>
  <c r="AF94" i="6"/>
  <c r="AE94" i="6"/>
  <c r="AK94" i="6"/>
  <c r="X227" i="6"/>
  <c r="AA227" i="6"/>
  <c r="U227" i="6"/>
  <c r="W227" i="6"/>
  <c r="Y213" i="6"/>
  <c r="AB213" i="6"/>
  <c r="Z213" i="6"/>
  <c r="AA213" i="6"/>
  <c r="AP173" i="6"/>
  <c r="AO173" i="6"/>
  <c r="AN173" i="6"/>
  <c r="AM173" i="6"/>
  <c r="AQ173" i="6"/>
  <c r="AS173" i="6"/>
  <c r="W173" i="6"/>
  <c r="AB173" i="6"/>
  <c r="AR173" i="6"/>
  <c r="V173" i="6"/>
  <c r="U173" i="6"/>
  <c r="V287" i="6"/>
  <c r="Z279" i="6"/>
  <c r="Z269" i="6"/>
  <c r="W209" i="6"/>
  <c r="W201" i="6"/>
  <c r="U153" i="6"/>
  <c r="U125" i="6"/>
  <c r="V113" i="6"/>
  <c r="AO53" i="6"/>
  <c r="U26" i="6"/>
  <c r="Z191" i="6"/>
  <c r="AT153" i="6"/>
  <c r="AB65" i="6"/>
  <c r="AO186" i="6"/>
  <c r="X223" i="6"/>
  <c r="AB49" i="6"/>
  <c r="AB78" i="6"/>
  <c r="AB31" i="6"/>
  <c r="AN5" i="6"/>
  <c r="Y186" i="6"/>
  <c r="AA173" i="6"/>
  <c r="Z227" i="6"/>
  <c r="AB119" i="6"/>
  <c r="V135" i="6"/>
  <c r="V82" i="6"/>
  <c r="AO49" i="6"/>
  <c r="X213" i="6"/>
  <c r="AF54" i="6"/>
  <c r="AK57" i="6"/>
  <c r="AL191" i="6"/>
  <c r="AS122" i="6"/>
  <c r="W122" i="6"/>
  <c r="AT122" i="6"/>
  <c r="Z122" i="6"/>
  <c r="V58" i="6"/>
  <c r="AS58" i="6"/>
  <c r="X58" i="6"/>
  <c r="Y58" i="6"/>
  <c r="AQ58" i="6"/>
  <c r="AL132" i="6"/>
  <c r="AT173" i="6"/>
  <c r="AK7" i="6"/>
  <c r="AB296" i="6"/>
  <c r="AF121" i="6"/>
  <c r="AH121" i="6"/>
  <c r="AE121" i="6"/>
  <c r="AG121" i="6"/>
  <c r="AJ121" i="6"/>
  <c r="AL121" i="6"/>
  <c r="X55" i="6"/>
  <c r="V55" i="6"/>
  <c r="AB55" i="6"/>
  <c r="V163" i="6"/>
  <c r="X163" i="6"/>
  <c r="AF70" i="6"/>
  <c r="AH70" i="6"/>
  <c r="AE70" i="6"/>
  <c r="AG70" i="6"/>
  <c r="AK70" i="6"/>
  <c r="AI70" i="6"/>
  <c r="AE51" i="6"/>
  <c r="AG51" i="6"/>
  <c r="AF51" i="6"/>
  <c r="AH51" i="6"/>
  <c r="AM33" i="6"/>
  <c r="AN33" i="6"/>
  <c r="AQ33" i="6"/>
  <c r="AF128" i="6"/>
  <c r="AH128" i="6"/>
  <c r="AE128" i="6"/>
  <c r="AG128" i="6"/>
  <c r="AF187" i="6"/>
  <c r="AH187" i="6"/>
  <c r="AE187" i="6"/>
  <c r="AG187" i="6"/>
  <c r="AR172" i="6"/>
  <c r="AP172" i="6"/>
  <c r="AO172" i="6"/>
  <c r="AM172" i="6"/>
  <c r="AN172" i="6"/>
  <c r="AT172" i="6"/>
  <c r="AQ172" i="6"/>
  <c r="AS172" i="6"/>
  <c r="AQ183" i="6"/>
  <c r="AT183" i="6"/>
  <c r="AS183" i="6"/>
  <c r="AM183" i="6"/>
  <c r="AO183" i="6"/>
  <c r="Z205" i="6"/>
  <c r="AJ98" i="6"/>
  <c r="AL98" i="6"/>
  <c r="AI98" i="6"/>
  <c r="AK98" i="6"/>
  <c r="AE46" i="6"/>
  <c r="AG46" i="6"/>
  <c r="AF46" i="6"/>
  <c r="AH46" i="6"/>
  <c r="AQ66" i="6"/>
  <c r="AP66" i="6"/>
  <c r="AO66" i="6"/>
  <c r="AM66" i="6"/>
  <c r="AS66" i="6"/>
  <c r="AF177" i="6"/>
  <c r="AH177" i="6"/>
  <c r="AE177" i="6"/>
  <c r="AG177" i="6"/>
  <c r="AJ120" i="6"/>
  <c r="AL120" i="6"/>
  <c r="AI120" i="6"/>
  <c r="AK120" i="6"/>
  <c r="AF80" i="6"/>
  <c r="AH80" i="6"/>
  <c r="X68" i="6"/>
  <c r="Y225" i="6"/>
  <c r="X142" i="6"/>
  <c r="W171" i="6"/>
  <c r="X76" i="6"/>
  <c r="W130" i="6"/>
  <c r="X104" i="6"/>
  <c r="U190" i="6"/>
  <c r="X98" i="6"/>
  <c r="W296" i="6"/>
  <c r="Y296" i="6"/>
  <c r="X296" i="6"/>
  <c r="Z296" i="6"/>
  <c r="AT63" i="6"/>
  <c r="AO63" i="6"/>
  <c r="AN63" i="6"/>
  <c r="AM63" i="6"/>
  <c r="AS63" i="6"/>
  <c r="AQ72" i="6"/>
  <c r="AO72" i="6"/>
  <c r="AT72" i="6"/>
  <c r="AR72" i="6"/>
  <c r="AS72" i="6"/>
  <c r="AM72" i="6"/>
  <c r="AM86" i="6"/>
  <c r="AO86" i="6"/>
  <c r="AP86" i="6"/>
  <c r="AQ86" i="6"/>
  <c r="AN86" i="6"/>
  <c r="AT86" i="6"/>
  <c r="AS86" i="6"/>
  <c r="AR86" i="6"/>
  <c r="W8" i="6"/>
  <c r="U154" i="6"/>
  <c r="Z5" i="6"/>
  <c r="U146" i="6"/>
  <c r="X106" i="6"/>
  <c r="W124" i="6"/>
  <c r="X90" i="6"/>
  <c r="X59" i="6"/>
  <c r="Y128" i="6"/>
  <c r="U147" i="6"/>
  <c r="Z145" i="6"/>
  <c r="AP62" i="6"/>
  <c r="AQ62" i="6"/>
  <c r="AO62" i="6"/>
  <c r="AT62" i="6"/>
  <c r="AM62" i="6"/>
  <c r="AQ181" i="6"/>
  <c r="AS181" i="6"/>
  <c r="AM181" i="6"/>
  <c r="AO181" i="6"/>
  <c r="AT181" i="6"/>
  <c r="AM120" i="6"/>
  <c r="AQ120" i="6"/>
  <c r="AO120" i="6"/>
  <c r="AO80" i="6"/>
  <c r="AR80" i="6"/>
  <c r="AS80" i="6"/>
  <c r="AT80" i="6"/>
  <c r="AQ80" i="6"/>
  <c r="Y281" i="6"/>
  <c r="W281" i="6"/>
  <c r="Z281" i="6"/>
  <c r="AA281" i="6"/>
  <c r="Y117" i="6"/>
  <c r="Z117" i="6"/>
  <c r="AB117" i="6"/>
  <c r="AA117" i="6"/>
  <c r="W21" i="6"/>
  <c r="Z21" i="6"/>
  <c r="AR21" i="6"/>
  <c r="V281" i="6"/>
  <c r="U117" i="6"/>
  <c r="X133" i="6"/>
  <c r="Z271" i="6"/>
  <c r="AB271" i="6"/>
  <c r="Y271" i="6"/>
  <c r="AA271" i="6"/>
  <c r="AA129" i="6"/>
  <c r="AB129" i="6"/>
  <c r="Z129" i="6"/>
  <c r="Y129" i="6"/>
  <c r="Z127" i="6"/>
  <c r="Y127" i="6"/>
  <c r="AA127" i="6"/>
  <c r="AB127" i="6"/>
  <c r="Y229" i="6"/>
  <c r="AB229" i="6"/>
  <c r="Z229" i="6"/>
  <c r="AA229" i="6"/>
  <c r="U139" i="6"/>
  <c r="X139" i="6"/>
  <c r="W139" i="6"/>
  <c r="V139" i="6"/>
  <c r="V80" i="6"/>
  <c r="Z80" i="6"/>
  <c r="Y80" i="6"/>
  <c r="W80" i="6"/>
  <c r="U123" i="6"/>
  <c r="X123" i="6"/>
  <c r="W123" i="6"/>
  <c r="V123" i="6"/>
  <c r="Y285" i="6"/>
  <c r="W285" i="6"/>
  <c r="AA285" i="6"/>
  <c r="V285" i="6"/>
  <c r="Y84" i="6"/>
  <c r="W84" i="6"/>
  <c r="V84" i="6"/>
  <c r="Z84" i="6"/>
  <c r="AM122" i="6"/>
  <c r="AP122" i="6"/>
  <c r="AO122" i="6"/>
  <c r="AR122" i="6"/>
  <c r="Y112" i="6"/>
  <c r="V112" i="6"/>
  <c r="AB112" i="6"/>
  <c r="AA112" i="6"/>
  <c r="U70" i="6"/>
  <c r="V70" i="6"/>
  <c r="X70" i="6"/>
  <c r="Z70" i="6"/>
  <c r="W174" i="6"/>
  <c r="AB174" i="6"/>
  <c r="V174" i="6"/>
  <c r="U174" i="6"/>
  <c r="X289" i="6"/>
  <c r="U281" i="6"/>
  <c r="V117" i="6"/>
  <c r="AS21" i="6"/>
  <c r="AA174" i="6"/>
  <c r="X112" i="6"/>
  <c r="W70" i="6"/>
  <c r="W61" i="6"/>
  <c r="V61" i="6"/>
  <c r="U61" i="6"/>
  <c r="X61" i="6"/>
  <c r="X82" i="6"/>
  <c r="AA82" i="6"/>
  <c r="U82" i="6"/>
  <c r="AB82" i="6"/>
  <c r="AA122" i="6"/>
  <c r="AA137" i="6"/>
  <c r="Z58" i="6"/>
  <c r="AP148" i="6"/>
  <c r="AM148" i="6"/>
  <c r="AO148" i="6"/>
  <c r="AR148" i="6"/>
  <c r="AQ148" i="6"/>
  <c r="AS148" i="6"/>
  <c r="AQ60" i="6"/>
  <c r="AS60" i="6"/>
  <c r="AM60" i="6"/>
  <c r="AO60" i="6"/>
  <c r="AP60" i="6"/>
  <c r="AP193" i="6"/>
  <c r="AS193" i="6"/>
  <c r="AQ193" i="6"/>
  <c r="AN193" i="6"/>
  <c r="AR193" i="6"/>
  <c r="AM193" i="6"/>
  <c r="AO193" i="6"/>
  <c r="AT193" i="6"/>
  <c r="AO74" i="6"/>
  <c r="AT74" i="6"/>
  <c r="AQ74" i="6"/>
  <c r="AR74" i="6"/>
  <c r="AM74" i="6"/>
  <c r="AS74" i="6"/>
  <c r="AR152" i="6"/>
  <c r="AQ152" i="6"/>
  <c r="AO152" i="6"/>
  <c r="AM152" i="6"/>
  <c r="AP152" i="6"/>
  <c r="AS152" i="6"/>
  <c r="AB56" i="6"/>
  <c r="AA56" i="6"/>
  <c r="W56" i="6"/>
  <c r="X56" i="6"/>
  <c r="AR155" i="6"/>
  <c r="AQ155" i="6"/>
  <c r="AR147" i="6"/>
  <c r="AQ147" i="6"/>
  <c r="AR192" i="6"/>
  <c r="AQ192" i="6"/>
  <c r="V283" i="6"/>
  <c r="AA283" i="6"/>
  <c r="V225" i="6"/>
  <c r="Z225" i="6"/>
  <c r="AB96" i="6"/>
  <c r="Y96" i="6"/>
  <c r="W49" i="6"/>
  <c r="V154" i="6"/>
  <c r="AA154" i="6"/>
  <c r="V146" i="6"/>
  <c r="AA146" i="6"/>
  <c r="V153" i="6"/>
  <c r="AA153" i="6"/>
  <c r="V145" i="6"/>
  <c r="AA145" i="6"/>
  <c r="AO56" i="6"/>
  <c r="AM56" i="6"/>
  <c r="Z48" i="6"/>
  <c r="AB36" i="6"/>
  <c r="Z20" i="6"/>
  <c r="V20" i="6"/>
  <c r="Y17" i="6"/>
  <c r="AP190" i="6"/>
  <c r="AM190" i="6"/>
  <c r="U171" i="6"/>
  <c r="V171" i="6"/>
  <c r="AP153" i="6"/>
  <c r="AM153" i="6"/>
  <c r="AA104" i="6"/>
  <c r="V104" i="6"/>
  <c r="AO88" i="6"/>
  <c r="AP88" i="6"/>
  <c r="V122" i="6"/>
  <c r="Y122" i="6"/>
  <c r="AM98" i="6"/>
  <c r="AT98" i="6"/>
  <c r="X48" i="6"/>
  <c r="X7" i="6"/>
  <c r="Z7" i="6"/>
  <c r="AB150" i="6"/>
  <c r="W150" i="6"/>
  <c r="AB142" i="6"/>
  <c r="W142" i="6"/>
  <c r="AA47" i="6"/>
  <c r="W47" i="6"/>
  <c r="V76" i="6"/>
  <c r="U76" i="6"/>
  <c r="Z190" i="6"/>
  <c r="W190" i="6"/>
  <c r="U178" i="6"/>
  <c r="V178" i="6"/>
  <c r="V126" i="6"/>
  <c r="W126" i="6"/>
  <c r="W207" i="6"/>
  <c r="U207" i="6"/>
  <c r="V193" i="6"/>
  <c r="W193" i="6"/>
  <c r="Z130" i="6"/>
  <c r="X130" i="6"/>
  <c r="AS128" i="6"/>
  <c r="AP128" i="6"/>
  <c r="U88" i="6"/>
  <c r="X88" i="6"/>
  <c r="V49" i="6"/>
  <c r="AB152" i="6"/>
  <c r="W152" i="6"/>
  <c r="AB144" i="6"/>
  <c r="W144" i="6"/>
  <c r="X121" i="6"/>
  <c r="AB124" i="6"/>
  <c r="U124" i="6"/>
  <c r="AB155" i="6"/>
  <c r="W155" i="6"/>
  <c r="AB147" i="6"/>
  <c r="W147" i="6"/>
  <c r="AA98" i="6"/>
  <c r="V98" i="6"/>
  <c r="AO90" i="6"/>
  <c r="AP90" i="6"/>
  <c r="W58" i="6"/>
  <c r="V50" i="6"/>
  <c r="AO58" i="6"/>
  <c r="AM58" i="6"/>
  <c r="AT46" i="6"/>
  <c r="AR46" i="6"/>
  <c r="AB41" i="6"/>
  <c r="V41" i="6"/>
  <c r="AS41" i="6"/>
  <c r="AN41" i="6"/>
  <c r="W36" i="6"/>
  <c r="AN8" i="6"/>
  <c r="AP17" i="6"/>
  <c r="AR17" i="6"/>
  <c r="U128" i="6"/>
  <c r="AA128" i="6"/>
  <c r="Z148" i="6"/>
  <c r="X148" i="6"/>
  <c r="V119" i="6"/>
  <c r="W119" i="6"/>
  <c r="AA59" i="6"/>
  <c r="W59" i="6"/>
  <c r="AA55" i="6"/>
  <c r="W55" i="6"/>
  <c r="AA106" i="6"/>
  <c r="V106" i="6"/>
  <c r="AA90" i="6"/>
  <c r="V90" i="6"/>
  <c r="V74" i="6"/>
  <c r="U74" i="6"/>
  <c r="AB60" i="6"/>
  <c r="U60" i="6"/>
  <c r="V36" i="6"/>
  <c r="V192" i="6"/>
  <c r="Y192" i="6"/>
  <c r="V182" i="6"/>
  <c r="Y182" i="6"/>
  <c r="Y163" i="6"/>
  <c r="AB163" i="6"/>
  <c r="AB205" i="6"/>
  <c r="Y205" i="6"/>
  <c r="AS163" i="6"/>
  <c r="AT163" i="6"/>
  <c r="AR141" i="6"/>
  <c r="AQ141" i="6"/>
  <c r="AM96" i="6"/>
  <c r="AT96" i="6"/>
  <c r="V141" i="6"/>
  <c r="AA141" i="6"/>
  <c r="AA33" i="6"/>
  <c r="Z33" i="6"/>
  <c r="X5" i="6"/>
  <c r="AJ5" i="6"/>
  <c r="AH5" i="6"/>
  <c r="AI36" i="6"/>
  <c r="AN60" i="6"/>
  <c r="AK147" i="6"/>
  <c r="AI147" i="6"/>
  <c r="AK151" i="6"/>
  <c r="AI151" i="6"/>
  <c r="AG167" i="6"/>
  <c r="AE167" i="6"/>
  <c r="AG52" i="6"/>
  <c r="AE52" i="6"/>
  <c r="AK186" i="6"/>
  <c r="AI186" i="6"/>
  <c r="AL179" i="6"/>
  <c r="AJ179" i="6"/>
  <c r="AL165" i="6"/>
  <c r="AJ165" i="6"/>
  <c r="AL157" i="6"/>
  <c r="AJ157" i="6"/>
  <c r="AG191" i="6"/>
  <c r="AE191" i="6"/>
  <c r="AL90" i="6"/>
  <c r="AJ90" i="6"/>
  <c r="AB58" i="6"/>
  <c r="AK53" i="6"/>
  <c r="AI53" i="6"/>
  <c r="AG144" i="6"/>
  <c r="AE144" i="6"/>
  <c r="AL59" i="6"/>
  <c r="AJ59" i="6"/>
  <c r="Z56" i="6"/>
  <c r="AG122" i="6"/>
  <c r="AE122" i="6"/>
  <c r="AK184" i="6"/>
  <c r="AI184" i="6"/>
  <c r="AK100" i="6"/>
  <c r="AI100" i="6"/>
  <c r="AJ11" i="6"/>
  <c r="AN142" i="6"/>
  <c r="AR142" i="6"/>
  <c r="AQ142" i="6"/>
  <c r="AO142" i="6"/>
  <c r="AM142" i="6"/>
  <c r="AP142" i="6"/>
  <c r="AS142" i="6"/>
  <c r="AT142" i="6"/>
  <c r="AT157" i="6"/>
  <c r="AS157" i="6"/>
  <c r="AQ157" i="6"/>
  <c r="AR157" i="6"/>
  <c r="AM157" i="6"/>
  <c r="AP157" i="6"/>
  <c r="AO157" i="6"/>
  <c r="AN157" i="6"/>
  <c r="AQ76" i="6"/>
  <c r="AO76" i="6"/>
  <c r="AT76" i="6"/>
  <c r="AM76" i="6"/>
  <c r="AR76" i="6"/>
  <c r="AS76" i="6"/>
  <c r="AB52" i="6"/>
  <c r="X52" i="6"/>
  <c r="AN150" i="6"/>
  <c r="AQ150" i="6"/>
  <c r="AO150" i="6"/>
  <c r="AR150" i="6"/>
  <c r="AT150" i="6"/>
  <c r="AM150" i="6"/>
  <c r="AP150" i="6"/>
  <c r="AS150" i="6"/>
  <c r="AP179" i="6"/>
  <c r="AQ179" i="6"/>
  <c r="AN179" i="6"/>
  <c r="AS179" i="6"/>
  <c r="AO179" i="6"/>
  <c r="AT179" i="6"/>
  <c r="AM179" i="6"/>
  <c r="AR179" i="6"/>
  <c r="AO231" i="6"/>
  <c r="AR231" i="6"/>
  <c r="AS121" i="6"/>
  <c r="AP121" i="6"/>
  <c r="AQ121" i="6"/>
  <c r="AR121" i="6"/>
  <c r="AN121" i="6"/>
  <c r="AT121" i="6"/>
  <c r="AO121" i="6"/>
  <c r="AM121" i="6"/>
  <c r="AP33" i="6"/>
  <c r="AR33" i="6"/>
  <c r="AT33" i="6"/>
  <c r="U48" i="6"/>
  <c r="AP144" i="6"/>
  <c r="AQ144" i="6"/>
  <c r="AS144" i="6"/>
  <c r="AM144" i="6"/>
  <c r="AR144" i="6"/>
  <c r="AO144" i="6"/>
  <c r="AT155" i="6"/>
  <c r="AS155" i="6"/>
  <c r="AT147" i="6"/>
  <c r="AS147" i="6"/>
  <c r="AT192" i="6"/>
  <c r="AS192" i="6"/>
  <c r="W283" i="6"/>
  <c r="AB225" i="6"/>
  <c r="W96" i="6"/>
  <c r="Z96" i="6"/>
  <c r="Y154" i="6"/>
  <c r="Y146" i="6"/>
  <c r="X153" i="6"/>
  <c r="X145" i="6"/>
  <c r="V137" i="6"/>
  <c r="Y56" i="6"/>
  <c r="AP56" i="6"/>
  <c r="Y20" i="6"/>
  <c r="AN190" i="6"/>
  <c r="AO190" i="6"/>
  <c r="AB171" i="6"/>
  <c r="AO153" i="6"/>
  <c r="U104" i="6"/>
  <c r="AS88" i="6"/>
  <c r="AQ88" i="6"/>
  <c r="X122" i="6"/>
  <c r="AR98" i="6"/>
  <c r="AN98" i="6"/>
  <c r="Y38" i="6"/>
  <c r="Y7" i="6"/>
  <c r="Z150" i="6"/>
  <c r="Z142" i="6"/>
  <c r="Z47" i="6"/>
  <c r="Z76" i="6"/>
  <c r="X190" i="6"/>
  <c r="AB178" i="6"/>
  <c r="U126" i="6"/>
  <c r="AA207" i="6"/>
  <c r="AB193" i="6"/>
  <c r="U193" i="6"/>
  <c r="AB130" i="6"/>
  <c r="AT128" i="6"/>
  <c r="AM128" i="6"/>
  <c r="AA88" i="6"/>
  <c r="Z152" i="6"/>
  <c r="X152" i="6"/>
  <c r="Z144" i="6"/>
  <c r="X144" i="6"/>
  <c r="V121" i="6"/>
  <c r="W121" i="6"/>
  <c r="Z124" i="6"/>
  <c r="Y155" i="6"/>
  <c r="Y147" i="6"/>
  <c r="AB98" i="6"/>
  <c r="AS90" i="6"/>
  <c r="AQ90" i="6"/>
  <c r="Y54" i="6"/>
  <c r="AP58" i="6"/>
  <c r="AN58" i="6"/>
  <c r="AQ46" i="6"/>
  <c r="AT41" i="6"/>
  <c r="AP41" i="6"/>
  <c r="AB38" i="6"/>
  <c r="AO17" i="6"/>
  <c r="V128" i="6"/>
  <c r="AB148" i="6"/>
  <c r="W148" i="6"/>
  <c r="X119" i="6"/>
  <c r="Z59" i="6"/>
  <c r="Z55" i="6"/>
  <c r="AB106" i="6"/>
  <c r="AB90" i="6"/>
  <c r="Z74" i="6"/>
  <c r="X74" i="6"/>
  <c r="Z60" i="6"/>
  <c r="W60" i="6"/>
  <c r="AO38" i="6"/>
  <c r="AB192" i="6"/>
  <c r="AB182" i="6"/>
  <c r="U163" i="6"/>
  <c r="Z163" i="6"/>
  <c r="AA205" i="6"/>
  <c r="AM163" i="6"/>
  <c r="AT141" i="6"/>
  <c r="AS141" i="6"/>
  <c r="AR96" i="6"/>
  <c r="X141" i="6"/>
  <c r="Y33" i="6"/>
  <c r="AB33" i="6"/>
  <c r="X8" i="6"/>
  <c r="AK5" i="6"/>
  <c r="AK36" i="6"/>
  <c r="AN74" i="6"/>
  <c r="AT152" i="6"/>
  <c r="AN148" i="6"/>
  <c r="AL147" i="6"/>
  <c r="AL151" i="6"/>
  <c r="AH167" i="6"/>
  <c r="AT60" i="6"/>
  <c r="AH52" i="6"/>
  <c r="AL186" i="6"/>
  <c r="AK179" i="6"/>
  <c r="AK165" i="6"/>
  <c r="AK157" i="6"/>
  <c r="AH191" i="6"/>
  <c r="AK90" i="6"/>
  <c r="V54" i="6"/>
  <c r="AL53" i="6"/>
  <c r="U41" i="6"/>
  <c r="W17" i="6"/>
  <c r="AT231" i="6"/>
  <c r="AH144" i="6"/>
  <c r="X50" i="6"/>
  <c r="AS33" i="6"/>
  <c r="AK59" i="6"/>
  <c r="AB50" i="6"/>
  <c r="AP231" i="6"/>
  <c r="AH122" i="6"/>
  <c r="AA54" i="6"/>
  <c r="AL184" i="6"/>
  <c r="AL100" i="6"/>
  <c r="AK11" i="6"/>
  <c r="W5" i="6"/>
  <c r="AR119" i="6"/>
  <c r="AQ119" i="6"/>
  <c r="AS119" i="6"/>
  <c r="AP119" i="6"/>
  <c r="AN119" i="6"/>
  <c r="AT119" i="6"/>
  <c r="AO119" i="6"/>
  <c r="AM119" i="6"/>
  <c r="AP187" i="6"/>
  <c r="AM187" i="6"/>
  <c r="AR187" i="6"/>
  <c r="AS187" i="6"/>
  <c r="AO187" i="6"/>
  <c r="AT187" i="6"/>
  <c r="AN146" i="6"/>
  <c r="AP146" i="6"/>
  <c r="AT146" i="6"/>
  <c r="AM146" i="6"/>
  <c r="AS146" i="6"/>
  <c r="AQ146" i="6"/>
  <c r="AR146" i="6"/>
  <c r="AO146" i="6"/>
  <c r="AR171" i="6"/>
  <c r="AT171" i="6"/>
  <c r="AS171" i="6"/>
  <c r="AQ171" i="6"/>
  <c r="AP171" i="6"/>
  <c r="AM171" i="6"/>
  <c r="AN171" i="6"/>
  <c r="AO171" i="6"/>
  <c r="AT165" i="6"/>
  <c r="AS165" i="6"/>
  <c r="AQ165" i="6"/>
  <c r="AR165" i="6"/>
  <c r="AP165" i="6"/>
  <c r="AO165" i="6"/>
  <c r="AN165" i="6"/>
  <c r="AM165" i="6"/>
  <c r="Z41" i="6"/>
  <c r="W41" i="6"/>
  <c r="U36" i="6"/>
  <c r="AR5" i="6"/>
  <c r="AM5" i="6"/>
  <c r="U5" i="6"/>
  <c r="V5" i="6"/>
  <c r="AS5" i="6"/>
  <c r="AP5" i="6"/>
  <c r="AB5" i="6"/>
  <c r="AL36" i="6"/>
  <c r="AJ36" i="6"/>
  <c r="AG36" i="6"/>
  <c r="AE13" i="6"/>
  <c r="AI13" i="6"/>
  <c r="AF13" i="6"/>
  <c r="AJ13" i="6"/>
  <c r="AG13" i="6"/>
  <c r="AK13" i="6"/>
  <c r="AH13" i="6"/>
  <c r="AP215" i="6"/>
  <c r="AT215" i="6"/>
  <c r="AM215" i="6"/>
  <c r="AR215" i="6"/>
  <c r="AN215" i="6"/>
  <c r="AS215" i="6"/>
  <c r="AO215" i="6"/>
  <c r="AQ215" i="6"/>
  <c r="AH249" i="6"/>
  <c r="AL249" i="6"/>
  <c r="AE249" i="6"/>
  <c r="AI249" i="6"/>
  <c r="AF249" i="6"/>
  <c r="AJ249" i="6"/>
  <c r="AG249" i="6"/>
  <c r="AK249" i="6"/>
  <c r="AH271" i="6"/>
  <c r="AL271" i="6"/>
  <c r="AE271" i="6"/>
  <c r="AI271" i="6"/>
  <c r="AF271" i="6"/>
  <c r="AJ271" i="6"/>
  <c r="AG271" i="6"/>
  <c r="AK271" i="6"/>
  <c r="AA253" i="6"/>
  <c r="W253" i="6"/>
  <c r="U253" i="6"/>
  <c r="X253" i="6"/>
  <c r="Z253" i="6"/>
  <c r="AB253" i="6"/>
  <c r="Y253" i="6"/>
  <c r="V253" i="6"/>
  <c r="AQ81" i="6"/>
  <c r="AM81" i="6"/>
  <c r="AP81" i="6"/>
  <c r="AN81" i="6"/>
  <c r="AT81" i="6"/>
  <c r="AR81" i="6"/>
  <c r="AO81" i="6"/>
  <c r="AS81" i="6"/>
  <c r="AO258" i="6"/>
  <c r="AN258" i="6"/>
  <c r="AT258" i="6"/>
  <c r="AQ258" i="6"/>
  <c r="AM258" i="6"/>
  <c r="AR258" i="6"/>
  <c r="AP258" i="6"/>
  <c r="AS258" i="6"/>
  <c r="AB294" i="6"/>
  <c r="U294" i="6"/>
  <c r="W294" i="6"/>
  <c r="Y294" i="6"/>
  <c r="AA294" i="6"/>
  <c r="V294" i="6"/>
  <c r="X294" i="6"/>
  <c r="Z294" i="6"/>
  <c r="AH282" i="6"/>
  <c r="AL282" i="6"/>
  <c r="AE282" i="6"/>
  <c r="AI282" i="6"/>
  <c r="AF282" i="6"/>
  <c r="AJ282" i="6"/>
  <c r="AG282" i="6"/>
  <c r="AK282" i="6"/>
  <c r="AP289" i="6"/>
  <c r="AM289" i="6"/>
  <c r="AR289" i="6"/>
  <c r="AN289" i="6"/>
  <c r="AT289" i="6"/>
  <c r="AO289" i="6"/>
  <c r="AS289" i="6"/>
  <c r="AQ289" i="6"/>
  <c r="AO259" i="6"/>
  <c r="AQ259" i="6"/>
  <c r="AN259" i="6"/>
  <c r="AT259" i="6"/>
  <c r="AP259" i="6"/>
  <c r="AM259" i="6"/>
  <c r="AR259" i="6"/>
  <c r="AS259" i="6"/>
  <c r="W170" i="6"/>
  <c r="AB170" i="6"/>
  <c r="Z170" i="6"/>
  <c r="X170" i="6"/>
  <c r="Y170" i="6"/>
  <c r="U170" i="6"/>
  <c r="AA170" i="6"/>
  <c r="V170" i="6"/>
  <c r="AP221" i="6"/>
  <c r="AM221" i="6"/>
  <c r="AR221" i="6"/>
  <c r="AN221" i="6"/>
  <c r="AT221" i="6"/>
  <c r="AS221" i="6"/>
  <c r="AQ221" i="6"/>
  <c r="AO221" i="6"/>
  <c r="AE212" i="6"/>
  <c r="AI212" i="6"/>
  <c r="AF212" i="6"/>
  <c r="AJ212" i="6"/>
  <c r="AG212" i="6"/>
  <c r="AK212" i="6"/>
  <c r="AH212" i="6"/>
  <c r="AL212" i="6"/>
  <c r="Z195" i="6"/>
  <c r="V195" i="6"/>
  <c r="X195" i="6"/>
  <c r="AA195" i="6"/>
  <c r="Y195" i="6"/>
  <c r="AB195" i="6"/>
  <c r="W195" i="6"/>
  <c r="U195" i="6"/>
  <c r="AM89" i="6"/>
  <c r="AR89" i="6"/>
  <c r="AO89" i="6"/>
  <c r="AQ89" i="6"/>
  <c r="AS89" i="6"/>
  <c r="AT89" i="6"/>
  <c r="AN89" i="6"/>
  <c r="AP89" i="6"/>
  <c r="AA244" i="6"/>
  <c r="W244" i="6"/>
  <c r="V244" i="6"/>
  <c r="U244" i="6"/>
  <c r="X244" i="6"/>
  <c r="AB244" i="6"/>
  <c r="Y244" i="6"/>
  <c r="Z244" i="6"/>
  <c r="W158" i="6"/>
  <c r="AB158" i="6"/>
  <c r="V158" i="6"/>
  <c r="AA158" i="6"/>
  <c r="Y158" i="6"/>
  <c r="U158" i="6"/>
  <c r="X158" i="6"/>
  <c r="Z158" i="6"/>
  <c r="AP133" i="6"/>
  <c r="AR133" i="6"/>
  <c r="AN133" i="6"/>
  <c r="AQ133" i="6"/>
  <c r="AS133" i="6"/>
  <c r="AO133" i="6"/>
  <c r="AM133" i="6"/>
  <c r="AT133" i="6"/>
  <c r="AE110" i="6"/>
  <c r="AI110" i="6"/>
  <c r="AF110" i="6"/>
  <c r="AJ110" i="6"/>
  <c r="AG110" i="6"/>
  <c r="AK110" i="6"/>
  <c r="AH110" i="6"/>
  <c r="AL110" i="6"/>
  <c r="AP67" i="6"/>
  <c r="AQ67" i="6"/>
  <c r="AO67" i="6"/>
  <c r="AM67" i="6"/>
  <c r="AS67" i="6"/>
  <c r="AN67" i="6"/>
  <c r="AT67" i="6"/>
  <c r="AR67" i="6"/>
  <c r="AB16" i="6"/>
  <c r="Z16" i="6"/>
  <c r="AA16" i="6"/>
  <c r="X16" i="6"/>
  <c r="U16" i="6"/>
  <c r="W16" i="6"/>
  <c r="Y16" i="6"/>
  <c r="V16" i="6"/>
  <c r="AH279" i="6"/>
  <c r="AL279" i="6"/>
  <c r="AE279" i="6"/>
  <c r="AI279" i="6"/>
  <c r="AF279" i="6"/>
  <c r="AJ279" i="6"/>
  <c r="AG279" i="6"/>
  <c r="AK279" i="6"/>
  <c r="AH269" i="6"/>
  <c r="AL269" i="6"/>
  <c r="AE269" i="6"/>
  <c r="AI269" i="6"/>
  <c r="AF269" i="6"/>
  <c r="AJ269" i="6"/>
  <c r="AG269" i="6"/>
  <c r="AK269" i="6"/>
  <c r="AE232" i="6"/>
  <c r="AI232" i="6"/>
  <c r="AF232" i="6"/>
  <c r="AJ232" i="6"/>
  <c r="AG232" i="6"/>
  <c r="AK232" i="6"/>
  <c r="AH232" i="6"/>
  <c r="AL232" i="6"/>
  <c r="AE99" i="6"/>
  <c r="AI99" i="6"/>
  <c r="AF99" i="6"/>
  <c r="AJ99" i="6"/>
  <c r="AG99" i="6"/>
  <c r="AK99" i="6"/>
  <c r="AH99" i="6"/>
  <c r="AL99" i="6"/>
  <c r="AO266" i="6"/>
  <c r="AP266" i="6"/>
  <c r="AM266" i="6"/>
  <c r="AR266" i="6"/>
  <c r="AN266" i="6"/>
  <c r="AT266" i="6"/>
  <c r="AQ266" i="6"/>
  <c r="AS266" i="6"/>
  <c r="W250" i="6"/>
  <c r="Z250" i="6"/>
  <c r="Y250" i="6"/>
  <c r="AB250" i="6"/>
  <c r="V250" i="6"/>
  <c r="X250" i="6"/>
  <c r="U250" i="6"/>
  <c r="AA250" i="6"/>
  <c r="AE201" i="6"/>
  <c r="AI201" i="6"/>
  <c r="AF201" i="6"/>
  <c r="AJ201" i="6"/>
  <c r="AG201" i="6"/>
  <c r="AK201" i="6"/>
  <c r="AH201" i="6"/>
  <c r="AL201" i="6"/>
  <c r="AP275" i="6"/>
  <c r="AN275" i="6"/>
  <c r="AM275" i="6"/>
  <c r="AT275" i="6"/>
  <c r="AR275" i="6"/>
  <c r="AQ275" i="6"/>
  <c r="AO275" i="6"/>
  <c r="AS275" i="6"/>
  <c r="AO252" i="6"/>
  <c r="AQ252" i="6"/>
  <c r="AN252" i="6"/>
  <c r="AT252" i="6"/>
  <c r="AP252" i="6"/>
  <c r="AR252" i="6"/>
  <c r="AM252" i="6"/>
  <c r="AS252" i="6"/>
  <c r="AM278" i="6"/>
  <c r="AQ278" i="6"/>
  <c r="AP278" i="6"/>
  <c r="AR278" i="6"/>
  <c r="AO278" i="6"/>
  <c r="AN278" i="6"/>
  <c r="AS278" i="6"/>
  <c r="AT278" i="6"/>
  <c r="AH265" i="6"/>
  <c r="AL265" i="6"/>
  <c r="AE265" i="6"/>
  <c r="AI265" i="6"/>
  <c r="AF265" i="6"/>
  <c r="AJ265" i="6"/>
  <c r="AG265" i="6"/>
  <c r="AK265" i="6"/>
  <c r="AQ226" i="6"/>
  <c r="AN226" i="6"/>
  <c r="AT226" i="6"/>
  <c r="AP226" i="6"/>
  <c r="AM226" i="6"/>
  <c r="AR226" i="6"/>
  <c r="AS226" i="6"/>
  <c r="AO226" i="6"/>
  <c r="AE95" i="6"/>
  <c r="AI95" i="6"/>
  <c r="AF95" i="6"/>
  <c r="AJ95" i="6"/>
  <c r="AG95" i="6"/>
  <c r="AK95" i="6"/>
  <c r="AH95" i="6"/>
  <c r="AL95" i="6"/>
  <c r="AE32" i="6"/>
  <c r="AI32" i="6"/>
  <c r="AF32" i="6"/>
  <c r="AJ32" i="6"/>
  <c r="AG32" i="6"/>
  <c r="AK32" i="6"/>
  <c r="AH32" i="6"/>
  <c r="AL32" i="6"/>
  <c r="AH284" i="6"/>
  <c r="AL284" i="6"/>
  <c r="AE284" i="6"/>
  <c r="AI284" i="6"/>
  <c r="AF284" i="6"/>
  <c r="AJ284" i="6"/>
  <c r="AG284" i="6"/>
  <c r="AK284" i="6"/>
  <c r="AA240" i="6"/>
  <c r="W240" i="6"/>
  <c r="U240" i="6"/>
  <c r="X240" i="6"/>
  <c r="V240" i="6"/>
  <c r="Y240" i="6"/>
  <c r="Z240" i="6"/>
  <c r="AB240" i="6"/>
  <c r="AE209" i="6"/>
  <c r="AI209" i="6"/>
  <c r="AF209" i="6"/>
  <c r="AJ209" i="6"/>
  <c r="AG209" i="6"/>
  <c r="AK209" i="6"/>
  <c r="AH209" i="6"/>
  <c r="AL209" i="6"/>
  <c r="AE239" i="6"/>
  <c r="AI239" i="6"/>
  <c r="AF239" i="6"/>
  <c r="AJ239" i="6"/>
  <c r="AG239" i="6"/>
  <c r="AK239" i="6"/>
  <c r="AH239" i="6"/>
  <c r="AL239" i="6"/>
  <c r="AE203" i="6"/>
  <c r="AI203" i="6"/>
  <c r="AF203" i="6"/>
  <c r="AJ203" i="6"/>
  <c r="AG203" i="6"/>
  <c r="AK203" i="6"/>
  <c r="AH203" i="6"/>
  <c r="AL203" i="6"/>
  <c r="AE73" i="6"/>
  <c r="AI73" i="6"/>
  <c r="AF73" i="6"/>
  <c r="AJ73" i="6"/>
  <c r="AG73" i="6"/>
  <c r="AK73" i="6"/>
  <c r="AH73" i="6"/>
  <c r="AL73" i="6"/>
  <c r="Z274" i="6"/>
  <c r="X274" i="6"/>
  <c r="Y274" i="6"/>
  <c r="V274" i="6"/>
  <c r="W274" i="6"/>
  <c r="U274" i="6"/>
  <c r="AB274" i="6"/>
  <c r="AA274" i="6"/>
  <c r="AE77" i="6"/>
  <c r="AI77" i="6"/>
  <c r="AF77" i="6"/>
  <c r="AJ77" i="6"/>
  <c r="AG77" i="6"/>
  <c r="AK77" i="6"/>
  <c r="AH77" i="6"/>
  <c r="AL77" i="6"/>
  <c r="AB91" i="6"/>
  <c r="Y91" i="6"/>
  <c r="W91" i="6"/>
  <c r="X91" i="6"/>
  <c r="U91" i="6"/>
  <c r="AA91" i="6"/>
  <c r="V91" i="6"/>
  <c r="Z91" i="6"/>
  <c r="AH291" i="6"/>
  <c r="AL291" i="6"/>
  <c r="AE291" i="6"/>
  <c r="AI291" i="6"/>
  <c r="AF291" i="6"/>
  <c r="AJ291" i="6"/>
  <c r="AG291" i="6"/>
  <c r="AK291" i="6"/>
  <c r="AE10" i="6"/>
  <c r="AI10" i="6"/>
  <c r="AF10" i="6"/>
  <c r="AJ10" i="6"/>
  <c r="AG10" i="6"/>
  <c r="AK10" i="6"/>
  <c r="AH10" i="6"/>
  <c r="Y299" i="6"/>
  <c r="U299" i="6"/>
  <c r="AA299" i="6"/>
  <c r="V299" i="6"/>
  <c r="W299" i="6"/>
  <c r="X299" i="6"/>
  <c r="AB299" i="6"/>
  <c r="Z299" i="6"/>
  <c r="AH286" i="6"/>
  <c r="AL286" i="6"/>
  <c r="AE286" i="6"/>
  <c r="AI286" i="6"/>
  <c r="AF286" i="6"/>
  <c r="AJ286" i="6"/>
  <c r="AG286" i="6"/>
  <c r="AK286" i="6"/>
  <c r="Y251" i="6"/>
  <c r="AB251" i="6"/>
  <c r="AA251" i="6"/>
  <c r="Z251" i="6"/>
  <c r="V251" i="6"/>
  <c r="X251" i="6"/>
  <c r="W251" i="6"/>
  <c r="U251" i="6"/>
  <c r="AO248" i="6"/>
  <c r="AQ248" i="6"/>
  <c r="AN248" i="6"/>
  <c r="AT248" i="6"/>
  <c r="AP248" i="6"/>
  <c r="AM248" i="6"/>
  <c r="AR248" i="6"/>
  <c r="AS248" i="6"/>
  <c r="AE218" i="6"/>
  <c r="AI218" i="6"/>
  <c r="AF218" i="6"/>
  <c r="AJ218" i="6"/>
  <c r="AG218" i="6"/>
  <c r="AK218" i="6"/>
  <c r="AH218" i="6"/>
  <c r="AL218" i="6"/>
  <c r="AM194" i="6"/>
  <c r="AR194" i="6"/>
  <c r="AN194" i="6"/>
  <c r="AT194" i="6"/>
  <c r="AQ194" i="6"/>
  <c r="AP194" i="6"/>
  <c r="AS194" i="6"/>
  <c r="AO194" i="6"/>
  <c r="AM18" i="6"/>
  <c r="AS18" i="6"/>
  <c r="AO18" i="6"/>
  <c r="AT18" i="6"/>
  <c r="AP18" i="6"/>
  <c r="AQ18" i="6"/>
  <c r="AN18" i="6"/>
  <c r="AR18" i="6"/>
  <c r="AH277" i="6"/>
  <c r="AL277" i="6"/>
  <c r="AE277" i="6"/>
  <c r="AI277" i="6"/>
  <c r="AF277" i="6"/>
  <c r="AJ277" i="6"/>
  <c r="AG277" i="6"/>
  <c r="AK277" i="6"/>
  <c r="AO254" i="6"/>
  <c r="AN254" i="6"/>
  <c r="AT254" i="6"/>
  <c r="AQ254" i="6"/>
  <c r="AM254" i="6"/>
  <c r="AR254" i="6"/>
  <c r="AP254" i="6"/>
  <c r="AS254" i="6"/>
  <c r="AE217" i="6"/>
  <c r="AI217" i="6"/>
  <c r="AF217" i="6"/>
  <c r="AJ217" i="6"/>
  <c r="AG217" i="6"/>
  <c r="AK217" i="6"/>
  <c r="AH217" i="6"/>
  <c r="AL217" i="6"/>
  <c r="U196" i="6"/>
  <c r="W196" i="6"/>
  <c r="V196" i="6"/>
  <c r="Z196" i="6"/>
  <c r="AA196" i="6"/>
  <c r="AB196" i="6"/>
  <c r="Y196" i="6"/>
  <c r="X196" i="6"/>
  <c r="AH273" i="6"/>
  <c r="AL273" i="6"/>
  <c r="AE273" i="6"/>
  <c r="AI273" i="6"/>
  <c r="AF273" i="6"/>
  <c r="AJ273" i="6"/>
  <c r="AG273" i="6"/>
  <c r="AK273" i="6"/>
  <c r="W242" i="6"/>
  <c r="V242" i="6"/>
  <c r="U242" i="6"/>
  <c r="X242" i="6"/>
  <c r="AB242" i="6"/>
  <c r="Y242" i="6"/>
  <c r="Z242" i="6"/>
  <c r="AA242" i="6"/>
  <c r="AE211" i="6"/>
  <c r="AI211" i="6"/>
  <c r="AF211" i="6"/>
  <c r="AJ211" i="6"/>
  <c r="AG211" i="6"/>
  <c r="AK211" i="6"/>
  <c r="AH211" i="6"/>
  <c r="AL211" i="6"/>
  <c r="W30" i="6"/>
  <c r="AA30" i="6"/>
  <c r="U30" i="6"/>
  <c r="Y30" i="6"/>
  <c r="X30" i="6"/>
  <c r="Z30" i="6"/>
  <c r="AB30" i="6"/>
  <c r="V30" i="6"/>
  <c r="AM97" i="6"/>
  <c r="AR97" i="6"/>
  <c r="AQ97" i="6"/>
  <c r="AO97" i="6"/>
  <c r="AS97" i="6"/>
  <c r="AT97" i="6"/>
  <c r="AN97" i="6"/>
  <c r="AP97" i="6"/>
  <c r="X276" i="6"/>
  <c r="Z276" i="6"/>
  <c r="U276" i="6"/>
  <c r="W276" i="6"/>
  <c r="AB276" i="6"/>
  <c r="V276" i="6"/>
  <c r="Y276" i="6"/>
  <c r="AA276" i="6"/>
  <c r="AE227" i="6"/>
  <c r="AI227" i="6"/>
  <c r="AF227" i="6"/>
  <c r="AJ227" i="6"/>
  <c r="AG227" i="6"/>
  <c r="AK227" i="6"/>
  <c r="AH227" i="6"/>
  <c r="AL227" i="6"/>
  <c r="U202" i="6"/>
  <c r="W202" i="6"/>
  <c r="V202" i="6"/>
  <c r="Z202" i="6"/>
  <c r="X202" i="6"/>
  <c r="Y202" i="6"/>
  <c r="AA202" i="6"/>
  <c r="AB202" i="6"/>
  <c r="AB75" i="6"/>
  <c r="Z75" i="6"/>
  <c r="AA75" i="6"/>
  <c r="X75" i="6"/>
  <c r="U75" i="6"/>
  <c r="W75" i="6"/>
  <c r="Y75" i="6"/>
  <c r="V75" i="6"/>
  <c r="AO247" i="6"/>
  <c r="AN247" i="6"/>
  <c r="AT247" i="6"/>
  <c r="AQ247" i="6"/>
  <c r="AM247" i="6"/>
  <c r="AR247" i="6"/>
  <c r="AP247" i="6"/>
  <c r="AS247" i="6"/>
  <c r="AE238" i="6"/>
  <c r="AI238" i="6"/>
  <c r="AF238" i="6"/>
  <c r="AJ238" i="6"/>
  <c r="AG238" i="6"/>
  <c r="AK238" i="6"/>
  <c r="AH238" i="6"/>
  <c r="AL238" i="6"/>
  <c r="AM206" i="6"/>
  <c r="AR206" i="6"/>
  <c r="AT206" i="6"/>
  <c r="AP206" i="6"/>
  <c r="AQ206" i="6"/>
  <c r="AN206" i="6"/>
  <c r="AO206" i="6"/>
  <c r="AS206" i="6"/>
  <c r="AE114" i="6"/>
  <c r="AI114" i="6"/>
  <c r="AF114" i="6"/>
  <c r="AJ114" i="6"/>
  <c r="AG114" i="6"/>
  <c r="AK114" i="6"/>
  <c r="AH114" i="6"/>
  <c r="AL114" i="6"/>
  <c r="AM93" i="6"/>
  <c r="AR93" i="6"/>
  <c r="AQ93" i="6"/>
  <c r="AO93" i="6"/>
  <c r="AS93" i="6"/>
  <c r="AP93" i="6"/>
  <c r="AT93" i="6"/>
  <c r="AN93" i="6"/>
  <c r="AB292" i="6"/>
  <c r="U292" i="6"/>
  <c r="W292" i="6"/>
  <c r="Y292" i="6"/>
  <c r="AA292" i="6"/>
  <c r="V292" i="6"/>
  <c r="Z292" i="6"/>
  <c r="X292" i="6"/>
  <c r="AE64" i="6"/>
  <c r="AI64" i="6"/>
  <c r="AF64" i="6"/>
  <c r="AJ64" i="6"/>
  <c r="AG64" i="6"/>
  <c r="AK64" i="6"/>
  <c r="AH64" i="6"/>
  <c r="AL64" i="6"/>
  <c r="Y42" i="6"/>
  <c r="AB42" i="6"/>
  <c r="Z261" i="6"/>
  <c r="V261" i="6"/>
  <c r="W261" i="6"/>
  <c r="X261" i="6"/>
  <c r="U261" i="6"/>
  <c r="Y261" i="6"/>
  <c r="AB261" i="6"/>
  <c r="AA261" i="6"/>
  <c r="AM105" i="6"/>
  <c r="AR105" i="6"/>
  <c r="AQ105" i="6"/>
  <c r="AO105" i="6"/>
  <c r="AS105" i="6"/>
  <c r="AT105" i="6"/>
  <c r="AN105" i="6"/>
  <c r="AP105" i="6"/>
  <c r="AH256" i="6"/>
  <c r="AL256" i="6"/>
  <c r="AE256" i="6"/>
  <c r="AI256" i="6"/>
  <c r="AF256" i="6"/>
  <c r="AJ256" i="6"/>
  <c r="AG256" i="6"/>
  <c r="AK256" i="6"/>
  <c r="AP69" i="6"/>
  <c r="AQ69" i="6"/>
  <c r="AN69" i="6"/>
  <c r="AS69" i="6"/>
  <c r="AT69" i="6"/>
  <c r="AM69" i="6"/>
  <c r="AO69" i="6"/>
  <c r="AR69" i="6"/>
  <c r="AE182" i="6"/>
  <c r="AI182" i="6"/>
  <c r="AF182" i="6"/>
  <c r="AJ182" i="6"/>
  <c r="AG182" i="6"/>
  <c r="AK182" i="6"/>
  <c r="AH182" i="6"/>
  <c r="AL182" i="6"/>
  <c r="AE205" i="6"/>
  <c r="AI205" i="6"/>
  <c r="AF205" i="6"/>
  <c r="AJ205" i="6"/>
  <c r="AG205" i="6"/>
  <c r="AK205" i="6"/>
  <c r="AH205" i="6"/>
  <c r="AL205" i="6"/>
  <c r="AE19" i="6"/>
  <c r="AI19" i="6"/>
  <c r="AF19" i="6"/>
  <c r="AJ19" i="6"/>
  <c r="AG19" i="6"/>
  <c r="AK19" i="6"/>
  <c r="AH19" i="6"/>
  <c r="AO115" i="6"/>
  <c r="AN115" i="6"/>
  <c r="AP115" i="6"/>
  <c r="AT115" i="6"/>
  <c r="AR115" i="6"/>
  <c r="AQ115" i="6"/>
  <c r="AM115" i="6"/>
  <c r="AS115" i="6"/>
  <c r="AE83" i="6"/>
  <c r="AI83" i="6"/>
  <c r="AF83" i="6"/>
  <c r="AJ83" i="6"/>
  <c r="AG83" i="6"/>
  <c r="AK83" i="6"/>
  <c r="AH83" i="6"/>
  <c r="AL83" i="6"/>
  <c r="AE178" i="6"/>
  <c r="AI178" i="6"/>
  <c r="AF178" i="6"/>
  <c r="AJ178" i="6"/>
  <c r="AG178" i="6"/>
  <c r="AK178" i="6"/>
  <c r="AH178" i="6"/>
  <c r="AL178" i="6"/>
  <c r="AN68" i="6"/>
  <c r="AP68" i="6"/>
  <c r="AS68" i="6"/>
  <c r="AR68" i="6"/>
  <c r="AT68" i="6"/>
  <c r="AO68" i="6"/>
  <c r="AQ68" i="6"/>
  <c r="AM68" i="6"/>
  <c r="AE12" i="6"/>
  <c r="AI12" i="6"/>
  <c r="AF12" i="6"/>
  <c r="AJ12" i="6"/>
  <c r="AG12" i="6"/>
  <c r="AK12" i="6"/>
  <c r="AH12" i="6"/>
  <c r="AE28" i="6"/>
  <c r="AI28" i="6"/>
  <c r="AF28" i="6"/>
  <c r="AJ28" i="6"/>
  <c r="AG28" i="6"/>
  <c r="AK28" i="6"/>
  <c r="AH28" i="6"/>
  <c r="X222" i="6"/>
  <c r="U222" i="6"/>
  <c r="W222" i="6"/>
  <c r="AA222" i="6"/>
  <c r="AB222" i="6"/>
  <c r="Y222" i="6"/>
  <c r="Z222" i="6"/>
  <c r="V222" i="6"/>
  <c r="AH268" i="6"/>
  <c r="AL268" i="6"/>
  <c r="AE268" i="6"/>
  <c r="AI268" i="6"/>
  <c r="AF268" i="6"/>
  <c r="AJ268" i="6"/>
  <c r="AG268" i="6"/>
  <c r="AK268" i="6"/>
  <c r="AQ14" i="6"/>
  <c r="AR14" i="6"/>
  <c r="AO14" i="6"/>
  <c r="AS14" i="6"/>
  <c r="AP14" i="6"/>
  <c r="AM14" i="6"/>
  <c r="AN14" i="6"/>
  <c r="AT14" i="6"/>
  <c r="AH267" i="6"/>
  <c r="AL267" i="6"/>
  <c r="AE267" i="6"/>
  <c r="AI267" i="6"/>
  <c r="AF267" i="6"/>
  <c r="AJ267" i="6"/>
  <c r="AG267" i="6"/>
  <c r="AK267" i="6"/>
  <c r="AE228" i="6"/>
  <c r="AI228" i="6"/>
  <c r="AF228" i="6"/>
  <c r="AJ228" i="6"/>
  <c r="AG228" i="6"/>
  <c r="AK228" i="6"/>
  <c r="AH228" i="6"/>
  <c r="AL228" i="6"/>
  <c r="AP197" i="6"/>
  <c r="AM197" i="6"/>
  <c r="AT197" i="6"/>
  <c r="AN197" i="6"/>
  <c r="AR197" i="6"/>
  <c r="AQ197" i="6"/>
  <c r="AS197" i="6"/>
  <c r="AO197" i="6"/>
  <c r="AM103" i="6"/>
  <c r="AR103" i="6"/>
  <c r="AQ103" i="6"/>
  <c r="AO103" i="6"/>
  <c r="AS103" i="6"/>
  <c r="AN103" i="6"/>
  <c r="AP103" i="6"/>
  <c r="AT103" i="6"/>
  <c r="AP135" i="6"/>
  <c r="AR135" i="6"/>
  <c r="AM135" i="6"/>
  <c r="AO135" i="6"/>
  <c r="AN135" i="6"/>
  <c r="AS135" i="6"/>
  <c r="AT135" i="6"/>
  <c r="AQ135" i="6"/>
  <c r="AH283" i="6"/>
  <c r="AL283" i="6"/>
  <c r="AE283" i="6"/>
  <c r="AI283" i="6"/>
  <c r="AF283" i="6"/>
  <c r="AJ283" i="6"/>
  <c r="AG283" i="6"/>
  <c r="AK283" i="6"/>
  <c r="AO245" i="6"/>
  <c r="AN245" i="6"/>
  <c r="AT245" i="6"/>
  <c r="AQ245" i="6"/>
  <c r="AM245" i="6"/>
  <c r="AR245" i="6"/>
  <c r="AP245" i="6"/>
  <c r="AS245" i="6"/>
  <c r="W164" i="6"/>
  <c r="U164" i="6"/>
  <c r="Y164" i="6"/>
  <c r="AA164" i="6"/>
  <c r="V164" i="6"/>
  <c r="X164" i="6"/>
  <c r="Z164" i="6"/>
  <c r="AB164" i="6"/>
  <c r="Z85" i="6"/>
  <c r="X85" i="6"/>
  <c r="AB85" i="6"/>
  <c r="V85" i="6"/>
  <c r="U85" i="6"/>
  <c r="Y85" i="6"/>
  <c r="AA85" i="6"/>
  <c r="W85" i="6"/>
  <c r="U270" i="6"/>
  <c r="W270" i="6"/>
  <c r="Z270" i="6"/>
  <c r="AB270" i="6"/>
  <c r="X270" i="6"/>
  <c r="AA270" i="6"/>
  <c r="Y270" i="6"/>
  <c r="V270" i="6"/>
  <c r="W199" i="6"/>
  <c r="V199" i="6"/>
  <c r="X199" i="6"/>
  <c r="AA199" i="6"/>
  <c r="Z199" i="6"/>
  <c r="AB199" i="6"/>
  <c r="U199" i="6"/>
  <c r="Y199" i="6"/>
  <c r="AP189" i="6"/>
  <c r="AM189" i="6"/>
  <c r="AT189" i="6"/>
  <c r="AN189" i="6"/>
  <c r="AQ189" i="6"/>
  <c r="AR189" i="6"/>
  <c r="AO189" i="6"/>
  <c r="AS189" i="6"/>
  <c r="AH300" i="6"/>
  <c r="AL300" i="6"/>
  <c r="AE300" i="6"/>
  <c r="AI300" i="6"/>
  <c r="AF300" i="6"/>
  <c r="AJ300" i="6"/>
  <c r="AG300" i="6"/>
  <c r="AK300" i="6"/>
  <c r="AH246" i="6"/>
  <c r="AL246" i="6"/>
  <c r="AE246" i="6"/>
  <c r="AI246" i="6"/>
  <c r="AF246" i="6"/>
  <c r="AJ246" i="6"/>
  <c r="AG246" i="6"/>
  <c r="AK246" i="6"/>
  <c r="AP214" i="6"/>
  <c r="AM214" i="6"/>
  <c r="AT214" i="6"/>
  <c r="AQ214" i="6"/>
  <c r="AR214" i="6"/>
  <c r="AN214" i="6"/>
  <c r="AO214" i="6"/>
  <c r="AS214" i="6"/>
  <c r="V289" i="6"/>
  <c r="Y289" i="6"/>
  <c r="V275" i="6"/>
  <c r="Y275" i="6"/>
  <c r="Y137" i="6"/>
  <c r="Z137" i="6"/>
  <c r="AA29" i="6"/>
  <c r="Z29" i="6"/>
  <c r="AP21" i="6"/>
  <c r="AQ21" i="6"/>
  <c r="AA17" i="6"/>
  <c r="AB17" i="6"/>
  <c r="V51" i="6"/>
  <c r="AB51" i="6"/>
  <c r="AB133" i="6"/>
  <c r="AA133" i="6"/>
  <c r="AB68" i="6"/>
  <c r="Y68" i="6"/>
  <c r="AA215" i="6"/>
  <c r="X215" i="6"/>
  <c r="AB189" i="6"/>
  <c r="U189" i="6"/>
  <c r="Z42" i="6"/>
  <c r="U21" i="6"/>
  <c r="Y21" i="6"/>
  <c r="AS8" i="6"/>
  <c r="AP8" i="6"/>
  <c r="Y135" i="6"/>
  <c r="Z135" i="6"/>
  <c r="AO42" i="6"/>
  <c r="AM42" i="6"/>
  <c r="V38" i="6"/>
  <c r="AM38" i="6"/>
  <c r="V221" i="6"/>
  <c r="X221" i="6"/>
  <c r="Z115" i="6"/>
  <c r="U115" i="6"/>
  <c r="U8" i="6"/>
  <c r="V8" i="6"/>
  <c r="X13" i="6"/>
  <c r="Z13" i="6"/>
  <c r="Y13" i="6"/>
  <c r="AA13" i="6"/>
  <c r="AB13" i="6"/>
  <c r="W13" i="6"/>
  <c r="U13" i="6"/>
  <c r="V13" i="6"/>
  <c r="AE215" i="6"/>
  <c r="AI215" i="6"/>
  <c r="AF215" i="6"/>
  <c r="AJ215" i="6"/>
  <c r="AG215" i="6"/>
  <c r="AK215" i="6"/>
  <c r="AH215" i="6"/>
  <c r="AL215" i="6"/>
  <c r="AM198" i="6"/>
  <c r="AR198" i="6"/>
  <c r="AN198" i="6"/>
  <c r="AT198" i="6"/>
  <c r="AQ198" i="6"/>
  <c r="AP198" i="6"/>
  <c r="AS198" i="6"/>
  <c r="AO198" i="6"/>
  <c r="AQ108" i="6"/>
  <c r="AP108" i="6"/>
  <c r="AO108" i="6"/>
  <c r="AM108" i="6"/>
  <c r="AT108" i="6"/>
  <c r="AR108" i="6"/>
  <c r="AN108" i="6"/>
  <c r="AS108" i="6"/>
  <c r="AO264" i="6"/>
  <c r="AQ264" i="6"/>
  <c r="AN264" i="6"/>
  <c r="AT264" i="6"/>
  <c r="AP264" i="6"/>
  <c r="AR264" i="6"/>
  <c r="AM264" i="6"/>
  <c r="AS264" i="6"/>
  <c r="AA260" i="6"/>
  <c r="W260" i="6"/>
  <c r="Z260" i="6"/>
  <c r="V260" i="6"/>
  <c r="Y260" i="6"/>
  <c r="U260" i="6"/>
  <c r="X260" i="6"/>
  <c r="AB260" i="6"/>
  <c r="AO253" i="6"/>
  <c r="AN253" i="6"/>
  <c r="AT253" i="6"/>
  <c r="AQ253" i="6"/>
  <c r="AM253" i="6"/>
  <c r="AR253" i="6"/>
  <c r="AP253" i="6"/>
  <c r="AS253" i="6"/>
  <c r="AM107" i="6"/>
  <c r="AR107" i="6"/>
  <c r="AQ107" i="6"/>
  <c r="AO107" i="6"/>
  <c r="AS107" i="6"/>
  <c r="AP107" i="6"/>
  <c r="AT107" i="6"/>
  <c r="AN107" i="6"/>
  <c r="Z81" i="6"/>
  <c r="X81" i="6"/>
  <c r="AB81" i="6"/>
  <c r="Y81" i="6"/>
  <c r="V81" i="6"/>
  <c r="AA81" i="6"/>
  <c r="W81" i="6"/>
  <c r="U81" i="6"/>
  <c r="AA258" i="6"/>
  <c r="Z258" i="6"/>
  <c r="Y258" i="6"/>
  <c r="AB258" i="6"/>
  <c r="V258" i="6"/>
  <c r="U258" i="6"/>
  <c r="W258" i="6"/>
  <c r="X258" i="6"/>
  <c r="X208" i="6"/>
  <c r="U208" i="6"/>
  <c r="W208" i="6"/>
  <c r="V208" i="6"/>
  <c r="Z208" i="6"/>
  <c r="Y208" i="6"/>
  <c r="AA208" i="6"/>
  <c r="AB208" i="6"/>
  <c r="AE23" i="6"/>
  <c r="AI23" i="6"/>
  <c r="AF23" i="6"/>
  <c r="AJ23" i="6"/>
  <c r="AG23" i="6"/>
  <c r="AK23" i="6"/>
  <c r="AH23" i="6"/>
  <c r="AH289" i="6"/>
  <c r="AL289" i="6"/>
  <c r="AE289" i="6"/>
  <c r="AI289" i="6"/>
  <c r="AF289" i="6"/>
  <c r="AJ289" i="6"/>
  <c r="AG289" i="6"/>
  <c r="AK289" i="6"/>
  <c r="AH259" i="6"/>
  <c r="AL259" i="6"/>
  <c r="AE259" i="6"/>
  <c r="AI259" i="6"/>
  <c r="AF259" i="6"/>
  <c r="AJ259" i="6"/>
  <c r="AG259" i="6"/>
  <c r="AK259" i="6"/>
  <c r="AN168" i="6"/>
  <c r="AO168" i="6"/>
  <c r="AR168" i="6"/>
  <c r="AM168" i="6"/>
  <c r="AS168" i="6"/>
  <c r="AP168" i="6"/>
  <c r="AT168" i="6"/>
  <c r="AQ168" i="6"/>
  <c r="AP125" i="6"/>
  <c r="AR125" i="6"/>
  <c r="AT125" i="6"/>
  <c r="AM125" i="6"/>
  <c r="AS125" i="6"/>
  <c r="AQ125" i="6"/>
  <c r="AN125" i="6"/>
  <c r="AO125" i="6"/>
  <c r="AP288" i="6"/>
  <c r="AR288" i="6"/>
  <c r="AM288" i="6"/>
  <c r="AQ288" i="6"/>
  <c r="AS288" i="6"/>
  <c r="AO288" i="6"/>
  <c r="AT288" i="6"/>
  <c r="AN288" i="6"/>
  <c r="AA241" i="6"/>
  <c r="W241" i="6"/>
  <c r="U241" i="6"/>
  <c r="X241" i="6"/>
  <c r="Y241" i="6"/>
  <c r="V241" i="6"/>
  <c r="Z241" i="6"/>
  <c r="AB241" i="6"/>
  <c r="AE221" i="6"/>
  <c r="AI221" i="6"/>
  <c r="AF221" i="6"/>
  <c r="AJ221" i="6"/>
  <c r="AG221" i="6"/>
  <c r="AK221" i="6"/>
  <c r="AH221" i="6"/>
  <c r="AL221" i="6"/>
  <c r="AA204" i="6"/>
  <c r="Y204" i="6"/>
  <c r="AB204" i="6"/>
  <c r="U204" i="6"/>
  <c r="V204" i="6"/>
  <c r="W204" i="6"/>
  <c r="Z204" i="6"/>
  <c r="X204" i="6"/>
  <c r="AP195" i="6"/>
  <c r="AM195" i="6"/>
  <c r="AT195" i="6"/>
  <c r="AN195" i="6"/>
  <c r="AR195" i="6"/>
  <c r="AQ195" i="6"/>
  <c r="AO195" i="6"/>
  <c r="AS195" i="6"/>
  <c r="AE89" i="6"/>
  <c r="AI89" i="6"/>
  <c r="AF89" i="6"/>
  <c r="AJ89" i="6"/>
  <c r="AG89" i="6"/>
  <c r="AK89" i="6"/>
  <c r="AH89" i="6"/>
  <c r="AL89" i="6"/>
  <c r="AO244" i="6"/>
  <c r="AQ244" i="6"/>
  <c r="AN244" i="6"/>
  <c r="AT244" i="6"/>
  <c r="AP244" i="6"/>
  <c r="AR244" i="6"/>
  <c r="AM244" i="6"/>
  <c r="AS244" i="6"/>
  <c r="AP213" i="6"/>
  <c r="AR213" i="6"/>
  <c r="AN213" i="6"/>
  <c r="AM213" i="6"/>
  <c r="AT213" i="6"/>
  <c r="AS213" i="6"/>
  <c r="AO213" i="6"/>
  <c r="AQ213" i="6"/>
  <c r="AO118" i="6"/>
  <c r="AT118" i="6"/>
  <c r="AN118" i="6"/>
  <c r="AR118" i="6"/>
  <c r="AP118" i="6"/>
  <c r="AM118" i="6"/>
  <c r="AQ118" i="6"/>
  <c r="AS118" i="6"/>
  <c r="AE67" i="6"/>
  <c r="AI67" i="6"/>
  <c r="AF67" i="6"/>
  <c r="AJ67" i="6"/>
  <c r="AG67" i="6"/>
  <c r="AK67" i="6"/>
  <c r="AH67" i="6"/>
  <c r="AL67" i="6"/>
  <c r="AO262" i="6"/>
  <c r="AP262" i="6"/>
  <c r="AM262" i="6"/>
  <c r="AR262" i="6"/>
  <c r="AN262" i="6"/>
  <c r="AT262" i="6"/>
  <c r="AQ262" i="6"/>
  <c r="AS262" i="6"/>
  <c r="AH293" i="6"/>
  <c r="AL293" i="6"/>
  <c r="AE293" i="6"/>
  <c r="AI293" i="6"/>
  <c r="AF293" i="6"/>
  <c r="AJ293" i="6"/>
  <c r="AG293" i="6"/>
  <c r="AK293" i="6"/>
  <c r="AA243" i="6"/>
  <c r="Y243" i="6"/>
  <c r="AB243" i="6"/>
  <c r="Z243" i="6"/>
  <c r="X243" i="6"/>
  <c r="U243" i="6"/>
  <c r="W243" i="6"/>
  <c r="V243" i="6"/>
  <c r="AQ31" i="6"/>
  <c r="AO31" i="6"/>
  <c r="AS31" i="6"/>
  <c r="AM31" i="6"/>
  <c r="AN31" i="6"/>
  <c r="AP31" i="6"/>
  <c r="AT31" i="6"/>
  <c r="AR31" i="6"/>
  <c r="AB99" i="6"/>
  <c r="Y99" i="6"/>
  <c r="W99" i="6"/>
  <c r="X99" i="6"/>
  <c r="U99" i="6"/>
  <c r="AA99" i="6"/>
  <c r="V99" i="6"/>
  <c r="Z99" i="6"/>
  <c r="AH266" i="6"/>
  <c r="AL266" i="6"/>
  <c r="AE266" i="6"/>
  <c r="AI266" i="6"/>
  <c r="AF266" i="6"/>
  <c r="AJ266" i="6"/>
  <c r="AG266" i="6"/>
  <c r="AK266" i="6"/>
  <c r="AO250" i="6"/>
  <c r="AN250" i="6"/>
  <c r="AT250" i="6"/>
  <c r="AQ250" i="6"/>
  <c r="AM250" i="6"/>
  <c r="AR250" i="6"/>
  <c r="AP250" i="6"/>
  <c r="AS250" i="6"/>
  <c r="V237" i="6"/>
  <c r="U237" i="6"/>
  <c r="X237" i="6"/>
  <c r="W237" i="6"/>
  <c r="Z237" i="6"/>
  <c r="AA237" i="6"/>
  <c r="AB237" i="6"/>
  <c r="Y237" i="6"/>
  <c r="AH275" i="6"/>
  <c r="AL275" i="6"/>
  <c r="AE275" i="6"/>
  <c r="AI275" i="6"/>
  <c r="AF275" i="6"/>
  <c r="AJ275" i="6"/>
  <c r="AG275" i="6"/>
  <c r="AK275" i="6"/>
  <c r="AH252" i="6"/>
  <c r="AL252" i="6"/>
  <c r="AE252" i="6"/>
  <c r="AI252" i="6"/>
  <c r="AF252" i="6"/>
  <c r="AJ252" i="6"/>
  <c r="AG252" i="6"/>
  <c r="AK252" i="6"/>
  <c r="X278" i="6"/>
  <c r="U278" i="6"/>
  <c r="Y278" i="6"/>
  <c r="AB278" i="6"/>
  <c r="AA278" i="6"/>
  <c r="W278" i="6"/>
  <c r="V278" i="6"/>
  <c r="Z278" i="6"/>
  <c r="X230" i="6"/>
  <c r="U230" i="6"/>
  <c r="W230" i="6"/>
  <c r="Y230" i="6"/>
  <c r="Z230" i="6"/>
  <c r="V230" i="6"/>
  <c r="AA230" i="6"/>
  <c r="AB230" i="6"/>
  <c r="AA226" i="6"/>
  <c r="Y226" i="6"/>
  <c r="AB226" i="6"/>
  <c r="V226" i="6"/>
  <c r="W226" i="6"/>
  <c r="X226" i="6"/>
  <c r="Z226" i="6"/>
  <c r="U226" i="6"/>
  <c r="AB95" i="6"/>
  <c r="Y95" i="6"/>
  <c r="W95" i="6"/>
  <c r="U95" i="6"/>
  <c r="V95" i="6"/>
  <c r="Z95" i="6"/>
  <c r="X95" i="6"/>
  <c r="AA95" i="6"/>
  <c r="W32" i="6"/>
  <c r="Y32" i="6"/>
  <c r="AA32" i="6"/>
  <c r="U32" i="6"/>
  <c r="X32" i="6"/>
  <c r="V32" i="6"/>
  <c r="Z32" i="6"/>
  <c r="AB32" i="6"/>
  <c r="V255" i="6"/>
  <c r="AA255" i="6"/>
  <c r="Z255" i="6"/>
  <c r="X255" i="6"/>
  <c r="U255" i="6"/>
  <c r="W255" i="6"/>
  <c r="Y255" i="6"/>
  <c r="AB255" i="6"/>
  <c r="AO240" i="6"/>
  <c r="AQ240" i="6"/>
  <c r="AN240" i="6"/>
  <c r="AT240" i="6"/>
  <c r="AP240" i="6"/>
  <c r="AM240" i="6"/>
  <c r="AR240" i="6"/>
  <c r="AS240" i="6"/>
  <c r="AE231" i="6"/>
  <c r="AI231" i="6"/>
  <c r="AF231" i="6"/>
  <c r="AJ231" i="6"/>
  <c r="AG231" i="6"/>
  <c r="AK231" i="6"/>
  <c r="AH231" i="6"/>
  <c r="AL231" i="6"/>
  <c r="AN140" i="6"/>
  <c r="AT140" i="6"/>
  <c r="AP140" i="6"/>
  <c r="AQ140" i="6"/>
  <c r="AR140" i="6"/>
  <c r="AS140" i="6"/>
  <c r="AM140" i="6"/>
  <c r="AO140" i="6"/>
  <c r="AH274" i="6"/>
  <c r="AL274" i="6"/>
  <c r="AE274" i="6"/>
  <c r="AI274" i="6"/>
  <c r="AF274" i="6"/>
  <c r="AJ274" i="6"/>
  <c r="AG274" i="6"/>
  <c r="AK274" i="6"/>
  <c r="W39" i="6"/>
  <c r="U39" i="6"/>
  <c r="AB291" i="6"/>
  <c r="U291" i="6"/>
  <c r="AA291" i="6"/>
  <c r="V291" i="6"/>
  <c r="W291" i="6"/>
  <c r="X291" i="6"/>
  <c r="Y291" i="6"/>
  <c r="Z291" i="6"/>
  <c r="AM10" i="6"/>
  <c r="AQ10" i="6"/>
  <c r="AR10" i="6"/>
  <c r="AN10" i="6"/>
  <c r="AO10" i="6"/>
  <c r="AS10" i="6"/>
  <c r="AP10" i="6"/>
  <c r="AT10" i="6"/>
  <c r="X220" i="6"/>
  <c r="V220" i="6"/>
  <c r="Z220" i="6"/>
  <c r="U220" i="6"/>
  <c r="W220" i="6"/>
  <c r="Y220" i="6"/>
  <c r="AA220" i="6"/>
  <c r="AB220" i="6"/>
  <c r="Y200" i="6"/>
  <c r="AB200" i="6"/>
  <c r="AA200" i="6"/>
  <c r="V200" i="6"/>
  <c r="X200" i="6"/>
  <c r="W200" i="6"/>
  <c r="Z200" i="6"/>
  <c r="U200" i="6"/>
  <c r="AP223" i="6"/>
  <c r="AM223" i="6"/>
  <c r="AR223" i="6"/>
  <c r="AT223" i="6"/>
  <c r="AN223" i="6"/>
  <c r="AO223" i="6"/>
  <c r="AS223" i="6"/>
  <c r="AQ223" i="6"/>
  <c r="AO251" i="6"/>
  <c r="AN251" i="6"/>
  <c r="AT251" i="6"/>
  <c r="AQ251" i="6"/>
  <c r="AM251" i="6"/>
  <c r="AR251" i="6"/>
  <c r="AP251" i="6"/>
  <c r="AS251" i="6"/>
  <c r="AH248" i="6"/>
  <c r="AL248" i="6"/>
  <c r="AE248" i="6"/>
  <c r="AI248" i="6"/>
  <c r="AF248" i="6"/>
  <c r="AJ248" i="6"/>
  <c r="AG248" i="6"/>
  <c r="AK248" i="6"/>
  <c r="X194" i="6"/>
  <c r="Y194" i="6"/>
  <c r="AB194" i="6"/>
  <c r="AA194" i="6"/>
  <c r="W194" i="6"/>
  <c r="U194" i="6"/>
  <c r="Z194" i="6"/>
  <c r="V194" i="6"/>
  <c r="AH254" i="6"/>
  <c r="AL254" i="6"/>
  <c r="AE254" i="6"/>
  <c r="AI254" i="6"/>
  <c r="AF254" i="6"/>
  <c r="AJ254" i="6"/>
  <c r="AG254" i="6"/>
  <c r="AK254" i="6"/>
  <c r="AE196" i="6"/>
  <c r="AI196" i="6"/>
  <c r="AF196" i="6"/>
  <c r="AJ196" i="6"/>
  <c r="AG196" i="6"/>
  <c r="AK196" i="6"/>
  <c r="AH196" i="6"/>
  <c r="AL196" i="6"/>
  <c r="AN224" i="6"/>
  <c r="AT224" i="6"/>
  <c r="AQ224" i="6"/>
  <c r="AM224" i="6"/>
  <c r="AR224" i="6"/>
  <c r="AP224" i="6"/>
  <c r="AO224" i="6"/>
  <c r="AS224" i="6"/>
  <c r="AO242" i="6"/>
  <c r="AN242" i="6"/>
  <c r="AT242" i="6"/>
  <c r="AQ242" i="6"/>
  <c r="AM242" i="6"/>
  <c r="AR242" i="6"/>
  <c r="AP242" i="6"/>
  <c r="AS242" i="6"/>
  <c r="AE139" i="6"/>
  <c r="AI139" i="6"/>
  <c r="AF139" i="6"/>
  <c r="AJ139" i="6"/>
  <c r="AG139" i="6"/>
  <c r="AK139" i="6"/>
  <c r="AH139" i="6"/>
  <c r="AL139" i="6"/>
  <c r="AE97" i="6"/>
  <c r="AI97" i="6"/>
  <c r="AF97" i="6"/>
  <c r="AJ97" i="6"/>
  <c r="AG97" i="6"/>
  <c r="AK97" i="6"/>
  <c r="AH97" i="6"/>
  <c r="AL97" i="6"/>
  <c r="AO257" i="6"/>
  <c r="AP257" i="6"/>
  <c r="AM257" i="6"/>
  <c r="AR257" i="6"/>
  <c r="AN257" i="6"/>
  <c r="AT257" i="6"/>
  <c r="AQ257" i="6"/>
  <c r="AS257" i="6"/>
  <c r="AP276" i="6"/>
  <c r="AQ276" i="6"/>
  <c r="AM276" i="6"/>
  <c r="AR276" i="6"/>
  <c r="AS276" i="6"/>
  <c r="AO276" i="6"/>
  <c r="AT276" i="6"/>
  <c r="AN276" i="6"/>
  <c r="AP219" i="6"/>
  <c r="AT219" i="6"/>
  <c r="AN219" i="6"/>
  <c r="AR219" i="6"/>
  <c r="AM219" i="6"/>
  <c r="AO219" i="6"/>
  <c r="AS219" i="6"/>
  <c r="AQ219" i="6"/>
  <c r="AE202" i="6"/>
  <c r="AI202" i="6"/>
  <c r="AF202" i="6"/>
  <c r="AJ202" i="6"/>
  <c r="AG202" i="6"/>
  <c r="AK202" i="6"/>
  <c r="AH202" i="6"/>
  <c r="AL202" i="6"/>
  <c r="AO116" i="6"/>
  <c r="AT116" i="6"/>
  <c r="AN116" i="6"/>
  <c r="AR116" i="6"/>
  <c r="AP116" i="6"/>
  <c r="AS116" i="6"/>
  <c r="AQ116" i="6"/>
  <c r="AM116" i="6"/>
  <c r="AB87" i="6"/>
  <c r="U87" i="6"/>
  <c r="W87" i="6"/>
  <c r="AA87" i="6"/>
  <c r="X87" i="6"/>
  <c r="Y87" i="6"/>
  <c r="Z87" i="6"/>
  <c r="V87" i="6"/>
  <c r="AP75" i="6"/>
  <c r="AQ75" i="6"/>
  <c r="AO75" i="6"/>
  <c r="AM75" i="6"/>
  <c r="AT75" i="6"/>
  <c r="AR75" i="6"/>
  <c r="AS75" i="6"/>
  <c r="AN75" i="6"/>
  <c r="AH247" i="6"/>
  <c r="AL247" i="6"/>
  <c r="AE247" i="6"/>
  <c r="AI247" i="6"/>
  <c r="AF247" i="6"/>
  <c r="AJ247" i="6"/>
  <c r="AG247" i="6"/>
  <c r="AK247" i="6"/>
  <c r="AM216" i="6"/>
  <c r="AR216" i="6"/>
  <c r="AT216" i="6"/>
  <c r="AP216" i="6"/>
  <c r="AQ216" i="6"/>
  <c r="AN216" i="6"/>
  <c r="AO216" i="6"/>
  <c r="AS216" i="6"/>
  <c r="X206" i="6"/>
  <c r="U206" i="6"/>
  <c r="W206" i="6"/>
  <c r="AA206" i="6"/>
  <c r="AB206" i="6"/>
  <c r="Y206" i="6"/>
  <c r="Z206" i="6"/>
  <c r="V206" i="6"/>
  <c r="AM101" i="6"/>
  <c r="AR101" i="6"/>
  <c r="AQ101" i="6"/>
  <c r="AO101" i="6"/>
  <c r="AS101" i="6"/>
  <c r="AP101" i="6"/>
  <c r="AT101" i="6"/>
  <c r="AN101" i="6"/>
  <c r="AE93" i="6"/>
  <c r="AF93" i="6"/>
  <c r="AI93" i="6"/>
  <c r="AJ93" i="6"/>
  <c r="AG93" i="6"/>
  <c r="AK93" i="6"/>
  <c r="AH93" i="6"/>
  <c r="AL93" i="6"/>
  <c r="AE234" i="6"/>
  <c r="AI234" i="6"/>
  <c r="AF234" i="6"/>
  <c r="AJ234" i="6"/>
  <c r="AG234" i="6"/>
  <c r="AK234" i="6"/>
  <c r="AH234" i="6"/>
  <c r="AL234" i="6"/>
  <c r="AE43" i="6"/>
  <c r="AI43" i="6"/>
  <c r="AF43" i="6"/>
  <c r="AJ43" i="6"/>
  <c r="AG43" i="6"/>
  <c r="AK43" i="6"/>
  <c r="AH43" i="6"/>
  <c r="AL43" i="6"/>
  <c r="AE60" i="6"/>
  <c r="AI60" i="6"/>
  <c r="AF60" i="6"/>
  <c r="AJ60" i="6"/>
  <c r="AG60" i="6"/>
  <c r="AK60" i="6"/>
  <c r="AH60" i="6"/>
  <c r="AL60" i="6"/>
  <c r="AH261" i="6"/>
  <c r="AL261" i="6"/>
  <c r="AE261" i="6"/>
  <c r="AI261" i="6"/>
  <c r="AF261" i="6"/>
  <c r="AJ261" i="6"/>
  <c r="AG261" i="6"/>
  <c r="AK261" i="6"/>
  <c r="AE105" i="6"/>
  <c r="AI105" i="6"/>
  <c r="AF105" i="6"/>
  <c r="AJ105" i="6"/>
  <c r="AG105" i="6"/>
  <c r="AK105" i="6"/>
  <c r="AH105" i="6"/>
  <c r="AL105" i="6"/>
  <c r="AE174" i="6"/>
  <c r="AI174" i="6"/>
  <c r="AF174" i="6"/>
  <c r="AJ174" i="6"/>
  <c r="AG174" i="6"/>
  <c r="AK174" i="6"/>
  <c r="AH174" i="6"/>
  <c r="AL174" i="6"/>
  <c r="AE69" i="6"/>
  <c r="AI69" i="6"/>
  <c r="AF69" i="6"/>
  <c r="AJ69" i="6"/>
  <c r="AG69" i="6"/>
  <c r="AK69" i="6"/>
  <c r="AH69" i="6"/>
  <c r="AL69" i="6"/>
  <c r="AE38" i="6"/>
  <c r="AI38" i="6"/>
  <c r="AF38" i="6"/>
  <c r="AJ38" i="6"/>
  <c r="AG38" i="6"/>
  <c r="AK38" i="6"/>
  <c r="AH38" i="6"/>
  <c r="AL38" i="6"/>
  <c r="AR295" i="6"/>
  <c r="AO295" i="6"/>
  <c r="AQ295" i="6"/>
  <c r="AP295" i="6"/>
  <c r="AM295" i="6"/>
  <c r="AN295" i="6"/>
  <c r="AS295" i="6"/>
  <c r="AT295" i="6"/>
  <c r="V19" i="6"/>
  <c r="AN19" i="6"/>
  <c r="AP19" i="6"/>
  <c r="AR19" i="6"/>
  <c r="AS19" i="6"/>
  <c r="AQ19" i="6"/>
  <c r="AT19" i="6"/>
  <c r="AO19" i="6"/>
  <c r="AM19" i="6"/>
  <c r="AE176" i="6"/>
  <c r="AI176" i="6"/>
  <c r="AF176" i="6"/>
  <c r="AJ176" i="6"/>
  <c r="AG176" i="6"/>
  <c r="AK176" i="6"/>
  <c r="AH176" i="6"/>
  <c r="AL176" i="6"/>
  <c r="AE115" i="6"/>
  <c r="AI115" i="6"/>
  <c r="AF115" i="6"/>
  <c r="AJ115" i="6"/>
  <c r="AG115" i="6"/>
  <c r="AK115" i="6"/>
  <c r="AH115" i="6"/>
  <c r="AL115" i="6"/>
  <c r="AP207" i="6"/>
  <c r="AN207" i="6"/>
  <c r="AR207" i="6"/>
  <c r="AT207" i="6"/>
  <c r="AM207" i="6"/>
  <c r="AO207" i="6"/>
  <c r="AQ207" i="6"/>
  <c r="AS207" i="6"/>
  <c r="AR178" i="6"/>
  <c r="AM178" i="6"/>
  <c r="AN178" i="6"/>
  <c r="AP178" i="6"/>
  <c r="AO178" i="6"/>
  <c r="AT178" i="6"/>
  <c r="AQ178" i="6"/>
  <c r="AS178" i="6"/>
  <c r="AE49" i="6"/>
  <c r="AI49" i="6"/>
  <c r="AF49" i="6"/>
  <c r="AJ49" i="6"/>
  <c r="AG49" i="6"/>
  <c r="AK49" i="6"/>
  <c r="AH49" i="6"/>
  <c r="AL49" i="6"/>
  <c r="X39" i="6"/>
  <c r="AP290" i="6"/>
  <c r="AQ290" i="6"/>
  <c r="AM290" i="6"/>
  <c r="AR290" i="6"/>
  <c r="AO290" i="6"/>
  <c r="AN290" i="6"/>
  <c r="AS290" i="6"/>
  <c r="AT290" i="6"/>
  <c r="W28" i="6"/>
  <c r="U28" i="6"/>
  <c r="Y28" i="6"/>
  <c r="AA28" i="6"/>
  <c r="X28" i="6"/>
  <c r="V28" i="6"/>
  <c r="Z28" i="6"/>
  <c r="AB28" i="6"/>
  <c r="AE222" i="6"/>
  <c r="AI222" i="6"/>
  <c r="AF222" i="6"/>
  <c r="AJ222" i="6"/>
  <c r="AG222" i="6"/>
  <c r="AK222" i="6"/>
  <c r="AH222" i="6"/>
  <c r="AL222" i="6"/>
  <c r="AE14" i="6"/>
  <c r="AI14" i="6"/>
  <c r="AF14" i="6"/>
  <c r="AJ14" i="6"/>
  <c r="AG14" i="6"/>
  <c r="AK14" i="6"/>
  <c r="AH14" i="6"/>
  <c r="AM233" i="6"/>
  <c r="AQ233" i="6"/>
  <c r="AT233" i="6"/>
  <c r="AN233" i="6"/>
  <c r="AO233" i="6"/>
  <c r="AR233" i="6"/>
  <c r="AS233" i="6"/>
  <c r="AP233" i="6"/>
  <c r="AE197" i="6"/>
  <c r="AI197" i="6"/>
  <c r="AF197" i="6"/>
  <c r="AJ197" i="6"/>
  <c r="AG197" i="6"/>
  <c r="AK197" i="6"/>
  <c r="AH197" i="6"/>
  <c r="AL197" i="6"/>
  <c r="AE103" i="6"/>
  <c r="AI103" i="6"/>
  <c r="AF103" i="6"/>
  <c r="AJ103" i="6"/>
  <c r="AG103" i="6"/>
  <c r="AK103" i="6"/>
  <c r="AH103" i="6"/>
  <c r="AL103" i="6"/>
  <c r="AB79" i="6"/>
  <c r="U79" i="6"/>
  <c r="W79" i="6"/>
  <c r="Y79" i="6"/>
  <c r="Z79" i="6"/>
  <c r="V79" i="6"/>
  <c r="AA79" i="6"/>
  <c r="X79" i="6"/>
  <c r="AE29" i="6"/>
  <c r="AI29" i="6"/>
  <c r="AF29" i="6"/>
  <c r="AJ29" i="6"/>
  <c r="AG29" i="6"/>
  <c r="AK29" i="6"/>
  <c r="AH29" i="6"/>
  <c r="AE169" i="6"/>
  <c r="AI169" i="6"/>
  <c r="AF169" i="6"/>
  <c r="AJ169" i="6"/>
  <c r="AG169" i="6"/>
  <c r="AK169" i="6"/>
  <c r="AH169" i="6"/>
  <c r="AL169" i="6"/>
  <c r="AB71" i="6"/>
  <c r="Z71" i="6"/>
  <c r="AA71" i="6"/>
  <c r="V71" i="6"/>
  <c r="X71" i="6"/>
  <c r="U71" i="6"/>
  <c r="W71" i="6"/>
  <c r="Y71" i="6"/>
  <c r="AE78" i="6"/>
  <c r="AI78" i="6"/>
  <c r="AF78" i="6"/>
  <c r="AJ78" i="6"/>
  <c r="AG78" i="6"/>
  <c r="AK78" i="6"/>
  <c r="AH78" i="6"/>
  <c r="AL78" i="6"/>
  <c r="AE8" i="6"/>
  <c r="AI8" i="6"/>
  <c r="AF8" i="6"/>
  <c r="AJ8" i="6"/>
  <c r="AG8" i="6"/>
  <c r="AK8" i="6"/>
  <c r="AH8" i="6"/>
  <c r="AH245" i="6"/>
  <c r="AL245" i="6"/>
  <c r="AE245" i="6"/>
  <c r="AI245" i="6"/>
  <c r="AF245" i="6"/>
  <c r="AJ245" i="6"/>
  <c r="AG245" i="6"/>
  <c r="AK245" i="6"/>
  <c r="AE137" i="6"/>
  <c r="AI137" i="6"/>
  <c r="AF137" i="6"/>
  <c r="AJ137" i="6"/>
  <c r="AG137" i="6"/>
  <c r="AK137" i="6"/>
  <c r="AH137" i="6"/>
  <c r="AL137" i="6"/>
  <c r="AQ85" i="6"/>
  <c r="AP85" i="6"/>
  <c r="AM85" i="6"/>
  <c r="AT85" i="6"/>
  <c r="AN85" i="6"/>
  <c r="AR85" i="6"/>
  <c r="AO85" i="6"/>
  <c r="AS85" i="6"/>
  <c r="AH270" i="6"/>
  <c r="AL270" i="6"/>
  <c r="AE270" i="6"/>
  <c r="AI270" i="6"/>
  <c r="AF270" i="6"/>
  <c r="AJ270" i="6"/>
  <c r="AG270" i="6"/>
  <c r="AK270" i="6"/>
  <c r="AP199" i="6"/>
  <c r="AR199" i="6"/>
  <c r="AM199" i="6"/>
  <c r="AT199" i="6"/>
  <c r="AQ199" i="6"/>
  <c r="AN199" i="6"/>
  <c r="AS199" i="6"/>
  <c r="AO199" i="6"/>
  <c r="AB300" i="6"/>
  <c r="U300" i="6"/>
  <c r="AA300" i="6"/>
  <c r="V300" i="6"/>
  <c r="W300" i="6"/>
  <c r="X300" i="6"/>
  <c r="Y300" i="6"/>
  <c r="Z300" i="6"/>
  <c r="AA236" i="6"/>
  <c r="Z236" i="6"/>
  <c r="V236" i="6"/>
  <c r="W236" i="6"/>
  <c r="X236" i="6"/>
  <c r="U236" i="6"/>
  <c r="AB236" i="6"/>
  <c r="Y236" i="6"/>
  <c r="AE214" i="6"/>
  <c r="AI214" i="6"/>
  <c r="AF214" i="6"/>
  <c r="AJ214" i="6"/>
  <c r="AG214" i="6"/>
  <c r="AK214" i="6"/>
  <c r="AH214" i="6"/>
  <c r="AL214" i="6"/>
  <c r="X38" i="6"/>
  <c r="W38" i="6"/>
  <c r="Z38" i="6"/>
  <c r="AA289" i="6"/>
  <c r="U289" i="6"/>
  <c r="Z275" i="6"/>
  <c r="U275" i="6"/>
  <c r="X137" i="6"/>
  <c r="U137" i="6"/>
  <c r="X42" i="6"/>
  <c r="W29" i="6"/>
  <c r="V29" i="6"/>
  <c r="AT21" i="6"/>
  <c r="AM21" i="6"/>
  <c r="U17" i="6"/>
  <c r="X17" i="6"/>
  <c r="Z51" i="6"/>
  <c r="X51" i="6"/>
  <c r="V133" i="6"/>
  <c r="W133" i="6"/>
  <c r="V68" i="6"/>
  <c r="U68" i="6"/>
  <c r="AB215" i="6"/>
  <c r="Y215" i="6"/>
  <c r="X189" i="6"/>
  <c r="AA189" i="6"/>
  <c r="X21" i="6"/>
  <c r="AA21" i="6"/>
  <c r="AO8" i="6"/>
  <c r="AQ8" i="6"/>
  <c r="X135" i="6"/>
  <c r="U135" i="6"/>
  <c r="AT42" i="6"/>
  <c r="AQ42" i="6"/>
  <c r="AR42" i="6"/>
  <c r="AT38" i="6"/>
  <c r="AQ38" i="6"/>
  <c r="AR38" i="6"/>
  <c r="AB221" i="6"/>
  <c r="Y221" i="6"/>
  <c r="AA115" i="6"/>
  <c r="AB115" i="6"/>
  <c r="Y8" i="6"/>
  <c r="AA8" i="6"/>
  <c r="AR292" i="6"/>
  <c r="AT292" i="6"/>
  <c r="AQ292" i="6"/>
  <c r="AO292" i="6"/>
  <c r="AM292" i="6"/>
  <c r="AN292" i="6"/>
  <c r="AS292" i="6"/>
  <c r="AP292" i="6"/>
  <c r="AP287" i="6"/>
  <c r="AM287" i="6"/>
  <c r="AT287" i="6"/>
  <c r="AN287" i="6"/>
  <c r="AR287" i="6"/>
  <c r="AS287" i="6"/>
  <c r="AO287" i="6"/>
  <c r="AQ287" i="6"/>
  <c r="U198" i="6"/>
  <c r="W198" i="6"/>
  <c r="Y198" i="6"/>
  <c r="Z198" i="6"/>
  <c r="V198" i="6"/>
  <c r="X198" i="6"/>
  <c r="AA198" i="6"/>
  <c r="AB198" i="6"/>
  <c r="V264" i="6"/>
  <c r="Z264" i="6"/>
  <c r="AA264" i="6"/>
  <c r="W264" i="6"/>
  <c r="U264" i="6"/>
  <c r="X264" i="6"/>
  <c r="AB264" i="6"/>
  <c r="Y264" i="6"/>
  <c r="AA249" i="6"/>
  <c r="W249" i="6"/>
  <c r="U249" i="6"/>
  <c r="X249" i="6"/>
  <c r="Y249" i="6"/>
  <c r="V249" i="6"/>
  <c r="Z249" i="6"/>
  <c r="AB249" i="6"/>
  <c r="AO113" i="6"/>
  <c r="AT113" i="6"/>
  <c r="AN113" i="6"/>
  <c r="AR113" i="6"/>
  <c r="AP113" i="6"/>
  <c r="AQ113" i="6"/>
  <c r="AM113" i="6"/>
  <c r="AS113" i="6"/>
  <c r="AO260" i="6"/>
  <c r="AP260" i="6"/>
  <c r="AM260" i="6"/>
  <c r="AR260" i="6"/>
  <c r="AN260" i="6"/>
  <c r="AT260" i="6"/>
  <c r="AQ260" i="6"/>
  <c r="AS260" i="6"/>
  <c r="AH253" i="6"/>
  <c r="AL253" i="6"/>
  <c r="AE253" i="6"/>
  <c r="AI253" i="6"/>
  <c r="AF253" i="6"/>
  <c r="AJ253" i="6"/>
  <c r="AG253" i="6"/>
  <c r="AK253" i="6"/>
  <c r="AE107" i="6"/>
  <c r="AI107" i="6"/>
  <c r="AF107" i="6"/>
  <c r="AJ107" i="6"/>
  <c r="AG107" i="6"/>
  <c r="AK107" i="6"/>
  <c r="AH107" i="6"/>
  <c r="AL107" i="6"/>
  <c r="AE81" i="6"/>
  <c r="AI81" i="6"/>
  <c r="AF81" i="6"/>
  <c r="AJ81" i="6"/>
  <c r="AG81" i="6"/>
  <c r="AK81" i="6"/>
  <c r="AH81" i="6"/>
  <c r="AL81" i="6"/>
  <c r="AT43" i="6"/>
  <c r="AO43" i="6"/>
  <c r="AP43" i="6"/>
  <c r="AQ43" i="6"/>
  <c r="AN43" i="6"/>
  <c r="AS43" i="6"/>
  <c r="AR43" i="6"/>
  <c r="AM43" i="6"/>
  <c r="AH258" i="6"/>
  <c r="AL258" i="6"/>
  <c r="AE258" i="6"/>
  <c r="AI258" i="6"/>
  <c r="AF258" i="6"/>
  <c r="AJ258" i="6"/>
  <c r="AG258" i="6"/>
  <c r="AK258" i="6"/>
  <c r="AP208" i="6"/>
  <c r="AR208" i="6"/>
  <c r="AN208" i="6"/>
  <c r="AQ208" i="6"/>
  <c r="AM208" i="6"/>
  <c r="AT208" i="6"/>
  <c r="AO208" i="6"/>
  <c r="AS208" i="6"/>
  <c r="X282" i="6"/>
  <c r="Z282" i="6"/>
  <c r="AB282" i="6"/>
  <c r="U282" i="6"/>
  <c r="V282" i="6"/>
  <c r="W282" i="6"/>
  <c r="Y282" i="6"/>
  <c r="AA282" i="6"/>
  <c r="AO23" i="6"/>
  <c r="AN23" i="6"/>
  <c r="AS23" i="6"/>
  <c r="AT23" i="6"/>
  <c r="AP23" i="6"/>
  <c r="AM23" i="6"/>
  <c r="AR23" i="6"/>
  <c r="AQ23" i="6"/>
  <c r="W168" i="6"/>
  <c r="V168" i="6"/>
  <c r="AA168" i="6"/>
  <c r="Y168" i="6"/>
  <c r="AB168" i="6"/>
  <c r="U168" i="6"/>
  <c r="X168" i="6"/>
  <c r="Z168" i="6"/>
  <c r="AE125" i="6"/>
  <c r="AI125" i="6"/>
  <c r="AF125" i="6"/>
  <c r="AJ125" i="6"/>
  <c r="AG125" i="6"/>
  <c r="AK125" i="6"/>
  <c r="AH125" i="6"/>
  <c r="AL125" i="6"/>
  <c r="Z288" i="6"/>
  <c r="U288" i="6"/>
  <c r="X288" i="6"/>
  <c r="AB288" i="6"/>
  <c r="V288" i="6"/>
  <c r="Y288" i="6"/>
  <c r="W288" i="6"/>
  <c r="AA288" i="6"/>
  <c r="AO241" i="6"/>
  <c r="AN241" i="6"/>
  <c r="AT241" i="6"/>
  <c r="AQ241" i="6"/>
  <c r="AM241" i="6"/>
  <c r="AR241" i="6"/>
  <c r="AP241" i="6"/>
  <c r="AS241" i="6"/>
  <c r="X212" i="6"/>
  <c r="AA212" i="6"/>
  <c r="Y212" i="6"/>
  <c r="AB212" i="6"/>
  <c r="V212" i="6"/>
  <c r="W212" i="6"/>
  <c r="Z212" i="6"/>
  <c r="U212" i="6"/>
  <c r="AQ204" i="6"/>
  <c r="AN204" i="6"/>
  <c r="AR204" i="6"/>
  <c r="AM204" i="6"/>
  <c r="AT204" i="6"/>
  <c r="AP204" i="6"/>
  <c r="AO204" i="6"/>
  <c r="AS204" i="6"/>
  <c r="AE195" i="6"/>
  <c r="AI195" i="6"/>
  <c r="AF195" i="6"/>
  <c r="AJ195" i="6"/>
  <c r="AG195" i="6"/>
  <c r="AK195" i="6"/>
  <c r="AH195" i="6"/>
  <c r="AL195" i="6"/>
  <c r="AR129" i="6"/>
  <c r="AP129" i="6"/>
  <c r="AN129" i="6"/>
  <c r="AM129" i="6"/>
  <c r="AT129" i="6"/>
  <c r="AQ129" i="6"/>
  <c r="AS129" i="6"/>
  <c r="AO129" i="6"/>
  <c r="AB89" i="6"/>
  <c r="Y89" i="6"/>
  <c r="W89" i="6"/>
  <c r="U89" i="6"/>
  <c r="X89" i="6"/>
  <c r="V89" i="6"/>
  <c r="Z89" i="6"/>
  <c r="AA89" i="6"/>
  <c r="AE108" i="6"/>
  <c r="AI108" i="6"/>
  <c r="AF108" i="6"/>
  <c r="AJ108" i="6"/>
  <c r="AG108" i="6"/>
  <c r="AK108" i="6"/>
  <c r="AH108" i="6"/>
  <c r="AL108" i="6"/>
  <c r="AH244" i="6"/>
  <c r="AL244" i="6"/>
  <c r="AE244" i="6"/>
  <c r="AI244" i="6"/>
  <c r="AF244" i="6"/>
  <c r="AJ244" i="6"/>
  <c r="AG244" i="6"/>
  <c r="AK244" i="6"/>
  <c r="AE213" i="6"/>
  <c r="AI213" i="6"/>
  <c r="AF213" i="6"/>
  <c r="AJ213" i="6"/>
  <c r="AG213" i="6"/>
  <c r="AK213" i="6"/>
  <c r="AH213" i="6"/>
  <c r="AL213" i="6"/>
  <c r="AE118" i="6"/>
  <c r="AI118" i="6"/>
  <c r="AF118" i="6"/>
  <c r="AJ118" i="6"/>
  <c r="AG118" i="6"/>
  <c r="AK118" i="6"/>
  <c r="AH118" i="6"/>
  <c r="AL118" i="6"/>
  <c r="AP281" i="6"/>
  <c r="AR281" i="6"/>
  <c r="AN281" i="6"/>
  <c r="AT281" i="6"/>
  <c r="AM281" i="6"/>
  <c r="AS281" i="6"/>
  <c r="AQ281" i="6"/>
  <c r="AO281" i="6"/>
  <c r="AA262" i="6"/>
  <c r="Y262" i="6"/>
  <c r="W262" i="6"/>
  <c r="AB262" i="6"/>
  <c r="X262" i="6"/>
  <c r="Z262" i="6"/>
  <c r="V262" i="6"/>
  <c r="U262" i="6"/>
  <c r="AB293" i="6"/>
  <c r="U293" i="6"/>
  <c r="W293" i="6"/>
  <c r="AA293" i="6"/>
  <c r="V293" i="6"/>
  <c r="X293" i="6"/>
  <c r="Y293" i="6"/>
  <c r="Z293" i="6"/>
  <c r="AO243" i="6"/>
  <c r="AN243" i="6"/>
  <c r="AT243" i="6"/>
  <c r="AQ243" i="6"/>
  <c r="AM243" i="6"/>
  <c r="AR243" i="6"/>
  <c r="AP243" i="6"/>
  <c r="AS243" i="6"/>
  <c r="AS110" i="6"/>
  <c r="AT110" i="6"/>
  <c r="AR110" i="6"/>
  <c r="AQ110" i="6"/>
  <c r="AN110" i="6"/>
  <c r="AO110" i="6"/>
  <c r="AP110" i="6"/>
  <c r="AM110" i="6"/>
  <c r="AP127" i="6"/>
  <c r="AR127" i="6"/>
  <c r="AM127" i="6"/>
  <c r="AO127" i="6"/>
  <c r="AT127" i="6"/>
  <c r="AQ127" i="6"/>
  <c r="AN127" i="6"/>
  <c r="AS127" i="6"/>
  <c r="AE27" i="6"/>
  <c r="AI27" i="6"/>
  <c r="AF27" i="6"/>
  <c r="AJ27" i="6"/>
  <c r="AG27" i="6"/>
  <c r="AK27" i="6"/>
  <c r="AH27" i="6"/>
  <c r="AH250" i="6"/>
  <c r="AL250" i="6"/>
  <c r="AE250" i="6"/>
  <c r="AI250" i="6"/>
  <c r="AF250" i="6"/>
  <c r="AJ250" i="6"/>
  <c r="AG250" i="6"/>
  <c r="AK250" i="6"/>
  <c r="AP237" i="6"/>
  <c r="AT237" i="6"/>
  <c r="AN237" i="6"/>
  <c r="AR237" i="6"/>
  <c r="AO237" i="6"/>
  <c r="AS237" i="6"/>
  <c r="AM237" i="6"/>
  <c r="AQ237" i="6"/>
  <c r="AP229" i="6"/>
  <c r="AN229" i="6"/>
  <c r="AT229" i="6"/>
  <c r="AM229" i="6"/>
  <c r="AR229" i="6"/>
  <c r="AS229" i="6"/>
  <c r="AO229" i="6"/>
  <c r="AQ229" i="6"/>
  <c r="AO117" i="6"/>
  <c r="AP117" i="6"/>
  <c r="AR117" i="6"/>
  <c r="AN117" i="6"/>
  <c r="AT117" i="6"/>
  <c r="AS117" i="6"/>
  <c r="AQ117" i="6"/>
  <c r="AM117" i="6"/>
  <c r="AH278" i="6"/>
  <c r="AL278" i="6"/>
  <c r="AE278" i="6"/>
  <c r="AI278" i="6"/>
  <c r="AF278" i="6"/>
  <c r="AJ278" i="6"/>
  <c r="AG278" i="6"/>
  <c r="AK278" i="6"/>
  <c r="W265" i="6"/>
  <c r="Z265" i="6"/>
  <c r="V265" i="6"/>
  <c r="X265" i="6"/>
  <c r="U265" i="6"/>
  <c r="Y265" i="6"/>
  <c r="AA265" i="6"/>
  <c r="AB265" i="6"/>
  <c r="AO230" i="6"/>
  <c r="AN230" i="6"/>
  <c r="AS230" i="6"/>
  <c r="AQ230" i="6"/>
  <c r="AM230" i="6"/>
  <c r="AR230" i="6"/>
  <c r="AP230" i="6"/>
  <c r="AT230" i="6"/>
  <c r="AE226" i="6"/>
  <c r="AI226" i="6"/>
  <c r="AF226" i="6"/>
  <c r="AJ226" i="6"/>
  <c r="AG226" i="6"/>
  <c r="AK226" i="6"/>
  <c r="AH226" i="6"/>
  <c r="AL226" i="6"/>
  <c r="AN166" i="6"/>
  <c r="AR166" i="6"/>
  <c r="AO166" i="6"/>
  <c r="AM166" i="6"/>
  <c r="AQ166" i="6"/>
  <c r="AP166" i="6"/>
  <c r="AT166" i="6"/>
  <c r="AS166" i="6"/>
  <c r="Z284" i="6"/>
  <c r="Y284" i="6"/>
  <c r="V284" i="6"/>
  <c r="W284" i="6"/>
  <c r="X284" i="6"/>
  <c r="U284" i="6"/>
  <c r="AB284" i="6"/>
  <c r="AA284" i="6"/>
  <c r="AO255" i="6"/>
  <c r="AQ255" i="6"/>
  <c r="AN255" i="6"/>
  <c r="AT255" i="6"/>
  <c r="AP255" i="6"/>
  <c r="AR255" i="6"/>
  <c r="AM255" i="6"/>
  <c r="AS255" i="6"/>
  <c r="AE240" i="6"/>
  <c r="AI240" i="6"/>
  <c r="AF240" i="6"/>
  <c r="AJ240" i="6"/>
  <c r="AG240" i="6"/>
  <c r="AK240" i="6"/>
  <c r="AH240" i="6"/>
  <c r="AL240" i="6"/>
  <c r="AO112" i="6"/>
  <c r="AP112" i="6"/>
  <c r="AR112" i="6"/>
  <c r="AN112" i="6"/>
  <c r="AT112" i="6"/>
  <c r="AS112" i="6"/>
  <c r="AM112" i="6"/>
  <c r="AQ112" i="6"/>
  <c r="Y239" i="6"/>
  <c r="AB239" i="6"/>
  <c r="AA239" i="6"/>
  <c r="Z239" i="6"/>
  <c r="W239" i="6"/>
  <c r="U239" i="6"/>
  <c r="V239" i="6"/>
  <c r="X239" i="6"/>
  <c r="W231" i="6"/>
  <c r="V231" i="6"/>
  <c r="Y231" i="6"/>
  <c r="Z231" i="6"/>
  <c r="X231" i="6"/>
  <c r="AA231" i="6"/>
  <c r="U231" i="6"/>
  <c r="AB231" i="6"/>
  <c r="AB73" i="6"/>
  <c r="Z73" i="6"/>
  <c r="Y73" i="6"/>
  <c r="W73" i="6"/>
  <c r="AA73" i="6"/>
  <c r="X73" i="6"/>
  <c r="U73" i="6"/>
  <c r="V73" i="6"/>
  <c r="Z77" i="6"/>
  <c r="X77" i="6"/>
  <c r="AB77" i="6"/>
  <c r="U77" i="6"/>
  <c r="W77" i="6"/>
  <c r="AA77" i="6"/>
  <c r="Y77" i="6"/>
  <c r="V77" i="6"/>
  <c r="AM91" i="6"/>
  <c r="AR91" i="6"/>
  <c r="AQ91" i="6"/>
  <c r="AO91" i="6"/>
  <c r="AS91" i="6"/>
  <c r="AP91" i="6"/>
  <c r="AT91" i="6"/>
  <c r="AN91" i="6"/>
  <c r="Z272" i="6"/>
  <c r="AB272" i="6"/>
  <c r="Y272" i="6"/>
  <c r="X272" i="6"/>
  <c r="V272" i="6"/>
  <c r="U272" i="6"/>
  <c r="AA272" i="6"/>
  <c r="W272" i="6"/>
  <c r="Y10" i="6"/>
  <c r="Z10" i="6"/>
  <c r="AA10" i="6"/>
  <c r="U10" i="6"/>
  <c r="V10" i="6"/>
  <c r="X10" i="6"/>
  <c r="W10" i="6"/>
  <c r="AB10" i="6"/>
  <c r="X286" i="6"/>
  <c r="U286" i="6"/>
  <c r="AB286" i="6"/>
  <c r="W286" i="6"/>
  <c r="Z286" i="6"/>
  <c r="Y286" i="6"/>
  <c r="AA286" i="6"/>
  <c r="V286" i="6"/>
  <c r="AQ220" i="6"/>
  <c r="AP220" i="6"/>
  <c r="AM220" i="6"/>
  <c r="AT220" i="6"/>
  <c r="AN220" i="6"/>
  <c r="AR220" i="6"/>
  <c r="AO220" i="6"/>
  <c r="AS220" i="6"/>
  <c r="AQ30" i="6"/>
  <c r="AS30" i="6"/>
  <c r="AM30" i="6"/>
  <c r="AO30" i="6"/>
  <c r="AP30" i="6"/>
  <c r="AR30" i="6"/>
  <c r="AT30" i="6"/>
  <c r="AN30" i="6"/>
  <c r="AQ200" i="6"/>
  <c r="AM200" i="6"/>
  <c r="AR200" i="6"/>
  <c r="AP200" i="6"/>
  <c r="AT200" i="6"/>
  <c r="AN200" i="6"/>
  <c r="AO200" i="6"/>
  <c r="AS200" i="6"/>
  <c r="AN70" i="6"/>
  <c r="AP70" i="6"/>
  <c r="AM70" i="6"/>
  <c r="AO70" i="6"/>
  <c r="AR70" i="6"/>
  <c r="AS70" i="6"/>
  <c r="AQ70" i="6"/>
  <c r="AT70" i="6"/>
  <c r="AH251" i="6"/>
  <c r="AL251" i="6"/>
  <c r="AE251" i="6"/>
  <c r="AI251" i="6"/>
  <c r="AF251" i="6"/>
  <c r="AJ251" i="6"/>
  <c r="AG251" i="6"/>
  <c r="AK251" i="6"/>
  <c r="V218" i="6"/>
  <c r="Z218" i="6"/>
  <c r="U218" i="6"/>
  <c r="W218" i="6"/>
  <c r="Y218" i="6"/>
  <c r="AA218" i="6"/>
  <c r="AB218" i="6"/>
  <c r="X218" i="6"/>
  <c r="AE194" i="6"/>
  <c r="AI194" i="6"/>
  <c r="AF194" i="6"/>
  <c r="AJ194" i="6"/>
  <c r="AG194" i="6"/>
  <c r="AK194" i="6"/>
  <c r="AH194" i="6"/>
  <c r="AL194" i="6"/>
  <c r="AE131" i="6"/>
  <c r="AI131" i="6"/>
  <c r="AF131" i="6"/>
  <c r="AJ131" i="6"/>
  <c r="AG131" i="6"/>
  <c r="AK131" i="6"/>
  <c r="AH131" i="6"/>
  <c r="AL131" i="6"/>
  <c r="X224" i="6"/>
  <c r="V224" i="6"/>
  <c r="Z224" i="6"/>
  <c r="U224" i="6"/>
  <c r="W224" i="6"/>
  <c r="Y224" i="6"/>
  <c r="AA224" i="6"/>
  <c r="AB224" i="6"/>
  <c r="AE242" i="6"/>
  <c r="AF242" i="6"/>
  <c r="AG242" i="6"/>
  <c r="AH242" i="6"/>
  <c r="AL242" i="6"/>
  <c r="AI242" i="6"/>
  <c r="AJ242" i="6"/>
  <c r="AK242" i="6"/>
  <c r="AE45" i="6"/>
  <c r="AI45" i="6"/>
  <c r="AF45" i="6"/>
  <c r="AJ45" i="6"/>
  <c r="AG45" i="6"/>
  <c r="AK45" i="6"/>
  <c r="AH45" i="6"/>
  <c r="AL45" i="6"/>
  <c r="AE33" i="6"/>
  <c r="AI33" i="6"/>
  <c r="AF33" i="6"/>
  <c r="AJ33" i="6"/>
  <c r="AG33" i="6"/>
  <c r="AK33" i="6"/>
  <c r="AH33" i="6"/>
  <c r="AL33" i="6"/>
  <c r="W235" i="6"/>
  <c r="Y235" i="6"/>
  <c r="AB235" i="6"/>
  <c r="Z235" i="6"/>
  <c r="V235" i="6"/>
  <c r="X235" i="6"/>
  <c r="U235" i="6"/>
  <c r="AA235" i="6"/>
  <c r="AP139" i="6"/>
  <c r="AR139" i="6"/>
  <c r="AM139" i="6"/>
  <c r="AO139" i="6"/>
  <c r="AS139" i="6"/>
  <c r="AT139" i="6"/>
  <c r="AQ139" i="6"/>
  <c r="AN139" i="6"/>
  <c r="AB97" i="6"/>
  <c r="Y97" i="6"/>
  <c r="W97" i="6"/>
  <c r="U97" i="6"/>
  <c r="X97" i="6"/>
  <c r="V97" i="6"/>
  <c r="Z97" i="6"/>
  <c r="AA97" i="6"/>
  <c r="X46" i="6"/>
  <c r="V46" i="6"/>
  <c r="W46" i="6"/>
  <c r="Y46" i="6"/>
  <c r="U46" i="6"/>
  <c r="Z46" i="6"/>
  <c r="Z257" i="6"/>
  <c r="V257" i="6"/>
  <c r="W257" i="6"/>
  <c r="X257" i="6"/>
  <c r="U257" i="6"/>
  <c r="AA257" i="6"/>
  <c r="Y257" i="6"/>
  <c r="AB257" i="6"/>
  <c r="AE18" i="6"/>
  <c r="AI18" i="6"/>
  <c r="AF18" i="6"/>
  <c r="AJ18" i="6"/>
  <c r="AG18" i="6"/>
  <c r="AK18" i="6"/>
  <c r="AH18" i="6"/>
  <c r="AH276" i="6"/>
  <c r="AL276" i="6"/>
  <c r="AE276" i="6"/>
  <c r="AI276" i="6"/>
  <c r="AF276" i="6"/>
  <c r="AJ276" i="6"/>
  <c r="AG276" i="6"/>
  <c r="AK276" i="6"/>
  <c r="AE219" i="6"/>
  <c r="AI219" i="6"/>
  <c r="AF219" i="6"/>
  <c r="AJ219" i="6"/>
  <c r="AG219" i="6"/>
  <c r="AK219" i="6"/>
  <c r="AH219" i="6"/>
  <c r="AL219" i="6"/>
  <c r="AE116" i="6"/>
  <c r="AI116" i="6"/>
  <c r="AF116" i="6"/>
  <c r="AJ116" i="6"/>
  <c r="AG116" i="6"/>
  <c r="AK116" i="6"/>
  <c r="AH116" i="6"/>
  <c r="AL116" i="6"/>
  <c r="AQ87" i="6"/>
  <c r="AM87" i="6"/>
  <c r="AP87" i="6"/>
  <c r="AN87" i="6"/>
  <c r="AR87" i="6"/>
  <c r="AO87" i="6"/>
  <c r="AS87" i="6"/>
  <c r="AT87" i="6"/>
  <c r="AE75" i="6"/>
  <c r="AI75" i="6"/>
  <c r="AF75" i="6"/>
  <c r="AJ75" i="6"/>
  <c r="AG75" i="6"/>
  <c r="AK75" i="6"/>
  <c r="AH75" i="6"/>
  <c r="AL75" i="6"/>
  <c r="W238" i="6"/>
  <c r="Z238" i="6"/>
  <c r="Y238" i="6"/>
  <c r="AB238" i="6"/>
  <c r="U238" i="6"/>
  <c r="AA238" i="6"/>
  <c r="V238" i="6"/>
  <c r="X238" i="6"/>
  <c r="X216" i="6"/>
  <c r="AA216" i="6"/>
  <c r="Y216" i="6"/>
  <c r="AB216" i="6"/>
  <c r="U216" i="6"/>
  <c r="V216" i="6"/>
  <c r="W216" i="6"/>
  <c r="Z216" i="6"/>
  <c r="AE206" i="6"/>
  <c r="AI206" i="6"/>
  <c r="AF206" i="6"/>
  <c r="AJ206" i="6"/>
  <c r="AG206" i="6"/>
  <c r="AK206" i="6"/>
  <c r="AH206" i="6"/>
  <c r="AL206" i="6"/>
  <c r="AE101" i="6"/>
  <c r="AI101" i="6"/>
  <c r="AF101" i="6"/>
  <c r="AJ101" i="6"/>
  <c r="AG101" i="6"/>
  <c r="AK101" i="6"/>
  <c r="AH101" i="6"/>
  <c r="AL101" i="6"/>
  <c r="AB93" i="6"/>
  <c r="Y93" i="6"/>
  <c r="W93" i="6"/>
  <c r="U93" i="6"/>
  <c r="Z93" i="6"/>
  <c r="AA93" i="6"/>
  <c r="X93" i="6"/>
  <c r="V93" i="6"/>
  <c r="AA234" i="6"/>
  <c r="V234" i="6"/>
  <c r="U234" i="6"/>
  <c r="AB234" i="6"/>
  <c r="Y234" i="6"/>
  <c r="W234" i="6"/>
  <c r="Z234" i="6"/>
  <c r="X234" i="6"/>
  <c r="W43" i="6"/>
  <c r="V43" i="6"/>
  <c r="Y43" i="6"/>
  <c r="AA43" i="6"/>
  <c r="AB43" i="6"/>
  <c r="X43" i="6"/>
  <c r="U43" i="6"/>
  <c r="Z43" i="6"/>
  <c r="AN160" i="6"/>
  <c r="AO160" i="6"/>
  <c r="AR160" i="6"/>
  <c r="AM160" i="6"/>
  <c r="AS160" i="6"/>
  <c r="AQ160" i="6"/>
  <c r="AP160" i="6"/>
  <c r="AT160" i="6"/>
  <c r="AB105" i="6"/>
  <c r="Y105" i="6"/>
  <c r="W105" i="6"/>
  <c r="U105" i="6"/>
  <c r="V105" i="6"/>
  <c r="X105" i="6"/>
  <c r="Z105" i="6"/>
  <c r="AA105" i="6"/>
  <c r="AR174" i="6"/>
  <c r="AM174" i="6"/>
  <c r="AN174" i="6"/>
  <c r="AP174" i="6"/>
  <c r="AO174" i="6"/>
  <c r="AT174" i="6"/>
  <c r="AQ174" i="6"/>
  <c r="AS174" i="6"/>
  <c r="AP285" i="6"/>
  <c r="AN285" i="6"/>
  <c r="AT285" i="6"/>
  <c r="AM285" i="6"/>
  <c r="AR285" i="6"/>
  <c r="AQ285" i="6"/>
  <c r="AO285" i="6"/>
  <c r="AS285" i="6"/>
  <c r="AA256" i="6"/>
  <c r="W256" i="6"/>
  <c r="Z256" i="6"/>
  <c r="V256" i="6"/>
  <c r="X256" i="6"/>
  <c r="U256" i="6"/>
  <c r="Y256" i="6"/>
  <c r="AB256" i="6"/>
  <c r="U233" i="6"/>
  <c r="X233" i="6"/>
  <c r="V233" i="6"/>
  <c r="W233" i="6"/>
  <c r="AA233" i="6"/>
  <c r="AB233" i="6"/>
  <c r="Y233" i="6"/>
  <c r="Z233" i="6"/>
  <c r="AH295" i="6"/>
  <c r="AL295" i="6"/>
  <c r="AE295" i="6"/>
  <c r="AI295" i="6"/>
  <c r="AF295" i="6"/>
  <c r="AJ295" i="6"/>
  <c r="AG295" i="6"/>
  <c r="AK295" i="6"/>
  <c r="AR176" i="6"/>
  <c r="AP176" i="6"/>
  <c r="AO176" i="6"/>
  <c r="AM176" i="6"/>
  <c r="AN176" i="6"/>
  <c r="AS176" i="6"/>
  <c r="AT176" i="6"/>
  <c r="AQ176" i="6"/>
  <c r="Y83" i="6"/>
  <c r="X83" i="6"/>
  <c r="U83" i="6"/>
  <c r="Z83" i="6"/>
  <c r="V83" i="6"/>
  <c r="AB83" i="6"/>
  <c r="AA83" i="6"/>
  <c r="W83" i="6"/>
  <c r="AE207" i="6"/>
  <c r="AI207" i="6"/>
  <c r="AF207" i="6"/>
  <c r="AJ207" i="6"/>
  <c r="AG207" i="6"/>
  <c r="AK207" i="6"/>
  <c r="AH207" i="6"/>
  <c r="AL207" i="6"/>
  <c r="U42" i="6"/>
  <c r="X49" i="6"/>
  <c r="Z49" i="6"/>
  <c r="AQ12" i="6"/>
  <c r="AT12" i="6"/>
  <c r="AM12" i="6"/>
  <c r="AP12" i="6"/>
  <c r="AO12" i="6"/>
  <c r="AR12" i="6"/>
  <c r="AS12" i="6"/>
  <c r="AN12" i="6"/>
  <c r="Z290" i="6"/>
  <c r="Y290" i="6"/>
  <c r="AB290" i="6"/>
  <c r="X290" i="6"/>
  <c r="AA290" i="6"/>
  <c r="U290" i="6"/>
  <c r="V290" i="6"/>
  <c r="W290" i="6"/>
  <c r="AN162" i="6"/>
  <c r="AR162" i="6"/>
  <c r="AO162" i="6"/>
  <c r="AM162" i="6"/>
  <c r="AQ162" i="6"/>
  <c r="AP162" i="6"/>
  <c r="AS162" i="6"/>
  <c r="AT162" i="6"/>
  <c r="AO268" i="6"/>
  <c r="AQ268" i="6"/>
  <c r="AN268" i="6"/>
  <c r="AT268" i="6"/>
  <c r="AR268" i="6"/>
  <c r="AM268" i="6"/>
  <c r="AP268" i="6"/>
  <c r="AS268" i="6"/>
  <c r="U14" i="6"/>
  <c r="X14" i="6"/>
  <c r="AA14" i="6"/>
  <c r="Z14" i="6"/>
  <c r="AB14" i="6"/>
  <c r="V14" i="6"/>
  <c r="W14" i="6"/>
  <c r="Y14" i="6"/>
  <c r="AO267" i="6"/>
  <c r="AM267" i="6"/>
  <c r="AR267" i="6"/>
  <c r="AP267" i="6"/>
  <c r="AT267" i="6"/>
  <c r="AN267" i="6"/>
  <c r="AQ267" i="6"/>
  <c r="AS267" i="6"/>
  <c r="AM228" i="6"/>
  <c r="AR228" i="6"/>
  <c r="AP228" i="6"/>
  <c r="AQ228" i="6"/>
  <c r="AN228" i="6"/>
  <c r="AT228" i="6"/>
  <c r="AO228" i="6"/>
  <c r="AS228" i="6"/>
  <c r="AP225" i="6"/>
  <c r="AR225" i="6"/>
  <c r="AM225" i="6"/>
  <c r="AN225" i="6"/>
  <c r="AT225" i="6"/>
  <c r="AS225" i="6"/>
  <c r="AO225" i="6"/>
  <c r="AQ225" i="6"/>
  <c r="AB103" i="6"/>
  <c r="Y103" i="6"/>
  <c r="W103" i="6"/>
  <c r="U103" i="6"/>
  <c r="V103" i="6"/>
  <c r="Z103" i="6"/>
  <c r="AA103" i="6"/>
  <c r="X103" i="6"/>
  <c r="AQ79" i="6"/>
  <c r="AM79" i="6"/>
  <c r="AP79" i="6"/>
  <c r="AN79" i="6"/>
  <c r="AT79" i="6"/>
  <c r="AR79" i="6"/>
  <c r="AO79" i="6"/>
  <c r="AS79" i="6"/>
  <c r="AO169" i="6"/>
  <c r="AM169" i="6"/>
  <c r="AP169" i="6"/>
  <c r="AN169" i="6"/>
  <c r="AR169" i="6"/>
  <c r="AT169" i="6"/>
  <c r="AQ169" i="6"/>
  <c r="AS169" i="6"/>
  <c r="AP71" i="6"/>
  <c r="AQ71" i="6"/>
  <c r="AO71" i="6"/>
  <c r="AM71" i="6"/>
  <c r="AN71" i="6"/>
  <c r="AT71" i="6"/>
  <c r="AR71" i="6"/>
  <c r="AS71" i="6"/>
  <c r="AE164" i="6"/>
  <c r="AI164" i="6"/>
  <c r="AF164" i="6"/>
  <c r="AJ164" i="6"/>
  <c r="AG164" i="6"/>
  <c r="AK164" i="6"/>
  <c r="AH164" i="6"/>
  <c r="AL164" i="6"/>
  <c r="AA58" i="6"/>
  <c r="AQ236" i="6"/>
  <c r="AT236" i="6"/>
  <c r="AM236" i="6"/>
  <c r="AS236" i="6"/>
  <c r="AR236" i="6"/>
  <c r="AO236" i="6"/>
  <c r="AP236" i="6"/>
  <c r="AN236" i="6"/>
  <c r="AP137" i="6"/>
  <c r="AR137" i="6"/>
  <c r="AN137" i="6"/>
  <c r="AS137" i="6"/>
  <c r="AO137" i="6"/>
  <c r="AM137" i="6"/>
  <c r="AT137" i="6"/>
  <c r="AQ137" i="6"/>
  <c r="AE85" i="6"/>
  <c r="AI85" i="6"/>
  <c r="AF85" i="6"/>
  <c r="AJ85" i="6"/>
  <c r="AG85" i="6"/>
  <c r="AK85" i="6"/>
  <c r="AH85" i="6"/>
  <c r="AL85" i="6"/>
  <c r="AN154" i="6"/>
  <c r="AM154" i="6"/>
  <c r="AS154" i="6"/>
  <c r="AQ154" i="6"/>
  <c r="AT154" i="6"/>
  <c r="AP154" i="6"/>
  <c r="AR154" i="6"/>
  <c r="AO154" i="6"/>
  <c r="AE199" i="6"/>
  <c r="AI199" i="6"/>
  <c r="AF199" i="6"/>
  <c r="AJ199" i="6"/>
  <c r="AG199" i="6"/>
  <c r="AK199" i="6"/>
  <c r="AH199" i="6"/>
  <c r="AL199" i="6"/>
  <c r="W246" i="6"/>
  <c r="U246" i="6"/>
  <c r="X246" i="6"/>
  <c r="V246" i="6"/>
  <c r="Z246" i="6"/>
  <c r="AB246" i="6"/>
  <c r="AA246" i="6"/>
  <c r="Y246" i="6"/>
  <c r="AE236" i="6"/>
  <c r="AI236" i="6"/>
  <c r="AF236" i="6"/>
  <c r="AJ236" i="6"/>
  <c r="AG236" i="6"/>
  <c r="AK236" i="6"/>
  <c r="AH236" i="6"/>
  <c r="AL236" i="6"/>
  <c r="AB289" i="6"/>
  <c r="Z289" i="6"/>
  <c r="AB275" i="6"/>
  <c r="AA275" i="6"/>
  <c r="AB137" i="6"/>
  <c r="W42" i="6"/>
  <c r="U38" i="6"/>
  <c r="Y29" i="6"/>
  <c r="AN21" i="6"/>
  <c r="AO21" i="6"/>
  <c r="Z17" i="6"/>
  <c r="Y51" i="6"/>
  <c r="Y133" i="6"/>
  <c r="Z133" i="6"/>
  <c r="AA68" i="6"/>
  <c r="W68" i="6"/>
  <c r="W215" i="6"/>
  <c r="U215" i="6"/>
  <c r="V189" i="6"/>
  <c r="W189" i="6"/>
  <c r="AB21" i="6"/>
  <c r="AR8" i="6"/>
  <c r="AM8" i="6"/>
  <c r="AB135" i="6"/>
  <c r="AA135" i="6"/>
  <c r="AA42" i="6"/>
  <c r="AP42" i="6"/>
  <c r="AN42" i="6"/>
  <c r="AA38" i="6"/>
  <c r="AP38" i="6"/>
  <c r="W221" i="6"/>
  <c r="U221" i="6"/>
  <c r="W115" i="6"/>
  <c r="X115" i="6"/>
  <c r="AB8" i="6"/>
  <c r="AH287" i="6"/>
  <c r="AL287" i="6"/>
  <c r="AE287" i="6"/>
  <c r="AI287" i="6"/>
  <c r="AF287" i="6"/>
  <c r="AJ287" i="6"/>
  <c r="AG287" i="6"/>
  <c r="AK287" i="6"/>
  <c r="AE198" i="6"/>
  <c r="AI198" i="6"/>
  <c r="AF198" i="6"/>
  <c r="AJ198" i="6"/>
  <c r="AG198" i="6"/>
  <c r="AK198" i="6"/>
  <c r="AH198" i="6"/>
  <c r="AL198" i="6"/>
  <c r="AH264" i="6"/>
  <c r="AL264" i="6"/>
  <c r="AE264" i="6"/>
  <c r="AI264" i="6"/>
  <c r="AF264" i="6"/>
  <c r="AJ264" i="6"/>
  <c r="AG264" i="6"/>
  <c r="AK264" i="6"/>
  <c r="AO249" i="6"/>
  <c r="AN249" i="6"/>
  <c r="AT249" i="6"/>
  <c r="AQ249" i="6"/>
  <c r="AM249" i="6"/>
  <c r="AR249" i="6"/>
  <c r="AP249" i="6"/>
  <c r="AS249" i="6"/>
  <c r="AE113" i="6"/>
  <c r="AI113" i="6"/>
  <c r="AF113" i="6"/>
  <c r="AJ113" i="6"/>
  <c r="AG113" i="6"/>
  <c r="AK113" i="6"/>
  <c r="AH113" i="6"/>
  <c r="AL113" i="6"/>
  <c r="AO32" i="6"/>
  <c r="AQ32" i="6"/>
  <c r="AS32" i="6"/>
  <c r="AM32" i="6"/>
  <c r="AT32" i="6"/>
  <c r="AR32" i="6"/>
  <c r="AP32" i="6"/>
  <c r="AN32" i="6"/>
  <c r="AP271" i="6"/>
  <c r="AM271" i="6"/>
  <c r="AR271" i="6"/>
  <c r="AN271" i="6"/>
  <c r="AT271" i="6"/>
  <c r="AS271" i="6"/>
  <c r="AQ271" i="6"/>
  <c r="AO271" i="6"/>
  <c r="AH260" i="6"/>
  <c r="AL260" i="6"/>
  <c r="AE260" i="6"/>
  <c r="AI260" i="6"/>
  <c r="AF260" i="6"/>
  <c r="AJ260" i="6"/>
  <c r="AG260" i="6"/>
  <c r="AK260" i="6"/>
  <c r="AB107" i="6"/>
  <c r="Y107" i="6"/>
  <c r="W107" i="6"/>
  <c r="X107" i="6"/>
  <c r="U107" i="6"/>
  <c r="AA107" i="6"/>
  <c r="V107" i="6"/>
  <c r="Z107" i="6"/>
  <c r="AH294" i="6"/>
  <c r="AL294" i="6"/>
  <c r="AE294" i="6"/>
  <c r="AI294" i="6"/>
  <c r="AF294" i="6"/>
  <c r="AJ294" i="6"/>
  <c r="AG294" i="6"/>
  <c r="AK294" i="6"/>
  <c r="AE208" i="6"/>
  <c r="AI208" i="6"/>
  <c r="AF208" i="6"/>
  <c r="AJ208" i="6"/>
  <c r="AG208" i="6"/>
  <c r="AK208" i="6"/>
  <c r="AH208" i="6"/>
  <c r="AL208" i="6"/>
  <c r="AQ282" i="6"/>
  <c r="AM282" i="6"/>
  <c r="AR282" i="6"/>
  <c r="AP282" i="6"/>
  <c r="AS282" i="6"/>
  <c r="AN282" i="6"/>
  <c r="AO282" i="6"/>
  <c r="AT282" i="6"/>
  <c r="V23" i="6"/>
  <c r="Y23" i="6"/>
  <c r="U23" i="6"/>
  <c r="Z23" i="6"/>
  <c r="W23" i="6"/>
  <c r="AA23" i="6"/>
  <c r="X23" i="6"/>
  <c r="AB23" i="6"/>
  <c r="V259" i="6"/>
  <c r="AA259" i="6"/>
  <c r="Z259" i="6"/>
  <c r="AB259" i="6"/>
  <c r="Y259" i="6"/>
  <c r="X259" i="6"/>
  <c r="U259" i="6"/>
  <c r="W259" i="6"/>
  <c r="AN170" i="6"/>
  <c r="AR170" i="6"/>
  <c r="AO170" i="6"/>
  <c r="AM170" i="6"/>
  <c r="AQ170" i="6"/>
  <c r="AP170" i="6"/>
  <c r="AS170" i="6"/>
  <c r="AT170" i="6"/>
  <c r="AH288" i="6"/>
  <c r="AL288" i="6"/>
  <c r="AE288" i="6"/>
  <c r="AI288" i="6"/>
  <c r="AF288" i="6"/>
  <c r="AJ288" i="6"/>
  <c r="AG288" i="6"/>
  <c r="AK288" i="6"/>
  <c r="AE241" i="6"/>
  <c r="AI241" i="6"/>
  <c r="AF241" i="6"/>
  <c r="AJ241" i="6"/>
  <c r="AG241" i="6"/>
  <c r="AK241" i="6"/>
  <c r="AH241" i="6"/>
  <c r="AL241" i="6"/>
  <c r="AN212" i="6"/>
  <c r="AT212" i="6"/>
  <c r="AP212" i="6"/>
  <c r="AR212" i="6"/>
  <c r="AM212" i="6"/>
  <c r="AQ212" i="6"/>
  <c r="AO212" i="6"/>
  <c r="AS212" i="6"/>
  <c r="AE204" i="6"/>
  <c r="AI204" i="6"/>
  <c r="AF204" i="6"/>
  <c r="AJ204" i="6"/>
  <c r="AG204" i="6"/>
  <c r="AK204" i="6"/>
  <c r="AH204" i="6"/>
  <c r="AL204" i="6"/>
  <c r="AE129" i="6"/>
  <c r="AI129" i="6"/>
  <c r="AF129" i="6"/>
  <c r="AJ129" i="6"/>
  <c r="AG129" i="6"/>
  <c r="AK129" i="6"/>
  <c r="AH129" i="6"/>
  <c r="AL129" i="6"/>
  <c r="AA108" i="6"/>
  <c r="X108" i="6"/>
  <c r="V108" i="6"/>
  <c r="AB108" i="6"/>
  <c r="Z108" i="6"/>
  <c r="Y108" i="6"/>
  <c r="U108" i="6"/>
  <c r="W108" i="6"/>
  <c r="AN158" i="6"/>
  <c r="AR158" i="6"/>
  <c r="AO158" i="6"/>
  <c r="AM158" i="6"/>
  <c r="AQ158" i="6"/>
  <c r="AP158" i="6"/>
  <c r="AT158" i="6"/>
  <c r="AS158" i="6"/>
  <c r="AE133" i="6"/>
  <c r="AI133" i="6"/>
  <c r="AF133" i="6"/>
  <c r="AJ133" i="6"/>
  <c r="AG133" i="6"/>
  <c r="AK133" i="6"/>
  <c r="AH133" i="6"/>
  <c r="AL133" i="6"/>
  <c r="X110" i="6"/>
  <c r="V110" i="6"/>
  <c r="W110" i="6"/>
  <c r="Z110" i="6"/>
  <c r="Y110" i="6"/>
  <c r="U110" i="6"/>
  <c r="AA110" i="6"/>
  <c r="AB110" i="6"/>
  <c r="AH281" i="6"/>
  <c r="AL281" i="6"/>
  <c r="AE281" i="6"/>
  <c r="AI281" i="6"/>
  <c r="AF281" i="6"/>
  <c r="AJ281" i="6"/>
  <c r="AG281" i="6"/>
  <c r="AK281" i="6"/>
  <c r="AB67" i="6"/>
  <c r="Z67" i="6"/>
  <c r="AA67" i="6"/>
  <c r="Y67" i="6"/>
  <c r="V67" i="6"/>
  <c r="X67" i="6"/>
  <c r="U67" i="6"/>
  <c r="W67" i="6"/>
  <c r="AR272" i="6"/>
  <c r="AP272" i="6"/>
  <c r="AM272" i="6"/>
  <c r="AQ272" i="6"/>
  <c r="AS272" i="6"/>
  <c r="AN272" i="6"/>
  <c r="AO272" i="6"/>
  <c r="AT272" i="6"/>
  <c r="AE16" i="6"/>
  <c r="AI16" i="6"/>
  <c r="AF16" i="6"/>
  <c r="AJ16" i="6"/>
  <c r="AG16" i="6"/>
  <c r="AK16" i="6"/>
  <c r="AH16" i="6"/>
  <c r="AH262" i="6"/>
  <c r="AL262" i="6"/>
  <c r="AE262" i="6"/>
  <c r="AI262" i="6"/>
  <c r="AF262" i="6"/>
  <c r="AJ262" i="6"/>
  <c r="AG262" i="6"/>
  <c r="AK262" i="6"/>
  <c r="AP279" i="6"/>
  <c r="AT279" i="6"/>
  <c r="AN279" i="6"/>
  <c r="AR279" i="6"/>
  <c r="AM279" i="6"/>
  <c r="AS279" i="6"/>
  <c r="AO279" i="6"/>
  <c r="AQ279" i="6"/>
  <c r="AH243" i="6"/>
  <c r="AL243" i="6"/>
  <c r="AE243" i="6"/>
  <c r="AI243" i="6"/>
  <c r="AF243" i="6"/>
  <c r="AJ243" i="6"/>
  <c r="AG243" i="6"/>
  <c r="AK243" i="6"/>
  <c r="AE127" i="6"/>
  <c r="AI127" i="6"/>
  <c r="AF127" i="6"/>
  <c r="AJ127" i="6"/>
  <c r="AG127" i="6"/>
  <c r="AK127" i="6"/>
  <c r="AH127" i="6"/>
  <c r="AL127" i="6"/>
  <c r="AP269" i="6"/>
  <c r="AM269" i="6"/>
  <c r="AR269" i="6"/>
  <c r="AN269" i="6"/>
  <c r="AT269" i="6"/>
  <c r="AS269" i="6"/>
  <c r="AO269" i="6"/>
  <c r="AQ269" i="6"/>
  <c r="Y232" i="6"/>
  <c r="AB232" i="6"/>
  <c r="W232" i="6"/>
  <c r="Z232" i="6"/>
  <c r="X232" i="6"/>
  <c r="AA232" i="6"/>
  <c r="U232" i="6"/>
  <c r="V232" i="6"/>
  <c r="AM99" i="6"/>
  <c r="AR99" i="6"/>
  <c r="AQ99" i="6"/>
  <c r="AO99" i="6"/>
  <c r="AS99" i="6"/>
  <c r="AP99" i="6"/>
  <c r="AT99" i="6"/>
  <c r="AN99" i="6"/>
  <c r="AA266" i="6"/>
  <c r="Z266" i="6"/>
  <c r="Y266" i="6"/>
  <c r="AB266" i="6"/>
  <c r="W266" i="6"/>
  <c r="U266" i="6"/>
  <c r="V266" i="6"/>
  <c r="X266" i="6"/>
  <c r="AE237" i="6"/>
  <c r="AI237" i="6"/>
  <c r="AF237" i="6"/>
  <c r="AJ237" i="6"/>
  <c r="AG237" i="6"/>
  <c r="AK237" i="6"/>
  <c r="AH237" i="6"/>
  <c r="AL237" i="6"/>
  <c r="AE229" i="6"/>
  <c r="AI229" i="6"/>
  <c r="AF229" i="6"/>
  <c r="AJ229" i="6"/>
  <c r="AG229" i="6"/>
  <c r="AK229" i="6"/>
  <c r="AH229" i="6"/>
  <c r="AL229" i="6"/>
  <c r="AP201" i="6"/>
  <c r="AM201" i="6"/>
  <c r="AN201" i="6"/>
  <c r="AT201" i="6"/>
  <c r="AR201" i="6"/>
  <c r="AS201" i="6"/>
  <c r="AO201" i="6"/>
  <c r="AQ201" i="6"/>
  <c r="AP191" i="6"/>
  <c r="AO191" i="6"/>
  <c r="AR191" i="6"/>
  <c r="AM191" i="6"/>
  <c r="AT191" i="6"/>
  <c r="AQ191" i="6"/>
  <c r="AS191" i="6"/>
  <c r="AN191" i="6"/>
  <c r="AE117" i="6"/>
  <c r="AI117" i="6"/>
  <c r="AF117" i="6"/>
  <c r="AJ117" i="6"/>
  <c r="AG117" i="6"/>
  <c r="AK117" i="6"/>
  <c r="AH117" i="6"/>
  <c r="AL117" i="6"/>
  <c r="AA252" i="6"/>
  <c r="W252" i="6"/>
  <c r="V252" i="6"/>
  <c r="U252" i="6"/>
  <c r="X252" i="6"/>
  <c r="Y252" i="6"/>
  <c r="Z252" i="6"/>
  <c r="AB252" i="6"/>
  <c r="AO265" i="6"/>
  <c r="AQ265" i="6"/>
  <c r="AN265" i="6"/>
  <c r="AT265" i="6"/>
  <c r="AP265" i="6"/>
  <c r="AR265" i="6"/>
  <c r="AM265" i="6"/>
  <c r="AS265" i="6"/>
  <c r="AE230" i="6"/>
  <c r="AI230" i="6"/>
  <c r="AF230" i="6"/>
  <c r="AJ230" i="6"/>
  <c r="AG230" i="6"/>
  <c r="AK230" i="6"/>
  <c r="AH230" i="6"/>
  <c r="AL230" i="6"/>
  <c r="W166" i="6"/>
  <c r="AB166" i="6"/>
  <c r="Y166" i="6"/>
  <c r="V166" i="6"/>
  <c r="X166" i="6"/>
  <c r="Z166" i="6"/>
  <c r="U166" i="6"/>
  <c r="AA166" i="6"/>
  <c r="AM95" i="6"/>
  <c r="AR95" i="6"/>
  <c r="AQ95" i="6"/>
  <c r="AO95" i="6"/>
  <c r="AS95" i="6"/>
  <c r="AN95" i="6"/>
  <c r="AP95" i="6"/>
  <c r="AT95" i="6"/>
  <c r="AQ284" i="6"/>
  <c r="AP284" i="6"/>
  <c r="AR284" i="6"/>
  <c r="AM284" i="6"/>
  <c r="AO284" i="6"/>
  <c r="AT284" i="6"/>
  <c r="AN284" i="6"/>
  <c r="AS284" i="6"/>
  <c r="AH255" i="6"/>
  <c r="AL255" i="6"/>
  <c r="AE255" i="6"/>
  <c r="AI255" i="6"/>
  <c r="AF255" i="6"/>
  <c r="AJ255" i="6"/>
  <c r="AG255" i="6"/>
  <c r="AK255" i="6"/>
  <c r="AP209" i="6"/>
  <c r="AT209" i="6"/>
  <c r="AN209" i="6"/>
  <c r="AR209" i="6"/>
  <c r="AM209" i="6"/>
  <c r="AS209" i="6"/>
  <c r="AO209" i="6"/>
  <c r="AQ209" i="6"/>
  <c r="AE112" i="6"/>
  <c r="AI112" i="6"/>
  <c r="AF112" i="6"/>
  <c r="AJ112" i="6"/>
  <c r="AG112" i="6"/>
  <c r="AK112" i="6"/>
  <c r="AH112" i="6"/>
  <c r="AL112" i="6"/>
  <c r="AO239" i="6"/>
  <c r="AN239" i="6"/>
  <c r="AT239" i="6"/>
  <c r="AQ239" i="6"/>
  <c r="AM239" i="6"/>
  <c r="AR239" i="6"/>
  <c r="AP239" i="6"/>
  <c r="AS239" i="6"/>
  <c r="AP203" i="6"/>
  <c r="AR203" i="6"/>
  <c r="AT203" i="6"/>
  <c r="AN203" i="6"/>
  <c r="AM203" i="6"/>
  <c r="AO203" i="6"/>
  <c r="AQ203" i="6"/>
  <c r="AS203" i="6"/>
  <c r="AP73" i="6"/>
  <c r="AQ73" i="6"/>
  <c r="AN73" i="6"/>
  <c r="AT73" i="6"/>
  <c r="AM73" i="6"/>
  <c r="AO73" i="6"/>
  <c r="AR73" i="6"/>
  <c r="AS73" i="6"/>
  <c r="AQ274" i="6"/>
  <c r="AP274" i="6"/>
  <c r="AM274" i="6"/>
  <c r="AR274" i="6"/>
  <c r="AS274" i="6"/>
  <c r="AN274" i="6"/>
  <c r="AO274" i="6"/>
  <c r="AT274" i="6"/>
  <c r="AQ77" i="6"/>
  <c r="AP77" i="6"/>
  <c r="AM77" i="6"/>
  <c r="AS77" i="6"/>
  <c r="AT77" i="6"/>
  <c r="AR77" i="6"/>
  <c r="AO77" i="6"/>
  <c r="AN77" i="6"/>
  <c r="AE91" i="6"/>
  <c r="AI91" i="6"/>
  <c r="AF91" i="6"/>
  <c r="AJ91" i="6"/>
  <c r="AG91" i="6"/>
  <c r="AK91" i="6"/>
  <c r="AH91" i="6"/>
  <c r="AL91" i="6"/>
  <c r="AB34" i="6"/>
  <c r="U34" i="6"/>
  <c r="AH299" i="6"/>
  <c r="AL299" i="6"/>
  <c r="AE299" i="6"/>
  <c r="AI299" i="6"/>
  <c r="AF299" i="6"/>
  <c r="AJ299" i="6"/>
  <c r="AG299" i="6"/>
  <c r="AK299" i="6"/>
  <c r="AP286" i="6"/>
  <c r="AQ286" i="6"/>
  <c r="AR286" i="6"/>
  <c r="AM286" i="6"/>
  <c r="AO286" i="6"/>
  <c r="AN286" i="6"/>
  <c r="AT286" i="6"/>
  <c r="AS286" i="6"/>
  <c r="AE220" i="6"/>
  <c r="AI220" i="6"/>
  <c r="AF220" i="6"/>
  <c r="AJ220" i="6"/>
  <c r="AG220" i="6"/>
  <c r="AK220" i="6"/>
  <c r="AH220" i="6"/>
  <c r="AL220" i="6"/>
  <c r="AE200" i="6"/>
  <c r="AI200" i="6"/>
  <c r="AF200" i="6"/>
  <c r="AJ200" i="6"/>
  <c r="AG200" i="6"/>
  <c r="AK200" i="6"/>
  <c r="AH200" i="6"/>
  <c r="AL200" i="6"/>
  <c r="AA248" i="6"/>
  <c r="W248" i="6"/>
  <c r="U248" i="6"/>
  <c r="X248" i="6"/>
  <c r="V248" i="6"/>
  <c r="Z248" i="6"/>
  <c r="AB248" i="6"/>
  <c r="Y248" i="6"/>
  <c r="AP218" i="6"/>
  <c r="AR218" i="6"/>
  <c r="AN218" i="6"/>
  <c r="AQ218" i="6"/>
  <c r="AT218" i="6"/>
  <c r="AM218" i="6"/>
  <c r="AO218" i="6"/>
  <c r="AS218" i="6"/>
  <c r="AP277" i="6"/>
  <c r="AM277" i="6"/>
  <c r="AN277" i="6"/>
  <c r="AT277" i="6"/>
  <c r="AR277" i="6"/>
  <c r="AS277" i="6"/>
  <c r="AO277" i="6"/>
  <c r="AQ277" i="6"/>
  <c r="W254" i="6"/>
  <c r="V254" i="6"/>
  <c r="U254" i="6"/>
  <c r="X254" i="6"/>
  <c r="Y254" i="6"/>
  <c r="Z254" i="6"/>
  <c r="AA254" i="6"/>
  <c r="AB254" i="6"/>
  <c r="AP217" i="6"/>
  <c r="AN217" i="6"/>
  <c r="AR217" i="6"/>
  <c r="AT217" i="6"/>
  <c r="AM217" i="6"/>
  <c r="AS217" i="6"/>
  <c r="AQ217" i="6"/>
  <c r="AO217" i="6"/>
  <c r="AM196" i="6"/>
  <c r="AR196" i="6"/>
  <c r="AN196" i="6"/>
  <c r="AT196" i="6"/>
  <c r="AQ196" i="6"/>
  <c r="AP196" i="6"/>
  <c r="AS196" i="6"/>
  <c r="AO196" i="6"/>
  <c r="AP131" i="6"/>
  <c r="AR131" i="6"/>
  <c r="AM131" i="6"/>
  <c r="AO131" i="6"/>
  <c r="AQ131" i="6"/>
  <c r="AN131" i="6"/>
  <c r="AS131" i="6"/>
  <c r="AT131" i="6"/>
  <c r="AE224" i="6"/>
  <c r="AI224" i="6"/>
  <c r="AF224" i="6"/>
  <c r="AJ224" i="6"/>
  <c r="AG224" i="6"/>
  <c r="AK224" i="6"/>
  <c r="AH224" i="6"/>
  <c r="AL224" i="6"/>
  <c r="AP211" i="6"/>
  <c r="AN211" i="6"/>
  <c r="AT211" i="6"/>
  <c r="AM211" i="6"/>
  <c r="AR211" i="6"/>
  <c r="AO211" i="6"/>
  <c r="AQ211" i="6"/>
  <c r="AS211" i="6"/>
  <c r="W45" i="6"/>
  <c r="Y45" i="6"/>
  <c r="AA45" i="6"/>
  <c r="V45" i="6"/>
  <c r="U45" i="6"/>
  <c r="X45" i="6"/>
  <c r="AB45" i="6"/>
  <c r="Z45" i="6"/>
  <c r="AE30" i="6"/>
  <c r="AI30" i="6"/>
  <c r="AF30" i="6"/>
  <c r="AJ30" i="6"/>
  <c r="AG30" i="6"/>
  <c r="AK30" i="6"/>
  <c r="AH30" i="6"/>
  <c r="AE235" i="6"/>
  <c r="AI235" i="6"/>
  <c r="AF235" i="6"/>
  <c r="AJ235" i="6"/>
  <c r="AG235" i="6"/>
  <c r="AK235" i="6"/>
  <c r="AH235" i="6"/>
  <c r="AL235" i="6"/>
  <c r="AH257" i="6"/>
  <c r="AL257" i="6"/>
  <c r="AE257" i="6"/>
  <c r="AI257" i="6"/>
  <c r="AF257" i="6"/>
  <c r="AJ257" i="6"/>
  <c r="AG257" i="6"/>
  <c r="AK257" i="6"/>
  <c r="W18" i="6"/>
  <c r="Y18" i="6"/>
  <c r="Z18" i="6"/>
  <c r="U18" i="6"/>
  <c r="AB18" i="6"/>
  <c r="X18" i="6"/>
  <c r="V18" i="6"/>
  <c r="AA18" i="6"/>
  <c r="AP227" i="6"/>
  <c r="AM227" i="6"/>
  <c r="AR227" i="6"/>
  <c r="AT227" i="6"/>
  <c r="AN227" i="6"/>
  <c r="AQ227" i="6"/>
  <c r="AO227" i="6"/>
  <c r="AS227" i="6"/>
  <c r="AN202" i="6"/>
  <c r="AT202" i="6"/>
  <c r="AP202" i="6"/>
  <c r="AM202" i="6"/>
  <c r="AR202" i="6"/>
  <c r="AQ202" i="6"/>
  <c r="AO202" i="6"/>
  <c r="AS202" i="6"/>
  <c r="AE87" i="6"/>
  <c r="AI87" i="6"/>
  <c r="AF87" i="6"/>
  <c r="AJ87" i="6"/>
  <c r="AG87" i="6"/>
  <c r="AK87" i="6"/>
  <c r="AH87" i="6"/>
  <c r="AL87" i="6"/>
  <c r="Z247" i="6"/>
  <c r="Y247" i="6"/>
  <c r="AB247" i="6"/>
  <c r="X247" i="6"/>
  <c r="W247" i="6"/>
  <c r="U247" i="6"/>
  <c r="AA247" i="6"/>
  <c r="V247" i="6"/>
  <c r="AO238" i="6"/>
  <c r="AN238" i="6"/>
  <c r="AT238" i="6"/>
  <c r="AQ238" i="6"/>
  <c r="AM238" i="6"/>
  <c r="AR238" i="6"/>
  <c r="AP238" i="6"/>
  <c r="AS238" i="6"/>
  <c r="AE216" i="6"/>
  <c r="AI216" i="6"/>
  <c r="AF216" i="6"/>
  <c r="AJ216" i="6"/>
  <c r="AG216" i="6"/>
  <c r="AK216" i="6"/>
  <c r="AH216" i="6"/>
  <c r="AL216" i="6"/>
  <c r="AO114" i="6"/>
  <c r="AP114" i="6"/>
  <c r="AR114" i="6"/>
  <c r="AN114" i="6"/>
  <c r="AT114" i="6"/>
  <c r="AM114" i="6"/>
  <c r="AQ114" i="6"/>
  <c r="AS114" i="6"/>
  <c r="AB101" i="6"/>
  <c r="Y101" i="6"/>
  <c r="W101" i="6"/>
  <c r="U101" i="6"/>
  <c r="X101" i="6"/>
  <c r="Z101" i="6"/>
  <c r="AA101" i="6"/>
  <c r="V101" i="6"/>
  <c r="AH292" i="6"/>
  <c r="AL292" i="6"/>
  <c r="AE292" i="6"/>
  <c r="AI292" i="6"/>
  <c r="AF292" i="6"/>
  <c r="AJ292" i="6"/>
  <c r="AG292" i="6"/>
  <c r="AK292" i="6"/>
  <c r="AE185" i="6"/>
  <c r="AI185" i="6"/>
  <c r="AF185" i="6"/>
  <c r="AJ185" i="6"/>
  <c r="AG185" i="6"/>
  <c r="AK185" i="6"/>
  <c r="AH185" i="6"/>
  <c r="AL185" i="6"/>
  <c r="AO261" i="6"/>
  <c r="AP261" i="6"/>
  <c r="AM261" i="6"/>
  <c r="AR261" i="6"/>
  <c r="AN261" i="6"/>
  <c r="AT261" i="6"/>
  <c r="AQ261" i="6"/>
  <c r="AS261" i="6"/>
  <c r="W160" i="6"/>
  <c r="U160" i="6"/>
  <c r="AA160" i="6"/>
  <c r="V160" i="6"/>
  <c r="X160" i="6"/>
  <c r="Z160" i="6"/>
  <c r="AB160" i="6"/>
  <c r="Y160" i="6"/>
  <c r="AR123" i="6"/>
  <c r="AM123" i="6"/>
  <c r="AT123" i="6"/>
  <c r="AS123" i="6"/>
  <c r="AQ123" i="6"/>
  <c r="AN123" i="6"/>
  <c r="AO123" i="6"/>
  <c r="AP123" i="6"/>
  <c r="AH285" i="6"/>
  <c r="AL285" i="6"/>
  <c r="AE285" i="6"/>
  <c r="AI285" i="6"/>
  <c r="AF285" i="6"/>
  <c r="AJ285" i="6"/>
  <c r="AG285" i="6"/>
  <c r="AK285" i="6"/>
  <c r="AO256" i="6"/>
  <c r="AP256" i="6"/>
  <c r="AM256" i="6"/>
  <c r="AR256" i="6"/>
  <c r="AN256" i="6"/>
  <c r="AT256" i="6"/>
  <c r="AQ256" i="6"/>
  <c r="AS256" i="6"/>
  <c r="AB69" i="6"/>
  <c r="Z69" i="6"/>
  <c r="Y69" i="6"/>
  <c r="W69" i="6"/>
  <c r="V69" i="6"/>
  <c r="AA69" i="6"/>
  <c r="X69" i="6"/>
  <c r="U69" i="6"/>
  <c r="AE233" i="6"/>
  <c r="AI233" i="6"/>
  <c r="AF233" i="6"/>
  <c r="AJ233" i="6"/>
  <c r="AG233" i="6"/>
  <c r="AK233" i="6"/>
  <c r="AH233" i="6"/>
  <c r="AL233" i="6"/>
  <c r="AN84" i="6"/>
  <c r="AM84" i="6"/>
  <c r="AP84" i="6"/>
  <c r="AS84" i="6"/>
  <c r="AO84" i="6"/>
  <c r="AT84" i="6"/>
  <c r="AQ84" i="6"/>
  <c r="AR84" i="6"/>
  <c r="AP205" i="6"/>
  <c r="AM205" i="6"/>
  <c r="AN205" i="6"/>
  <c r="AT205" i="6"/>
  <c r="AR205" i="6"/>
  <c r="AS205" i="6"/>
  <c r="AO205" i="6"/>
  <c r="AQ205" i="6"/>
  <c r="AB295" i="6"/>
  <c r="Z295" i="6"/>
  <c r="AA295" i="6"/>
  <c r="Y295" i="6"/>
  <c r="W295" i="6"/>
  <c r="X295" i="6"/>
  <c r="U295" i="6"/>
  <c r="V295" i="6"/>
  <c r="X19" i="6"/>
  <c r="Y19" i="6"/>
  <c r="Z19" i="6"/>
  <c r="U19" i="6"/>
  <c r="AB19" i="6"/>
  <c r="W19" i="6"/>
  <c r="AA19" i="6"/>
  <c r="AM83" i="6"/>
  <c r="AP83" i="6"/>
  <c r="AQ83" i="6"/>
  <c r="AO83" i="6"/>
  <c r="AR83" i="6"/>
  <c r="AT83" i="6"/>
  <c r="AS83" i="6"/>
  <c r="AN83" i="6"/>
  <c r="U58" i="6"/>
  <c r="AE58" i="6"/>
  <c r="AI58" i="6"/>
  <c r="AF58" i="6"/>
  <c r="AJ58" i="6"/>
  <c r="AG58" i="6"/>
  <c r="AK58" i="6"/>
  <c r="AH58" i="6"/>
  <c r="AL58" i="6"/>
  <c r="X12" i="6"/>
  <c r="V12" i="6"/>
  <c r="Y12" i="6"/>
  <c r="AA12" i="6"/>
  <c r="AB12" i="6"/>
  <c r="Z12" i="6"/>
  <c r="U12" i="6"/>
  <c r="W12" i="6"/>
  <c r="AH290" i="6"/>
  <c r="AL290" i="6"/>
  <c r="AE290" i="6"/>
  <c r="AI290" i="6"/>
  <c r="AF290" i="6"/>
  <c r="AJ290" i="6"/>
  <c r="AG290" i="6"/>
  <c r="AK290" i="6"/>
  <c r="W162" i="6"/>
  <c r="AB162" i="6"/>
  <c r="U162" i="6"/>
  <c r="AA162" i="6"/>
  <c r="V162" i="6"/>
  <c r="X162" i="6"/>
  <c r="Z162" i="6"/>
  <c r="Y162" i="6"/>
  <c r="AS28" i="6"/>
  <c r="AM28" i="6"/>
  <c r="AO28" i="6"/>
  <c r="AQ28" i="6"/>
  <c r="AR28" i="6"/>
  <c r="AP28" i="6"/>
  <c r="AT28" i="6"/>
  <c r="AN28" i="6"/>
  <c r="AM222" i="6"/>
  <c r="AR222" i="6"/>
  <c r="AN222" i="6"/>
  <c r="AQ222" i="6"/>
  <c r="AT222" i="6"/>
  <c r="AP222" i="6"/>
  <c r="AO222" i="6"/>
  <c r="AS222" i="6"/>
  <c r="V268" i="6"/>
  <c r="Z268" i="6"/>
  <c r="W268" i="6"/>
  <c r="AA268" i="6"/>
  <c r="AB268" i="6"/>
  <c r="U268" i="6"/>
  <c r="Y268" i="6"/>
  <c r="X268" i="6"/>
  <c r="V267" i="6"/>
  <c r="Z267" i="6"/>
  <c r="AA267" i="6"/>
  <c r="Y267" i="6"/>
  <c r="AB267" i="6"/>
  <c r="W267" i="6"/>
  <c r="U267" i="6"/>
  <c r="X267" i="6"/>
  <c r="X228" i="6"/>
  <c r="Y228" i="6"/>
  <c r="AB228" i="6"/>
  <c r="AA228" i="6"/>
  <c r="U228" i="6"/>
  <c r="V228" i="6"/>
  <c r="W228" i="6"/>
  <c r="Z228" i="6"/>
  <c r="AE225" i="6"/>
  <c r="AI225" i="6"/>
  <c r="AF225" i="6"/>
  <c r="AJ225" i="6"/>
  <c r="AG225" i="6"/>
  <c r="AK225" i="6"/>
  <c r="AH225" i="6"/>
  <c r="AL225" i="6"/>
  <c r="Z197" i="6"/>
  <c r="V197" i="6"/>
  <c r="X197" i="6"/>
  <c r="AA197" i="6"/>
  <c r="Y197" i="6"/>
  <c r="AB197" i="6"/>
  <c r="U197" i="6"/>
  <c r="W197" i="6"/>
  <c r="AE79" i="6"/>
  <c r="AI79" i="6"/>
  <c r="AF79" i="6"/>
  <c r="AJ79" i="6"/>
  <c r="AG79" i="6"/>
  <c r="AK79" i="6"/>
  <c r="AH79" i="6"/>
  <c r="AL79" i="6"/>
  <c r="AE135" i="6"/>
  <c r="AI135" i="6"/>
  <c r="AF135" i="6"/>
  <c r="AJ135" i="6"/>
  <c r="AG135" i="6"/>
  <c r="AK135" i="6"/>
  <c r="AH135" i="6"/>
  <c r="AL135" i="6"/>
  <c r="AE71" i="6"/>
  <c r="AI71" i="6"/>
  <c r="AF71" i="6"/>
  <c r="AJ71" i="6"/>
  <c r="AG71" i="6"/>
  <c r="AK71" i="6"/>
  <c r="AH71" i="6"/>
  <c r="AL71" i="6"/>
  <c r="AP283" i="6"/>
  <c r="AN283" i="6"/>
  <c r="AR283" i="6"/>
  <c r="AT283" i="6"/>
  <c r="AM283" i="6"/>
  <c r="AO283" i="6"/>
  <c r="AS283" i="6"/>
  <c r="AQ283" i="6"/>
  <c r="AA245" i="6"/>
  <c r="W245" i="6"/>
  <c r="U245" i="6"/>
  <c r="X245" i="6"/>
  <c r="Z245" i="6"/>
  <c r="AB245" i="6"/>
  <c r="Y245" i="6"/>
  <c r="V245" i="6"/>
  <c r="AN164" i="6"/>
  <c r="AO164" i="6"/>
  <c r="AR164" i="6"/>
  <c r="AM164" i="6"/>
  <c r="AS164" i="6"/>
  <c r="AT164" i="6"/>
  <c r="AQ164" i="6"/>
  <c r="AP164" i="6"/>
  <c r="AP270" i="6"/>
  <c r="AR270" i="6"/>
  <c r="AQ270" i="6"/>
  <c r="AM270" i="6"/>
  <c r="AO270" i="6"/>
  <c r="AN270" i="6"/>
  <c r="AT270" i="6"/>
  <c r="AS270" i="6"/>
  <c r="AE189" i="6"/>
  <c r="AI189" i="6"/>
  <c r="AF189" i="6"/>
  <c r="AJ189" i="6"/>
  <c r="AG189" i="6"/>
  <c r="AK189" i="6"/>
  <c r="AH189" i="6"/>
  <c r="AL189" i="6"/>
  <c r="AR300" i="6"/>
  <c r="AT300" i="6"/>
  <c r="AM300" i="6"/>
  <c r="AO300" i="6"/>
  <c r="AQ300" i="6"/>
  <c r="AS300" i="6"/>
  <c r="AP300" i="6"/>
  <c r="AN300" i="6"/>
  <c r="AO246" i="6"/>
  <c r="AN246" i="6"/>
  <c r="AT246" i="6"/>
  <c r="AQ246" i="6"/>
  <c r="AM246" i="6"/>
  <c r="AR246" i="6"/>
  <c r="AP246" i="6"/>
  <c r="AS246" i="6"/>
  <c r="X214" i="6"/>
  <c r="U214" i="6"/>
  <c r="W214" i="6"/>
  <c r="Y214" i="6"/>
  <c r="Z214" i="6"/>
  <c r="V214" i="6"/>
  <c r="AA214" i="6"/>
  <c r="AB214" i="6"/>
  <c r="A2" i="5"/>
  <c r="A3" i="5"/>
  <c r="AO98" i="2" l="1"/>
  <c r="BU98" i="2" s="1"/>
  <c r="CE98" i="2" s="1"/>
  <c r="AS98" i="2"/>
  <c r="BY98" i="2" s="1"/>
  <c r="CI98" i="2" s="1"/>
  <c r="AD87" i="2"/>
  <c r="AC87" i="2" s="1"/>
  <c r="C87" i="6"/>
  <c r="AO67" i="2"/>
  <c r="AP67" i="2"/>
  <c r="BV67" i="2" s="1"/>
  <c r="CF67" i="2" s="1"/>
  <c r="CS266" i="2"/>
  <c r="DC266" i="2" s="1"/>
  <c r="DB266" i="2" s="1"/>
  <c r="AD266" i="2"/>
  <c r="AC266" i="2" s="1"/>
  <c r="AK15" i="2"/>
  <c r="CW138" i="2"/>
  <c r="DG138" i="2" s="1"/>
  <c r="BV124" i="2"/>
  <c r="CF124" i="2" s="1"/>
  <c r="BW150" i="2"/>
  <c r="CG150" i="2" s="1"/>
  <c r="BT256" i="2"/>
  <c r="CD256" i="2" s="1"/>
  <c r="BU74" i="2"/>
  <c r="CE74" i="2" s="1"/>
  <c r="AP172" i="2"/>
  <c r="AQ172" i="2"/>
  <c r="BW172" i="2" s="1"/>
  <c r="CG172" i="2" s="1"/>
  <c r="AT172" i="2"/>
  <c r="AR172" i="2"/>
  <c r="BX172" i="2" s="1"/>
  <c r="CH172" i="2" s="1"/>
  <c r="AN172" i="2"/>
  <c r="AS172" i="2"/>
  <c r="AM133" i="2"/>
  <c r="AS133" i="2"/>
  <c r="BY133" i="2" s="1"/>
  <c r="CI133" i="2" s="1"/>
  <c r="AR133" i="2"/>
  <c r="AQ133" i="2"/>
  <c r="AT133" i="2"/>
  <c r="AO133" i="2"/>
  <c r="BT74" i="2"/>
  <c r="CD74" i="2" s="1"/>
  <c r="AO282" i="2"/>
  <c r="AP282" i="2"/>
  <c r="AR120" i="2"/>
  <c r="BX120" i="2" s="1"/>
  <c r="CH120" i="2" s="1"/>
  <c r="AO120" i="2"/>
  <c r="AM120" i="2"/>
  <c r="AT120" i="2"/>
  <c r="AN120" i="2"/>
  <c r="BT120" i="2" s="1"/>
  <c r="CD120" i="2" s="1"/>
  <c r="AS281" i="2"/>
  <c r="AM281" i="2"/>
  <c r="AO281" i="2"/>
  <c r="AR281" i="2"/>
  <c r="BX281" i="2" s="1"/>
  <c r="CH281" i="2" s="1"/>
  <c r="AQ281" i="2"/>
  <c r="CZ125" i="2"/>
  <c r="DJ125" i="2" s="1"/>
  <c r="AK125" i="2"/>
  <c r="CV125" i="2"/>
  <c r="DF125" i="2" s="1"/>
  <c r="AG125" i="2"/>
  <c r="AB125" i="2"/>
  <c r="AR125" i="2"/>
  <c r="AM125" i="2"/>
  <c r="BS125" i="2" s="1"/>
  <c r="CC125" i="2" s="1"/>
  <c r="CB125" i="2" s="1"/>
  <c r="AN125" i="2"/>
  <c r="AT125" i="2"/>
  <c r="AQ125" i="2"/>
  <c r="AO170" i="2"/>
  <c r="BU170" i="2" s="1"/>
  <c r="CE170" i="2" s="1"/>
  <c r="AR170" i="2"/>
  <c r="AR244" i="2"/>
  <c r="AS244" i="2"/>
  <c r="BY244" i="2" s="1"/>
  <c r="CI244" i="2" s="1"/>
  <c r="AQ244" i="2"/>
  <c r="BW244" i="2" s="1"/>
  <c r="CG244" i="2" s="1"/>
  <c r="AM244" i="2"/>
  <c r="AM231" i="2"/>
  <c r="AP231" i="2"/>
  <c r="AN231" i="2"/>
  <c r="BT231" i="2" s="1"/>
  <c r="CD231" i="2" s="1"/>
  <c r="AT231" i="2"/>
  <c r="AR231" i="2"/>
  <c r="AQ231" i="2"/>
  <c r="AO231" i="2"/>
  <c r="BU231" i="2" s="1"/>
  <c r="CE231" i="2" s="1"/>
  <c r="AQ238" i="2"/>
  <c r="BW238" i="2" s="1"/>
  <c r="CG238" i="2" s="1"/>
  <c r="AM238" i="2"/>
  <c r="AN238" i="2"/>
  <c r="BT238" i="2" s="1"/>
  <c r="CD238" i="2" s="1"/>
  <c r="AS238" i="2"/>
  <c r="AT238" i="2"/>
  <c r="BZ238" i="2" s="1"/>
  <c r="CJ238" i="2" s="1"/>
  <c r="AT141" i="2"/>
  <c r="AO141" i="2"/>
  <c r="AM141" i="2"/>
  <c r="BS141" i="2" s="1"/>
  <c r="AQ141" i="2"/>
  <c r="BW141" i="2" s="1"/>
  <c r="CG141" i="2" s="1"/>
  <c r="AP141" i="2"/>
  <c r="AN141" i="2"/>
  <c r="AR39" i="2"/>
  <c r="AN39" i="2"/>
  <c r="AO136" i="2"/>
  <c r="AN136" i="2"/>
  <c r="AR295" i="2"/>
  <c r="BX295" i="2" s="1"/>
  <c r="CH295" i="2" s="1"/>
  <c r="AT295" i="2"/>
  <c r="AN295" i="2"/>
  <c r="BT295" i="2" s="1"/>
  <c r="CD295" i="2" s="1"/>
  <c r="AP295" i="2"/>
  <c r="AM295" i="2"/>
  <c r="BS295" i="2" s="1"/>
  <c r="AQ295" i="2"/>
  <c r="BW295" i="2" s="1"/>
  <c r="CG295" i="2" s="1"/>
  <c r="AO295" i="2"/>
  <c r="BU295" i="2" s="1"/>
  <c r="CE295" i="2" s="1"/>
  <c r="AF121" i="2"/>
  <c r="CY121" i="2"/>
  <c r="DI121" i="2" s="1"/>
  <c r="AK255" i="2"/>
  <c r="CV62" i="2"/>
  <c r="DF62" i="2" s="1"/>
  <c r="AF83" i="2"/>
  <c r="AN244" i="2"/>
  <c r="BT244" i="2" s="1"/>
  <c r="CD244" i="2" s="1"/>
  <c r="BV80" i="2"/>
  <c r="CF80" i="2" s="1"/>
  <c r="AO172" i="2"/>
  <c r="AP133" i="2"/>
  <c r="AR238" i="2"/>
  <c r="BX238" i="2" s="1"/>
  <c r="CH238" i="2" s="1"/>
  <c r="CS32" i="2"/>
  <c r="DC32" i="2" s="1"/>
  <c r="DB32" i="2" s="1"/>
  <c r="AD32" i="2"/>
  <c r="AC32" i="2" s="1"/>
  <c r="AB32" i="2"/>
  <c r="AP163" i="2"/>
  <c r="AO163" i="2"/>
  <c r="BU163" i="2" s="1"/>
  <c r="CE163" i="2" s="1"/>
  <c r="AN163" i="2"/>
  <c r="AT163" i="2"/>
  <c r="BZ163" i="2" s="1"/>
  <c r="CJ163" i="2" s="1"/>
  <c r="AQ163" i="2"/>
  <c r="BW163" i="2" s="1"/>
  <c r="CG163" i="2" s="1"/>
  <c r="AR163" i="2"/>
  <c r="AP52" i="2"/>
  <c r="BV52" i="2" s="1"/>
  <c r="CF52" i="2" s="1"/>
  <c r="AR52" i="2"/>
  <c r="BX52" i="2" s="1"/>
  <c r="CH52" i="2" s="1"/>
  <c r="AQ52" i="2"/>
  <c r="AM52" i="2"/>
  <c r="AO52" i="2"/>
  <c r="AT52" i="2"/>
  <c r="AN52" i="2"/>
  <c r="AR101" i="2"/>
  <c r="AT101" i="2"/>
  <c r="AQ101" i="2"/>
  <c r="BW101" i="2" s="1"/>
  <c r="CG101" i="2" s="1"/>
  <c r="AM101" i="2"/>
  <c r="AS101" i="2"/>
  <c r="BZ141" i="2"/>
  <c r="CJ141" i="2" s="1"/>
  <c r="AT138" i="2"/>
  <c r="BZ138" i="2" s="1"/>
  <c r="CJ138" i="2" s="1"/>
  <c r="AM138" i="2"/>
  <c r="AO138" i="2"/>
  <c r="AS138" i="2"/>
  <c r="AP138" i="2"/>
  <c r="BV138" i="2" s="1"/>
  <c r="CF138" i="2" s="1"/>
  <c r="AR138" i="2"/>
  <c r="AO62" i="2"/>
  <c r="AR62" i="2"/>
  <c r="AS62" i="2"/>
  <c r="BY62" i="2" s="1"/>
  <c r="CI62" i="2" s="1"/>
  <c r="AQ62" i="2"/>
  <c r="AP62" i="2"/>
  <c r="AM265" i="2"/>
  <c r="AQ265" i="2"/>
  <c r="BW265" i="2" s="1"/>
  <c r="CG265" i="2" s="1"/>
  <c r="CS255" i="2"/>
  <c r="DC255" i="2" s="1"/>
  <c r="DB255" i="2" s="1"/>
  <c r="AD255" i="2"/>
  <c r="AC255" i="2" s="1"/>
  <c r="AN84" i="2"/>
  <c r="AS84" i="2"/>
  <c r="BY84" i="2" s="1"/>
  <c r="CI84" i="2" s="1"/>
  <c r="AP84" i="2"/>
  <c r="AQ84" i="2"/>
  <c r="AO84" i="2"/>
  <c r="AR84" i="2"/>
  <c r="CZ123" i="2"/>
  <c r="DJ123" i="2" s="1"/>
  <c r="CU116" i="2"/>
  <c r="DE116" i="2" s="1"/>
  <c r="CV138" i="2"/>
  <c r="DF138" i="2" s="1"/>
  <c r="AT244" i="2"/>
  <c r="BZ244" i="2" s="1"/>
  <c r="CJ244" i="2" s="1"/>
  <c r="AQ138" i="2"/>
  <c r="AT84" i="2"/>
  <c r="AS141" i="2"/>
  <c r="BY141" i="2" s="1"/>
  <c r="CI141" i="2" s="1"/>
  <c r="AS163" i="2"/>
  <c r="BY163" i="2" s="1"/>
  <c r="CI163" i="2" s="1"/>
  <c r="AS231" i="2"/>
  <c r="AO101" i="2"/>
  <c r="BY122" i="2"/>
  <c r="CI122" i="2" s="1"/>
  <c r="AP13" i="2"/>
  <c r="BV13" i="2" s="1"/>
  <c r="CF13" i="2" s="1"/>
  <c r="AS13" i="2"/>
  <c r="BY13" i="2" s="1"/>
  <c r="CI13" i="2" s="1"/>
  <c r="AR13" i="2"/>
  <c r="BX13" i="2" s="1"/>
  <c r="CH13" i="2" s="1"/>
  <c r="AP21" i="2"/>
  <c r="AQ21" i="2"/>
  <c r="BW21" i="2" s="1"/>
  <c r="CG21" i="2" s="1"/>
  <c r="BT147" i="2"/>
  <c r="CD147" i="2" s="1"/>
  <c r="BT274" i="2"/>
  <c r="CD274" i="2" s="1"/>
  <c r="BX263" i="2"/>
  <c r="CH263" i="2" s="1"/>
  <c r="BY169" i="2"/>
  <c r="CI169" i="2" s="1"/>
  <c r="BV243" i="2"/>
  <c r="CF243" i="2" s="1"/>
  <c r="BY225" i="2"/>
  <c r="CI225" i="2" s="1"/>
  <c r="BZ276" i="2"/>
  <c r="CJ276" i="2" s="1"/>
  <c r="BS32" i="2"/>
  <c r="CA32" i="2" s="1"/>
  <c r="AP44" i="2"/>
  <c r="AQ44" i="2"/>
  <c r="AS44" i="2"/>
  <c r="AR91" i="2"/>
  <c r="BX91" i="2" s="1"/>
  <c r="CH91" i="2" s="1"/>
  <c r="AM91" i="2"/>
  <c r="AQ154" i="2"/>
  <c r="AT154" i="2"/>
  <c r="AN154" i="2"/>
  <c r="AR109" i="2"/>
  <c r="AM109" i="2"/>
  <c r="AN211" i="2"/>
  <c r="BT211" i="2" s="1"/>
  <c r="CD211" i="2" s="1"/>
  <c r="AM211" i="2"/>
  <c r="AP48" i="2"/>
  <c r="BV48" i="2" s="1"/>
  <c r="CF48" i="2" s="1"/>
  <c r="AS48" i="2"/>
  <c r="AS241" i="2"/>
  <c r="AP241" i="2"/>
  <c r="BX259" i="2"/>
  <c r="CH259" i="2" s="1"/>
  <c r="BV96" i="2"/>
  <c r="CF96" i="2" s="1"/>
  <c r="BV81" i="2"/>
  <c r="CF81" i="2" s="1"/>
  <c r="BX53" i="2"/>
  <c r="CH53" i="2" s="1"/>
  <c r="BT46" i="2"/>
  <c r="CD46" i="2" s="1"/>
  <c r="BU204" i="2"/>
  <c r="CE204" i="2" s="1"/>
  <c r="BT131" i="2"/>
  <c r="CD131" i="2" s="1"/>
  <c r="BX77" i="2"/>
  <c r="CH77" i="2" s="1"/>
  <c r="BS83" i="2"/>
  <c r="BV287" i="2"/>
  <c r="CF287" i="2" s="1"/>
  <c r="BV194" i="2"/>
  <c r="CF194" i="2" s="1"/>
  <c r="BU240" i="2"/>
  <c r="CE240" i="2" s="1"/>
  <c r="BY127" i="2"/>
  <c r="CI127" i="2" s="1"/>
  <c r="AR51" i="2"/>
  <c r="AQ51" i="2"/>
  <c r="AN188" i="2"/>
  <c r="BT188" i="2" s="1"/>
  <c r="CD188" i="2" s="1"/>
  <c r="AQ188" i="2"/>
  <c r="BW188" i="2" s="1"/>
  <c r="CG188" i="2" s="1"/>
  <c r="AN60" i="2"/>
  <c r="AT60" i="2"/>
  <c r="BW203" i="2"/>
  <c r="CG203" i="2" s="1"/>
  <c r="BY142" i="2"/>
  <c r="CI142" i="2" s="1"/>
  <c r="BS266" i="2"/>
  <c r="BX176" i="2"/>
  <c r="CH176" i="2" s="1"/>
  <c r="BS286" i="2"/>
  <c r="CC286" i="2" s="1"/>
  <c r="CB286" i="2" s="1"/>
  <c r="BT94" i="2"/>
  <c r="CD94" i="2" s="1"/>
  <c r="BT48" i="2"/>
  <c r="CD48" i="2" s="1"/>
  <c r="BS100" i="2"/>
  <c r="BX117" i="2"/>
  <c r="CH117" i="2" s="1"/>
  <c r="AP116" i="2"/>
  <c r="AT116" i="2"/>
  <c r="AR116" i="2"/>
  <c r="AM243" i="2"/>
  <c r="BS243" i="2" s="1"/>
  <c r="AQ243" i="2"/>
  <c r="AM225" i="2"/>
  <c r="AT225" i="2"/>
  <c r="AM182" i="2"/>
  <c r="BS182" i="2" s="1"/>
  <c r="CC182" i="2" s="1"/>
  <c r="CB182" i="2" s="1"/>
  <c r="AP182" i="2"/>
  <c r="AN182" i="2"/>
  <c r="AB157" i="2"/>
  <c r="AO158" i="2"/>
  <c r="BU158" i="2" s="1"/>
  <c r="CE158" i="2" s="1"/>
  <c r="AR158" i="2"/>
  <c r="BZ200" i="2"/>
  <c r="CJ200" i="2" s="1"/>
  <c r="BW146" i="2"/>
  <c r="CG146" i="2" s="1"/>
  <c r="BX240" i="2"/>
  <c r="CH240" i="2" s="1"/>
  <c r="BT242" i="2"/>
  <c r="CD242" i="2" s="1"/>
  <c r="BT38" i="2"/>
  <c r="CD38" i="2" s="1"/>
  <c r="BT114" i="2"/>
  <c r="CD114" i="2" s="1"/>
  <c r="BS78" i="2"/>
  <c r="CC78" i="2" s="1"/>
  <c r="CB78" i="2" s="1"/>
  <c r="BT32" i="2"/>
  <c r="CD32" i="2" s="1"/>
  <c r="BZ94" i="2"/>
  <c r="CJ94" i="2" s="1"/>
  <c r="BW85" i="2"/>
  <c r="CG85" i="2" s="1"/>
  <c r="BS127" i="2"/>
  <c r="BX19" i="2"/>
  <c r="CH19" i="2" s="1"/>
  <c r="BZ78" i="2"/>
  <c r="CJ78" i="2" s="1"/>
  <c r="BZ174" i="2"/>
  <c r="CJ174" i="2" s="1"/>
  <c r="BX287" i="2"/>
  <c r="CH287" i="2" s="1"/>
  <c r="BV32" i="2"/>
  <c r="CF32" i="2" s="1"/>
  <c r="BV272" i="2"/>
  <c r="CF272" i="2" s="1"/>
  <c r="BV110" i="2"/>
  <c r="CF110" i="2" s="1"/>
  <c r="BX151" i="2"/>
  <c r="CH151" i="2" s="1"/>
  <c r="BU88" i="2"/>
  <c r="CE88" i="2" s="1"/>
  <c r="BZ180" i="2"/>
  <c r="CJ180" i="2" s="1"/>
  <c r="BT180" i="2"/>
  <c r="CD180" i="2" s="1"/>
  <c r="BV186" i="2"/>
  <c r="CF186" i="2" s="1"/>
  <c r="BT37" i="2"/>
  <c r="CD37" i="2" s="1"/>
  <c r="BW115" i="2"/>
  <c r="CG115" i="2" s="1"/>
  <c r="BW149" i="2"/>
  <c r="CG149" i="2" s="1"/>
  <c r="BZ240" i="2"/>
  <c r="CJ240" i="2" s="1"/>
  <c r="AK56" i="2"/>
  <c r="CZ56" i="2"/>
  <c r="DJ56" i="2" s="1"/>
  <c r="AG177" i="2"/>
  <c r="CV177" i="2"/>
  <c r="DF177" i="2" s="1"/>
  <c r="AB65" i="2"/>
  <c r="CT65" i="2"/>
  <c r="DD65" i="2" s="1"/>
  <c r="AN151" i="2"/>
  <c r="BT151" i="2" s="1"/>
  <c r="CD151" i="2" s="1"/>
  <c r="AT151" i="2"/>
  <c r="BZ151" i="2" s="1"/>
  <c r="CJ151" i="2" s="1"/>
  <c r="AS199" i="2"/>
  <c r="AO208" i="2"/>
  <c r="BU208" i="2" s="1"/>
  <c r="CE208" i="2" s="1"/>
  <c r="AN208" i="2"/>
  <c r="BT208" i="2" s="1"/>
  <c r="CD208" i="2" s="1"/>
  <c r="BT215" i="2"/>
  <c r="CD215" i="2" s="1"/>
  <c r="BU186" i="2"/>
  <c r="CE186" i="2" s="1"/>
  <c r="BY184" i="2"/>
  <c r="CI184" i="2" s="1"/>
  <c r="AS180" i="2"/>
  <c r="BY180" i="2" s="1"/>
  <c r="CI180" i="2" s="1"/>
  <c r="BV283" i="2"/>
  <c r="CF283" i="2" s="1"/>
  <c r="AQ270" i="2"/>
  <c r="AS270" i="2"/>
  <c r="BY270" i="2" s="1"/>
  <c r="CI270" i="2" s="1"/>
  <c r="H276" i="6"/>
  <c r="D32" i="6"/>
  <c r="AB119" i="2"/>
  <c r="AB70" i="2"/>
  <c r="CW119" i="2"/>
  <c r="DG119" i="2" s="1"/>
  <c r="CY89" i="2"/>
  <c r="DI89" i="2" s="1"/>
  <c r="CT123" i="2"/>
  <c r="DD123" i="2" s="1"/>
  <c r="CW196" i="2"/>
  <c r="DG196" i="2" s="1"/>
  <c r="CT70" i="2"/>
  <c r="DD70" i="2" s="1"/>
  <c r="CZ291" i="2"/>
  <c r="DJ291" i="2" s="1"/>
  <c r="CV121" i="2"/>
  <c r="DF121" i="2" s="1"/>
  <c r="AS151" i="2"/>
  <c r="BY151" i="2" s="1"/>
  <c r="CI151" i="2" s="1"/>
  <c r="AP151" i="2"/>
  <c r="BV151" i="2" s="1"/>
  <c r="CF151" i="2" s="1"/>
  <c r="AN183" i="2"/>
  <c r="BT183" i="2" s="1"/>
  <c r="CD183" i="2" s="1"/>
  <c r="AT183" i="2"/>
  <c r="BZ183" i="2" s="1"/>
  <c r="CJ183" i="2" s="1"/>
  <c r="AS177" i="2"/>
  <c r="AT177" i="2"/>
  <c r="BZ177" i="2" s="1"/>
  <c r="CJ177" i="2" s="1"/>
  <c r="AR164" i="2"/>
  <c r="AO164" i="2"/>
  <c r="BX205" i="2"/>
  <c r="CH205" i="2" s="1"/>
  <c r="BU249" i="2"/>
  <c r="CE249" i="2" s="1"/>
  <c r="BV49" i="2"/>
  <c r="CF49" i="2" s="1"/>
  <c r="AQ174" i="2"/>
  <c r="BW174" i="2" s="1"/>
  <c r="CG174" i="2" s="1"/>
  <c r="AO174" i="2"/>
  <c r="BU174" i="2" s="1"/>
  <c r="CE174" i="2" s="1"/>
  <c r="BV90" i="2"/>
  <c r="CF90" i="2" s="1"/>
  <c r="AT208" i="2"/>
  <c r="BZ208" i="2" s="1"/>
  <c r="CJ208" i="2" s="1"/>
  <c r="AS208" i="2"/>
  <c r="AM234" i="2"/>
  <c r="BS234" i="2" s="1"/>
  <c r="AR234" i="2"/>
  <c r="BX234" i="2" s="1"/>
  <c r="CH234" i="2" s="1"/>
  <c r="AM148" i="2"/>
  <c r="BS148" i="2" s="1"/>
  <c r="AT148" i="2"/>
  <c r="BZ148" i="2" s="1"/>
  <c r="CJ148" i="2" s="1"/>
  <c r="AQ37" i="2"/>
  <c r="BW37" i="2" s="1"/>
  <c r="CG37" i="2" s="1"/>
  <c r="AP196" i="2"/>
  <c r="AS196" i="2"/>
  <c r="AO285" i="2"/>
  <c r="AN285" i="2"/>
  <c r="BT285" i="2" s="1"/>
  <c r="CD285" i="2" s="1"/>
  <c r="BV256" i="2"/>
  <c r="CF256" i="2" s="1"/>
  <c r="AT292" i="2"/>
  <c r="BZ292" i="2" s="1"/>
  <c r="CJ292" i="2" s="1"/>
  <c r="AP292" i="2"/>
  <c r="BV292" i="2" s="1"/>
  <c r="CF292" i="2" s="1"/>
  <c r="AM250" i="2"/>
  <c r="BS250" i="2" s="1"/>
  <c r="CC250" i="2" s="1"/>
  <c r="CB250" i="2" s="1"/>
  <c r="AR250" i="2"/>
  <c r="BX252" i="2"/>
  <c r="CH252" i="2" s="1"/>
  <c r="AO270" i="2"/>
  <c r="BU270" i="2" s="1"/>
  <c r="CE270" i="2" s="1"/>
  <c r="AR270" i="2"/>
  <c r="BX270" i="2" s="1"/>
  <c r="CH270" i="2" s="1"/>
  <c r="BW97" i="2"/>
  <c r="CG97" i="2" s="1"/>
  <c r="BV82" i="2"/>
  <c r="CF82" i="2" s="1"/>
  <c r="BY95" i="2"/>
  <c r="CI95" i="2" s="1"/>
  <c r="AE32" i="2"/>
  <c r="AH32" i="2"/>
  <c r="BT18" i="2"/>
  <c r="CD18" i="2" s="1"/>
  <c r="BT164" i="2"/>
  <c r="CD164" i="2" s="1"/>
  <c r="BT40" i="2"/>
  <c r="CD40" i="2" s="1"/>
  <c r="BV242" i="2"/>
  <c r="CF242" i="2" s="1"/>
  <c r="BT235" i="2"/>
  <c r="CD235" i="2" s="1"/>
  <c r="BW243" i="2"/>
  <c r="CG243" i="2" s="1"/>
  <c r="AR243" i="2"/>
  <c r="BX243" i="2" s="1"/>
  <c r="CH243" i="2" s="1"/>
  <c r="AT243" i="2"/>
  <c r="BZ243" i="2" s="1"/>
  <c r="CJ243" i="2" s="1"/>
  <c r="AT161" i="2"/>
  <c r="BZ161" i="2" s="1"/>
  <c r="CJ161" i="2" s="1"/>
  <c r="AS161" i="2"/>
  <c r="AP238" i="2"/>
  <c r="BV238" i="2" s="1"/>
  <c r="CF238" i="2" s="1"/>
  <c r="AO238" i="2"/>
  <c r="AP101" i="2"/>
  <c r="BV101" i="2" s="1"/>
  <c r="CF101" i="2" s="1"/>
  <c r="AN101" i="2"/>
  <c r="BT101" i="2" s="1"/>
  <c r="CD101" i="2" s="1"/>
  <c r="BX173" i="2"/>
  <c r="CH173" i="2" s="1"/>
  <c r="AN62" i="2"/>
  <c r="AM62" i="2"/>
  <c r="BS62" i="2" s="1"/>
  <c r="CC62" i="2" s="1"/>
  <c r="CB62" i="2" s="1"/>
  <c r="AQ54" i="2"/>
  <c r="AR54" i="2"/>
  <c r="AR139" i="2"/>
  <c r="AS139" i="2"/>
  <c r="BY139" i="2" s="1"/>
  <c r="CI139" i="2" s="1"/>
  <c r="BU171" i="2"/>
  <c r="CE171" i="2" s="1"/>
  <c r="AP180" i="2"/>
  <c r="BV180" i="2" s="1"/>
  <c r="CF180" i="2" s="1"/>
  <c r="AR180" i="2"/>
  <c r="CW293" i="2"/>
  <c r="DG293" i="2" s="1"/>
  <c r="AO234" i="2"/>
  <c r="AP234" i="2"/>
  <c r="BV234" i="2" s="1"/>
  <c r="CF234" i="2" s="1"/>
  <c r="BZ288" i="2"/>
  <c r="CJ288" i="2" s="1"/>
  <c r="AO114" i="2"/>
  <c r="BU114" i="2" s="1"/>
  <c r="CE114" i="2" s="1"/>
  <c r="AQ114" i="2"/>
  <c r="AM297" i="2"/>
  <c r="AO297" i="2"/>
  <c r="BU297" i="2" s="1"/>
  <c r="CE297" i="2" s="1"/>
  <c r="G32" i="6"/>
  <c r="AB123" i="2"/>
  <c r="CZ177" i="2"/>
  <c r="DJ177" i="2" s="1"/>
  <c r="CZ62" i="2"/>
  <c r="DJ62" i="2" s="1"/>
  <c r="BW110" i="2"/>
  <c r="CG110" i="2" s="1"/>
  <c r="AO151" i="2"/>
  <c r="AS183" i="2"/>
  <c r="BY183" i="2" s="1"/>
  <c r="CI183" i="2" s="1"/>
  <c r="BW261" i="2"/>
  <c r="CG261" i="2" s="1"/>
  <c r="AN177" i="2"/>
  <c r="AP177" i="2"/>
  <c r="AS164" i="2"/>
  <c r="BY164" i="2" s="1"/>
  <c r="CI164" i="2" s="1"/>
  <c r="AT164" i="2"/>
  <c r="BZ164" i="2" s="1"/>
  <c r="CJ164" i="2" s="1"/>
  <c r="BX145" i="2"/>
  <c r="CH145" i="2" s="1"/>
  <c r="BZ63" i="2"/>
  <c r="CJ63" i="2" s="1"/>
  <c r="BT191" i="2"/>
  <c r="CD191" i="2" s="1"/>
  <c r="BW80" i="2"/>
  <c r="CG80" i="2" s="1"/>
  <c r="AR174" i="2"/>
  <c r="BX174" i="2" s="1"/>
  <c r="CH174" i="2" s="1"/>
  <c r="AQ208" i="2"/>
  <c r="BW208" i="2" s="1"/>
  <c r="CG208" i="2" s="1"/>
  <c r="BV93" i="2"/>
  <c r="CF93" i="2" s="1"/>
  <c r="BY229" i="2"/>
  <c r="CI229" i="2" s="1"/>
  <c r="AT234" i="2"/>
  <c r="BZ234" i="2" s="1"/>
  <c r="CJ234" i="2" s="1"/>
  <c r="BT271" i="2"/>
  <c r="CD271" i="2" s="1"/>
  <c r="AQ148" i="2"/>
  <c r="BW148" i="2" s="1"/>
  <c r="CG148" i="2" s="1"/>
  <c r="BU288" i="2"/>
  <c r="CE288" i="2" s="1"/>
  <c r="AO196" i="2"/>
  <c r="BU196" i="2" s="1"/>
  <c r="BX47" i="2"/>
  <c r="CH47" i="2" s="1"/>
  <c r="AP285" i="2"/>
  <c r="BV285" i="2" s="1"/>
  <c r="CF285" i="2" s="1"/>
  <c r="AS292" i="2"/>
  <c r="BY292" i="2" s="1"/>
  <c r="CI292" i="2" s="1"/>
  <c r="AT250" i="2"/>
  <c r="BZ250" i="2" s="1"/>
  <c r="CJ250" i="2" s="1"/>
  <c r="AR114" i="2"/>
  <c r="BX114" i="2" s="1"/>
  <c r="CH114" i="2" s="1"/>
  <c r="AS297" i="2"/>
  <c r="BY297" i="2" s="1"/>
  <c r="CI297" i="2" s="1"/>
  <c r="AM270" i="2"/>
  <c r="AN270" i="2"/>
  <c r="BT270" i="2" s="1"/>
  <c r="CD270" i="2" s="1"/>
  <c r="AQ180" i="2"/>
  <c r="BW180" i="2" s="1"/>
  <c r="CG180" i="2" s="1"/>
  <c r="AO180" i="2"/>
  <c r="BU180" i="2" s="1"/>
  <c r="CE180" i="2" s="1"/>
  <c r="BT117" i="2"/>
  <c r="CD117" i="2" s="1"/>
  <c r="AP51" i="2"/>
  <c r="BV51" i="2" s="1"/>
  <c r="CF51" i="2" s="1"/>
  <c r="CU44" i="2"/>
  <c r="DE44" i="2" s="1"/>
  <c r="BZ14" i="2"/>
  <c r="CJ14" i="2" s="1"/>
  <c r="BW221" i="2"/>
  <c r="CG221" i="2" s="1"/>
  <c r="BU172" i="2"/>
  <c r="CE172" i="2" s="1"/>
  <c r="BX133" i="2"/>
  <c r="CH133" i="2" s="1"/>
  <c r="BT146" i="2"/>
  <c r="CD146" i="2" s="1"/>
  <c r="BY253" i="2"/>
  <c r="CI253" i="2" s="1"/>
  <c r="AP209" i="2"/>
  <c r="BV209" i="2" s="1"/>
  <c r="CF209" i="2" s="1"/>
  <c r="AO209" i="2"/>
  <c r="AT209" i="2"/>
  <c r="BT204" i="2"/>
  <c r="CD204" i="2" s="1"/>
  <c r="AR223" i="2"/>
  <c r="BX223" i="2" s="1"/>
  <c r="CH223" i="2" s="1"/>
  <c r="AT223" i="2"/>
  <c r="AT122" i="2"/>
  <c r="BZ122" i="2" s="1"/>
  <c r="CJ122" i="2" s="1"/>
  <c r="AM122" i="2"/>
  <c r="AM255" i="2"/>
  <c r="BS255" i="2" s="1"/>
  <c r="AP255" i="2"/>
  <c r="AT113" i="2"/>
  <c r="BZ113" i="2" s="1"/>
  <c r="CJ113" i="2" s="1"/>
  <c r="AS113" i="2"/>
  <c r="BV73" i="2"/>
  <c r="CF73" i="2" s="1"/>
  <c r="BW139" i="2"/>
  <c r="CG139" i="2" s="1"/>
  <c r="BZ175" i="2"/>
  <c r="CJ175" i="2" s="1"/>
  <c r="AR276" i="2"/>
  <c r="AN276" i="2"/>
  <c r="BT276" i="2" s="1"/>
  <c r="CD276" i="2" s="1"/>
  <c r="AP115" i="2"/>
  <c r="BV115" i="2" s="1"/>
  <c r="CF115" i="2" s="1"/>
  <c r="AO115" i="2"/>
  <c r="BZ203" i="2"/>
  <c r="CJ203" i="2" s="1"/>
  <c r="BX203" i="2"/>
  <c r="CH203" i="2" s="1"/>
  <c r="BZ152" i="2"/>
  <c r="CJ152" i="2" s="1"/>
  <c r="BX97" i="2"/>
  <c r="CH97" i="2" s="1"/>
  <c r="BZ231" i="2"/>
  <c r="CJ231" i="2" s="1"/>
  <c r="BX231" i="2"/>
  <c r="CH231" i="2" s="1"/>
  <c r="BZ76" i="2"/>
  <c r="CJ76" i="2" s="1"/>
  <c r="BV240" i="2"/>
  <c r="CF240" i="2" s="1"/>
  <c r="BV112" i="2"/>
  <c r="CF112" i="2" s="1"/>
  <c r="BV293" i="2"/>
  <c r="CF293" i="2" s="1"/>
  <c r="BZ248" i="2"/>
  <c r="CJ248" i="2" s="1"/>
  <c r="BW168" i="2"/>
  <c r="CG168" i="2" s="1"/>
  <c r="BV154" i="2"/>
  <c r="CF154" i="2" s="1"/>
  <c r="BU188" i="2"/>
  <c r="CE188" i="2" s="1"/>
  <c r="BV259" i="2"/>
  <c r="CF259" i="2" s="1"/>
  <c r="BX251" i="2"/>
  <c r="CH251" i="2" s="1"/>
  <c r="BW132" i="2"/>
  <c r="CG132" i="2" s="1"/>
  <c r="BY134" i="2"/>
  <c r="CI134" i="2" s="1"/>
  <c r="BZ117" i="2"/>
  <c r="CJ117" i="2" s="1"/>
  <c r="BZ69" i="2"/>
  <c r="CJ69" i="2" s="1"/>
  <c r="BX128" i="2"/>
  <c r="CH128" i="2" s="1"/>
  <c r="BV214" i="2"/>
  <c r="CF214" i="2" s="1"/>
  <c r="BV146" i="2"/>
  <c r="CF146" i="2" s="1"/>
  <c r="BY281" i="2"/>
  <c r="CI281" i="2" s="1"/>
  <c r="AE44" i="2"/>
  <c r="CT44" i="2"/>
  <c r="DD44" i="2" s="1"/>
  <c r="AT16" i="2"/>
  <c r="AS16" i="2"/>
  <c r="BY16" i="2" s="1"/>
  <c r="CI16" i="2" s="1"/>
  <c r="AT34" i="2"/>
  <c r="BZ34" i="2" s="1"/>
  <c r="CJ34" i="2" s="1"/>
  <c r="AS34" i="2"/>
  <c r="BY34" i="2" s="1"/>
  <c r="CI34" i="2" s="1"/>
  <c r="AN79" i="2"/>
  <c r="AT79" i="2"/>
  <c r="AQ79" i="2"/>
  <c r="BW79" i="2" s="1"/>
  <c r="CG79" i="2" s="1"/>
  <c r="AM79" i="2"/>
  <c r="BS79" i="2" s="1"/>
  <c r="AN237" i="2"/>
  <c r="BT237" i="2" s="1"/>
  <c r="CD237" i="2" s="1"/>
  <c r="AO237" i="2"/>
  <c r="BU237" i="2" s="1"/>
  <c r="CE237" i="2" s="1"/>
  <c r="BX108" i="2"/>
  <c r="CH108" i="2" s="1"/>
  <c r="K280" i="6"/>
  <c r="CK280" i="6" s="1"/>
  <c r="CU280" i="6" s="1"/>
  <c r="CT280" i="6" s="1"/>
  <c r="CY177" i="2"/>
  <c r="DI177" i="2" s="1"/>
  <c r="AG266" i="2"/>
  <c r="CX116" i="2"/>
  <c r="DH116" i="2" s="1"/>
  <c r="AG84" i="2"/>
  <c r="CZ111" i="2"/>
  <c r="DJ111" i="2" s="1"/>
  <c r="AS30" i="2"/>
  <c r="BY30" i="2" s="1"/>
  <c r="CI30" i="2" s="1"/>
  <c r="AP34" i="2"/>
  <c r="BV34" i="2" s="1"/>
  <c r="CF34" i="2" s="1"/>
  <c r="AT237" i="2"/>
  <c r="BZ237" i="2" s="1"/>
  <c r="CJ237" i="2" s="1"/>
  <c r="AQ118" i="2"/>
  <c r="BW118" i="2" s="1"/>
  <c r="CG118" i="2" s="1"/>
  <c r="BU289" i="2"/>
  <c r="CE289" i="2" s="1"/>
  <c r="AO79" i="2"/>
  <c r="BU79" i="2" s="1"/>
  <c r="CE79" i="2" s="1"/>
  <c r="K119" i="6"/>
  <c r="CK119" i="6" s="1"/>
  <c r="CU119" i="6" s="1"/>
  <c r="CT119" i="6" s="1"/>
  <c r="DC119" i="2"/>
  <c r="DB119" i="2" s="1"/>
  <c r="BU241" i="2"/>
  <c r="CE241" i="2" s="1"/>
  <c r="BY261" i="2"/>
  <c r="CI261" i="2" s="1"/>
  <c r="BV297" i="2"/>
  <c r="CF297" i="2" s="1"/>
  <c r="CX44" i="2"/>
  <c r="DH44" i="2" s="1"/>
  <c r="AI44" i="2"/>
  <c r="BY296" i="2"/>
  <c r="CI296" i="2" s="1"/>
  <c r="AQ68" i="2"/>
  <c r="BW68" i="2" s="1"/>
  <c r="CG68" i="2" s="1"/>
  <c r="AO68" i="2"/>
  <c r="AR213" i="2"/>
  <c r="AO213" i="2"/>
  <c r="BU213" i="2" s="1"/>
  <c r="CE213" i="2" s="1"/>
  <c r="AN213" i="2"/>
  <c r="BT213" i="2" s="1"/>
  <c r="CD213" i="2" s="1"/>
  <c r="AS213" i="2"/>
  <c r="BY213" i="2" s="1"/>
  <c r="CI213" i="2" s="1"/>
  <c r="BX159" i="2"/>
  <c r="CH159" i="2" s="1"/>
  <c r="BZ102" i="2"/>
  <c r="CJ102" i="2" s="1"/>
  <c r="AP102" i="2"/>
  <c r="BV102" i="2" s="1"/>
  <c r="CF102" i="2" s="1"/>
  <c r="AS102" i="2"/>
  <c r="BY102" i="2" s="1"/>
  <c r="CI102" i="2" s="1"/>
  <c r="BW142" i="2"/>
  <c r="CG142" i="2" s="1"/>
  <c r="AO142" i="2"/>
  <c r="BU142" i="2" s="1"/>
  <c r="CE142" i="2" s="1"/>
  <c r="AR142" i="2"/>
  <c r="BX142" i="2" s="1"/>
  <c r="CH142" i="2" s="1"/>
  <c r="AT142" i="2"/>
  <c r="BZ142" i="2" s="1"/>
  <c r="CJ142" i="2" s="1"/>
  <c r="AN142" i="2"/>
  <c r="BT142" i="2" s="1"/>
  <c r="CD142" i="2" s="1"/>
  <c r="AT162" i="2"/>
  <c r="BZ162" i="2" s="1"/>
  <c r="CJ162" i="2" s="1"/>
  <c r="AM162" i="2"/>
  <c r="BS162" i="2" s="1"/>
  <c r="CV232" i="2"/>
  <c r="DF232" i="2" s="1"/>
  <c r="CV293" i="2"/>
  <c r="DF293" i="2" s="1"/>
  <c r="BU164" i="2"/>
  <c r="CE164" i="2" s="1"/>
  <c r="AS237" i="2"/>
  <c r="BY237" i="2" s="1"/>
  <c r="CI237" i="2" s="1"/>
  <c r="AP16" i="2"/>
  <c r="AR79" i="2"/>
  <c r="BX79" i="2" s="1"/>
  <c r="CH79" i="2" s="1"/>
  <c r="AT15" i="2"/>
  <c r="BZ15" i="2" s="1"/>
  <c r="CJ15" i="2" s="1"/>
  <c r="AS15" i="2"/>
  <c r="BY15" i="2" s="1"/>
  <c r="CI15" i="2" s="1"/>
  <c r="AP15" i="2"/>
  <c r="BW74" i="2"/>
  <c r="CG74" i="2" s="1"/>
  <c r="BU38" i="2"/>
  <c r="CE38" i="2" s="1"/>
  <c r="AQ278" i="2"/>
  <c r="BW278" i="2" s="1"/>
  <c r="CG278" i="2" s="1"/>
  <c r="AS278" i="2"/>
  <c r="AP278" i="2"/>
  <c r="BV278" i="2" s="1"/>
  <c r="CF278" i="2" s="1"/>
  <c r="AO278" i="2"/>
  <c r="BU278" i="2" s="1"/>
  <c r="CE278" i="2" s="1"/>
  <c r="BU35" i="2"/>
  <c r="CE35" i="2" s="1"/>
  <c r="AN283" i="2"/>
  <c r="AO283" i="2"/>
  <c r="BZ253" i="2"/>
  <c r="CJ253" i="2" s="1"/>
  <c r="BY288" i="2"/>
  <c r="CI288" i="2" s="1"/>
  <c r="BV295" i="2"/>
  <c r="CF295" i="2" s="1"/>
  <c r="AT9" i="2"/>
  <c r="BZ9" i="2" s="1"/>
  <c r="CJ9" i="2" s="1"/>
  <c r="AP9" i="2"/>
  <c r="BV9" i="2" s="1"/>
  <c r="CF9" i="2" s="1"/>
  <c r="AP118" i="2"/>
  <c r="BV118" i="2" s="1"/>
  <c r="CF118" i="2" s="1"/>
  <c r="AM118" i="2"/>
  <c r="AO118" i="2"/>
  <c r="BU118" i="2" s="1"/>
  <c r="CE118" i="2" s="1"/>
  <c r="AR118" i="2"/>
  <c r="BX118" i="2" s="1"/>
  <c r="CH118" i="2" s="1"/>
  <c r="BZ79" i="2"/>
  <c r="CJ79" i="2" s="1"/>
  <c r="BX242" i="2"/>
  <c r="CH242" i="2" s="1"/>
  <c r="AK293" i="2"/>
  <c r="AQ9" i="2"/>
  <c r="BW9" i="2" s="1"/>
  <c r="CG9" i="2" s="1"/>
  <c r="BY159" i="2"/>
  <c r="CI159" i="2" s="1"/>
  <c r="AQ237" i="2"/>
  <c r="AR237" i="2"/>
  <c r="BX237" i="2" s="1"/>
  <c r="CH237" i="2" s="1"/>
  <c r="AS79" i="2"/>
  <c r="CY280" i="2"/>
  <c r="DI280" i="2" s="1"/>
  <c r="AJ280" i="2"/>
  <c r="G280" i="6"/>
  <c r="AH280" i="2"/>
  <c r="AP179" i="2"/>
  <c r="BV179" i="2" s="1"/>
  <c r="CF179" i="2" s="1"/>
  <c r="AO179" i="2"/>
  <c r="BU179" i="2" s="1"/>
  <c r="CE179" i="2" s="1"/>
  <c r="AR179" i="2"/>
  <c r="BX179" i="2" s="1"/>
  <c r="CH179" i="2" s="1"/>
  <c r="AN179" i="2"/>
  <c r="BT296" i="2"/>
  <c r="CD296" i="2" s="1"/>
  <c r="BZ296" i="2"/>
  <c r="CJ296" i="2" s="1"/>
  <c r="AQ296" i="2"/>
  <c r="BW296" i="2" s="1"/>
  <c r="CG296" i="2" s="1"/>
  <c r="AM296" i="2"/>
  <c r="BT118" i="2"/>
  <c r="CD118" i="2" s="1"/>
  <c r="AR289" i="2"/>
  <c r="BX289" i="2" s="1"/>
  <c r="CH289" i="2" s="1"/>
  <c r="AM289" i="2"/>
  <c r="BS289" i="2" s="1"/>
  <c r="AP289" i="2"/>
  <c r="BV289" i="2" s="1"/>
  <c r="CF289" i="2" s="1"/>
  <c r="AN289" i="2"/>
  <c r="BT289" i="2" s="1"/>
  <c r="CD289" i="2" s="1"/>
  <c r="AQ289" i="2"/>
  <c r="AB177" i="2"/>
  <c r="AQ190" i="2"/>
  <c r="AR190" i="2"/>
  <c r="BX190" i="2" s="1"/>
  <c r="CH190" i="2" s="1"/>
  <c r="BX164" i="2"/>
  <c r="CH164" i="2" s="1"/>
  <c r="BY74" i="2"/>
  <c r="CI74" i="2" s="1"/>
  <c r="AQ273" i="2"/>
  <c r="BW273" i="2" s="1"/>
  <c r="CG273" i="2" s="1"/>
  <c r="AR273" i="2"/>
  <c r="BX273" i="2" s="1"/>
  <c r="CH273" i="2" s="1"/>
  <c r="BX256" i="2"/>
  <c r="CH256" i="2" s="1"/>
  <c r="BX211" i="2"/>
  <c r="CH211" i="2" s="1"/>
  <c r="BZ235" i="2"/>
  <c r="CJ235" i="2" s="1"/>
  <c r="BU175" i="2"/>
  <c r="CE175" i="2" s="1"/>
  <c r="BU184" i="2"/>
  <c r="CE184" i="2" s="1"/>
  <c r="BV150" i="2"/>
  <c r="CF150" i="2" s="1"/>
  <c r="BY198" i="2"/>
  <c r="CI198" i="2" s="1"/>
  <c r="BY172" i="2"/>
  <c r="CI172" i="2" s="1"/>
  <c r="BU133" i="2"/>
  <c r="CE133" i="2" s="1"/>
  <c r="BW38" i="2"/>
  <c r="CG38" i="2" s="1"/>
  <c r="BU235" i="2"/>
  <c r="CE235" i="2" s="1"/>
  <c r="BZ278" i="2"/>
  <c r="CJ278" i="2" s="1"/>
  <c r="BV21" i="2"/>
  <c r="CF21" i="2" s="1"/>
  <c r="BV120" i="2"/>
  <c r="CF120" i="2" s="1"/>
  <c r="BT253" i="2"/>
  <c r="CD253" i="2" s="1"/>
  <c r="BZ129" i="2"/>
  <c r="CJ129" i="2" s="1"/>
  <c r="BT224" i="2"/>
  <c r="CD224" i="2" s="1"/>
  <c r="BW224" i="2"/>
  <c r="CG224" i="2" s="1"/>
  <c r="BW251" i="2"/>
  <c r="CG251" i="2" s="1"/>
  <c r="BT102" i="2"/>
  <c r="CD102" i="2" s="1"/>
  <c r="BY273" i="2"/>
  <c r="CI273" i="2" s="1"/>
  <c r="BU113" i="2"/>
  <c r="CE113" i="2" s="1"/>
  <c r="BW60" i="2"/>
  <c r="CG60" i="2" s="1"/>
  <c r="BT297" i="2"/>
  <c r="CD297" i="2" s="1"/>
  <c r="BV104" i="2"/>
  <c r="CF104" i="2" s="1"/>
  <c r="BX131" i="2"/>
  <c r="CH131" i="2" s="1"/>
  <c r="BX161" i="2"/>
  <c r="CH161" i="2" s="1"/>
  <c r="BT223" i="2"/>
  <c r="CD223" i="2" s="1"/>
  <c r="BW223" i="2"/>
  <c r="CG223" i="2" s="1"/>
  <c r="BW231" i="2"/>
  <c r="CG231" i="2" s="1"/>
  <c r="BX59" i="2"/>
  <c r="CH59" i="2" s="1"/>
  <c r="BY124" i="2"/>
  <c r="CI124" i="2" s="1"/>
  <c r="BT202" i="2"/>
  <c r="CD202" i="2" s="1"/>
  <c r="BU238" i="2"/>
  <c r="CE238" i="2" s="1"/>
  <c r="BY238" i="2"/>
  <c r="CI238" i="2" s="1"/>
  <c r="BX194" i="2"/>
  <c r="CH194" i="2" s="1"/>
  <c r="BS194" i="2"/>
  <c r="BU48" i="2"/>
  <c r="CE48" i="2" s="1"/>
  <c r="BU101" i="2"/>
  <c r="CE101" i="2" s="1"/>
  <c r="BZ101" i="2"/>
  <c r="CJ101" i="2" s="1"/>
  <c r="BV141" i="2"/>
  <c r="CF141" i="2" s="1"/>
  <c r="BV169" i="2"/>
  <c r="CF169" i="2" s="1"/>
  <c r="BT80" i="2"/>
  <c r="CD80" i="2" s="1"/>
  <c r="BX80" i="2"/>
  <c r="CH80" i="2" s="1"/>
  <c r="BU20" i="2"/>
  <c r="CE20" i="2" s="1"/>
  <c r="BV117" i="2"/>
  <c r="CF117" i="2" s="1"/>
  <c r="BT263" i="2"/>
  <c r="CD263" i="2" s="1"/>
  <c r="BX113" i="2"/>
  <c r="CH113" i="2" s="1"/>
  <c r="BW287" i="2"/>
  <c r="CG287" i="2" s="1"/>
  <c r="BU287" i="2"/>
  <c r="CE287" i="2" s="1"/>
  <c r="BV172" i="2"/>
  <c r="CF172" i="2" s="1"/>
  <c r="BX124" i="2"/>
  <c r="CH124" i="2" s="1"/>
  <c r="BS46" i="2"/>
  <c r="BY36" i="2"/>
  <c r="CI36" i="2" s="1"/>
  <c r="BZ114" i="2"/>
  <c r="CJ114" i="2" s="1"/>
  <c r="AQ60" i="2"/>
  <c r="BW270" i="2"/>
  <c r="CG270" i="2" s="1"/>
  <c r="BZ223" i="2"/>
  <c r="CJ223" i="2" s="1"/>
  <c r="BV251" i="2"/>
  <c r="CF251" i="2" s="1"/>
  <c r="AM273" i="2"/>
  <c r="CV32" i="2"/>
  <c r="DF32" i="2" s="1"/>
  <c r="BY12" i="2"/>
  <c r="CI12" i="2" s="1"/>
  <c r="BY293" i="2"/>
  <c r="CI293" i="2" s="1"/>
  <c r="BU181" i="2"/>
  <c r="CE181" i="2" s="1"/>
  <c r="BY278" i="2"/>
  <c r="CI278" i="2" s="1"/>
  <c r="BU107" i="2"/>
  <c r="CE107" i="2" s="1"/>
  <c r="BZ16" i="2"/>
  <c r="CJ16" i="2" s="1"/>
  <c r="BY208" i="2"/>
  <c r="CI208" i="2" s="1"/>
  <c r="BV61" i="2"/>
  <c r="CF61" i="2" s="1"/>
  <c r="BV298" i="2"/>
  <c r="CF298" i="2" s="1"/>
  <c r="BU112" i="2"/>
  <c r="CE112" i="2" s="1"/>
  <c r="AB280" i="2"/>
  <c r="BX275" i="2"/>
  <c r="CH275" i="2" s="1"/>
  <c r="BZ214" i="2"/>
  <c r="CJ214" i="2" s="1"/>
  <c r="BX296" i="2"/>
  <c r="CH296" i="2" s="1"/>
  <c r="BV296" i="2"/>
  <c r="CF296" i="2" s="1"/>
  <c r="BV167" i="2"/>
  <c r="CF167" i="2" s="1"/>
  <c r="BY289" i="2"/>
  <c r="CI289" i="2" s="1"/>
  <c r="BW289" i="2"/>
  <c r="CG289" i="2" s="1"/>
  <c r="BW133" i="2"/>
  <c r="CG133" i="2" s="1"/>
  <c r="BV270" i="2"/>
  <c r="CF270" i="2" s="1"/>
  <c r="BV79" i="2"/>
  <c r="CF79" i="2" s="1"/>
  <c r="BV164" i="2"/>
  <c r="CF164" i="2" s="1"/>
  <c r="BV237" i="2"/>
  <c r="CF237" i="2" s="1"/>
  <c r="BW40" i="2"/>
  <c r="CG40" i="2" s="1"/>
  <c r="BY120" i="2"/>
  <c r="CI120" i="2" s="1"/>
  <c r="BW176" i="2"/>
  <c r="CG176" i="2" s="1"/>
  <c r="BZ281" i="2"/>
  <c r="CJ281" i="2" s="1"/>
  <c r="BV128" i="2"/>
  <c r="CF128" i="2" s="1"/>
  <c r="BZ53" i="2"/>
  <c r="CJ53" i="2" s="1"/>
  <c r="BY53" i="2"/>
  <c r="CI53" i="2" s="1"/>
  <c r="BU243" i="2"/>
  <c r="CE243" i="2" s="1"/>
  <c r="BT243" i="2"/>
  <c r="CD243" i="2" s="1"/>
  <c r="BV45" i="2"/>
  <c r="CF45" i="2" s="1"/>
  <c r="BZ225" i="2"/>
  <c r="CJ225" i="2" s="1"/>
  <c r="BW257" i="2"/>
  <c r="CG257" i="2" s="1"/>
  <c r="BX253" i="2"/>
  <c r="CH253" i="2" s="1"/>
  <c r="AB170" i="2"/>
  <c r="BU96" i="2"/>
  <c r="CE96" i="2" s="1"/>
  <c r="BU60" i="2"/>
  <c r="CE60" i="2" s="1"/>
  <c r="BV158" i="2"/>
  <c r="CF158" i="2" s="1"/>
  <c r="BV87" i="2"/>
  <c r="CF87" i="2" s="1"/>
  <c r="BX209" i="2"/>
  <c r="CH209" i="2" s="1"/>
  <c r="BZ186" i="2"/>
  <c r="CJ186" i="2" s="1"/>
  <c r="BZ38" i="2"/>
  <c r="CJ38" i="2" s="1"/>
  <c r="BZ36" i="2"/>
  <c r="CJ36" i="2" s="1"/>
  <c r="BW53" i="2"/>
  <c r="CG53" i="2" s="1"/>
  <c r="BW114" i="2"/>
  <c r="CG114" i="2" s="1"/>
  <c r="BX158" i="2"/>
  <c r="CH158" i="2" s="1"/>
  <c r="BZ252" i="2"/>
  <c r="CJ252" i="2" s="1"/>
  <c r="BX39" i="2"/>
  <c r="CH39" i="2" s="1"/>
  <c r="BY222" i="2"/>
  <c r="CI222" i="2" s="1"/>
  <c r="BZ213" i="2"/>
  <c r="CJ213" i="2" s="1"/>
  <c r="BU86" i="2"/>
  <c r="CE86" i="2" s="1"/>
  <c r="BU259" i="2"/>
  <c r="CE259" i="2" s="1"/>
  <c r="BY251" i="2"/>
  <c r="CI251" i="2" s="1"/>
  <c r="BZ132" i="2"/>
  <c r="CJ132" i="2" s="1"/>
  <c r="BV132" i="2"/>
  <c r="CF132" i="2" s="1"/>
  <c r="BX162" i="2"/>
  <c r="CH162" i="2" s="1"/>
  <c r="BZ221" i="2"/>
  <c r="CJ221" i="2" s="1"/>
  <c r="BT174" i="2"/>
  <c r="CD174" i="2" s="1"/>
  <c r="BX208" i="2"/>
  <c r="CH208" i="2" s="1"/>
  <c r="BT209" i="2"/>
  <c r="CD209" i="2" s="1"/>
  <c r="BS244" i="2"/>
  <c r="BW204" i="2"/>
  <c r="CG204" i="2" s="1"/>
  <c r="BV74" i="2"/>
  <c r="CF74" i="2" s="1"/>
  <c r="BV163" i="2"/>
  <c r="CF163" i="2" s="1"/>
  <c r="BU131" i="2"/>
  <c r="CE131" i="2" s="1"/>
  <c r="BW131" i="2"/>
  <c r="CG131" i="2" s="1"/>
  <c r="BU77" i="2"/>
  <c r="CE77" i="2" s="1"/>
  <c r="BZ52" i="2"/>
  <c r="CJ52" i="2" s="1"/>
  <c r="BY161" i="2"/>
  <c r="CI161" i="2" s="1"/>
  <c r="BX254" i="2"/>
  <c r="CH254" i="2" s="1"/>
  <c r="BU59" i="2"/>
  <c r="CE59" i="2" s="1"/>
  <c r="BZ134" i="2"/>
  <c r="CJ134" i="2" s="1"/>
  <c r="BT41" i="2"/>
  <c r="CD41" i="2" s="1"/>
  <c r="BX41" i="2"/>
  <c r="CH41" i="2" s="1"/>
  <c r="BU194" i="2"/>
  <c r="CE194" i="2" s="1"/>
  <c r="BY101" i="2"/>
  <c r="CI101" i="2" s="1"/>
  <c r="BX135" i="2"/>
  <c r="CH135" i="2" s="1"/>
  <c r="BU135" i="2"/>
  <c r="CE135" i="2" s="1"/>
  <c r="BY156" i="2"/>
  <c r="CI156" i="2" s="1"/>
  <c r="BT173" i="2"/>
  <c r="CD173" i="2" s="1"/>
  <c r="BU207" i="2"/>
  <c r="CE207" i="2" s="1"/>
  <c r="BY241" i="2"/>
  <c r="CI241" i="2" s="1"/>
  <c r="BT241" i="2"/>
  <c r="CD241" i="2" s="1"/>
  <c r="BY263" i="2"/>
  <c r="CI263" i="2" s="1"/>
  <c r="BW263" i="2"/>
  <c r="CG263" i="2" s="1"/>
  <c r="BZ56" i="2"/>
  <c r="CJ56" i="2" s="1"/>
  <c r="BY186" i="2"/>
  <c r="CI186" i="2" s="1"/>
  <c r="BV191" i="2"/>
  <c r="CF191" i="2" s="1"/>
  <c r="BT171" i="2"/>
  <c r="CD171" i="2" s="1"/>
  <c r="BY234" i="2"/>
  <c r="CI234" i="2" s="1"/>
  <c r="BU160" i="2"/>
  <c r="CE160" i="2" s="1"/>
  <c r="BV222" i="2"/>
  <c r="CF222" i="2" s="1"/>
  <c r="BZ86" i="2"/>
  <c r="CJ86" i="2" s="1"/>
  <c r="BT259" i="2"/>
  <c r="CD259" i="2" s="1"/>
  <c r="BZ264" i="2"/>
  <c r="CJ264" i="2" s="1"/>
  <c r="BT251" i="2"/>
  <c r="CD251" i="2" s="1"/>
  <c r="BT132" i="2"/>
  <c r="CD132" i="2" s="1"/>
  <c r="BU151" i="2"/>
  <c r="CE151" i="2" s="1"/>
  <c r="BZ22" i="2"/>
  <c r="CJ22" i="2" s="1"/>
  <c r="BZ74" i="2"/>
  <c r="CJ74" i="2" s="1"/>
  <c r="BT77" i="2"/>
  <c r="CD77" i="2" s="1"/>
  <c r="BW52" i="2"/>
  <c r="CG52" i="2" s="1"/>
  <c r="BT52" i="2"/>
  <c r="CD52" i="2" s="1"/>
  <c r="BV66" i="2"/>
  <c r="CF66" i="2" s="1"/>
  <c r="BV223" i="2"/>
  <c r="CF223" i="2" s="1"/>
  <c r="BY231" i="2"/>
  <c r="CI231" i="2" s="1"/>
  <c r="BV59" i="2"/>
  <c r="CF59" i="2" s="1"/>
  <c r="BS202" i="2"/>
  <c r="CC202" i="2" s="1"/>
  <c r="CB202" i="2" s="1"/>
  <c r="BW41" i="2"/>
  <c r="CG41" i="2" s="1"/>
  <c r="BT156" i="2"/>
  <c r="CD156" i="2" s="1"/>
  <c r="BT141" i="2"/>
  <c r="CD141" i="2" s="1"/>
  <c r="BX141" i="2"/>
  <c r="CH141" i="2" s="1"/>
  <c r="BW169" i="2"/>
  <c r="CG169" i="2" s="1"/>
  <c r="BZ241" i="2"/>
  <c r="CJ241" i="2" s="1"/>
  <c r="BZ47" i="2"/>
  <c r="CJ47" i="2" s="1"/>
  <c r="BV47" i="2"/>
  <c r="CF47" i="2" s="1"/>
  <c r="BZ147" i="2"/>
  <c r="CJ147" i="2" s="1"/>
  <c r="BW191" i="2"/>
  <c r="CG191" i="2" s="1"/>
  <c r="BX71" i="2"/>
  <c r="CH71" i="2" s="1"/>
  <c r="BZ146" i="2"/>
  <c r="CJ146" i="2" s="1"/>
  <c r="BX38" i="2"/>
  <c r="CH38" i="2" s="1"/>
  <c r="BX235" i="2"/>
  <c r="CH235" i="2" s="1"/>
  <c r="BV235" i="2"/>
  <c r="CF235" i="2" s="1"/>
  <c r="BX36" i="2"/>
  <c r="CH36" i="2" s="1"/>
  <c r="BX283" i="2"/>
  <c r="CH283" i="2" s="1"/>
  <c r="BU283" i="2"/>
  <c r="CE283" i="2" s="1"/>
  <c r="BT283" i="2"/>
  <c r="CD283" i="2" s="1"/>
  <c r="BY21" i="2"/>
  <c r="CI21" i="2" s="1"/>
  <c r="BZ120" i="2"/>
  <c r="CJ120" i="2" s="1"/>
  <c r="BZ176" i="2"/>
  <c r="CJ176" i="2" s="1"/>
  <c r="BU281" i="2"/>
  <c r="CE281" i="2" s="1"/>
  <c r="BT281" i="2"/>
  <c r="CD281" i="2" s="1"/>
  <c r="BZ128" i="2"/>
  <c r="CJ128" i="2" s="1"/>
  <c r="BT225" i="2"/>
  <c r="CD225" i="2" s="1"/>
  <c r="BT273" i="2"/>
  <c r="CD273" i="2" s="1"/>
  <c r="BV114" i="2"/>
  <c r="CF114" i="2" s="1"/>
  <c r="BZ60" i="2"/>
  <c r="CJ60" i="2" s="1"/>
  <c r="BZ297" i="2"/>
  <c r="CJ297" i="2" s="1"/>
  <c r="BY47" i="2"/>
  <c r="CI47" i="2" s="1"/>
  <c r="BX78" i="2"/>
  <c r="CH78" i="2" s="1"/>
  <c r="BV213" i="2"/>
  <c r="CF213" i="2" s="1"/>
  <c r="BU159" i="2"/>
  <c r="CE159" i="2" s="1"/>
  <c r="BY107" i="2"/>
  <c r="CI107" i="2" s="1"/>
  <c r="BX115" i="2"/>
  <c r="CH115" i="2" s="1"/>
  <c r="BZ298" i="2"/>
  <c r="CJ298" i="2" s="1"/>
  <c r="BS50" i="2"/>
  <c r="BW48" i="2"/>
  <c r="CG48" i="2" s="1"/>
  <c r="BV147" i="2"/>
  <c r="CF147" i="2" s="1"/>
  <c r="BX95" i="2"/>
  <c r="CH95" i="2" s="1"/>
  <c r="BU99" i="2"/>
  <c r="CE99" i="2" s="1"/>
  <c r="BW229" i="2"/>
  <c r="CG229" i="2" s="1"/>
  <c r="BW147" i="2"/>
  <c r="CG147" i="2" s="1"/>
  <c r="BY106" i="2"/>
  <c r="CI106" i="2" s="1"/>
  <c r="BV160" i="2"/>
  <c r="CF160" i="2" s="1"/>
  <c r="BT148" i="2"/>
  <c r="CD148" i="2" s="1"/>
  <c r="BY193" i="2"/>
  <c r="CI193" i="2" s="1"/>
  <c r="BY73" i="2"/>
  <c r="CI73" i="2" s="1"/>
  <c r="BZ139" i="2"/>
  <c r="CJ139" i="2" s="1"/>
  <c r="BX258" i="2"/>
  <c r="CH258" i="2" s="1"/>
  <c r="BX148" i="2"/>
  <c r="CH148" i="2" s="1"/>
  <c r="BX82" i="2"/>
  <c r="CH82" i="2" s="1"/>
  <c r="BX217" i="2"/>
  <c r="CH217" i="2" s="1"/>
  <c r="BU219" i="2"/>
  <c r="CE219" i="2" s="1"/>
  <c r="BW288" i="2"/>
  <c r="CG288" i="2" s="1"/>
  <c r="BU115" i="2"/>
  <c r="CE115" i="2" s="1"/>
  <c r="BX63" i="2"/>
  <c r="CH63" i="2" s="1"/>
  <c r="BU69" i="2"/>
  <c r="CE69" i="2" s="1"/>
  <c r="BW249" i="2"/>
  <c r="CG249" i="2" s="1"/>
  <c r="BX152" i="2"/>
  <c r="CH152" i="2" s="1"/>
  <c r="BW183" i="2"/>
  <c r="CG183" i="2" s="1"/>
  <c r="BU145" i="2"/>
  <c r="CE145" i="2" s="1"/>
  <c r="BT127" i="2"/>
  <c r="CD127" i="2" s="1"/>
  <c r="BX147" i="2"/>
  <c r="CH147" i="2" s="1"/>
  <c r="BY295" i="2"/>
  <c r="CI295" i="2" s="1"/>
  <c r="BW258" i="2"/>
  <c r="CG258" i="2" s="1"/>
  <c r="BX129" i="2"/>
  <c r="CH129" i="2" s="1"/>
  <c r="BT43" i="2"/>
  <c r="CD43" i="2" s="1"/>
  <c r="BT108" i="2"/>
  <c r="CD108" i="2" s="1"/>
  <c r="BU73" i="2"/>
  <c r="CE73" i="2" s="1"/>
  <c r="BZ49" i="2"/>
  <c r="CJ49" i="2" s="1"/>
  <c r="BT90" i="2"/>
  <c r="CD90" i="2" s="1"/>
  <c r="BT258" i="2"/>
  <c r="CD258" i="2" s="1"/>
  <c r="BT193" i="2"/>
  <c r="CD193" i="2" s="1"/>
  <c r="BT63" i="2"/>
  <c r="CD63" i="2" s="1"/>
  <c r="BW56" i="2"/>
  <c r="CG56" i="2" s="1"/>
  <c r="BU234" i="2"/>
  <c r="CE234" i="2" s="1"/>
  <c r="BU82" i="2"/>
  <c r="CE82" i="2" s="1"/>
  <c r="BY50" i="2"/>
  <c r="CI50" i="2" s="1"/>
  <c r="BZ50" i="2"/>
  <c r="CJ50" i="2" s="1"/>
  <c r="BV219" i="2"/>
  <c r="CF219" i="2" s="1"/>
  <c r="BU227" i="2"/>
  <c r="CE227" i="2" s="1"/>
  <c r="BY115" i="2"/>
  <c r="CI115" i="2" s="1"/>
  <c r="BZ191" i="2"/>
  <c r="CJ191" i="2" s="1"/>
  <c r="BT55" i="2"/>
  <c r="CD55" i="2" s="1"/>
  <c r="BZ165" i="2"/>
  <c r="CJ165" i="2" s="1"/>
  <c r="BW239" i="2"/>
  <c r="CG239" i="2" s="1"/>
  <c r="BW61" i="2"/>
  <c r="CG61" i="2" s="1"/>
  <c r="BX221" i="2"/>
  <c r="CH221" i="2" s="1"/>
  <c r="BV221" i="2"/>
  <c r="CF221" i="2" s="1"/>
  <c r="BV231" i="2"/>
  <c r="CF231" i="2" s="1"/>
  <c r="BW134" i="2"/>
  <c r="CG134" i="2" s="1"/>
  <c r="BZ124" i="2"/>
  <c r="CJ124" i="2" s="1"/>
  <c r="BU202" i="2"/>
  <c r="CE202" i="2" s="1"/>
  <c r="BU41" i="2"/>
  <c r="CE41" i="2" s="1"/>
  <c r="BZ156" i="2"/>
  <c r="CJ156" i="2" s="1"/>
  <c r="BT169" i="2"/>
  <c r="CD169" i="2" s="1"/>
  <c r="BZ173" i="2"/>
  <c r="CJ173" i="2" s="1"/>
  <c r="BV173" i="2"/>
  <c r="CF173" i="2" s="1"/>
  <c r="BY207" i="2"/>
  <c r="CI207" i="2" s="1"/>
  <c r="BW241" i="2"/>
  <c r="CG241" i="2" s="1"/>
  <c r="BW122" i="2"/>
  <c r="CG122" i="2" s="1"/>
  <c r="BZ263" i="2"/>
  <c r="CJ263" i="2" s="1"/>
  <c r="BZ256" i="2"/>
  <c r="CJ256" i="2" s="1"/>
  <c r="BU217" i="2"/>
  <c r="CE217" i="2" s="1"/>
  <c r="BZ160" i="2"/>
  <c r="CJ160" i="2" s="1"/>
  <c r="BW165" i="2"/>
  <c r="CG165" i="2" s="1"/>
  <c r="BU129" i="2"/>
  <c r="CE129" i="2" s="1"/>
  <c r="BZ73" i="2"/>
  <c r="CJ73" i="2" s="1"/>
  <c r="BT181" i="2"/>
  <c r="CD181" i="2" s="1"/>
  <c r="BT56" i="2"/>
  <c r="CD56" i="2" s="1"/>
  <c r="BV208" i="2"/>
  <c r="CF208" i="2" s="1"/>
  <c r="BU229" i="2"/>
  <c r="CE229" i="2" s="1"/>
  <c r="BZ229" i="2"/>
  <c r="CJ229" i="2" s="1"/>
  <c r="BX180" i="2"/>
  <c r="CH180" i="2" s="1"/>
  <c r="BW186" i="2"/>
  <c r="CG186" i="2" s="1"/>
  <c r="BW246" i="2"/>
  <c r="CG246" i="2" s="1"/>
  <c r="BY256" i="2"/>
  <c r="CI256" i="2" s="1"/>
  <c r="BX239" i="2"/>
  <c r="CH239" i="2" s="1"/>
  <c r="BV203" i="2"/>
  <c r="CF203" i="2" s="1"/>
  <c r="BY160" i="2"/>
  <c r="CI160" i="2" s="1"/>
  <c r="BX292" i="2"/>
  <c r="CH292" i="2" s="1"/>
  <c r="BU85" i="2"/>
  <c r="CE85" i="2" s="1"/>
  <c r="BV85" i="2"/>
  <c r="CF85" i="2" s="1"/>
  <c r="BY148" i="2"/>
  <c r="CI148" i="2" s="1"/>
  <c r="BV226" i="2"/>
  <c r="CF226" i="2" s="1"/>
  <c r="BX61" i="2"/>
  <c r="CH61" i="2" s="1"/>
  <c r="BU61" i="2"/>
  <c r="CE61" i="2" s="1"/>
  <c r="BW78" i="2"/>
  <c r="CG78" i="2" s="1"/>
  <c r="CX126" i="2"/>
  <c r="DH126" i="2" s="1"/>
  <c r="AI126" i="2"/>
  <c r="BU178" i="2"/>
  <c r="CE178" i="2" s="1"/>
  <c r="BS196" i="2"/>
  <c r="CS196" i="2"/>
  <c r="DC196" i="2" s="1"/>
  <c r="DB196" i="2" s="1"/>
  <c r="AB196" i="2"/>
  <c r="C196" i="6"/>
  <c r="AD196" i="2"/>
  <c r="AC196" i="2" s="1"/>
  <c r="BT83" i="2"/>
  <c r="CD83" i="2" s="1"/>
  <c r="CT83" i="2"/>
  <c r="DD83" i="2" s="1"/>
  <c r="AE83" i="2"/>
  <c r="BT100" i="2"/>
  <c r="CD100" i="2" s="1"/>
  <c r="CT100" i="2"/>
  <c r="DD100" i="2" s="1"/>
  <c r="AE100" i="2"/>
  <c r="BZ212" i="2"/>
  <c r="CJ212" i="2" s="1"/>
  <c r="CZ212" i="2"/>
  <c r="DJ212" i="2" s="1"/>
  <c r="AK212" i="2"/>
  <c r="CX26" i="2"/>
  <c r="DH26" i="2" s="1"/>
  <c r="AI26" i="2"/>
  <c r="BX111" i="2"/>
  <c r="CH111" i="2" s="1"/>
  <c r="CX111" i="2"/>
  <c r="DH111" i="2" s="1"/>
  <c r="AI111" i="2"/>
  <c r="AQ10" i="2"/>
  <c r="AN10" i="2"/>
  <c r="BT10" i="2" s="1"/>
  <c r="CD10" i="2" s="1"/>
  <c r="BT293" i="2"/>
  <c r="CD293" i="2" s="1"/>
  <c r="AE293" i="2"/>
  <c r="AB121" i="2"/>
  <c r="CS121" i="2"/>
  <c r="DC121" i="2" s="1"/>
  <c r="DB121" i="2" s="1"/>
  <c r="AD121" i="2"/>
  <c r="AC121" i="2" s="1"/>
  <c r="BT247" i="2"/>
  <c r="CD247" i="2" s="1"/>
  <c r="AE247" i="2"/>
  <c r="CS277" i="2"/>
  <c r="DC277" i="2" s="1"/>
  <c r="DB277" i="2" s="1"/>
  <c r="AB277" i="2"/>
  <c r="AD277" i="2"/>
  <c r="AC277" i="2" s="1"/>
  <c r="BU250" i="2"/>
  <c r="CE250" i="2" s="1"/>
  <c r="CU250" i="2"/>
  <c r="DE250" i="2" s="1"/>
  <c r="AV245" i="2"/>
  <c r="AZ245" i="2"/>
  <c r="AU245" i="2"/>
  <c r="AY245" i="2"/>
  <c r="BA245" i="2"/>
  <c r="AW245" i="2"/>
  <c r="BB245" i="2"/>
  <c r="AX245" i="2"/>
  <c r="AR245" i="2"/>
  <c r="BX245" i="2" s="1"/>
  <c r="CH245" i="2" s="1"/>
  <c r="AT245" i="2"/>
  <c r="BZ245" i="2" s="1"/>
  <c r="CJ245" i="2" s="1"/>
  <c r="AM245" i="2"/>
  <c r="AQ245" i="2"/>
  <c r="BW245" i="2" s="1"/>
  <c r="CG245" i="2" s="1"/>
  <c r="AN245" i="2"/>
  <c r="BT245" i="2" s="1"/>
  <c r="CD245" i="2" s="1"/>
  <c r="AO245" i="2"/>
  <c r="BU245" i="2" s="1"/>
  <c r="CE245" i="2" s="1"/>
  <c r="BX286" i="2"/>
  <c r="CH286" i="2" s="1"/>
  <c r="CX286" i="2"/>
  <c r="DH286" i="2" s="1"/>
  <c r="AI286" i="2"/>
  <c r="BX100" i="2"/>
  <c r="CH100" i="2" s="1"/>
  <c r="CX100" i="2"/>
  <c r="DH100" i="2" s="1"/>
  <c r="AI100" i="2"/>
  <c r="BT91" i="2"/>
  <c r="CD91" i="2" s="1"/>
  <c r="CT91" i="2"/>
  <c r="DD91" i="2" s="1"/>
  <c r="AV300" i="2"/>
  <c r="AZ300" i="2"/>
  <c r="BB300" i="2"/>
  <c r="AW300" i="2"/>
  <c r="BA300" i="2"/>
  <c r="AX300" i="2"/>
  <c r="AU300" i="2"/>
  <c r="AY300" i="2"/>
  <c r="AN300" i="2"/>
  <c r="BT300" i="2" s="1"/>
  <c r="CD300" i="2" s="1"/>
  <c r="AO300" i="2"/>
  <c r="BU300" i="2" s="1"/>
  <c r="CE300" i="2" s="1"/>
  <c r="AR300" i="2"/>
  <c r="BX300" i="2" s="1"/>
  <c r="CH300" i="2" s="1"/>
  <c r="AS300" i="2"/>
  <c r="AQ300" i="2"/>
  <c r="BW300" i="2" s="1"/>
  <c r="CG300" i="2" s="1"/>
  <c r="AM300" i="2"/>
  <c r="BY277" i="2"/>
  <c r="CI277" i="2" s="1"/>
  <c r="CY277" i="2"/>
  <c r="DI277" i="2" s="1"/>
  <c r="BV157" i="2"/>
  <c r="CF157" i="2" s="1"/>
  <c r="CV157" i="2"/>
  <c r="DF157" i="2" s="1"/>
  <c r="AG157" i="2"/>
  <c r="CZ17" i="2"/>
  <c r="DJ17" i="2" s="1"/>
  <c r="BS206" i="2"/>
  <c r="CS206" i="2"/>
  <c r="DC206" i="2" s="1"/>
  <c r="DB206" i="2" s="1"/>
  <c r="AD206" i="2"/>
  <c r="AC206" i="2" s="1"/>
  <c r="BY211" i="2"/>
  <c r="CI211" i="2" s="1"/>
  <c r="AB62" i="2"/>
  <c r="CS62" i="2"/>
  <c r="DC62" i="2" s="1"/>
  <c r="DB62" i="2" s="1"/>
  <c r="C62" i="6"/>
  <c r="AD62" i="2"/>
  <c r="AC62" i="2" s="1"/>
  <c r="BV291" i="2"/>
  <c r="CF291" i="2" s="1"/>
  <c r="AG291" i="2"/>
  <c r="CV291" i="2"/>
  <c r="DF291" i="2" s="1"/>
  <c r="BX261" i="2"/>
  <c r="CH261" i="2" s="1"/>
  <c r="AW166" i="2"/>
  <c r="BA166" i="2"/>
  <c r="AV166" i="2"/>
  <c r="AZ166" i="2"/>
  <c r="BB166" i="2"/>
  <c r="AU166" i="2"/>
  <c r="AX166" i="2"/>
  <c r="AY166" i="2"/>
  <c r="AP166" i="2"/>
  <c r="BV166" i="2" s="1"/>
  <c r="CF166" i="2" s="1"/>
  <c r="AS166" i="2"/>
  <c r="BY166" i="2" s="1"/>
  <c r="CI166" i="2" s="1"/>
  <c r="AT166" i="2"/>
  <c r="BZ166" i="2" s="1"/>
  <c r="CJ166" i="2" s="1"/>
  <c r="AQ166" i="2"/>
  <c r="BW166" i="2" s="1"/>
  <c r="CG166" i="2" s="1"/>
  <c r="AM166" i="2"/>
  <c r="BS166" i="2" s="1"/>
  <c r="AN166" i="2"/>
  <c r="BT143" i="2"/>
  <c r="CD143" i="2" s="1"/>
  <c r="CT143" i="2"/>
  <c r="DD143" i="2" s="1"/>
  <c r="AE143" i="2"/>
  <c r="BX291" i="2"/>
  <c r="CH291" i="2" s="1"/>
  <c r="AI291" i="2"/>
  <c r="CY15" i="2"/>
  <c r="DI15" i="2" s="1"/>
  <c r="AD138" i="2"/>
  <c r="AC138" i="2" s="1"/>
  <c r="AB143" i="2"/>
  <c r="CT293" i="2"/>
  <c r="DD293" i="2" s="1"/>
  <c r="AT300" i="2"/>
  <c r="BZ300" i="2" s="1"/>
  <c r="CJ300" i="2" s="1"/>
  <c r="AQ24" i="2"/>
  <c r="BW24" i="2" s="1"/>
  <c r="CG24" i="2" s="1"/>
  <c r="AP24" i="2"/>
  <c r="BV24" i="2" s="1"/>
  <c r="CF24" i="2" s="1"/>
  <c r="AT24" i="2"/>
  <c r="AN24" i="2"/>
  <c r="BT24" i="2" s="1"/>
  <c r="CD24" i="2" s="1"/>
  <c r="BZ121" i="2"/>
  <c r="CJ121" i="2" s="1"/>
  <c r="CZ121" i="2"/>
  <c r="DJ121" i="2" s="1"/>
  <c r="AK121" i="2"/>
  <c r="BT266" i="2"/>
  <c r="CD266" i="2" s="1"/>
  <c r="AE266" i="2"/>
  <c r="CT266" i="2"/>
  <c r="DD266" i="2" s="1"/>
  <c r="CY294" i="2"/>
  <c r="DI294" i="2" s="1"/>
  <c r="AJ294" i="2"/>
  <c r="BX110" i="2"/>
  <c r="CH110" i="2" s="1"/>
  <c r="AH167" i="2"/>
  <c r="G167" i="6"/>
  <c r="AK27" i="2"/>
  <c r="CZ27" i="2"/>
  <c r="DJ27" i="2" s="1"/>
  <c r="CV280" i="2"/>
  <c r="DF280" i="2" s="1"/>
  <c r="AG280" i="2"/>
  <c r="AQ236" i="2"/>
  <c r="BW236" i="2" s="1"/>
  <c r="CG236" i="2" s="1"/>
  <c r="AV236" i="2"/>
  <c r="AZ236" i="2"/>
  <c r="AU236" i="2"/>
  <c r="AY236" i="2"/>
  <c r="BA236" i="2"/>
  <c r="BB236" i="2"/>
  <c r="AW236" i="2"/>
  <c r="AX236" i="2"/>
  <c r="AP236" i="2"/>
  <c r="BV236" i="2" s="1"/>
  <c r="CF236" i="2" s="1"/>
  <c r="AS236" i="2"/>
  <c r="BY236" i="2" s="1"/>
  <c r="CI236" i="2" s="1"/>
  <c r="AT236" i="2"/>
  <c r="BZ236" i="2" s="1"/>
  <c r="CJ236" i="2" s="1"/>
  <c r="AR236" i="2"/>
  <c r="BX236" i="2" s="1"/>
  <c r="CH236" i="2" s="1"/>
  <c r="AN236" i="2"/>
  <c r="BT236" i="2" s="1"/>
  <c r="CD236" i="2" s="1"/>
  <c r="AO236" i="2"/>
  <c r="CS17" i="2"/>
  <c r="DC17" i="2" s="1"/>
  <c r="DB17" i="2" s="1"/>
  <c r="AB17" i="2"/>
  <c r="AD17" i="2"/>
  <c r="AC17" i="2" s="1"/>
  <c r="BS44" i="2"/>
  <c r="CS44" i="2"/>
  <c r="DC44" i="2" s="1"/>
  <c r="DB44" i="2" s="1"/>
  <c r="AD44" i="2"/>
  <c r="AC44" i="2" s="1"/>
  <c r="BU68" i="2"/>
  <c r="CE68" i="2" s="1"/>
  <c r="E250" i="6"/>
  <c r="AB250" i="2"/>
  <c r="CX209" i="2"/>
  <c r="DH209" i="2" s="1"/>
  <c r="AJ277" i="2"/>
  <c r="AG192" i="2"/>
  <c r="AS24" i="2"/>
  <c r="AP300" i="2"/>
  <c r="BV300" i="2" s="1"/>
  <c r="CF300" i="2" s="1"/>
  <c r="AM236" i="2"/>
  <c r="BS236" i="2" s="1"/>
  <c r="AB44" i="2"/>
  <c r="AN23" i="2"/>
  <c r="BT23" i="2" s="1"/>
  <c r="CD23" i="2" s="1"/>
  <c r="AP23" i="2"/>
  <c r="BV23" i="2" s="1"/>
  <c r="CF23" i="2" s="1"/>
  <c r="AT23" i="2"/>
  <c r="BZ23" i="2" s="1"/>
  <c r="CJ23" i="2" s="1"/>
  <c r="AO23" i="2"/>
  <c r="BU23" i="2" s="1"/>
  <c r="CE23" i="2" s="1"/>
  <c r="AM25" i="2"/>
  <c r="BS25" i="2" s="1"/>
  <c r="CC25" i="2" s="1"/>
  <c r="CB25" i="2" s="1"/>
  <c r="AT25" i="2"/>
  <c r="BZ25" i="2" s="1"/>
  <c r="CJ25" i="2" s="1"/>
  <c r="CS293" i="2"/>
  <c r="DC293" i="2" s="1"/>
  <c r="DB293" i="2" s="1"/>
  <c r="AD293" i="2"/>
  <c r="AC293" i="2" s="1"/>
  <c r="AB293" i="2"/>
  <c r="AG294" i="2"/>
  <c r="CV294" i="2"/>
  <c r="DF294" i="2" s="1"/>
  <c r="BW277" i="2"/>
  <c r="CG277" i="2" s="1"/>
  <c r="AH277" i="2"/>
  <c r="CW277" i="2"/>
  <c r="DG277" i="2" s="1"/>
  <c r="BY224" i="2"/>
  <c r="CI224" i="2" s="1"/>
  <c r="BZ272" i="2"/>
  <c r="CJ272" i="2" s="1"/>
  <c r="AF51" i="2"/>
  <c r="CU51" i="2"/>
  <c r="DE51" i="2" s="1"/>
  <c r="BW17" i="2"/>
  <c r="CG17" i="2" s="1"/>
  <c r="AH17" i="2"/>
  <c r="CW17" i="2"/>
  <c r="DG17" i="2" s="1"/>
  <c r="BZ44" i="2"/>
  <c r="CJ44" i="2" s="1"/>
  <c r="AK44" i="2"/>
  <c r="BZ192" i="2"/>
  <c r="CJ192" i="2" s="1"/>
  <c r="CZ192" i="2"/>
  <c r="DJ192" i="2" s="1"/>
  <c r="BS179" i="2"/>
  <c r="CC179" i="2" s="1"/>
  <c r="CB179" i="2" s="1"/>
  <c r="CS179" i="2"/>
  <c r="DC179" i="2" s="1"/>
  <c r="DB179" i="2" s="1"/>
  <c r="BT214" i="2"/>
  <c r="CD214" i="2" s="1"/>
  <c r="BU296" i="2"/>
  <c r="CE296" i="2" s="1"/>
  <c r="AW167" i="2"/>
  <c r="BA167" i="2"/>
  <c r="AV167" i="2"/>
  <c r="AZ167" i="2"/>
  <c r="BB167" i="2"/>
  <c r="AU167" i="2"/>
  <c r="AY167" i="2"/>
  <c r="AX167" i="2"/>
  <c r="AM167" i="2"/>
  <c r="BS167" i="2" s="1"/>
  <c r="AO167" i="2"/>
  <c r="AR167" i="2"/>
  <c r="BX167" i="2" s="1"/>
  <c r="CH167" i="2" s="1"/>
  <c r="AN167" i="2"/>
  <c r="BT167" i="2" s="1"/>
  <c r="CD167" i="2" s="1"/>
  <c r="AT167" i="2"/>
  <c r="BZ167" i="2" s="1"/>
  <c r="CJ167" i="2" s="1"/>
  <c r="AQ167" i="2"/>
  <c r="BW167" i="2" s="1"/>
  <c r="CG167" i="2" s="1"/>
  <c r="BY79" i="2"/>
  <c r="CI79" i="2" s="1"/>
  <c r="BW83" i="2"/>
  <c r="CG83" i="2" s="1"/>
  <c r="CW83" i="2"/>
  <c r="DG83" i="2" s="1"/>
  <c r="BZ100" i="2"/>
  <c r="CJ100" i="2" s="1"/>
  <c r="AK100" i="2"/>
  <c r="CZ100" i="2"/>
  <c r="DJ100" i="2" s="1"/>
  <c r="BV225" i="2"/>
  <c r="CF225" i="2" s="1"/>
  <c r="BY247" i="2"/>
  <c r="CI247" i="2" s="1"/>
  <c r="AJ247" i="2"/>
  <c r="BW247" i="2"/>
  <c r="CG247" i="2" s="1"/>
  <c r="CW247" i="2"/>
  <c r="DG247" i="2" s="1"/>
  <c r="AV257" i="2"/>
  <c r="AZ257" i="2"/>
  <c r="AU257" i="2"/>
  <c r="AY257" i="2"/>
  <c r="BA257" i="2"/>
  <c r="AW257" i="2"/>
  <c r="BB257" i="2"/>
  <c r="AX257" i="2"/>
  <c r="AN257" i="2"/>
  <c r="BT257" i="2" s="1"/>
  <c r="CD257" i="2" s="1"/>
  <c r="AO257" i="2"/>
  <c r="AR257" i="2"/>
  <c r="BX257" i="2" s="1"/>
  <c r="CH257" i="2" s="1"/>
  <c r="AT257" i="2"/>
  <c r="BZ257" i="2" s="1"/>
  <c r="CJ257" i="2" s="1"/>
  <c r="AS257" i="2"/>
  <c r="BY257" i="2" s="1"/>
  <c r="CI257" i="2" s="1"/>
  <c r="AP257" i="2"/>
  <c r="BZ197" i="2"/>
  <c r="CJ197" i="2" s="1"/>
  <c r="AK197" i="2"/>
  <c r="CZ197" i="2"/>
  <c r="DJ197" i="2" s="1"/>
  <c r="CS197" i="2"/>
  <c r="DC197" i="2" s="1"/>
  <c r="DB197" i="2" s="1"/>
  <c r="AD197" i="2"/>
  <c r="AC197" i="2" s="1"/>
  <c r="AB197" i="2"/>
  <c r="AI182" i="2"/>
  <c r="BV182" i="2"/>
  <c r="CF182" i="2" s="1"/>
  <c r="CV182" i="2"/>
  <c r="DF182" i="2" s="1"/>
  <c r="CY170" i="2"/>
  <c r="DI170" i="2" s="1"/>
  <c r="BW170" i="2"/>
  <c r="CG170" i="2" s="1"/>
  <c r="CW170" i="2"/>
  <c r="DG170" i="2" s="1"/>
  <c r="AH170" i="2"/>
  <c r="AW170" i="2"/>
  <c r="BA170" i="2"/>
  <c r="AV170" i="2"/>
  <c r="AZ170" i="2"/>
  <c r="BB170" i="2"/>
  <c r="AU170" i="2"/>
  <c r="AX170" i="2"/>
  <c r="AY170" i="2"/>
  <c r="AP170" i="2"/>
  <c r="AM170" i="2"/>
  <c r="BS170" i="2" s="1"/>
  <c r="CC170" i="2" s="1"/>
  <c r="CB170" i="2" s="1"/>
  <c r="AT170" i="2"/>
  <c r="BZ170" i="2" s="1"/>
  <c r="CJ170" i="2" s="1"/>
  <c r="AN170" i="2"/>
  <c r="BT170" i="2" s="1"/>
  <c r="AQ170" i="2"/>
  <c r="AS170" i="2"/>
  <c r="BY170" i="2" s="1"/>
  <c r="CI170" i="2" s="1"/>
  <c r="AJ91" i="2"/>
  <c r="BW91" i="2"/>
  <c r="CG91" i="2" s="1"/>
  <c r="AH91" i="2"/>
  <c r="BW155" i="2"/>
  <c r="CG155" i="2" s="1"/>
  <c r="AH297" i="2"/>
  <c r="CW297" i="2"/>
  <c r="DG297" i="2" s="1"/>
  <c r="BY176" i="2"/>
  <c r="CI176" i="2" s="1"/>
  <c r="BV130" i="2"/>
  <c r="CF130" i="2" s="1"/>
  <c r="BY111" i="2"/>
  <c r="CI111" i="2" s="1"/>
  <c r="CY111" i="2"/>
  <c r="DI111" i="2" s="1"/>
  <c r="AJ111" i="2"/>
  <c r="BV86" i="2"/>
  <c r="CF86" i="2" s="1"/>
  <c r="BY259" i="2"/>
  <c r="CI259" i="2" s="1"/>
  <c r="BU162" i="2"/>
  <c r="CE162" i="2" s="1"/>
  <c r="BX32" i="2"/>
  <c r="CH32" i="2" s="1"/>
  <c r="CX32" i="2"/>
  <c r="DH32" i="2" s="1"/>
  <c r="BU32" i="2"/>
  <c r="CE32" i="2" s="1"/>
  <c r="AF32" i="2"/>
  <c r="CU32" i="2"/>
  <c r="BZ65" i="2"/>
  <c r="CJ65" i="2" s="1"/>
  <c r="AK65" i="2"/>
  <c r="BU260" i="2"/>
  <c r="CE260" i="2" s="1"/>
  <c r="BU105" i="2"/>
  <c r="CE105" i="2" s="1"/>
  <c r="BV206" i="2"/>
  <c r="CF206" i="2" s="1"/>
  <c r="CV206" i="2"/>
  <c r="DF206" i="2" s="1"/>
  <c r="AG206" i="2"/>
  <c r="BT111" i="2"/>
  <c r="CD111" i="2" s="1"/>
  <c r="AE111" i="2"/>
  <c r="BW86" i="2"/>
  <c r="CG86" i="2" s="1"/>
  <c r="BV192" i="2"/>
  <c r="CF192" i="2" s="1"/>
  <c r="BV134" i="2"/>
  <c r="CF134" i="2" s="1"/>
  <c r="BX206" i="2"/>
  <c r="CH206" i="2" s="1"/>
  <c r="AI206" i="2"/>
  <c r="BW10" i="2"/>
  <c r="CG10" i="2" s="1"/>
  <c r="AW98" i="2"/>
  <c r="BA98" i="2"/>
  <c r="AV98" i="2"/>
  <c r="AZ98" i="2"/>
  <c r="BB98" i="2"/>
  <c r="AY98" i="2"/>
  <c r="AU98" i="2"/>
  <c r="AX98" i="2"/>
  <c r="AP98" i="2"/>
  <c r="BV98" i="2" s="1"/>
  <c r="CF98" i="2" s="1"/>
  <c r="AR98" i="2"/>
  <c r="BX98" i="2" s="1"/>
  <c r="CH98" i="2" s="1"/>
  <c r="AT98" i="2"/>
  <c r="BZ98" i="2" s="1"/>
  <c r="CJ98" i="2" s="1"/>
  <c r="AN98" i="2"/>
  <c r="AQ98" i="2"/>
  <c r="BW98" i="2" s="1"/>
  <c r="CG98" i="2" s="1"/>
  <c r="AM98" i="2"/>
  <c r="BS98" i="2" s="1"/>
  <c r="CC98" i="2" s="1"/>
  <c r="CB98" i="2" s="1"/>
  <c r="BW31" i="2"/>
  <c r="CG31" i="2" s="1"/>
  <c r="CS15" i="2"/>
  <c r="DC15" i="2" s="1"/>
  <c r="DB15" i="2" s="1"/>
  <c r="AB15" i="2"/>
  <c r="BZ80" i="2"/>
  <c r="CJ80" i="2" s="1"/>
  <c r="BT138" i="2"/>
  <c r="CD138" i="2" s="1"/>
  <c r="CT138" i="2"/>
  <c r="DD138" i="2" s="1"/>
  <c r="AE138" i="2"/>
  <c r="BT39" i="2"/>
  <c r="CD39" i="2" s="1"/>
  <c r="BV263" i="2"/>
  <c r="CF263" i="2" s="1"/>
  <c r="AV265" i="2"/>
  <c r="AZ265" i="2"/>
  <c r="AU265" i="2"/>
  <c r="AY265" i="2"/>
  <c r="BA265" i="2"/>
  <c r="AW265" i="2"/>
  <c r="BB265" i="2"/>
  <c r="AX265" i="2"/>
  <c r="AN265" i="2"/>
  <c r="AO265" i="2"/>
  <c r="BU265" i="2" s="1"/>
  <c r="CE265" i="2" s="1"/>
  <c r="AR265" i="2"/>
  <c r="BX265" i="2" s="1"/>
  <c r="CH265" i="2" s="1"/>
  <c r="AT265" i="2"/>
  <c r="BZ265" i="2" s="1"/>
  <c r="CJ265" i="2" s="1"/>
  <c r="AS265" i="2"/>
  <c r="BY265" i="2" s="1"/>
  <c r="CI265" i="2" s="1"/>
  <c r="AP265" i="2"/>
  <c r="BV265" i="2" s="1"/>
  <c r="CF265" i="2" s="1"/>
  <c r="BU147" i="2"/>
  <c r="CE147" i="2" s="1"/>
  <c r="BU291" i="2"/>
  <c r="CE291" i="2" s="1"/>
  <c r="AF291" i="2"/>
  <c r="BW291" i="2"/>
  <c r="CG291" i="2" s="1"/>
  <c r="CW291" i="2"/>
  <c r="DG291" i="2" s="1"/>
  <c r="AJ136" i="2"/>
  <c r="CY136" i="2"/>
  <c r="DI136" i="2" s="1"/>
  <c r="AH136" i="2"/>
  <c r="CW136" i="2"/>
  <c r="DG136" i="2" s="1"/>
  <c r="AU136" i="2"/>
  <c r="AY136" i="2"/>
  <c r="AX136" i="2"/>
  <c r="BB136" i="2"/>
  <c r="AZ136" i="2"/>
  <c r="AW136" i="2"/>
  <c r="BA136" i="2"/>
  <c r="AV136" i="2"/>
  <c r="AP136" i="2"/>
  <c r="BV136" i="2" s="1"/>
  <c r="CF136" i="2" s="1"/>
  <c r="AM136" i="2"/>
  <c r="BS136" i="2" s="1"/>
  <c r="AT136" i="2"/>
  <c r="BZ136" i="2" s="1"/>
  <c r="CJ136" i="2" s="1"/>
  <c r="AS136" i="2"/>
  <c r="BY136" i="2" s="1"/>
  <c r="CI136" i="2" s="1"/>
  <c r="AR136" i="2"/>
  <c r="BX136" i="2" s="1"/>
  <c r="CH136" i="2" s="1"/>
  <c r="AQ136" i="2"/>
  <c r="BW136" i="2" s="1"/>
  <c r="CG136" i="2" s="1"/>
  <c r="BW84" i="2"/>
  <c r="CG84" i="2" s="1"/>
  <c r="AH84" i="2"/>
  <c r="BV111" i="2"/>
  <c r="CF111" i="2" s="1"/>
  <c r="AG111" i="2"/>
  <c r="CV111" i="2"/>
  <c r="DF111" i="2" s="1"/>
  <c r="BS111" i="2"/>
  <c r="CC111" i="2" s="1"/>
  <c r="CB111" i="2" s="1"/>
  <c r="CS111" i="2"/>
  <c r="DC111" i="2" s="1"/>
  <c r="DB111" i="2" s="1"/>
  <c r="AB111" i="2"/>
  <c r="AD111" i="2"/>
  <c r="AC111" i="2" s="1"/>
  <c r="BV257" i="2"/>
  <c r="CF257" i="2" s="1"/>
  <c r="AV267" i="2"/>
  <c r="AZ267" i="2"/>
  <c r="AU267" i="2"/>
  <c r="AY267" i="2"/>
  <c r="BA267" i="2"/>
  <c r="AW267" i="2"/>
  <c r="BB267" i="2"/>
  <c r="AX267" i="2"/>
  <c r="AS267" i="2"/>
  <c r="BY267" i="2" s="1"/>
  <c r="CI267" i="2" s="1"/>
  <c r="AQ267" i="2"/>
  <c r="AN267" i="2"/>
  <c r="BT267" i="2" s="1"/>
  <c r="CD267" i="2" s="1"/>
  <c r="AO267" i="2"/>
  <c r="BU267" i="2" s="1"/>
  <c r="CE267" i="2" s="1"/>
  <c r="AM267" i="2"/>
  <c r="BS267" i="2" s="1"/>
  <c r="AP267" i="2"/>
  <c r="BV267" i="2" s="1"/>
  <c r="CF267" i="2" s="1"/>
  <c r="AW75" i="2"/>
  <c r="BA75" i="2"/>
  <c r="AV75" i="2"/>
  <c r="AZ75" i="2"/>
  <c r="BB75" i="2"/>
  <c r="AU75" i="2"/>
  <c r="AX75" i="2"/>
  <c r="AY75" i="2"/>
  <c r="AS75" i="2"/>
  <c r="BY75" i="2" s="1"/>
  <c r="CI75" i="2" s="1"/>
  <c r="AM75" i="2"/>
  <c r="BS75" i="2" s="1"/>
  <c r="CC75" i="2" s="1"/>
  <c r="CB75" i="2" s="1"/>
  <c r="AQ75" i="2"/>
  <c r="BW75" i="2" s="1"/>
  <c r="CG75" i="2" s="1"/>
  <c r="AP75" i="2"/>
  <c r="BV75" i="2" s="1"/>
  <c r="CF75" i="2" s="1"/>
  <c r="AO75" i="2"/>
  <c r="BU75" i="2" s="1"/>
  <c r="CE75" i="2" s="1"/>
  <c r="AT75" i="2"/>
  <c r="BU54" i="2"/>
  <c r="CE54" i="2" s="1"/>
  <c r="CU54" i="2"/>
  <c r="DE54" i="2" s="1"/>
  <c r="BW54" i="2"/>
  <c r="CG54" i="2" s="1"/>
  <c r="CW54" i="2"/>
  <c r="DG54" i="2" s="1"/>
  <c r="AU45" i="2"/>
  <c r="AY45" i="2"/>
  <c r="AV45" i="2"/>
  <c r="AZ45" i="2"/>
  <c r="AW45" i="2"/>
  <c r="BB45" i="2"/>
  <c r="BA45" i="2"/>
  <c r="AX45" i="2"/>
  <c r="AN45" i="2"/>
  <c r="BT45" i="2" s="1"/>
  <c r="CD45" i="2" s="1"/>
  <c r="AM45" i="2"/>
  <c r="BS45" i="2" s="1"/>
  <c r="AS45" i="2"/>
  <c r="BY45" i="2" s="1"/>
  <c r="CI45" i="2" s="1"/>
  <c r="AR45" i="2"/>
  <c r="BX45" i="2" s="1"/>
  <c r="CH45" i="2" s="1"/>
  <c r="AT45" i="2"/>
  <c r="BZ45" i="2" s="1"/>
  <c r="CJ45" i="2" s="1"/>
  <c r="AQ45" i="2"/>
  <c r="BW45" i="2" s="1"/>
  <c r="CG45" i="2" s="1"/>
  <c r="AW99" i="2"/>
  <c r="BA99" i="2"/>
  <c r="AV99" i="2"/>
  <c r="AZ99" i="2"/>
  <c r="BB99" i="2"/>
  <c r="AY99" i="2"/>
  <c r="AX99" i="2"/>
  <c r="AU99" i="2"/>
  <c r="AM99" i="2"/>
  <c r="BS99" i="2" s="1"/>
  <c r="AS99" i="2"/>
  <c r="AR99" i="2"/>
  <c r="BX99" i="2" s="1"/>
  <c r="CH99" i="2" s="1"/>
  <c r="AN99" i="2"/>
  <c r="AT99" i="2"/>
  <c r="BZ99" i="2" s="1"/>
  <c r="CJ99" i="2" s="1"/>
  <c r="AQ99" i="2"/>
  <c r="BW99" i="2" s="1"/>
  <c r="CG99" i="2" s="1"/>
  <c r="BU195" i="2"/>
  <c r="CE195" i="2" s="1"/>
  <c r="CU195" i="2"/>
  <c r="DE195" i="2" s="1"/>
  <c r="AB195" i="2"/>
  <c r="BV195" i="2"/>
  <c r="CF195" i="2" s="1"/>
  <c r="AG195" i="2"/>
  <c r="BU49" i="2"/>
  <c r="CE49" i="2" s="1"/>
  <c r="CU49" i="2"/>
  <c r="DE49" i="2" s="1"/>
  <c r="BU284" i="2"/>
  <c r="CE284" i="2" s="1"/>
  <c r="AV284" i="2"/>
  <c r="AZ284" i="2"/>
  <c r="AU284" i="2"/>
  <c r="AY284" i="2"/>
  <c r="BA284" i="2"/>
  <c r="BB284" i="2"/>
  <c r="AW284" i="2"/>
  <c r="AX284" i="2"/>
  <c r="AP284" i="2"/>
  <c r="AT284" i="2"/>
  <c r="BZ284" i="2" s="1"/>
  <c r="CJ284" i="2" s="1"/>
  <c r="AQ284" i="2"/>
  <c r="BW284" i="2" s="1"/>
  <c r="CG284" i="2" s="1"/>
  <c r="AM284" i="2"/>
  <c r="BS284" i="2" s="1"/>
  <c r="AR284" i="2"/>
  <c r="BX284" i="2" s="1"/>
  <c r="CH284" i="2" s="1"/>
  <c r="AS284" i="2"/>
  <c r="BX90" i="2"/>
  <c r="CH90" i="2" s="1"/>
  <c r="BT218" i="2"/>
  <c r="CD218" i="2" s="1"/>
  <c r="BU128" i="2"/>
  <c r="CE128" i="2" s="1"/>
  <c r="BV183" i="2"/>
  <c r="CF183" i="2" s="1"/>
  <c r="BY138" i="2"/>
  <c r="CI138" i="2" s="1"/>
  <c r="AJ138" i="2"/>
  <c r="BS291" i="2"/>
  <c r="CC291" i="2" s="1"/>
  <c r="CB291" i="2" s="1"/>
  <c r="AD291" i="2"/>
  <c r="AC291" i="2" s="1"/>
  <c r="CS291" i="2"/>
  <c r="DC291" i="2" s="1"/>
  <c r="DB291" i="2" s="1"/>
  <c r="BV142" i="2"/>
  <c r="CF142" i="2" s="1"/>
  <c r="BV268" i="2"/>
  <c r="CF268" i="2" s="1"/>
  <c r="CV268" i="2"/>
  <c r="DF268" i="2" s="1"/>
  <c r="BX268" i="2"/>
  <c r="CH268" i="2" s="1"/>
  <c r="CX268" i="2"/>
  <c r="DH268" i="2" s="1"/>
  <c r="BT234" i="2"/>
  <c r="CD234" i="2" s="1"/>
  <c r="BW227" i="2"/>
  <c r="CG227" i="2" s="1"/>
  <c r="BW82" i="2"/>
  <c r="CG82" i="2" s="1"/>
  <c r="BX168" i="2"/>
  <c r="CH168" i="2" s="1"/>
  <c r="BY152" i="2"/>
  <c r="CI152" i="2" s="1"/>
  <c r="AW94" i="2"/>
  <c r="BA94" i="2"/>
  <c r="AV94" i="2"/>
  <c r="AZ94" i="2"/>
  <c r="BB94" i="2"/>
  <c r="AY94" i="2"/>
  <c r="AU94" i="2"/>
  <c r="AX94" i="2"/>
  <c r="AM94" i="2"/>
  <c r="BS94" i="2" s="1"/>
  <c r="AQ94" i="2"/>
  <c r="BW94" i="2" s="1"/>
  <c r="CG94" i="2" s="1"/>
  <c r="AP94" i="2"/>
  <c r="BV94" i="2" s="1"/>
  <c r="CF94" i="2" s="1"/>
  <c r="AS94" i="2"/>
  <c r="BY94" i="2" s="1"/>
  <c r="CI94" i="2" s="1"/>
  <c r="AO94" i="2"/>
  <c r="BU94" i="2" s="1"/>
  <c r="CE94" i="2" s="1"/>
  <c r="AR94" i="2"/>
  <c r="BX94" i="2" s="1"/>
  <c r="CH94" i="2" s="1"/>
  <c r="BU70" i="2"/>
  <c r="CE70" i="2" s="1"/>
  <c r="AF70" i="2"/>
  <c r="CU70" i="2"/>
  <c r="DE70" i="2" s="1"/>
  <c r="BW70" i="2"/>
  <c r="CG70" i="2" s="1"/>
  <c r="AH70" i="2"/>
  <c r="AJ25" i="2"/>
  <c r="AH25" i="2"/>
  <c r="AW185" i="2"/>
  <c r="BA185" i="2"/>
  <c r="AX185" i="2"/>
  <c r="BB185" i="2"/>
  <c r="AY185" i="2"/>
  <c r="AV185" i="2"/>
  <c r="AZ185" i="2"/>
  <c r="AU185" i="2"/>
  <c r="AR185" i="2"/>
  <c r="BX185" i="2" s="1"/>
  <c r="CH185" i="2" s="1"/>
  <c r="AN185" i="2"/>
  <c r="BT185" i="2" s="1"/>
  <c r="CD185" i="2" s="1"/>
  <c r="AP185" i="2"/>
  <c r="BV185" i="2" s="1"/>
  <c r="CF185" i="2" s="1"/>
  <c r="AQ185" i="2"/>
  <c r="AM185" i="2"/>
  <c r="BS185" i="2" s="1"/>
  <c r="AS185" i="2"/>
  <c r="BY185" i="2" s="1"/>
  <c r="CI185" i="2" s="1"/>
  <c r="BY220" i="2"/>
  <c r="CI220" i="2" s="1"/>
  <c r="AJ220" i="2"/>
  <c r="BV220" i="2"/>
  <c r="CF220" i="2" s="1"/>
  <c r="CV220" i="2"/>
  <c r="DF220" i="2" s="1"/>
  <c r="CZ119" i="2"/>
  <c r="DJ119" i="2" s="1"/>
  <c r="AK119" i="2"/>
  <c r="CV119" i="2"/>
  <c r="DF119" i="2" s="1"/>
  <c r="AG119" i="2"/>
  <c r="AU119" i="2"/>
  <c r="AY119" i="2"/>
  <c r="AX119" i="2"/>
  <c r="BB119" i="2"/>
  <c r="AZ119" i="2"/>
  <c r="AW119" i="2"/>
  <c r="AV119" i="2"/>
  <c r="BA119" i="2"/>
  <c r="AT119" i="2"/>
  <c r="BZ119" i="2" s="1"/>
  <c r="CJ119" i="2" s="1"/>
  <c r="AN119" i="2"/>
  <c r="AM119" i="2"/>
  <c r="BS119" i="2" s="1"/>
  <c r="CC119" i="2" s="1"/>
  <c r="CB119" i="2" s="1"/>
  <c r="AQ119" i="2"/>
  <c r="BW119" i="2" s="1"/>
  <c r="CG119" i="2" s="1"/>
  <c r="AP119" i="2"/>
  <c r="BV119" i="2" s="1"/>
  <c r="AS119" i="2"/>
  <c r="AU145" i="2"/>
  <c r="AY145" i="2"/>
  <c r="AX145" i="2"/>
  <c r="BB145" i="2"/>
  <c r="AZ145" i="2"/>
  <c r="AW145" i="2"/>
  <c r="AV145" i="2"/>
  <c r="BA145" i="2"/>
  <c r="AT145" i="2"/>
  <c r="BZ145" i="2" s="1"/>
  <c r="CJ145" i="2" s="1"/>
  <c r="AS145" i="2"/>
  <c r="BY145" i="2" s="1"/>
  <c r="CI145" i="2" s="1"/>
  <c r="AM145" i="2"/>
  <c r="AN145" i="2"/>
  <c r="BT145" i="2" s="1"/>
  <c r="CD145" i="2" s="1"/>
  <c r="AP145" i="2"/>
  <c r="BV145" i="2" s="1"/>
  <c r="CF145" i="2" s="1"/>
  <c r="AQ145" i="2"/>
  <c r="BW145" i="2" s="1"/>
  <c r="CG145" i="2" s="1"/>
  <c r="BT250" i="2"/>
  <c r="CD250" i="2" s="1"/>
  <c r="CT250" i="2"/>
  <c r="DD250" i="2" s="1"/>
  <c r="AE250" i="2"/>
  <c r="CS250" i="2"/>
  <c r="DC250" i="2" s="1"/>
  <c r="DB250" i="2" s="1"/>
  <c r="BX89" i="2"/>
  <c r="CH89" i="2" s="1"/>
  <c r="AI89" i="2"/>
  <c r="BT89" i="2"/>
  <c r="CD89" i="2" s="1"/>
  <c r="CT89" i="2"/>
  <c r="DD89" i="2" s="1"/>
  <c r="AE89" i="2"/>
  <c r="AV269" i="2"/>
  <c r="AZ269" i="2"/>
  <c r="AU269" i="2"/>
  <c r="AY269" i="2"/>
  <c r="BA269" i="2"/>
  <c r="AW269" i="2"/>
  <c r="BB269" i="2"/>
  <c r="AX269" i="2"/>
  <c r="AR269" i="2"/>
  <c r="BX269" i="2" s="1"/>
  <c r="CH269" i="2" s="1"/>
  <c r="AT269" i="2"/>
  <c r="BZ269" i="2" s="1"/>
  <c r="CJ269" i="2" s="1"/>
  <c r="AM269" i="2"/>
  <c r="BS269" i="2" s="1"/>
  <c r="AQ269" i="2"/>
  <c r="BW269" i="2" s="1"/>
  <c r="CG269" i="2" s="1"/>
  <c r="AN269" i="2"/>
  <c r="BT269" i="2" s="1"/>
  <c r="CD269" i="2" s="1"/>
  <c r="AO269" i="2"/>
  <c r="BU269" i="2" s="1"/>
  <c r="CE269" i="2" s="1"/>
  <c r="BZ196" i="2"/>
  <c r="CJ196" i="2" s="1"/>
  <c r="CZ196" i="2"/>
  <c r="DJ196" i="2" s="1"/>
  <c r="BX65" i="2"/>
  <c r="CH65" i="2" s="1"/>
  <c r="AI65" i="2"/>
  <c r="CX65" i="2"/>
  <c r="DH65" i="2" s="1"/>
  <c r="BU285" i="2"/>
  <c r="CE285" i="2" s="1"/>
  <c r="CU285" i="2"/>
  <c r="DE285" i="2" s="1"/>
  <c r="AF285" i="2"/>
  <c r="CT285" i="2"/>
  <c r="DD285" i="2" s="1"/>
  <c r="AE285" i="2"/>
  <c r="CZ64" i="2"/>
  <c r="DJ64" i="2" s="1"/>
  <c r="AG64" i="2"/>
  <c r="CV64" i="2"/>
  <c r="DF64" i="2" s="1"/>
  <c r="AW64" i="2"/>
  <c r="BA64" i="2"/>
  <c r="AV64" i="2"/>
  <c r="AZ64" i="2"/>
  <c r="BB64" i="2"/>
  <c r="AU64" i="2"/>
  <c r="AY64" i="2"/>
  <c r="AX64" i="2"/>
  <c r="AO64" i="2"/>
  <c r="BU64" i="2" s="1"/>
  <c r="CE64" i="2" s="1"/>
  <c r="AM64" i="2"/>
  <c r="BS64" i="2" s="1"/>
  <c r="AS64" i="2"/>
  <c r="AP64" i="2"/>
  <c r="BV64" i="2" s="1"/>
  <c r="CF64" i="2" s="1"/>
  <c r="AT64" i="2"/>
  <c r="BZ64" i="2" s="1"/>
  <c r="CJ64" i="2" s="1"/>
  <c r="AR64" i="2"/>
  <c r="BX64" i="2" s="1"/>
  <c r="CH64" i="2" s="1"/>
  <c r="BV78" i="2"/>
  <c r="CF78" i="2" s="1"/>
  <c r="BT92" i="2"/>
  <c r="CD92" i="2" s="1"/>
  <c r="AB92" i="2"/>
  <c r="CT92" i="2"/>
  <c r="DD92" i="2" s="1"/>
  <c r="BT139" i="2"/>
  <c r="CD139" i="2" s="1"/>
  <c r="BT182" i="2"/>
  <c r="CD182" i="2" s="1"/>
  <c r="CT182" i="2"/>
  <c r="DD182" i="2" s="1"/>
  <c r="AE182" i="2"/>
  <c r="BU91" i="2"/>
  <c r="CE91" i="2" s="1"/>
  <c r="AF91" i="2"/>
  <c r="CU91" i="2"/>
  <c r="DE91" i="2" s="1"/>
  <c r="BV286" i="2"/>
  <c r="CF286" i="2" s="1"/>
  <c r="AG286" i="2"/>
  <c r="AB286" i="2"/>
  <c r="BU140" i="2"/>
  <c r="CE140" i="2" s="1"/>
  <c r="AW178" i="2"/>
  <c r="BA178" i="2"/>
  <c r="AV178" i="2"/>
  <c r="AZ178" i="2"/>
  <c r="AU178" i="2"/>
  <c r="BB178" i="2"/>
  <c r="AX178" i="2"/>
  <c r="AY178" i="2"/>
  <c r="AP178" i="2"/>
  <c r="BV178" i="2" s="1"/>
  <c r="CF178" i="2" s="1"/>
  <c r="AN178" i="2"/>
  <c r="BT178" i="2" s="1"/>
  <c r="CD178" i="2" s="1"/>
  <c r="AT178" i="2"/>
  <c r="BZ178" i="2" s="1"/>
  <c r="CJ178" i="2" s="1"/>
  <c r="AR178" i="2"/>
  <c r="BX178" i="2" s="1"/>
  <c r="CH178" i="2" s="1"/>
  <c r="AQ178" i="2"/>
  <c r="BW178" i="2" s="1"/>
  <c r="CG178" i="2" s="1"/>
  <c r="AS178" i="2"/>
  <c r="BS109" i="2"/>
  <c r="CC109" i="2" s="1"/>
  <c r="CB109" i="2" s="1"/>
  <c r="CS109" i="2"/>
  <c r="DC109" i="2" s="1"/>
  <c r="DB109" i="2" s="1"/>
  <c r="AD109" i="2"/>
  <c r="AC109" i="2" s="1"/>
  <c r="CV277" i="2"/>
  <c r="DF277" i="2" s="1"/>
  <c r="CU198" i="2"/>
  <c r="DE198" i="2" s="1"/>
  <c r="E198" i="6"/>
  <c r="BV230" i="2"/>
  <c r="CF230" i="2" s="1"/>
  <c r="BU167" i="2"/>
  <c r="CE167" i="2" s="1"/>
  <c r="BU156" i="2"/>
  <c r="CE156" i="2" s="1"/>
  <c r="AJ84" i="2"/>
  <c r="CY84" i="2"/>
  <c r="DI84" i="2" s="1"/>
  <c r="BU257" i="2"/>
  <c r="CE257" i="2" s="1"/>
  <c r="BX12" i="2"/>
  <c r="CH12" i="2" s="1"/>
  <c r="AB266" i="2"/>
  <c r="AB247" i="2"/>
  <c r="AB206" i="2"/>
  <c r="AD125" i="2"/>
  <c r="AC125" i="2" s="1"/>
  <c r="AB138" i="2"/>
  <c r="AK17" i="2"/>
  <c r="CX291" i="2"/>
  <c r="DH291" i="2" s="1"/>
  <c r="AF250" i="2"/>
  <c r="AP245" i="2"/>
  <c r="BV245" i="2" s="1"/>
  <c r="CF245" i="2" s="1"/>
  <c r="BT176" i="2"/>
  <c r="CD176" i="2" s="1"/>
  <c r="AM178" i="2"/>
  <c r="BS178" i="2" s="1"/>
  <c r="AR166" i="2"/>
  <c r="BX166" i="2" s="1"/>
  <c r="CH166" i="2" s="1"/>
  <c r="BS121" i="2"/>
  <c r="CC121" i="2" s="1"/>
  <c r="CB121" i="2" s="1"/>
  <c r="BY123" i="2"/>
  <c r="CI123" i="2" s="1"/>
  <c r="CY123" i="2"/>
  <c r="DI123" i="2" s="1"/>
  <c r="BZ58" i="2"/>
  <c r="CJ58" i="2" s="1"/>
  <c r="AJ126" i="2"/>
  <c r="CY126" i="2"/>
  <c r="DI126" i="2" s="1"/>
  <c r="BW179" i="2"/>
  <c r="CG179" i="2" s="1"/>
  <c r="AH179" i="2"/>
  <c r="BW230" i="2"/>
  <c r="CG230" i="2" s="1"/>
  <c r="AV230" i="2"/>
  <c r="AZ230" i="2"/>
  <c r="AU230" i="2"/>
  <c r="AY230" i="2"/>
  <c r="BA230" i="2"/>
  <c r="AW230" i="2"/>
  <c r="BB230" i="2"/>
  <c r="AX230" i="2"/>
  <c r="AR230" i="2"/>
  <c r="BX230" i="2" s="1"/>
  <c r="CH230" i="2" s="1"/>
  <c r="AO230" i="2"/>
  <c r="BU230" i="2" s="1"/>
  <c r="CE230" i="2" s="1"/>
  <c r="AP230" i="2"/>
  <c r="AS230" i="2"/>
  <c r="BY230" i="2" s="1"/>
  <c r="CI230" i="2" s="1"/>
  <c r="AM230" i="2"/>
  <c r="BS230" i="2" s="1"/>
  <c r="AT230" i="2"/>
  <c r="BZ230" i="2" s="1"/>
  <c r="CJ230" i="2" s="1"/>
  <c r="AW68" i="2"/>
  <c r="BA68" i="2"/>
  <c r="AV68" i="2"/>
  <c r="AZ68" i="2"/>
  <c r="BB68" i="2"/>
  <c r="AU68" i="2"/>
  <c r="AY68" i="2"/>
  <c r="AX68" i="2"/>
  <c r="AN68" i="2"/>
  <c r="AP68" i="2"/>
  <c r="BV68" i="2" s="1"/>
  <c r="CF68" i="2" s="1"/>
  <c r="AT68" i="2"/>
  <c r="BZ68" i="2" s="1"/>
  <c r="CJ68" i="2" s="1"/>
  <c r="AM68" i="2"/>
  <c r="AS68" i="2"/>
  <c r="BY68" i="2" s="1"/>
  <c r="CI68" i="2" s="1"/>
  <c r="AR68" i="2"/>
  <c r="BX68" i="2" s="1"/>
  <c r="CH68" i="2" s="1"/>
  <c r="BT177" i="2"/>
  <c r="CD177" i="2" s="1"/>
  <c r="CT177" i="2"/>
  <c r="DD177" i="2" s="1"/>
  <c r="AE177" i="2"/>
  <c r="BX177" i="2"/>
  <c r="CH177" i="2" s="1"/>
  <c r="CX177" i="2"/>
  <c r="DH177" i="2" s="1"/>
  <c r="BW190" i="2"/>
  <c r="CG190" i="2" s="1"/>
  <c r="AW190" i="2"/>
  <c r="BA190" i="2"/>
  <c r="AX190" i="2"/>
  <c r="BB190" i="2"/>
  <c r="AY190" i="2"/>
  <c r="AV190" i="2"/>
  <c r="AU190" i="2"/>
  <c r="AZ190" i="2"/>
  <c r="AS190" i="2"/>
  <c r="BY190" i="2" s="1"/>
  <c r="CI190" i="2" s="1"/>
  <c r="AT190" i="2"/>
  <c r="BZ190" i="2" s="1"/>
  <c r="CJ190" i="2" s="1"/>
  <c r="AN190" i="2"/>
  <c r="BT190" i="2" s="1"/>
  <c r="CD190" i="2" s="1"/>
  <c r="AP190" i="2"/>
  <c r="BV190" i="2" s="1"/>
  <c r="CF190" i="2" s="1"/>
  <c r="AM190" i="2"/>
  <c r="BS190" i="2" s="1"/>
  <c r="AO190" i="2"/>
  <c r="BU190" i="2" s="1"/>
  <c r="CE190" i="2" s="1"/>
  <c r="BV116" i="2"/>
  <c r="CF116" i="2" s="1"/>
  <c r="CV116" i="2"/>
  <c r="DF116" i="2" s="1"/>
  <c r="AG116" i="2"/>
  <c r="BS116" i="2"/>
  <c r="AB116" i="2"/>
  <c r="CS116" i="2"/>
  <c r="DC116" i="2" s="1"/>
  <c r="DB116" i="2" s="1"/>
  <c r="AD116" i="2"/>
  <c r="AC116" i="2" s="1"/>
  <c r="AU40" i="2"/>
  <c r="AY40" i="2"/>
  <c r="AV40" i="2"/>
  <c r="AZ40" i="2"/>
  <c r="AW40" i="2"/>
  <c r="BB40" i="2"/>
  <c r="AX40" i="2"/>
  <c r="BA40" i="2"/>
  <c r="AP40" i="2"/>
  <c r="BV40" i="2" s="1"/>
  <c r="CF40" i="2" s="1"/>
  <c r="AS40" i="2"/>
  <c r="AT40" i="2"/>
  <c r="BZ40" i="2" s="1"/>
  <c r="CJ40" i="2" s="1"/>
  <c r="AR40" i="2"/>
  <c r="AM40" i="2"/>
  <c r="AO40" i="2"/>
  <c r="BU40" i="2" s="1"/>
  <c r="CE40" i="2" s="1"/>
  <c r="BT278" i="2"/>
  <c r="CD278" i="2" s="1"/>
  <c r="BU120" i="2"/>
  <c r="CE120" i="2" s="1"/>
  <c r="BW281" i="2"/>
  <c r="CG281" i="2" s="1"/>
  <c r="BW128" i="2"/>
  <c r="CG128" i="2" s="1"/>
  <c r="BT53" i="2"/>
  <c r="CD53" i="2" s="1"/>
  <c r="BU100" i="2"/>
  <c r="CE100" i="2" s="1"/>
  <c r="AF100" i="2"/>
  <c r="BS247" i="2"/>
  <c r="CS247" i="2"/>
  <c r="DC247" i="2" s="1"/>
  <c r="DB247" i="2" s="1"/>
  <c r="BT197" i="2"/>
  <c r="CD197" i="2" s="1"/>
  <c r="CT197" i="2"/>
  <c r="DD197" i="2" s="1"/>
  <c r="AE197" i="2"/>
  <c r="BX188" i="2"/>
  <c r="CH188" i="2" s="1"/>
  <c r="BZ277" i="2"/>
  <c r="CJ277" i="2" s="1"/>
  <c r="CZ277" i="2"/>
  <c r="DJ277" i="2" s="1"/>
  <c r="CS232" i="2"/>
  <c r="DC232" i="2" s="1"/>
  <c r="DB232" i="2" s="1"/>
  <c r="AB232" i="2"/>
  <c r="BW222" i="2"/>
  <c r="CG222" i="2" s="1"/>
  <c r="BV282" i="2"/>
  <c r="CF282" i="2" s="1"/>
  <c r="BT291" i="2"/>
  <c r="CD291" i="2" s="1"/>
  <c r="AE291" i="2"/>
  <c r="CT291" i="2"/>
  <c r="DD291" i="2" s="1"/>
  <c r="BZ84" i="2"/>
  <c r="CJ84" i="2" s="1"/>
  <c r="CZ84" i="2"/>
  <c r="DJ84" i="2" s="1"/>
  <c r="BT163" i="2"/>
  <c r="CD163" i="2" s="1"/>
  <c r="AV228" i="2"/>
  <c r="AZ228" i="2"/>
  <c r="AU228" i="2"/>
  <c r="AY228" i="2"/>
  <c r="BA228" i="2"/>
  <c r="AW228" i="2"/>
  <c r="BB228" i="2"/>
  <c r="AX228" i="2"/>
  <c r="AN228" i="2"/>
  <c r="BT228" i="2" s="1"/>
  <c r="CD228" i="2" s="1"/>
  <c r="AQ228" i="2"/>
  <c r="BW228" i="2" s="1"/>
  <c r="CG228" i="2" s="1"/>
  <c r="AO228" i="2"/>
  <c r="AR228" i="2"/>
  <c r="BX228" i="2" s="1"/>
  <c r="CH228" i="2" s="1"/>
  <c r="AT228" i="2"/>
  <c r="BZ228" i="2" s="1"/>
  <c r="CJ228" i="2" s="1"/>
  <c r="AM228" i="2"/>
  <c r="BS228" i="2" s="1"/>
  <c r="CC228" i="2" s="1"/>
  <c r="CB228" i="2" s="1"/>
  <c r="AS228" i="2"/>
  <c r="BY228" i="2" s="1"/>
  <c r="CI228" i="2" s="1"/>
  <c r="AP228" i="2"/>
  <c r="BV228" i="2" s="1"/>
  <c r="CF228" i="2" s="1"/>
  <c r="BZ77" i="2"/>
  <c r="CJ77" i="2" s="1"/>
  <c r="BY206" i="2"/>
  <c r="CI206" i="2" s="1"/>
  <c r="AJ206" i="2"/>
  <c r="I206" i="6"/>
  <c r="BY202" i="2"/>
  <c r="CI202" i="2" s="1"/>
  <c r="BX262" i="2"/>
  <c r="CH262" i="2" s="1"/>
  <c r="AI262" i="2"/>
  <c r="BV262" i="2"/>
  <c r="CF262" i="2" s="1"/>
  <c r="CV262" i="2"/>
  <c r="DF262" i="2" s="1"/>
  <c r="AB262" i="2"/>
  <c r="AU39" i="2"/>
  <c r="AY39" i="2"/>
  <c r="AV39" i="2"/>
  <c r="AZ39" i="2"/>
  <c r="AW39" i="2"/>
  <c r="BB39" i="2"/>
  <c r="BA39" i="2"/>
  <c r="AX39" i="2"/>
  <c r="AP39" i="2"/>
  <c r="BV39" i="2" s="1"/>
  <c r="CF39" i="2" s="1"/>
  <c r="AM39" i="2"/>
  <c r="BS39" i="2" s="1"/>
  <c r="AT39" i="2"/>
  <c r="BZ39" i="2" s="1"/>
  <c r="CJ39" i="2" s="1"/>
  <c r="AQ39" i="2"/>
  <c r="BW39" i="2" s="1"/>
  <c r="CG39" i="2" s="1"/>
  <c r="AS39" i="2"/>
  <c r="BY39" i="2" s="1"/>
  <c r="CI39" i="2" s="1"/>
  <c r="AO39" i="2"/>
  <c r="BU39" i="2" s="1"/>
  <c r="CE39" i="2" s="1"/>
  <c r="AG20" i="2"/>
  <c r="BS87" i="2"/>
  <c r="CC87" i="2" s="1"/>
  <c r="CB87" i="2" s="1"/>
  <c r="CS87" i="2"/>
  <c r="AW67" i="2"/>
  <c r="BA67" i="2"/>
  <c r="AV67" i="2"/>
  <c r="AZ67" i="2"/>
  <c r="BB67" i="2"/>
  <c r="AU67" i="2"/>
  <c r="AX67" i="2"/>
  <c r="AY67" i="2"/>
  <c r="AQ67" i="2"/>
  <c r="BW67" i="2" s="1"/>
  <c r="CG67" i="2" s="1"/>
  <c r="AM67" i="2"/>
  <c r="BS67" i="2" s="1"/>
  <c r="AR67" i="2"/>
  <c r="BX67" i="2" s="1"/>
  <c r="CH67" i="2" s="1"/>
  <c r="AN67" i="2"/>
  <c r="BT67" i="2" s="1"/>
  <c r="CD67" i="2" s="1"/>
  <c r="AS67" i="2"/>
  <c r="BY67" i="2" s="1"/>
  <c r="CI67" i="2" s="1"/>
  <c r="AT67" i="2"/>
  <c r="BZ67" i="2" s="1"/>
  <c r="CJ67" i="2" s="1"/>
  <c r="AW106" i="2"/>
  <c r="BA106" i="2"/>
  <c r="AV106" i="2"/>
  <c r="AZ106" i="2"/>
  <c r="BB106" i="2"/>
  <c r="AY106" i="2"/>
  <c r="AU106" i="2"/>
  <c r="AX106" i="2"/>
  <c r="AP106" i="2"/>
  <c r="BV106" i="2" s="1"/>
  <c r="CF106" i="2" s="1"/>
  <c r="AR106" i="2"/>
  <c r="BX106" i="2" s="1"/>
  <c r="CH106" i="2" s="1"/>
  <c r="AT106" i="2"/>
  <c r="BZ106" i="2" s="1"/>
  <c r="CJ106" i="2" s="1"/>
  <c r="AM106" i="2"/>
  <c r="BS106" i="2" s="1"/>
  <c r="AQ106" i="2"/>
  <c r="BW106" i="2" s="1"/>
  <c r="CG106" i="2" s="1"/>
  <c r="AN106" i="2"/>
  <c r="BT106" i="2" s="1"/>
  <c r="CD106" i="2" s="1"/>
  <c r="BZ155" i="2"/>
  <c r="CJ155" i="2" s="1"/>
  <c r="BY284" i="2"/>
  <c r="CI284" i="2" s="1"/>
  <c r="BZ33" i="2"/>
  <c r="CJ33" i="2" s="1"/>
  <c r="AK250" i="2"/>
  <c r="CZ250" i="2"/>
  <c r="DJ250" i="2" s="1"/>
  <c r="BW143" i="2"/>
  <c r="CG143" i="2" s="1"/>
  <c r="AH143" i="2"/>
  <c r="BT68" i="2"/>
  <c r="CD68" i="2" s="1"/>
  <c r="BY196" i="2"/>
  <c r="CI196" i="2" s="1"/>
  <c r="CY196" i="2"/>
  <c r="DI196" i="2" s="1"/>
  <c r="AJ196" i="2"/>
  <c r="BV92" i="2"/>
  <c r="CF92" i="2" s="1"/>
  <c r="CV92" i="2"/>
  <c r="DF92" i="2" s="1"/>
  <c r="CY212" i="2"/>
  <c r="DI212" i="2" s="1"/>
  <c r="AN212" i="2"/>
  <c r="AV212" i="2"/>
  <c r="AZ212" i="2"/>
  <c r="AU212" i="2"/>
  <c r="AY212" i="2"/>
  <c r="BA212" i="2"/>
  <c r="BB212" i="2"/>
  <c r="AW212" i="2"/>
  <c r="AX212" i="2"/>
  <c r="AS212" i="2"/>
  <c r="BY212" i="2" s="1"/>
  <c r="CI212" i="2" s="1"/>
  <c r="AP212" i="2"/>
  <c r="AO212" i="2"/>
  <c r="AM212" i="2"/>
  <c r="BS212" i="2" s="1"/>
  <c r="AQ212" i="2"/>
  <c r="BW212" i="2" s="1"/>
  <c r="AR212" i="2"/>
  <c r="BX212" i="2" s="1"/>
  <c r="CH212" i="2" s="1"/>
  <c r="BZ268" i="2"/>
  <c r="CJ268" i="2" s="1"/>
  <c r="CZ268" i="2"/>
  <c r="DJ268" i="2" s="1"/>
  <c r="BS268" i="2"/>
  <c r="CC268" i="2" s="1"/>
  <c r="CB268" i="2" s="1"/>
  <c r="CS268" i="2"/>
  <c r="DC268" i="2" s="1"/>
  <c r="DB268" i="2" s="1"/>
  <c r="AD268" i="2"/>
  <c r="AC268" i="2" s="1"/>
  <c r="AB268" i="2"/>
  <c r="CX181" i="2"/>
  <c r="DH181" i="2" s="1"/>
  <c r="AI181" i="2"/>
  <c r="BX276" i="2"/>
  <c r="CH276" i="2" s="1"/>
  <c r="CX276" i="2"/>
  <c r="DH276" i="2" s="1"/>
  <c r="BX56" i="2"/>
  <c r="CH56" i="2" s="1"/>
  <c r="AI56" i="2"/>
  <c r="CX56" i="2"/>
  <c r="DH56" i="2" s="1"/>
  <c r="H56" i="6"/>
  <c r="AV272" i="2"/>
  <c r="AZ272" i="2"/>
  <c r="AU272" i="2"/>
  <c r="AY272" i="2"/>
  <c r="BA272" i="2"/>
  <c r="BB272" i="2"/>
  <c r="AW272" i="2"/>
  <c r="AX272" i="2"/>
  <c r="AN272" i="2"/>
  <c r="BT272" i="2" s="1"/>
  <c r="CD272" i="2" s="1"/>
  <c r="AO272" i="2"/>
  <c r="BU272" i="2" s="1"/>
  <c r="CE272" i="2" s="1"/>
  <c r="AR272" i="2"/>
  <c r="BX272" i="2" s="1"/>
  <c r="CH272" i="2" s="1"/>
  <c r="AS272" i="2"/>
  <c r="BY272" i="2" s="1"/>
  <c r="CI272" i="2" s="1"/>
  <c r="AQ272" i="2"/>
  <c r="AM272" i="2"/>
  <c r="BS272" i="2" s="1"/>
  <c r="AW57" i="2"/>
  <c r="BA57" i="2"/>
  <c r="AV57" i="2"/>
  <c r="AZ57" i="2"/>
  <c r="AX57" i="2"/>
  <c r="AU57" i="2"/>
  <c r="AY57" i="2"/>
  <c r="BB57" i="2"/>
  <c r="AS57" i="2"/>
  <c r="BY57" i="2" s="1"/>
  <c r="CI57" i="2" s="1"/>
  <c r="AM57" i="2"/>
  <c r="AP57" i="2"/>
  <c r="BV57" i="2" s="1"/>
  <c r="CF57" i="2" s="1"/>
  <c r="AR57" i="2"/>
  <c r="BX57" i="2" s="1"/>
  <c r="CH57" i="2" s="1"/>
  <c r="AN57" i="2"/>
  <c r="AQ57" i="2"/>
  <c r="BW57" i="2" s="1"/>
  <c r="CG57" i="2" s="1"/>
  <c r="AW93" i="2"/>
  <c r="BA93" i="2"/>
  <c r="AV93" i="2"/>
  <c r="AZ93" i="2"/>
  <c r="BB93" i="2"/>
  <c r="AY93" i="2"/>
  <c r="AX93" i="2"/>
  <c r="AU93" i="2"/>
  <c r="AM93" i="2"/>
  <c r="BS93" i="2" s="1"/>
  <c r="AQ93" i="2"/>
  <c r="AR93" i="2"/>
  <c r="BX93" i="2" s="1"/>
  <c r="CH93" i="2" s="1"/>
  <c r="AS93" i="2"/>
  <c r="BY93" i="2" s="1"/>
  <c r="CI93" i="2" s="1"/>
  <c r="AT93" i="2"/>
  <c r="BZ93" i="2" s="1"/>
  <c r="CJ93" i="2" s="1"/>
  <c r="AO93" i="2"/>
  <c r="BU93" i="2" s="1"/>
  <c r="CE93" i="2" s="1"/>
  <c r="AV215" i="2"/>
  <c r="AZ215" i="2"/>
  <c r="AU215" i="2"/>
  <c r="AY215" i="2"/>
  <c r="BA215" i="2"/>
  <c r="AW215" i="2"/>
  <c r="BB215" i="2"/>
  <c r="AX215" i="2"/>
  <c r="AP215" i="2"/>
  <c r="AS215" i="2"/>
  <c r="BY215" i="2" s="1"/>
  <c r="CI215" i="2" s="1"/>
  <c r="AO215" i="2"/>
  <c r="BU215" i="2" s="1"/>
  <c r="CE215" i="2" s="1"/>
  <c r="AT215" i="2"/>
  <c r="BZ215" i="2" s="1"/>
  <c r="CJ215" i="2" s="1"/>
  <c r="AR215" i="2"/>
  <c r="BX215" i="2" s="1"/>
  <c r="CH215" i="2" s="1"/>
  <c r="AM215" i="2"/>
  <c r="BS215" i="2" s="1"/>
  <c r="AW76" i="2"/>
  <c r="BA76" i="2"/>
  <c r="AV76" i="2"/>
  <c r="AZ76" i="2"/>
  <c r="BB76" i="2"/>
  <c r="AU76" i="2"/>
  <c r="AY76" i="2"/>
  <c r="AX76" i="2"/>
  <c r="AS76" i="2"/>
  <c r="BY76" i="2" s="1"/>
  <c r="CI76" i="2" s="1"/>
  <c r="AM76" i="2"/>
  <c r="AN76" i="2"/>
  <c r="AP76" i="2"/>
  <c r="BV76" i="2" s="1"/>
  <c r="CF76" i="2" s="1"/>
  <c r="AO76" i="2"/>
  <c r="BU76" i="2" s="1"/>
  <c r="CE76" i="2" s="1"/>
  <c r="AQ76" i="2"/>
  <c r="BV227" i="2"/>
  <c r="CF227" i="2" s="1"/>
  <c r="BW123" i="2"/>
  <c r="CG123" i="2" s="1"/>
  <c r="CW123" i="2"/>
  <c r="DG123" i="2" s="1"/>
  <c r="AH123" i="2"/>
  <c r="BW71" i="2"/>
  <c r="CG71" i="2" s="1"/>
  <c r="BT69" i="2"/>
  <c r="CD69" i="2" s="1"/>
  <c r="BY24" i="2"/>
  <c r="CI24" i="2" s="1"/>
  <c r="BX290" i="2"/>
  <c r="CH290" i="2" s="1"/>
  <c r="CX290" i="2"/>
  <c r="DH290" i="2" s="1"/>
  <c r="BV290" i="2"/>
  <c r="CF290" i="2" s="1"/>
  <c r="CV290" i="2"/>
  <c r="DF290" i="2" s="1"/>
  <c r="AB290" i="2"/>
  <c r="BT165" i="2"/>
  <c r="CD165" i="2" s="1"/>
  <c r="AK130" i="2"/>
  <c r="CZ130" i="2"/>
  <c r="DJ130" i="2" s="1"/>
  <c r="AU130" i="2"/>
  <c r="AY130" i="2"/>
  <c r="AX130" i="2"/>
  <c r="BB130" i="2"/>
  <c r="AZ130" i="2"/>
  <c r="AW130" i="2"/>
  <c r="BA130" i="2"/>
  <c r="AV130" i="2"/>
  <c r="AO130" i="2"/>
  <c r="BU130" i="2" s="1"/>
  <c r="CE130" i="2" s="1"/>
  <c r="AS130" i="2"/>
  <c r="AQ130" i="2"/>
  <c r="BW130" i="2" s="1"/>
  <c r="CG130" i="2" s="1"/>
  <c r="AM130" i="2"/>
  <c r="AT130" i="2"/>
  <c r="BZ130" i="2" s="1"/>
  <c r="CJ130" i="2" s="1"/>
  <c r="AN130" i="2"/>
  <c r="BT130" i="2" s="1"/>
  <c r="CD130" i="2" s="1"/>
  <c r="BX92" i="2"/>
  <c r="CH92" i="2" s="1"/>
  <c r="CX92" i="2"/>
  <c r="DH92" i="2" s="1"/>
  <c r="AI92" i="2"/>
  <c r="BU92" i="2"/>
  <c r="CE92" i="2" s="1"/>
  <c r="AF92" i="2"/>
  <c r="CU92" i="2"/>
  <c r="DE92" i="2" s="1"/>
  <c r="CY153" i="2"/>
  <c r="DI153" i="2" s="1"/>
  <c r="AJ153" i="2"/>
  <c r="CW153" i="2"/>
  <c r="DG153" i="2" s="1"/>
  <c r="AB153" i="2"/>
  <c r="AH153" i="2"/>
  <c r="AW153" i="2"/>
  <c r="BA153" i="2"/>
  <c r="AV153" i="2"/>
  <c r="AZ153" i="2"/>
  <c r="BB153" i="2"/>
  <c r="AU153" i="2"/>
  <c r="AY153" i="2"/>
  <c r="AX153" i="2"/>
  <c r="AP153" i="2"/>
  <c r="AQ153" i="2"/>
  <c r="BW153" i="2" s="1"/>
  <c r="CG153" i="2" s="1"/>
  <c r="AT153" i="2"/>
  <c r="AS153" i="2"/>
  <c r="BY153" i="2" s="1"/>
  <c r="CI153" i="2" s="1"/>
  <c r="AR153" i="2"/>
  <c r="BX153" i="2" s="1"/>
  <c r="CH153" i="2" s="1"/>
  <c r="AN153" i="2"/>
  <c r="BY60" i="2"/>
  <c r="CI60" i="2" s="1"/>
  <c r="BT119" i="2"/>
  <c r="CD119" i="2" s="1"/>
  <c r="CT119" i="2"/>
  <c r="DD119" i="2" s="1"/>
  <c r="BS89" i="2"/>
  <c r="CC89" i="2" s="1"/>
  <c r="CB89" i="2" s="1"/>
  <c r="CS89" i="2"/>
  <c r="DC89" i="2" s="1"/>
  <c r="DB89" i="2" s="1"/>
  <c r="AB89" i="2"/>
  <c r="BT172" i="2"/>
  <c r="CD172" i="2" s="1"/>
  <c r="BW65" i="2"/>
  <c r="CG65" i="2" s="1"/>
  <c r="AH65" i="2"/>
  <c r="AQ29" i="2"/>
  <c r="BW29" i="2" s="1"/>
  <c r="CG29" i="2" s="1"/>
  <c r="AR29" i="2"/>
  <c r="BX29" i="2" s="1"/>
  <c r="CH29" i="2" s="1"/>
  <c r="BY44" i="2"/>
  <c r="CI44" i="2" s="1"/>
  <c r="CY44" i="2"/>
  <c r="DI44" i="2" s="1"/>
  <c r="AJ44" i="2"/>
  <c r="BT116" i="2"/>
  <c r="CD116" i="2" s="1"/>
  <c r="CT116" i="2"/>
  <c r="DD116" i="2" s="1"/>
  <c r="AE116" i="2"/>
  <c r="BY209" i="2"/>
  <c r="CI209" i="2" s="1"/>
  <c r="CY209" i="2"/>
  <c r="DI209" i="2" s="1"/>
  <c r="AJ209" i="2"/>
  <c r="CT17" i="2"/>
  <c r="DD17" i="2" s="1"/>
  <c r="AE17" i="2"/>
  <c r="BX83" i="2"/>
  <c r="CH83" i="2" s="1"/>
  <c r="CX83" i="2"/>
  <c r="DH83" i="2" s="1"/>
  <c r="BU176" i="2"/>
  <c r="CE176" i="2" s="1"/>
  <c r="AU140" i="2"/>
  <c r="AY140" i="2"/>
  <c r="AX140" i="2"/>
  <c r="BB140" i="2"/>
  <c r="AZ140" i="2"/>
  <c r="AW140" i="2"/>
  <c r="BA140" i="2"/>
  <c r="AV140" i="2"/>
  <c r="AP140" i="2"/>
  <c r="BV140" i="2" s="1"/>
  <c r="CF140" i="2" s="1"/>
  <c r="AQ140" i="2"/>
  <c r="BW140" i="2" s="1"/>
  <c r="CG140" i="2" s="1"/>
  <c r="AT140" i="2"/>
  <c r="BZ140" i="2" s="1"/>
  <c r="CJ140" i="2" s="1"/>
  <c r="AS140" i="2"/>
  <c r="BY140" i="2" s="1"/>
  <c r="CI140" i="2" s="1"/>
  <c r="AN140" i="2"/>
  <c r="BT140" i="2" s="1"/>
  <c r="CD140" i="2" s="1"/>
  <c r="AR140" i="2"/>
  <c r="BX140" i="2" s="1"/>
  <c r="CH140" i="2" s="1"/>
  <c r="BT125" i="2"/>
  <c r="CD125" i="2" s="1"/>
  <c r="AE125" i="2"/>
  <c r="CT125" i="2"/>
  <c r="DD125" i="2" s="1"/>
  <c r="BW76" i="2"/>
  <c r="CG76" i="2" s="1"/>
  <c r="BY300" i="2"/>
  <c r="CI300" i="2" s="1"/>
  <c r="BV109" i="2"/>
  <c r="CF109" i="2" s="1"/>
  <c r="CV109" i="2"/>
  <c r="DF109" i="2" s="1"/>
  <c r="AG109" i="2"/>
  <c r="BT157" i="2"/>
  <c r="CD157" i="2" s="1"/>
  <c r="AE157" i="2"/>
  <c r="BW26" i="2"/>
  <c r="CG26" i="2" s="1"/>
  <c r="AH26" i="2"/>
  <c r="CU15" i="2"/>
  <c r="DE15" i="2" s="1"/>
  <c r="AF15" i="2"/>
  <c r="BV15" i="2"/>
  <c r="CF15" i="2" s="1"/>
  <c r="CV15" i="2"/>
  <c r="DF15" i="2" s="1"/>
  <c r="AG15" i="2"/>
  <c r="CX91" i="2"/>
  <c r="DH91" i="2" s="1"/>
  <c r="BT212" i="2"/>
  <c r="CD212" i="2" s="1"/>
  <c r="CT212" i="2"/>
  <c r="DD212" i="2" s="1"/>
  <c r="AB212" i="2"/>
  <c r="BW151" i="2"/>
  <c r="CG151" i="2" s="1"/>
  <c r="BT35" i="2"/>
  <c r="CD35" i="2" s="1"/>
  <c r="AB291" i="2"/>
  <c r="AJ15" i="2"/>
  <c r="CT247" i="2"/>
  <c r="DD247" i="2" s="1"/>
  <c r="AE91" i="2"/>
  <c r="AS245" i="2"/>
  <c r="BY245" i="2" s="1"/>
  <c r="CI245" i="2" s="1"/>
  <c r="AO166" i="2"/>
  <c r="BS138" i="2"/>
  <c r="CC138" i="2" s="1"/>
  <c r="CB138" i="2" s="1"/>
  <c r="BS277" i="2"/>
  <c r="CC277" i="2" s="1"/>
  <c r="CB277" i="2" s="1"/>
  <c r="AG137" i="2"/>
  <c r="CV137" i="2"/>
  <c r="DF137" i="2" s="1"/>
  <c r="CS182" i="2"/>
  <c r="DC182" i="2" s="1"/>
  <c r="DB182" i="2" s="1"/>
  <c r="AB182" i="2"/>
  <c r="AD182" i="2"/>
  <c r="AC182" i="2" s="1"/>
  <c r="AG17" i="2"/>
  <c r="BZ246" i="2"/>
  <c r="CJ246" i="2" s="1"/>
  <c r="BX40" i="2"/>
  <c r="CH40" i="2" s="1"/>
  <c r="AF280" i="2"/>
  <c r="CU280" i="2"/>
  <c r="CT236" i="2"/>
  <c r="DD236" i="2" s="1"/>
  <c r="AE236" i="2"/>
  <c r="AJ17" i="2"/>
  <c r="BV44" i="2"/>
  <c r="CF44" i="2" s="1"/>
  <c r="CV44" i="2"/>
  <c r="DF44" i="2" s="1"/>
  <c r="BT133" i="2"/>
  <c r="CD133" i="2" s="1"/>
  <c r="BS177" i="2"/>
  <c r="CC177" i="2" s="1"/>
  <c r="CB177" i="2" s="1"/>
  <c r="CS177" i="2"/>
  <c r="DC177" i="2" s="1"/>
  <c r="DB177" i="2" s="1"/>
  <c r="AD177" i="2"/>
  <c r="AC177" i="2" s="1"/>
  <c r="BU282" i="2"/>
  <c r="CE282" i="2" s="1"/>
  <c r="AV282" i="2"/>
  <c r="AZ282" i="2"/>
  <c r="AU282" i="2"/>
  <c r="AY282" i="2"/>
  <c r="BA282" i="2"/>
  <c r="BB282" i="2"/>
  <c r="AW282" i="2"/>
  <c r="AX282" i="2"/>
  <c r="AN282" i="2"/>
  <c r="BT282" i="2" s="1"/>
  <c r="CD282" i="2" s="1"/>
  <c r="AT282" i="2"/>
  <c r="BZ282" i="2" s="1"/>
  <c r="CJ282" i="2" s="1"/>
  <c r="AR282" i="2"/>
  <c r="BX282" i="2" s="1"/>
  <c r="CH282" i="2" s="1"/>
  <c r="AM282" i="2"/>
  <c r="BS282" i="2" s="1"/>
  <c r="AQ282" i="2"/>
  <c r="BW282" i="2" s="1"/>
  <c r="CG282" i="2" s="1"/>
  <c r="AS282" i="2"/>
  <c r="BY282" i="2" s="1"/>
  <c r="CI282" i="2" s="1"/>
  <c r="BV83" i="2"/>
  <c r="CF83" i="2" s="1"/>
  <c r="CV83" i="2"/>
  <c r="DF83" i="2" s="1"/>
  <c r="AG83" i="2"/>
  <c r="AB83" i="2"/>
  <c r="BU53" i="2"/>
  <c r="CE53" i="2" s="1"/>
  <c r="BY178" i="2"/>
  <c r="CI178" i="2" s="1"/>
  <c r="BY197" i="2"/>
  <c r="CI197" i="2" s="1"/>
  <c r="CY197" i="2"/>
  <c r="DI197" i="2" s="1"/>
  <c r="AJ197" i="2"/>
  <c r="BV91" i="2"/>
  <c r="CF91" i="2" s="1"/>
  <c r="AG91" i="2"/>
  <c r="BS91" i="2"/>
  <c r="CC91" i="2" s="1"/>
  <c r="CB91" i="2" s="1"/>
  <c r="CS91" i="2"/>
  <c r="DC91" i="2" s="1"/>
  <c r="DB91" i="2" s="1"/>
  <c r="AB91" i="2"/>
  <c r="BT154" i="2"/>
  <c r="CD154" i="2" s="1"/>
  <c r="CT154" i="2"/>
  <c r="DD154" i="2" s="1"/>
  <c r="AW105" i="2"/>
  <c r="BA105" i="2"/>
  <c r="AV105" i="2"/>
  <c r="AZ105" i="2"/>
  <c r="BB105" i="2"/>
  <c r="AY105" i="2"/>
  <c r="AX105" i="2"/>
  <c r="AU105" i="2"/>
  <c r="AP105" i="2"/>
  <c r="BV105" i="2" s="1"/>
  <c r="CF105" i="2" s="1"/>
  <c r="AQ105" i="2"/>
  <c r="BW105" i="2" s="1"/>
  <c r="CG105" i="2" s="1"/>
  <c r="AT105" i="2"/>
  <c r="BZ105" i="2" s="1"/>
  <c r="CJ105" i="2" s="1"/>
  <c r="AS105" i="2"/>
  <c r="BY105" i="2" s="1"/>
  <c r="CI105" i="2" s="1"/>
  <c r="AR105" i="2"/>
  <c r="AN105" i="2"/>
  <c r="BT105" i="2" s="1"/>
  <c r="CD105" i="2" s="1"/>
  <c r="BT60" i="2"/>
  <c r="CD60" i="2" s="1"/>
  <c r="AW155" i="2"/>
  <c r="BA155" i="2"/>
  <c r="AV155" i="2"/>
  <c r="AZ155" i="2"/>
  <c r="BB155" i="2"/>
  <c r="AU155" i="2"/>
  <c r="AY155" i="2"/>
  <c r="AX155" i="2"/>
  <c r="AR155" i="2"/>
  <c r="BX155" i="2" s="1"/>
  <c r="CH155" i="2" s="1"/>
  <c r="AS155" i="2"/>
  <c r="BY155" i="2" s="1"/>
  <c r="CI155" i="2" s="1"/>
  <c r="AP155" i="2"/>
  <c r="AO155" i="2"/>
  <c r="BU155" i="2" s="1"/>
  <c r="CE155" i="2" s="1"/>
  <c r="AM155" i="2"/>
  <c r="BS155" i="2" s="1"/>
  <c r="AN155" i="2"/>
  <c r="BT155" i="2" s="1"/>
  <c r="CD155" i="2" s="1"/>
  <c r="BX222" i="2"/>
  <c r="CH222" i="2" s="1"/>
  <c r="BX213" i="2"/>
  <c r="CH213" i="2" s="1"/>
  <c r="AU144" i="2"/>
  <c r="AY144" i="2"/>
  <c r="AX144" i="2"/>
  <c r="BB144" i="2"/>
  <c r="AZ144" i="2"/>
  <c r="AW144" i="2"/>
  <c r="BA144" i="2"/>
  <c r="AV144" i="2"/>
  <c r="AO144" i="2"/>
  <c r="BU144" i="2" s="1"/>
  <c r="CE144" i="2" s="1"/>
  <c r="AQ144" i="2"/>
  <c r="BW144" i="2" s="1"/>
  <c r="CG144" i="2" s="1"/>
  <c r="AR144" i="2"/>
  <c r="BX144" i="2" s="1"/>
  <c r="CH144" i="2" s="1"/>
  <c r="AN144" i="2"/>
  <c r="BT144" i="2" s="1"/>
  <c r="CD144" i="2" s="1"/>
  <c r="AT144" i="2"/>
  <c r="BZ144" i="2" s="1"/>
  <c r="CJ144" i="2" s="1"/>
  <c r="AS144" i="2"/>
  <c r="BY144" i="2" s="1"/>
  <c r="CI144" i="2" s="1"/>
  <c r="BX86" i="2"/>
  <c r="CH86" i="2" s="1"/>
  <c r="BW210" i="2"/>
  <c r="CG210" i="2" s="1"/>
  <c r="AV210" i="2"/>
  <c r="AZ210" i="2"/>
  <c r="AU210" i="2"/>
  <c r="AY210" i="2"/>
  <c r="BA210" i="2"/>
  <c r="BB210" i="2"/>
  <c r="AW210" i="2"/>
  <c r="AX210" i="2"/>
  <c r="AR210" i="2"/>
  <c r="BX210" i="2" s="1"/>
  <c r="CH210" i="2" s="1"/>
  <c r="AO210" i="2"/>
  <c r="BU210" i="2" s="1"/>
  <c r="CE210" i="2" s="1"/>
  <c r="AM210" i="2"/>
  <c r="BS210" i="2" s="1"/>
  <c r="AP210" i="2"/>
  <c r="BV210" i="2" s="1"/>
  <c r="CF210" i="2" s="1"/>
  <c r="AN210" i="2"/>
  <c r="BT210" i="2" s="1"/>
  <c r="CD210" i="2" s="1"/>
  <c r="AT210" i="2"/>
  <c r="BZ210" i="2" s="1"/>
  <c r="CJ210" i="2" s="1"/>
  <c r="AV264" i="2"/>
  <c r="AZ264" i="2"/>
  <c r="AU264" i="2"/>
  <c r="AY264" i="2"/>
  <c r="BA264" i="2"/>
  <c r="BB264" i="2"/>
  <c r="AW264" i="2"/>
  <c r="AX264" i="2"/>
  <c r="AN264" i="2"/>
  <c r="BT264" i="2" s="1"/>
  <c r="CD264" i="2" s="1"/>
  <c r="AO264" i="2"/>
  <c r="BU264" i="2" s="1"/>
  <c r="CE264" i="2" s="1"/>
  <c r="AR264" i="2"/>
  <c r="BX264" i="2" s="1"/>
  <c r="CH264" i="2" s="1"/>
  <c r="AS264" i="2"/>
  <c r="BY264" i="2" s="1"/>
  <c r="CI264" i="2" s="1"/>
  <c r="AQ264" i="2"/>
  <c r="BW264" i="2" s="1"/>
  <c r="CG264" i="2" s="1"/>
  <c r="AM264" i="2"/>
  <c r="BS264" i="2" s="1"/>
  <c r="BX132" i="2"/>
  <c r="CH132" i="2" s="1"/>
  <c r="AV299" i="2"/>
  <c r="AZ299" i="2"/>
  <c r="AX299" i="2"/>
  <c r="AW299" i="2"/>
  <c r="BA299" i="2"/>
  <c r="BB299" i="2"/>
  <c r="AU299" i="2"/>
  <c r="AY299" i="2"/>
  <c r="AM299" i="2"/>
  <c r="AP299" i="2"/>
  <c r="BV299" i="2" s="1"/>
  <c r="CF299" i="2" s="1"/>
  <c r="AS299" i="2"/>
  <c r="BY299" i="2" s="1"/>
  <c r="CI299" i="2" s="1"/>
  <c r="AQ299" i="2"/>
  <c r="BW299" i="2" s="1"/>
  <c r="CG299" i="2" s="1"/>
  <c r="AR299" i="2"/>
  <c r="BX299" i="2" s="1"/>
  <c r="CH299" i="2" s="1"/>
  <c r="AT299" i="2"/>
  <c r="BZ299" i="2" s="1"/>
  <c r="CJ299" i="2" s="1"/>
  <c r="BU124" i="2"/>
  <c r="CE124" i="2" s="1"/>
  <c r="BW109" i="2"/>
  <c r="CG109" i="2" s="1"/>
  <c r="AH109" i="2"/>
  <c r="BT248" i="2"/>
  <c r="CD248" i="2" s="1"/>
  <c r="BT229" i="2"/>
  <c r="CD229" i="2" s="1"/>
  <c r="BT275" i="2"/>
  <c r="CD275" i="2" s="1"/>
  <c r="CX64" i="2"/>
  <c r="DH64" i="2" s="1"/>
  <c r="AI64" i="2"/>
  <c r="AE228" i="2"/>
  <c r="BU244" i="2"/>
  <c r="CE244" i="2" s="1"/>
  <c r="BW72" i="2"/>
  <c r="CG72" i="2" s="1"/>
  <c r="AW72" i="2"/>
  <c r="BA72" i="2"/>
  <c r="AV72" i="2"/>
  <c r="AZ72" i="2"/>
  <c r="BB72" i="2"/>
  <c r="AU72" i="2"/>
  <c r="AY72" i="2"/>
  <c r="AX72" i="2"/>
  <c r="AO72" i="2"/>
  <c r="BU72" i="2" s="1"/>
  <c r="CE72" i="2" s="1"/>
  <c r="AM72" i="2"/>
  <c r="BS72" i="2" s="1"/>
  <c r="AS72" i="2"/>
  <c r="BY72" i="2" s="1"/>
  <c r="CI72" i="2" s="1"/>
  <c r="AP72" i="2"/>
  <c r="BV72" i="2" s="1"/>
  <c r="CF72" i="2" s="1"/>
  <c r="AT72" i="2"/>
  <c r="BZ72" i="2" s="1"/>
  <c r="CJ72" i="2" s="1"/>
  <c r="AR72" i="2"/>
  <c r="BX72" i="2" s="1"/>
  <c r="CH72" i="2" s="1"/>
  <c r="BZ187" i="2"/>
  <c r="CJ187" i="2" s="1"/>
  <c r="AW187" i="2"/>
  <c r="BA187" i="2"/>
  <c r="AX187" i="2"/>
  <c r="BB187" i="2"/>
  <c r="AY187" i="2"/>
  <c r="AV187" i="2"/>
  <c r="AZ187" i="2"/>
  <c r="AU187" i="2"/>
  <c r="AO187" i="2"/>
  <c r="AQ187" i="2"/>
  <c r="BW187" i="2" s="1"/>
  <c r="CG187" i="2" s="1"/>
  <c r="AP187" i="2"/>
  <c r="BV187" i="2" s="1"/>
  <c r="CF187" i="2" s="1"/>
  <c r="AS187" i="2"/>
  <c r="AR187" i="2"/>
  <c r="AN187" i="2"/>
  <c r="BT187" i="2" s="1"/>
  <c r="CD187" i="2" s="1"/>
  <c r="AW66" i="2"/>
  <c r="BA66" i="2"/>
  <c r="AV66" i="2"/>
  <c r="AZ66" i="2"/>
  <c r="BB66" i="2"/>
  <c r="AU66" i="2"/>
  <c r="AY66" i="2"/>
  <c r="AX66" i="2"/>
  <c r="AT66" i="2"/>
  <c r="BZ66" i="2" s="1"/>
  <c r="CJ66" i="2" s="1"/>
  <c r="AM66" i="2"/>
  <c r="AO66" i="2"/>
  <c r="BU66" i="2" s="1"/>
  <c r="CE66" i="2" s="1"/>
  <c r="AR66" i="2"/>
  <c r="BX66" i="2" s="1"/>
  <c r="CH66" i="2" s="1"/>
  <c r="AN66" i="2"/>
  <c r="BT66" i="2" s="1"/>
  <c r="CD66" i="2" s="1"/>
  <c r="AQ66" i="2"/>
  <c r="BW66" i="2" s="1"/>
  <c r="CG66" i="2" s="1"/>
  <c r="AV254" i="2"/>
  <c r="AZ254" i="2"/>
  <c r="AU254" i="2"/>
  <c r="AY254" i="2"/>
  <c r="BA254" i="2"/>
  <c r="AW254" i="2"/>
  <c r="BB254" i="2"/>
  <c r="AX254" i="2"/>
  <c r="AQ254" i="2"/>
  <c r="BW254" i="2" s="1"/>
  <c r="CG254" i="2" s="1"/>
  <c r="AS254" i="2"/>
  <c r="BY254" i="2" s="1"/>
  <c r="CI254" i="2" s="1"/>
  <c r="AN254" i="2"/>
  <c r="BT254" i="2" s="1"/>
  <c r="CD254" i="2" s="1"/>
  <c r="AT254" i="2"/>
  <c r="BZ254" i="2" s="1"/>
  <c r="CJ254" i="2" s="1"/>
  <c r="AP254" i="2"/>
  <c r="BV254" i="2" s="1"/>
  <c r="CF254" i="2" s="1"/>
  <c r="AO254" i="2"/>
  <c r="AW201" i="2"/>
  <c r="BA201" i="2"/>
  <c r="AX201" i="2"/>
  <c r="BB201" i="2"/>
  <c r="AY201" i="2"/>
  <c r="AV201" i="2"/>
  <c r="AZ201" i="2"/>
  <c r="AU201" i="2"/>
  <c r="AR201" i="2"/>
  <c r="BX201" i="2" s="1"/>
  <c r="CH201" i="2" s="1"/>
  <c r="AO201" i="2"/>
  <c r="BU201" i="2" s="1"/>
  <c r="CE201" i="2" s="1"/>
  <c r="AP201" i="2"/>
  <c r="BV201" i="2" s="1"/>
  <c r="CF201" i="2" s="1"/>
  <c r="AQ201" i="2"/>
  <c r="BW201" i="2" s="1"/>
  <c r="CG201" i="2" s="1"/>
  <c r="AN201" i="2"/>
  <c r="BT201" i="2" s="1"/>
  <c r="CD201" i="2" s="1"/>
  <c r="AT201" i="2"/>
  <c r="BZ201" i="2" s="1"/>
  <c r="CJ201" i="2" s="1"/>
  <c r="BU211" i="2"/>
  <c r="CE211" i="2" s="1"/>
  <c r="BY279" i="2"/>
  <c r="CI279" i="2" s="1"/>
  <c r="BW279" i="2"/>
  <c r="CG279" i="2" s="1"/>
  <c r="AV279" i="2"/>
  <c r="AZ279" i="2"/>
  <c r="AU279" i="2"/>
  <c r="AY279" i="2"/>
  <c r="BA279" i="2"/>
  <c r="AW279" i="2"/>
  <c r="BB279" i="2"/>
  <c r="AX279" i="2"/>
  <c r="AR279" i="2"/>
  <c r="BX279" i="2" s="1"/>
  <c r="CH279" i="2" s="1"/>
  <c r="AT279" i="2"/>
  <c r="BZ279" i="2" s="1"/>
  <c r="CJ279" i="2" s="1"/>
  <c r="AM279" i="2"/>
  <c r="AP279" i="2"/>
  <c r="BV279" i="2" s="1"/>
  <c r="CF279" i="2" s="1"/>
  <c r="AN279" i="2"/>
  <c r="BT279" i="2" s="1"/>
  <c r="CD279" i="2" s="1"/>
  <c r="AO279" i="2"/>
  <c r="BU279" i="2" s="1"/>
  <c r="CE279" i="2" s="1"/>
  <c r="BV31" i="2"/>
  <c r="CF31" i="2" s="1"/>
  <c r="AG31" i="2"/>
  <c r="CV31" i="2"/>
  <c r="DF31" i="2" s="1"/>
  <c r="AW103" i="2"/>
  <c r="BA103" i="2"/>
  <c r="AV103" i="2"/>
  <c r="AZ103" i="2"/>
  <c r="BB103" i="2"/>
  <c r="AY103" i="2"/>
  <c r="AX103" i="2"/>
  <c r="AU103" i="2"/>
  <c r="AP103" i="2"/>
  <c r="BV103" i="2" s="1"/>
  <c r="CF103" i="2" s="1"/>
  <c r="AS103" i="2"/>
  <c r="AT103" i="2"/>
  <c r="BZ103" i="2" s="1"/>
  <c r="CJ103" i="2" s="1"/>
  <c r="AN103" i="2"/>
  <c r="BT103" i="2" s="1"/>
  <c r="CD103" i="2" s="1"/>
  <c r="AR103" i="2"/>
  <c r="BX103" i="2" s="1"/>
  <c r="CH103" i="2" s="1"/>
  <c r="AO103" i="2"/>
  <c r="BU103" i="2" s="1"/>
  <c r="CE103" i="2" s="1"/>
  <c r="BW233" i="2"/>
  <c r="CG233" i="2" s="1"/>
  <c r="AV233" i="2"/>
  <c r="AZ233" i="2"/>
  <c r="AU233" i="2"/>
  <c r="AY233" i="2"/>
  <c r="BA233" i="2"/>
  <c r="BB233" i="2"/>
  <c r="AW233" i="2"/>
  <c r="AX233" i="2"/>
  <c r="AN233" i="2"/>
  <c r="BT233" i="2" s="1"/>
  <c r="CD233" i="2" s="1"/>
  <c r="AO233" i="2"/>
  <c r="BU233" i="2" s="1"/>
  <c r="CE233" i="2" s="1"/>
  <c r="AR233" i="2"/>
  <c r="BX233" i="2" s="1"/>
  <c r="CH233" i="2" s="1"/>
  <c r="AT233" i="2"/>
  <c r="BZ233" i="2" s="1"/>
  <c r="CJ233" i="2" s="1"/>
  <c r="AS233" i="2"/>
  <c r="BY233" i="2" s="1"/>
  <c r="CI233" i="2" s="1"/>
  <c r="AP233" i="2"/>
  <c r="BV233" i="2" s="1"/>
  <c r="CF233" i="2" s="1"/>
  <c r="CT15" i="2"/>
  <c r="AE15" i="2"/>
  <c r="CX15" i="2"/>
  <c r="DH15" i="2" s="1"/>
  <c r="CZ138" i="2"/>
  <c r="DJ138" i="2" s="1"/>
  <c r="BU138" i="2"/>
  <c r="CE138" i="2" s="1"/>
  <c r="CU138" i="2"/>
  <c r="DE138" i="2" s="1"/>
  <c r="AJ232" i="2"/>
  <c r="CY232" i="2"/>
  <c r="DI232" i="2" s="1"/>
  <c r="AH232" i="2"/>
  <c r="CW232" i="2"/>
  <c r="DG232" i="2" s="1"/>
  <c r="AV232" i="2"/>
  <c r="AZ232" i="2"/>
  <c r="AU232" i="2"/>
  <c r="AY232" i="2"/>
  <c r="BA232" i="2"/>
  <c r="AW232" i="2"/>
  <c r="BB232" i="2"/>
  <c r="AX232" i="2"/>
  <c r="AN232" i="2"/>
  <c r="BT232" i="2" s="1"/>
  <c r="CD232" i="2" s="1"/>
  <c r="AO232" i="2"/>
  <c r="BU232" i="2" s="1"/>
  <c r="CE232" i="2" s="1"/>
  <c r="AR232" i="2"/>
  <c r="BX232" i="2" s="1"/>
  <c r="CH232" i="2" s="1"/>
  <c r="AS232" i="2"/>
  <c r="BY232" i="2" s="1"/>
  <c r="CI232" i="2" s="1"/>
  <c r="AQ232" i="2"/>
  <c r="BW232" i="2" s="1"/>
  <c r="CG232" i="2" s="1"/>
  <c r="AM232" i="2"/>
  <c r="BS232" i="2" s="1"/>
  <c r="BV207" i="2"/>
  <c r="CF207" i="2" s="1"/>
  <c r="BU62" i="2"/>
  <c r="CE62" i="2" s="1"/>
  <c r="AF62" i="2"/>
  <c r="BW62" i="2"/>
  <c r="CG62" i="2" s="1"/>
  <c r="AH62" i="2"/>
  <c r="CW62" i="2"/>
  <c r="DG62" i="2" s="1"/>
  <c r="AW205" i="2"/>
  <c r="BA205" i="2"/>
  <c r="AX205" i="2"/>
  <c r="BB205" i="2"/>
  <c r="AY205" i="2"/>
  <c r="AV205" i="2"/>
  <c r="AZ205" i="2"/>
  <c r="AU205" i="2"/>
  <c r="AQ205" i="2"/>
  <c r="BW205" i="2" s="1"/>
  <c r="CG205" i="2" s="1"/>
  <c r="AT205" i="2"/>
  <c r="BZ205" i="2" s="1"/>
  <c r="CJ205" i="2" s="1"/>
  <c r="AN205" i="2"/>
  <c r="BT205" i="2" s="1"/>
  <c r="CD205" i="2" s="1"/>
  <c r="AS205" i="2"/>
  <c r="BY205" i="2" s="1"/>
  <c r="CI205" i="2" s="1"/>
  <c r="AP205" i="2"/>
  <c r="BV205" i="2" s="1"/>
  <c r="CF205" i="2" s="1"/>
  <c r="AO205" i="2"/>
  <c r="BU205" i="2" s="1"/>
  <c r="CE205" i="2" s="1"/>
  <c r="BX46" i="2"/>
  <c r="CH46" i="2" s="1"/>
  <c r="BX255" i="2"/>
  <c r="CH255" i="2" s="1"/>
  <c r="AI255" i="2"/>
  <c r="CX255" i="2"/>
  <c r="DH255" i="2" s="1"/>
  <c r="BV255" i="2"/>
  <c r="CF255" i="2" s="1"/>
  <c r="CV255" i="2"/>
  <c r="DF255" i="2" s="1"/>
  <c r="AB255" i="2"/>
  <c r="BT121" i="2"/>
  <c r="CD121" i="2" s="1"/>
  <c r="CT121" i="2"/>
  <c r="DD121" i="2" s="1"/>
  <c r="AE121" i="2"/>
  <c r="BW121" i="2"/>
  <c r="CG121" i="2" s="1"/>
  <c r="CW121" i="2"/>
  <c r="DG121" i="2" s="1"/>
  <c r="AH121" i="2"/>
  <c r="AW81" i="2"/>
  <c r="BA81" i="2"/>
  <c r="AX81" i="2"/>
  <c r="BB81" i="2"/>
  <c r="AY81" i="2"/>
  <c r="AV81" i="2"/>
  <c r="AZ81" i="2"/>
  <c r="AU81" i="2"/>
  <c r="AM81" i="2"/>
  <c r="AN81" i="2"/>
  <c r="BT81" i="2" s="1"/>
  <c r="CD81" i="2" s="1"/>
  <c r="AR81" i="2"/>
  <c r="BX81" i="2" s="1"/>
  <c r="CH81" i="2" s="1"/>
  <c r="AO81" i="2"/>
  <c r="BU81" i="2" s="1"/>
  <c r="CE81" i="2" s="1"/>
  <c r="AT81" i="2"/>
  <c r="AS81" i="2"/>
  <c r="BY81" i="2" s="1"/>
  <c r="CI81" i="2" s="1"/>
  <c r="BU84" i="2"/>
  <c r="CE84" i="2" s="1"/>
  <c r="CU84" i="2"/>
  <c r="DE84" i="2" s="1"/>
  <c r="AF84" i="2"/>
  <c r="BS84" i="2"/>
  <c r="AB84" i="2"/>
  <c r="CS84" i="2"/>
  <c r="DC84" i="2" s="1"/>
  <c r="DB84" i="2" s="1"/>
  <c r="AD84" i="2"/>
  <c r="AC84" i="2" s="1"/>
  <c r="AW200" i="2"/>
  <c r="BA200" i="2"/>
  <c r="AX200" i="2"/>
  <c r="BB200" i="2"/>
  <c r="AY200" i="2"/>
  <c r="AV200" i="2"/>
  <c r="AU200" i="2"/>
  <c r="AZ200" i="2"/>
  <c r="AN200" i="2"/>
  <c r="AO200" i="2"/>
  <c r="BU200" i="2" s="1"/>
  <c r="CE200" i="2" s="1"/>
  <c r="AR200" i="2"/>
  <c r="BX200" i="2" s="1"/>
  <c r="CH200" i="2" s="1"/>
  <c r="AP200" i="2"/>
  <c r="BV200" i="2" s="1"/>
  <c r="CF200" i="2" s="1"/>
  <c r="AS200" i="2"/>
  <c r="BY200" i="2" s="1"/>
  <c r="CI200" i="2" s="1"/>
  <c r="AQ200" i="2"/>
  <c r="BW200" i="2" s="1"/>
  <c r="CG200" i="2" s="1"/>
  <c r="BU111" i="2"/>
  <c r="CE111" i="2" s="1"/>
  <c r="AF111" i="2"/>
  <c r="BZ267" i="2"/>
  <c r="CJ267" i="2" s="1"/>
  <c r="BT206" i="2"/>
  <c r="CD206" i="2" s="1"/>
  <c r="AE206" i="2"/>
  <c r="CT206" i="2"/>
  <c r="DD206" i="2" s="1"/>
  <c r="CW212" i="2"/>
  <c r="DG212" i="2" s="1"/>
  <c r="BU56" i="2"/>
  <c r="CE56" i="2" s="1"/>
  <c r="AF56" i="2"/>
  <c r="BW237" i="2"/>
  <c r="CG237" i="2" s="1"/>
  <c r="BV217" i="2"/>
  <c r="CF217" i="2" s="1"/>
  <c r="BT186" i="2"/>
  <c r="CD186" i="2" s="1"/>
  <c r="AV219" i="2"/>
  <c r="AZ219" i="2"/>
  <c r="AU219" i="2"/>
  <c r="AY219" i="2"/>
  <c r="BA219" i="2"/>
  <c r="AW219" i="2"/>
  <c r="BB219" i="2"/>
  <c r="AX219" i="2"/>
  <c r="AN219" i="2"/>
  <c r="BT219" i="2" s="1"/>
  <c r="CD219" i="2" s="1"/>
  <c r="AM219" i="2"/>
  <c r="BS219" i="2" s="1"/>
  <c r="AR219" i="2"/>
  <c r="BX219" i="2" s="1"/>
  <c r="CH219" i="2" s="1"/>
  <c r="AT219" i="2"/>
  <c r="BZ219" i="2" s="1"/>
  <c r="CJ219" i="2" s="1"/>
  <c r="AS219" i="2"/>
  <c r="BY219" i="2" s="1"/>
  <c r="CI219" i="2" s="1"/>
  <c r="AQ219" i="2"/>
  <c r="BW219" i="2" s="1"/>
  <c r="CG219" i="2" s="1"/>
  <c r="BU266" i="2"/>
  <c r="CE266" i="2" s="1"/>
  <c r="CU266" i="2"/>
  <c r="DE266" i="2" s="1"/>
  <c r="AF266" i="2"/>
  <c r="BY266" i="2"/>
  <c r="CI266" i="2" s="1"/>
  <c r="CY266" i="2"/>
  <c r="DI266" i="2" s="1"/>
  <c r="AU37" i="2"/>
  <c r="AY37" i="2"/>
  <c r="AV37" i="2"/>
  <c r="AZ37" i="2"/>
  <c r="AW37" i="2"/>
  <c r="BB37" i="2"/>
  <c r="BA37" i="2"/>
  <c r="AX37" i="2"/>
  <c r="AP37" i="2"/>
  <c r="BV37" i="2" s="1"/>
  <c r="CF37" i="2" s="1"/>
  <c r="AO37" i="2"/>
  <c r="BU37" i="2" s="1"/>
  <c r="CE37" i="2" s="1"/>
  <c r="AT37" i="2"/>
  <c r="BZ37" i="2" s="1"/>
  <c r="CJ37" i="2" s="1"/>
  <c r="AM37" i="2"/>
  <c r="BS37" i="2" s="1"/>
  <c r="AS37" i="2"/>
  <c r="BY37" i="2" s="1"/>
  <c r="CI37" i="2" s="1"/>
  <c r="AR37" i="2"/>
  <c r="BX37" i="2" s="1"/>
  <c r="CH37" i="2" s="1"/>
  <c r="BX123" i="2"/>
  <c r="CH123" i="2" s="1"/>
  <c r="CX123" i="2"/>
  <c r="DH123" i="2" s="1"/>
  <c r="AI123" i="2"/>
  <c r="AU149" i="2"/>
  <c r="AY149" i="2"/>
  <c r="AX149" i="2"/>
  <c r="BB149" i="2"/>
  <c r="AZ149" i="2"/>
  <c r="AW149" i="2"/>
  <c r="AV149" i="2"/>
  <c r="BA149" i="2"/>
  <c r="AT149" i="2"/>
  <c r="BZ149" i="2" s="1"/>
  <c r="CJ149" i="2" s="1"/>
  <c r="AO149" i="2"/>
  <c r="BU149" i="2" s="1"/>
  <c r="CE149" i="2" s="1"/>
  <c r="AM149" i="2"/>
  <c r="BS149" i="2" s="1"/>
  <c r="AS149" i="2"/>
  <c r="BY149" i="2" s="1"/>
  <c r="CI149" i="2" s="1"/>
  <c r="AP149" i="2"/>
  <c r="BV149" i="2" s="1"/>
  <c r="CF149" i="2" s="1"/>
  <c r="AN149" i="2"/>
  <c r="BT149" i="2" s="1"/>
  <c r="CD149" i="2" s="1"/>
  <c r="AW199" i="2"/>
  <c r="BA199" i="2"/>
  <c r="AX199" i="2"/>
  <c r="BB199" i="2"/>
  <c r="AY199" i="2"/>
  <c r="AV199" i="2"/>
  <c r="AZ199" i="2"/>
  <c r="AU199" i="2"/>
  <c r="AN199" i="2"/>
  <c r="BT199" i="2" s="1"/>
  <c r="CD199" i="2" s="1"/>
  <c r="AQ199" i="2"/>
  <c r="BW199" i="2" s="1"/>
  <c r="CG199" i="2" s="1"/>
  <c r="AR199" i="2"/>
  <c r="BX199" i="2" s="1"/>
  <c r="CH199" i="2" s="1"/>
  <c r="AM199" i="2"/>
  <c r="BS199" i="2" s="1"/>
  <c r="AO199" i="2"/>
  <c r="BU199" i="2" s="1"/>
  <c r="CE199" i="2" s="1"/>
  <c r="AT199" i="2"/>
  <c r="BZ199" i="2" s="1"/>
  <c r="CJ199" i="2" s="1"/>
  <c r="BV16" i="2"/>
  <c r="CF16" i="2" s="1"/>
  <c r="BW260" i="2"/>
  <c r="CG260" i="2" s="1"/>
  <c r="AV260" i="2"/>
  <c r="AZ260" i="2"/>
  <c r="AU260" i="2"/>
  <c r="AY260" i="2"/>
  <c r="BA260" i="2"/>
  <c r="BB260" i="2"/>
  <c r="AW260" i="2"/>
  <c r="AX260" i="2"/>
  <c r="AP260" i="2"/>
  <c r="BV260" i="2" s="1"/>
  <c r="CF260" i="2" s="1"/>
  <c r="AT260" i="2"/>
  <c r="BZ260" i="2" s="1"/>
  <c r="CJ260" i="2" s="1"/>
  <c r="AQ260" i="2"/>
  <c r="AM260" i="2"/>
  <c r="BS260" i="2" s="1"/>
  <c r="AR260" i="2"/>
  <c r="BX260" i="2" s="1"/>
  <c r="CH260" i="2" s="1"/>
  <c r="AS260" i="2"/>
  <c r="BY260" i="2" s="1"/>
  <c r="CI260" i="2" s="1"/>
  <c r="BU143" i="2"/>
  <c r="CE143" i="2" s="1"/>
  <c r="CU143" i="2"/>
  <c r="DE143" i="2" s="1"/>
  <c r="AF143" i="2"/>
  <c r="AW55" i="2"/>
  <c r="BA55" i="2"/>
  <c r="AV55" i="2"/>
  <c r="AZ55" i="2"/>
  <c r="AX55" i="2"/>
  <c r="AU55" i="2"/>
  <c r="AY55" i="2"/>
  <c r="BB55" i="2"/>
  <c r="AP55" i="2"/>
  <c r="BV55" i="2" s="1"/>
  <c r="CF55" i="2" s="1"/>
  <c r="AM55" i="2"/>
  <c r="AT55" i="2"/>
  <c r="BZ55" i="2" s="1"/>
  <c r="CJ55" i="2" s="1"/>
  <c r="AR55" i="2"/>
  <c r="BX55" i="2" s="1"/>
  <c r="CH55" i="2" s="1"/>
  <c r="AS55" i="2"/>
  <c r="BY55" i="2" s="1"/>
  <c r="CI55" i="2" s="1"/>
  <c r="AO55" i="2"/>
  <c r="BU55" i="2" s="1"/>
  <c r="CE55" i="2" s="1"/>
  <c r="BX293" i="2"/>
  <c r="CH293" i="2" s="1"/>
  <c r="CX293" i="2"/>
  <c r="DH293" i="2" s="1"/>
  <c r="BZ24" i="2"/>
  <c r="CJ24" i="2" s="1"/>
  <c r="BU218" i="2"/>
  <c r="CE218" i="2" s="1"/>
  <c r="AV218" i="2"/>
  <c r="AZ218" i="2"/>
  <c r="AU218" i="2"/>
  <c r="AY218" i="2"/>
  <c r="BA218" i="2"/>
  <c r="BB218" i="2"/>
  <c r="AW218" i="2"/>
  <c r="AX218" i="2"/>
  <c r="AM218" i="2"/>
  <c r="BS218" i="2" s="1"/>
  <c r="AQ218" i="2"/>
  <c r="AS218" i="2"/>
  <c r="AP218" i="2"/>
  <c r="BV218" i="2" s="1"/>
  <c r="CF218" i="2" s="1"/>
  <c r="AR218" i="2"/>
  <c r="BX218" i="2" s="1"/>
  <c r="CH218" i="2" s="1"/>
  <c r="AO218" i="2"/>
  <c r="BZ81" i="2"/>
  <c r="CJ81" i="2" s="1"/>
  <c r="BT84" i="2"/>
  <c r="CD84" i="2" s="1"/>
  <c r="AE84" i="2"/>
  <c r="CS64" i="2"/>
  <c r="DC64" i="2" s="1"/>
  <c r="DB64" i="2" s="1"/>
  <c r="AB64" i="2"/>
  <c r="BY221" i="2"/>
  <c r="CI221" i="2" s="1"/>
  <c r="BW111" i="2"/>
  <c r="CG111" i="2" s="1"/>
  <c r="AH111" i="2"/>
  <c r="CS100" i="2"/>
  <c r="DC100" i="2" s="1"/>
  <c r="DB100" i="2" s="1"/>
  <c r="AB100" i="2"/>
  <c r="AD100" i="2"/>
  <c r="AC100" i="2" s="1"/>
  <c r="CW15" i="2"/>
  <c r="DG15" i="2" s="1"/>
  <c r="BX297" i="2"/>
  <c r="CH297" i="2" s="1"/>
  <c r="AD286" i="2"/>
  <c r="AC286" i="2" s="1"/>
  <c r="AD192" i="2"/>
  <c r="AC192" i="2" s="1"/>
  <c r="AG293" i="2"/>
  <c r="AR14" i="2"/>
  <c r="BX14" i="2" s="1"/>
  <c r="CH14" i="2" s="1"/>
  <c r="AO177" i="2"/>
  <c r="BU177" i="2" s="1"/>
  <c r="AQ30" i="2"/>
  <c r="BW30" i="2" s="1"/>
  <c r="CG30" i="2" s="1"/>
  <c r="AM164" i="2"/>
  <c r="AS9" i="2"/>
  <c r="BY9" i="2" s="1"/>
  <c r="CI9" i="2" s="1"/>
  <c r="AT275" i="2"/>
  <c r="BZ275" i="2" s="1"/>
  <c r="CJ275" i="2" s="1"/>
  <c r="AQ214" i="2"/>
  <c r="BW214" i="2" s="1"/>
  <c r="CG214" i="2" s="1"/>
  <c r="AS242" i="2"/>
  <c r="AP281" i="2"/>
  <c r="BV281" i="2" s="1"/>
  <c r="CF281" i="2" s="1"/>
  <c r="AN128" i="2"/>
  <c r="AS125" i="2"/>
  <c r="BY125" i="2" s="1"/>
  <c r="CI125" i="2" s="1"/>
  <c r="AM197" i="2"/>
  <c r="BS197" i="2" s="1"/>
  <c r="AO192" i="2"/>
  <c r="BU192" i="2" s="1"/>
  <c r="CE192" i="2" s="1"/>
  <c r="AS118" i="2"/>
  <c r="BY118" i="2" s="1"/>
  <c r="CI118" i="2" s="1"/>
  <c r="AT289" i="2"/>
  <c r="BZ289" i="2" s="1"/>
  <c r="CJ289" i="2" s="1"/>
  <c r="AM38" i="2"/>
  <c r="AQ235" i="2"/>
  <c r="BW235" i="2" s="1"/>
  <c r="CG235" i="2" s="1"/>
  <c r="AM35" i="2"/>
  <c r="AN36" i="2"/>
  <c r="BT36" i="2" s="1"/>
  <c r="CD36" i="2" s="1"/>
  <c r="AQ15" i="2"/>
  <c r="BW15" i="2" s="1"/>
  <c r="CG15" i="2" s="1"/>
  <c r="AQ120" i="2"/>
  <c r="BW120" i="2" s="1"/>
  <c r="CG120" i="2" s="1"/>
  <c r="AS286" i="2"/>
  <c r="BY286" i="2" s="1"/>
  <c r="CI286" i="2" s="1"/>
  <c r="AS91" i="2"/>
  <c r="BY91" i="2" s="1"/>
  <c r="CI91" i="2" s="1"/>
  <c r="AN58" i="2"/>
  <c r="BT58" i="2" s="1"/>
  <c r="CD58" i="2" s="1"/>
  <c r="AS109" i="2"/>
  <c r="BY109" i="2" s="1"/>
  <c r="AP277" i="2"/>
  <c r="BV277" i="2" s="1"/>
  <c r="CF277" i="2" s="1"/>
  <c r="AQ33" i="2"/>
  <c r="BW33" i="2" s="1"/>
  <c r="CG33" i="2" s="1"/>
  <c r="AS114" i="2"/>
  <c r="BY114" i="2" s="1"/>
  <c r="CI114" i="2" s="1"/>
  <c r="AR60" i="2"/>
  <c r="BX60" i="2" s="1"/>
  <c r="CH60" i="2" s="1"/>
  <c r="AQ297" i="2"/>
  <c r="BW297" i="2" s="1"/>
  <c r="CG297" i="2" s="1"/>
  <c r="AO198" i="2"/>
  <c r="BU198" i="2" s="1"/>
  <c r="CE198" i="2" s="1"/>
  <c r="AO222" i="2"/>
  <c r="BU222" i="2" s="1"/>
  <c r="CE222" i="2" s="1"/>
  <c r="AQ116" i="2"/>
  <c r="BW116" i="2" s="1"/>
  <c r="AS86" i="2"/>
  <c r="BY86" i="2" s="1"/>
  <c r="CI86" i="2" s="1"/>
  <c r="AR146" i="2"/>
  <c r="BX146" i="2" s="1"/>
  <c r="CH146" i="2" s="1"/>
  <c r="AS100" i="2"/>
  <c r="BY100" i="2" s="1"/>
  <c r="CI100" i="2" s="1"/>
  <c r="AQ225" i="2"/>
  <c r="BW225" i="2" s="1"/>
  <c r="CG225" i="2" s="1"/>
  <c r="AR182" i="2"/>
  <c r="BX182" i="2" s="1"/>
  <c r="CH182" i="2" s="1"/>
  <c r="AP273" i="2"/>
  <c r="BV273" i="2" s="1"/>
  <c r="CF273" i="2" s="1"/>
  <c r="AS154" i="2"/>
  <c r="BY154" i="2" s="1"/>
  <c r="CI154" i="2" s="1"/>
  <c r="AO44" i="2"/>
  <c r="BU44" i="2" s="1"/>
  <c r="CE44" i="2" s="1"/>
  <c r="BZ123" i="2"/>
  <c r="CJ123" i="2" s="1"/>
  <c r="BT123" i="2"/>
  <c r="CD123" i="2" s="1"/>
  <c r="BV232" i="2"/>
  <c r="CF232" i="2" s="1"/>
  <c r="BV266" i="2"/>
  <c r="CF266" i="2" s="1"/>
  <c r="AU137" i="2"/>
  <c r="AY137" i="2"/>
  <c r="AX137" i="2"/>
  <c r="BB137" i="2"/>
  <c r="AZ137" i="2"/>
  <c r="AW137" i="2"/>
  <c r="AV137" i="2"/>
  <c r="BA137" i="2"/>
  <c r="AP137" i="2"/>
  <c r="BV137" i="2" s="1"/>
  <c r="CF137" i="2" s="1"/>
  <c r="AQ137" i="2"/>
  <c r="BW137" i="2" s="1"/>
  <c r="CG137" i="2" s="1"/>
  <c r="AO137" i="2"/>
  <c r="AT137" i="2"/>
  <c r="BZ137" i="2" s="1"/>
  <c r="CJ137" i="2" s="1"/>
  <c r="AS137" i="2"/>
  <c r="BY137" i="2" s="1"/>
  <c r="CI137" i="2" s="1"/>
  <c r="AM137" i="2"/>
  <c r="BS137" i="2" s="1"/>
  <c r="AR137" i="2"/>
  <c r="BX137" i="2" s="1"/>
  <c r="CH137" i="2" s="1"/>
  <c r="AN137" i="2"/>
  <c r="BT137" i="2" s="1"/>
  <c r="CD137" i="2" s="1"/>
  <c r="BV123" i="2"/>
  <c r="CF123" i="2" s="1"/>
  <c r="BY177" i="2"/>
  <c r="CI177" i="2" s="1"/>
  <c r="BZ62" i="2"/>
  <c r="CJ62" i="2" s="1"/>
  <c r="BV65" i="2"/>
  <c r="CF65" i="2" s="1"/>
  <c r="BZ111" i="2"/>
  <c r="CJ111" i="2" s="1"/>
  <c r="AS51" i="2"/>
  <c r="BY51" i="2" s="1"/>
  <c r="CI51" i="2" s="1"/>
  <c r="AW51" i="2"/>
  <c r="BA51" i="2"/>
  <c r="AV51" i="2"/>
  <c r="AZ51" i="2"/>
  <c r="AX51" i="2"/>
  <c r="AU51" i="2"/>
  <c r="AY51" i="2"/>
  <c r="BB51" i="2"/>
  <c r="AT51" i="2"/>
  <c r="BZ51" i="2" s="1"/>
  <c r="CJ51" i="2" s="1"/>
  <c r="AN51" i="2"/>
  <c r="BT51" i="2" s="1"/>
  <c r="CD51" i="2" s="1"/>
  <c r="AO51" i="2"/>
  <c r="BU51" i="2" s="1"/>
  <c r="CE51" i="2" s="1"/>
  <c r="AM51" i="2"/>
  <c r="BS51" i="2" s="1"/>
  <c r="BX44" i="2"/>
  <c r="CH44" i="2" s="1"/>
  <c r="AW179" i="2"/>
  <c r="BA179" i="2"/>
  <c r="AX179" i="2"/>
  <c r="BB179" i="2"/>
  <c r="AY179" i="2"/>
  <c r="AV179" i="2"/>
  <c r="AZ179" i="2"/>
  <c r="AU179" i="2"/>
  <c r="AV296" i="2"/>
  <c r="AZ296" i="2"/>
  <c r="BB296" i="2"/>
  <c r="AW296" i="2"/>
  <c r="BA296" i="2"/>
  <c r="AX296" i="2"/>
  <c r="AU296" i="2"/>
  <c r="AY296" i="2"/>
  <c r="AW172" i="2"/>
  <c r="BA172" i="2"/>
  <c r="AV172" i="2"/>
  <c r="AZ172" i="2"/>
  <c r="BB172" i="2"/>
  <c r="AU172" i="2"/>
  <c r="AX172" i="2"/>
  <c r="AY172" i="2"/>
  <c r="AU133" i="2"/>
  <c r="AY133" i="2"/>
  <c r="AX133" i="2"/>
  <c r="BB133" i="2"/>
  <c r="AZ133" i="2"/>
  <c r="AW133" i="2"/>
  <c r="AV133" i="2"/>
  <c r="BA133" i="2"/>
  <c r="BW177" i="2"/>
  <c r="CG177" i="2" s="1"/>
  <c r="AW79" i="2"/>
  <c r="BA79" i="2"/>
  <c r="AX79" i="2"/>
  <c r="BB79" i="2"/>
  <c r="AY79" i="2"/>
  <c r="AV79" i="2"/>
  <c r="AZ79" i="2"/>
  <c r="AU79" i="2"/>
  <c r="BX116" i="2"/>
  <c r="CH116" i="2" s="1"/>
  <c r="AV237" i="2"/>
  <c r="AZ237" i="2"/>
  <c r="AU237" i="2"/>
  <c r="AY237" i="2"/>
  <c r="BA237" i="2"/>
  <c r="AW237" i="2"/>
  <c r="BB237" i="2"/>
  <c r="AX237" i="2"/>
  <c r="AV278" i="2"/>
  <c r="AZ278" i="2"/>
  <c r="AU278" i="2"/>
  <c r="AY278" i="2"/>
  <c r="BA278" i="2"/>
  <c r="AW278" i="2"/>
  <c r="BB278" i="2"/>
  <c r="AX278" i="2"/>
  <c r="AV283" i="2"/>
  <c r="AZ283" i="2"/>
  <c r="AU283" i="2"/>
  <c r="AY283" i="2"/>
  <c r="BA283" i="2"/>
  <c r="AW283" i="2"/>
  <c r="BB283" i="2"/>
  <c r="AX283" i="2"/>
  <c r="BY83" i="2"/>
  <c r="CI83" i="2" s="1"/>
  <c r="AW83" i="2"/>
  <c r="BA83" i="2"/>
  <c r="AX83" i="2"/>
  <c r="BB83" i="2"/>
  <c r="AY83" i="2"/>
  <c r="AV83" i="2"/>
  <c r="AZ83" i="2"/>
  <c r="AU83" i="2"/>
  <c r="BU286" i="2"/>
  <c r="CE286" i="2" s="1"/>
  <c r="AW176" i="2"/>
  <c r="BA176" i="2"/>
  <c r="AV176" i="2"/>
  <c r="AZ176" i="2"/>
  <c r="BB176" i="2"/>
  <c r="AU176" i="2"/>
  <c r="AX176" i="2"/>
  <c r="AY176" i="2"/>
  <c r="AW53" i="2"/>
  <c r="BA53" i="2"/>
  <c r="AV53" i="2"/>
  <c r="AZ53" i="2"/>
  <c r="AX53" i="2"/>
  <c r="AU53" i="2"/>
  <c r="AY53" i="2"/>
  <c r="BB53" i="2"/>
  <c r="BX125" i="2"/>
  <c r="CH125" i="2" s="1"/>
  <c r="BW100" i="2"/>
  <c r="CG100" i="2" s="1"/>
  <c r="AV243" i="2"/>
  <c r="AZ243" i="2"/>
  <c r="AU243" i="2"/>
  <c r="AY243" i="2"/>
  <c r="BA243" i="2"/>
  <c r="AW243" i="2"/>
  <c r="BB243" i="2"/>
  <c r="AX243" i="2"/>
  <c r="BU247" i="2"/>
  <c r="CE247" i="2" s="1"/>
  <c r="BZ247" i="2"/>
  <c r="CJ247" i="2" s="1"/>
  <c r="AV247" i="2"/>
  <c r="AZ247" i="2"/>
  <c r="AU247" i="2"/>
  <c r="AY247" i="2"/>
  <c r="BA247" i="2"/>
  <c r="BB247" i="2"/>
  <c r="AW247" i="2"/>
  <c r="AX247" i="2"/>
  <c r="BV197" i="2"/>
  <c r="CF197" i="2" s="1"/>
  <c r="BU182" i="2"/>
  <c r="CE182" i="2" s="1"/>
  <c r="BW182" i="2"/>
  <c r="CG182" i="2" s="1"/>
  <c r="AV253" i="2"/>
  <c r="AZ253" i="2"/>
  <c r="AU253" i="2"/>
  <c r="AY253" i="2"/>
  <c r="BA253" i="2"/>
  <c r="BB253" i="2"/>
  <c r="AW253" i="2"/>
  <c r="AX253" i="2"/>
  <c r="BV170" i="2"/>
  <c r="CF170" i="2" s="1"/>
  <c r="AW188" i="2"/>
  <c r="BA188" i="2"/>
  <c r="AX188" i="2"/>
  <c r="BB188" i="2"/>
  <c r="AY188" i="2"/>
  <c r="AV188" i="2"/>
  <c r="AZ188" i="2"/>
  <c r="AU188" i="2"/>
  <c r="BX109" i="2"/>
  <c r="CH109" i="2" s="1"/>
  <c r="BU109" i="2"/>
  <c r="CE109" i="2" s="1"/>
  <c r="BX277" i="2"/>
  <c r="CH277" i="2" s="1"/>
  <c r="BZ157" i="2"/>
  <c r="CJ157" i="2" s="1"/>
  <c r="BW157" i="2"/>
  <c r="CG157" i="2" s="1"/>
  <c r="AW157" i="2"/>
  <c r="BA157" i="2"/>
  <c r="AV157" i="2"/>
  <c r="AZ157" i="2"/>
  <c r="BB157" i="2"/>
  <c r="AU157" i="2"/>
  <c r="AY157" i="2"/>
  <c r="AX157" i="2"/>
  <c r="AW158" i="2"/>
  <c r="BA158" i="2"/>
  <c r="AV158" i="2"/>
  <c r="AZ158" i="2"/>
  <c r="BB158" i="2"/>
  <c r="AU158" i="2"/>
  <c r="AX158" i="2"/>
  <c r="AY158" i="2"/>
  <c r="AV213" i="2"/>
  <c r="AZ213" i="2"/>
  <c r="AU213" i="2"/>
  <c r="AY213" i="2"/>
  <c r="BA213" i="2"/>
  <c r="AW213" i="2"/>
  <c r="BB213" i="2"/>
  <c r="AX213" i="2"/>
  <c r="AW102" i="2"/>
  <c r="BA102" i="2"/>
  <c r="AV102" i="2"/>
  <c r="AZ102" i="2"/>
  <c r="BB102" i="2"/>
  <c r="AY102" i="2"/>
  <c r="AU102" i="2"/>
  <c r="AX102" i="2"/>
  <c r="AU142" i="2"/>
  <c r="AY142" i="2"/>
  <c r="AX142" i="2"/>
  <c r="BB142" i="2"/>
  <c r="AZ142" i="2"/>
  <c r="AW142" i="2"/>
  <c r="BA142" i="2"/>
  <c r="AV142" i="2"/>
  <c r="AW162" i="2"/>
  <c r="BA162" i="2"/>
  <c r="AV162" i="2"/>
  <c r="AZ162" i="2"/>
  <c r="BB162" i="2"/>
  <c r="AU162" i="2"/>
  <c r="AX162" i="2"/>
  <c r="AY162" i="2"/>
  <c r="BT65" i="2"/>
  <c r="CD65" i="2" s="1"/>
  <c r="AM209" i="2"/>
  <c r="BS209" i="2" s="1"/>
  <c r="AV209" i="2"/>
  <c r="AZ209" i="2"/>
  <c r="AU209" i="2"/>
  <c r="AY209" i="2"/>
  <c r="BA209" i="2"/>
  <c r="AW209" i="2"/>
  <c r="BB209" i="2"/>
  <c r="AX209" i="2"/>
  <c r="AV244" i="2"/>
  <c r="AZ244" i="2"/>
  <c r="AU244" i="2"/>
  <c r="AY244" i="2"/>
  <c r="BA244" i="2"/>
  <c r="BB244" i="2"/>
  <c r="AW244" i="2"/>
  <c r="AX244" i="2"/>
  <c r="AW163" i="2"/>
  <c r="BA163" i="2"/>
  <c r="AV163" i="2"/>
  <c r="AZ163" i="2"/>
  <c r="BB163" i="2"/>
  <c r="AU163" i="2"/>
  <c r="AY163" i="2"/>
  <c r="AX163" i="2"/>
  <c r="AW52" i="2"/>
  <c r="BA52" i="2"/>
  <c r="AV52" i="2"/>
  <c r="AZ52" i="2"/>
  <c r="AX52" i="2"/>
  <c r="AU52" i="2"/>
  <c r="BB52" i="2"/>
  <c r="AY52" i="2"/>
  <c r="AV231" i="2"/>
  <c r="AZ231" i="2"/>
  <c r="AU231" i="2"/>
  <c r="AY231" i="2"/>
  <c r="BA231" i="2"/>
  <c r="BB231" i="2"/>
  <c r="AW231" i="2"/>
  <c r="AX231" i="2"/>
  <c r="BU206" i="2"/>
  <c r="CE206" i="2" s="1"/>
  <c r="BW206" i="2"/>
  <c r="CG206" i="2" s="1"/>
  <c r="AU124" i="2"/>
  <c r="AY124" i="2"/>
  <c r="AX124" i="2"/>
  <c r="BB124" i="2"/>
  <c r="AZ124" i="2"/>
  <c r="AW124" i="2"/>
  <c r="BA124" i="2"/>
  <c r="AV124" i="2"/>
  <c r="AV238" i="2"/>
  <c r="AZ238" i="2"/>
  <c r="AU238" i="2"/>
  <c r="AY238" i="2"/>
  <c r="BA238" i="2"/>
  <c r="BB238" i="2"/>
  <c r="AW238" i="2"/>
  <c r="AX238" i="2"/>
  <c r="AW101" i="2"/>
  <c r="BA101" i="2"/>
  <c r="AV101" i="2"/>
  <c r="AZ101" i="2"/>
  <c r="BB101" i="2"/>
  <c r="AY101" i="2"/>
  <c r="AX101" i="2"/>
  <c r="AU101" i="2"/>
  <c r="AU141" i="2"/>
  <c r="AY141" i="2"/>
  <c r="AX141" i="2"/>
  <c r="BB141" i="2"/>
  <c r="AZ141" i="2"/>
  <c r="AW141" i="2"/>
  <c r="AV141" i="2"/>
  <c r="BA141" i="2"/>
  <c r="BW138" i="2"/>
  <c r="CG138" i="2" s="1"/>
  <c r="AU138" i="2"/>
  <c r="AY138" i="2"/>
  <c r="AX138" i="2"/>
  <c r="BB138" i="2"/>
  <c r="AZ138" i="2"/>
  <c r="AW138" i="2"/>
  <c r="BA138" i="2"/>
  <c r="AV138" i="2"/>
  <c r="BZ232" i="2"/>
  <c r="CJ232" i="2" s="1"/>
  <c r="BV62" i="2"/>
  <c r="CF62" i="2" s="1"/>
  <c r="AW62" i="2"/>
  <c r="BA62" i="2"/>
  <c r="AV62" i="2"/>
  <c r="AZ62" i="2"/>
  <c r="BB62" i="2"/>
  <c r="AU62" i="2"/>
  <c r="AY62" i="2"/>
  <c r="AX62" i="2"/>
  <c r="BU262" i="2"/>
  <c r="CE262" i="2" s="1"/>
  <c r="BW262" i="2"/>
  <c r="CG262" i="2" s="1"/>
  <c r="AV241" i="2"/>
  <c r="AZ241" i="2"/>
  <c r="AU241" i="2"/>
  <c r="AY241" i="2"/>
  <c r="BA241" i="2"/>
  <c r="AW241" i="2"/>
  <c r="BB241" i="2"/>
  <c r="AX241" i="2"/>
  <c r="AU46" i="2"/>
  <c r="AY46" i="2"/>
  <c r="AV46" i="2"/>
  <c r="AZ46" i="2"/>
  <c r="AW46" i="2"/>
  <c r="BB46" i="2"/>
  <c r="AX46" i="2"/>
  <c r="BA46" i="2"/>
  <c r="AU47" i="2"/>
  <c r="AY47" i="2"/>
  <c r="AV47" i="2"/>
  <c r="AZ47" i="2"/>
  <c r="AW47" i="2"/>
  <c r="BB47" i="2"/>
  <c r="BA47" i="2"/>
  <c r="AX47" i="2"/>
  <c r="AV291" i="2"/>
  <c r="AZ291" i="2"/>
  <c r="AU291" i="2"/>
  <c r="AY291" i="2"/>
  <c r="BA291" i="2"/>
  <c r="AW291" i="2"/>
  <c r="BB291" i="2"/>
  <c r="AX291" i="2"/>
  <c r="BY255" i="2"/>
  <c r="CI255" i="2" s="1"/>
  <c r="BU255" i="2"/>
  <c r="CE255" i="2" s="1"/>
  <c r="AU121" i="2"/>
  <c r="AY121" i="2"/>
  <c r="AX121" i="2"/>
  <c r="BB121" i="2"/>
  <c r="AZ121" i="2"/>
  <c r="AW121" i="2"/>
  <c r="AV121" i="2"/>
  <c r="BA121" i="2"/>
  <c r="AV287" i="2"/>
  <c r="AZ287" i="2"/>
  <c r="AU287" i="2"/>
  <c r="AY287" i="2"/>
  <c r="BA287" i="2"/>
  <c r="AW287" i="2"/>
  <c r="BB287" i="2"/>
  <c r="AX287" i="2"/>
  <c r="AU43" i="2"/>
  <c r="AY43" i="2"/>
  <c r="AV43" i="2"/>
  <c r="AZ43" i="2"/>
  <c r="AW43" i="2"/>
  <c r="BB43" i="2"/>
  <c r="BA43" i="2"/>
  <c r="AX43" i="2"/>
  <c r="BZ54" i="2"/>
  <c r="CJ54" i="2" s="1"/>
  <c r="AW54" i="2"/>
  <c r="BA54" i="2"/>
  <c r="AV54" i="2"/>
  <c r="AZ54" i="2"/>
  <c r="AX54" i="2"/>
  <c r="AU54" i="2"/>
  <c r="AY54" i="2"/>
  <c r="BB54" i="2"/>
  <c r="AU139" i="2"/>
  <c r="AY139" i="2"/>
  <c r="AX139" i="2"/>
  <c r="BB139" i="2"/>
  <c r="AZ139" i="2"/>
  <c r="AW139" i="2"/>
  <c r="AV139" i="2"/>
  <c r="BA139" i="2"/>
  <c r="BX195" i="2"/>
  <c r="CH195" i="2" s="1"/>
  <c r="BT195" i="2"/>
  <c r="CD195" i="2" s="1"/>
  <c r="AU49" i="2"/>
  <c r="AY49" i="2"/>
  <c r="AV49" i="2"/>
  <c r="AZ49" i="2"/>
  <c r="AW49" i="2"/>
  <c r="BB49" i="2"/>
  <c r="BA49" i="2"/>
  <c r="AX49" i="2"/>
  <c r="BW250" i="2"/>
  <c r="CG250" i="2" s="1"/>
  <c r="BY65" i="2"/>
  <c r="CI65" i="2" s="1"/>
  <c r="BV89" i="2"/>
  <c r="CF89" i="2" s="1"/>
  <c r="BT196" i="2"/>
  <c r="CD196" i="2" s="1"/>
  <c r="BW92" i="2"/>
  <c r="CG92" i="2" s="1"/>
  <c r="BU119" i="2"/>
  <c r="CE119" i="2" s="1"/>
  <c r="AP276" i="2"/>
  <c r="BV276" i="2" s="1"/>
  <c r="CF276" i="2" s="1"/>
  <c r="AV276" i="2"/>
  <c r="AZ276" i="2"/>
  <c r="AU276" i="2"/>
  <c r="AY276" i="2"/>
  <c r="BA276" i="2"/>
  <c r="AW276" i="2"/>
  <c r="BB276" i="2"/>
  <c r="AX276" i="2"/>
  <c r="AW56" i="2"/>
  <c r="BA56" i="2"/>
  <c r="AV56" i="2"/>
  <c r="AZ56" i="2"/>
  <c r="AX56" i="2"/>
  <c r="AU56" i="2"/>
  <c r="BB56" i="2"/>
  <c r="AY56" i="2"/>
  <c r="AW88" i="2"/>
  <c r="BA88" i="2"/>
  <c r="AX88" i="2"/>
  <c r="BB88" i="2"/>
  <c r="AY88" i="2"/>
  <c r="AV88" i="2"/>
  <c r="AZ88" i="2"/>
  <c r="AU88" i="2"/>
  <c r="AV248" i="2"/>
  <c r="AZ248" i="2"/>
  <c r="AU248" i="2"/>
  <c r="AY248" i="2"/>
  <c r="BA248" i="2"/>
  <c r="AW248" i="2"/>
  <c r="BB248" i="2"/>
  <c r="AX248" i="2"/>
  <c r="AV271" i="2"/>
  <c r="AZ271" i="2"/>
  <c r="AU271" i="2"/>
  <c r="AY271" i="2"/>
  <c r="BA271" i="2"/>
  <c r="AW271" i="2"/>
  <c r="BB271" i="2"/>
  <c r="AX271" i="2"/>
  <c r="AW82" i="2"/>
  <c r="BA82" i="2"/>
  <c r="AX82" i="2"/>
  <c r="BB82" i="2"/>
  <c r="AY82" i="2"/>
  <c r="AV82" i="2"/>
  <c r="AU82" i="2"/>
  <c r="AZ82" i="2"/>
  <c r="AU50" i="2"/>
  <c r="AV50" i="2"/>
  <c r="AW50" i="2"/>
  <c r="BA50" i="2"/>
  <c r="AZ50" i="2"/>
  <c r="AX50" i="2"/>
  <c r="AY50" i="2"/>
  <c r="BB50" i="2"/>
  <c r="AW186" i="2"/>
  <c r="BA186" i="2"/>
  <c r="AX186" i="2"/>
  <c r="BB186" i="2"/>
  <c r="AY186" i="2"/>
  <c r="AV186" i="2"/>
  <c r="AU186" i="2"/>
  <c r="AZ186" i="2"/>
  <c r="BW266" i="2"/>
  <c r="CG266" i="2" s="1"/>
  <c r="AV266" i="2"/>
  <c r="AZ266" i="2"/>
  <c r="AU266" i="2"/>
  <c r="AY266" i="2"/>
  <c r="BA266" i="2"/>
  <c r="BB266" i="2"/>
  <c r="AW266" i="2"/>
  <c r="AX266" i="2"/>
  <c r="BU123" i="2"/>
  <c r="CE123" i="2" s="1"/>
  <c r="AU115" i="2"/>
  <c r="AY115" i="2"/>
  <c r="AX115" i="2"/>
  <c r="BB115" i="2"/>
  <c r="AZ115" i="2"/>
  <c r="AW115" i="2"/>
  <c r="AV115" i="2"/>
  <c r="BA115" i="2"/>
  <c r="AW191" i="2"/>
  <c r="BA191" i="2"/>
  <c r="AX191" i="2"/>
  <c r="BB191" i="2"/>
  <c r="AY191" i="2"/>
  <c r="AV191" i="2"/>
  <c r="AZ191" i="2"/>
  <c r="AU191" i="2"/>
  <c r="AW71" i="2"/>
  <c r="BA71" i="2"/>
  <c r="AV71" i="2"/>
  <c r="AZ71" i="2"/>
  <c r="BB71" i="2"/>
  <c r="AU71" i="2"/>
  <c r="AX71" i="2"/>
  <c r="AY71" i="2"/>
  <c r="BV143" i="2"/>
  <c r="CF143" i="2" s="1"/>
  <c r="BY143" i="2"/>
  <c r="CI143" i="2" s="1"/>
  <c r="AU143" i="2"/>
  <c r="AY143" i="2"/>
  <c r="AX143" i="2"/>
  <c r="BB143" i="2"/>
  <c r="AZ143" i="2"/>
  <c r="AW143" i="2"/>
  <c r="AV143" i="2"/>
  <c r="BA143" i="2"/>
  <c r="AV249" i="2"/>
  <c r="AZ249" i="2"/>
  <c r="AU249" i="2"/>
  <c r="AY249" i="2"/>
  <c r="BA249" i="2"/>
  <c r="BB249" i="2"/>
  <c r="AW249" i="2"/>
  <c r="AX249" i="2"/>
  <c r="BU290" i="2"/>
  <c r="CE290" i="2" s="1"/>
  <c r="BW290" i="2"/>
  <c r="CG290" i="2" s="1"/>
  <c r="AW165" i="2"/>
  <c r="BA165" i="2"/>
  <c r="AV165" i="2"/>
  <c r="AZ165" i="2"/>
  <c r="BB165" i="2"/>
  <c r="AU165" i="2"/>
  <c r="AY165" i="2"/>
  <c r="AX165" i="2"/>
  <c r="BY92" i="2"/>
  <c r="CI92" i="2" s="1"/>
  <c r="AW171" i="2"/>
  <c r="BA171" i="2"/>
  <c r="AV171" i="2"/>
  <c r="AZ171" i="2"/>
  <c r="BB171" i="2"/>
  <c r="AU171" i="2"/>
  <c r="AY171" i="2"/>
  <c r="AX171" i="2"/>
  <c r="BV153" i="2"/>
  <c r="CF153" i="2" s="1"/>
  <c r="AV239" i="2"/>
  <c r="AZ239" i="2"/>
  <c r="AU239" i="2"/>
  <c r="AY239" i="2"/>
  <c r="BA239" i="2"/>
  <c r="AW239" i="2"/>
  <c r="BB239" i="2"/>
  <c r="AX239" i="2"/>
  <c r="AW152" i="2"/>
  <c r="BA152" i="2"/>
  <c r="AV152" i="2"/>
  <c r="AZ152" i="2"/>
  <c r="BB152" i="2"/>
  <c r="AU152" i="2"/>
  <c r="AX152" i="2"/>
  <c r="AY152" i="2"/>
  <c r="BZ70" i="2"/>
  <c r="CJ70" i="2" s="1"/>
  <c r="BV70" i="2"/>
  <c r="CF70" i="2" s="1"/>
  <c r="AW70" i="2"/>
  <c r="BA70" i="2"/>
  <c r="AV70" i="2"/>
  <c r="AZ70" i="2"/>
  <c r="BB70" i="2"/>
  <c r="AU70" i="2"/>
  <c r="AY70" i="2"/>
  <c r="AX70" i="2"/>
  <c r="BX220" i="2"/>
  <c r="CH220" i="2" s="1"/>
  <c r="BT220" i="2"/>
  <c r="CD220" i="2" s="1"/>
  <c r="AW85" i="2"/>
  <c r="BA85" i="2"/>
  <c r="AX85" i="2"/>
  <c r="BB85" i="2"/>
  <c r="AY85" i="2"/>
  <c r="AV85" i="2"/>
  <c r="AZ85" i="2"/>
  <c r="AU85" i="2"/>
  <c r="AW61" i="2"/>
  <c r="BA61" i="2"/>
  <c r="AV61" i="2"/>
  <c r="AZ61" i="2"/>
  <c r="BB61" i="2"/>
  <c r="AU61" i="2"/>
  <c r="AX61" i="2"/>
  <c r="AY61" i="2"/>
  <c r="BX250" i="2"/>
  <c r="CH250" i="2" s="1"/>
  <c r="BV250" i="2"/>
  <c r="CF250" i="2" s="1"/>
  <c r="BW89" i="2"/>
  <c r="CG89" i="2" s="1"/>
  <c r="AW89" i="2"/>
  <c r="BA89" i="2"/>
  <c r="AX89" i="2"/>
  <c r="BB89" i="2"/>
  <c r="AY89" i="2"/>
  <c r="AV89" i="2"/>
  <c r="AZ89" i="2"/>
  <c r="AU89" i="2"/>
  <c r="BX196" i="2"/>
  <c r="CH196" i="2" s="1"/>
  <c r="AW95" i="2"/>
  <c r="BA95" i="2"/>
  <c r="AV95" i="2"/>
  <c r="AZ95" i="2"/>
  <c r="BB95" i="2"/>
  <c r="AY95" i="2"/>
  <c r="AX95" i="2"/>
  <c r="AU95" i="2"/>
  <c r="BU65" i="2"/>
  <c r="CE65" i="2" s="1"/>
  <c r="BY285" i="2"/>
  <c r="CI285" i="2" s="1"/>
  <c r="BW285" i="2"/>
  <c r="CG285" i="2" s="1"/>
  <c r="AV285" i="2"/>
  <c r="AZ285" i="2"/>
  <c r="AU285" i="2"/>
  <c r="AY285" i="2"/>
  <c r="BA285" i="2"/>
  <c r="AW285" i="2"/>
  <c r="BB285" i="2"/>
  <c r="AX285" i="2"/>
  <c r="BT64" i="2"/>
  <c r="CD64" i="2" s="1"/>
  <c r="AW174" i="2"/>
  <c r="BA174" i="2"/>
  <c r="AV174" i="2"/>
  <c r="AZ174" i="2"/>
  <c r="BB174" i="2"/>
  <c r="AU174" i="2"/>
  <c r="AX174" i="2"/>
  <c r="AY174" i="2"/>
  <c r="BV8" i="2"/>
  <c r="CF8" i="2" s="1"/>
  <c r="BZ293" i="2"/>
  <c r="CJ293" i="2" s="1"/>
  <c r="BU116" i="2"/>
  <c r="CE116" i="2" s="1"/>
  <c r="BY182" i="2"/>
  <c r="CI182" i="2" s="1"/>
  <c r="BV121" i="2"/>
  <c r="CF121" i="2" s="1"/>
  <c r="BZ116" i="2"/>
  <c r="CJ116" i="2" s="1"/>
  <c r="BU277" i="2"/>
  <c r="CE277" i="2" s="1"/>
  <c r="BZ291" i="2"/>
  <c r="CJ291" i="2" s="1"/>
  <c r="BW44" i="2"/>
  <c r="CG44" i="2" s="1"/>
  <c r="AU44" i="2"/>
  <c r="AY44" i="2"/>
  <c r="AV44" i="2"/>
  <c r="AZ44" i="2"/>
  <c r="AW44" i="2"/>
  <c r="BB44" i="2"/>
  <c r="AX44" i="2"/>
  <c r="BA44" i="2"/>
  <c r="AV275" i="2"/>
  <c r="AZ275" i="2"/>
  <c r="AU275" i="2"/>
  <c r="AY275" i="2"/>
  <c r="BA275" i="2"/>
  <c r="BB275" i="2"/>
  <c r="AW275" i="2"/>
  <c r="AX275" i="2"/>
  <c r="AU118" i="2"/>
  <c r="AY118" i="2"/>
  <c r="AX118" i="2"/>
  <c r="BB118" i="2"/>
  <c r="AZ118" i="2"/>
  <c r="AW118" i="2"/>
  <c r="BA118" i="2"/>
  <c r="AV118" i="2"/>
  <c r="AU116" i="2"/>
  <c r="AY116" i="2"/>
  <c r="AX116" i="2"/>
  <c r="BB116" i="2"/>
  <c r="AZ116" i="2"/>
  <c r="AW116" i="2"/>
  <c r="BA116" i="2"/>
  <c r="AV116" i="2"/>
  <c r="AV242" i="2"/>
  <c r="AZ242" i="2"/>
  <c r="AU242" i="2"/>
  <c r="AY242" i="2"/>
  <c r="BA242" i="2"/>
  <c r="BB242" i="2"/>
  <c r="AW242" i="2"/>
  <c r="AX242" i="2"/>
  <c r="AU38" i="2"/>
  <c r="AY38" i="2"/>
  <c r="AV38" i="2"/>
  <c r="AZ38" i="2"/>
  <c r="AW38" i="2"/>
  <c r="BB38" i="2"/>
  <c r="AX38" i="2"/>
  <c r="BA38" i="2"/>
  <c r="AV35" i="2"/>
  <c r="AZ35" i="2"/>
  <c r="BB35" i="2"/>
  <c r="AW35" i="2"/>
  <c r="BA35" i="2"/>
  <c r="AX35" i="2"/>
  <c r="AU35" i="2"/>
  <c r="AY35" i="2"/>
  <c r="BZ83" i="2"/>
  <c r="CJ83" i="2" s="1"/>
  <c r="BU83" i="2"/>
  <c r="CE83" i="2" s="1"/>
  <c r="AU120" i="2"/>
  <c r="AY120" i="2"/>
  <c r="AX120" i="2"/>
  <c r="BB120" i="2"/>
  <c r="AZ120" i="2"/>
  <c r="AW120" i="2"/>
  <c r="BA120" i="2"/>
  <c r="AV120" i="2"/>
  <c r="BZ286" i="2"/>
  <c r="CJ286" i="2" s="1"/>
  <c r="AV281" i="2"/>
  <c r="AZ281" i="2"/>
  <c r="AU281" i="2"/>
  <c r="AY281" i="2"/>
  <c r="BA281" i="2"/>
  <c r="AW281" i="2"/>
  <c r="BB281" i="2"/>
  <c r="AX281" i="2"/>
  <c r="BZ125" i="2"/>
  <c r="CJ125" i="2" s="1"/>
  <c r="BV125" i="2"/>
  <c r="CF125" i="2" s="1"/>
  <c r="AU125" i="2"/>
  <c r="AY125" i="2"/>
  <c r="AX125" i="2"/>
  <c r="BB125" i="2"/>
  <c r="AZ125" i="2"/>
  <c r="AW125" i="2"/>
  <c r="AV125" i="2"/>
  <c r="BA125" i="2"/>
  <c r="BX247" i="2"/>
  <c r="CH247" i="2" s="1"/>
  <c r="BU197" i="2"/>
  <c r="CE197" i="2" s="1"/>
  <c r="BW197" i="2"/>
  <c r="CG197" i="2" s="1"/>
  <c r="AW197" i="2"/>
  <c r="BA197" i="2"/>
  <c r="AX197" i="2"/>
  <c r="BB197" i="2"/>
  <c r="AY197" i="2"/>
  <c r="AV197" i="2"/>
  <c r="AZ197" i="2"/>
  <c r="AU197" i="2"/>
  <c r="BX170" i="2"/>
  <c r="CH170" i="2" s="1"/>
  <c r="AW91" i="2"/>
  <c r="BA91" i="2"/>
  <c r="AX91" i="2"/>
  <c r="BB91" i="2"/>
  <c r="AY91" i="2"/>
  <c r="AV91" i="2"/>
  <c r="AZ91" i="2"/>
  <c r="AU91" i="2"/>
  <c r="AW154" i="2"/>
  <c r="BA154" i="2"/>
  <c r="AV154" i="2"/>
  <c r="AZ154" i="2"/>
  <c r="BB154" i="2"/>
  <c r="AU154" i="2"/>
  <c r="AX154" i="2"/>
  <c r="AY154" i="2"/>
  <c r="BT109" i="2"/>
  <c r="CD109" i="2" s="1"/>
  <c r="AU109" i="2"/>
  <c r="AY109" i="2"/>
  <c r="AX109" i="2"/>
  <c r="BB109" i="2"/>
  <c r="AZ109" i="2"/>
  <c r="AW109" i="2"/>
  <c r="AV109" i="2"/>
  <c r="BA109" i="2"/>
  <c r="BY157" i="2"/>
  <c r="CI157" i="2" s="1"/>
  <c r="BX157" i="2"/>
  <c r="CH157" i="2" s="1"/>
  <c r="AU114" i="2"/>
  <c r="AY114" i="2"/>
  <c r="AX114" i="2"/>
  <c r="BB114" i="2"/>
  <c r="AZ114" i="2"/>
  <c r="AW114" i="2"/>
  <c r="BA114" i="2"/>
  <c r="AV114" i="2"/>
  <c r="AV297" i="2"/>
  <c r="AZ297" i="2"/>
  <c r="AW297" i="2"/>
  <c r="BA297" i="2"/>
  <c r="AX297" i="2"/>
  <c r="AU297" i="2"/>
  <c r="AY297" i="2"/>
  <c r="BB297" i="2"/>
  <c r="AW198" i="2"/>
  <c r="BA198" i="2"/>
  <c r="AX198" i="2"/>
  <c r="BB198" i="2"/>
  <c r="AY198" i="2"/>
  <c r="AV198" i="2"/>
  <c r="AZ198" i="2"/>
  <c r="AU198" i="2"/>
  <c r="AW159" i="2"/>
  <c r="BA159" i="2"/>
  <c r="AV159" i="2"/>
  <c r="AZ159" i="2"/>
  <c r="BB159" i="2"/>
  <c r="AU159" i="2"/>
  <c r="AY159" i="2"/>
  <c r="AX159" i="2"/>
  <c r="AV259" i="2"/>
  <c r="AZ259" i="2"/>
  <c r="AU259" i="2"/>
  <c r="AY259" i="2"/>
  <c r="BA259" i="2"/>
  <c r="AW259" i="2"/>
  <c r="BB259" i="2"/>
  <c r="AX259" i="2"/>
  <c r="AV251" i="2"/>
  <c r="AZ251" i="2"/>
  <c r="AU251" i="2"/>
  <c r="AY251" i="2"/>
  <c r="BA251" i="2"/>
  <c r="BB251" i="2"/>
  <c r="AW251" i="2"/>
  <c r="AX251" i="2"/>
  <c r="AV216" i="2"/>
  <c r="AZ216" i="2"/>
  <c r="AU216" i="2"/>
  <c r="AY216" i="2"/>
  <c r="BA216" i="2"/>
  <c r="BB216" i="2"/>
  <c r="AW216" i="2"/>
  <c r="AX216" i="2"/>
  <c r="AN216" i="2"/>
  <c r="BT216" i="2" s="1"/>
  <c r="CD216" i="2" s="1"/>
  <c r="AO216" i="2"/>
  <c r="BU216" i="2" s="1"/>
  <c r="CE216" i="2" s="1"/>
  <c r="AM216" i="2"/>
  <c r="BS216" i="2" s="1"/>
  <c r="AR216" i="2"/>
  <c r="BX216" i="2" s="1"/>
  <c r="CH216" i="2" s="1"/>
  <c r="AP216" i="2"/>
  <c r="BV216" i="2" s="1"/>
  <c r="CF216" i="2" s="1"/>
  <c r="AT216" i="2"/>
  <c r="BZ216" i="2" s="1"/>
  <c r="CJ216" i="2" s="1"/>
  <c r="AS216" i="2"/>
  <c r="BY216" i="2" s="1"/>
  <c r="CI216" i="2" s="1"/>
  <c r="AQ216" i="2"/>
  <c r="BW216" i="2" s="1"/>
  <c r="CG216" i="2" s="1"/>
  <c r="BY291" i="2"/>
  <c r="CI291" i="2" s="1"/>
  <c r="BV196" i="2"/>
  <c r="CF196" i="2" s="1"/>
  <c r="AW204" i="2"/>
  <c r="BA204" i="2"/>
  <c r="AX204" i="2"/>
  <c r="BB204" i="2"/>
  <c r="AY204" i="2"/>
  <c r="AV204" i="2"/>
  <c r="AZ204" i="2"/>
  <c r="AU204" i="2"/>
  <c r="AU131" i="2"/>
  <c r="AY131" i="2"/>
  <c r="AX131" i="2"/>
  <c r="BB131" i="2"/>
  <c r="AZ131" i="2"/>
  <c r="AW131" i="2"/>
  <c r="AV131" i="2"/>
  <c r="BA131" i="2"/>
  <c r="AW161" i="2"/>
  <c r="BA161" i="2"/>
  <c r="AV161" i="2"/>
  <c r="AZ161" i="2"/>
  <c r="BB161" i="2"/>
  <c r="AU161" i="2"/>
  <c r="AY161" i="2"/>
  <c r="AX161" i="2"/>
  <c r="AW59" i="2"/>
  <c r="BA59" i="2"/>
  <c r="AV59" i="2"/>
  <c r="AZ59" i="2"/>
  <c r="BB59" i="2"/>
  <c r="AU59" i="2"/>
  <c r="AX59" i="2"/>
  <c r="AY59" i="2"/>
  <c r="AU134" i="2"/>
  <c r="AY134" i="2"/>
  <c r="AX134" i="2"/>
  <c r="BB134" i="2"/>
  <c r="AZ134" i="2"/>
  <c r="AW134" i="2"/>
  <c r="BA134" i="2"/>
  <c r="AV134" i="2"/>
  <c r="AW202" i="2"/>
  <c r="BA202" i="2"/>
  <c r="AX202" i="2"/>
  <c r="BB202" i="2"/>
  <c r="AY202" i="2"/>
  <c r="AV202" i="2"/>
  <c r="AU202" i="2"/>
  <c r="AZ202" i="2"/>
  <c r="AU41" i="2"/>
  <c r="AY41" i="2"/>
  <c r="AV41" i="2"/>
  <c r="AZ41" i="2"/>
  <c r="AW41" i="2"/>
  <c r="BB41" i="2"/>
  <c r="BA41" i="2"/>
  <c r="AX41" i="2"/>
  <c r="AW194" i="2"/>
  <c r="BA194" i="2"/>
  <c r="AX194" i="2"/>
  <c r="BB194" i="2"/>
  <c r="AY194" i="2"/>
  <c r="AV194" i="2"/>
  <c r="AZ194" i="2"/>
  <c r="AU194" i="2"/>
  <c r="AU135" i="2"/>
  <c r="AY135" i="2"/>
  <c r="AX135" i="2"/>
  <c r="BB135" i="2"/>
  <c r="AZ135" i="2"/>
  <c r="AW135" i="2"/>
  <c r="AV135" i="2"/>
  <c r="BA135" i="2"/>
  <c r="AW169" i="2"/>
  <c r="BA169" i="2"/>
  <c r="AV169" i="2"/>
  <c r="AZ169" i="2"/>
  <c r="BB169" i="2"/>
  <c r="AU169" i="2"/>
  <c r="AY169" i="2"/>
  <c r="AX169" i="2"/>
  <c r="BX138" i="2"/>
  <c r="CH138" i="2" s="1"/>
  <c r="AW173" i="2"/>
  <c r="BA173" i="2"/>
  <c r="AV173" i="2"/>
  <c r="AZ173" i="2"/>
  <c r="BB173" i="2"/>
  <c r="AU173" i="2"/>
  <c r="AY173" i="2"/>
  <c r="AX173" i="2"/>
  <c r="BX62" i="2"/>
  <c r="CH62" i="2" s="1"/>
  <c r="BT262" i="2"/>
  <c r="CD262" i="2" s="1"/>
  <c r="AW87" i="2"/>
  <c r="BA87" i="2"/>
  <c r="AX87" i="2"/>
  <c r="BB87" i="2"/>
  <c r="AY87" i="2"/>
  <c r="AV87" i="2"/>
  <c r="AZ87" i="2"/>
  <c r="AU87" i="2"/>
  <c r="AU122" i="2"/>
  <c r="AY122" i="2"/>
  <c r="AX122" i="2"/>
  <c r="BB122" i="2"/>
  <c r="AZ122" i="2"/>
  <c r="AW122" i="2"/>
  <c r="BA122" i="2"/>
  <c r="AV122" i="2"/>
  <c r="AW96" i="2"/>
  <c r="BA96" i="2"/>
  <c r="AV96" i="2"/>
  <c r="AZ96" i="2"/>
  <c r="BB96" i="2"/>
  <c r="AY96" i="2"/>
  <c r="AU96" i="2"/>
  <c r="AX96" i="2"/>
  <c r="BT136" i="2"/>
  <c r="CD136" i="2" s="1"/>
  <c r="BZ255" i="2"/>
  <c r="CJ255" i="2" s="1"/>
  <c r="BY121" i="2"/>
  <c r="CI121" i="2" s="1"/>
  <c r="AW84" i="2"/>
  <c r="BA84" i="2"/>
  <c r="AX84" i="2"/>
  <c r="BB84" i="2"/>
  <c r="AY84" i="2"/>
  <c r="AV84" i="2"/>
  <c r="AZ84" i="2"/>
  <c r="AU84" i="2"/>
  <c r="AV295" i="2"/>
  <c r="AZ295" i="2"/>
  <c r="BB295" i="2"/>
  <c r="AW295" i="2"/>
  <c r="BA295" i="2"/>
  <c r="AX295" i="2"/>
  <c r="AU295" i="2"/>
  <c r="AY295" i="2"/>
  <c r="AW97" i="2"/>
  <c r="BA97" i="2"/>
  <c r="AV97" i="2"/>
  <c r="AZ97" i="2"/>
  <c r="BB97" i="2"/>
  <c r="AY97" i="2"/>
  <c r="AX97" i="2"/>
  <c r="AU97" i="2"/>
  <c r="AW193" i="2"/>
  <c r="BA193" i="2"/>
  <c r="AX193" i="2"/>
  <c r="BB193" i="2"/>
  <c r="AY193" i="2"/>
  <c r="AV193" i="2"/>
  <c r="AZ193" i="2"/>
  <c r="AU193" i="2"/>
  <c r="BX54" i="2"/>
  <c r="CH54" i="2" s="1"/>
  <c r="BY54" i="2"/>
  <c r="CI54" i="2" s="1"/>
  <c r="AU112" i="2"/>
  <c r="AY112" i="2"/>
  <c r="AX112" i="2"/>
  <c r="BB112" i="2"/>
  <c r="AZ112" i="2"/>
  <c r="AW112" i="2"/>
  <c r="BA112" i="2"/>
  <c r="AV112" i="2"/>
  <c r="AW150" i="2"/>
  <c r="BA150" i="2"/>
  <c r="AV150" i="2"/>
  <c r="AZ150" i="2"/>
  <c r="BB150" i="2"/>
  <c r="AU150" i="2"/>
  <c r="AX150" i="2"/>
  <c r="AY150" i="2"/>
  <c r="BZ195" i="2"/>
  <c r="CJ195" i="2" s="1"/>
  <c r="AW175" i="2"/>
  <c r="BA175" i="2"/>
  <c r="AV175" i="2"/>
  <c r="AZ175" i="2"/>
  <c r="BB175" i="2"/>
  <c r="AU175" i="2"/>
  <c r="AY175" i="2"/>
  <c r="AX175" i="2"/>
  <c r="BV54" i="2"/>
  <c r="CF54" i="2" s="1"/>
  <c r="BZ143" i="2"/>
  <c r="CJ143" i="2" s="1"/>
  <c r="BU212" i="2"/>
  <c r="CE212" i="2" s="1"/>
  <c r="AN268" i="2"/>
  <c r="BT268" i="2" s="1"/>
  <c r="CD268" i="2" s="1"/>
  <c r="AV268" i="2"/>
  <c r="AZ268" i="2"/>
  <c r="AU268" i="2"/>
  <c r="AY268" i="2"/>
  <c r="BA268" i="2"/>
  <c r="BB268" i="2"/>
  <c r="AW268" i="2"/>
  <c r="AX268" i="2"/>
  <c r="AQ268" i="2"/>
  <c r="BW268" i="2" s="1"/>
  <c r="CG268" i="2" s="1"/>
  <c r="AU110" i="2"/>
  <c r="AY110" i="2"/>
  <c r="AX110" i="2"/>
  <c r="BB110" i="2"/>
  <c r="AZ110" i="2"/>
  <c r="AW110" i="2"/>
  <c r="BA110" i="2"/>
  <c r="AV110" i="2"/>
  <c r="AV261" i="2"/>
  <c r="AZ261" i="2"/>
  <c r="AU261" i="2"/>
  <c r="AY261" i="2"/>
  <c r="BA261" i="2"/>
  <c r="AW261" i="2"/>
  <c r="BB261" i="2"/>
  <c r="AX261" i="2"/>
  <c r="AV229" i="2"/>
  <c r="AZ229" i="2"/>
  <c r="AU229" i="2"/>
  <c r="AY229" i="2"/>
  <c r="BA229" i="2"/>
  <c r="BB229" i="2"/>
  <c r="AW229" i="2"/>
  <c r="AX229" i="2"/>
  <c r="AW184" i="2"/>
  <c r="BA184" i="2"/>
  <c r="AX184" i="2"/>
  <c r="BB184" i="2"/>
  <c r="AY184" i="2"/>
  <c r="AV184" i="2"/>
  <c r="AZ184" i="2"/>
  <c r="AU184" i="2"/>
  <c r="AW107" i="2"/>
  <c r="AY107" i="2"/>
  <c r="AX107" i="2"/>
  <c r="BB107" i="2"/>
  <c r="AZ107" i="2"/>
  <c r="AV107" i="2"/>
  <c r="AU107" i="2"/>
  <c r="BA107" i="2"/>
  <c r="AV227" i="2"/>
  <c r="AZ227" i="2"/>
  <c r="AU227" i="2"/>
  <c r="AY227" i="2"/>
  <c r="BA227" i="2"/>
  <c r="BB227" i="2"/>
  <c r="AW227" i="2"/>
  <c r="AX227" i="2"/>
  <c r="BX266" i="2"/>
  <c r="CH266" i="2" s="1"/>
  <c r="AV288" i="2"/>
  <c r="AZ288" i="2"/>
  <c r="AU288" i="2"/>
  <c r="AY288" i="2"/>
  <c r="BA288" i="2"/>
  <c r="BB288" i="2"/>
  <c r="AW288" i="2"/>
  <c r="AX288" i="2"/>
  <c r="AV240" i="2"/>
  <c r="AZ240" i="2"/>
  <c r="AU240" i="2"/>
  <c r="AY240" i="2"/>
  <c r="BA240" i="2"/>
  <c r="BB240" i="2"/>
  <c r="AW240" i="2"/>
  <c r="AX240" i="2"/>
  <c r="AW104" i="2"/>
  <c r="BA104" i="2"/>
  <c r="AV104" i="2"/>
  <c r="AZ104" i="2"/>
  <c r="BB104" i="2"/>
  <c r="AY104" i="2"/>
  <c r="AU104" i="2"/>
  <c r="AX104" i="2"/>
  <c r="AV298" i="2"/>
  <c r="AZ298" i="2"/>
  <c r="AW298" i="2"/>
  <c r="BA298" i="2"/>
  <c r="AX298" i="2"/>
  <c r="AU298" i="2"/>
  <c r="AY298" i="2"/>
  <c r="BB298" i="2"/>
  <c r="BX143" i="2"/>
  <c r="CH143" i="2" s="1"/>
  <c r="BU293" i="2"/>
  <c r="CE293" i="2" s="1"/>
  <c r="AV293" i="2"/>
  <c r="AZ293" i="2"/>
  <c r="AX293" i="2"/>
  <c r="AW293" i="2"/>
  <c r="BA293" i="2"/>
  <c r="BB293" i="2"/>
  <c r="AU293" i="2"/>
  <c r="AY293" i="2"/>
  <c r="BY290" i="2"/>
  <c r="CI290" i="2" s="1"/>
  <c r="AV256" i="2"/>
  <c r="AZ256" i="2"/>
  <c r="AU256" i="2"/>
  <c r="AY256" i="2"/>
  <c r="BA256" i="2"/>
  <c r="AW256" i="2"/>
  <c r="BB256" i="2"/>
  <c r="AX256" i="2"/>
  <c r="BT153" i="2"/>
  <c r="CD153" i="2" s="1"/>
  <c r="BU153" i="2"/>
  <c r="CE153" i="2" s="1"/>
  <c r="AV270" i="2"/>
  <c r="AZ270" i="2"/>
  <c r="AU270" i="2"/>
  <c r="AY270" i="2"/>
  <c r="BA270" i="2"/>
  <c r="BB270" i="2"/>
  <c r="AW270" i="2"/>
  <c r="AX270" i="2"/>
  <c r="AW183" i="2"/>
  <c r="BA183" i="2"/>
  <c r="AX183" i="2"/>
  <c r="BB183" i="2"/>
  <c r="AY183" i="2"/>
  <c r="AV183" i="2"/>
  <c r="AZ183" i="2"/>
  <c r="AU183" i="2"/>
  <c r="BT70" i="2"/>
  <c r="CD70" i="2" s="1"/>
  <c r="BX70" i="2"/>
  <c r="CH70" i="2" s="1"/>
  <c r="AV292" i="2"/>
  <c r="AZ292" i="2"/>
  <c r="AX292" i="2"/>
  <c r="AW292" i="2"/>
  <c r="BA292" i="2"/>
  <c r="BB292" i="2"/>
  <c r="AU292" i="2"/>
  <c r="AY292" i="2"/>
  <c r="BZ220" i="2"/>
  <c r="CJ220" i="2" s="1"/>
  <c r="BY119" i="2"/>
  <c r="CI119" i="2" s="1"/>
  <c r="AU148" i="2"/>
  <c r="AY148" i="2"/>
  <c r="AX148" i="2"/>
  <c r="BB148" i="2"/>
  <c r="AZ148" i="2"/>
  <c r="AW148" i="2"/>
  <c r="BA148" i="2"/>
  <c r="AV148" i="2"/>
  <c r="BY250" i="2"/>
  <c r="CI250" i="2" s="1"/>
  <c r="AV250" i="2"/>
  <c r="AZ250" i="2"/>
  <c r="AU250" i="2"/>
  <c r="AY250" i="2"/>
  <c r="BA250" i="2"/>
  <c r="AW250" i="2"/>
  <c r="BB250" i="2"/>
  <c r="AX250" i="2"/>
  <c r="BZ89" i="2"/>
  <c r="CJ89" i="2" s="1"/>
  <c r="BY89" i="2"/>
  <c r="CI89" i="2" s="1"/>
  <c r="BW196" i="2"/>
  <c r="CG196" i="2" s="1"/>
  <c r="AW196" i="2"/>
  <c r="BA196" i="2"/>
  <c r="AX196" i="2"/>
  <c r="BB196" i="2"/>
  <c r="AY196" i="2"/>
  <c r="AV196" i="2"/>
  <c r="AU196" i="2"/>
  <c r="AZ196" i="2"/>
  <c r="BX285" i="2"/>
  <c r="CH285" i="2" s="1"/>
  <c r="BY64" i="2"/>
  <c r="CI64" i="2" s="1"/>
  <c r="BW64" i="2"/>
  <c r="CG64" i="2" s="1"/>
  <c r="AW78" i="2"/>
  <c r="BA78" i="2"/>
  <c r="AV78" i="2"/>
  <c r="AZ78" i="2"/>
  <c r="BB78" i="2"/>
  <c r="AU78" i="2"/>
  <c r="AY78" i="2"/>
  <c r="AX78" i="2"/>
  <c r="BU121" i="2"/>
  <c r="CE121" i="2" s="1"/>
  <c r="BV177" i="2"/>
  <c r="CF177" i="2" s="1"/>
  <c r="BV247" i="2"/>
  <c r="CF247" i="2" s="1"/>
  <c r="BT44" i="2"/>
  <c r="CD44" i="2" s="1"/>
  <c r="AV294" i="2"/>
  <c r="AZ294" i="2"/>
  <c r="AX294" i="2"/>
  <c r="BB294" i="2"/>
  <c r="AW294" i="2"/>
  <c r="BA294" i="2"/>
  <c r="AU294" i="2"/>
  <c r="AY294" i="2"/>
  <c r="AN294" i="2"/>
  <c r="BT294" i="2" s="1"/>
  <c r="CD294" i="2" s="1"/>
  <c r="AT294" i="2"/>
  <c r="BZ294" i="2" s="1"/>
  <c r="CJ294" i="2" s="1"/>
  <c r="AO294" i="2"/>
  <c r="AR294" i="2"/>
  <c r="BX294" i="2" s="1"/>
  <c r="CH294" i="2" s="1"/>
  <c r="AM294" i="2"/>
  <c r="BS294" i="2" s="1"/>
  <c r="AQ294" i="2"/>
  <c r="BW294" i="2" s="1"/>
  <c r="CG294" i="2" s="1"/>
  <c r="AS294" i="2"/>
  <c r="BY294" i="2" s="1"/>
  <c r="CI294" i="2" s="1"/>
  <c r="AP294" i="2"/>
  <c r="BV294" i="2" s="1"/>
  <c r="CF294" i="2" s="1"/>
  <c r="BW293" i="2"/>
  <c r="CG293" i="2" s="1"/>
  <c r="BT277" i="2"/>
  <c r="CD277" i="2" s="1"/>
  <c r="AU126" i="2"/>
  <c r="AY126" i="2"/>
  <c r="AX126" i="2"/>
  <c r="BB126" i="2"/>
  <c r="AZ126" i="2"/>
  <c r="AW126" i="2"/>
  <c r="BA126" i="2"/>
  <c r="AV126" i="2"/>
  <c r="AP126" i="2"/>
  <c r="AS126" i="2"/>
  <c r="BY126" i="2" s="1"/>
  <c r="CI126" i="2" s="1"/>
  <c r="AT126" i="2"/>
  <c r="BZ126" i="2" s="1"/>
  <c r="CJ126" i="2" s="1"/>
  <c r="AN126" i="2"/>
  <c r="BT126" i="2" s="1"/>
  <c r="CD126" i="2" s="1"/>
  <c r="AR126" i="2"/>
  <c r="BX126" i="2" s="1"/>
  <c r="CH126" i="2" s="1"/>
  <c r="AM126" i="2"/>
  <c r="BS126" i="2" s="1"/>
  <c r="AQ126" i="2"/>
  <c r="BW126" i="2" s="1"/>
  <c r="CG126" i="2" s="1"/>
  <c r="AO126" i="2"/>
  <c r="BU126" i="2" s="1"/>
  <c r="CE126" i="2" s="1"/>
  <c r="BV84" i="2"/>
  <c r="CF84" i="2" s="1"/>
  <c r="BZ92" i="2"/>
  <c r="CJ92" i="2" s="1"/>
  <c r="AV280" i="2"/>
  <c r="AZ280" i="2"/>
  <c r="AU280" i="2"/>
  <c r="AY280" i="2"/>
  <c r="BA280" i="2"/>
  <c r="BB280" i="2"/>
  <c r="AW280" i="2"/>
  <c r="AX280" i="2"/>
  <c r="AP280" i="2"/>
  <c r="BV280" i="2" s="1"/>
  <c r="CF280" i="2" s="1"/>
  <c r="AT280" i="2"/>
  <c r="BZ280" i="2" s="1"/>
  <c r="CJ280" i="2" s="1"/>
  <c r="AN280" i="2"/>
  <c r="BT280" i="2" s="1"/>
  <c r="CD280" i="2" s="1"/>
  <c r="AQ280" i="2"/>
  <c r="BW280" i="2" s="1"/>
  <c r="CG280" i="2" s="1"/>
  <c r="AM280" i="2"/>
  <c r="BS280" i="2" s="1"/>
  <c r="AO280" i="2"/>
  <c r="BU280" i="2" s="1"/>
  <c r="CE280" i="2" s="1"/>
  <c r="AR280" i="2"/>
  <c r="BX280" i="2" s="1"/>
  <c r="CH280" i="2" s="1"/>
  <c r="AS280" i="2"/>
  <c r="BY280" i="2" s="1"/>
  <c r="CI280" i="2" s="1"/>
  <c r="AW192" i="2"/>
  <c r="BA192" i="2"/>
  <c r="AX192" i="2"/>
  <c r="BB192" i="2"/>
  <c r="AY192" i="2"/>
  <c r="AV192" i="2"/>
  <c r="AZ192" i="2"/>
  <c r="AU192" i="2"/>
  <c r="AV214" i="2"/>
  <c r="AZ214" i="2"/>
  <c r="AU214" i="2"/>
  <c r="AY214" i="2"/>
  <c r="BA214" i="2"/>
  <c r="BB214" i="2"/>
  <c r="AW214" i="2"/>
  <c r="AX214" i="2"/>
  <c r="AV289" i="2"/>
  <c r="AZ289" i="2"/>
  <c r="AU289" i="2"/>
  <c r="AY289" i="2"/>
  <c r="BA289" i="2"/>
  <c r="AW289" i="2"/>
  <c r="BB289" i="2"/>
  <c r="AX289" i="2"/>
  <c r="AW177" i="2"/>
  <c r="BA177" i="2"/>
  <c r="AV177" i="2"/>
  <c r="AZ177" i="2"/>
  <c r="BB177" i="2"/>
  <c r="AU177" i="2"/>
  <c r="AY177" i="2"/>
  <c r="AX177" i="2"/>
  <c r="BY116" i="2"/>
  <c r="CI116" i="2" s="1"/>
  <c r="AW164" i="2"/>
  <c r="BA164" i="2"/>
  <c r="AV164" i="2"/>
  <c r="AZ164" i="2"/>
  <c r="BB164" i="2"/>
  <c r="AU164" i="2"/>
  <c r="AX164" i="2"/>
  <c r="AY164" i="2"/>
  <c r="AU146" i="2"/>
  <c r="AY146" i="2"/>
  <c r="AX146" i="2"/>
  <c r="BB146" i="2"/>
  <c r="AZ146" i="2"/>
  <c r="AW146" i="2"/>
  <c r="BA146" i="2"/>
  <c r="AV146" i="2"/>
  <c r="AV235" i="2"/>
  <c r="AZ235" i="2"/>
  <c r="AU235" i="2"/>
  <c r="AY235" i="2"/>
  <c r="BA235" i="2"/>
  <c r="AW235" i="2"/>
  <c r="BB235" i="2"/>
  <c r="AX235" i="2"/>
  <c r="AU36" i="2"/>
  <c r="AY36" i="2"/>
  <c r="AV36" i="2"/>
  <c r="AZ36" i="2"/>
  <c r="AW36" i="2"/>
  <c r="BB36" i="2"/>
  <c r="AX36" i="2"/>
  <c r="BA36" i="2"/>
  <c r="BT286" i="2"/>
  <c r="CD286" i="2" s="1"/>
  <c r="BW286" i="2"/>
  <c r="CG286" i="2" s="1"/>
  <c r="AV286" i="2"/>
  <c r="AZ286" i="2"/>
  <c r="AU286" i="2"/>
  <c r="AY286" i="2"/>
  <c r="BA286" i="2"/>
  <c r="BB286" i="2"/>
  <c r="AW286" i="2"/>
  <c r="AX286" i="2"/>
  <c r="AU128" i="2"/>
  <c r="AY128" i="2"/>
  <c r="AX128" i="2"/>
  <c r="BB128" i="2"/>
  <c r="AZ128" i="2"/>
  <c r="AW128" i="2"/>
  <c r="BA128" i="2"/>
  <c r="AV128" i="2"/>
  <c r="BU125" i="2"/>
  <c r="CE125" i="2" s="1"/>
  <c r="BW125" i="2"/>
  <c r="CG125" i="2" s="1"/>
  <c r="BV100" i="2"/>
  <c r="CF100" i="2" s="1"/>
  <c r="AW100" i="2"/>
  <c r="BA100" i="2"/>
  <c r="AV100" i="2"/>
  <c r="AZ100" i="2"/>
  <c r="BB100" i="2"/>
  <c r="AY100" i="2"/>
  <c r="AU100" i="2"/>
  <c r="AX100" i="2"/>
  <c r="AV225" i="2"/>
  <c r="AZ225" i="2"/>
  <c r="AU225" i="2"/>
  <c r="AY225" i="2"/>
  <c r="BA225" i="2"/>
  <c r="BB225" i="2"/>
  <c r="AW225" i="2"/>
  <c r="AX225" i="2"/>
  <c r="BX197" i="2"/>
  <c r="CH197" i="2" s="1"/>
  <c r="BZ182" i="2"/>
  <c r="CJ182" i="2" s="1"/>
  <c r="AW182" i="2"/>
  <c r="BA182" i="2"/>
  <c r="AX182" i="2"/>
  <c r="BB182" i="2"/>
  <c r="AY182" i="2"/>
  <c r="AV182" i="2"/>
  <c r="AZ182" i="2"/>
  <c r="AU182" i="2"/>
  <c r="BZ91" i="2"/>
  <c r="CJ91" i="2" s="1"/>
  <c r="AV273" i="2"/>
  <c r="AZ273" i="2"/>
  <c r="AU273" i="2"/>
  <c r="AY273" i="2"/>
  <c r="BA273" i="2"/>
  <c r="BB273" i="2"/>
  <c r="AW273" i="2"/>
  <c r="AX273" i="2"/>
  <c r="AW58" i="2"/>
  <c r="BA58" i="2"/>
  <c r="AV58" i="2"/>
  <c r="AZ58" i="2"/>
  <c r="BB58" i="2"/>
  <c r="AU58" i="2"/>
  <c r="AY58" i="2"/>
  <c r="AX58" i="2"/>
  <c r="BZ109" i="2"/>
  <c r="CJ109" i="2" s="1"/>
  <c r="AV277" i="2"/>
  <c r="AZ277" i="2"/>
  <c r="AU277" i="2"/>
  <c r="AY277" i="2"/>
  <c r="BA277" i="2"/>
  <c r="BB277" i="2"/>
  <c r="AW277" i="2"/>
  <c r="AX277" i="2"/>
  <c r="BU157" i="2"/>
  <c r="CE157" i="2" s="1"/>
  <c r="AW60" i="2"/>
  <c r="BA60" i="2"/>
  <c r="AV60" i="2"/>
  <c r="AZ60" i="2"/>
  <c r="BB60" i="2"/>
  <c r="AU60" i="2"/>
  <c r="AY60" i="2"/>
  <c r="AX60" i="2"/>
  <c r="AV222" i="2"/>
  <c r="AZ222" i="2"/>
  <c r="AU222" i="2"/>
  <c r="AY222" i="2"/>
  <c r="BA222" i="2"/>
  <c r="AW222" i="2"/>
  <c r="BB222" i="2"/>
  <c r="AX222" i="2"/>
  <c r="AW86" i="2"/>
  <c r="BA86" i="2"/>
  <c r="AX86" i="2"/>
  <c r="BB86" i="2"/>
  <c r="AY86" i="2"/>
  <c r="AV86" i="2"/>
  <c r="AU86" i="2"/>
  <c r="AZ86" i="2"/>
  <c r="AV224" i="2"/>
  <c r="AZ224" i="2"/>
  <c r="AU224" i="2"/>
  <c r="AY224" i="2"/>
  <c r="BA224" i="2"/>
  <c r="AW224" i="2"/>
  <c r="BB224" i="2"/>
  <c r="AX224" i="2"/>
  <c r="AU132" i="2"/>
  <c r="AY132" i="2"/>
  <c r="AX132" i="2"/>
  <c r="BB132" i="2"/>
  <c r="AZ132" i="2"/>
  <c r="AW132" i="2"/>
  <c r="BA132" i="2"/>
  <c r="AV132" i="2"/>
  <c r="AW189" i="2"/>
  <c r="BA189" i="2"/>
  <c r="AX189" i="2"/>
  <c r="BB189" i="2"/>
  <c r="AY189" i="2"/>
  <c r="AV189" i="2"/>
  <c r="AZ189" i="2"/>
  <c r="AU189" i="2"/>
  <c r="AP189" i="2"/>
  <c r="BV189" i="2" s="1"/>
  <c r="CF189" i="2" s="1"/>
  <c r="AO189" i="2"/>
  <c r="BU189" i="2" s="1"/>
  <c r="CE189" i="2" s="1"/>
  <c r="AQ189" i="2"/>
  <c r="BW189" i="2" s="1"/>
  <c r="CG189" i="2" s="1"/>
  <c r="AT189" i="2"/>
  <c r="BZ189" i="2" s="1"/>
  <c r="CJ189" i="2" s="1"/>
  <c r="AN189" i="2"/>
  <c r="BT189" i="2" s="1"/>
  <c r="CD189" i="2" s="1"/>
  <c r="AR189" i="2"/>
  <c r="BX189" i="2" s="1"/>
  <c r="CH189" i="2" s="1"/>
  <c r="AM189" i="2"/>
  <c r="BS189" i="2" s="1"/>
  <c r="CC189" i="2" s="1"/>
  <c r="CB189" i="2" s="1"/>
  <c r="AS189" i="2"/>
  <c r="BY189" i="2" s="1"/>
  <c r="CI189" i="2" s="1"/>
  <c r="AW74" i="2"/>
  <c r="BA74" i="2"/>
  <c r="AV74" i="2"/>
  <c r="AZ74" i="2"/>
  <c r="BB74" i="2"/>
  <c r="AU74" i="2"/>
  <c r="AY74" i="2"/>
  <c r="AX74" i="2"/>
  <c r="AW77" i="2"/>
  <c r="BA77" i="2"/>
  <c r="AV77" i="2"/>
  <c r="AZ77" i="2"/>
  <c r="BB77" i="2"/>
  <c r="AU77" i="2"/>
  <c r="AX77" i="2"/>
  <c r="AY77" i="2"/>
  <c r="AV223" i="2"/>
  <c r="AZ223" i="2"/>
  <c r="AU223" i="2"/>
  <c r="AY223" i="2"/>
  <c r="BA223" i="2"/>
  <c r="BB223" i="2"/>
  <c r="AW223" i="2"/>
  <c r="AX223" i="2"/>
  <c r="BZ206" i="2"/>
  <c r="CJ206" i="2" s="1"/>
  <c r="AW206" i="2"/>
  <c r="BA206" i="2"/>
  <c r="AX206" i="2"/>
  <c r="BB206" i="2"/>
  <c r="AY206" i="2"/>
  <c r="AV206" i="2"/>
  <c r="AU206" i="2"/>
  <c r="AZ206" i="2"/>
  <c r="AV211" i="2"/>
  <c r="AZ211" i="2"/>
  <c r="AU211" i="2"/>
  <c r="AY211" i="2"/>
  <c r="BA211" i="2"/>
  <c r="AW211" i="2"/>
  <c r="BB211" i="2"/>
  <c r="AX211" i="2"/>
  <c r="AU48" i="2"/>
  <c r="AY48" i="2"/>
  <c r="AV48" i="2"/>
  <c r="AZ48" i="2"/>
  <c r="AW48" i="2"/>
  <c r="BB48" i="2"/>
  <c r="AX48" i="2"/>
  <c r="BA48" i="2"/>
  <c r="AW156" i="2"/>
  <c r="BA156" i="2"/>
  <c r="AV156" i="2"/>
  <c r="AZ156" i="2"/>
  <c r="BB156" i="2"/>
  <c r="AU156" i="2"/>
  <c r="AX156" i="2"/>
  <c r="AY156" i="2"/>
  <c r="AW80" i="2"/>
  <c r="BA80" i="2"/>
  <c r="AX80" i="2"/>
  <c r="BB80" i="2"/>
  <c r="AY80" i="2"/>
  <c r="AV80" i="2"/>
  <c r="AZ80" i="2"/>
  <c r="AU80" i="2"/>
  <c r="AV207" i="2"/>
  <c r="AZ207" i="2"/>
  <c r="AU207" i="2"/>
  <c r="AY207" i="2"/>
  <c r="BA207" i="2"/>
  <c r="BB207" i="2"/>
  <c r="AW207" i="2"/>
  <c r="AX207" i="2"/>
  <c r="BT62" i="2"/>
  <c r="CD62" i="2" s="1"/>
  <c r="BY262" i="2"/>
  <c r="CI262" i="2" s="1"/>
  <c r="BZ262" i="2"/>
  <c r="CJ262" i="2" s="1"/>
  <c r="AV262" i="2"/>
  <c r="AZ262" i="2"/>
  <c r="AU262" i="2"/>
  <c r="AY262" i="2"/>
  <c r="BA262" i="2"/>
  <c r="BB262" i="2"/>
  <c r="AW262" i="2"/>
  <c r="AX262" i="2"/>
  <c r="AU117" i="2"/>
  <c r="AY117" i="2"/>
  <c r="AX117" i="2"/>
  <c r="BB117" i="2"/>
  <c r="AZ117" i="2"/>
  <c r="AW117" i="2"/>
  <c r="AV117" i="2"/>
  <c r="BA117" i="2"/>
  <c r="AV263" i="2"/>
  <c r="AZ263" i="2"/>
  <c r="AU263" i="2"/>
  <c r="AY263" i="2"/>
  <c r="BA263" i="2"/>
  <c r="AW263" i="2"/>
  <c r="BB263" i="2"/>
  <c r="AX263" i="2"/>
  <c r="AU147" i="2"/>
  <c r="AY147" i="2"/>
  <c r="AX147" i="2"/>
  <c r="BB147" i="2"/>
  <c r="AZ147" i="2"/>
  <c r="AW147" i="2"/>
  <c r="AV147" i="2"/>
  <c r="BA147" i="2"/>
  <c r="BU136" i="2"/>
  <c r="CE136" i="2" s="1"/>
  <c r="BT255" i="2"/>
  <c r="CD255" i="2" s="1"/>
  <c r="BW255" i="2"/>
  <c r="CG255" i="2" s="1"/>
  <c r="AV255" i="2"/>
  <c r="AZ255" i="2"/>
  <c r="AU255" i="2"/>
  <c r="AY255" i="2"/>
  <c r="BA255" i="2"/>
  <c r="BB255" i="2"/>
  <c r="AW255" i="2"/>
  <c r="AX255" i="2"/>
  <c r="BX121" i="2"/>
  <c r="CH121" i="2" s="1"/>
  <c r="AU113" i="2"/>
  <c r="AY113" i="2"/>
  <c r="AX113" i="2"/>
  <c r="BB113" i="2"/>
  <c r="AZ113" i="2"/>
  <c r="AW113" i="2"/>
  <c r="AV113" i="2"/>
  <c r="BA113" i="2"/>
  <c r="AU111" i="2"/>
  <c r="AY111" i="2"/>
  <c r="AX111" i="2"/>
  <c r="BB111" i="2"/>
  <c r="AZ111" i="2"/>
  <c r="AW111" i="2"/>
  <c r="AV111" i="2"/>
  <c r="BA111" i="2"/>
  <c r="AU129" i="2"/>
  <c r="AY129" i="2"/>
  <c r="AX129" i="2"/>
  <c r="BB129" i="2"/>
  <c r="AZ129" i="2"/>
  <c r="AW129" i="2"/>
  <c r="AV129" i="2"/>
  <c r="BA129" i="2"/>
  <c r="AU108" i="2"/>
  <c r="AY108" i="2"/>
  <c r="AX108" i="2"/>
  <c r="BB108" i="2"/>
  <c r="AZ108" i="2"/>
  <c r="AW108" i="2"/>
  <c r="BA108" i="2"/>
  <c r="AV108" i="2"/>
  <c r="BT54" i="2"/>
  <c r="CD54" i="2" s="1"/>
  <c r="AW73" i="2"/>
  <c r="BA73" i="2"/>
  <c r="AV73" i="2"/>
  <c r="AZ73" i="2"/>
  <c r="BB73" i="2"/>
  <c r="AU73" i="2"/>
  <c r="AX73" i="2"/>
  <c r="AY73" i="2"/>
  <c r="BY195" i="2"/>
  <c r="CI195" i="2" s="1"/>
  <c r="BW195" i="2"/>
  <c r="CG195" i="2" s="1"/>
  <c r="AW195" i="2"/>
  <c r="BA195" i="2"/>
  <c r="AX195" i="2"/>
  <c r="BB195" i="2"/>
  <c r="AY195" i="2"/>
  <c r="AV195" i="2"/>
  <c r="AZ195" i="2"/>
  <c r="AU195" i="2"/>
  <c r="AW90" i="2"/>
  <c r="BA90" i="2"/>
  <c r="AX90" i="2"/>
  <c r="BB90" i="2"/>
  <c r="AY90" i="2"/>
  <c r="AV90" i="2"/>
  <c r="AU90" i="2"/>
  <c r="AZ90" i="2"/>
  <c r="BX84" i="2"/>
  <c r="CH84" i="2" s="1"/>
  <c r="BU89" i="2"/>
  <c r="CE89" i="2" s="1"/>
  <c r="BU268" i="2"/>
  <c r="CE268" i="2" s="1"/>
  <c r="BY268" i="2"/>
  <c r="CI268" i="2" s="1"/>
  <c r="BV212" i="2"/>
  <c r="CF212" i="2" s="1"/>
  <c r="AR181" i="2"/>
  <c r="BX181" i="2" s="1"/>
  <c r="CH181" i="2" s="1"/>
  <c r="AW181" i="2"/>
  <c r="BA181" i="2"/>
  <c r="AX181" i="2"/>
  <c r="BB181" i="2"/>
  <c r="AY181" i="2"/>
  <c r="AV181" i="2"/>
  <c r="AZ181" i="2"/>
  <c r="AU181" i="2"/>
  <c r="AW151" i="2"/>
  <c r="BA151" i="2"/>
  <c r="AV151" i="2"/>
  <c r="AZ151" i="2"/>
  <c r="BB151" i="2"/>
  <c r="AU151" i="2"/>
  <c r="AY151" i="2"/>
  <c r="AX151" i="2"/>
  <c r="AV208" i="2"/>
  <c r="AZ208" i="2"/>
  <c r="AU208" i="2"/>
  <c r="AY208" i="2"/>
  <c r="BA208" i="2"/>
  <c r="BB208" i="2"/>
  <c r="AW208" i="2"/>
  <c r="AX208" i="2"/>
  <c r="AV234" i="2"/>
  <c r="AZ234" i="2"/>
  <c r="AU234" i="2"/>
  <c r="AY234" i="2"/>
  <c r="BA234" i="2"/>
  <c r="AW234" i="2"/>
  <c r="BB234" i="2"/>
  <c r="AX234" i="2"/>
  <c r="AW180" i="2"/>
  <c r="BA180" i="2"/>
  <c r="AX180" i="2"/>
  <c r="BB180" i="2"/>
  <c r="AY180" i="2"/>
  <c r="AV180" i="2"/>
  <c r="AU180" i="2"/>
  <c r="AZ180" i="2"/>
  <c r="AV217" i="2"/>
  <c r="AZ217" i="2"/>
  <c r="AU217" i="2"/>
  <c r="AY217" i="2"/>
  <c r="BA217" i="2"/>
  <c r="AW217" i="2"/>
  <c r="BB217" i="2"/>
  <c r="AX217" i="2"/>
  <c r="AV274" i="2"/>
  <c r="AZ274" i="2"/>
  <c r="AU274" i="2"/>
  <c r="AY274" i="2"/>
  <c r="BA274" i="2"/>
  <c r="AW274" i="2"/>
  <c r="BB274" i="2"/>
  <c r="AX274" i="2"/>
  <c r="BZ266" i="2"/>
  <c r="CJ266" i="2" s="1"/>
  <c r="AU123" i="2"/>
  <c r="AY123" i="2"/>
  <c r="AX123" i="2"/>
  <c r="BB123" i="2"/>
  <c r="AZ123" i="2"/>
  <c r="AW123" i="2"/>
  <c r="AV123" i="2"/>
  <c r="BA123" i="2"/>
  <c r="AW63" i="2"/>
  <c r="BA63" i="2"/>
  <c r="AV63" i="2"/>
  <c r="AZ63" i="2"/>
  <c r="BB63" i="2"/>
  <c r="AU63" i="2"/>
  <c r="AX63" i="2"/>
  <c r="AY63" i="2"/>
  <c r="AV246" i="2"/>
  <c r="AZ246" i="2"/>
  <c r="AU246" i="2"/>
  <c r="AY246" i="2"/>
  <c r="BA246" i="2"/>
  <c r="BB246" i="2"/>
  <c r="AW246" i="2"/>
  <c r="AX246" i="2"/>
  <c r="AW69" i="2"/>
  <c r="BA69" i="2"/>
  <c r="AV69" i="2"/>
  <c r="AZ69" i="2"/>
  <c r="BB69" i="2"/>
  <c r="AU69" i="2"/>
  <c r="AX69" i="2"/>
  <c r="AY69" i="2"/>
  <c r="AV258" i="2"/>
  <c r="AZ258" i="2"/>
  <c r="AU258" i="2"/>
  <c r="AY258" i="2"/>
  <c r="BA258" i="2"/>
  <c r="BB258" i="2"/>
  <c r="AW258" i="2"/>
  <c r="AX258" i="2"/>
  <c r="BT290" i="2"/>
  <c r="CD290" i="2" s="1"/>
  <c r="BZ290" i="2"/>
  <c r="CJ290" i="2" s="1"/>
  <c r="AV290" i="2"/>
  <c r="AZ290" i="2"/>
  <c r="AU290" i="2"/>
  <c r="AY290" i="2"/>
  <c r="BA290" i="2"/>
  <c r="BB290" i="2"/>
  <c r="AW290" i="2"/>
  <c r="AX290" i="2"/>
  <c r="AW92" i="2"/>
  <c r="BA92" i="2"/>
  <c r="AX92" i="2"/>
  <c r="BB92" i="2"/>
  <c r="AY92" i="2"/>
  <c r="AV92" i="2"/>
  <c r="AZ92" i="2"/>
  <c r="AU92" i="2"/>
  <c r="BZ153" i="2"/>
  <c r="CJ153" i="2" s="1"/>
  <c r="AW168" i="2"/>
  <c r="BA168" i="2"/>
  <c r="AV168" i="2"/>
  <c r="AZ168" i="2"/>
  <c r="BB168" i="2"/>
  <c r="AU168" i="2"/>
  <c r="AX168" i="2"/>
  <c r="AY168" i="2"/>
  <c r="AW203" i="2"/>
  <c r="BA203" i="2"/>
  <c r="AX203" i="2"/>
  <c r="BB203" i="2"/>
  <c r="AY203" i="2"/>
  <c r="AV203" i="2"/>
  <c r="AZ203" i="2"/>
  <c r="AU203" i="2"/>
  <c r="AW160" i="2"/>
  <c r="BA160" i="2"/>
  <c r="AV160" i="2"/>
  <c r="AZ160" i="2"/>
  <c r="BB160" i="2"/>
  <c r="AU160" i="2"/>
  <c r="AX160" i="2"/>
  <c r="AY160" i="2"/>
  <c r="BY70" i="2"/>
  <c r="CI70" i="2" s="1"/>
  <c r="BU220" i="2"/>
  <c r="CE220" i="2" s="1"/>
  <c r="BW220" i="2"/>
  <c r="CG220" i="2" s="1"/>
  <c r="AV220" i="2"/>
  <c r="AZ220" i="2"/>
  <c r="AU220" i="2"/>
  <c r="AY220" i="2"/>
  <c r="BA220" i="2"/>
  <c r="BB220" i="2"/>
  <c r="AW220" i="2"/>
  <c r="AX220" i="2"/>
  <c r="BX119" i="2"/>
  <c r="CH119" i="2" s="1"/>
  <c r="AV226" i="2"/>
  <c r="AZ226" i="2"/>
  <c r="AU226" i="2"/>
  <c r="AY226" i="2"/>
  <c r="BA226" i="2"/>
  <c r="AW226" i="2"/>
  <c r="BB226" i="2"/>
  <c r="AX226" i="2"/>
  <c r="AV252" i="2"/>
  <c r="AZ252" i="2"/>
  <c r="AU252" i="2"/>
  <c r="AY252" i="2"/>
  <c r="BA252" i="2"/>
  <c r="AW252" i="2"/>
  <c r="BB252" i="2"/>
  <c r="AX252" i="2"/>
  <c r="AU127" i="2"/>
  <c r="AY127" i="2"/>
  <c r="AX127" i="2"/>
  <c r="BB127" i="2"/>
  <c r="AZ127" i="2"/>
  <c r="AW127" i="2"/>
  <c r="AV127" i="2"/>
  <c r="BA127" i="2"/>
  <c r="AW65" i="2"/>
  <c r="BA65" i="2"/>
  <c r="AV65" i="2"/>
  <c r="AZ65" i="2"/>
  <c r="BB65" i="2"/>
  <c r="AU65" i="2"/>
  <c r="AX65" i="2"/>
  <c r="AY65" i="2"/>
  <c r="BZ285" i="2"/>
  <c r="CJ285" i="2" s="1"/>
  <c r="AV221" i="2"/>
  <c r="AZ221" i="2"/>
  <c r="AU221" i="2"/>
  <c r="AY221" i="2"/>
  <c r="BA221" i="2"/>
  <c r="AW221" i="2"/>
  <c r="BB221" i="2"/>
  <c r="AX221" i="2"/>
  <c r="BL7" i="2"/>
  <c r="BT7" i="2" s="1"/>
  <c r="CD7" i="2" s="1"/>
  <c r="BP7" i="2"/>
  <c r="W11" i="1"/>
  <c r="X6" i="2"/>
  <c r="AH6" i="2" s="1"/>
  <c r="V6" i="2"/>
  <c r="U11" i="1" s="1"/>
  <c r="U12" i="1"/>
  <c r="V7" i="2"/>
  <c r="AS7" i="2"/>
  <c r="W7" i="2"/>
  <c r="T12" i="1"/>
  <c r="Z6" i="2"/>
  <c r="Y11" i="1" s="1"/>
  <c r="Y12" i="1"/>
  <c r="Z7" i="2"/>
  <c r="CY7" i="2" s="1"/>
  <c r="CT7" i="2"/>
  <c r="AN6" i="2"/>
  <c r="S11" i="1"/>
  <c r="T6" i="2"/>
  <c r="CS6" i="2" s="1"/>
  <c r="T7" i="2"/>
  <c r="AM6" i="2"/>
  <c r="Z12" i="1"/>
  <c r="AA7" i="2"/>
  <c r="J7" i="6" s="1"/>
  <c r="Y7" i="2"/>
  <c r="X12" i="1" s="1"/>
  <c r="CW7" i="2"/>
  <c r="W12" i="1"/>
  <c r="DD7" i="2"/>
  <c r="AB12" i="1"/>
  <c r="Z11" i="1"/>
  <c r="AO6" i="2"/>
  <c r="AR7" i="2"/>
  <c r="BX7" i="2" s="1"/>
  <c r="CH7" i="2" s="1"/>
  <c r="AP6" i="2"/>
  <c r="AO7" i="2"/>
  <c r="CU7" i="2"/>
  <c r="AH7" i="2"/>
  <c r="AF7" i="2"/>
  <c r="CS14" i="2"/>
  <c r="DC14" i="2" s="1"/>
  <c r="DB14" i="2" s="1"/>
  <c r="CW185" i="2"/>
  <c r="DG185" i="2" s="1"/>
  <c r="BW185" i="2"/>
  <c r="CG185" i="2" s="1"/>
  <c r="CS86" i="2"/>
  <c r="DC86" i="2" s="1"/>
  <c r="DB86" i="2" s="1"/>
  <c r="BS86" i="2"/>
  <c r="CY242" i="2"/>
  <c r="DI242" i="2" s="1"/>
  <c r="BY242" i="2"/>
  <c r="CI242" i="2" s="1"/>
  <c r="CY191" i="2"/>
  <c r="DI191" i="2" s="1"/>
  <c r="BY191" i="2"/>
  <c r="CI191" i="2" s="1"/>
  <c r="CX202" i="2"/>
  <c r="DH202" i="2" s="1"/>
  <c r="BX202" i="2"/>
  <c r="CH202" i="2" s="1"/>
  <c r="CT30" i="2"/>
  <c r="DD30" i="2" s="1"/>
  <c r="BT30" i="2"/>
  <c r="CD30" i="2" s="1"/>
  <c r="CS199" i="2"/>
  <c r="DC199" i="2" s="1"/>
  <c r="DB199" i="2" s="1"/>
  <c r="CW245" i="2"/>
  <c r="DG245" i="2" s="1"/>
  <c r="CU67" i="2"/>
  <c r="DE67" i="2" s="1"/>
  <c r="BU67" i="2"/>
  <c r="CE67" i="2" s="1"/>
  <c r="CU273" i="2"/>
  <c r="DE273" i="2" s="1"/>
  <c r="BU273" i="2"/>
  <c r="CE273" i="2" s="1"/>
  <c r="CS162" i="2"/>
  <c r="DC162" i="2" s="1"/>
  <c r="DB162" i="2" s="1"/>
  <c r="CY223" i="2"/>
  <c r="DI223" i="2" s="1"/>
  <c r="BY223" i="2"/>
  <c r="CI223" i="2" s="1"/>
  <c r="CV38" i="2"/>
  <c r="DF38" i="2" s="1"/>
  <c r="BV38" i="2"/>
  <c r="CF38" i="2" s="1"/>
  <c r="CX178" i="2"/>
  <c r="DH178" i="2" s="1"/>
  <c r="CZ217" i="2"/>
  <c r="DJ217" i="2" s="1"/>
  <c r="BZ217" i="2"/>
  <c r="CJ217" i="2" s="1"/>
  <c r="CS129" i="2"/>
  <c r="K129" i="6" s="1"/>
  <c r="CK129" i="6" s="1"/>
  <c r="CU129" i="6" s="1"/>
  <c r="CT129" i="6" s="1"/>
  <c r="BS129" i="2"/>
  <c r="CU47" i="2"/>
  <c r="DE47" i="2" s="1"/>
  <c r="BU47" i="2"/>
  <c r="CE47" i="2" s="1"/>
  <c r="G50" i="6"/>
  <c r="BW50" i="2"/>
  <c r="CG50" i="2" s="1"/>
  <c r="CS295" i="2"/>
  <c r="K295" i="6" s="1"/>
  <c r="CK295" i="6" s="1"/>
  <c r="CU295" i="6" s="1"/>
  <c r="CT295" i="6" s="1"/>
  <c r="CY214" i="2"/>
  <c r="DI214" i="2" s="1"/>
  <c r="BY214" i="2"/>
  <c r="CI214" i="2" s="1"/>
  <c r="CZ201" i="2"/>
  <c r="DJ201" i="2" s="1"/>
  <c r="CS176" i="2"/>
  <c r="K176" i="6" s="1"/>
  <c r="CK176" i="6" s="1"/>
  <c r="CU176" i="6" s="1"/>
  <c r="CT176" i="6" s="1"/>
  <c r="BS176" i="2"/>
  <c r="CS37" i="2"/>
  <c r="K37" i="6" s="1"/>
  <c r="CK37" i="6" s="1"/>
  <c r="CU37" i="6" s="1"/>
  <c r="CT37" i="6" s="1"/>
  <c r="J172" i="6"/>
  <c r="BZ172" i="2"/>
  <c r="CJ172" i="2" s="1"/>
  <c r="CS18" i="2"/>
  <c r="CT260" i="2"/>
  <c r="DD260" i="2" s="1"/>
  <c r="BT260" i="2"/>
  <c r="CD260" i="2" s="1"/>
  <c r="CS256" i="2"/>
  <c r="DC256" i="2" s="1"/>
  <c r="DB256" i="2" s="1"/>
  <c r="BS256" i="2"/>
  <c r="CV260" i="2"/>
  <c r="DF260" i="2" s="1"/>
  <c r="CS59" i="2"/>
  <c r="BS59" i="2"/>
  <c r="CS122" i="2"/>
  <c r="DC122" i="2" s="1"/>
  <c r="DB122" i="2" s="1"/>
  <c r="BS122" i="2"/>
  <c r="G154" i="6"/>
  <c r="BW154" i="2"/>
  <c r="CG154" i="2" s="1"/>
  <c r="CS272" i="2"/>
  <c r="DC272" i="2" s="1"/>
  <c r="DB272" i="2" s="1"/>
  <c r="CT79" i="2"/>
  <c r="DD79" i="2" s="1"/>
  <c r="BT79" i="2"/>
  <c r="CD79" i="2" s="1"/>
  <c r="CS130" i="2"/>
  <c r="K130" i="6" s="1"/>
  <c r="CK130" i="6" s="1"/>
  <c r="CU130" i="6" s="1"/>
  <c r="CT130" i="6" s="1"/>
  <c r="BS130" i="2"/>
  <c r="D261" i="6"/>
  <c r="BT261" i="2"/>
  <c r="CD261" i="2" s="1"/>
  <c r="CS10" i="2"/>
  <c r="DC10" i="2" s="1"/>
  <c r="DB10" i="2" s="1"/>
  <c r="CS254" i="2"/>
  <c r="DC254" i="2" s="1"/>
  <c r="DB254" i="2" s="1"/>
  <c r="BS254" i="2"/>
  <c r="CS259" i="2"/>
  <c r="K259" i="6" s="1"/>
  <c r="CK259" i="6" s="1"/>
  <c r="CU259" i="6" s="1"/>
  <c r="CT259" i="6" s="1"/>
  <c r="BS259" i="2"/>
  <c r="CS281" i="2"/>
  <c r="DC281" i="2" s="1"/>
  <c r="DB281" i="2" s="1"/>
  <c r="BS281" i="2"/>
  <c r="CC166" i="2"/>
  <c r="CB166" i="2" s="1"/>
  <c r="CS128" i="2"/>
  <c r="BS128" i="2"/>
  <c r="CS69" i="2"/>
  <c r="BS69" i="2"/>
  <c r="CS271" i="2"/>
  <c r="DC271" i="2" s="1"/>
  <c r="DB271" i="2" s="1"/>
  <c r="BS271" i="2"/>
  <c r="CY82" i="2"/>
  <c r="DI82" i="2" s="1"/>
  <c r="BY82" i="2"/>
  <c r="CI82" i="2" s="1"/>
  <c r="H227" i="6"/>
  <c r="BX227" i="2"/>
  <c r="CH227" i="2" s="1"/>
  <c r="J127" i="6"/>
  <c r="BZ127" i="2"/>
  <c r="CJ127" i="2" s="1"/>
  <c r="CS132" i="2"/>
  <c r="BS132" i="2"/>
  <c r="CS106" i="2"/>
  <c r="DC106" i="2" s="1"/>
  <c r="DB106" i="2" s="1"/>
  <c r="CS107" i="2"/>
  <c r="K107" i="6" s="1"/>
  <c r="CK107" i="6" s="1"/>
  <c r="CU107" i="6" s="1"/>
  <c r="CT107" i="6" s="1"/>
  <c r="BS107" i="2"/>
  <c r="CU187" i="2"/>
  <c r="DE187" i="2" s="1"/>
  <c r="BU187" i="2"/>
  <c r="CE187" i="2" s="1"/>
  <c r="CS198" i="2"/>
  <c r="DC198" i="2" s="1"/>
  <c r="DB198" i="2" s="1"/>
  <c r="BS198" i="2"/>
  <c r="AE137" i="2"/>
  <c r="CX198" i="2"/>
  <c r="DH198" i="2" s="1"/>
  <c r="BX198" i="2"/>
  <c r="CH198" i="2" s="1"/>
  <c r="AI192" i="2"/>
  <c r="BX192" i="2"/>
  <c r="CH192" i="2" s="1"/>
  <c r="CS43" i="2"/>
  <c r="DC43" i="2" s="1"/>
  <c r="DB43" i="2" s="1"/>
  <c r="BS43" i="2"/>
  <c r="CS276" i="2"/>
  <c r="DC276" i="2" s="1"/>
  <c r="DB276" i="2" s="1"/>
  <c r="BS276" i="2"/>
  <c r="AG244" i="2"/>
  <c r="BV244" i="2"/>
  <c r="CF244" i="2" s="1"/>
  <c r="CS51" i="2"/>
  <c r="AG181" i="2"/>
  <c r="BV181" i="2"/>
  <c r="CF181" i="2" s="1"/>
  <c r="AD216" i="2"/>
  <c r="AC216" i="2" s="1"/>
  <c r="AE168" i="2"/>
  <c r="BT168" i="2"/>
  <c r="CD168" i="2" s="1"/>
  <c r="CC54" i="2"/>
  <c r="CB54" i="2" s="1"/>
  <c r="CC157" i="2"/>
  <c r="CB157" i="2" s="1"/>
  <c r="CC220" i="2"/>
  <c r="CB220" i="2" s="1"/>
  <c r="CC285" i="2"/>
  <c r="CB285" i="2" s="1"/>
  <c r="CC192" i="2"/>
  <c r="CB192" i="2" s="1"/>
  <c r="CC136" i="2"/>
  <c r="CB136" i="2" s="1"/>
  <c r="CC212" i="2"/>
  <c r="CB212" i="2" s="1"/>
  <c r="CW242" i="2"/>
  <c r="DG242" i="2" s="1"/>
  <c r="BW242" i="2"/>
  <c r="CG242" i="2" s="1"/>
  <c r="CS185" i="2"/>
  <c r="K185" i="6" s="1"/>
  <c r="CK185" i="6" s="1"/>
  <c r="CU185" i="6" s="1"/>
  <c r="CT185" i="6" s="1"/>
  <c r="CS135" i="2"/>
  <c r="DC135" i="2" s="1"/>
  <c r="DB135" i="2" s="1"/>
  <c r="BS135" i="2"/>
  <c r="CX85" i="2"/>
  <c r="DH85" i="2" s="1"/>
  <c r="BX85" i="2"/>
  <c r="CH85" i="2" s="1"/>
  <c r="CY48" i="2"/>
  <c r="DI48" i="2" s="1"/>
  <c r="BY48" i="2"/>
  <c r="CI48" i="2" s="1"/>
  <c r="CX245" i="2"/>
  <c r="DH245" i="2" s="1"/>
  <c r="CZ245" i="2"/>
  <c r="DJ245" i="2" s="1"/>
  <c r="CS16" i="2"/>
  <c r="DC16" i="2" s="1"/>
  <c r="DB16" i="2" s="1"/>
  <c r="CX260" i="2"/>
  <c r="DH260" i="2" s="1"/>
  <c r="CS175" i="2"/>
  <c r="K175" i="6" s="1"/>
  <c r="CK175" i="6" s="1"/>
  <c r="CU175" i="6" s="1"/>
  <c r="CT175" i="6" s="1"/>
  <c r="BS175" i="2"/>
  <c r="CS97" i="2"/>
  <c r="DC97" i="2" s="1"/>
  <c r="DB97" i="2" s="1"/>
  <c r="BS97" i="2"/>
  <c r="CX149" i="2"/>
  <c r="DH149" i="2" s="1"/>
  <c r="BX149" i="2"/>
  <c r="CH149" i="2" s="1"/>
  <c r="CS273" i="2"/>
  <c r="DC273" i="2" s="1"/>
  <c r="DB273" i="2" s="1"/>
  <c r="BS273" i="2"/>
  <c r="CS299" i="2"/>
  <c r="DC299" i="2" s="1"/>
  <c r="DB299" i="2" s="1"/>
  <c r="BS299" i="2"/>
  <c r="CS219" i="2"/>
  <c r="DC219" i="2" s="1"/>
  <c r="DB219" i="2" s="1"/>
  <c r="CS104" i="2"/>
  <c r="DC104" i="2" s="1"/>
  <c r="DB104" i="2" s="1"/>
  <c r="BS104" i="2"/>
  <c r="CS101" i="2"/>
  <c r="K101" i="6" s="1"/>
  <c r="CK101" i="6" s="1"/>
  <c r="CU101" i="6" s="1"/>
  <c r="CT101" i="6" s="1"/>
  <c r="BS101" i="2"/>
  <c r="CS274" i="2"/>
  <c r="K274" i="6" s="1"/>
  <c r="CK274" i="6" s="1"/>
  <c r="CU274" i="6" s="1"/>
  <c r="CT274" i="6" s="1"/>
  <c r="BS274" i="2"/>
  <c r="CS158" i="2"/>
  <c r="DC158" i="2" s="1"/>
  <c r="DB158" i="2" s="1"/>
  <c r="BS158" i="2"/>
  <c r="CU174" i="2"/>
  <c r="DE174" i="2" s="1"/>
  <c r="CS186" i="2"/>
  <c r="DC186" i="2" s="1"/>
  <c r="DB186" i="2" s="1"/>
  <c r="BS186" i="2"/>
  <c r="CX96" i="2"/>
  <c r="DH96" i="2" s="1"/>
  <c r="BX96" i="2"/>
  <c r="CH96" i="2" s="1"/>
  <c r="CS49" i="2"/>
  <c r="DC49" i="2" s="1"/>
  <c r="DB49" i="2" s="1"/>
  <c r="BS49" i="2"/>
  <c r="CS79" i="2"/>
  <c r="DC79" i="2" s="1"/>
  <c r="DB79" i="2" s="1"/>
  <c r="CS261" i="2"/>
  <c r="K261" i="6" s="1"/>
  <c r="CK261" i="6" s="1"/>
  <c r="CU261" i="6" s="1"/>
  <c r="CT261" i="6" s="1"/>
  <c r="BS261" i="2"/>
  <c r="CC194" i="2"/>
  <c r="CB194" i="2" s="1"/>
  <c r="CA194" i="2"/>
  <c r="CS67" i="2"/>
  <c r="K67" i="6" s="1"/>
  <c r="CK67" i="6" s="1"/>
  <c r="CU67" i="6" s="1"/>
  <c r="CT67" i="6" s="1"/>
  <c r="CS85" i="2"/>
  <c r="BS85" i="2"/>
  <c r="CT128" i="2"/>
  <c r="DD128" i="2" s="1"/>
  <c r="BT128" i="2"/>
  <c r="CD128" i="2" s="1"/>
  <c r="CZ271" i="2"/>
  <c r="DJ271" i="2" s="1"/>
  <c r="BZ271" i="2"/>
  <c r="CJ271" i="2" s="1"/>
  <c r="CX267" i="2"/>
  <c r="DH267" i="2" s="1"/>
  <c r="BX267" i="2"/>
  <c r="CH267" i="2" s="1"/>
  <c r="CV249" i="2"/>
  <c r="DF249" i="2" s="1"/>
  <c r="BV249" i="2"/>
  <c r="CF249" i="2" s="1"/>
  <c r="CY40" i="2"/>
  <c r="DI40" i="2" s="1"/>
  <c r="BY40" i="2"/>
  <c r="CI40" i="2" s="1"/>
  <c r="CS229" i="2"/>
  <c r="DC229" i="2" s="1"/>
  <c r="DB229" i="2" s="1"/>
  <c r="BS229" i="2"/>
  <c r="CS96" i="2"/>
  <c r="DC96" i="2" s="1"/>
  <c r="DB96" i="2" s="1"/>
  <c r="BS96" i="2"/>
  <c r="CS21" i="2"/>
  <c r="DC21" i="2" s="1"/>
  <c r="DB21" i="2" s="1"/>
  <c r="G130" i="6"/>
  <c r="AI75" i="2"/>
  <c r="BX75" i="2"/>
  <c r="CH75" i="2" s="1"/>
  <c r="CC239" i="2"/>
  <c r="CB239" i="2" s="1"/>
  <c r="CY189" i="2"/>
  <c r="DI189" i="2" s="1"/>
  <c r="AG131" i="2"/>
  <c r="BV131" i="2"/>
  <c r="CF131" i="2" s="1"/>
  <c r="AE26" i="2"/>
  <c r="H101" i="6"/>
  <c r="BX101" i="2"/>
  <c r="CH101" i="2" s="1"/>
  <c r="AH244" i="2"/>
  <c r="CZ228" i="2"/>
  <c r="AE294" i="2"/>
  <c r="CX216" i="2"/>
  <c r="DH216" i="2" s="1"/>
  <c r="CY56" i="2"/>
  <c r="DI56" i="2" s="1"/>
  <c r="BY56" i="2"/>
  <c r="CI56" i="2" s="1"/>
  <c r="AE276" i="2"/>
  <c r="AH51" i="2"/>
  <c r="BW51" i="2"/>
  <c r="CG51" i="2" s="1"/>
  <c r="CC117" i="2"/>
  <c r="CB117" i="2" s="1"/>
  <c r="AI228" i="2"/>
  <c r="CT57" i="2"/>
  <c r="DD57" i="2" s="1"/>
  <c r="BT57" i="2"/>
  <c r="CD57" i="2" s="1"/>
  <c r="CS180" i="2"/>
  <c r="DC180" i="2" s="1"/>
  <c r="DB180" i="2" s="1"/>
  <c r="BS180" i="2"/>
  <c r="CS227" i="2"/>
  <c r="DC227" i="2" s="1"/>
  <c r="DB227" i="2" s="1"/>
  <c r="BS227" i="2"/>
  <c r="CT115" i="2"/>
  <c r="DD115" i="2" s="1"/>
  <c r="BT115" i="2"/>
  <c r="CD115" i="2" s="1"/>
  <c r="CX163" i="2"/>
  <c r="DH163" i="2" s="1"/>
  <c r="BX163" i="2"/>
  <c r="CH163" i="2" s="1"/>
  <c r="CS115" i="2"/>
  <c r="DC115" i="2" s="1"/>
  <c r="DB115" i="2" s="1"/>
  <c r="BS115" i="2"/>
  <c r="CV22" i="2"/>
  <c r="DF22" i="2" s="1"/>
  <c r="BV22" i="2"/>
  <c r="CF22" i="2" s="1"/>
  <c r="CW94" i="2"/>
  <c r="DG94" i="2" s="1"/>
  <c r="CU254" i="2"/>
  <c r="DE254" i="2" s="1"/>
  <c r="BU254" i="2"/>
  <c r="CE254" i="2" s="1"/>
  <c r="CV202" i="2"/>
  <c r="DF202" i="2" s="1"/>
  <c r="BV202" i="2"/>
  <c r="CF202" i="2" s="1"/>
  <c r="CW30" i="2"/>
  <c r="DG30" i="2" s="1"/>
  <c r="CZ178" i="2"/>
  <c r="DJ178" i="2" s="1"/>
  <c r="CV13" i="2"/>
  <c r="DF13" i="2" s="1"/>
  <c r="CS19" i="2"/>
  <c r="K19" i="6" s="1"/>
  <c r="CK19" i="6" s="1"/>
  <c r="CU19" i="6" s="1"/>
  <c r="BS19" i="2"/>
  <c r="CS257" i="2"/>
  <c r="DC257" i="2" s="1"/>
  <c r="DB257" i="2" s="1"/>
  <c r="BS257" i="2"/>
  <c r="CS71" i="2"/>
  <c r="DC71" i="2" s="1"/>
  <c r="DB71" i="2" s="1"/>
  <c r="BS71" i="2"/>
  <c r="CS55" i="2"/>
  <c r="DC55" i="2" s="1"/>
  <c r="DB55" i="2" s="1"/>
  <c r="BS55" i="2"/>
  <c r="CU52" i="2"/>
  <c r="DE52" i="2" s="1"/>
  <c r="BU52" i="2"/>
  <c r="CE52" i="2" s="1"/>
  <c r="CS52" i="2"/>
  <c r="DC52" i="2" s="1"/>
  <c r="DB52" i="2" s="1"/>
  <c r="BS52" i="2"/>
  <c r="CS24" i="2"/>
  <c r="DC24" i="2" s="1"/>
  <c r="DB24" i="2" s="1"/>
  <c r="CS300" i="2"/>
  <c r="DC300" i="2" s="1"/>
  <c r="DB300" i="2" s="1"/>
  <c r="BS300" i="2"/>
  <c r="CS81" i="2"/>
  <c r="DC81" i="2" s="1"/>
  <c r="DB81" i="2" s="1"/>
  <c r="BS81" i="2"/>
  <c r="CS200" i="2"/>
  <c r="DC200" i="2" s="1"/>
  <c r="DB200" i="2" s="1"/>
  <c r="BS200" i="2"/>
  <c r="CZ295" i="2"/>
  <c r="DJ295" i="2" s="1"/>
  <c r="BZ295" i="2"/>
  <c r="CJ295" i="2" s="1"/>
  <c r="CW88" i="2"/>
  <c r="DG88" i="2" s="1"/>
  <c r="BW88" i="2"/>
  <c r="CG88" i="2" s="1"/>
  <c r="CS38" i="2"/>
  <c r="K38" i="6" s="1"/>
  <c r="CK38" i="6" s="1"/>
  <c r="CU38" i="6" s="1"/>
  <c r="CT38" i="6" s="1"/>
  <c r="BS38" i="2"/>
  <c r="CT230" i="2"/>
  <c r="DD230" i="2" s="1"/>
  <c r="BT230" i="2"/>
  <c r="CD230" i="2" s="1"/>
  <c r="CS226" i="2"/>
  <c r="DC226" i="2" s="1"/>
  <c r="DB226" i="2" s="1"/>
  <c r="BS226" i="2"/>
  <c r="CS251" i="2"/>
  <c r="K251" i="6" s="1"/>
  <c r="CK251" i="6" s="1"/>
  <c r="CU251" i="6" s="1"/>
  <c r="CT251" i="6" s="1"/>
  <c r="BS251" i="2"/>
  <c r="CY298" i="2"/>
  <c r="DI298" i="2" s="1"/>
  <c r="BY298" i="2"/>
  <c r="CI298" i="2" s="1"/>
  <c r="CS155" i="2"/>
  <c r="DC155" i="2" s="1"/>
  <c r="DB155" i="2" s="1"/>
  <c r="CY110" i="2"/>
  <c r="DI110" i="2" s="1"/>
  <c r="BY110" i="2"/>
  <c r="CI110" i="2" s="1"/>
  <c r="CS124" i="2"/>
  <c r="DC124" i="2" s="1"/>
  <c r="DB124" i="2" s="1"/>
  <c r="BS124" i="2"/>
  <c r="CS264" i="2"/>
  <c r="DC264" i="2" s="1"/>
  <c r="DB264" i="2" s="1"/>
  <c r="CS224" i="2"/>
  <c r="K224" i="6" s="1"/>
  <c r="CK224" i="6" s="1"/>
  <c r="CU224" i="6" s="1"/>
  <c r="CT224" i="6" s="1"/>
  <c r="BS224" i="2"/>
  <c r="CS283" i="2"/>
  <c r="DC283" i="2" s="1"/>
  <c r="DB283" i="2" s="1"/>
  <c r="BS283" i="2"/>
  <c r="CS66" i="2"/>
  <c r="DC66" i="2" s="1"/>
  <c r="DB66" i="2" s="1"/>
  <c r="BS66" i="2"/>
  <c r="CS169" i="2"/>
  <c r="DC169" i="2" s="1"/>
  <c r="DB169" i="2" s="1"/>
  <c r="BS169" i="2"/>
  <c r="CZ205" i="2"/>
  <c r="DJ205" i="2" s="1"/>
  <c r="CX87" i="2"/>
  <c r="DH87" i="2" s="1"/>
  <c r="BX87" i="2"/>
  <c r="CH87" i="2" s="1"/>
  <c r="CS298" i="2"/>
  <c r="K298" i="6" s="1"/>
  <c r="CK298" i="6" s="1"/>
  <c r="CU298" i="6" s="1"/>
  <c r="CT298" i="6" s="1"/>
  <c r="BS298" i="2"/>
  <c r="CS258" i="2"/>
  <c r="K258" i="6" s="1"/>
  <c r="CK258" i="6" s="1"/>
  <c r="CU258" i="6" s="1"/>
  <c r="CT258" i="6" s="1"/>
  <c r="BS258" i="2"/>
  <c r="CW253" i="2"/>
  <c r="DG253" i="2" s="1"/>
  <c r="BW253" i="2"/>
  <c r="CG253" i="2" s="1"/>
  <c r="CY99" i="2"/>
  <c r="DI99" i="2" s="1"/>
  <c r="BY99" i="2"/>
  <c r="CI99" i="2" s="1"/>
  <c r="CX76" i="2"/>
  <c r="DH76" i="2" s="1"/>
  <c r="BX76" i="2"/>
  <c r="CH76" i="2" s="1"/>
  <c r="CS221" i="2"/>
  <c r="K221" i="6" s="1"/>
  <c r="CK221" i="6" s="1"/>
  <c r="CU221" i="6" s="1"/>
  <c r="CT221" i="6" s="1"/>
  <c r="BS221" i="2"/>
  <c r="CX200" i="2"/>
  <c r="DH200" i="2" s="1"/>
  <c r="CS60" i="2"/>
  <c r="BS60" i="2"/>
  <c r="CU146" i="2"/>
  <c r="DE146" i="2" s="1"/>
  <c r="BU146" i="2"/>
  <c r="CE146" i="2" s="1"/>
  <c r="CU50" i="2"/>
  <c r="DE50" i="2" s="1"/>
  <c r="BU50" i="2"/>
  <c r="CE50" i="2" s="1"/>
  <c r="CS241" i="2"/>
  <c r="K241" i="6" s="1"/>
  <c r="CK241" i="6" s="1"/>
  <c r="CU241" i="6" s="1"/>
  <c r="CT241" i="6" s="1"/>
  <c r="BS241" i="2"/>
  <c r="CV241" i="2"/>
  <c r="DF241" i="2" s="1"/>
  <c r="BV241" i="2"/>
  <c r="CF241" i="2" s="1"/>
  <c r="CS183" i="2"/>
  <c r="K183" i="6" s="1"/>
  <c r="CK183" i="6" s="1"/>
  <c r="CU183" i="6" s="1"/>
  <c r="CT183" i="6" s="1"/>
  <c r="BS183" i="2"/>
  <c r="CS9" i="2"/>
  <c r="DC9" i="2" s="1"/>
  <c r="DB9" i="2" s="1"/>
  <c r="CX278" i="2"/>
  <c r="DH278" i="2" s="1"/>
  <c r="BX278" i="2"/>
  <c r="CH278" i="2" s="1"/>
  <c r="CS159" i="2"/>
  <c r="DC159" i="2" s="1"/>
  <c r="DB159" i="2" s="1"/>
  <c r="BS159" i="2"/>
  <c r="CS287" i="2"/>
  <c r="DC287" i="2" s="1"/>
  <c r="DB287" i="2" s="1"/>
  <c r="BS287" i="2"/>
  <c r="CY240" i="2"/>
  <c r="DI240" i="2" s="1"/>
  <c r="BY240" i="2"/>
  <c r="CI240" i="2" s="1"/>
  <c r="CT158" i="2"/>
  <c r="DD158" i="2" s="1"/>
  <c r="BT158" i="2"/>
  <c r="CD158" i="2" s="1"/>
  <c r="CS120" i="2"/>
  <c r="DC120" i="2" s="1"/>
  <c r="DB120" i="2" s="1"/>
  <c r="BS120" i="2"/>
  <c r="CS238" i="2"/>
  <c r="K238" i="6" s="1"/>
  <c r="CK238" i="6" s="1"/>
  <c r="CU238" i="6" s="1"/>
  <c r="CT238" i="6" s="1"/>
  <c r="BS238" i="2"/>
  <c r="CS134" i="2"/>
  <c r="DC134" i="2" s="1"/>
  <c r="DB134" i="2" s="1"/>
  <c r="BS134" i="2"/>
  <c r="I158" i="6"/>
  <c r="BY158" i="2"/>
  <c r="CI158" i="2" s="1"/>
  <c r="CS133" i="2"/>
  <c r="DC133" i="2" s="1"/>
  <c r="DB133" i="2" s="1"/>
  <c r="BS133" i="2"/>
  <c r="CW267" i="2"/>
  <c r="DG267" i="2" s="1"/>
  <c r="BW267" i="2"/>
  <c r="CG267" i="2" s="1"/>
  <c r="E223" i="6"/>
  <c r="BU223" i="2"/>
  <c r="CE223" i="2" s="1"/>
  <c r="CT85" i="2"/>
  <c r="DD85" i="2" s="1"/>
  <c r="BT85" i="2"/>
  <c r="CD85" i="2" s="1"/>
  <c r="CS210" i="2"/>
  <c r="DC210" i="2" s="1"/>
  <c r="DB210" i="2" s="1"/>
  <c r="CS61" i="2"/>
  <c r="DC61" i="2" s="1"/>
  <c r="DB61" i="2" s="1"/>
  <c r="BS61" i="2"/>
  <c r="CS112" i="2"/>
  <c r="DC112" i="2" s="1"/>
  <c r="DB112" i="2" s="1"/>
  <c r="BS112" i="2"/>
  <c r="CX257" i="2"/>
  <c r="DH257" i="2" s="1"/>
  <c r="CS39" i="2"/>
  <c r="DC39" i="2" s="1"/>
  <c r="DB39" i="2" s="1"/>
  <c r="CU71" i="2"/>
  <c r="DE71" i="2" s="1"/>
  <c r="BU71" i="2"/>
  <c r="CE71" i="2" s="1"/>
  <c r="CS263" i="2"/>
  <c r="DC263" i="2" s="1"/>
  <c r="DB263" i="2" s="1"/>
  <c r="BS263" i="2"/>
  <c r="CS284" i="2"/>
  <c r="DC284" i="2" s="1"/>
  <c r="DB284" i="2" s="1"/>
  <c r="I113" i="6"/>
  <c r="BY113" i="2"/>
  <c r="CI113" i="2" s="1"/>
  <c r="CS33" i="2"/>
  <c r="DC33" i="2" s="1"/>
  <c r="DB33" i="2" s="1"/>
  <c r="CW158" i="2"/>
  <c r="DG158" i="2" s="1"/>
  <c r="BW158" i="2"/>
  <c r="CG158" i="2" s="1"/>
  <c r="CS297" i="2"/>
  <c r="DC297" i="2" s="1"/>
  <c r="DB297" i="2" s="1"/>
  <c r="BS297" i="2"/>
  <c r="CS173" i="2"/>
  <c r="DC173" i="2" s="1"/>
  <c r="DB173" i="2" s="1"/>
  <c r="BS173" i="2"/>
  <c r="CS218" i="2"/>
  <c r="DC218" i="2" s="1"/>
  <c r="DB218" i="2" s="1"/>
  <c r="CV190" i="2"/>
  <c r="DF190" i="2" s="1"/>
  <c r="CS73" i="2"/>
  <c r="K73" i="6" s="1"/>
  <c r="CK73" i="6" s="1"/>
  <c r="CU73" i="6" s="1"/>
  <c r="CT73" i="6" s="1"/>
  <c r="BS73" i="2"/>
  <c r="CZ259" i="2"/>
  <c r="DJ259" i="2" s="1"/>
  <c r="BZ259" i="2"/>
  <c r="CJ259" i="2" s="1"/>
  <c r="CS205" i="2"/>
  <c r="DC205" i="2" s="1"/>
  <c r="DB205" i="2" s="1"/>
  <c r="BS205" i="2"/>
  <c r="CS248" i="2"/>
  <c r="DC248" i="2" s="1"/>
  <c r="DB248" i="2" s="1"/>
  <c r="BS248" i="2"/>
  <c r="CS63" i="2"/>
  <c r="K63" i="6" s="1"/>
  <c r="CK63" i="6" s="1"/>
  <c r="CU63" i="6" s="1"/>
  <c r="CT63" i="6" s="1"/>
  <c r="BS63" i="2"/>
  <c r="CX193" i="2"/>
  <c r="DH193" i="2" s="1"/>
  <c r="BX193" i="2"/>
  <c r="CH193" i="2" s="1"/>
  <c r="CX281" i="2"/>
  <c r="DH281" i="2" s="1"/>
  <c r="F184" i="6"/>
  <c r="BV184" i="2"/>
  <c r="CF184" i="2" s="1"/>
  <c r="CY149" i="2"/>
  <c r="DI149" i="2" s="1"/>
  <c r="CV271" i="2"/>
  <c r="DF271" i="2" s="1"/>
  <c r="BV271" i="2"/>
  <c r="CF271" i="2" s="1"/>
  <c r="CS267" i="2"/>
  <c r="K267" i="6" s="1"/>
  <c r="CK267" i="6" s="1"/>
  <c r="CU267" i="6" s="1"/>
  <c r="CT267" i="6" s="1"/>
  <c r="CT161" i="2"/>
  <c r="DD161" i="2" s="1"/>
  <c r="BT161" i="2"/>
  <c r="CD161" i="2" s="1"/>
  <c r="CS260" i="2"/>
  <c r="DC260" i="2" s="1"/>
  <c r="DB260" i="2" s="1"/>
  <c r="CS40" i="2"/>
  <c r="DC40" i="2" s="1"/>
  <c r="DB40" i="2" s="1"/>
  <c r="BS40" i="2"/>
  <c r="AG228" i="2"/>
  <c r="H187" i="6"/>
  <c r="BX187" i="2"/>
  <c r="CH187" i="2" s="1"/>
  <c r="CC74" i="2"/>
  <c r="CB74" i="2" s="1"/>
  <c r="CS245" i="2"/>
  <c r="BS245" i="2"/>
  <c r="AI168" i="2"/>
  <c r="AJ239" i="2"/>
  <c r="CS72" i="2"/>
  <c r="F284" i="6"/>
  <c r="BV284" i="2"/>
  <c r="CF284" i="2" s="1"/>
  <c r="AH33" i="2"/>
  <c r="AG275" i="2"/>
  <c r="BV275" i="2"/>
  <c r="CF275" i="2" s="1"/>
  <c r="AF239" i="2"/>
  <c r="BU239" i="2"/>
  <c r="CE239" i="2" s="1"/>
  <c r="AK75" i="2"/>
  <c r="BZ75" i="2"/>
  <c r="CJ75" i="2" s="1"/>
  <c r="CU43" i="2"/>
  <c r="DE43" i="2" s="1"/>
  <c r="BU43" i="2"/>
  <c r="CE43" i="2" s="1"/>
  <c r="CX244" i="2"/>
  <c r="DH244" i="2" s="1"/>
  <c r="BX244" i="2"/>
  <c r="CH244" i="2" s="1"/>
  <c r="AF26" i="2"/>
  <c r="AJ108" i="2"/>
  <c r="BY108" i="2"/>
  <c r="CI108" i="2" s="1"/>
  <c r="CZ244" i="2"/>
  <c r="DJ244" i="2" s="1"/>
  <c r="CS56" i="2"/>
  <c r="DC56" i="2" s="1"/>
  <c r="DB56" i="2" s="1"/>
  <c r="BS56" i="2"/>
  <c r="CC244" i="2"/>
  <c r="CB244" i="2" s="1"/>
  <c r="CV56" i="2"/>
  <c r="DF56" i="2" s="1"/>
  <c r="BV56" i="2"/>
  <c r="CF56" i="2" s="1"/>
  <c r="AE216" i="2"/>
  <c r="CV204" i="2"/>
  <c r="DF204" i="2" s="1"/>
  <c r="BV204" i="2"/>
  <c r="CF204" i="2" s="1"/>
  <c r="CZ126" i="2"/>
  <c r="DJ126" i="2" s="1"/>
  <c r="CS294" i="2"/>
  <c r="DC294" i="2" s="1"/>
  <c r="DB294" i="2" s="1"/>
  <c r="CU192" i="2"/>
  <c r="DE192" i="2" s="1"/>
  <c r="AI294" i="2"/>
  <c r="CW192" i="2"/>
  <c r="DG192" i="2" s="1"/>
  <c r="BW192" i="2"/>
  <c r="CG192" i="2" s="1"/>
  <c r="AG276" i="2"/>
  <c r="CZ198" i="2"/>
  <c r="DJ198" i="2" s="1"/>
  <c r="BZ198" i="2"/>
  <c r="CJ198" i="2" s="1"/>
  <c r="CY51" i="2"/>
  <c r="DI51" i="2" s="1"/>
  <c r="AJ168" i="2"/>
  <c r="BY168" i="2"/>
  <c r="CI168" i="2" s="1"/>
  <c r="AE189" i="2"/>
  <c r="AG168" i="2"/>
  <c r="BV168" i="2"/>
  <c r="CF168" i="2" s="1"/>
  <c r="CV51" i="2"/>
  <c r="DF51" i="2" s="1"/>
  <c r="CY187" i="2"/>
  <c r="DI187" i="2" s="1"/>
  <c r="BY187" i="2"/>
  <c r="CI187" i="2" s="1"/>
  <c r="CV209" i="2"/>
  <c r="DF209" i="2" s="1"/>
  <c r="AJ181" i="2"/>
  <c r="BY181" i="2"/>
  <c r="CI181" i="2" s="1"/>
  <c r="J239" i="6"/>
  <c r="BZ239" i="2"/>
  <c r="CJ239" i="2" s="1"/>
  <c r="CZ179" i="2"/>
  <c r="DJ179" i="2" s="1"/>
  <c r="BZ179" i="2"/>
  <c r="CJ179" i="2" s="1"/>
  <c r="CU276" i="2"/>
  <c r="DE276" i="2" s="1"/>
  <c r="BU276" i="2"/>
  <c r="CE276" i="2" s="1"/>
  <c r="CS26" i="2"/>
  <c r="DC26" i="2" s="1"/>
  <c r="DB26" i="2" s="1"/>
  <c r="BS26" i="2"/>
  <c r="AH216" i="2"/>
  <c r="AH189" i="2"/>
  <c r="CA42" i="2"/>
  <c r="CC42" i="2"/>
  <c r="CB42" i="2" s="1"/>
  <c r="CC196" i="2"/>
  <c r="CB196" i="2" s="1"/>
  <c r="CC92" i="2"/>
  <c r="CB92" i="2" s="1"/>
  <c r="CC247" i="2"/>
  <c r="CB247" i="2" s="1"/>
  <c r="CC143" i="2"/>
  <c r="CB143" i="2" s="1"/>
  <c r="CC84" i="2"/>
  <c r="CB84" i="2" s="1"/>
  <c r="CC65" i="2"/>
  <c r="CB65" i="2" s="1"/>
  <c r="CC116" i="2"/>
  <c r="CB116" i="2" s="1"/>
  <c r="CC100" i="2"/>
  <c r="CB100" i="2" s="1"/>
  <c r="CC123" i="2"/>
  <c r="CB123" i="2" s="1"/>
  <c r="CC293" i="2"/>
  <c r="CB293" i="2" s="1"/>
  <c r="CC70" i="2"/>
  <c r="CB70" i="2" s="1"/>
  <c r="CC280" i="2"/>
  <c r="CB280" i="2" s="1"/>
  <c r="CC195" i="2"/>
  <c r="CB195" i="2" s="1"/>
  <c r="CS131" i="2"/>
  <c r="DC131" i="2" s="1"/>
  <c r="DB131" i="2" s="1"/>
  <c r="BS131" i="2"/>
  <c r="CU185" i="2"/>
  <c r="DE185" i="2" s="1"/>
  <c r="BU185" i="2"/>
  <c r="CE185" i="2" s="1"/>
  <c r="CS242" i="2"/>
  <c r="DC242" i="2" s="1"/>
  <c r="DB242" i="2" s="1"/>
  <c r="BS242" i="2"/>
  <c r="CS57" i="2"/>
  <c r="DC57" i="2" s="1"/>
  <c r="DB57" i="2" s="1"/>
  <c r="BS57" i="2"/>
  <c r="CU231" i="2"/>
  <c r="DE231" i="2" s="1"/>
  <c r="CS214" i="2"/>
  <c r="DC214" i="2" s="1"/>
  <c r="DB214" i="2" s="1"/>
  <c r="BS214" i="2"/>
  <c r="CS8" i="2"/>
  <c r="DC8" i="2" s="1"/>
  <c r="DB8" i="2" s="1"/>
  <c r="CT166" i="2"/>
  <c r="DD166" i="2" s="1"/>
  <c r="BT166" i="2"/>
  <c r="CD166" i="2" s="1"/>
  <c r="CY103" i="2"/>
  <c r="DI103" i="2" s="1"/>
  <c r="BY103" i="2"/>
  <c r="CI103" i="2" s="1"/>
  <c r="CZ19" i="2"/>
  <c r="DJ19" i="2" s="1"/>
  <c r="CS20" i="2"/>
  <c r="DC20" i="2" s="1"/>
  <c r="DB20" i="2" s="1"/>
  <c r="CC46" i="2"/>
  <c r="CB46" i="2" s="1"/>
  <c r="CT99" i="2"/>
  <c r="DD99" i="2" s="1"/>
  <c r="BT99" i="2"/>
  <c r="CD99" i="2" s="1"/>
  <c r="CV58" i="2"/>
  <c r="DF58" i="2" s="1"/>
  <c r="BV58" i="2"/>
  <c r="CF58" i="2" s="1"/>
  <c r="CS88" i="2"/>
  <c r="DC88" i="2" s="1"/>
  <c r="DB88" i="2" s="1"/>
  <c r="BS88" i="2"/>
  <c r="CZ251" i="2"/>
  <c r="DJ251" i="2" s="1"/>
  <c r="BZ251" i="2"/>
  <c r="CJ251" i="2" s="1"/>
  <c r="CS164" i="2"/>
  <c r="K164" i="6" s="1"/>
  <c r="CK164" i="6" s="1"/>
  <c r="CU164" i="6" s="1"/>
  <c r="CT164" i="6" s="1"/>
  <c r="BS164" i="2"/>
  <c r="CS103" i="2"/>
  <c r="DC103" i="2" s="1"/>
  <c r="DB103" i="2" s="1"/>
  <c r="BS103" i="2"/>
  <c r="CX224" i="2"/>
  <c r="DH224" i="2" s="1"/>
  <c r="BX224" i="2"/>
  <c r="CH224" i="2" s="1"/>
  <c r="CS110" i="2"/>
  <c r="DC110" i="2" s="1"/>
  <c r="DB110" i="2" s="1"/>
  <c r="BS110" i="2"/>
  <c r="CT124" i="2"/>
  <c r="DD124" i="2" s="1"/>
  <c r="BT124" i="2"/>
  <c r="CD124" i="2" s="1"/>
  <c r="CS172" i="2"/>
  <c r="K172" i="6" s="1"/>
  <c r="CK172" i="6" s="1"/>
  <c r="CU172" i="6" s="1"/>
  <c r="CT172" i="6" s="1"/>
  <c r="BS172" i="2"/>
  <c r="CX271" i="2"/>
  <c r="DH271" i="2" s="1"/>
  <c r="BX271" i="2"/>
  <c r="CH271" i="2" s="1"/>
  <c r="CT265" i="2"/>
  <c r="DD265" i="2" s="1"/>
  <c r="BT265" i="2"/>
  <c r="CD265" i="2" s="1"/>
  <c r="CS76" i="2"/>
  <c r="DC76" i="2" s="1"/>
  <c r="DB76" i="2" s="1"/>
  <c r="BS76" i="2"/>
  <c r="I218" i="6"/>
  <c r="BY218" i="2"/>
  <c r="CI218" i="2" s="1"/>
  <c r="CY174" i="2"/>
  <c r="DI174" i="2" s="1"/>
  <c r="BY174" i="2"/>
  <c r="CI174" i="2" s="1"/>
  <c r="CW90" i="2"/>
  <c r="DG90" i="2" s="1"/>
  <c r="BW90" i="2"/>
  <c r="CG90" i="2" s="1"/>
  <c r="CS145" i="2"/>
  <c r="DC145" i="2" s="1"/>
  <c r="DB145" i="2" s="1"/>
  <c r="BS145" i="2"/>
  <c r="D140" i="6"/>
  <c r="CX274" i="2"/>
  <c r="DH274" i="2" s="1"/>
  <c r="BX274" i="2"/>
  <c r="CH274" i="2" s="1"/>
  <c r="CU201" i="2"/>
  <c r="DE201" i="2" s="1"/>
  <c r="CV176" i="2"/>
  <c r="DF176" i="2" s="1"/>
  <c r="BV176" i="2"/>
  <c r="CF176" i="2" s="1"/>
  <c r="CS215" i="2"/>
  <c r="CW8" i="2"/>
  <c r="DG8" i="2" s="1"/>
  <c r="CS240" i="2"/>
  <c r="DC240" i="2" s="1"/>
  <c r="DB240" i="2" s="1"/>
  <c r="BS240" i="2"/>
  <c r="CS152" i="2"/>
  <c r="DC152" i="2" s="1"/>
  <c r="DB152" i="2" s="1"/>
  <c r="BS152" i="2"/>
  <c r="CW102" i="2"/>
  <c r="DG102" i="2" s="1"/>
  <c r="BW102" i="2"/>
  <c r="CG102" i="2" s="1"/>
  <c r="CV148" i="2"/>
  <c r="DF148" i="2" s="1"/>
  <c r="BV148" i="2"/>
  <c r="CF148" i="2" s="1"/>
  <c r="CU141" i="2"/>
  <c r="DE141" i="2" s="1"/>
  <c r="BU141" i="2"/>
  <c r="CE141" i="2" s="1"/>
  <c r="CX184" i="2"/>
  <c r="DH184" i="2" s="1"/>
  <c r="BX184" i="2"/>
  <c r="CH184" i="2" s="1"/>
  <c r="CT279" i="2"/>
  <c r="DD279" i="2" s="1"/>
  <c r="CY59" i="2"/>
  <c r="DI59" i="2" s="1"/>
  <c r="BY59" i="2"/>
  <c r="CI59" i="2" s="1"/>
  <c r="CU161" i="2"/>
  <c r="DE161" i="2" s="1"/>
  <c r="BU161" i="2"/>
  <c r="CE161" i="2" s="1"/>
  <c r="CS58" i="2"/>
  <c r="K58" i="6" s="1"/>
  <c r="CK58" i="6" s="1"/>
  <c r="CU58" i="6" s="1"/>
  <c r="CT58" i="6" s="1"/>
  <c r="BS58" i="2"/>
  <c r="CS113" i="2"/>
  <c r="DC113" i="2" s="1"/>
  <c r="DB113" i="2" s="1"/>
  <c r="BS113" i="2"/>
  <c r="CS292" i="2"/>
  <c r="BS292" i="2"/>
  <c r="CS27" i="2"/>
  <c r="DC27" i="2" s="1"/>
  <c r="DB27" i="2" s="1"/>
  <c r="E80" i="6"/>
  <c r="BU80" i="2"/>
  <c r="CE80" i="2" s="1"/>
  <c r="CS154" i="2"/>
  <c r="DC154" i="2" s="1"/>
  <c r="DB154" i="2" s="1"/>
  <c r="BS154" i="2"/>
  <c r="CZ242" i="2"/>
  <c r="DJ242" i="2" s="1"/>
  <c r="BZ242" i="2"/>
  <c r="CJ242" i="2" s="1"/>
  <c r="CS165" i="2"/>
  <c r="K165" i="6" s="1"/>
  <c r="CK165" i="6" s="1"/>
  <c r="CU165" i="6" s="1"/>
  <c r="CT165" i="6" s="1"/>
  <c r="BS165" i="2"/>
  <c r="CZ168" i="2"/>
  <c r="DJ168" i="2" s="1"/>
  <c r="BZ168" i="2"/>
  <c r="CJ168" i="2" s="1"/>
  <c r="AH198" i="2"/>
  <c r="BW198" i="2"/>
  <c r="CG198" i="2" s="1"/>
  <c r="AH43" i="2"/>
  <c r="BW43" i="2"/>
  <c r="CG43" i="2" s="1"/>
  <c r="CY192" i="2"/>
  <c r="DI192" i="2" s="1"/>
  <c r="BY192" i="2"/>
  <c r="CI192" i="2" s="1"/>
  <c r="CZ294" i="2"/>
  <c r="DJ294" i="2" s="1"/>
  <c r="AF168" i="2"/>
  <c r="BU168" i="2"/>
  <c r="CE168" i="2" s="1"/>
  <c r="AK189" i="2"/>
  <c r="AF189" i="2"/>
  <c r="AH181" i="2"/>
  <c r="BW181" i="2"/>
  <c r="CG181" i="2" s="1"/>
  <c r="CS181" i="2"/>
  <c r="DC181" i="2" s="1"/>
  <c r="DB181" i="2" s="1"/>
  <c r="BS181" i="2"/>
  <c r="CS236" i="2"/>
  <c r="DC236" i="2" s="1"/>
  <c r="DB236" i="2" s="1"/>
  <c r="CS137" i="2"/>
  <c r="DC137" i="2" s="1"/>
  <c r="DB137" i="2" s="1"/>
  <c r="CC83" i="2"/>
  <c r="CB83" i="2" s="1"/>
  <c r="CC255" i="2"/>
  <c r="CB255" i="2" s="1"/>
  <c r="CC153" i="2"/>
  <c r="CB153" i="2" s="1"/>
  <c r="CC266" i="2"/>
  <c r="CB266" i="2" s="1"/>
  <c r="CC262" i="2"/>
  <c r="CB262" i="2" s="1"/>
  <c r="CC290" i="2"/>
  <c r="CB290" i="2" s="1"/>
  <c r="CC15" i="2"/>
  <c r="CB15" i="2" s="1"/>
  <c r="CS270" i="2"/>
  <c r="DC270" i="2" s="1"/>
  <c r="DB270" i="2" s="1"/>
  <c r="BS270" i="2"/>
  <c r="G163" i="6"/>
  <c r="CS167" i="2"/>
  <c r="DC167" i="2" s="1"/>
  <c r="DB167" i="2" s="1"/>
  <c r="CU242" i="2"/>
  <c r="DE242" i="2" s="1"/>
  <c r="BU242" i="2"/>
  <c r="CE242" i="2" s="1"/>
  <c r="CS191" i="2"/>
  <c r="DC191" i="2" s="1"/>
  <c r="DB191" i="2" s="1"/>
  <c r="BS191" i="2"/>
  <c r="CZ98" i="2"/>
  <c r="DJ98" i="2" s="1"/>
  <c r="CX226" i="2"/>
  <c r="DH226" i="2" s="1"/>
  <c r="BX226" i="2"/>
  <c r="CH226" i="2" s="1"/>
  <c r="CS53" i="2"/>
  <c r="DC53" i="2" s="1"/>
  <c r="DB53" i="2" s="1"/>
  <c r="BS53" i="2"/>
  <c r="CT122" i="2"/>
  <c r="DD122" i="2" s="1"/>
  <c r="BT122" i="2"/>
  <c r="CD122" i="2" s="1"/>
  <c r="CV265" i="2"/>
  <c r="DF265" i="2" s="1"/>
  <c r="CZ154" i="2"/>
  <c r="DJ154" i="2" s="1"/>
  <c r="BZ154" i="2"/>
  <c r="CJ154" i="2" s="1"/>
  <c r="CS174" i="2"/>
  <c r="K174" i="6" s="1"/>
  <c r="CK174" i="6" s="1"/>
  <c r="CU174" i="6" s="1"/>
  <c r="CT174" i="6" s="1"/>
  <c r="BS174" i="2"/>
  <c r="CS223" i="2"/>
  <c r="DC223" i="2" s="1"/>
  <c r="DB223" i="2" s="1"/>
  <c r="BS223" i="2"/>
  <c r="CS253" i="2"/>
  <c r="DC253" i="2" s="1"/>
  <c r="DB253" i="2" s="1"/>
  <c r="BS253" i="2"/>
  <c r="CS178" i="2"/>
  <c r="K178" i="6" s="1"/>
  <c r="CK178" i="6" s="1"/>
  <c r="CU178" i="6" s="1"/>
  <c r="CT178" i="6" s="1"/>
  <c r="CT98" i="2"/>
  <c r="DD98" i="2" s="1"/>
  <c r="BT98" i="2"/>
  <c r="CD98" i="2" s="1"/>
  <c r="CS249" i="2"/>
  <c r="DC249" i="2" s="1"/>
  <c r="DB249" i="2" s="1"/>
  <c r="BS249" i="2"/>
  <c r="CV264" i="2"/>
  <c r="DF264" i="2" s="1"/>
  <c r="BV264" i="2"/>
  <c r="CF264" i="2" s="1"/>
  <c r="CY199" i="2"/>
  <c r="DI199" i="2" s="1"/>
  <c r="BY199" i="2"/>
  <c r="CI199" i="2" s="1"/>
  <c r="CW272" i="2"/>
  <c r="DG272" i="2" s="1"/>
  <c r="BW272" i="2"/>
  <c r="CG272" i="2" s="1"/>
  <c r="CZ104" i="2"/>
  <c r="DJ104" i="2" s="1"/>
  <c r="BZ104" i="2"/>
  <c r="CJ104" i="2" s="1"/>
  <c r="CS207" i="2"/>
  <c r="BS207" i="2"/>
  <c r="CZ71" i="2"/>
  <c r="DJ71" i="2" s="1"/>
  <c r="BZ71" i="2"/>
  <c r="CJ71" i="2" s="1"/>
  <c r="CS265" i="2"/>
  <c r="BS265" i="2"/>
  <c r="CV188" i="2"/>
  <c r="DF188" i="2" s="1"/>
  <c r="BV188" i="2"/>
  <c r="CF188" i="2" s="1"/>
  <c r="CW81" i="2"/>
  <c r="DG81" i="2" s="1"/>
  <c r="BW81" i="2"/>
  <c r="CG81" i="2" s="1"/>
  <c r="CY146" i="2"/>
  <c r="DI146" i="2" s="1"/>
  <c r="BY146" i="2"/>
  <c r="CI146" i="2" s="1"/>
  <c r="CT200" i="2"/>
  <c r="DD200" i="2" s="1"/>
  <c r="BT200" i="2"/>
  <c r="CD200" i="2" s="1"/>
  <c r="CZ243" i="2"/>
  <c r="DJ243" i="2" s="1"/>
  <c r="CS278" i="2"/>
  <c r="BS278" i="2"/>
  <c r="CS201" i="2"/>
  <c r="K201" i="6" s="1"/>
  <c r="CK201" i="6" s="1"/>
  <c r="CU201" i="6" s="1"/>
  <c r="CT201" i="6" s="1"/>
  <c r="BS201" i="2"/>
  <c r="F252" i="6"/>
  <c r="BV252" i="2"/>
  <c r="CF252" i="2" s="1"/>
  <c r="CV215" i="2"/>
  <c r="DF215" i="2" s="1"/>
  <c r="BV215" i="2"/>
  <c r="CF215" i="2" s="1"/>
  <c r="CX58" i="2"/>
  <c r="DH58" i="2" s="1"/>
  <c r="BX58" i="2"/>
  <c r="CH58" i="2" s="1"/>
  <c r="CV133" i="2"/>
  <c r="DF133" i="2" s="1"/>
  <c r="BV133" i="2"/>
  <c r="CF133" i="2" s="1"/>
  <c r="CZ118" i="2"/>
  <c r="DJ118" i="2" s="1"/>
  <c r="BZ118" i="2"/>
  <c r="CJ118" i="2" s="1"/>
  <c r="E139" i="6"/>
  <c r="BU139" i="2"/>
  <c r="CE139" i="2" s="1"/>
  <c r="CY130" i="2"/>
  <c r="DI130" i="2" s="1"/>
  <c r="BY130" i="2"/>
  <c r="CI130" i="2" s="1"/>
  <c r="CS102" i="2"/>
  <c r="DC102" i="2" s="1"/>
  <c r="DB102" i="2" s="1"/>
  <c r="BS102" i="2"/>
  <c r="I297" i="6"/>
  <c r="CY210" i="2"/>
  <c r="DI210" i="2" s="1"/>
  <c r="BY210" i="2"/>
  <c r="CI210" i="2" s="1"/>
  <c r="CX186" i="2"/>
  <c r="DH186" i="2" s="1"/>
  <c r="BX186" i="2"/>
  <c r="CH186" i="2" s="1"/>
  <c r="CZ261" i="2"/>
  <c r="DJ261" i="2" s="1"/>
  <c r="BZ261" i="2"/>
  <c r="CJ261" i="2" s="1"/>
  <c r="CS289" i="2"/>
  <c r="CT222" i="2"/>
  <c r="DD222" i="2" s="1"/>
  <c r="BT222" i="2"/>
  <c r="CD222" i="2" s="1"/>
  <c r="CS141" i="2"/>
  <c r="CS193" i="2"/>
  <c r="DC193" i="2" s="1"/>
  <c r="DB193" i="2" s="1"/>
  <c r="BS193" i="2"/>
  <c r="CS279" i="2"/>
  <c r="BS279" i="2"/>
  <c r="CS12" i="2"/>
  <c r="DC12" i="2" s="1"/>
  <c r="DB12" i="2" s="1"/>
  <c r="D207" i="6"/>
  <c r="BT207" i="2"/>
  <c r="CD207" i="2" s="1"/>
  <c r="CV155" i="2"/>
  <c r="DF155" i="2" s="1"/>
  <c r="BV155" i="2"/>
  <c r="CF155" i="2" s="1"/>
  <c r="CS208" i="2"/>
  <c r="DC208" i="2" s="1"/>
  <c r="DB208" i="2" s="1"/>
  <c r="BS208" i="2"/>
  <c r="CS93" i="2"/>
  <c r="DC93" i="2" s="1"/>
  <c r="DB93" i="2" s="1"/>
  <c r="H43" i="6"/>
  <c r="BX43" i="2"/>
  <c r="CH43" i="2" s="1"/>
  <c r="CS45" i="2"/>
  <c r="DC45" i="2" s="1"/>
  <c r="DB45" i="2" s="1"/>
  <c r="D221" i="6"/>
  <c r="BT221" i="2"/>
  <c r="CD221" i="2" s="1"/>
  <c r="AJ43" i="2"/>
  <c r="BY43" i="2"/>
  <c r="CI43" i="2" s="1"/>
  <c r="CV189" i="2"/>
  <c r="DF189" i="2" s="1"/>
  <c r="AI189" i="2"/>
  <c r="AG26" i="2"/>
  <c r="AG198" i="2"/>
  <c r="BV198" i="2"/>
  <c r="CF198" i="2" s="1"/>
  <c r="CT198" i="2"/>
  <c r="L198" i="6" s="1"/>
  <c r="CL198" i="6" s="1"/>
  <c r="CV198" i="6" s="1"/>
  <c r="BT198" i="2"/>
  <c r="CD198" i="2" s="1"/>
  <c r="AH294" i="2"/>
  <c r="AF126" i="2"/>
  <c r="CZ216" i="2"/>
  <c r="DJ216" i="2" s="1"/>
  <c r="AG187" i="2"/>
  <c r="AG126" i="2"/>
  <c r="BV126" i="2"/>
  <c r="CF126" i="2" s="1"/>
  <c r="AG216" i="2"/>
  <c r="J231" i="6"/>
  <c r="K285" i="6"/>
  <c r="CK285" i="6" s="1"/>
  <c r="CU285" i="6" s="1"/>
  <c r="CT285" i="6" s="1"/>
  <c r="CZ57" i="2"/>
  <c r="DJ57" i="2" s="1"/>
  <c r="BZ57" i="2"/>
  <c r="CJ57" i="2" s="1"/>
  <c r="J185" i="6"/>
  <c r="BZ185" i="2"/>
  <c r="CJ185" i="2" s="1"/>
  <c r="CS275" i="2"/>
  <c r="BS275" i="2"/>
  <c r="CS22" i="2"/>
  <c r="DC22" i="2" s="1"/>
  <c r="DB22" i="2" s="1"/>
  <c r="CU57" i="2"/>
  <c r="DE57" i="2" s="1"/>
  <c r="BU57" i="2"/>
  <c r="CE57" i="2" s="1"/>
  <c r="CS77" i="2"/>
  <c r="K77" i="6" s="1"/>
  <c r="CK77" i="6" s="1"/>
  <c r="CU77" i="6" s="1"/>
  <c r="CT77" i="6" s="1"/>
  <c r="BS77" i="2"/>
  <c r="CT231" i="2"/>
  <c r="DD231" i="2" s="1"/>
  <c r="CX127" i="2"/>
  <c r="DH127" i="2" s="1"/>
  <c r="BX127" i="2"/>
  <c r="CH127" i="2" s="1"/>
  <c r="CS230" i="2"/>
  <c r="K230" i="6" s="1"/>
  <c r="CK230" i="6" s="1"/>
  <c r="CU230" i="6" s="1"/>
  <c r="CT230" i="6" s="1"/>
  <c r="CS68" i="2"/>
  <c r="DC68" i="2" s="1"/>
  <c r="DB68" i="2" s="1"/>
  <c r="BS68" i="2"/>
  <c r="J202" i="6"/>
  <c r="BZ202" i="2"/>
  <c r="CJ202" i="2" s="1"/>
  <c r="CS30" i="2"/>
  <c r="DC30" i="2" s="1"/>
  <c r="DB30" i="2" s="1"/>
  <c r="CS252" i="2"/>
  <c r="DC252" i="2" s="1"/>
  <c r="DB252" i="2" s="1"/>
  <c r="BS252" i="2"/>
  <c r="CS28" i="2"/>
  <c r="DC28" i="2" s="1"/>
  <c r="DB28" i="2" s="1"/>
  <c r="CS48" i="2"/>
  <c r="BS48" i="2"/>
  <c r="CS13" i="2"/>
  <c r="DC13" i="2" s="1"/>
  <c r="DB13" i="2" s="1"/>
  <c r="CY19" i="2"/>
  <c r="DI19" i="2" s="1"/>
  <c r="CS95" i="2"/>
  <c r="DC95" i="2" s="1"/>
  <c r="DB95" i="2" s="1"/>
  <c r="BS95" i="2"/>
  <c r="CS246" i="2"/>
  <c r="DC246" i="2" s="1"/>
  <c r="DB246" i="2" s="1"/>
  <c r="BS246" i="2"/>
  <c r="E87" i="6"/>
  <c r="BU87" i="2"/>
  <c r="CE87" i="2" s="1"/>
  <c r="CS139" i="2"/>
  <c r="DC139" i="2" s="1"/>
  <c r="DB139" i="2" s="1"/>
  <c r="BS139" i="2"/>
  <c r="CT249" i="2"/>
  <c r="DD249" i="2" s="1"/>
  <c r="BT249" i="2"/>
  <c r="CD249" i="2" s="1"/>
  <c r="CS188" i="2"/>
  <c r="DC188" i="2" s="1"/>
  <c r="DB188" i="2" s="1"/>
  <c r="BS188" i="2"/>
  <c r="CX105" i="2"/>
  <c r="DH105" i="2" s="1"/>
  <c r="BX105" i="2"/>
  <c r="CH105" i="2" s="1"/>
  <c r="CY230" i="2"/>
  <c r="DI230" i="2" s="1"/>
  <c r="CV178" i="2"/>
  <c r="DF178" i="2" s="1"/>
  <c r="CS156" i="2"/>
  <c r="K156" i="6" s="1"/>
  <c r="CK156" i="6" s="1"/>
  <c r="CU156" i="6" s="1"/>
  <c r="CT156" i="6" s="1"/>
  <c r="BS156" i="2"/>
  <c r="CS269" i="2"/>
  <c r="DC269" i="2" s="1"/>
  <c r="DB269" i="2" s="1"/>
  <c r="CW217" i="2"/>
  <c r="DG217" i="2" s="1"/>
  <c r="BW217" i="2"/>
  <c r="CG217" i="2" s="1"/>
  <c r="CS217" i="2"/>
  <c r="DC217" i="2" s="1"/>
  <c r="DB217" i="2" s="1"/>
  <c r="BS217" i="2"/>
  <c r="CV199" i="2"/>
  <c r="DF199" i="2" s="1"/>
  <c r="BV199" i="2"/>
  <c r="CF199" i="2" s="1"/>
  <c r="CS94" i="2"/>
  <c r="DC94" i="2" s="1"/>
  <c r="DB94" i="2" s="1"/>
  <c r="CS160" i="2"/>
  <c r="BS160" i="2"/>
  <c r="CW161" i="2"/>
  <c r="DG161" i="2" s="1"/>
  <c r="BW161" i="2"/>
  <c r="CG161" i="2" s="1"/>
  <c r="CU63" i="2"/>
  <c r="DE63" i="2" s="1"/>
  <c r="BU63" i="2"/>
  <c r="CE63" i="2" s="1"/>
  <c r="CY46" i="2"/>
  <c r="DI46" i="2" s="1"/>
  <c r="BY46" i="2"/>
  <c r="CI46" i="2" s="1"/>
  <c r="CS29" i="2"/>
  <c r="CU122" i="2"/>
  <c r="DE122" i="2" s="1"/>
  <c r="BU122" i="2"/>
  <c r="CE122" i="2" s="1"/>
  <c r="CS47" i="2"/>
  <c r="K47" i="6" s="1"/>
  <c r="CK47" i="6" s="1"/>
  <c r="CU47" i="6" s="1"/>
  <c r="CT47" i="6" s="1"/>
  <c r="BS47" i="2"/>
  <c r="CS150" i="2"/>
  <c r="DC150" i="2" s="1"/>
  <c r="DB150" i="2" s="1"/>
  <c r="BS150" i="2"/>
  <c r="CY76" i="2"/>
  <c r="DI76" i="2" s="1"/>
  <c r="CT76" i="2"/>
  <c r="DD76" i="2" s="1"/>
  <c r="BT76" i="2"/>
  <c r="CD76" i="2" s="1"/>
  <c r="CS105" i="2"/>
  <c r="K105" i="6" s="1"/>
  <c r="CK105" i="6" s="1"/>
  <c r="CU105" i="6" s="1"/>
  <c r="CT105" i="6" s="1"/>
  <c r="BS105" i="2"/>
  <c r="CS235" i="2"/>
  <c r="K235" i="6" s="1"/>
  <c r="CK235" i="6" s="1"/>
  <c r="CU235" i="6" s="1"/>
  <c r="CT235" i="6" s="1"/>
  <c r="BS235" i="2"/>
  <c r="CS146" i="2"/>
  <c r="DC146" i="2" s="1"/>
  <c r="DB146" i="2" s="1"/>
  <c r="BS146" i="2"/>
  <c r="CX49" i="2"/>
  <c r="DH49" i="2" s="1"/>
  <c r="BX49" i="2"/>
  <c r="CH49" i="2" s="1"/>
  <c r="CS288" i="2"/>
  <c r="DC288" i="2" s="1"/>
  <c r="DB288" i="2" s="1"/>
  <c r="BS288" i="2"/>
  <c r="CS140" i="2"/>
  <c r="DC140" i="2" s="1"/>
  <c r="DB140" i="2" s="1"/>
  <c r="BS140" i="2"/>
  <c r="CC50" i="2"/>
  <c r="CB50" i="2" s="1"/>
  <c r="CS243" i="2"/>
  <c r="DC243" i="2" s="1"/>
  <c r="DB243" i="2" s="1"/>
  <c r="CS90" i="2"/>
  <c r="K90" i="6" s="1"/>
  <c r="CK90" i="6" s="1"/>
  <c r="CU90" i="6" s="1"/>
  <c r="CT90" i="6" s="1"/>
  <c r="BS90" i="2"/>
  <c r="CS203" i="2"/>
  <c r="DC203" i="2" s="1"/>
  <c r="DB203" i="2" s="1"/>
  <c r="BS203" i="2"/>
  <c r="I252" i="6"/>
  <c r="BY252" i="2"/>
  <c r="CI252" i="2" s="1"/>
  <c r="CU265" i="2"/>
  <c r="DE265" i="2" s="1"/>
  <c r="CU158" i="2"/>
  <c r="DE158" i="2" s="1"/>
  <c r="CZ133" i="2"/>
  <c r="DJ133" i="2" s="1"/>
  <c r="BZ133" i="2"/>
  <c r="CJ133" i="2" s="1"/>
  <c r="CS213" i="2"/>
  <c r="DC213" i="2" s="1"/>
  <c r="DB213" i="2" s="1"/>
  <c r="BS213" i="2"/>
  <c r="CV103" i="2"/>
  <c r="DF103" i="2" s="1"/>
  <c r="CS142" i="2"/>
  <c r="DC142" i="2" s="1"/>
  <c r="DB142" i="2" s="1"/>
  <c r="BS142" i="2"/>
  <c r="CU253" i="2"/>
  <c r="DE253" i="2" s="1"/>
  <c r="BU253" i="2"/>
  <c r="CE253" i="2" s="1"/>
  <c r="CS99" i="2"/>
  <c r="K99" i="6" s="1"/>
  <c r="CK99" i="6" s="1"/>
  <c r="CU99" i="6" s="1"/>
  <c r="CT99" i="6" s="1"/>
  <c r="CX273" i="2"/>
  <c r="DH273" i="2" s="1"/>
  <c r="G218" i="6"/>
  <c r="BW218" i="2"/>
  <c r="CG218" i="2" s="1"/>
  <c r="CW58" i="2"/>
  <c r="DG58" i="2" s="1"/>
  <c r="BW58" i="2"/>
  <c r="CG58" i="2" s="1"/>
  <c r="CU221" i="2"/>
  <c r="DE221" i="2" s="1"/>
  <c r="BU221" i="2"/>
  <c r="CE221" i="2" s="1"/>
  <c r="CS114" i="2"/>
  <c r="DC114" i="2" s="1"/>
  <c r="DB114" i="2" s="1"/>
  <c r="BS114" i="2"/>
  <c r="CS171" i="2"/>
  <c r="BS171" i="2"/>
  <c r="CU272" i="2"/>
  <c r="DE272" i="2" s="1"/>
  <c r="CS41" i="2"/>
  <c r="BS41" i="2"/>
  <c r="CW79" i="2"/>
  <c r="DG79" i="2" s="1"/>
  <c r="CU261" i="2"/>
  <c r="DE261" i="2" s="1"/>
  <c r="BU261" i="2"/>
  <c r="CE261" i="2" s="1"/>
  <c r="CW55" i="2"/>
  <c r="DG55" i="2" s="1"/>
  <c r="BW55" i="2"/>
  <c r="CG55" i="2" s="1"/>
  <c r="CS148" i="2"/>
  <c r="DC148" i="2" s="1"/>
  <c r="DB148" i="2" s="1"/>
  <c r="CS190" i="2"/>
  <c r="DC190" i="2" s="1"/>
  <c r="DB190" i="2" s="1"/>
  <c r="CS11" i="2"/>
  <c r="DC11" i="2" s="1"/>
  <c r="DB11" i="2" s="1"/>
  <c r="CS118" i="2"/>
  <c r="DC118" i="2" s="1"/>
  <c r="DB118" i="2" s="1"/>
  <c r="BS118" i="2"/>
  <c r="CS222" i="2"/>
  <c r="BS222" i="2"/>
  <c r="CU205" i="2"/>
  <c r="DE205" i="2" s="1"/>
  <c r="CS225" i="2"/>
  <c r="BS225" i="2"/>
  <c r="CU193" i="2"/>
  <c r="DE193" i="2" s="1"/>
  <c r="BU193" i="2"/>
  <c r="CE193" i="2" s="1"/>
  <c r="CS184" i="2"/>
  <c r="K184" i="6" s="1"/>
  <c r="CK184" i="6" s="1"/>
  <c r="CU184" i="6" s="1"/>
  <c r="CT184" i="6" s="1"/>
  <c r="BS184" i="2"/>
  <c r="CY85" i="2"/>
  <c r="DI85" i="2" s="1"/>
  <c r="BY85" i="2"/>
  <c r="CI85" i="2" s="1"/>
  <c r="CS149" i="2"/>
  <c r="DC149" i="2" s="1"/>
  <c r="DB149" i="2" s="1"/>
  <c r="CS151" i="2"/>
  <c r="DC151" i="2" s="1"/>
  <c r="DB151" i="2" s="1"/>
  <c r="BS151" i="2"/>
  <c r="CU166" i="2"/>
  <c r="DE166" i="2" s="1"/>
  <c r="BU166" i="2"/>
  <c r="CE166" i="2" s="1"/>
  <c r="CY162" i="2"/>
  <c r="DI162" i="2" s="1"/>
  <c r="BY162" i="2"/>
  <c r="CI162" i="2" s="1"/>
  <c r="CW271" i="2"/>
  <c r="DG271" i="2" s="1"/>
  <c r="BW271" i="2"/>
  <c r="CG271" i="2" s="1"/>
  <c r="CT233" i="2"/>
  <c r="DD233" i="2" s="1"/>
  <c r="CS233" i="2"/>
  <c r="K233" i="6" s="1"/>
  <c r="CK233" i="6" s="1"/>
  <c r="CU233" i="6" s="1"/>
  <c r="CT233" i="6" s="1"/>
  <c r="BS233" i="2"/>
  <c r="CZ20" i="2"/>
  <c r="DJ20" i="2" s="1"/>
  <c r="CS161" i="2"/>
  <c r="DC161" i="2" s="1"/>
  <c r="DB161" i="2" s="1"/>
  <c r="BS161" i="2"/>
  <c r="CS82" i="2"/>
  <c r="BS82" i="2"/>
  <c r="CS34" i="2"/>
  <c r="DC34" i="2" s="1"/>
  <c r="DB34" i="2" s="1"/>
  <c r="CS296" i="2"/>
  <c r="DC296" i="2" s="1"/>
  <c r="DB296" i="2" s="1"/>
  <c r="BS296" i="2"/>
  <c r="CS211" i="2"/>
  <c r="DC211" i="2" s="1"/>
  <c r="DB211" i="2" s="1"/>
  <c r="BS211" i="2"/>
  <c r="CW93" i="2"/>
  <c r="DG93" i="2" s="1"/>
  <c r="BW93" i="2"/>
  <c r="CG93" i="2" s="1"/>
  <c r="CX228" i="2"/>
  <c r="DH228" i="2" s="1"/>
  <c r="CS187" i="2"/>
  <c r="DC187" i="2" s="1"/>
  <c r="DB187" i="2" s="1"/>
  <c r="BS187" i="2"/>
  <c r="CS31" i="2"/>
  <c r="DC31" i="2" s="1"/>
  <c r="DB31" i="2" s="1"/>
  <c r="CS237" i="2"/>
  <c r="DC237" i="2" s="1"/>
  <c r="DB237" i="2" s="1"/>
  <c r="BS237" i="2"/>
  <c r="CS231" i="2"/>
  <c r="DC231" i="2" s="1"/>
  <c r="DB231" i="2" s="1"/>
  <c r="BS231" i="2"/>
  <c r="AE198" i="2"/>
  <c r="CW294" i="2"/>
  <c r="DG294" i="2" s="1"/>
  <c r="CS234" i="2"/>
  <c r="K234" i="6" s="1"/>
  <c r="CK234" i="6" s="1"/>
  <c r="CU234" i="6" s="1"/>
  <c r="CT234" i="6" s="1"/>
  <c r="CC127" i="2"/>
  <c r="CB127" i="2" s="1"/>
  <c r="CW26" i="2"/>
  <c r="DG26" i="2" s="1"/>
  <c r="CS144" i="2"/>
  <c r="DC144" i="2" s="1"/>
  <c r="DB144" i="2" s="1"/>
  <c r="BS144" i="2"/>
  <c r="CS23" i="2"/>
  <c r="DC23" i="2" s="1"/>
  <c r="DB23" i="2" s="1"/>
  <c r="BS23" i="2"/>
  <c r="H139" i="6"/>
  <c r="BX139" i="2"/>
  <c r="CH139" i="2" s="1"/>
  <c r="CS80" i="2"/>
  <c r="K80" i="6" s="1"/>
  <c r="CK80" i="6" s="1"/>
  <c r="CU80" i="6" s="1"/>
  <c r="CT80" i="6" s="1"/>
  <c r="BS80" i="2"/>
  <c r="C147" i="6"/>
  <c r="BS147" i="2"/>
  <c r="AI179" i="2"/>
  <c r="AE239" i="2"/>
  <c r="BT239" i="2"/>
  <c r="CD239" i="2" s="1"/>
  <c r="CS163" i="2"/>
  <c r="DC163" i="2" s="1"/>
  <c r="DB163" i="2" s="1"/>
  <c r="BS163" i="2"/>
  <c r="AF117" i="2"/>
  <c r="BU117" i="2"/>
  <c r="CE117" i="2" s="1"/>
  <c r="CT113" i="2"/>
  <c r="DD113" i="2" s="1"/>
  <c r="BT113" i="2"/>
  <c r="CD113" i="2" s="1"/>
  <c r="CT33" i="2"/>
  <c r="DD33" i="2" s="1"/>
  <c r="BT33" i="2"/>
  <c r="CD33" i="2" s="1"/>
  <c r="AF137" i="2"/>
  <c r="BU137" i="2"/>
  <c r="CE137" i="2" s="1"/>
  <c r="CZ137" i="2"/>
  <c r="DJ137" i="2" s="1"/>
  <c r="CS168" i="2"/>
  <c r="DC168" i="2" s="1"/>
  <c r="DB168" i="2" s="1"/>
  <c r="BS168" i="2"/>
  <c r="G26" i="6"/>
  <c r="CS204" i="2"/>
  <c r="DC204" i="2" s="1"/>
  <c r="DB204" i="2" s="1"/>
  <c r="BS204" i="2"/>
  <c r="CZ43" i="2"/>
  <c r="DJ43" i="2" s="1"/>
  <c r="BZ43" i="2"/>
  <c r="CJ43" i="2" s="1"/>
  <c r="CS108" i="2"/>
  <c r="DC108" i="2" s="1"/>
  <c r="DB108" i="2" s="1"/>
  <c r="BS108" i="2"/>
  <c r="D179" i="6"/>
  <c r="BT179" i="2"/>
  <c r="CD179" i="2" s="1"/>
  <c r="E179" i="6"/>
  <c r="CX51" i="2"/>
  <c r="DH51" i="2" s="1"/>
  <c r="BX51" i="2"/>
  <c r="CH51" i="2" s="1"/>
  <c r="CS126" i="2"/>
  <c r="DC126" i="2" s="1"/>
  <c r="DB126" i="2" s="1"/>
  <c r="AK204" i="2"/>
  <c r="BZ204" i="2"/>
  <c r="CJ204" i="2" s="1"/>
  <c r="CY31" i="2"/>
  <c r="DI31" i="2" s="1"/>
  <c r="BY31" i="2"/>
  <c r="CI31" i="2" s="1"/>
  <c r="CU294" i="2"/>
  <c r="DE294" i="2" s="1"/>
  <c r="BU294" i="2"/>
  <c r="CE294" i="2" s="1"/>
  <c r="CT192" i="2"/>
  <c r="DD192" i="2" s="1"/>
  <c r="BT192" i="2"/>
  <c r="CD192" i="2" s="1"/>
  <c r="AF209" i="2"/>
  <c r="BU209" i="2"/>
  <c r="CE209" i="2" s="1"/>
  <c r="AK51" i="2"/>
  <c r="CU228" i="2"/>
  <c r="DE228" i="2" s="1"/>
  <c r="BU228" i="2"/>
  <c r="CE228" i="2" s="1"/>
  <c r="AG236" i="2"/>
  <c r="CU236" i="2"/>
  <c r="DE236" i="2" s="1"/>
  <c r="BU236" i="2"/>
  <c r="CE236" i="2" s="1"/>
  <c r="AK236" i="2"/>
  <c r="AE51" i="2"/>
  <c r="AJ216" i="2"/>
  <c r="AE244" i="2"/>
  <c r="CW276" i="2"/>
  <c r="DG276" i="2" s="1"/>
  <c r="BW276" i="2"/>
  <c r="CG276" i="2" s="1"/>
  <c r="CS209" i="2"/>
  <c r="AH126" i="2"/>
  <c r="AK209" i="2"/>
  <c r="BZ209" i="2"/>
  <c r="CJ209" i="2" s="1"/>
  <c r="AE126" i="2"/>
  <c r="CY26" i="2"/>
  <c r="DI26" i="2" s="1"/>
  <c r="AJ179" i="2"/>
  <c r="BY179" i="2"/>
  <c r="CI179" i="2" s="1"/>
  <c r="BV36" i="2"/>
  <c r="CF36" i="2" s="1"/>
  <c r="BW35" i="2"/>
  <c r="CG35" i="2" s="1"/>
  <c r="CW36" i="2"/>
  <c r="DG36" i="2" s="1"/>
  <c r="BW36" i="2"/>
  <c r="CG36" i="2" s="1"/>
  <c r="AG35" i="2"/>
  <c r="BV35" i="2"/>
  <c r="CF35" i="2" s="1"/>
  <c r="CS35" i="2"/>
  <c r="DC35" i="2" s="1"/>
  <c r="DB35" i="2" s="1"/>
  <c r="BS35" i="2"/>
  <c r="CZ35" i="2"/>
  <c r="DJ35" i="2" s="1"/>
  <c r="BZ35" i="2"/>
  <c r="CJ35" i="2" s="1"/>
  <c r="CS36" i="2"/>
  <c r="K36" i="6" s="1"/>
  <c r="CK36" i="6" s="1"/>
  <c r="CU36" i="6" s="1"/>
  <c r="CT36" i="6" s="1"/>
  <c r="BS36" i="2"/>
  <c r="BY35" i="2"/>
  <c r="CI35" i="2" s="1"/>
  <c r="BU36" i="2"/>
  <c r="CE36" i="2" s="1"/>
  <c r="AK239" i="2"/>
  <c r="CY168" i="2"/>
  <c r="DI168" i="2" s="1"/>
  <c r="AR30" i="2"/>
  <c r="BX30" i="2" s="1"/>
  <c r="CH30" i="2" s="1"/>
  <c r="AM21" i="2"/>
  <c r="BS21" i="2" s="1"/>
  <c r="AO34" i="2"/>
  <c r="BU34" i="2" s="1"/>
  <c r="CE34" i="2" s="1"/>
  <c r="AR34" i="2"/>
  <c r="H34" i="6" s="1"/>
  <c r="AN16" i="2"/>
  <c r="BT16" i="2" s="1"/>
  <c r="CD16" i="2" s="1"/>
  <c r="AM13" i="2"/>
  <c r="C13" i="6" s="1"/>
  <c r="AP33" i="2"/>
  <c r="BV33" i="2" s="1"/>
  <c r="CF33" i="2" s="1"/>
  <c r="CT126" i="2"/>
  <c r="DD126" i="2" s="1"/>
  <c r="CY181" i="2"/>
  <c r="DI181" i="2" s="1"/>
  <c r="AF276" i="2"/>
  <c r="CY179" i="2"/>
  <c r="DI179" i="2" s="1"/>
  <c r="AG204" i="2"/>
  <c r="AK242" i="2"/>
  <c r="AJ51" i="2"/>
  <c r="CV236" i="2"/>
  <c r="DF236" i="2" s="1"/>
  <c r="AG209" i="2"/>
  <c r="AJ187" i="2"/>
  <c r="CZ204" i="2"/>
  <c r="DJ204" i="2" s="1"/>
  <c r="CT189" i="2"/>
  <c r="DD189" i="2" s="1"/>
  <c r="CV276" i="2"/>
  <c r="DF276" i="2" s="1"/>
  <c r="AK198" i="2"/>
  <c r="CW189" i="2"/>
  <c r="DG189" i="2" s="1"/>
  <c r="CW126" i="2"/>
  <c r="DG126" i="2" s="1"/>
  <c r="AO14" i="2"/>
  <c r="BU14" i="2" s="1"/>
  <c r="CE14" i="2" s="1"/>
  <c r="AQ14" i="2"/>
  <c r="BW14" i="2" s="1"/>
  <c r="CG14" i="2" s="1"/>
  <c r="AR6" i="2"/>
  <c r="AQ6" i="2"/>
  <c r="AM30" i="2"/>
  <c r="BS30" i="2" s="1"/>
  <c r="AP30" i="2"/>
  <c r="BV30" i="2" s="1"/>
  <c r="CF30" i="2" s="1"/>
  <c r="AR21" i="2"/>
  <c r="BX21" i="2" s="1"/>
  <c r="CH21" i="2" s="1"/>
  <c r="AT21" i="2"/>
  <c r="BZ21" i="2" s="1"/>
  <c r="CJ21" i="2" s="1"/>
  <c r="AQ7" i="2"/>
  <c r="AT7" i="2"/>
  <c r="AN34" i="2"/>
  <c r="BT34" i="2" s="1"/>
  <c r="CD34" i="2" s="1"/>
  <c r="AQ34" i="2"/>
  <c r="BW34" i="2" s="1"/>
  <c r="CG34" i="2" s="1"/>
  <c r="AO9" i="2"/>
  <c r="BU9" i="2" s="1"/>
  <c r="CE9" i="2" s="1"/>
  <c r="AN9" i="2"/>
  <c r="BT9" i="2" s="1"/>
  <c r="CD9" i="2" s="1"/>
  <c r="AO31" i="2"/>
  <c r="BU31" i="2" s="1"/>
  <c r="CE31" i="2" s="1"/>
  <c r="AT31" i="2"/>
  <c r="BZ31" i="2" s="1"/>
  <c r="CJ31" i="2" s="1"/>
  <c r="AR16" i="2"/>
  <c r="BX16" i="2" s="1"/>
  <c r="CH16" i="2" s="1"/>
  <c r="AQ16" i="2"/>
  <c r="AQ13" i="2"/>
  <c r="BW13" i="2" s="1"/>
  <c r="CG13" i="2" s="1"/>
  <c r="AT13" i="2"/>
  <c r="BZ13" i="2" s="1"/>
  <c r="CJ13" i="2" s="1"/>
  <c r="AO15" i="2"/>
  <c r="BU15" i="2" s="1"/>
  <c r="CE15" i="2" s="1"/>
  <c r="AN15" i="2"/>
  <c r="BT15" i="2" s="1"/>
  <c r="AR24" i="2"/>
  <c r="BX24" i="2" s="1"/>
  <c r="CH24" i="2" s="1"/>
  <c r="AM24" i="2"/>
  <c r="C24" i="6" s="1"/>
  <c r="AQ23" i="2"/>
  <c r="BW23" i="2" s="1"/>
  <c r="CG23" i="2" s="1"/>
  <c r="AS23" i="2"/>
  <c r="BY23" i="2" s="1"/>
  <c r="CI23" i="2" s="1"/>
  <c r="AM33" i="2"/>
  <c r="BS33" i="2" s="1"/>
  <c r="AS33" i="2"/>
  <c r="BY33" i="2" s="1"/>
  <c r="CI33" i="2" s="1"/>
  <c r="AM14" i="2"/>
  <c r="BS14" i="2" s="1"/>
  <c r="AN14" i="2"/>
  <c r="AT30" i="2"/>
  <c r="BZ30" i="2" s="1"/>
  <c r="CJ30" i="2" s="1"/>
  <c r="AN21" i="2"/>
  <c r="BT21" i="2" s="1"/>
  <c r="CD21" i="2" s="1"/>
  <c r="AM16" i="2"/>
  <c r="BS16" i="2" s="1"/>
  <c r="AN13" i="2"/>
  <c r="BT13" i="2" s="1"/>
  <c r="CD13" i="2" s="1"/>
  <c r="AR33" i="2"/>
  <c r="BX33" i="2" s="1"/>
  <c r="CH33" i="2" s="1"/>
  <c r="J242" i="6"/>
  <c r="AF228" i="2"/>
  <c r="AD137" i="2"/>
  <c r="AC137" i="2" s="1"/>
  <c r="CT244" i="2"/>
  <c r="DD244" i="2" s="1"/>
  <c r="AH192" i="2"/>
  <c r="AI244" i="2"/>
  <c r="CY216" i="2"/>
  <c r="DI216" i="2" s="1"/>
  <c r="AS14" i="2"/>
  <c r="BY14" i="2" s="1"/>
  <c r="CI14" i="2" s="1"/>
  <c r="AS6" i="2"/>
  <c r="AO30" i="2"/>
  <c r="BU30" i="2" s="1"/>
  <c r="CE30" i="2" s="1"/>
  <c r="AO21" i="2"/>
  <c r="BU21" i="2" s="1"/>
  <c r="CE21" i="2" s="1"/>
  <c r="AM7" i="2"/>
  <c r="AM34" i="2"/>
  <c r="BS34" i="2" s="1"/>
  <c r="AM9" i="2"/>
  <c r="BS9" i="2" s="1"/>
  <c r="AM31" i="2"/>
  <c r="C31" i="6" s="1"/>
  <c r="AO16" i="2"/>
  <c r="BU16" i="2" s="1"/>
  <c r="CE16" i="2" s="1"/>
  <c r="AO13" i="2"/>
  <c r="BU13" i="2" s="1"/>
  <c r="CE13" i="2" s="1"/>
  <c r="AR15" i="2"/>
  <c r="BX15" i="2" s="1"/>
  <c r="CH15" i="2" s="1"/>
  <c r="AO24" i="2"/>
  <c r="BU24" i="2" s="1"/>
  <c r="CE24" i="2" s="1"/>
  <c r="AR23" i="2"/>
  <c r="BX23" i="2" s="1"/>
  <c r="CH23" i="2" s="1"/>
  <c r="AO33" i="2"/>
  <c r="AJ192" i="2"/>
  <c r="CT108" i="2"/>
  <c r="DD108" i="2" s="1"/>
  <c r="AE108" i="2"/>
  <c r="CZ26" i="2"/>
  <c r="DJ26" i="2" s="1"/>
  <c r="AK26" i="2"/>
  <c r="AS8" i="2"/>
  <c r="BY8" i="2" s="1"/>
  <c r="CI8" i="2" s="1"/>
  <c r="AN20" i="2"/>
  <c r="BT20" i="2" s="1"/>
  <c r="CD20" i="2" s="1"/>
  <c r="CU244" i="2"/>
  <c r="DE244" i="2" s="1"/>
  <c r="AF244" i="2"/>
  <c r="CS244" i="2"/>
  <c r="DC244" i="2" s="1"/>
  <c r="DB244" i="2" s="1"/>
  <c r="AD244" i="2"/>
  <c r="AC244" i="2" s="1"/>
  <c r="AJ117" i="2"/>
  <c r="CY117" i="2"/>
  <c r="DI117" i="2" s="1"/>
  <c r="AS27" i="2"/>
  <c r="BY27" i="2" s="1"/>
  <c r="CI27" i="2" s="1"/>
  <c r="AM27" i="2"/>
  <c r="BS27" i="2" s="1"/>
  <c r="AO28" i="2"/>
  <c r="BU28" i="2" s="1"/>
  <c r="CE28" i="2" s="1"/>
  <c r="AR28" i="2"/>
  <c r="BX28" i="2" s="1"/>
  <c r="CH28" i="2" s="1"/>
  <c r="AK276" i="2"/>
  <c r="CZ276" i="2"/>
  <c r="DJ276" i="2" s="1"/>
  <c r="AI137" i="2"/>
  <c r="CX137" i="2"/>
  <c r="DH137" i="2" s="1"/>
  <c r="AT11" i="2"/>
  <c r="BZ11" i="2" s="1"/>
  <c r="CJ11" i="2" s="1"/>
  <c r="AS11" i="2"/>
  <c r="BY11" i="2" s="1"/>
  <c r="CI11" i="2" s="1"/>
  <c r="AO11" i="2"/>
  <c r="BU11" i="2" s="1"/>
  <c r="CE11" i="2" s="1"/>
  <c r="AQ18" i="2"/>
  <c r="G18" i="6" s="1"/>
  <c r="AP18" i="2"/>
  <c r="BV18" i="2" s="1"/>
  <c r="CF18" i="2" s="1"/>
  <c r="AB228" i="2"/>
  <c r="CX33" i="2"/>
  <c r="DH33" i="2" s="1"/>
  <c r="AI33" i="2"/>
  <c r="AF216" i="2"/>
  <c r="CU216" i="2"/>
  <c r="DE216" i="2" s="1"/>
  <c r="CY244" i="2"/>
  <c r="DI244" i="2" s="1"/>
  <c r="AJ244" i="2"/>
  <c r="CY276" i="2"/>
  <c r="DI276" i="2" s="1"/>
  <c r="AJ276" i="2"/>
  <c r="AE181" i="2"/>
  <c r="CT181" i="2"/>
  <c r="DD181" i="2" s="1"/>
  <c r="CT209" i="2"/>
  <c r="DD209" i="2" s="1"/>
  <c r="AE209" i="2"/>
  <c r="AT12" i="2"/>
  <c r="BZ12" i="2" s="1"/>
  <c r="CJ12" i="2" s="1"/>
  <c r="AQ12" i="2"/>
  <c r="BW12" i="2" s="1"/>
  <c r="CG12" i="2" s="1"/>
  <c r="AO12" i="2"/>
  <c r="BU12" i="2" s="1"/>
  <c r="CE12" i="2" s="1"/>
  <c r="AN25" i="2"/>
  <c r="BT25" i="2" s="1"/>
  <c r="AO25" i="2"/>
  <c r="BU25" i="2" s="1"/>
  <c r="CE25" i="2" s="1"/>
  <c r="AP26" i="2"/>
  <c r="BV26" i="2" s="1"/>
  <c r="CF26" i="2" s="1"/>
  <c r="AN26" i="2"/>
  <c r="BT26" i="2" s="1"/>
  <c r="CD26" i="2" s="1"/>
  <c r="AT26" i="2"/>
  <c r="AS22" i="2"/>
  <c r="BY22" i="2" s="1"/>
  <c r="CI22" i="2" s="1"/>
  <c r="AR22" i="2"/>
  <c r="BX22" i="2" s="1"/>
  <c r="CH22" i="2" s="1"/>
  <c r="CW236" i="2"/>
  <c r="DG236" i="2" s="1"/>
  <c r="AH236" i="2"/>
  <c r="AN19" i="2"/>
  <c r="BT19" i="2" s="1"/>
  <c r="CD19" i="2" s="1"/>
  <c r="AS19" i="2"/>
  <c r="BY19" i="2" s="1"/>
  <c r="CI19" i="2" s="1"/>
  <c r="AN29" i="2"/>
  <c r="BT29" i="2" s="1"/>
  <c r="CD29" i="2" s="1"/>
  <c r="AS29" i="2"/>
  <c r="I29" i="6" s="1"/>
  <c r="AP10" i="2"/>
  <c r="BV10" i="2" s="1"/>
  <c r="CF10" i="2" s="1"/>
  <c r="AO10" i="2"/>
  <c r="BU10" i="2" s="1"/>
  <c r="CE10" i="2" s="1"/>
  <c r="AT10" i="2"/>
  <c r="BZ10" i="2" s="1"/>
  <c r="CJ10" i="2" s="1"/>
  <c r="AJ185" i="2"/>
  <c r="CS117" i="2"/>
  <c r="DC117" i="2" s="1"/>
  <c r="DB117" i="2" s="1"/>
  <c r="AU27" i="2"/>
  <c r="AY27" i="2"/>
  <c r="AV27" i="2"/>
  <c r="BA27" i="2"/>
  <c r="AW27" i="2"/>
  <c r="BB27" i="2"/>
  <c r="AX27" i="2"/>
  <c r="AZ27" i="2"/>
  <c r="AX8" i="2"/>
  <c r="BB8" i="2"/>
  <c r="AY8" i="2"/>
  <c r="AU8" i="2"/>
  <c r="AZ8" i="2"/>
  <c r="BA8" i="2"/>
  <c r="AV8" i="2"/>
  <c r="AW8" i="2"/>
  <c r="AU28" i="2"/>
  <c r="AY28" i="2"/>
  <c r="AX28" i="2"/>
  <c r="AZ28" i="2"/>
  <c r="AV28" i="2"/>
  <c r="BA28" i="2"/>
  <c r="AW28" i="2"/>
  <c r="BB28" i="2"/>
  <c r="AU20" i="2"/>
  <c r="AY20" i="2"/>
  <c r="AX20" i="2"/>
  <c r="AZ20" i="2"/>
  <c r="AV20" i="2"/>
  <c r="BA20" i="2"/>
  <c r="AW20" i="2"/>
  <c r="BB20" i="2"/>
  <c r="AD236" i="2"/>
  <c r="AC236" i="2" s="1"/>
  <c r="AK244" i="2"/>
  <c r="AS18" i="2"/>
  <c r="BY18" i="2" s="1"/>
  <c r="CI18" i="2" s="1"/>
  <c r="AR18" i="2"/>
  <c r="H18" i="6" s="1"/>
  <c r="AN28" i="2"/>
  <c r="D28" i="6" s="1"/>
  <c r="AQ28" i="2"/>
  <c r="BW28" i="2" s="1"/>
  <c r="CG28" i="2" s="1"/>
  <c r="AN8" i="2"/>
  <c r="BT8" i="2" s="1"/>
  <c r="CD8" i="2" s="1"/>
  <c r="AM8" i="2"/>
  <c r="BS8" i="2" s="1"/>
  <c r="AN11" i="2"/>
  <c r="D11" i="6" s="1"/>
  <c r="AQ20" i="2"/>
  <c r="BW20" i="2" s="1"/>
  <c r="CG20" i="2" s="1"/>
  <c r="AO27" i="2"/>
  <c r="BU27" i="2" s="1"/>
  <c r="CE27" i="2" s="1"/>
  <c r="AN27" i="2"/>
  <c r="BT27" i="2" s="1"/>
  <c r="CD27" i="2" s="1"/>
  <c r="AU25" i="2"/>
  <c r="AY25" i="2"/>
  <c r="AV25" i="2"/>
  <c r="BA25" i="2"/>
  <c r="AW25" i="2"/>
  <c r="BB25" i="2"/>
  <c r="AX25" i="2"/>
  <c r="AZ25" i="2"/>
  <c r="AU22" i="2"/>
  <c r="AY22" i="2"/>
  <c r="AX22" i="2"/>
  <c r="AZ22" i="2"/>
  <c r="AV22" i="2"/>
  <c r="BA22" i="2"/>
  <c r="AW22" i="2"/>
  <c r="BB22" i="2"/>
  <c r="AU19" i="2"/>
  <c r="AY19" i="2"/>
  <c r="AV19" i="2"/>
  <c r="BA19" i="2"/>
  <c r="AW19" i="2"/>
  <c r="BB19" i="2"/>
  <c r="AX19" i="2"/>
  <c r="AZ19" i="2"/>
  <c r="AU29" i="2"/>
  <c r="AY29" i="2"/>
  <c r="AV29" i="2"/>
  <c r="BA29" i="2"/>
  <c r="AW29" i="2"/>
  <c r="BB29" i="2"/>
  <c r="AX29" i="2"/>
  <c r="AZ29" i="2"/>
  <c r="C216" i="6"/>
  <c r="C79" i="6"/>
  <c r="AD276" i="2"/>
  <c r="AC276" i="2" s="1"/>
  <c r="CW51" i="2"/>
  <c r="DG51" i="2" s="1"/>
  <c r="CX75" i="2"/>
  <c r="DH75" i="2" s="1"/>
  <c r="CT294" i="2"/>
  <c r="CT276" i="2"/>
  <c r="DD276" i="2" s="1"/>
  <c r="CU126" i="2"/>
  <c r="DE126" i="2" s="1"/>
  <c r="CV126" i="2"/>
  <c r="DF126" i="2" s="1"/>
  <c r="CS216" i="2"/>
  <c r="DC216" i="2" s="1"/>
  <c r="DB216" i="2" s="1"/>
  <c r="CT168" i="2"/>
  <c r="DD168" i="2" s="1"/>
  <c r="AD181" i="2"/>
  <c r="AC181" i="2" s="1"/>
  <c r="AO18" i="2"/>
  <c r="BU18" i="2" s="1"/>
  <c r="CE18" i="2" s="1"/>
  <c r="AM28" i="2"/>
  <c r="BS28" i="2" s="1"/>
  <c r="AT28" i="2"/>
  <c r="BZ28" i="2" s="1"/>
  <c r="CJ28" i="2" s="1"/>
  <c r="AO26" i="2"/>
  <c r="BU26" i="2" s="1"/>
  <c r="CE26" i="2" s="1"/>
  <c r="AM10" i="2"/>
  <c r="BS10" i="2" s="1"/>
  <c r="AM29" i="2"/>
  <c r="C29" i="6" s="1"/>
  <c r="AT29" i="2"/>
  <c r="BZ29" i="2" s="1"/>
  <c r="CJ29" i="2" s="1"/>
  <c r="AO22" i="2"/>
  <c r="BU22" i="2" s="1"/>
  <c r="CE22" i="2" s="1"/>
  <c r="AN22" i="2"/>
  <c r="BT22" i="2" s="1"/>
  <c r="CD22" i="2" s="1"/>
  <c r="AM12" i="2"/>
  <c r="BS12" i="2" s="1"/>
  <c r="AO8" i="2"/>
  <c r="BU8" i="2" s="1"/>
  <c r="CE8" i="2" s="1"/>
  <c r="AQ8" i="2"/>
  <c r="BW8" i="2" s="1"/>
  <c r="CG8" i="2" s="1"/>
  <c r="AR25" i="2"/>
  <c r="BX25" i="2" s="1"/>
  <c r="CH25" i="2" s="1"/>
  <c r="AP25" i="2"/>
  <c r="F25" i="6" s="1"/>
  <c r="AM11" i="2"/>
  <c r="C11" i="6" s="1"/>
  <c r="AO19" i="2"/>
  <c r="BU19" i="2" s="1"/>
  <c r="CE19" i="2" s="1"/>
  <c r="AT19" i="2"/>
  <c r="BZ19" i="2" s="1"/>
  <c r="CJ19" i="2" s="1"/>
  <c r="AM20" i="2"/>
  <c r="C20" i="6" s="1"/>
  <c r="AT20" i="2"/>
  <c r="BZ20" i="2" s="1"/>
  <c r="CJ20" i="2" s="1"/>
  <c r="AR27" i="2"/>
  <c r="BX27" i="2" s="1"/>
  <c r="CH27" i="2" s="1"/>
  <c r="AT27" i="2"/>
  <c r="BZ27" i="2" s="1"/>
  <c r="CJ27" i="2" s="1"/>
  <c r="AX13" i="2"/>
  <c r="BB13" i="2"/>
  <c r="AV13" i="2"/>
  <c r="BA13" i="2"/>
  <c r="AW13" i="2"/>
  <c r="AU13" i="2"/>
  <c r="AY13" i="2"/>
  <c r="AZ13" i="2"/>
  <c r="AX16" i="2"/>
  <c r="AY16" i="2"/>
  <c r="AU16" i="2"/>
  <c r="AZ16" i="2"/>
  <c r="BA16" i="2"/>
  <c r="BB16" i="2"/>
  <c r="AV16" i="2"/>
  <c r="AW16" i="2"/>
  <c r="AU21" i="2"/>
  <c r="AY21" i="2"/>
  <c r="AV21" i="2"/>
  <c r="BA21" i="2"/>
  <c r="AW21" i="2"/>
  <c r="BB21" i="2"/>
  <c r="AX21" i="2"/>
  <c r="AZ21" i="2"/>
  <c r="AX14" i="2"/>
  <c r="BB14" i="2"/>
  <c r="AY14" i="2"/>
  <c r="AU14" i="2"/>
  <c r="AZ14" i="2"/>
  <c r="AV14" i="2"/>
  <c r="AW14" i="2"/>
  <c r="BA14" i="2"/>
  <c r="AU30" i="2"/>
  <c r="AY30" i="2"/>
  <c r="AX30" i="2"/>
  <c r="AZ30" i="2"/>
  <c r="AV30" i="2"/>
  <c r="BA30" i="2"/>
  <c r="AW30" i="2"/>
  <c r="BB30" i="2"/>
  <c r="AU34" i="2"/>
  <c r="AY34" i="2"/>
  <c r="AX34" i="2"/>
  <c r="AZ34" i="2"/>
  <c r="AV34" i="2"/>
  <c r="BA34" i="2"/>
  <c r="AW34" i="2"/>
  <c r="BB34" i="2"/>
  <c r="AU33" i="2"/>
  <c r="AY33" i="2"/>
  <c r="AV33" i="2"/>
  <c r="BA33" i="2"/>
  <c r="AW33" i="2"/>
  <c r="BB33" i="2"/>
  <c r="AX33" i="2"/>
  <c r="AZ33" i="2"/>
  <c r="AB181" i="2"/>
  <c r="AX11" i="2"/>
  <c r="BB11" i="2"/>
  <c r="AV11" i="2"/>
  <c r="BA11" i="2"/>
  <c r="AW11" i="2"/>
  <c r="AY11" i="2"/>
  <c r="AZ11" i="2"/>
  <c r="AU11" i="2"/>
  <c r="AU18" i="2"/>
  <c r="AY18" i="2"/>
  <c r="AX18" i="2"/>
  <c r="AZ18" i="2"/>
  <c r="AV18" i="2"/>
  <c r="BA18" i="2"/>
  <c r="AW18" i="2"/>
  <c r="BB18" i="2"/>
  <c r="AR11" i="2"/>
  <c r="H11" i="6" s="1"/>
  <c r="AS20" i="2"/>
  <c r="BY20" i="2" s="1"/>
  <c r="CI20" i="2" s="1"/>
  <c r="AX12" i="2"/>
  <c r="BB12" i="2"/>
  <c r="AY12" i="2"/>
  <c r="AU12" i="2"/>
  <c r="AZ12" i="2"/>
  <c r="BA12" i="2"/>
  <c r="AV12" i="2"/>
  <c r="AW12" i="2"/>
  <c r="AU26" i="2"/>
  <c r="AY26" i="2"/>
  <c r="AX26" i="2"/>
  <c r="AZ26" i="2"/>
  <c r="AV26" i="2"/>
  <c r="BA26" i="2"/>
  <c r="AW26" i="2"/>
  <c r="BB26" i="2"/>
  <c r="AX10" i="2"/>
  <c r="BB10" i="2"/>
  <c r="AY10" i="2"/>
  <c r="AU10" i="2"/>
  <c r="AZ10" i="2"/>
  <c r="AV10" i="2"/>
  <c r="AW10" i="2"/>
  <c r="BA10" i="2"/>
  <c r="AD51" i="2"/>
  <c r="AC51" i="2" s="1"/>
  <c r="CU239" i="2"/>
  <c r="DE239" i="2" s="1"/>
  <c r="AF181" i="2"/>
  <c r="CV35" i="2"/>
  <c r="DF35" i="2" s="1"/>
  <c r="AM18" i="2"/>
  <c r="C18" i="6" s="1"/>
  <c r="AT18" i="2"/>
  <c r="BZ18" i="2" s="1"/>
  <c r="CJ18" i="2" s="1"/>
  <c r="AS28" i="2"/>
  <c r="BY28" i="2" s="1"/>
  <c r="CI28" i="2" s="1"/>
  <c r="AP28" i="2"/>
  <c r="AS26" i="2"/>
  <c r="BY26" i="2" s="1"/>
  <c r="CI26" i="2" s="1"/>
  <c r="AR26" i="2"/>
  <c r="BX26" i="2" s="1"/>
  <c r="CH26" i="2" s="1"/>
  <c r="AS10" i="2"/>
  <c r="BY10" i="2" s="1"/>
  <c r="CI10" i="2" s="1"/>
  <c r="AR10" i="2"/>
  <c r="BX10" i="2" s="1"/>
  <c r="CH10" i="2" s="1"/>
  <c r="AO29" i="2"/>
  <c r="BU29" i="2" s="1"/>
  <c r="CE29" i="2" s="1"/>
  <c r="AP29" i="2"/>
  <c r="BV29" i="2" s="1"/>
  <c r="CF29" i="2" s="1"/>
  <c r="AM22" i="2"/>
  <c r="C22" i="6" s="1"/>
  <c r="AQ22" i="2"/>
  <c r="BW22" i="2" s="1"/>
  <c r="CG22" i="2" s="1"/>
  <c r="AN12" i="2"/>
  <c r="BT12" i="2" s="1"/>
  <c r="CD12" i="2" s="1"/>
  <c r="AP12" i="2"/>
  <c r="BV12" i="2" s="1"/>
  <c r="CF12" i="2" s="1"/>
  <c r="AR8" i="2"/>
  <c r="BX8" i="2" s="1"/>
  <c r="CH8" i="2" s="1"/>
  <c r="AT8" i="2"/>
  <c r="BZ8" i="2" s="1"/>
  <c r="CJ8" i="2" s="1"/>
  <c r="AQ25" i="2"/>
  <c r="G25" i="6" s="1"/>
  <c r="AS25" i="2"/>
  <c r="I25" i="6" s="1"/>
  <c r="AQ11" i="2"/>
  <c r="BW11" i="2" s="1"/>
  <c r="CG11" i="2" s="1"/>
  <c r="AP11" i="2"/>
  <c r="BV11" i="2" s="1"/>
  <c r="CF11" i="2" s="1"/>
  <c r="AQ19" i="2"/>
  <c r="AP19" i="2"/>
  <c r="AR20" i="2"/>
  <c r="BX20" i="2" s="1"/>
  <c r="CH20" i="2" s="1"/>
  <c r="AP20" i="2"/>
  <c r="BV20" i="2" s="1"/>
  <c r="CF20" i="2" s="1"/>
  <c r="AQ27" i="2"/>
  <c r="BW27" i="2" s="1"/>
  <c r="CG27" i="2" s="1"/>
  <c r="AP27" i="2"/>
  <c r="BV27" i="2" s="1"/>
  <c r="CF27" i="2" s="1"/>
  <c r="AN17" i="2"/>
  <c r="BT17" i="2" s="1"/>
  <c r="CD17" i="2" s="1"/>
  <c r="AU17" i="2"/>
  <c r="AY17" i="2"/>
  <c r="AV17" i="2"/>
  <c r="AZ17" i="2"/>
  <c r="BA17" i="2"/>
  <c r="BB17" i="2"/>
  <c r="AW17" i="2"/>
  <c r="AX17" i="2"/>
  <c r="AS17" i="2"/>
  <c r="I17" i="6" s="1"/>
  <c r="AP17" i="2"/>
  <c r="F17" i="6" s="1"/>
  <c r="AM17" i="2"/>
  <c r="AR17" i="2"/>
  <c r="BX17" i="2" s="1"/>
  <c r="CH17" i="2" s="1"/>
  <c r="AT17" i="2"/>
  <c r="BZ17" i="2" s="1"/>
  <c r="CJ17" i="2" s="1"/>
  <c r="AO17" i="2"/>
  <c r="E17" i="6" s="1"/>
  <c r="AX15" i="2"/>
  <c r="BB15" i="2"/>
  <c r="AV15" i="2"/>
  <c r="BA15" i="2"/>
  <c r="AW15" i="2"/>
  <c r="AY15" i="2"/>
  <c r="AZ15" i="2"/>
  <c r="AU15" i="2"/>
  <c r="AU23" i="2"/>
  <c r="AY23" i="2"/>
  <c r="AV23" i="2"/>
  <c r="BA23" i="2"/>
  <c r="AW23" i="2"/>
  <c r="BB23" i="2"/>
  <c r="AX23" i="2"/>
  <c r="AZ23" i="2"/>
  <c r="AX7" i="2"/>
  <c r="BN7" i="2" s="1"/>
  <c r="BB7" i="2"/>
  <c r="BR7" i="2" s="1"/>
  <c r="AV7" i="2"/>
  <c r="BA7" i="2"/>
  <c r="BQ7" i="2" s="1"/>
  <c r="AW7" i="2"/>
  <c r="BM7" i="2" s="1"/>
  <c r="AY7" i="2"/>
  <c r="BO7" i="2" s="1"/>
  <c r="AZ7" i="2"/>
  <c r="AU7" i="2"/>
  <c r="BK7" i="2" s="1"/>
  <c r="AU24" i="2"/>
  <c r="AY24" i="2"/>
  <c r="AX24" i="2"/>
  <c r="AZ24" i="2"/>
  <c r="AV24" i="2"/>
  <c r="BA24" i="2"/>
  <c r="AW24" i="2"/>
  <c r="BB24" i="2"/>
  <c r="AU31" i="2"/>
  <c r="AY31" i="2"/>
  <c r="AV31" i="2"/>
  <c r="BA31" i="2"/>
  <c r="AW31" i="2"/>
  <c r="BB31" i="2"/>
  <c r="AX31" i="2"/>
  <c r="AZ31" i="2"/>
  <c r="AX6" i="2"/>
  <c r="BN6" i="2" s="1"/>
  <c r="BB6" i="2"/>
  <c r="BR6" i="2" s="1"/>
  <c r="BZ6" i="2" s="1"/>
  <c r="CJ6" i="2" s="1"/>
  <c r="AY6" i="2"/>
  <c r="BO6" i="2" s="1"/>
  <c r="AU6" i="2"/>
  <c r="BK6" i="2" s="1"/>
  <c r="AZ6" i="2"/>
  <c r="BP6" i="2" s="1"/>
  <c r="AV6" i="2"/>
  <c r="BL6" i="2" s="1"/>
  <c r="BT6" i="2" s="1"/>
  <c r="CD6" i="2" s="1"/>
  <c r="AW6" i="2"/>
  <c r="BM6" i="2" s="1"/>
  <c r="BA6" i="2"/>
  <c r="BQ6" i="2" s="1"/>
  <c r="AX9" i="2"/>
  <c r="BB9" i="2"/>
  <c r="AV9" i="2"/>
  <c r="BA9" i="2"/>
  <c r="AW9" i="2"/>
  <c r="AU9" i="2"/>
  <c r="AY9" i="2"/>
  <c r="AZ9" i="2"/>
  <c r="CZ181" i="2"/>
  <c r="DJ181" i="2" s="1"/>
  <c r="J181" i="6"/>
  <c r="AK181" i="2"/>
  <c r="C168" i="6"/>
  <c r="AJ26" i="2"/>
  <c r="CV244" i="2"/>
  <c r="DF244" i="2" s="1"/>
  <c r="CU168" i="2"/>
  <c r="DE168" i="2" s="1"/>
  <c r="AI198" i="2"/>
  <c r="CX192" i="2"/>
  <c r="DH192" i="2" s="1"/>
  <c r="F181" i="6"/>
  <c r="CZ209" i="2"/>
  <c r="DJ209" i="2" s="1"/>
  <c r="CW181" i="2"/>
  <c r="DG181" i="2" s="1"/>
  <c r="AK137" i="2"/>
  <c r="CU189" i="2"/>
  <c r="DE189" i="2" s="1"/>
  <c r="CV181" i="2"/>
  <c r="DF181" i="2" s="1"/>
  <c r="CZ189" i="2"/>
  <c r="DJ189" i="2" s="1"/>
  <c r="AB209" i="2"/>
  <c r="AB126" i="2"/>
  <c r="CT137" i="2"/>
  <c r="DD137" i="2" s="1"/>
  <c r="AJ137" i="2"/>
  <c r="CU181" i="2"/>
  <c r="DE181" i="2" s="1"/>
  <c r="CY43" i="2"/>
  <c r="DI43" i="2" s="1"/>
  <c r="CX236" i="2"/>
  <c r="DH236" i="2" s="1"/>
  <c r="AB236" i="2"/>
  <c r="AI236" i="2"/>
  <c r="AJ236" i="2"/>
  <c r="CY236" i="2"/>
  <c r="DI236" i="2" s="1"/>
  <c r="M42" i="6"/>
  <c r="CM42" i="6" s="1"/>
  <c r="CW42" i="6" s="1"/>
  <c r="AD56" i="2"/>
  <c r="AC56" i="2" s="1"/>
  <c r="AD294" i="2"/>
  <c r="AC294" i="2" s="1"/>
  <c r="AD204" i="2"/>
  <c r="AC204" i="2" s="1"/>
  <c r="AD43" i="2"/>
  <c r="AC43" i="2" s="1"/>
  <c r="CW43" i="2"/>
  <c r="DG43" i="2" s="1"/>
  <c r="CT216" i="2"/>
  <c r="DD216" i="2" s="1"/>
  <c r="CW198" i="2"/>
  <c r="DG198" i="2" s="1"/>
  <c r="AK294" i="2"/>
  <c r="AG51" i="2"/>
  <c r="AB276" i="2"/>
  <c r="AB51" i="2"/>
  <c r="CU137" i="2"/>
  <c r="DE137" i="2" s="1"/>
  <c r="CY137" i="2"/>
  <c r="DI137" i="2" s="1"/>
  <c r="AF192" i="2"/>
  <c r="CX294" i="2"/>
  <c r="DH294" i="2" s="1"/>
  <c r="AJ228" i="2"/>
  <c r="CY228" i="2"/>
  <c r="DI228" i="2" s="1"/>
  <c r="AB198" i="2"/>
  <c r="AJ198" i="2"/>
  <c r="CY198" i="2"/>
  <c r="DI198" i="2" s="1"/>
  <c r="F297" i="6"/>
  <c r="AB216" i="2"/>
  <c r="AD72" i="2"/>
  <c r="AC72" i="2" s="1"/>
  <c r="AD198" i="2"/>
  <c r="AC198" i="2" s="1"/>
  <c r="AB294" i="2"/>
  <c r="AD96" i="2"/>
  <c r="AC96" i="2" s="1"/>
  <c r="AB192" i="2"/>
  <c r="AK126" i="2"/>
  <c r="CV179" i="2"/>
  <c r="DF179" i="2" s="1"/>
  <c r="AI209" i="2"/>
  <c r="CX168" i="2"/>
  <c r="DH168" i="2" s="1"/>
  <c r="AE113" i="2"/>
  <c r="D26" i="6"/>
  <c r="CW228" i="2"/>
  <c r="DG228" i="2" s="1"/>
  <c r="AH228" i="2"/>
  <c r="AH209" i="2"/>
  <c r="CW209" i="2"/>
  <c r="DG209" i="2" s="1"/>
  <c r="AB179" i="2"/>
  <c r="AD231" i="2"/>
  <c r="AC231" i="2" s="1"/>
  <c r="AB26" i="2"/>
  <c r="AJ189" i="2"/>
  <c r="CS50" i="2"/>
  <c r="K50" i="6" s="1"/>
  <c r="CK50" i="6" s="1"/>
  <c r="CU50" i="6" s="1"/>
  <c r="CT50" i="6" s="1"/>
  <c r="C50" i="6"/>
  <c r="AH137" i="2"/>
  <c r="CW137" i="2"/>
  <c r="DG137" i="2" s="1"/>
  <c r="AB189" i="2"/>
  <c r="AB244" i="2"/>
  <c r="AG179" i="2"/>
  <c r="CU179" i="2"/>
  <c r="DE179" i="2" s="1"/>
  <c r="CX189" i="2"/>
  <c r="DH189" i="2" s="1"/>
  <c r="CT239" i="2"/>
  <c r="DD239" i="2" s="1"/>
  <c r="E26" i="6"/>
  <c r="P196" i="6"/>
  <c r="CP196" i="6" s="1"/>
  <c r="CZ196" i="6" s="1"/>
  <c r="AB168" i="2"/>
  <c r="AD292" i="2"/>
  <c r="AC292" i="2" s="1"/>
  <c r="AD113" i="2"/>
  <c r="AC113" i="2" s="1"/>
  <c r="AF179" i="2"/>
  <c r="AG189" i="2"/>
  <c r="AE179" i="2"/>
  <c r="CY185" i="2"/>
  <c r="DI185" i="2" s="1"/>
  <c r="CV131" i="2"/>
  <c r="DF131" i="2" s="1"/>
  <c r="CU26" i="2"/>
  <c r="DE26" i="2" s="1"/>
  <c r="AB137" i="2"/>
  <c r="CT179" i="2"/>
  <c r="DD179" i="2" s="1"/>
  <c r="CS228" i="2"/>
  <c r="DC228" i="2" s="1"/>
  <c r="DB228" i="2" s="1"/>
  <c r="AD228" i="2"/>
  <c r="AC228" i="2" s="1"/>
  <c r="I185" i="6"/>
  <c r="C228" i="6"/>
  <c r="C154" i="6"/>
  <c r="R232" i="6"/>
  <c r="CR232" i="6" s="1"/>
  <c r="DB232" i="6" s="1"/>
  <c r="AD108" i="2"/>
  <c r="AC108" i="2" s="1"/>
  <c r="AD80" i="2"/>
  <c r="AC80" i="2" s="1"/>
  <c r="AD168" i="2"/>
  <c r="AC168" i="2" s="1"/>
  <c r="AD154" i="2"/>
  <c r="AC154" i="2" s="1"/>
  <c r="AE33" i="2"/>
  <c r="AE107" i="2"/>
  <c r="CT107" i="2"/>
  <c r="DD107" i="2" s="1"/>
  <c r="F261" i="6"/>
  <c r="AK86" i="2"/>
  <c r="CZ86" i="2"/>
  <c r="DJ86" i="2" s="1"/>
  <c r="CS239" i="2"/>
  <c r="DC239" i="2" s="1"/>
  <c r="DB239" i="2" s="1"/>
  <c r="AD239" i="2"/>
  <c r="AC239" i="2" s="1"/>
  <c r="CY239" i="2"/>
  <c r="DI239" i="2" s="1"/>
  <c r="AF43" i="2"/>
  <c r="DA136" i="2"/>
  <c r="C234" i="6"/>
  <c r="C242" i="6"/>
  <c r="AD45" i="2"/>
  <c r="AC45" i="2" s="1"/>
  <c r="AB72" i="2"/>
  <c r="CY108" i="2"/>
  <c r="DI108" i="2" s="1"/>
  <c r="CU117" i="2"/>
  <c r="DE117" i="2" s="1"/>
  <c r="E260" i="6"/>
  <c r="M64" i="6"/>
  <c r="CM64" i="6" s="1"/>
  <c r="CW64" i="6" s="1"/>
  <c r="C273" i="6"/>
  <c r="C261" i="6"/>
  <c r="AJ131" i="2"/>
  <c r="CY131" i="2"/>
  <c r="DI131" i="2" s="1"/>
  <c r="AK227" i="2"/>
  <c r="CZ227" i="2"/>
  <c r="DJ227" i="2" s="1"/>
  <c r="AF115" i="2"/>
  <c r="CU115" i="2"/>
  <c r="DE115" i="2" s="1"/>
  <c r="AE169" i="2"/>
  <c r="CT169" i="2"/>
  <c r="DD169" i="2" s="1"/>
  <c r="AE258" i="2"/>
  <c r="CT258" i="2"/>
  <c r="DD258" i="2" s="1"/>
  <c r="AF41" i="2"/>
  <c r="CU41" i="2"/>
  <c r="DE41" i="2" s="1"/>
  <c r="AJ107" i="2"/>
  <c r="CY107" i="2"/>
  <c r="DI107" i="2" s="1"/>
  <c r="AJ38" i="2"/>
  <c r="CY38" i="2"/>
  <c r="DI38" i="2" s="1"/>
  <c r="I38" i="6"/>
  <c r="AK164" i="2"/>
  <c r="CZ164" i="2"/>
  <c r="DJ164" i="2" s="1"/>
  <c r="AH188" i="2"/>
  <c r="CW188" i="2"/>
  <c r="DG188" i="2" s="1"/>
  <c r="AG296" i="2"/>
  <c r="CV296" i="2"/>
  <c r="DF296" i="2" s="1"/>
  <c r="F296" i="6"/>
  <c r="AF140" i="2"/>
  <c r="CU140" i="2"/>
  <c r="DE140" i="2" s="1"/>
  <c r="AJ63" i="2"/>
  <c r="CY63" i="2"/>
  <c r="DI63" i="2" s="1"/>
  <c r="AJ245" i="2"/>
  <c r="CY245" i="2"/>
  <c r="DI245" i="2" s="1"/>
  <c r="AJ253" i="2"/>
  <c r="CY253" i="2"/>
  <c r="DI253" i="2" s="1"/>
  <c r="AK99" i="2"/>
  <c r="CZ99" i="2"/>
  <c r="DJ99" i="2" s="1"/>
  <c r="AE28" i="2"/>
  <c r="CT28" i="2"/>
  <c r="DD28" i="2" s="1"/>
  <c r="AJ133" i="2"/>
  <c r="CY133" i="2"/>
  <c r="DI133" i="2" s="1"/>
  <c r="I133" i="6"/>
  <c r="AH186" i="2"/>
  <c r="CW186" i="2"/>
  <c r="DG186" i="2" s="1"/>
  <c r="AI148" i="2"/>
  <c r="CX148" i="2"/>
  <c r="DH148" i="2" s="1"/>
  <c r="H148" i="6"/>
  <c r="AE263" i="2"/>
  <c r="CT263" i="2"/>
  <c r="DD263" i="2" s="1"/>
  <c r="AG30" i="2"/>
  <c r="CV30" i="2"/>
  <c r="DF30" i="2" s="1"/>
  <c r="AK39" i="2"/>
  <c r="CZ39" i="2"/>
  <c r="DJ39" i="2" s="1"/>
  <c r="AF173" i="2"/>
  <c r="CU173" i="2"/>
  <c r="DE173" i="2" s="1"/>
  <c r="AH264" i="2"/>
  <c r="CW264" i="2"/>
  <c r="DG264" i="2" s="1"/>
  <c r="AH133" i="2"/>
  <c r="CW133" i="2"/>
  <c r="DG133" i="2" s="1"/>
  <c r="AG79" i="2"/>
  <c r="CV79" i="2"/>
  <c r="DF79" i="2" s="1"/>
  <c r="AH13" i="2"/>
  <c r="CW13" i="2"/>
  <c r="DG13" i="2" s="1"/>
  <c r="AF13" i="2"/>
  <c r="CU13" i="2"/>
  <c r="DE13" i="2" s="1"/>
  <c r="AK298" i="2"/>
  <c r="CZ298" i="2"/>
  <c r="DJ298" i="2" s="1"/>
  <c r="AG258" i="2"/>
  <c r="CV258" i="2"/>
  <c r="DF258" i="2" s="1"/>
  <c r="AK112" i="2"/>
  <c r="CZ112" i="2"/>
  <c r="DJ112" i="2" s="1"/>
  <c r="AI39" i="2"/>
  <c r="CX39" i="2"/>
  <c r="DH39" i="2" s="1"/>
  <c r="AJ114" i="2"/>
  <c r="CY114" i="2"/>
  <c r="DI114" i="2" s="1"/>
  <c r="AF274" i="2"/>
  <c r="CU274" i="2"/>
  <c r="DE274" i="2" s="1"/>
  <c r="AK278" i="2"/>
  <c r="CZ278" i="2"/>
  <c r="DJ278" i="2" s="1"/>
  <c r="AK176" i="2"/>
  <c r="CZ176" i="2"/>
  <c r="DJ176" i="2" s="1"/>
  <c r="AE252" i="2"/>
  <c r="CT252" i="2"/>
  <c r="DD252" i="2" s="1"/>
  <c r="D252" i="6"/>
  <c r="AK238" i="2"/>
  <c r="CZ238" i="2"/>
  <c r="DJ238" i="2" s="1"/>
  <c r="AG81" i="2"/>
  <c r="CV81" i="2"/>
  <c r="DF81" i="2" s="1"/>
  <c r="AI71" i="2"/>
  <c r="CX71" i="2"/>
  <c r="DH71" i="2" s="1"/>
  <c r="AJ299" i="2"/>
  <c r="CY299" i="2"/>
  <c r="DI299" i="2" s="1"/>
  <c r="AH256" i="2"/>
  <c r="CW256" i="2"/>
  <c r="DG256" i="2" s="1"/>
  <c r="AF224" i="2"/>
  <c r="CU224" i="2"/>
  <c r="DE224" i="2" s="1"/>
  <c r="AK224" i="2"/>
  <c r="CZ224" i="2"/>
  <c r="DJ224" i="2" s="1"/>
  <c r="AF283" i="2"/>
  <c r="CU283" i="2"/>
  <c r="DE283" i="2" s="1"/>
  <c r="AE160" i="2"/>
  <c r="CT160" i="2"/>
  <c r="DD160" i="2" s="1"/>
  <c r="AK160" i="2"/>
  <c r="CZ160" i="2"/>
  <c r="DJ160" i="2" s="1"/>
  <c r="AI289" i="2"/>
  <c r="CX289" i="2"/>
  <c r="DH289" i="2" s="1"/>
  <c r="AG146" i="2"/>
  <c r="CV146" i="2"/>
  <c r="DF146" i="2" s="1"/>
  <c r="AH193" i="2"/>
  <c r="CW193" i="2"/>
  <c r="DG193" i="2" s="1"/>
  <c r="AK169" i="2"/>
  <c r="CZ169" i="2"/>
  <c r="DJ169" i="2" s="1"/>
  <c r="AK260" i="2"/>
  <c r="CZ260" i="2"/>
  <c r="DJ260" i="2" s="1"/>
  <c r="J260" i="6"/>
  <c r="AE46" i="2"/>
  <c r="CT46" i="2"/>
  <c r="DD46" i="2" s="1"/>
  <c r="D46" i="6"/>
  <c r="AK55" i="2"/>
  <c r="CZ55" i="2"/>
  <c r="DJ55" i="2" s="1"/>
  <c r="AH139" i="2"/>
  <c r="CW139" i="2"/>
  <c r="DG139" i="2" s="1"/>
  <c r="AJ175" i="2"/>
  <c r="CY175" i="2"/>
  <c r="DI175" i="2" s="1"/>
  <c r="AE287" i="2"/>
  <c r="CT287" i="2"/>
  <c r="DD287" i="2" s="1"/>
  <c r="AK97" i="2"/>
  <c r="CZ97" i="2"/>
  <c r="DJ97" i="2" s="1"/>
  <c r="AI145" i="2"/>
  <c r="CX145" i="2"/>
  <c r="DH145" i="2" s="1"/>
  <c r="AK235" i="2"/>
  <c r="CZ235" i="2"/>
  <c r="DJ235" i="2" s="1"/>
  <c r="AF235" i="2"/>
  <c r="CU235" i="2"/>
  <c r="DE235" i="2" s="1"/>
  <c r="AE146" i="2"/>
  <c r="CT146" i="2"/>
  <c r="DD146" i="2" s="1"/>
  <c r="AG288" i="2"/>
  <c r="CV288" i="2"/>
  <c r="DF288" i="2" s="1"/>
  <c r="AH219" i="2"/>
  <c r="CW219" i="2"/>
  <c r="DG219" i="2" s="1"/>
  <c r="AF219" i="2"/>
  <c r="CU219" i="2"/>
  <c r="DE219" i="2" s="1"/>
  <c r="AH104" i="2"/>
  <c r="CW104" i="2"/>
  <c r="DG104" i="2" s="1"/>
  <c r="AG200" i="2"/>
  <c r="CV200" i="2"/>
  <c r="DF200" i="2" s="1"/>
  <c r="AK101" i="2"/>
  <c r="CZ101" i="2"/>
  <c r="DJ101" i="2" s="1"/>
  <c r="AK214" i="2"/>
  <c r="CZ214" i="2"/>
  <c r="DJ214" i="2" s="1"/>
  <c r="AI28" i="2"/>
  <c r="CX28" i="2"/>
  <c r="DH28" i="2" s="1"/>
  <c r="AH201" i="2"/>
  <c r="CW201" i="2"/>
  <c r="DG201" i="2" s="1"/>
  <c r="AH114" i="2"/>
  <c r="CW114" i="2"/>
  <c r="DG114" i="2" s="1"/>
  <c r="AI287" i="2"/>
  <c r="CX287" i="2"/>
  <c r="DH287" i="2" s="1"/>
  <c r="AI203" i="2"/>
  <c r="CX203" i="2"/>
  <c r="DH203" i="2" s="1"/>
  <c r="AJ203" i="2"/>
  <c r="CY203" i="2"/>
  <c r="DI203" i="2" s="1"/>
  <c r="AJ129" i="2"/>
  <c r="CY129" i="2"/>
  <c r="DI129" i="2" s="1"/>
  <c r="AI215" i="2"/>
  <c r="CX215" i="2"/>
  <c r="DH215" i="2" s="1"/>
  <c r="AE215" i="2"/>
  <c r="CT215" i="2"/>
  <c r="DD215" i="2" s="1"/>
  <c r="AF211" i="2"/>
  <c r="CU211" i="2"/>
  <c r="DE211" i="2" s="1"/>
  <c r="AH150" i="2"/>
  <c r="CW150" i="2"/>
  <c r="DG150" i="2" s="1"/>
  <c r="AE298" i="2"/>
  <c r="CT298" i="2"/>
  <c r="DD298" i="2" s="1"/>
  <c r="AE120" i="2"/>
  <c r="CT120" i="2"/>
  <c r="DD120" i="2" s="1"/>
  <c r="CS98" i="2"/>
  <c r="C98" i="6"/>
  <c r="AF16" i="2"/>
  <c r="CU16" i="2"/>
  <c r="DE16" i="2" s="1"/>
  <c r="AG61" i="2"/>
  <c r="CV61" i="2"/>
  <c r="DF61" i="2" s="1"/>
  <c r="AJ20" i="2"/>
  <c r="CY20" i="2"/>
  <c r="DI20" i="2" s="1"/>
  <c r="AI117" i="2"/>
  <c r="CX117" i="2"/>
  <c r="DH117" i="2" s="1"/>
  <c r="AI67" i="2"/>
  <c r="CX67" i="2"/>
  <c r="DH67" i="2" s="1"/>
  <c r="AF94" i="2"/>
  <c r="CU94" i="2"/>
  <c r="DE94" i="2" s="1"/>
  <c r="AG139" i="2"/>
  <c r="CV139" i="2"/>
  <c r="AG96" i="2"/>
  <c r="CV96" i="2"/>
  <c r="DF96" i="2" s="1"/>
  <c r="AF188" i="2"/>
  <c r="CU188" i="2"/>
  <c r="DE188" i="2" s="1"/>
  <c r="AF175" i="2"/>
  <c r="CU175" i="2"/>
  <c r="DE175" i="2" s="1"/>
  <c r="AG113" i="2"/>
  <c r="CV113" i="2"/>
  <c r="DF113" i="2" s="1"/>
  <c r="AK158" i="2"/>
  <c r="CZ158" i="2"/>
  <c r="DJ158" i="2" s="1"/>
  <c r="AK155" i="2"/>
  <c r="CZ155" i="2"/>
  <c r="DJ155" i="2" s="1"/>
  <c r="AG210" i="2"/>
  <c r="CV210" i="2"/>
  <c r="DF210" i="2" s="1"/>
  <c r="AJ41" i="2"/>
  <c r="CY41" i="2"/>
  <c r="DI41" i="2" s="1"/>
  <c r="AF79" i="2"/>
  <c r="CU79" i="2"/>
  <c r="DE79" i="2" s="1"/>
  <c r="AI79" i="2"/>
  <c r="CX79" i="2"/>
  <c r="DH79" i="2" s="1"/>
  <c r="AG66" i="2"/>
  <c r="CV66" i="2"/>
  <c r="DF66" i="2" s="1"/>
  <c r="AH289" i="2"/>
  <c r="CW289" i="2"/>
  <c r="DG289" i="2" s="1"/>
  <c r="AF194" i="2"/>
  <c r="CU194" i="2"/>
  <c r="DE194" i="2" s="1"/>
  <c r="AI27" i="2"/>
  <c r="CX27" i="2"/>
  <c r="DH27" i="2" s="1"/>
  <c r="AF11" i="2"/>
  <c r="CU11" i="2"/>
  <c r="DE11" i="2" s="1"/>
  <c r="AE118" i="2"/>
  <c r="CT118" i="2"/>
  <c r="DD118" i="2" s="1"/>
  <c r="AI118" i="2"/>
  <c r="CX118" i="2"/>
  <c r="DH118" i="2" s="1"/>
  <c r="DC222" i="2"/>
  <c r="DB222" i="2" s="1"/>
  <c r="AG6" i="2"/>
  <c r="CV6" i="2"/>
  <c r="AI205" i="2"/>
  <c r="CX205" i="2"/>
  <c r="DH205" i="2" s="1"/>
  <c r="AG225" i="2"/>
  <c r="CV225" i="2"/>
  <c r="DF225" i="2" s="1"/>
  <c r="AE184" i="2"/>
  <c r="CT184" i="2"/>
  <c r="DD184" i="2" s="1"/>
  <c r="AI188" i="2"/>
  <c r="CX188" i="2"/>
  <c r="DH188" i="2" s="1"/>
  <c r="AH265" i="2"/>
  <c r="CW265" i="2"/>
  <c r="DG265" i="2" s="1"/>
  <c r="AE40" i="2"/>
  <c r="CT40" i="2"/>
  <c r="DD40" i="2" s="1"/>
  <c r="AH211" i="2"/>
  <c r="CW211" i="2"/>
  <c r="DG211" i="2" s="1"/>
  <c r="G211" i="6"/>
  <c r="AE90" i="2"/>
  <c r="CT90" i="2"/>
  <c r="DD90" i="2" s="1"/>
  <c r="AE86" i="2"/>
  <c r="CT86" i="2"/>
  <c r="DD86" i="2" s="1"/>
  <c r="AE135" i="2"/>
  <c r="CT135" i="2"/>
  <c r="DD135" i="2" s="1"/>
  <c r="DD54" i="2"/>
  <c r="AJ80" i="2"/>
  <c r="CY80" i="2"/>
  <c r="DI80" i="2" s="1"/>
  <c r="AE72" i="2"/>
  <c r="CT72" i="2"/>
  <c r="DD72" i="2" s="1"/>
  <c r="AF22" i="2"/>
  <c r="CU22" i="2"/>
  <c r="DE22" i="2" s="1"/>
  <c r="AJ163" i="2"/>
  <c r="CY163" i="2"/>
  <c r="DI163" i="2" s="1"/>
  <c r="AE77" i="2"/>
  <c r="CT77" i="2"/>
  <c r="DD77" i="2" s="1"/>
  <c r="AE237" i="2"/>
  <c r="CT237" i="2"/>
  <c r="DD237" i="2" s="1"/>
  <c r="AH275" i="2"/>
  <c r="CW275" i="2"/>
  <c r="DG275" i="2" s="1"/>
  <c r="AI167" i="2"/>
  <c r="CX167" i="2"/>
  <c r="DH167" i="2" s="1"/>
  <c r="AH57" i="2"/>
  <c r="CW57" i="2"/>
  <c r="DG57" i="2" s="1"/>
  <c r="AG74" i="2"/>
  <c r="CV74" i="2"/>
  <c r="DF74" i="2" s="1"/>
  <c r="AG57" i="2"/>
  <c r="CV57" i="2"/>
  <c r="DF57" i="2" s="1"/>
  <c r="AI231" i="2"/>
  <c r="CX231" i="2"/>
  <c r="DH231" i="2" s="1"/>
  <c r="AH75" i="2"/>
  <c r="CW75" i="2"/>
  <c r="DG75" i="2" s="1"/>
  <c r="AJ115" i="2"/>
  <c r="CY115" i="2"/>
  <c r="DI115" i="2" s="1"/>
  <c r="AE45" i="2"/>
  <c r="CT45" i="2"/>
  <c r="DD45" i="2" s="1"/>
  <c r="AH129" i="2"/>
  <c r="CW129" i="2"/>
  <c r="DG129" i="2" s="1"/>
  <c r="AE223" i="2"/>
  <c r="CT223" i="2"/>
  <c r="DD223" i="2" s="1"/>
  <c r="AI238" i="2"/>
  <c r="CX238" i="2"/>
  <c r="DH238" i="2" s="1"/>
  <c r="AH260" i="2"/>
  <c r="CW260" i="2"/>
  <c r="DG260" i="2" s="1"/>
  <c r="AI52" i="2"/>
  <c r="CX52" i="2"/>
  <c r="DH52" i="2" s="1"/>
  <c r="AK258" i="2"/>
  <c r="CZ258" i="2"/>
  <c r="DJ258" i="2" s="1"/>
  <c r="AH249" i="2"/>
  <c r="CW249" i="2"/>
  <c r="DG249" i="2" s="1"/>
  <c r="AJ165" i="2"/>
  <c r="CY165" i="2"/>
  <c r="DI165" i="2" s="1"/>
  <c r="AK299" i="2"/>
  <c r="CZ299" i="2"/>
  <c r="DJ299" i="2" s="1"/>
  <c r="AG175" i="2"/>
  <c r="CV175" i="2"/>
  <c r="DF175" i="2" s="1"/>
  <c r="AI88" i="2"/>
  <c r="CX88" i="2"/>
  <c r="DH88" i="2" s="1"/>
  <c r="AI112" i="2"/>
  <c r="CX112" i="2"/>
  <c r="DH112" i="2" s="1"/>
  <c r="AH38" i="2"/>
  <c r="CW38" i="2"/>
  <c r="DG38" i="2" s="1"/>
  <c r="AI230" i="2"/>
  <c r="CX230" i="2"/>
  <c r="DH230" i="2" s="1"/>
  <c r="AF24" i="2"/>
  <c r="CU24" i="2"/>
  <c r="DE24" i="2" s="1"/>
  <c r="AK156" i="2"/>
  <c r="CZ156" i="2"/>
  <c r="DJ156" i="2" s="1"/>
  <c r="AK103" i="2"/>
  <c r="CZ103" i="2"/>
  <c r="DJ103" i="2" s="1"/>
  <c r="AJ269" i="2"/>
  <c r="CY269" i="2"/>
  <c r="DI269" i="2" s="1"/>
  <c r="AI249" i="2"/>
  <c r="CX249" i="2"/>
  <c r="AH110" i="2"/>
  <c r="CW110" i="2"/>
  <c r="DG110" i="2" s="1"/>
  <c r="AK256" i="2"/>
  <c r="CZ256" i="2"/>
  <c r="DJ256" i="2" s="1"/>
  <c r="AF124" i="2"/>
  <c r="CU124" i="2"/>
  <c r="DE124" i="2" s="1"/>
  <c r="AI264" i="2"/>
  <c r="CX264" i="2"/>
  <c r="DH264" i="2" s="1"/>
  <c r="AG217" i="2"/>
  <c r="CV217" i="2"/>
  <c r="DF217" i="2" s="1"/>
  <c r="AG160" i="2"/>
  <c r="CV160" i="2"/>
  <c r="DF160" i="2" s="1"/>
  <c r="AK213" i="2"/>
  <c r="CZ213" i="2"/>
  <c r="DJ213" i="2" s="1"/>
  <c r="AE183" i="2"/>
  <c r="CT183" i="2"/>
  <c r="DD183" i="2" s="1"/>
  <c r="AJ79" i="2"/>
  <c r="CY79" i="2"/>
  <c r="DI79" i="2" s="1"/>
  <c r="AK166" i="2"/>
  <c r="CZ166" i="2"/>
  <c r="DJ166" i="2" s="1"/>
  <c r="AG274" i="2"/>
  <c r="CV274" i="2"/>
  <c r="DF274" i="2" s="1"/>
  <c r="AG233" i="2"/>
  <c r="CV233" i="2"/>
  <c r="DF233" i="2" s="1"/>
  <c r="AI169" i="2"/>
  <c r="CX169" i="2"/>
  <c r="DH169" i="2" s="1"/>
  <c r="AE53" i="2"/>
  <c r="CT53" i="2"/>
  <c r="DD53" i="2" s="1"/>
  <c r="AE257" i="2"/>
  <c r="CT257" i="2"/>
  <c r="DD257" i="2" s="1"/>
  <c r="AH20" i="2"/>
  <c r="CW20" i="2"/>
  <c r="DG20" i="2" s="1"/>
  <c r="AH24" i="2"/>
  <c r="CW24" i="2"/>
  <c r="DG24" i="2" s="1"/>
  <c r="AH300" i="2"/>
  <c r="CW300" i="2"/>
  <c r="DG300" i="2" s="1"/>
  <c r="AI81" i="2"/>
  <c r="CX81" i="2"/>
  <c r="DH81" i="2" s="1"/>
  <c r="AK200" i="2"/>
  <c r="CZ200" i="2"/>
  <c r="DJ200" i="2" s="1"/>
  <c r="AJ295" i="2"/>
  <c r="CY295" i="2"/>
  <c r="DI295" i="2" s="1"/>
  <c r="AF9" i="2"/>
  <c r="CU9" i="2"/>
  <c r="DE9" i="2" s="1"/>
  <c r="AF97" i="2"/>
  <c r="CU97" i="2"/>
  <c r="DE97" i="2" s="1"/>
  <c r="AH235" i="2"/>
  <c r="CW235" i="2"/>
  <c r="DG235" i="2" s="1"/>
  <c r="AI146" i="2"/>
  <c r="CX146" i="2"/>
  <c r="DH146" i="2" s="1"/>
  <c r="AI140" i="2"/>
  <c r="CX140" i="2"/>
  <c r="DH140" i="2" s="1"/>
  <c r="AG50" i="2"/>
  <c r="CV50" i="2"/>
  <c r="DF50" i="2" s="1"/>
  <c r="AH101" i="2"/>
  <c r="CW101" i="2"/>
  <c r="DG101" i="2" s="1"/>
  <c r="AH9" i="2"/>
  <c r="CW9" i="2"/>
  <c r="DG9" i="2" s="1"/>
  <c r="AH278" i="2"/>
  <c r="CW278" i="2"/>
  <c r="DG278" i="2" s="1"/>
  <c r="AE201" i="2"/>
  <c r="CT201" i="2"/>
  <c r="DD201" i="2" s="1"/>
  <c r="AH159" i="2"/>
  <c r="CW159" i="2"/>
  <c r="DG159" i="2" s="1"/>
  <c r="AF282" i="2"/>
  <c r="CU282" i="2"/>
  <c r="DE282" i="2" s="1"/>
  <c r="C282" i="6"/>
  <c r="CS282" i="2"/>
  <c r="AG114" i="2"/>
  <c r="CV114" i="2"/>
  <c r="DF114" i="2" s="1"/>
  <c r="AK87" i="2"/>
  <c r="CZ87" i="2"/>
  <c r="DJ87" i="2" s="1"/>
  <c r="AF252" i="2"/>
  <c r="CU252" i="2"/>
  <c r="DE252" i="2" s="1"/>
  <c r="AH37" i="2"/>
  <c r="CW37" i="2"/>
  <c r="DG37" i="2" s="1"/>
  <c r="AG172" i="2"/>
  <c r="CV172" i="2"/>
  <c r="DF172" i="2" s="1"/>
  <c r="AH172" i="2"/>
  <c r="CW172" i="2"/>
  <c r="DG172" i="2" s="1"/>
  <c r="AG129" i="2"/>
  <c r="CV129" i="2"/>
  <c r="DF129" i="2" s="1"/>
  <c r="AI18" i="2"/>
  <c r="CX18" i="2"/>
  <c r="DH18" i="2" s="1"/>
  <c r="AE8" i="2"/>
  <c r="CT8" i="2"/>
  <c r="DD8" i="2" s="1"/>
  <c r="AJ120" i="2"/>
  <c r="CY120" i="2"/>
  <c r="DI120" i="2" s="1"/>
  <c r="AK134" i="2"/>
  <c r="CZ134" i="2"/>
  <c r="DJ134" i="2" s="1"/>
  <c r="AJ94" i="2"/>
  <c r="CY94" i="2"/>
  <c r="DI94" i="2" s="1"/>
  <c r="AJ30" i="2"/>
  <c r="CY30" i="2"/>
  <c r="DI30" i="2" s="1"/>
  <c r="AG95" i="2"/>
  <c r="CV95" i="2"/>
  <c r="DF95" i="2" s="1"/>
  <c r="AJ246" i="2"/>
  <c r="CY246" i="2"/>
  <c r="DI246" i="2" s="1"/>
  <c r="AK117" i="2"/>
  <c r="CZ117" i="2"/>
  <c r="DJ117" i="2" s="1"/>
  <c r="AI298" i="2"/>
  <c r="CX298" i="2"/>
  <c r="DH298" i="2" s="1"/>
  <c r="AH69" i="2"/>
  <c r="CW69" i="2"/>
  <c r="DG69" i="2" s="1"/>
  <c r="AE55" i="2"/>
  <c r="CT55" i="2"/>
  <c r="DD55" i="2" s="1"/>
  <c r="AI154" i="2"/>
  <c r="CX154" i="2"/>
  <c r="DH154" i="2" s="1"/>
  <c r="AE300" i="2"/>
  <c r="CT300" i="2"/>
  <c r="DD300" i="2" s="1"/>
  <c r="AH105" i="2"/>
  <c r="CW105" i="2"/>
  <c r="DG105" i="2" s="1"/>
  <c r="AG60" i="2"/>
  <c r="CV60" i="2"/>
  <c r="DF60" i="2" s="1"/>
  <c r="AJ102" i="2"/>
  <c r="CY102" i="2"/>
  <c r="DI102" i="2" s="1"/>
  <c r="AE297" i="2"/>
  <c r="CT297" i="2"/>
  <c r="DD297" i="2" s="1"/>
  <c r="AI210" i="2"/>
  <c r="CX210" i="2"/>
  <c r="DH210" i="2" s="1"/>
  <c r="AK23" i="2"/>
  <c r="CZ23" i="2"/>
  <c r="DJ23" i="2" s="1"/>
  <c r="AK41" i="2"/>
  <c r="CZ41" i="2"/>
  <c r="DJ41" i="2" s="1"/>
  <c r="AJ186" i="2"/>
  <c r="CY186" i="2"/>
  <c r="DI186" i="2" s="1"/>
  <c r="AH284" i="2"/>
  <c r="CW284" i="2"/>
  <c r="DG284" i="2" s="1"/>
  <c r="AH66" i="2"/>
  <c r="CW66" i="2"/>
  <c r="DG66" i="2" s="1"/>
  <c r="AE289" i="2"/>
  <c r="CT289" i="2"/>
  <c r="DD289" i="2" s="1"/>
  <c r="AE194" i="2"/>
  <c r="CT194" i="2"/>
  <c r="DD194" i="2" s="1"/>
  <c r="AG194" i="2"/>
  <c r="CV194" i="2"/>
  <c r="DF194" i="2" s="1"/>
  <c r="F194" i="6"/>
  <c r="AH254" i="2"/>
  <c r="CW254" i="2"/>
  <c r="DG254" i="2" s="1"/>
  <c r="AG254" i="2"/>
  <c r="CV254" i="2"/>
  <c r="DF254" i="2" s="1"/>
  <c r="AH222" i="2"/>
  <c r="CW222" i="2"/>
  <c r="DG222" i="2" s="1"/>
  <c r="AF73" i="2"/>
  <c r="CU73" i="2"/>
  <c r="DE73" i="2" s="1"/>
  <c r="AK73" i="2"/>
  <c r="CZ73" i="2"/>
  <c r="DJ73" i="2" s="1"/>
  <c r="AK142" i="2"/>
  <c r="CZ142" i="2"/>
  <c r="DJ142" i="2" s="1"/>
  <c r="AJ142" i="2"/>
  <c r="CY142" i="2"/>
  <c r="DI142" i="2" s="1"/>
  <c r="AI259" i="2"/>
  <c r="CX259" i="2"/>
  <c r="DH259" i="2" s="1"/>
  <c r="H259" i="6"/>
  <c r="AH259" i="2"/>
  <c r="CW259" i="2"/>
  <c r="DG259" i="2" s="1"/>
  <c r="AK53" i="2"/>
  <c r="CZ53" i="2"/>
  <c r="DJ53" i="2" s="1"/>
  <c r="AJ53" i="2"/>
  <c r="CY53" i="2"/>
  <c r="DI53" i="2" s="1"/>
  <c r="AE106" i="2"/>
  <c r="CT106" i="2"/>
  <c r="DD106" i="2" s="1"/>
  <c r="AI6" i="2"/>
  <c r="CX6" i="2"/>
  <c r="AE225" i="2"/>
  <c r="CT225" i="2"/>
  <c r="DD225" i="2" s="1"/>
  <c r="AK12" i="2"/>
  <c r="CZ12" i="2"/>
  <c r="DJ12" i="2" s="1"/>
  <c r="AH12" i="2"/>
  <c r="CW12" i="2"/>
  <c r="DG12" i="2" s="1"/>
  <c r="AH59" i="2"/>
  <c r="CW59" i="2"/>
  <c r="DG59" i="2" s="1"/>
  <c r="AI207" i="2"/>
  <c r="CX207" i="2"/>
  <c r="DH207" i="2" s="1"/>
  <c r="AE34" i="2"/>
  <c r="CT34" i="2"/>
  <c r="DD34" i="2" s="1"/>
  <c r="AK208" i="2"/>
  <c r="CZ208" i="2"/>
  <c r="DJ208" i="2" s="1"/>
  <c r="AK257" i="2"/>
  <c r="CZ257" i="2"/>
  <c r="DJ257" i="2" s="1"/>
  <c r="AE150" i="2"/>
  <c r="CT150" i="2"/>
  <c r="DD150" i="2" s="1"/>
  <c r="AH229" i="2"/>
  <c r="CW229" i="2"/>
  <c r="DG229" i="2" s="1"/>
  <c r="AE175" i="2"/>
  <c r="CT175" i="2"/>
  <c r="DD175" i="2" s="1"/>
  <c r="AI14" i="2"/>
  <c r="CX14" i="2"/>
  <c r="DH14" i="2" s="1"/>
  <c r="AE43" i="2"/>
  <c r="CT43" i="2"/>
  <c r="AB43" i="2"/>
  <c r="DJ228" i="2"/>
  <c r="AK74" i="2"/>
  <c r="CZ74" i="2"/>
  <c r="DJ74" i="2" s="1"/>
  <c r="AG86" i="2"/>
  <c r="CV86" i="2"/>
  <c r="DF86" i="2" s="1"/>
  <c r="AF31" i="2"/>
  <c r="CU31" i="2"/>
  <c r="DE31" i="2" s="1"/>
  <c r="AH29" i="2"/>
  <c r="CW29" i="2"/>
  <c r="DG29" i="2" s="1"/>
  <c r="AE204" i="2"/>
  <c r="CT204" i="2"/>
  <c r="AB204" i="2"/>
  <c r="AH237" i="2"/>
  <c r="CW237" i="2"/>
  <c r="DG237" i="2" s="1"/>
  <c r="AE50" i="2"/>
  <c r="CT50" i="2"/>
  <c r="D50" i="6"/>
  <c r="DD198" i="2"/>
  <c r="AF270" i="2"/>
  <c r="CU270" i="2"/>
  <c r="DE270" i="2" s="1"/>
  <c r="AK234" i="2"/>
  <c r="CZ234" i="2"/>
  <c r="DJ234" i="2" s="1"/>
  <c r="AK45" i="2"/>
  <c r="CZ45" i="2"/>
  <c r="DJ45" i="2" s="1"/>
  <c r="AH127" i="2"/>
  <c r="CW127" i="2"/>
  <c r="DG127" i="2" s="1"/>
  <c r="G127" i="6"/>
  <c r="AK113" i="2"/>
  <c r="CZ113" i="2"/>
  <c r="DJ113" i="2" s="1"/>
  <c r="AH72" i="2"/>
  <c r="CW72" i="2"/>
  <c r="DG72" i="2" s="1"/>
  <c r="AK96" i="2"/>
  <c r="CZ96" i="2"/>
  <c r="AF96" i="2"/>
  <c r="CU96" i="2"/>
  <c r="DE96" i="2" s="1"/>
  <c r="AK253" i="2"/>
  <c r="CZ253" i="2"/>
  <c r="DJ253" i="2" s="1"/>
  <c r="DD15" i="2"/>
  <c r="DE268" i="2"/>
  <c r="AI139" i="2"/>
  <c r="CX139" i="2"/>
  <c r="DH139" i="2" s="1"/>
  <c r="C148" i="6"/>
  <c r="F139" i="6"/>
  <c r="G254" i="6"/>
  <c r="D297" i="6"/>
  <c r="G219" i="6"/>
  <c r="AG270" i="2"/>
  <c r="CV270" i="2"/>
  <c r="DF270" i="2" s="1"/>
  <c r="AK275" i="2"/>
  <c r="CZ275" i="2"/>
  <c r="DJ275" i="2" s="1"/>
  <c r="AI237" i="2"/>
  <c r="CX237" i="2"/>
  <c r="DH237" i="2" s="1"/>
  <c r="AI107" i="2"/>
  <c r="CX107" i="2"/>
  <c r="DH107" i="2" s="1"/>
  <c r="AJ227" i="2"/>
  <c r="CY227" i="2"/>
  <c r="DI227" i="2" s="1"/>
  <c r="AG135" i="2"/>
  <c r="CV135" i="2"/>
  <c r="DF135" i="2" s="1"/>
  <c r="AK191" i="2"/>
  <c r="CZ191" i="2"/>
  <c r="DJ191" i="2" s="1"/>
  <c r="AI270" i="2"/>
  <c r="CX270" i="2"/>
  <c r="DH270" i="2" s="1"/>
  <c r="AK22" i="2"/>
  <c r="CZ22" i="2"/>
  <c r="DJ22" i="2" s="1"/>
  <c r="AF14" i="2"/>
  <c r="CU14" i="2"/>
  <c r="DE14" i="2" s="1"/>
  <c r="AF131" i="2"/>
  <c r="CU131" i="2"/>
  <c r="DE131" i="2" s="1"/>
  <c r="AI185" i="2"/>
  <c r="CX185" i="2"/>
  <c r="DH185" i="2" s="1"/>
  <c r="AE227" i="2"/>
  <c r="CT227" i="2"/>
  <c r="DD227" i="2" s="1"/>
  <c r="AJ135" i="2"/>
  <c r="CY135" i="2"/>
  <c r="DI135" i="2" s="1"/>
  <c r="AH191" i="2"/>
  <c r="CW191" i="2"/>
  <c r="DG191" i="2" s="1"/>
  <c r="AH14" i="2"/>
  <c r="CW14" i="2"/>
  <c r="DG14" i="2" s="1"/>
  <c r="AF167" i="2"/>
  <c r="CU167" i="2"/>
  <c r="DE167" i="2" s="1"/>
  <c r="AK144" i="2"/>
  <c r="CZ144" i="2"/>
  <c r="DJ144" i="2" s="1"/>
  <c r="AF75" i="2"/>
  <c r="CU75" i="2"/>
  <c r="DE75" i="2" s="1"/>
  <c r="AF237" i="2"/>
  <c r="CU237" i="2"/>
  <c r="DE237" i="2" s="1"/>
  <c r="AE242" i="2"/>
  <c r="CT242" i="2"/>
  <c r="DD242" i="2" s="1"/>
  <c r="AE35" i="2"/>
  <c r="CT35" i="2"/>
  <c r="DD35" i="2" s="1"/>
  <c r="AG227" i="2"/>
  <c r="CV227" i="2"/>
  <c r="DF227" i="2" s="1"/>
  <c r="AE213" i="2"/>
  <c r="CT213" i="2"/>
  <c r="DD213" i="2" s="1"/>
  <c r="AI68" i="2"/>
  <c r="CX68" i="2"/>
  <c r="DH68" i="2" s="1"/>
  <c r="AJ68" i="2"/>
  <c r="CY68" i="2"/>
  <c r="DI68" i="2" s="1"/>
  <c r="AG272" i="2"/>
  <c r="CV272" i="2"/>
  <c r="DF272" i="2" s="1"/>
  <c r="AF172" i="2"/>
  <c r="CU172" i="2"/>
  <c r="DE172" i="2" s="1"/>
  <c r="AE12" i="2"/>
  <c r="CT12" i="2"/>
  <c r="DD12" i="2" s="1"/>
  <c r="AK229" i="2"/>
  <c r="CZ229" i="2"/>
  <c r="DJ229" i="2" s="1"/>
  <c r="AG102" i="2"/>
  <c r="CV102" i="2"/>
  <c r="DF102" i="2" s="1"/>
  <c r="AE202" i="2"/>
  <c r="CT202" i="2"/>
  <c r="DD202" i="2" s="1"/>
  <c r="AJ202" i="2"/>
  <c r="CY202" i="2"/>
  <c r="DI202" i="2" s="1"/>
  <c r="AI30" i="2"/>
  <c r="CX30" i="2"/>
  <c r="DH30" i="2" s="1"/>
  <c r="AJ281" i="2"/>
  <c r="CY281" i="2"/>
  <c r="DI281" i="2" s="1"/>
  <c r="AI48" i="2"/>
  <c r="CX48" i="2"/>
  <c r="DH48" i="2" s="1"/>
  <c r="AE48" i="2"/>
  <c r="CT48" i="2"/>
  <c r="DD48" i="2" s="1"/>
  <c r="AK13" i="2"/>
  <c r="CZ13" i="2"/>
  <c r="DJ13" i="2" s="1"/>
  <c r="AJ13" i="2"/>
  <c r="CY13" i="2"/>
  <c r="DI13" i="2" s="1"/>
  <c r="AH19" i="2"/>
  <c r="CW19" i="2"/>
  <c r="DG19" i="2" s="1"/>
  <c r="AG245" i="2"/>
  <c r="CV245" i="2"/>
  <c r="DF245" i="2" s="1"/>
  <c r="AJ251" i="2"/>
  <c r="CY251" i="2"/>
  <c r="DI251" i="2" s="1"/>
  <c r="AI20" i="2"/>
  <c r="CX20" i="2"/>
  <c r="DH20" i="2" s="1"/>
  <c r="DC29" i="2"/>
  <c r="DB29" i="2" s="1"/>
  <c r="AI55" i="2"/>
  <c r="CX55" i="2"/>
  <c r="DH55" i="2" s="1"/>
  <c r="AH52" i="2"/>
  <c r="CW52" i="2"/>
  <c r="DG52" i="2" s="1"/>
  <c r="AJ52" i="2"/>
  <c r="CY52" i="2"/>
  <c r="DI52" i="2" s="1"/>
  <c r="AF263" i="2"/>
  <c r="CU263" i="2"/>
  <c r="DE263" i="2" s="1"/>
  <c r="AJ139" i="2"/>
  <c r="CY139" i="2"/>
  <c r="DI139" i="2" s="1"/>
  <c r="AJ24" i="2"/>
  <c r="CY24" i="2"/>
  <c r="DI24" i="2" s="1"/>
  <c r="AK147" i="2"/>
  <c r="CZ147" i="2"/>
  <c r="DJ147" i="2" s="1"/>
  <c r="J147" i="6"/>
  <c r="AK49" i="2"/>
  <c r="CZ49" i="2"/>
  <c r="DJ49" i="2" s="1"/>
  <c r="AJ300" i="2"/>
  <c r="CY300" i="2"/>
  <c r="DI300" i="2" s="1"/>
  <c r="DC175" i="2"/>
  <c r="DB175" i="2" s="1"/>
  <c r="AF165" i="2"/>
  <c r="CU165" i="2"/>
  <c r="DE165" i="2" s="1"/>
  <c r="AK174" i="2"/>
  <c r="CZ174" i="2"/>
  <c r="DJ174" i="2" s="1"/>
  <c r="AK162" i="2"/>
  <c r="CZ162" i="2"/>
  <c r="DJ162" i="2" s="1"/>
  <c r="AE60" i="2"/>
  <c r="CT60" i="2"/>
  <c r="DD60" i="2" s="1"/>
  <c r="AE9" i="2"/>
  <c r="CT9" i="2"/>
  <c r="DD9" i="2" s="1"/>
  <c r="AI299" i="2"/>
  <c r="CX299" i="2"/>
  <c r="DH299" i="2" s="1"/>
  <c r="AJ171" i="2"/>
  <c r="CY171" i="2"/>
  <c r="DI171" i="2" s="1"/>
  <c r="AK88" i="2"/>
  <c r="CZ88" i="2"/>
  <c r="DJ88" i="2" s="1"/>
  <c r="AE88" i="2"/>
  <c r="CT88" i="2"/>
  <c r="DD88" i="2" s="1"/>
  <c r="AI21" i="2"/>
  <c r="CX21" i="2"/>
  <c r="DH21" i="2" s="1"/>
  <c r="AE38" i="2"/>
  <c r="CT38" i="2"/>
  <c r="DD38" i="2" s="1"/>
  <c r="AG230" i="2"/>
  <c r="CV230" i="2"/>
  <c r="DF230" i="2" s="1"/>
  <c r="AK230" i="2"/>
  <c r="CZ230" i="2"/>
  <c r="DJ230" i="2" s="1"/>
  <c r="AE178" i="2"/>
  <c r="CT178" i="2"/>
  <c r="DD178" i="2" s="1"/>
  <c r="AG164" i="2"/>
  <c r="CV164" i="2"/>
  <c r="DF164" i="2" s="1"/>
  <c r="AE164" i="2"/>
  <c r="CT164" i="2"/>
  <c r="DD164" i="2" s="1"/>
  <c r="AI156" i="2"/>
  <c r="CX156" i="2"/>
  <c r="DH156" i="2" s="1"/>
  <c r="AJ156" i="2"/>
  <c r="CY156" i="2"/>
  <c r="DI156" i="2" s="1"/>
  <c r="AG134" i="2"/>
  <c r="CV134" i="2"/>
  <c r="DF134" i="2" s="1"/>
  <c r="AK150" i="2"/>
  <c r="CZ150" i="2"/>
  <c r="DJ150" i="2" s="1"/>
  <c r="AG110" i="2"/>
  <c r="CV110" i="2"/>
  <c r="DF110" i="2" s="1"/>
  <c r="AK110" i="2"/>
  <c r="CZ110" i="2"/>
  <c r="DJ110" i="2" s="1"/>
  <c r="AI124" i="2"/>
  <c r="CX124" i="2"/>
  <c r="DH124" i="2" s="1"/>
  <c r="AF264" i="2"/>
  <c r="CU264" i="2"/>
  <c r="DE264" i="2" s="1"/>
  <c r="AK264" i="2"/>
  <c r="CZ264" i="2"/>
  <c r="DJ264" i="2" s="1"/>
  <c r="AF217" i="2"/>
  <c r="CU217" i="2"/>
  <c r="DE217" i="2" s="1"/>
  <c r="AE39" i="2"/>
  <c r="CT39" i="2"/>
  <c r="DD39" i="2" s="1"/>
  <c r="AJ160" i="2"/>
  <c r="CY160" i="2"/>
  <c r="DI160" i="2" s="1"/>
  <c r="AG118" i="2"/>
  <c r="CV118" i="2"/>
  <c r="DF118" i="2" s="1"/>
  <c r="AF159" i="2"/>
  <c r="CU159" i="2"/>
  <c r="DE159" i="2" s="1"/>
  <c r="AG82" i="2"/>
  <c r="CV82" i="2"/>
  <c r="DF82" i="2" s="1"/>
  <c r="AG40" i="2"/>
  <c r="CV40" i="2"/>
  <c r="DF40" i="2" s="1"/>
  <c r="AI37" i="2"/>
  <c r="CX37" i="2"/>
  <c r="DH37" i="2" s="1"/>
  <c r="AG240" i="2"/>
  <c r="CV240" i="2"/>
  <c r="DF240" i="2" s="1"/>
  <c r="AJ11" i="2"/>
  <c r="CY11" i="2"/>
  <c r="DI11" i="2" s="1"/>
  <c r="AH142" i="2"/>
  <c r="CW142" i="2"/>
  <c r="DG142" i="2" s="1"/>
  <c r="AG173" i="2"/>
  <c r="CV173" i="2"/>
  <c r="DF173" i="2" s="1"/>
  <c r="AG67" i="2"/>
  <c r="CV67" i="2"/>
  <c r="DF67" i="2" s="1"/>
  <c r="AE253" i="2"/>
  <c r="CT253" i="2"/>
  <c r="DD253" i="2" s="1"/>
  <c r="AI24" i="2"/>
  <c r="CX24" i="2"/>
  <c r="DH24" i="2" s="1"/>
  <c r="AG99" i="2"/>
  <c r="CV99" i="2"/>
  <c r="DF99" i="2" s="1"/>
  <c r="AJ150" i="2"/>
  <c r="CY150" i="2"/>
  <c r="DI150" i="2" s="1"/>
  <c r="AF76" i="2"/>
  <c r="CU76" i="2"/>
  <c r="DE76" i="2" s="1"/>
  <c r="AE218" i="2"/>
  <c r="CT218" i="2"/>
  <c r="DD218" i="2" s="1"/>
  <c r="AG49" i="2"/>
  <c r="CV49" i="2"/>
  <c r="DF49" i="2" s="1"/>
  <c r="AH78" i="2"/>
  <c r="CW78" i="2"/>
  <c r="DG78" i="2" s="1"/>
  <c r="AH174" i="2"/>
  <c r="CW174" i="2"/>
  <c r="DG174" i="2" s="1"/>
  <c r="AJ9" i="2"/>
  <c r="CY9" i="2"/>
  <c r="DI9" i="2" s="1"/>
  <c r="AI165" i="2"/>
  <c r="CX165" i="2"/>
  <c r="DH165" i="2" s="1"/>
  <c r="AH258" i="2"/>
  <c r="CW258" i="2"/>
  <c r="DG258" i="2" s="1"/>
  <c r="AJ97" i="2"/>
  <c r="CY97" i="2"/>
  <c r="DI97" i="2" s="1"/>
  <c r="AF171" i="2"/>
  <c r="CU171" i="2"/>
  <c r="DE171" i="2" s="1"/>
  <c r="AH145" i="2"/>
  <c r="CW145" i="2"/>
  <c r="DG145" i="2" s="1"/>
  <c r="AH288" i="2"/>
  <c r="CW288" i="2"/>
  <c r="DG288" i="2" s="1"/>
  <c r="AK140" i="2"/>
  <c r="CZ140" i="2"/>
  <c r="DJ140" i="2" s="1"/>
  <c r="AJ140" i="2"/>
  <c r="CY140" i="2"/>
  <c r="DI140" i="2" s="1"/>
  <c r="DC295" i="2"/>
  <c r="DB295" i="2" s="1"/>
  <c r="AI183" i="2"/>
  <c r="CX183" i="2"/>
  <c r="DH183" i="2" s="1"/>
  <c r="AG214" i="2"/>
  <c r="CV214" i="2"/>
  <c r="DF214" i="2" s="1"/>
  <c r="AG28" i="2"/>
  <c r="CV28" i="2"/>
  <c r="DF28" i="2" s="1"/>
  <c r="AH243" i="2"/>
  <c r="CW243" i="2"/>
  <c r="DG243" i="2" s="1"/>
  <c r="AI99" i="2"/>
  <c r="CX99" i="2"/>
  <c r="DH99" i="2" s="1"/>
  <c r="DC274" i="2"/>
  <c r="DB274" i="2" s="1"/>
  <c r="AK274" i="2"/>
  <c r="CZ274" i="2"/>
  <c r="DJ274" i="2" s="1"/>
  <c r="AG9" i="2"/>
  <c r="CV9" i="2"/>
  <c r="DF9" i="2" s="1"/>
  <c r="AI159" i="2"/>
  <c r="CX159" i="2"/>
  <c r="DH159" i="2" s="1"/>
  <c r="AE282" i="2"/>
  <c r="CT282" i="2"/>
  <c r="DD282" i="2" s="1"/>
  <c r="AG90" i="2"/>
  <c r="CV90" i="2"/>
  <c r="DF90" i="2" s="1"/>
  <c r="AG87" i="2"/>
  <c r="CV87" i="2"/>
  <c r="DF87" i="2" s="1"/>
  <c r="AG203" i="2"/>
  <c r="CV203" i="2"/>
  <c r="DF203" i="2" s="1"/>
  <c r="AG252" i="2"/>
  <c r="CV252" i="2"/>
  <c r="DF252" i="2" s="1"/>
  <c r="AK252" i="2"/>
  <c r="CZ252" i="2"/>
  <c r="DJ252" i="2" s="1"/>
  <c r="AG37" i="2"/>
  <c r="CV37" i="2"/>
  <c r="DF37" i="2" s="1"/>
  <c r="AE37" i="2"/>
  <c r="CT37" i="2"/>
  <c r="DD37" i="2" s="1"/>
  <c r="AK37" i="2"/>
  <c r="CZ37" i="2"/>
  <c r="DJ37" i="2" s="1"/>
  <c r="AK172" i="2"/>
  <c r="CZ172" i="2"/>
  <c r="DJ172" i="2" s="1"/>
  <c r="AI172" i="2"/>
  <c r="CX172" i="2"/>
  <c r="DH172" i="2" s="1"/>
  <c r="AE172" i="2"/>
  <c r="CT172" i="2"/>
  <c r="DD172" i="2" s="1"/>
  <c r="AK129" i="2"/>
  <c r="CZ129" i="2"/>
  <c r="DJ129" i="2" s="1"/>
  <c r="AI129" i="2"/>
  <c r="CX129" i="2"/>
  <c r="DH129" i="2" s="1"/>
  <c r="AF18" i="2"/>
  <c r="CU18" i="2"/>
  <c r="DE18" i="2" s="1"/>
  <c r="AG18" i="2"/>
  <c r="CV18" i="2"/>
  <c r="DF18" i="2" s="1"/>
  <c r="AF215" i="2"/>
  <c r="CU215" i="2"/>
  <c r="DE215" i="2" s="1"/>
  <c r="AI8" i="2"/>
  <c r="CX8" i="2"/>
  <c r="DH8" i="2" s="1"/>
  <c r="AI240" i="2"/>
  <c r="CX240" i="2"/>
  <c r="DH240" i="2" s="1"/>
  <c r="AK240" i="2"/>
  <c r="CZ240" i="2"/>
  <c r="DJ240" i="2" s="1"/>
  <c r="AF29" i="2"/>
  <c r="CU29" i="2"/>
  <c r="DE29" i="2" s="1"/>
  <c r="AG93" i="2"/>
  <c r="CV93" i="2"/>
  <c r="DF93" i="2" s="1"/>
  <c r="AI134" i="2"/>
  <c r="CX134" i="2"/>
  <c r="DH134" i="2" s="1"/>
  <c r="AG16" i="2"/>
  <c r="CV16" i="2"/>
  <c r="DF16" i="2" s="1"/>
  <c r="AI296" i="2"/>
  <c r="CX296" i="2"/>
  <c r="DH296" i="2" s="1"/>
  <c r="AI272" i="2"/>
  <c r="CX272" i="2"/>
  <c r="DH272" i="2" s="1"/>
  <c r="H272" i="6"/>
  <c r="AF271" i="2"/>
  <c r="CU271" i="2"/>
  <c r="DE271" i="2" s="1"/>
  <c r="E271" i="6"/>
  <c r="AK61" i="2"/>
  <c r="CZ61" i="2"/>
  <c r="DJ61" i="2" s="1"/>
  <c r="AI217" i="2"/>
  <c r="CX217" i="2"/>
  <c r="DH217" i="2" s="1"/>
  <c r="AE73" i="2"/>
  <c r="CT73" i="2"/>
  <c r="DD73" i="2" s="1"/>
  <c r="AG205" i="2"/>
  <c r="CV205" i="2"/>
  <c r="DF205" i="2" s="1"/>
  <c r="AF241" i="2"/>
  <c r="CU241" i="2"/>
  <c r="DE241" i="2" s="1"/>
  <c r="AG246" i="2"/>
  <c r="CV246" i="2"/>
  <c r="DF246" i="2" s="1"/>
  <c r="AE47" i="2"/>
  <c r="CT47" i="2"/>
  <c r="DD47" i="2" s="1"/>
  <c r="AI147" i="2"/>
  <c r="CX147" i="2"/>
  <c r="DH147" i="2" s="1"/>
  <c r="AK249" i="2"/>
  <c r="CZ249" i="2"/>
  <c r="DJ249" i="2" s="1"/>
  <c r="AI213" i="2"/>
  <c r="CX213" i="2"/>
  <c r="DH213" i="2" s="1"/>
  <c r="AH154" i="2"/>
  <c r="CW154" i="2"/>
  <c r="DG154" i="2" s="1"/>
  <c r="AG78" i="2"/>
  <c r="CV78" i="2"/>
  <c r="DF78" i="2" s="1"/>
  <c r="AJ200" i="2"/>
  <c r="CY200" i="2"/>
  <c r="DI200" i="2" s="1"/>
  <c r="I200" i="6"/>
  <c r="AF295" i="2"/>
  <c r="CU295" i="2"/>
  <c r="DE295" i="2" s="1"/>
  <c r="AJ33" i="2"/>
  <c r="CY33" i="2"/>
  <c r="DI33" i="2" s="1"/>
  <c r="AG105" i="2"/>
  <c r="CV105" i="2"/>
  <c r="DF105" i="2" s="1"/>
  <c r="AJ106" i="2"/>
  <c r="CY106" i="2"/>
  <c r="DI106" i="2" s="1"/>
  <c r="AE102" i="2"/>
  <c r="CT102" i="2"/>
  <c r="AI102" i="2"/>
  <c r="CX102" i="2"/>
  <c r="DH102" i="2" s="1"/>
  <c r="AJ297" i="2"/>
  <c r="CY297" i="2"/>
  <c r="DI297" i="2" s="1"/>
  <c r="AF186" i="2"/>
  <c r="CU186" i="2"/>
  <c r="DE186" i="2" s="1"/>
  <c r="AG218" i="2"/>
  <c r="CV218" i="2"/>
  <c r="DF218" i="2" s="1"/>
  <c r="AE261" i="2"/>
  <c r="CT261" i="2"/>
  <c r="DD261" i="2" s="1"/>
  <c r="AF148" i="2"/>
  <c r="CU148" i="2"/>
  <c r="DE148" i="2" s="1"/>
  <c r="AH10" i="2"/>
  <c r="CW10" i="2"/>
  <c r="DG10" i="2" s="1"/>
  <c r="AF10" i="2"/>
  <c r="CU10" i="2"/>
  <c r="DE10" i="2" s="1"/>
  <c r="C194" i="6"/>
  <c r="CS194" i="2"/>
  <c r="AK190" i="2"/>
  <c r="CZ190" i="2"/>
  <c r="DJ190" i="2" s="1"/>
  <c r="AH118" i="2"/>
  <c r="CW118" i="2"/>
  <c r="DG118" i="2" s="1"/>
  <c r="AE139" i="2"/>
  <c r="CT139" i="2"/>
  <c r="DD139" i="2" s="1"/>
  <c r="AJ221" i="2"/>
  <c r="CY221" i="2"/>
  <c r="DI221" i="2" s="1"/>
  <c r="AH225" i="2"/>
  <c r="CW225" i="2"/>
  <c r="DG225" i="2" s="1"/>
  <c r="DC141" i="2"/>
  <c r="DB141" i="2" s="1"/>
  <c r="AF248" i="2"/>
  <c r="CU248" i="2"/>
  <c r="DE248" i="2" s="1"/>
  <c r="AI63" i="2"/>
  <c r="CX63" i="2"/>
  <c r="DH63" i="2" s="1"/>
  <c r="AH63" i="2"/>
  <c r="CW63" i="2"/>
  <c r="DG63" i="2" s="1"/>
  <c r="AE281" i="2"/>
  <c r="CT281" i="2"/>
  <c r="DD281" i="2" s="1"/>
  <c r="AJ184" i="2"/>
  <c r="CY184" i="2"/>
  <c r="DI184" i="2" s="1"/>
  <c r="AE151" i="2"/>
  <c r="CT151" i="2"/>
  <c r="DD151" i="2" s="1"/>
  <c r="CS166" i="2"/>
  <c r="K166" i="6" s="1"/>
  <c r="CK166" i="6" s="1"/>
  <c r="CU166" i="6" s="1"/>
  <c r="CT166" i="6" s="1"/>
  <c r="AI166" i="2"/>
  <c r="CX166" i="2"/>
  <c r="DH166" i="2" s="1"/>
  <c r="AG12" i="2"/>
  <c r="CV12" i="2"/>
  <c r="DF12" i="2" s="1"/>
  <c r="AF59" i="2"/>
  <c r="CU59" i="2"/>
  <c r="DE59" i="2" s="1"/>
  <c r="AK46" i="2"/>
  <c r="CZ46" i="2"/>
  <c r="DJ46" i="2" s="1"/>
  <c r="CS147" i="2"/>
  <c r="AG128" i="2"/>
  <c r="CV128" i="2"/>
  <c r="DF128" i="2" s="1"/>
  <c r="AF81" i="2"/>
  <c r="CU81" i="2"/>
  <c r="AJ271" i="2"/>
  <c r="CY271" i="2"/>
  <c r="DI271" i="2" s="1"/>
  <c r="AK233" i="2"/>
  <c r="CZ233" i="2"/>
  <c r="DJ233" i="2" s="1"/>
  <c r="AE20" i="2"/>
  <c r="CT20" i="2"/>
  <c r="DD20" i="2" s="1"/>
  <c r="AE267" i="2"/>
  <c r="CT267" i="2"/>
  <c r="DD267" i="2" s="1"/>
  <c r="AK161" i="2"/>
  <c r="CZ161" i="2"/>
  <c r="DJ161" i="2" s="1"/>
  <c r="AE82" i="2"/>
  <c r="CT82" i="2"/>
  <c r="DD82" i="2" s="1"/>
  <c r="AG207" i="2"/>
  <c r="CV207" i="2"/>
  <c r="DF207" i="2" s="1"/>
  <c r="AJ207" i="2"/>
  <c r="CY207" i="2"/>
  <c r="DI207" i="2" s="1"/>
  <c r="AJ95" i="2"/>
  <c r="CY95" i="2"/>
  <c r="DI95" i="2" s="1"/>
  <c r="AJ208" i="2"/>
  <c r="CY208" i="2"/>
  <c r="DI208" i="2" s="1"/>
  <c r="AG34" i="2"/>
  <c r="CV34" i="2"/>
  <c r="DF34" i="2" s="1"/>
  <c r="AJ257" i="2"/>
  <c r="CY257" i="2"/>
  <c r="DI257" i="2" s="1"/>
  <c r="AF150" i="2"/>
  <c r="CU150" i="2"/>
  <c r="DE150" i="2" s="1"/>
  <c r="AH246" i="2"/>
  <c r="CW246" i="2"/>
  <c r="DG246" i="2" s="1"/>
  <c r="AK93" i="2"/>
  <c r="CZ93" i="2"/>
  <c r="DJ93" i="2" s="1"/>
  <c r="AF229" i="2"/>
  <c r="CU229" i="2"/>
  <c r="DE229" i="2" s="1"/>
  <c r="AE36" i="2"/>
  <c r="CT36" i="2"/>
  <c r="DD36" i="2" s="1"/>
  <c r="AF36" i="2"/>
  <c r="CU36" i="2"/>
  <c r="DE36" i="2" s="1"/>
  <c r="E36" i="6"/>
  <c r="AE187" i="2"/>
  <c r="CT187" i="2"/>
  <c r="DD187" i="2" s="1"/>
  <c r="AB187" i="2"/>
  <c r="CS74" i="2"/>
  <c r="K74" i="6" s="1"/>
  <c r="CK74" i="6" s="1"/>
  <c r="CU74" i="6" s="1"/>
  <c r="CT74" i="6" s="1"/>
  <c r="AG47" i="2"/>
  <c r="CV47" i="2"/>
  <c r="DF47" i="2" s="1"/>
  <c r="AF68" i="2"/>
  <c r="CU68" i="2"/>
  <c r="DE68" i="2" s="1"/>
  <c r="AK77" i="2"/>
  <c r="CZ77" i="2"/>
  <c r="DJ77" i="2" s="1"/>
  <c r="AH117" i="2"/>
  <c r="CW117" i="2"/>
  <c r="DG117" i="2" s="1"/>
  <c r="CS127" i="2"/>
  <c r="AD127" i="2"/>
  <c r="AC127" i="2" s="1"/>
  <c r="AF72" i="2"/>
  <c r="CU72" i="2"/>
  <c r="DE72" i="2" s="1"/>
  <c r="DE280" i="2"/>
  <c r="DA280" i="2"/>
  <c r="AJ21" i="2"/>
  <c r="CY21" i="2"/>
  <c r="DI21" i="2" s="1"/>
  <c r="AF38" i="2"/>
  <c r="CU38" i="2"/>
  <c r="DE38" i="2" s="1"/>
  <c r="AE299" i="2"/>
  <c r="CT299" i="2"/>
  <c r="DD299" i="2" s="1"/>
  <c r="DC292" i="2"/>
  <c r="DB292" i="2" s="1"/>
  <c r="AE130" i="2"/>
  <c r="CT130" i="2"/>
  <c r="DD130" i="2" s="1"/>
  <c r="AI297" i="2"/>
  <c r="CX297" i="2"/>
  <c r="DH297" i="2" s="1"/>
  <c r="AH106" i="2"/>
  <c r="CW106" i="2"/>
  <c r="DG106" i="2" s="1"/>
  <c r="AG221" i="2"/>
  <c r="CV221" i="2"/>
  <c r="DF221" i="2" s="1"/>
  <c r="F221" i="6"/>
  <c r="AH67" i="2"/>
  <c r="CW67" i="2"/>
  <c r="DG67" i="2" s="1"/>
  <c r="DD290" i="2"/>
  <c r="AH22" i="2"/>
  <c r="CW22" i="2"/>
  <c r="DG22" i="2" s="1"/>
  <c r="AF74" i="2"/>
  <c r="CU74" i="2"/>
  <c r="DE74" i="2" s="1"/>
  <c r="AE167" i="2"/>
  <c r="CT167" i="2"/>
  <c r="DD167" i="2" s="1"/>
  <c r="AF234" i="2"/>
  <c r="CU234" i="2"/>
  <c r="DE234" i="2" s="1"/>
  <c r="AI292" i="2"/>
  <c r="CX292" i="2"/>
  <c r="DH292" i="2" s="1"/>
  <c r="AE144" i="2"/>
  <c r="CT144" i="2"/>
  <c r="DD144" i="2" s="1"/>
  <c r="AK131" i="2"/>
  <c r="CZ131" i="2"/>
  <c r="DJ131" i="2" s="1"/>
  <c r="AJ77" i="2"/>
  <c r="CY77" i="2"/>
  <c r="DI77" i="2" s="1"/>
  <c r="AG231" i="2"/>
  <c r="CV231" i="2"/>
  <c r="DF231" i="2" s="1"/>
  <c r="AG185" i="2"/>
  <c r="CV185" i="2"/>
  <c r="DF185" i="2" s="1"/>
  <c r="AE292" i="2"/>
  <c r="CT292" i="2"/>
  <c r="DD292" i="2" s="1"/>
  <c r="AI242" i="2"/>
  <c r="CX242" i="2"/>
  <c r="DH242" i="2" s="1"/>
  <c r="AI35" i="2"/>
  <c r="CX35" i="2"/>
  <c r="DH35" i="2" s="1"/>
  <c r="DC275" i="2"/>
  <c r="DB275" i="2" s="1"/>
  <c r="AJ22" i="2"/>
  <c r="CY22" i="2"/>
  <c r="DI22" i="2" s="1"/>
  <c r="AF163" i="2"/>
  <c r="CU163" i="2"/>
  <c r="DE163" i="2" s="1"/>
  <c r="AH77" i="2"/>
  <c r="CW77" i="2"/>
  <c r="DG77" i="2" s="1"/>
  <c r="AJ234" i="2"/>
  <c r="CY234" i="2"/>
  <c r="DI234" i="2" s="1"/>
  <c r="AH231" i="2"/>
  <c r="CW231" i="2"/>
  <c r="DG231" i="2" s="1"/>
  <c r="AJ180" i="2"/>
  <c r="CY180" i="2"/>
  <c r="DI180" i="2" s="1"/>
  <c r="AK135" i="2"/>
  <c r="CZ135" i="2"/>
  <c r="DJ135" i="2" s="1"/>
  <c r="AG191" i="2"/>
  <c r="CV191" i="2"/>
  <c r="DF191" i="2" s="1"/>
  <c r="AI108" i="2"/>
  <c r="CX108" i="2"/>
  <c r="DH108" i="2" s="1"/>
  <c r="AK80" i="2"/>
  <c r="CZ80" i="2"/>
  <c r="DJ80" i="2" s="1"/>
  <c r="AF45" i="2"/>
  <c r="CU45" i="2"/>
  <c r="DE45" i="2" s="1"/>
  <c r="AF183" i="2"/>
  <c r="CU183" i="2"/>
  <c r="DE183" i="2" s="1"/>
  <c r="AF66" i="2"/>
  <c r="CU66" i="2"/>
  <c r="DE66" i="2" s="1"/>
  <c r="AF82" i="2"/>
  <c r="CU82" i="2"/>
  <c r="DE82" i="2" s="1"/>
  <c r="AH40" i="2"/>
  <c r="CW40" i="2"/>
  <c r="DG40" i="2" s="1"/>
  <c r="AH202" i="2"/>
  <c r="CW202" i="2"/>
  <c r="DG202" i="2" s="1"/>
  <c r="AK210" i="2"/>
  <c r="CZ210" i="2"/>
  <c r="DJ210" i="2" s="1"/>
  <c r="AK193" i="2"/>
  <c r="CZ193" i="2"/>
  <c r="DJ193" i="2" s="1"/>
  <c r="AK36" i="2"/>
  <c r="CZ36" i="2"/>
  <c r="DJ36" i="2" s="1"/>
  <c r="AG219" i="2"/>
  <c r="CV219" i="2"/>
  <c r="DF219" i="2" s="1"/>
  <c r="AH194" i="2"/>
  <c r="CW194" i="2"/>
  <c r="DG194" i="2" s="1"/>
  <c r="AE288" i="2"/>
  <c r="CT288" i="2"/>
  <c r="DD288" i="2" s="1"/>
  <c r="AI199" i="2"/>
  <c r="CX199" i="2"/>
  <c r="DH199" i="2" s="1"/>
  <c r="AJ87" i="2"/>
  <c r="CY87" i="2"/>
  <c r="DI87" i="2" s="1"/>
  <c r="AE69" i="2"/>
  <c r="CT69" i="2"/>
  <c r="DD69" i="2" s="1"/>
  <c r="AK265" i="2"/>
  <c r="CZ265" i="2"/>
  <c r="DJ265" i="2" s="1"/>
  <c r="AI150" i="2"/>
  <c r="CX150" i="2"/>
  <c r="DH150" i="2" s="1"/>
  <c r="AJ154" i="2"/>
  <c r="CY154" i="2"/>
  <c r="DI154" i="2" s="1"/>
  <c r="AF256" i="2"/>
  <c r="CU256" i="2"/>
  <c r="DE256" i="2" s="1"/>
  <c r="AE105" i="2"/>
  <c r="CT105" i="2"/>
  <c r="DD105" i="2" s="1"/>
  <c r="AE114" i="2"/>
  <c r="CT114" i="2"/>
  <c r="DD114" i="2" s="1"/>
  <c r="AI122" i="2"/>
  <c r="CX122" i="2"/>
  <c r="DH122" i="2" s="1"/>
  <c r="AG21" i="2"/>
  <c r="CV21" i="2"/>
  <c r="DF21" i="2" s="1"/>
  <c r="AJ112" i="2"/>
  <c r="CY112" i="2"/>
  <c r="DI112" i="2" s="1"/>
  <c r="AK24" i="2"/>
  <c r="CZ24" i="2"/>
  <c r="DJ24" i="2" s="1"/>
  <c r="AJ226" i="2"/>
  <c r="CY226" i="2"/>
  <c r="DI226" i="2" s="1"/>
  <c r="AF226" i="2"/>
  <c r="CU226" i="2"/>
  <c r="DE226" i="2" s="1"/>
  <c r="AF251" i="2"/>
  <c r="CU251" i="2"/>
  <c r="DE251" i="2" s="1"/>
  <c r="AG251" i="2"/>
  <c r="CV251" i="2"/>
  <c r="DF251" i="2" s="1"/>
  <c r="AH103" i="2"/>
  <c r="CW103" i="2"/>
  <c r="DG103" i="2" s="1"/>
  <c r="AE103" i="2"/>
  <c r="CT103" i="2"/>
  <c r="DD103" i="2" s="1"/>
  <c r="AE269" i="2"/>
  <c r="CT269" i="2"/>
  <c r="DD269" i="2" s="1"/>
  <c r="AH16" i="2"/>
  <c r="CW16" i="2"/>
  <c r="DG16" i="2" s="1"/>
  <c r="AJ71" i="2"/>
  <c r="CY71" i="2"/>
  <c r="DI71" i="2" s="1"/>
  <c r="AE224" i="2"/>
  <c r="CT224" i="2"/>
  <c r="DD224" i="2" s="1"/>
  <c r="AJ296" i="2"/>
  <c r="CY296" i="2"/>
  <c r="DI296" i="2" s="1"/>
  <c r="AJ8" i="2"/>
  <c r="CY8" i="2"/>
  <c r="DI8" i="2" s="1"/>
  <c r="AF145" i="2"/>
  <c r="CU145" i="2"/>
  <c r="DE145" i="2" s="1"/>
  <c r="AG141" i="2"/>
  <c r="CV141" i="2"/>
  <c r="DF141" i="2" s="1"/>
  <c r="AH169" i="2"/>
  <c r="CW169" i="2"/>
  <c r="DG169" i="2" s="1"/>
  <c r="AH140" i="2"/>
  <c r="CW140" i="2"/>
  <c r="DG140" i="2" s="1"/>
  <c r="AH257" i="2"/>
  <c r="CW257" i="2"/>
  <c r="DG257" i="2" s="1"/>
  <c r="AF246" i="2"/>
  <c r="CU246" i="2"/>
  <c r="DE246" i="2" s="1"/>
  <c r="AF69" i="2"/>
  <c r="CU69" i="2"/>
  <c r="DE69" i="2" s="1"/>
  <c r="AI29" i="2"/>
  <c r="CX29" i="2"/>
  <c r="DH29" i="2" s="1"/>
  <c r="AI263" i="2"/>
  <c r="CX263" i="2"/>
  <c r="DH263" i="2" s="1"/>
  <c r="AE147" i="2"/>
  <c r="CT147" i="2"/>
  <c r="DD147" i="2" s="1"/>
  <c r="AE58" i="2"/>
  <c r="CT58" i="2"/>
  <c r="DD58" i="2" s="1"/>
  <c r="AH165" i="2"/>
  <c r="CW165" i="2"/>
  <c r="DG165" i="2" s="1"/>
  <c r="AE256" i="2"/>
  <c r="CT256" i="2"/>
  <c r="DD256" i="2" s="1"/>
  <c r="DC60" i="2"/>
  <c r="DB60" i="2" s="1"/>
  <c r="AE97" i="2"/>
  <c r="CT97" i="2"/>
  <c r="DD97" i="2" s="1"/>
  <c r="AE145" i="2"/>
  <c r="CT145" i="2"/>
  <c r="DD145" i="2" s="1"/>
  <c r="AI235" i="2"/>
  <c r="CX235" i="2"/>
  <c r="DH235" i="2" s="1"/>
  <c r="AF288" i="2"/>
  <c r="CU288" i="2"/>
  <c r="DE288" i="2" s="1"/>
  <c r="E288" i="6"/>
  <c r="AE140" i="2"/>
  <c r="CT140" i="2"/>
  <c r="DD140" i="2" s="1"/>
  <c r="AI219" i="2"/>
  <c r="CX219" i="2"/>
  <c r="DH219" i="2" s="1"/>
  <c r="AJ50" i="2"/>
  <c r="CY50" i="2"/>
  <c r="DI50" i="2" s="1"/>
  <c r="AI50" i="2"/>
  <c r="CX50" i="2"/>
  <c r="DH50" i="2" s="1"/>
  <c r="H50" i="6"/>
  <c r="AJ104" i="2"/>
  <c r="CY104" i="2"/>
  <c r="DI104" i="2" s="1"/>
  <c r="AJ183" i="2"/>
  <c r="CY183" i="2"/>
  <c r="DI183" i="2" s="1"/>
  <c r="AE101" i="2"/>
  <c r="CT101" i="2"/>
  <c r="DD101" i="2" s="1"/>
  <c r="AF214" i="2"/>
  <c r="CU214" i="2"/>
  <c r="DE214" i="2" s="1"/>
  <c r="AI243" i="2"/>
  <c r="CX243" i="2"/>
  <c r="DH243" i="2" s="1"/>
  <c r="AE159" i="2"/>
  <c r="CT159" i="2"/>
  <c r="DD159" i="2" s="1"/>
  <c r="AI176" i="2"/>
  <c r="CX176" i="2"/>
  <c r="DH176" i="2" s="1"/>
  <c r="AE203" i="2"/>
  <c r="CT203" i="2"/>
  <c r="DD203" i="2" s="1"/>
  <c r="AF8" i="2"/>
  <c r="CU8" i="2"/>
  <c r="DE8" i="2" s="1"/>
  <c r="AK120" i="2"/>
  <c r="CZ120" i="2"/>
  <c r="DJ120" i="2" s="1"/>
  <c r="AG238" i="2"/>
  <c r="CV238" i="2"/>
  <c r="DF238" i="2" s="1"/>
  <c r="AI174" i="2"/>
  <c r="CX174" i="2"/>
  <c r="DH174" i="2" s="1"/>
  <c r="AF133" i="2"/>
  <c r="CU133" i="2"/>
  <c r="DE133" i="2" s="1"/>
  <c r="AH98" i="2"/>
  <c r="CW98" i="2"/>
  <c r="DG98" i="2" s="1"/>
  <c r="AK188" i="2"/>
  <c r="CZ188" i="2"/>
  <c r="DJ188" i="2" s="1"/>
  <c r="AJ261" i="2"/>
  <c r="CY261" i="2"/>
  <c r="DI261" i="2" s="1"/>
  <c r="AI229" i="2"/>
  <c r="CX229" i="2"/>
  <c r="DH229" i="2" s="1"/>
  <c r="AJ61" i="2"/>
  <c r="CY61" i="2"/>
  <c r="DI61" i="2" s="1"/>
  <c r="AJ260" i="2"/>
  <c r="CY260" i="2"/>
  <c r="DI260" i="2" s="1"/>
  <c r="AK69" i="2"/>
  <c r="CZ69" i="2"/>
  <c r="DJ69" i="2" s="1"/>
  <c r="AG94" i="2"/>
  <c r="CV94" i="2"/>
  <c r="DF94" i="2" s="1"/>
  <c r="AK122" i="2"/>
  <c r="CZ122" i="2"/>
  <c r="DJ122" i="2" s="1"/>
  <c r="AJ265" i="2"/>
  <c r="CY265" i="2"/>
  <c r="DI265" i="2" s="1"/>
  <c r="AH213" i="2"/>
  <c r="CW213" i="2"/>
  <c r="DG213" i="2" s="1"/>
  <c r="AF300" i="2"/>
  <c r="CU300" i="2"/>
  <c r="DE300" i="2" s="1"/>
  <c r="AF132" i="2"/>
  <c r="CU132" i="2"/>
  <c r="DE132" i="2" s="1"/>
  <c r="AK287" i="2"/>
  <c r="CZ287" i="2"/>
  <c r="DJ287" i="2" s="1"/>
  <c r="AJ60" i="2"/>
  <c r="CY60" i="2"/>
  <c r="DI60" i="2" s="1"/>
  <c r="DC171" i="2"/>
  <c r="DB171" i="2" s="1"/>
  <c r="AG23" i="2"/>
  <c r="CV23" i="2"/>
  <c r="DF23" i="2" s="1"/>
  <c r="AJ272" i="2"/>
  <c r="CY272" i="2"/>
  <c r="DI272" i="2" s="1"/>
  <c r="AE41" i="2"/>
  <c r="CT41" i="2"/>
  <c r="DD41" i="2" s="1"/>
  <c r="AK186" i="2"/>
  <c r="CZ186" i="2"/>
  <c r="DJ186" i="2" s="1"/>
  <c r="AE173" i="2"/>
  <c r="CT173" i="2"/>
  <c r="DD173" i="2" s="1"/>
  <c r="AE284" i="2"/>
  <c r="CT284" i="2"/>
  <c r="DD284" i="2" s="1"/>
  <c r="AE66" i="2"/>
  <c r="CT66" i="2"/>
  <c r="DD66" i="2" s="1"/>
  <c r="AJ289" i="2"/>
  <c r="CY289" i="2"/>
  <c r="DI289" i="2" s="1"/>
  <c r="AK297" i="2"/>
  <c r="CZ297" i="2"/>
  <c r="AF190" i="2"/>
  <c r="CU190" i="2"/>
  <c r="DE190" i="2" s="1"/>
  <c r="AH11" i="2"/>
  <c r="CW11" i="2"/>
  <c r="DG11" i="2" s="1"/>
  <c r="AI222" i="2"/>
  <c r="CX222" i="2"/>
  <c r="DH222" i="2" s="1"/>
  <c r="AJ73" i="2"/>
  <c r="CY73" i="2"/>
  <c r="DI73" i="2" s="1"/>
  <c r="AG132" i="2"/>
  <c r="CV132" i="2"/>
  <c r="DF132" i="2" s="1"/>
  <c r="AF85" i="2"/>
  <c r="CU85" i="2"/>
  <c r="DE85" i="2" s="1"/>
  <c r="AE149" i="2"/>
  <c r="CT149" i="2"/>
  <c r="DD149" i="2" s="1"/>
  <c r="AJ279" i="2"/>
  <c r="CY279" i="2"/>
  <c r="DI279" i="2" s="1"/>
  <c r="AG59" i="2"/>
  <c r="CV59" i="2"/>
  <c r="DF59" i="2" s="1"/>
  <c r="AH155" i="2"/>
  <c r="CW155" i="2"/>
  <c r="DG155" i="2" s="1"/>
  <c r="AH208" i="2"/>
  <c r="CW208" i="2"/>
  <c r="DG208" i="2" s="1"/>
  <c r="AI211" i="2"/>
  <c r="CX211" i="2"/>
  <c r="DH211" i="2" s="1"/>
  <c r="AJ229" i="2"/>
  <c r="CY229" i="2"/>
  <c r="DI229" i="2" s="1"/>
  <c r="AH31" i="2"/>
  <c r="CW31" i="2"/>
  <c r="DG31" i="2" s="1"/>
  <c r="AF258" i="2"/>
  <c r="CU258" i="2"/>
  <c r="DE258" i="2" s="1"/>
  <c r="AG45" i="2"/>
  <c r="CV45" i="2"/>
  <c r="DF45" i="2" s="1"/>
  <c r="AG24" i="2"/>
  <c r="CV24" i="2"/>
  <c r="DF24" i="2" s="1"/>
  <c r="AH80" i="2"/>
  <c r="CW80" i="2"/>
  <c r="DG80" i="2" s="1"/>
  <c r="AE275" i="2"/>
  <c r="CT275" i="2"/>
  <c r="DD275" i="2" s="1"/>
  <c r="AH74" i="2"/>
  <c r="CW74" i="2"/>
  <c r="DG74" i="2" s="1"/>
  <c r="AE270" i="2"/>
  <c r="CT270" i="2"/>
  <c r="DD270" i="2" s="1"/>
  <c r="AI144" i="2"/>
  <c r="CX144" i="2"/>
  <c r="DH144" i="2" s="1"/>
  <c r="AJ14" i="2"/>
  <c r="CY14" i="2"/>
  <c r="DI14" i="2" s="1"/>
  <c r="AG144" i="2"/>
  <c r="CV144" i="2"/>
  <c r="DF144" i="2" s="1"/>
  <c r="AI234" i="2"/>
  <c r="CX234" i="2"/>
  <c r="DH234" i="2" s="1"/>
  <c r="AE180" i="2"/>
  <c r="CT180" i="2"/>
  <c r="DD180" i="2" s="1"/>
  <c r="AF227" i="2"/>
  <c r="CU227" i="2"/>
  <c r="DE227" i="2" s="1"/>
  <c r="AH135" i="2"/>
  <c r="CW135" i="2"/>
  <c r="DG135" i="2" s="1"/>
  <c r="AG108" i="2"/>
  <c r="CV108" i="2"/>
  <c r="DF108" i="2" s="1"/>
  <c r="AG127" i="2"/>
  <c r="CV127" i="2"/>
  <c r="DF127" i="2" s="1"/>
  <c r="AK68" i="2"/>
  <c r="CZ68" i="2"/>
  <c r="DJ68" i="2" s="1"/>
  <c r="AE152" i="2"/>
  <c r="CT152" i="2"/>
  <c r="DD152" i="2" s="1"/>
  <c r="AF118" i="2"/>
  <c r="CU118" i="2"/>
  <c r="DE118" i="2" s="1"/>
  <c r="AH124" i="2"/>
  <c r="CW124" i="2"/>
  <c r="DG124" i="2" s="1"/>
  <c r="AE148" i="2"/>
  <c r="CT148" i="2"/>
  <c r="D148" i="6"/>
  <c r="AE240" i="2"/>
  <c r="CT240" i="2"/>
  <c r="DD240" i="2" s="1"/>
  <c r="D240" i="6"/>
  <c r="AE71" i="2"/>
  <c r="CT71" i="2"/>
  <c r="DD71" i="2" s="1"/>
  <c r="CS46" i="2"/>
  <c r="K46" i="6" s="1"/>
  <c r="CK46" i="6" s="1"/>
  <c r="CU46" i="6" s="1"/>
  <c r="CT46" i="6" s="1"/>
  <c r="C46" i="6"/>
  <c r="AJ147" i="2"/>
  <c r="CY147" i="2"/>
  <c r="DI147" i="2" s="1"/>
  <c r="AF200" i="2"/>
  <c r="CU200" i="2"/>
  <c r="DE200" i="2" s="1"/>
  <c r="AG256" i="2"/>
  <c r="CV256" i="2"/>
  <c r="DF256" i="2" s="1"/>
  <c r="AI114" i="2"/>
  <c r="CX114" i="2"/>
  <c r="DH114" i="2" s="1"/>
  <c r="AJ122" i="2"/>
  <c r="CY122" i="2"/>
  <c r="DI122" i="2" s="1"/>
  <c r="AH178" i="2"/>
  <c r="CW178" i="2"/>
  <c r="DG178" i="2" s="1"/>
  <c r="AH164" i="2"/>
  <c r="CW164" i="2"/>
  <c r="DG164" i="2" s="1"/>
  <c r="AE156" i="2"/>
  <c r="CT156" i="2"/>
  <c r="DD156" i="2" s="1"/>
  <c r="AI103" i="2"/>
  <c r="CX103" i="2"/>
  <c r="DH103" i="2" s="1"/>
  <c r="AG269" i="2"/>
  <c r="CV269" i="2"/>
  <c r="DF269" i="2" s="1"/>
  <c r="AJ264" i="2"/>
  <c r="CY264" i="2"/>
  <c r="DI264" i="2" s="1"/>
  <c r="AG71" i="2"/>
  <c r="CV71" i="2"/>
  <c r="DF71" i="2" s="1"/>
  <c r="AG174" i="2"/>
  <c r="CV174" i="2"/>
  <c r="DF174" i="2" s="1"/>
  <c r="AE110" i="2"/>
  <c r="CT110" i="2"/>
  <c r="DD110" i="2" s="1"/>
  <c r="AJ124" i="2"/>
  <c r="CY124" i="2"/>
  <c r="DI124" i="2" s="1"/>
  <c r="AF160" i="2"/>
  <c r="CU160" i="2"/>
  <c r="DE160" i="2" s="1"/>
  <c r="AK267" i="2"/>
  <c r="CZ267" i="2"/>
  <c r="DJ267" i="2" s="1"/>
  <c r="AF134" i="2"/>
  <c r="CU134" i="2"/>
  <c r="DE134" i="2" s="1"/>
  <c r="AK85" i="2"/>
  <c r="CZ85" i="2"/>
  <c r="DJ85" i="2" s="1"/>
  <c r="AG281" i="2"/>
  <c r="CV281" i="2"/>
  <c r="DF281" i="2" s="1"/>
  <c r="AG243" i="2"/>
  <c r="CV243" i="2"/>
  <c r="DF243" i="2" s="1"/>
  <c r="AJ241" i="2"/>
  <c r="CY241" i="2"/>
  <c r="DI241" i="2" s="1"/>
  <c r="AH87" i="2"/>
  <c r="CW87" i="2"/>
  <c r="DG87" i="2" s="1"/>
  <c r="AH46" i="2"/>
  <c r="CW46" i="2"/>
  <c r="DG46" i="2" s="1"/>
  <c r="AE67" i="2"/>
  <c r="CT67" i="2"/>
  <c r="DD67" i="2" s="1"/>
  <c r="AE78" i="2"/>
  <c r="CT78" i="2"/>
  <c r="DD78" i="2" s="1"/>
  <c r="AH221" i="2"/>
  <c r="CW221" i="2"/>
  <c r="DG221" i="2" s="1"/>
  <c r="AG165" i="2"/>
  <c r="CV165" i="2"/>
  <c r="DF165" i="2" s="1"/>
  <c r="AG97" i="2"/>
  <c r="CV97" i="2"/>
  <c r="DF97" i="2" s="1"/>
  <c r="AE235" i="2"/>
  <c r="CT235" i="2"/>
  <c r="DD235" i="2" s="1"/>
  <c r="AI47" i="2"/>
  <c r="CX47" i="2"/>
  <c r="DH47" i="2" s="1"/>
  <c r="AJ288" i="2"/>
  <c r="CY288" i="2"/>
  <c r="DI288" i="2" s="1"/>
  <c r="AE219" i="2"/>
  <c r="CT219" i="2"/>
  <c r="DD219" i="2" s="1"/>
  <c r="AK183" i="2"/>
  <c r="CZ183" i="2"/>
  <c r="DJ183" i="2" s="1"/>
  <c r="AH183" i="2"/>
  <c r="CW183" i="2"/>
  <c r="DG183" i="2" s="1"/>
  <c r="AF28" i="2"/>
  <c r="CU28" i="2"/>
  <c r="DE28" i="2" s="1"/>
  <c r="AJ243" i="2"/>
  <c r="CY243" i="2"/>
  <c r="DI243" i="2" s="1"/>
  <c r="AJ274" i="2"/>
  <c r="CY274" i="2"/>
  <c r="DI274" i="2" s="1"/>
  <c r="DC278" i="2"/>
  <c r="DB278" i="2" s="1"/>
  <c r="AH252" i="2"/>
  <c r="CW252" i="2"/>
  <c r="DG252" i="2" s="1"/>
  <c r="AJ37" i="2"/>
  <c r="CY37" i="2"/>
  <c r="DI37" i="2" s="1"/>
  <c r="AF37" i="2"/>
  <c r="CU37" i="2"/>
  <c r="DE37" i="2" s="1"/>
  <c r="AJ172" i="2"/>
  <c r="CY172" i="2"/>
  <c r="DI172" i="2" s="1"/>
  <c r="AG300" i="2"/>
  <c r="CV300" i="2"/>
  <c r="DF300" i="2" s="1"/>
  <c r="F300" i="6"/>
  <c r="AE18" i="2"/>
  <c r="CT18" i="2"/>
  <c r="DD18" i="2" s="1"/>
  <c r="AH215" i="2"/>
  <c r="CW215" i="2"/>
  <c r="DG215" i="2" s="1"/>
  <c r="AF105" i="2"/>
  <c r="CU105" i="2"/>
  <c r="DE105" i="2" s="1"/>
  <c r="AK29" i="2"/>
  <c r="CZ29" i="2"/>
  <c r="DJ29" i="2" s="1"/>
  <c r="AI120" i="2"/>
  <c r="CX120" i="2"/>
  <c r="AJ88" i="2"/>
  <c r="CY88" i="2"/>
  <c r="DI88" i="2" s="1"/>
  <c r="AF102" i="2"/>
  <c r="CU102" i="2"/>
  <c r="DE102" i="2" s="1"/>
  <c r="AE61" i="2"/>
  <c r="CT61" i="2"/>
  <c r="J267" i="6"/>
  <c r="I265" i="6"/>
  <c r="H114" i="6"/>
  <c r="F254" i="6"/>
  <c r="C57" i="6"/>
  <c r="AF292" i="2"/>
  <c r="CU292" i="2"/>
  <c r="DE292" i="2" s="1"/>
  <c r="AG242" i="2"/>
  <c r="CV242" i="2"/>
  <c r="DF242" i="2" s="1"/>
  <c r="AH180" i="2"/>
  <c r="CW180" i="2"/>
  <c r="DG180" i="2" s="1"/>
  <c r="AH292" i="2"/>
  <c r="CW292" i="2"/>
  <c r="DG292" i="2" s="1"/>
  <c r="AF107" i="2"/>
  <c r="CU107" i="2"/>
  <c r="DE107" i="2" s="1"/>
  <c r="AE74" i="2"/>
  <c r="CT74" i="2"/>
  <c r="DD74" i="2" s="1"/>
  <c r="AE163" i="2"/>
  <c r="CT163" i="2"/>
  <c r="DD163" i="2" s="1"/>
  <c r="DC185" i="2"/>
  <c r="DB185" i="2" s="1"/>
  <c r="AH107" i="2"/>
  <c r="CW107" i="2"/>
  <c r="DG107" i="2" s="1"/>
  <c r="AE68" i="2"/>
  <c r="CT68" i="2"/>
  <c r="DD68" i="2" s="1"/>
  <c r="AK52" i="2"/>
  <c r="CZ52" i="2"/>
  <c r="DJ52" i="2" s="1"/>
  <c r="AE229" i="2"/>
  <c r="CT229" i="2"/>
  <c r="DD229" i="2" s="1"/>
  <c r="AJ215" i="2"/>
  <c r="CY215" i="2"/>
  <c r="DI215" i="2" s="1"/>
  <c r="AH146" i="2"/>
  <c r="CW146" i="2"/>
  <c r="DG146" i="2" s="1"/>
  <c r="AF202" i="2"/>
  <c r="CU202" i="2"/>
  <c r="DE202" i="2" s="1"/>
  <c r="AJ201" i="2"/>
  <c r="CY201" i="2"/>
  <c r="DI201" i="2" s="1"/>
  <c r="AE211" i="2"/>
  <c r="CT211" i="2"/>
  <c r="DD211" i="2" s="1"/>
  <c r="AE274" i="2"/>
  <c r="CT274" i="2"/>
  <c r="DD274" i="2" s="1"/>
  <c r="AF48" i="2"/>
  <c r="CU48" i="2"/>
  <c r="DE48" i="2" s="1"/>
  <c r="AH269" i="2"/>
  <c r="CW269" i="2"/>
  <c r="DG269" i="2" s="1"/>
  <c r="AG11" i="2"/>
  <c r="CV11" i="2"/>
  <c r="DF11" i="2" s="1"/>
  <c r="AF34" i="2"/>
  <c r="CU34" i="2"/>
  <c r="DE34" i="2" s="1"/>
  <c r="DC48" i="2"/>
  <c r="DB48" i="2" s="1"/>
  <c r="AJ225" i="2"/>
  <c r="CY225" i="2"/>
  <c r="DI225" i="2" s="1"/>
  <c r="AE245" i="2"/>
  <c r="CT245" i="2"/>
  <c r="DD245" i="2" s="1"/>
  <c r="AH251" i="2"/>
  <c r="CW251" i="2"/>
  <c r="DG251" i="2" s="1"/>
  <c r="AI241" i="2"/>
  <c r="CX241" i="2"/>
  <c r="DH241" i="2" s="1"/>
  <c r="AJ69" i="2"/>
  <c r="CY69" i="2"/>
  <c r="DI69" i="2" s="1"/>
  <c r="AH273" i="2"/>
  <c r="CW273" i="2"/>
  <c r="DG273" i="2" s="1"/>
  <c r="AJ58" i="2"/>
  <c r="CY58" i="2"/>
  <c r="DI58" i="2" s="1"/>
  <c r="AJ188" i="2"/>
  <c r="CY188" i="2"/>
  <c r="DI188" i="2" s="1"/>
  <c r="AE81" i="2"/>
  <c r="CT81" i="2"/>
  <c r="DD81" i="2" s="1"/>
  <c r="AI90" i="2"/>
  <c r="CX90" i="2"/>
  <c r="DH90" i="2" s="1"/>
  <c r="AG158" i="2"/>
  <c r="CV158" i="2"/>
  <c r="DF158" i="2" s="1"/>
  <c r="AE155" i="2"/>
  <c r="CT155" i="2"/>
  <c r="DD155" i="2" s="1"/>
  <c r="AF21" i="2"/>
  <c r="CU21" i="2"/>
  <c r="DE21" i="2" s="1"/>
  <c r="AG223" i="2"/>
  <c r="CV223" i="2"/>
  <c r="DF223" i="2" s="1"/>
  <c r="AF223" i="2"/>
  <c r="CU223" i="2"/>
  <c r="DE223" i="2" s="1"/>
  <c r="AG112" i="2"/>
  <c r="CV112" i="2"/>
  <c r="DF112" i="2" s="1"/>
  <c r="AK38" i="2"/>
  <c r="CZ38" i="2"/>
  <c r="DJ38" i="2" s="1"/>
  <c r="AE24" i="2"/>
  <c r="CT24" i="2"/>
  <c r="DD24" i="2" s="1"/>
  <c r="AH226" i="2"/>
  <c r="CW226" i="2"/>
  <c r="DG226" i="2" s="1"/>
  <c r="AG253" i="2"/>
  <c r="CV253" i="2"/>
  <c r="DF253" i="2" s="1"/>
  <c r="AJ178" i="2"/>
  <c r="CY178" i="2"/>
  <c r="DI178" i="2" s="1"/>
  <c r="AH299" i="2"/>
  <c r="CW299" i="2"/>
  <c r="DG299" i="2" s="1"/>
  <c r="AB31" i="2"/>
  <c r="AF249" i="2"/>
  <c r="CU249" i="2"/>
  <c r="DE249" i="2" s="1"/>
  <c r="AF199" i="2"/>
  <c r="CU199" i="2"/>
  <c r="DE199" i="2" s="1"/>
  <c r="AK199" i="2"/>
  <c r="CZ199" i="2"/>
  <c r="DJ199" i="2" s="1"/>
  <c r="AH224" i="2"/>
  <c r="CW224" i="2"/>
  <c r="DG224" i="2" s="1"/>
  <c r="AK283" i="2"/>
  <c r="CZ283" i="2"/>
  <c r="DJ283" i="2" s="1"/>
  <c r="AG283" i="2"/>
  <c r="CV283" i="2"/>
  <c r="DF283" i="2" s="1"/>
  <c r="AE283" i="2"/>
  <c r="CT283" i="2"/>
  <c r="DD283" i="2" s="1"/>
  <c r="AH160" i="2"/>
  <c r="CW160" i="2"/>
  <c r="DG160" i="2" s="1"/>
  <c r="DC172" i="2"/>
  <c r="DB172" i="2" s="1"/>
  <c r="AI248" i="2"/>
  <c r="CX248" i="2"/>
  <c r="DH248" i="2" s="1"/>
  <c r="AE59" i="2"/>
  <c r="CT59" i="2"/>
  <c r="DD59" i="2" s="1"/>
  <c r="AJ278" i="2"/>
  <c r="CY278" i="2"/>
  <c r="DI278" i="2" s="1"/>
  <c r="AI201" i="2"/>
  <c r="CX201" i="2"/>
  <c r="DH201" i="2" s="1"/>
  <c r="AJ211" i="2"/>
  <c r="CY211" i="2"/>
  <c r="DI211" i="2" s="1"/>
  <c r="AK288" i="2"/>
  <c r="CZ288" i="2"/>
  <c r="DJ288" i="2" s="1"/>
  <c r="J288" i="6"/>
  <c r="AF169" i="2"/>
  <c r="CU169" i="2"/>
  <c r="DE169" i="2" s="1"/>
  <c r="AH39" i="2"/>
  <c r="CW39" i="2"/>
  <c r="DG39" i="2" s="1"/>
  <c r="AH71" i="2"/>
  <c r="CW71" i="2"/>
  <c r="DG71" i="2" s="1"/>
  <c r="AF260" i="2"/>
  <c r="CU260" i="2"/>
  <c r="AG29" i="2"/>
  <c r="CV29" i="2"/>
  <c r="DF29" i="2" s="1"/>
  <c r="AG55" i="2"/>
  <c r="CV55" i="2"/>
  <c r="DF55" i="2" s="1"/>
  <c r="AJ263" i="2"/>
  <c r="CY263" i="2"/>
  <c r="DI263" i="2" s="1"/>
  <c r="AF99" i="2"/>
  <c r="CU99" i="2"/>
  <c r="DE99" i="2" s="1"/>
  <c r="AE49" i="2"/>
  <c r="CT49" i="2"/>
  <c r="DD49" i="2" s="1"/>
  <c r="D49" i="6"/>
  <c r="AH60" i="2"/>
  <c r="CW60" i="2"/>
  <c r="DG60" i="2" s="1"/>
  <c r="AJ158" i="2"/>
  <c r="CY158" i="2"/>
  <c r="DI158" i="2" s="1"/>
  <c r="AJ155" i="2"/>
  <c r="CY155" i="2"/>
  <c r="DI155" i="2" s="1"/>
  <c r="AK165" i="2"/>
  <c r="CZ165" i="2"/>
  <c r="DJ165" i="2" s="1"/>
  <c r="AH171" i="2"/>
  <c r="CW171" i="2"/>
  <c r="DG171" i="2" s="1"/>
  <c r="AK145" i="2"/>
  <c r="CZ145" i="2"/>
  <c r="DJ145" i="2" s="1"/>
  <c r="AF104" i="2"/>
  <c r="CU104" i="2"/>
  <c r="DE104" i="2" s="1"/>
  <c r="AI104" i="2"/>
  <c r="CX104" i="2"/>
  <c r="DH104" i="2" s="1"/>
  <c r="AG295" i="2"/>
  <c r="CV295" i="2"/>
  <c r="DF295" i="2" s="1"/>
  <c r="AG183" i="2"/>
  <c r="CV183" i="2"/>
  <c r="DF183" i="2" s="1"/>
  <c r="AG101" i="2"/>
  <c r="CV101" i="2"/>
  <c r="DF101" i="2" s="1"/>
  <c r="AH214" i="2"/>
  <c r="CW214" i="2"/>
  <c r="DG214" i="2" s="1"/>
  <c r="AI214" i="2"/>
  <c r="CX214" i="2"/>
  <c r="DH214" i="2" s="1"/>
  <c r="AK28" i="2"/>
  <c r="CZ28" i="2"/>
  <c r="DJ28" i="2" s="1"/>
  <c r="AH28" i="2"/>
  <c r="CW28" i="2"/>
  <c r="DG28" i="2" s="1"/>
  <c r="AH99" i="2"/>
  <c r="CW99" i="2"/>
  <c r="DG99" i="2" s="1"/>
  <c r="AH274" i="2"/>
  <c r="CW274" i="2"/>
  <c r="DG274" i="2" s="1"/>
  <c r="AG159" i="2"/>
  <c r="CV159" i="2"/>
  <c r="DF159" i="2" s="1"/>
  <c r="AE176" i="2"/>
  <c r="CT176" i="2"/>
  <c r="DD176" i="2" s="1"/>
  <c r="AF87" i="2"/>
  <c r="CU87" i="2"/>
  <c r="DE87" i="2" s="1"/>
  <c r="AF203" i="2"/>
  <c r="CU203" i="2"/>
  <c r="DE203" i="2" s="1"/>
  <c r="AH203" i="2"/>
  <c r="CW203" i="2"/>
  <c r="DG203" i="2" s="1"/>
  <c r="AI252" i="2"/>
  <c r="CX252" i="2"/>
  <c r="DH252" i="2" s="1"/>
  <c r="AF129" i="2"/>
  <c r="CU129" i="2"/>
  <c r="DE129" i="2" s="1"/>
  <c r="AK215" i="2"/>
  <c r="CZ215" i="2"/>
  <c r="DJ215" i="2" s="1"/>
  <c r="AK8" i="2"/>
  <c r="CZ8" i="2"/>
  <c r="DJ8" i="2" s="1"/>
  <c r="AE217" i="2"/>
  <c r="CT217" i="2"/>
  <c r="DD217" i="2" s="1"/>
  <c r="AE238" i="2"/>
  <c r="CT238" i="2"/>
  <c r="DD238" i="2" s="1"/>
  <c r="AJ134" i="2"/>
  <c r="CY134" i="2"/>
  <c r="DI134" i="2" s="1"/>
  <c r="AI133" i="2"/>
  <c r="CX133" i="2"/>
  <c r="DH133" i="2" s="1"/>
  <c r="AI98" i="2"/>
  <c r="CX98" i="2"/>
  <c r="DH98" i="2" s="1"/>
  <c r="AF98" i="2"/>
  <c r="CU98" i="2"/>
  <c r="DE98" i="2" s="1"/>
  <c r="AK16" i="2"/>
  <c r="CZ16" i="2"/>
  <c r="DJ16" i="2" s="1"/>
  <c r="AI93" i="2"/>
  <c r="CX93" i="2"/>
  <c r="DH93" i="2" s="1"/>
  <c r="AJ254" i="2"/>
  <c r="CY254" i="2"/>
  <c r="DI254" i="2" s="1"/>
  <c r="AI190" i="2"/>
  <c r="CX190" i="2"/>
  <c r="DH190" i="2" s="1"/>
  <c r="AJ10" i="2"/>
  <c r="CY10" i="2"/>
  <c r="DI10" i="2" s="1"/>
  <c r="AI164" i="2"/>
  <c r="CX164" i="2"/>
  <c r="DH164" i="2" s="1"/>
  <c r="AJ148" i="2"/>
  <c r="CY148" i="2"/>
  <c r="DI148" i="2" s="1"/>
  <c r="AI61" i="2"/>
  <c r="CX61" i="2"/>
  <c r="AG279" i="2"/>
  <c r="CV279" i="2"/>
  <c r="DF279" i="2" s="1"/>
  <c r="AI141" i="2"/>
  <c r="CX141" i="2"/>
  <c r="DH141" i="2" s="1"/>
  <c r="AE19" i="2"/>
  <c r="CT19" i="2"/>
  <c r="DD19" i="2" s="1"/>
  <c r="AH173" i="2"/>
  <c r="CW173" i="2"/>
  <c r="DG173" i="2" s="1"/>
  <c r="AJ258" i="2"/>
  <c r="CY258" i="2"/>
  <c r="DI258" i="2" s="1"/>
  <c r="AI265" i="2"/>
  <c r="CX265" i="2"/>
  <c r="DH265" i="2" s="1"/>
  <c r="AH96" i="2"/>
  <c r="CW96" i="2"/>
  <c r="DG96" i="2" s="1"/>
  <c r="AG147" i="2"/>
  <c r="CV147" i="2"/>
  <c r="DF147" i="2" s="1"/>
  <c r="DC99" i="2"/>
  <c r="DB99" i="2" s="1"/>
  <c r="AG213" i="2"/>
  <c r="CV213" i="2"/>
  <c r="DF213" i="2" s="1"/>
  <c r="AJ213" i="2"/>
  <c r="CY213" i="2"/>
  <c r="DI213" i="2" s="1"/>
  <c r="AF78" i="2"/>
  <c r="CU78" i="2"/>
  <c r="DE78" i="2" s="1"/>
  <c r="AJ284" i="2"/>
  <c r="CY284" i="2"/>
  <c r="DI284" i="2" s="1"/>
  <c r="AE132" i="2"/>
  <c r="CT132" i="2"/>
  <c r="DD132" i="2" s="1"/>
  <c r="AI113" i="2"/>
  <c r="CX113" i="2"/>
  <c r="AJ27" i="2"/>
  <c r="CY27" i="2"/>
  <c r="DI27" i="2" s="1"/>
  <c r="AF90" i="2"/>
  <c r="CU90" i="2"/>
  <c r="DE90" i="2" s="1"/>
  <c r="AI155" i="2"/>
  <c r="CX155" i="2"/>
  <c r="DH155" i="2" s="1"/>
  <c r="AG106" i="2"/>
  <c r="CV106" i="2"/>
  <c r="DF106" i="2" s="1"/>
  <c r="AK102" i="2"/>
  <c r="CZ102" i="2"/>
  <c r="DJ102" i="2" s="1"/>
  <c r="AK272" i="2"/>
  <c r="CZ272" i="2"/>
  <c r="DJ272" i="2" s="1"/>
  <c r="AH41" i="2"/>
  <c r="CW41" i="2"/>
  <c r="DG41" i="2" s="1"/>
  <c r="AG186" i="2"/>
  <c r="CV186" i="2"/>
  <c r="DF186" i="2" s="1"/>
  <c r="AI66" i="2"/>
  <c r="CX66" i="2"/>
  <c r="DH66" i="2" s="1"/>
  <c r="AJ66" i="2"/>
  <c r="CY66" i="2"/>
  <c r="DI66" i="2" s="1"/>
  <c r="AI130" i="2"/>
  <c r="CX130" i="2"/>
  <c r="DH130" i="2" s="1"/>
  <c r="AF218" i="2"/>
  <c r="CU218" i="2"/>
  <c r="DE218" i="2" s="1"/>
  <c r="AI261" i="2"/>
  <c r="CX261" i="2"/>
  <c r="DH261" i="2" s="1"/>
  <c r="AG289" i="2"/>
  <c r="CV289" i="2"/>
  <c r="DF289" i="2" s="1"/>
  <c r="AH148" i="2"/>
  <c r="CW148" i="2"/>
  <c r="DG148" i="2" s="1"/>
  <c r="AK10" i="2"/>
  <c r="CZ10" i="2"/>
  <c r="DJ10" i="2" s="1"/>
  <c r="AE10" i="2"/>
  <c r="CT10" i="2"/>
  <c r="DD10" i="2" s="1"/>
  <c r="AJ194" i="2"/>
  <c r="CY194" i="2"/>
  <c r="DI194" i="2" s="1"/>
  <c r="AI194" i="2"/>
  <c r="CX194" i="2"/>
  <c r="DH194" i="2" s="1"/>
  <c r="AE190" i="2"/>
  <c r="CT190" i="2"/>
  <c r="AG222" i="2"/>
  <c r="CV222" i="2"/>
  <c r="DF222" i="2" s="1"/>
  <c r="AK222" i="2"/>
  <c r="CZ222" i="2"/>
  <c r="DJ222" i="2" s="1"/>
  <c r="AI142" i="2"/>
  <c r="CX142" i="2"/>
  <c r="DH142" i="2" s="1"/>
  <c r="AI225" i="2"/>
  <c r="CX225" i="2"/>
  <c r="DH225" i="2" s="1"/>
  <c r="AF149" i="2"/>
  <c r="CU149" i="2"/>
  <c r="DE149" i="2" s="1"/>
  <c r="E149" i="6"/>
  <c r="DC279" i="2"/>
  <c r="DB279" i="2" s="1"/>
  <c r="AF279" i="2"/>
  <c r="CU279" i="2"/>
  <c r="DE279" i="2" s="1"/>
  <c r="AK151" i="2"/>
  <c r="CZ151" i="2"/>
  <c r="DJ151" i="2" s="1"/>
  <c r="AG151" i="2"/>
  <c r="CV151" i="2"/>
  <c r="DF151" i="2" s="1"/>
  <c r="AJ166" i="2"/>
  <c r="CY166" i="2"/>
  <c r="DI166" i="2" s="1"/>
  <c r="AJ12" i="2"/>
  <c r="CY12" i="2"/>
  <c r="DI12" i="2" s="1"/>
  <c r="AH207" i="2"/>
  <c r="CW207" i="2"/>
  <c r="DG207" i="2" s="1"/>
  <c r="AF95" i="2"/>
  <c r="CU95" i="2"/>
  <c r="DE95" i="2" s="1"/>
  <c r="AJ152" i="2"/>
  <c r="CY152" i="2"/>
  <c r="DI152" i="2" s="1"/>
  <c r="AF58" i="2"/>
  <c r="CU58" i="2"/>
  <c r="AF208" i="2"/>
  <c r="CU208" i="2"/>
  <c r="DE208" i="2" s="1"/>
  <c r="AK296" i="2"/>
  <c r="CZ296" i="2"/>
  <c r="DJ296" i="2" s="1"/>
  <c r="AJ93" i="2"/>
  <c r="CY93" i="2"/>
  <c r="DI93" i="2" s="1"/>
  <c r="AG171" i="2"/>
  <c r="CV171" i="2"/>
  <c r="DF171" i="2" s="1"/>
  <c r="AI36" i="2"/>
  <c r="CX36" i="2"/>
  <c r="DH36" i="2" s="1"/>
  <c r="AK108" i="2"/>
  <c r="CZ108" i="2"/>
  <c r="DJ108" i="2" s="1"/>
  <c r="DD262" i="2"/>
  <c r="AK76" i="2"/>
  <c r="CZ76" i="2"/>
  <c r="DJ76" i="2" s="1"/>
  <c r="AH61" i="2"/>
  <c r="CW61" i="2"/>
  <c r="DG61" i="2" s="1"/>
  <c r="AJ45" i="2"/>
  <c r="CY45" i="2"/>
  <c r="DI45" i="2" s="1"/>
  <c r="DC72" i="2"/>
  <c r="DB72" i="2" s="1"/>
  <c r="AI38" i="2"/>
  <c r="CX38" i="2"/>
  <c r="DH38" i="2" s="1"/>
  <c r="CS78" i="2"/>
  <c r="K78" i="6" s="1"/>
  <c r="CK78" i="6" s="1"/>
  <c r="CU78" i="6" s="1"/>
  <c r="CT78" i="6" s="1"/>
  <c r="AD78" i="2"/>
  <c r="AC78" i="2" s="1"/>
  <c r="AK284" i="2"/>
  <c r="CZ284" i="2"/>
  <c r="DJ284" i="2" s="1"/>
  <c r="AF130" i="2"/>
  <c r="CU130" i="2"/>
  <c r="DE130" i="2" s="1"/>
  <c r="AI80" i="2"/>
  <c r="CX80" i="2"/>
  <c r="DH80" i="2" s="1"/>
  <c r="AH147" i="2"/>
  <c r="CW147" i="2"/>
  <c r="DG147" i="2" s="1"/>
  <c r="AK11" i="2"/>
  <c r="CZ11" i="2"/>
  <c r="DJ11" i="2" s="1"/>
  <c r="AE11" i="2"/>
  <c r="CT11" i="2"/>
  <c r="DD11" i="2" s="1"/>
  <c r="AK139" i="2"/>
  <c r="CZ139" i="2"/>
  <c r="DJ139" i="2" s="1"/>
  <c r="AG142" i="2"/>
  <c r="CV142" i="2"/>
  <c r="DF142" i="2" s="1"/>
  <c r="AJ259" i="2"/>
  <c r="CY259" i="2"/>
  <c r="DI259" i="2" s="1"/>
  <c r="AG53" i="2"/>
  <c r="CV53" i="2"/>
  <c r="DF53" i="2" s="1"/>
  <c r="AK6" i="2"/>
  <c r="CZ6" i="2"/>
  <c r="AH205" i="2"/>
  <c r="CW205" i="2"/>
  <c r="DG205" i="2" s="1"/>
  <c r="AF225" i="2"/>
  <c r="CU225" i="2"/>
  <c r="DE225" i="2" s="1"/>
  <c r="AE63" i="2"/>
  <c r="CT63" i="2"/>
  <c r="DD63" i="2" s="1"/>
  <c r="AH281" i="2"/>
  <c r="CW281" i="2"/>
  <c r="DG281" i="2" s="1"/>
  <c r="AH149" i="2"/>
  <c r="CW149" i="2"/>
  <c r="DG149" i="2" s="1"/>
  <c r="AH151" i="2"/>
  <c r="CW151" i="2"/>
  <c r="DG151" i="2" s="1"/>
  <c r="AF12" i="2"/>
  <c r="CU12" i="2"/>
  <c r="DE12" i="2" s="1"/>
  <c r="AF46" i="2"/>
  <c r="CU46" i="2"/>
  <c r="DE46" i="2" s="1"/>
  <c r="DC128" i="2"/>
  <c r="DB128" i="2" s="1"/>
  <c r="DC69" i="2"/>
  <c r="DB69" i="2" s="1"/>
  <c r="AE271" i="2"/>
  <c r="CT271" i="2"/>
  <c r="DD271" i="2" s="1"/>
  <c r="DC233" i="2"/>
  <c r="DB233" i="2" s="1"/>
  <c r="AG267" i="2"/>
  <c r="CV267" i="2"/>
  <c r="DF267" i="2" s="1"/>
  <c r="AG161" i="2"/>
  <c r="CV161" i="2"/>
  <c r="DF161" i="2" s="1"/>
  <c r="DC82" i="2"/>
  <c r="DB82" i="2" s="1"/>
  <c r="AK82" i="2"/>
  <c r="CZ82" i="2"/>
  <c r="DJ82" i="2" s="1"/>
  <c r="AG39" i="2"/>
  <c r="CV39" i="2"/>
  <c r="DF39" i="2" s="1"/>
  <c r="AI95" i="2"/>
  <c r="CX95" i="2"/>
  <c r="DH95" i="2" s="1"/>
  <c r="AH95" i="2"/>
  <c r="CW95" i="2"/>
  <c r="DG95" i="2" s="1"/>
  <c r="AF152" i="2"/>
  <c r="CU152" i="2"/>
  <c r="DE152" i="2" s="1"/>
  <c r="AH34" i="2"/>
  <c r="CW34" i="2"/>
  <c r="DG34" i="2" s="1"/>
  <c r="AJ34" i="2"/>
  <c r="CY34" i="2"/>
  <c r="DI34" i="2" s="1"/>
  <c r="AF257" i="2"/>
  <c r="CU257" i="2"/>
  <c r="DE257" i="2" s="1"/>
  <c r="AE296" i="2"/>
  <c r="CT296" i="2"/>
  <c r="DD296" i="2" s="1"/>
  <c r="AI246" i="2"/>
  <c r="CX246" i="2"/>
  <c r="DH246" i="2" s="1"/>
  <c r="AK211" i="2"/>
  <c r="CZ211" i="2"/>
  <c r="DJ211" i="2" s="1"/>
  <c r="AE93" i="2"/>
  <c r="CT93" i="2"/>
  <c r="DD93" i="2" s="1"/>
  <c r="AG229" i="2"/>
  <c r="CV229" i="2"/>
  <c r="DF229" i="2" s="1"/>
  <c r="AJ283" i="2"/>
  <c r="CY283" i="2"/>
  <c r="DI283" i="2" s="1"/>
  <c r="AI239" i="2"/>
  <c r="CX239" i="2"/>
  <c r="DH239" i="2" s="1"/>
  <c r="AG75" i="2"/>
  <c r="CV75" i="2"/>
  <c r="DF75" i="2" s="1"/>
  <c r="AE56" i="2"/>
  <c r="CT56" i="2"/>
  <c r="L56" i="6" s="1"/>
  <c r="CL56" i="6" s="1"/>
  <c r="CV56" i="6" s="1"/>
  <c r="AH187" i="2"/>
  <c r="CW187" i="2"/>
  <c r="DG187" i="2" s="1"/>
  <c r="AF86" i="2"/>
  <c r="CU86" i="2"/>
  <c r="DE86" i="2" s="1"/>
  <c r="DA170" i="2"/>
  <c r="AI204" i="2"/>
  <c r="CX204" i="2"/>
  <c r="DH204" i="2" s="1"/>
  <c r="AH204" i="2"/>
  <c r="CW204" i="2"/>
  <c r="DG204" i="2" s="1"/>
  <c r="AF33" i="2"/>
  <c r="CU33" i="2"/>
  <c r="DE33" i="2" s="1"/>
  <c r="AG169" i="2"/>
  <c r="CV169" i="2"/>
  <c r="DF169" i="2" s="1"/>
  <c r="AJ127" i="2"/>
  <c r="CY127" i="2"/>
  <c r="DI127" i="2" s="1"/>
  <c r="DC132" i="2"/>
  <c r="DB132" i="2" s="1"/>
  <c r="AH113" i="2"/>
  <c r="CW113" i="2"/>
  <c r="DG113" i="2" s="1"/>
  <c r="AK72" i="2"/>
  <c r="CZ72" i="2"/>
  <c r="DJ72" i="2" s="1"/>
  <c r="AK263" i="2"/>
  <c r="CZ263" i="2"/>
  <c r="DJ263" i="2" s="1"/>
  <c r="AF23" i="2"/>
  <c r="CU23" i="2"/>
  <c r="DE23" i="2" s="1"/>
  <c r="AG284" i="2"/>
  <c r="CV284" i="2"/>
  <c r="DF284" i="2" s="1"/>
  <c r="AF27" i="2"/>
  <c r="CU27" i="2"/>
  <c r="DE27" i="2" s="1"/>
  <c r="AE80" i="2"/>
  <c r="CT80" i="2"/>
  <c r="DD80" i="2" s="1"/>
  <c r="L136" i="6"/>
  <c r="CL136" i="6" s="1"/>
  <c r="CV136" i="6" s="1"/>
  <c r="AI275" i="2"/>
  <c r="CX275" i="2"/>
  <c r="DH275" i="2" s="1"/>
  <c r="AE14" i="2"/>
  <c r="CT14" i="2"/>
  <c r="DD14" i="2" s="1"/>
  <c r="AK167" i="2"/>
  <c r="CZ167" i="2"/>
  <c r="DJ167" i="2" s="1"/>
  <c r="AJ144" i="2"/>
  <c r="CY144" i="2"/>
  <c r="DI144" i="2" s="1"/>
  <c r="AH163" i="2"/>
  <c r="CW163" i="2"/>
  <c r="DG163" i="2" s="1"/>
  <c r="AE131" i="2"/>
  <c r="CT131" i="2"/>
  <c r="DD131" i="2" s="1"/>
  <c r="AG77" i="2"/>
  <c r="CV77" i="2"/>
  <c r="DF77" i="2" s="1"/>
  <c r="AJ231" i="2"/>
  <c r="CY231" i="2"/>
  <c r="DI231" i="2" s="1"/>
  <c r="AK185" i="2"/>
  <c r="CZ185" i="2"/>
  <c r="DJ185" i="2" s="1"/>
  <c r="AH35" i="2"/>
  <c r="CW35" i="2"/>
  <c r="DG35" i="2" s="1"/>
  <c r="AG115" i="2"/>
  <c r="CV115" i="2"/>
  <c r="DF115" i="2" s="1"/>
  <c r="AJ270" i="2"/>
  <c r="CY270" i="2"/>
  <c r="DI270" i="2" s="1"/>
  <c r="AF275" i="2"/>
  <c r="CU275" i="2"/>
  <c r="DE275" i="2" s="1"/>
  <c r="AI22" i="2"/>
  <c r="CX22" i="2"/>
  <c r="DH22" i="2" s="1"/>
  <c r="AI74" i="2"/>
  <c r="CX74" i="2"/>
  <c r="DH74" i="2" s="1"/>
  <c r="AH144" i="2"/>
  <c r="CW144" i="2"/>
  <c r="DG144" i="2" s="1"/>
  <c r="AG163" i="2"/>
  <c r="CV163" i="2"/>
  <c r="DF163" i="2" s="1"/>
  <c r="AH234" i="2"/>
  <c r="CW234" i="2"/>
  <c r="DG234" i="2" s="1"/>
  <c r="AK180" i="2"/>
  <c r="CZ180" i="2"/>
  <c r="DJ180" i="2" s="1"/>
  <c r="AE185" i="2"/>
  <c r="CT185" i="2"/>
  <c r="DD185" i="2" s="1"/>
  <c r="AG292" i="2"/>
  <c r="CV292" i="2"/>
  <c r="DF292" i="2" s="1"/>
  <c r="AJ35" i="2"/>
  <c r="CY35" i="2"/>
  <c r="DI35" i="2" s="1"/>
  <c r="AI227" i="2"/>
  <c r="CX227" i="2"/>
  <c r="DH227" i="2" s="1"/>
  <c r="AK115" i="2"/>
  <c r="CZ115" i="2"/>
  <c r="DJ115" i="2" s="1"/>
  <c r="AF135" i="2"/>
  <c r="CU135" i="2"/>
  <c r="DE135" i="2" s="1"/>
  <c r="AF191" i="2"/>
  <c r="CU191" i="2"/>
  <c r="DE191" i="2" s="1"/>
  <c r="AB239" i="2"/>
  <c r="AJ57" i="2"/>
  <c r="CY57" i="2"/>
  <c r="DI57" i="2" s="1"/>
  <c r="AI131" i="2"/>
  <c r="CX131" i="2"/>
  <c r="DH131" i="2" s="1"/>
  <c r="AF77" i="2"/>
  <c r="CU77" i="2"/>
  <c r="DE77" i="2" s="1"/>
  <c r="AE234" i="2"/>
  <c r="CT234" i="2"/>
  <c r="DD234" i="2" s="1"/>
  <c r="AK237" i="2"/>
  <c r="CZ237" i="2"/>
  <c r="DJ237" i="2" s="1"/>
  <c r="AH86" i="2"/>
  <c r="CW86" i="2"/>
  <c r="DG86" i="2" s="1"/>
  <c r="AG107" i="2"/>
  <c r="CV107" i="2"/>
  <c r="DF107" i="2" s="1"/>
  <c r="AK31" i="2"/>
  <c r="CZ31" i="2"/>
  <c r="DJ31" i="2" s="1"/>
  <c r="AF80" i="2"/>
  <c r="CU80" i="2"/>
  <c r="DE80" i="2" s="1"/>
  <c r="AE127" i="2"/>
  <c r="CT127" i="2"/>
  <c r="DD127" i="2" s="1"/>
  <c r="AI45" i="2"/>
  <c r="CX45" i="2"/>
  <c r="DH45" i="2" s="1"/>
  <c r="AI110" i="2"/>
  <c r="CX110" i="2"/>
  <c r="DH110" i="2" s="1"/>
  <c r="AH97" i="2"/>
  <c r="CW97" i="2"/>
  <c r="DG97" i="2" s="1"/>
  <c r="AI160" i="2"/>
  <c r="CX160" i="2"/>
  <c r="DH160" i="2" s="1"/>
  <c r="AK59" i="2"/>
  <c r="CZ59" i="2"/>
  <c r="DJ59" i="2" s="1"/>
  <c r="AK18" i="2"/>
  <c r="CZ18" i="2"/>
  <c r="DJ18" i="2" s="1"/>
  <c r="AK30" i="2"/>
  <c r="CZ30" i="2"/>
  <c r="DJ30" i="2" s="1"/>
  <c r="AK226" i="2"/>
  <c r="CZ226" i="2"/>
  <c r="DJ226" i="2" s="1"/>
  <c r="AK282" i="2"/>
  <c r="CZ282" i="2"/>
  <c r="DJ282" i="2" s="1"/>
  <c r="AJ36" i="2"/>
  <c r="CY36" i="2"/>
  <c r="DI36" i="2" s="1"/>
  <c r="AH141" i="2"/>
  <c r="CW141" i="2"/>
  <c r="DG141" i="2" s="1"/>
  <c r="AF176" i="2"/>
  <c r="CU176" i="2"/>
  <c r="DE176" i="2" s="1"/>
  <c r="AJ128" i="2"/>
  <c r="CY128" i="2"/>
  <c r="DI128" i="2" s="1"/>
  <c r="AH73" i="2"/>
  <c r="CW73" i="2"/>
  <c r="DG73" i="2" s="1"/>
  <c r="AH48" i="2"/>
  <c r="CW48" i="2"/>
  <c r="DG48" i="2" s="1"/>
  <c r="AG48" i="2"/>
  <c r="CV48" i="2"/>
  <c r="DF48" i="2" s="1"/>
  <c r="AI13" i="2"/>
  <c r="CX13" i="2"/>
  <c r="DH13" i="2" s="1"/>
  <c r="AG19" i="2"/>
  <c r="CV19" i="2"/>
  <c r="DF19" i="2" s="1"/>
  <c r="AI19" i="2"/>
  <c r="CX19" i="2"/>
  <c r="DH19" i="2" s="1"/>
  <c r="DC245" i="2"/>
  <c r="DB245" i="2" s="1"/>
  <c r="AG257" i="2"/>
  <c r="CV257" i="2"/>
  <c r="DF257" i="2" s="1"/>
  <c r="AH241" i="2"/>
  <c r="CW241" i="2"/>
  <c r="DG241" i="2" s="1"/>
  <c r="AJ39" i="2"/>
  <c r="CY39" i="2"/>
  <c r="DI39" i="2" s="1"/>
  <c r="AG46" i="2"/>
  <c r="CV46" i="2"/>
  <c r="DF46" i="2" s="1"/>
  <c r="AJ29" i="2"/>
  <c r="CY29" i="2"/>
  <c r="DI29" i="2" s="1"/>
  <c r="AG122" i="2"/>
  <c r="CV122" i="2"/>
  <c r="DF122" i="2" s="1"/>
  <c r="AE52" i="2"/>
  <c r="CT52" i="2"/>
  <c r="DD52" i="2" s="1"/>
  <c r="AI253" i="2"/>
  <c r="CX253" i="2"/>
  <c r="DH253" i="2" s="1"/>
  <c r="AJ273" i="2"/>
  <c r="CY273" i="2"/>
  <c r="DI273" i="2" s="1"/>
  <c r="AK175" i="2"/>
  <c r="CZ175" i="2"/>
  <c r="DJ175" i="2" s="1"/>
  <c r="AH287" i="2"/>
  <c r="CW287" i="2"/>
  <c r="DG287" i="2" s="1"/>
  <c r="AI295" i="2"/>
  <c r="CX295" i="2"/>
  <c r="DH295" i="2" s="1"/>
  <c r="AJ90" i="2"/>
  <c r="CY90" i="2"/>
  <c r="DI90" i="2" s="1"/>
  <c r="AI9" i="2"/>
  <c r="CX9" i="2"/>
  <c r="DH9" i="2" s="1"/>
  <c r="AE171" i="2"/>
  <c r="CT171" i="2"/>
  <c r="DD171" i="2" s="1"/>
  <c r="AF88" i="2"/>
  <c r="CU88" i="2"/>
  <c r="DE88" i="2" s="1"/>
  <c r="AH122" i="2"/>
  <c r="CW122" i="2"/>
  <c r="DG122" i="2" s="1"/>
  <c r="AE21" i="2"/>
  <c r="CT21" i="2"/>
  <c r="DD21" i="2" s="1"/>
  <c r="AH21" i="2"/>
  <c r="CW21" i="2"/>
  <c r="DG21" i="2" s="1"/>
  <c r="AK223" i="2"/>
  <c r="CZ223" i="2"/>
  <c r="DJ223" i="2" s="1"/>
  <c r="AH230" i="2"/>
  <c r="CW230" i="2"/>
  <c r="DG230" i="2" s="1"/>
  <c r="AF178" i="2"/>
  <c r="CU178" i="2"/>
  <c r="DE178" i="2" s="1"/>
  <c r="AF164" i="2"/>
  <c r="CU164" i="2"/>
  <c r="AH156" i="2"/>
  <c r="CW156" i="2"/>
  <c r="DG156" i="2" s="1"/>
  <c r="AF103" i="2"/>
  <c r="CU103" i="2"/>
  <c r="DE103" i="2" s="1"/>
  <c r="AK269" i="2"/>
  <c r="CZ269" i="2"/>
  <c r="DJ269" i="2" s="1"/>
  <c r="AI40" i="2"/>
  <c r="CX40" i="2"/>
  <c r="DH40" i="2" s="1"/>
  <c r="AI171" i="2"/>
  <c r="CX171" i="2"/>
  <c r="DH171" i="2" s="1"/>
  <c r="AG124" i="2"/>
  <c r="CV124" i="2"/>
  <c r="DF124" i="2" s="1"/>
  <c r="AJ217" i="2"/>
  <c r="CY217" i="2"/>
  <c r="DI217" i="2" s="1"/>
  <c r="AH199" i="2"/>
  <c r="CW199" i="2"/>
  <c r="DG199" i="2" s="1"/>
  <c r="AG224" i="2"/>
  <c r="CV224" i="2"/>
  <c r="DF224" i="2" s="1"/>
  <c r="AJ224" i="2"/>
  <c r="CY224" i="2"/>
  <c r="DI224" i="2" s="1"/>
  <c r="AH283" i="2"/>
  <c r="CW283" i="2"/>
  <c r="DG283" i="2" s="1"/>
  <c r="AK184" i="2"/>
  <c r="CZ184" i="2"/>
  <c r="DJ184" i="2" s="1"/>
  <c r="AK159" i="2"/>
  <c r="CZ159" i="2"/>
  <c r="DJ159" i="2" s="1"/>
  <c r="AG76" i="2"/>
  <c r="CV76" i="2"/>
  <c r="DF76" i="2" s="1"/>
  <c r="AJ169" i="2"/>
  <c r="CY169" i="2"/>
  <c r="DI169" i="2" s="1"/>
  <c r="AJ176" i="2"/>
  <c r="CY176" i="2"/>
  <c r="DI176" i="2" s="1"/>
  <c r="AF128" i="2"/>
  <c r="CU128" i="2"/>
  <c r="DE128" i="2" s="1"/>
  <c r="AK225" i="2"/>
  <c r="CZ225" i="2"/>
  <c r="DJ225" i="2" s="1"/>
  <c r="AE95" i="2"/>
  <c r="CT95" i="2"/>
  <c r="DD95" i="2" s="1"/>
  <c r="AG298" i="2"/>
  <c r="CV298" i="2"/>
  <c r="DF298" i="2" s="1"/>
  <c r="DC265" i="2"/>
  <c r="DB265" i="2" s="1"/>
  <c r="AG273" i="2"/>
  <c r="CV273" i="2"/>
  <c r="DF273" i="2" s="1"/>
  <c r="AK218" i="2"/>
  <c r="CZ218" i="2"/>
  <c r="DJ218" i="2" s="1"/>
  <c r="AF154" i="2"/>
  <c r="CU154" i="2"/>
  <c r="AK78" i="2"/>
  <c r="CZ78" i="2"/>
  <c r="DJ78" i="2" s="1"/>
  <c r="AK221" i="2"/>
  <c r="CZ221" i="2"/>
  <c r="DJ221" i="2" s="1"/>
  <c r="AF287" i="2"/>
  <c r="CU287" i="2"/>
  <c r="DE287" i="2" s="1"/>
  <c r="AH295" i="2"/>
  <c r="CW295" i="2"/>
  <c r="DG295" i="2" s="1"/>
  <c r="AF162" i="2"/>
  <c r="CU162" i="2"/>
  <c r="DE162" i="2" s="1"/>
  <c r="AI158" i="2"/>
  <c r="CX158" i="2"/>
  <c r="DH158" i="2" s="1"/>
  <c r="AG299" i="2"/>
  <c r="CV299" i="2"/>
  <c r="DF299" i="2" s="1"/>
  <c r="AI97" i="2"/>
  <c r="CX97" i="2"/>
  <c r="DH97" i="2" s="1"/>
  <c r="AG145" i="2"/>
  <c r="CV145" i="2"/>
  <c r="DF145" i="2" s="1"/>
  <c r="DC235" i="2"/>
  <c r="DB235" i="2" s="1"/>
  <c r="AK47" i="2"/>
  <c r="CZ47" i="2"/>
  <c r="DJ47" i="2" s="1"/>
  <c r="AE104" i="2"/>
  <c r="CT104" i="2"/>
  <c r="DD104" i="2" s="1"/>
  <c r="AE241" i="2"/>
  <c r="CT241" i="2"/>
  <c r="DD241" i="2" s="1"/>
  <c r="AJ101" i="2"/>
  <c r="CY101" i="2"/>
  <c r="DI101" i="2" s="1"/>
  <c r="AI101" i="2"/>
  <c r="CX101" i="2"/>
  <c r="DH101" i="2" s="1"/>
  <c r="AG278" i="2"/>
  <c r="CV278" i="2"/>
  <c r="DF278" i="2" s="1"/>
  <c r="AE278" i="2"/>
  <c r="CT278" i="2"/>
  <c r="DD278" i="2" s="1"/>
  <c r="AF278" i="2"/>
  <c r="CU278" i="2"/>
  <c r="DE278" i="2" s="1"/>
  <c r="AG201" i="2"/>
  <c r="CV201" i="2"/>
  <c r="DF201" i="2" s="1"/>
  <c r="AH282" i="2"/>
  <c r="CW282" i="2"/>
  <c r="DG282" i="2" s="1"/>
  <c r="AF114" i="2"/>
  <c r="CU114" i="2"/>
  <c r="DE114" i="2" s="1"/>
  <c r="AH176" i="2"/>
  <c r="CW176" i="2"/>
  <c r="DG176" i="2" s="1"/>
  <c r="AJ252" i="2"/>
  <c r="CY252" i="2"/>
  <c r="DI252" i="2" s="1"/>
  <c r="AE129" i="2"/>
  <c r="CT129" i="2"/>
  <c r="DD129" i="2" s="1"/>
  <c r="DC18" i="2"/>
  <c r="DB18" i="2" s="1"/>
  <c r="DC215" i="2"/>
  <c r="DB215" i="2" s="1"/>
  <c r="AG8" i="2"/>
  <c r="CV8" i="2"/>
  <c r="DF8" i="2" s="1"/>
  <c r="AH240" i="2"/>
  <c r="CW240" i="2"/>
  <c r="DG240" i="2" s="1"/>
  <c r="AG120" i="2"/>
  <c r="CV120" i="2"/>
  <c r="DF120" i="2" s="1"/>
  <c r="AE134" i="2"/>
  <c r="CT134" i="2"/>
  <c r="DD134" i="2" s="1"/>
  <c r="AG98" i="2"/>
  <c r="CV98" i="2"/>
  <c r="DF98" i="2" s="1"/>
  <c r="AE188" i="2"/>
  <c r="CT188" i="2"/>
  <c r="DD188" i="2" s="1"/>
  <c r="AJ16" i="2"/>
  <c r="CY16" i="2"/>
  <c r="DI16" i="2" s="1"/>
  <c r="AF222" i="2"/>
  <c r="CU222" i="2"/>
  <c r="DE222" i="2" s="1"/>
  <c r="AF151" i="2"/>
  <c r="CU151" i="2"/>
  <c r="DE151" i="2" s="1"/>
  <c r="DC59" i="2"/>
  <c r="DB59" i="2" s="1"/>
  <c r="AJ18" i="2"/>
  <c r="CY18" i="2"/>
  <c r="DI18" i="2" s="1"/>
  <c r="AH166" i="2"/>
  <c r="CW166" i="2"/>
  <c r="DG166" i="2" s="1"/>
  <c r="AG193" i="2"/>
  <c r="CV193" i="2"/>
  <c r="DF193" i="2" s="1"/>
  <c r="AF61" i="2"/>
  <c r="CU61" i="2"/>
  <c r="DE61" i="2" s="1"/>
  <c r="DC41" i="2"/>
  <c r="DB41" i="2" s="1"/>
  <c r="AK194" i="2"/>
  <c r="CZ194" i="2"/>
  <c r="DJ194" i="2" s="1"/>
  <c r="AK34" i="2"/>
  <c r="CZ34" i="2"/>
  <c r="DJ34" i="2" s="1"/>
  <c r="AG117" i="2"/>
  <c r="CV117" i="2"/>
  <c r="DF117" i="2" s="1"/>
  <c r="AI94" i="2"/>
  <c r="CX94" i="2"/>
  <c r="DH94" i="2" s="1"/>
  <c r="AG263" i="2"/>
  <c r="CV263" i="2"/>
  <c r="DF263" i="2" s="1"/>
  <c r="AH47" i="2"/>
  <c r="CW47" i="2"/>
  <c r="DG47" i="2" s="1"/>
  <c r="AF139" i="2"/>
  <c r="CU139" i="2"/>
  <c r="DE139" i="2" s="1"/>
  <c r="AJ96" i="2"/>
  <c r="CY96" i="2"/>
  <c r="DI96" i="2" s="1"/>
  <c r="AE221" i="2"/>
  <c r="CT221" i="2"/>
  <c r="DD221" i="2" s="1"/>
  <c r="AJ23" i="2"/>
  <c r="CY23" i="2"/>
  <c r="DI23" i="2" s="1"/>
  <c r="AJ113" i="2"/>
  <c r="CY113" i="2"/>
  <c r="DI113" i="2" s="1"/>
  <c r="AI256" i="2"/>
  <c r="CX256" i="2"/>
  <c r="DH256" i="2" s="1"/>
  <c r="AG27" i="2"/>
  <c r="CV27" i="2"/>
  <c r="DF27" i="2" s="1"/>
  <c r="AG162" i="2"/>
  <c r="CV162" i="2"/>
  <c r="DF162" i="2" s="1"/>
  <c r="AI60" i="2"/>
  <c r="CX60" i="2"/>
  <c r="DH60" i="2" s="1"/>
  <c r="AK9" i="2"/>
  <c r="CZ9" i="2"/>
  <c r="DJ9" i="2" s="1"/>
  <c r="AK106" i="2"/>
  <c r="CZ106" i="2"/>
  <c r="DJ106" i="2" s="1"/>
  <c r="AH210" i="2"/>
  <c r="CW210" i="2"/>
  <c r="DG210" i="2" s="1"/>
  <c r="AF210" i="2"/>
  <c r="CU210" i="2"/>
  <c r="DE210" i="2" s="1"/>
  <c r="AJ78" i="2"/>
  <c r="CY78" i="2"/>
  <c r="DI78" i="2" s="1"/>
  <c r="AE186" i="2"/>
  <c r="CT186" i="2"/>
  <c r="DD186" i="2" s="1"/>
  <c r="AJ173" i="2"/>
  <c r="CY173" i="2"/>
  <c r="DI173" i="2" s="1"/>
  <c r="AI284" i="2"/>
  <c r="CX284" i="2"/>
  <c r="DH284" i="2" s="1"/>
  <c r="DC289" i="2"/>
  <c r="DB289" i="2" s="1"/>
  <c r="AK289" i="2"/>
  <c r="CZ289" i="2"/>
  <c r="DJ289" i="2" s="1"/>
  <c r="AG297" i="2"/>
  <c r="CV297" i="2"/>
  <c r="DF297" i="2" s="1"/>
  <c r="AK254" i="2"/>
  <c r="CZ254" i="2"/>
  <c r="DJ254" i="2" s="1"/>
  <c r="AJ222" i="2"/>
  <c r="CY222" i="2"/>
  <c r="DI222" i="2" s="1"/>
  <c r="AI73" i="2"/>
  <c r="CX73" i="2"/>
  <c r="DH73" i="2" s="1"/>
  <c r="AE142" i="2"/>
  <c r="CT142" i="2"/>
  <c r="DD142" i="2" s="1"/>
  <c r="AF106" i="2"/>
  <c r="CU106" i="2"/>
  <c r="DE106" i="2" s="1"/>
  <c r="AI221" i="2"/>
  <c r="CX221" i="2"/>
  <c r="AJ132" i="2"/>
  <c r="CY132" i="2"/>
  <c r="DI132" i="2" s="1"/>
  <c r="AK67" i="2"/>
  <c r="CZ67" i="2"/>
  <c r="DJ67" i="2" s="1"/>
  <c r="DC225" i="2"/>
  <c r="DB225" i="2" s="1"/>
  <c r="AK141" i="2"/>
  <c r="CZ141" i="2"/>
  <c r="DJ141" i="2" s="1"/>
  <c r="AK248" i="2"/>
  <c r="CZ248" i="2"/>
  <c r="DJ248" i="2" s="1"/>
  <c r="AG63" i="2"/>
  <c r="CV63" i="2"/>
  <c r="DF63" i="2" s="1"/>
  <c r="AF281" i="2"/>
  <c r="CU281" i="2"/>
  <c r="DE281" i="2" s="1"/>
  <c r="AF184" i="2"/>
  <c r="CU184" i="2"/>
  <c r="DE184" i="2" s="1"/>
  <c r="AH184" i="2"/>
  <c r="CW184" i="2"/>
  <c r="DG184" i="2" s="1"/>
  <c r="AG85" i="2"/>
  <c r="CV85" i="2"/>
  <c r="DF85" i="2" s="1"/>
  <c r="AH85" i="2"/>
  <c r="CW85" i="2"/>
  <c r="DG85" i="2" s="1"/>
  <c r="AG149" i="2"/>
  <c r="CV149" i="2"/>
  <c r="DF149" i="2" s="1"/>
  <c r="AK149" i="2"/>
  <c r="CZ149" i="2"/>
  <c r="DJ149" i="2" s="1"/>
  <c r="AK279" i="2"/>
  <c r="CZ279" i="2"/>
  <c r="DJ279" i="2" s="1"/>
  <c r="AG166" i="2"/>
  <c r="CV166" i="2"/>
  <c r="DF166" i="2" s="1"/>
  <c r="AI12" i="2"/>
  <c r="CX12" i="2"/>
  <c r="DH12" i="2" s="1"/>
  <c r="AH128" i="2"/>
  <c r="CW128" i="2"/>
  <c r="DG128" i="2" s="1"/>
  <c r="AK81" i="2"/>
  <c r="CZ81" i="2"/>
  <c r="DJ81" i="2" s="1"/>
  <c r="AI162" i="2"/>
  <c r="CX162" i="2"/>
  <c r="DH162" i="2" s="1"/>
  <c r="AI233" i="2"/>
  <c r="CX233" i="2"/>
  <c r="DH233" i="2" s="1"/>
  <c r="AH233" i="2"/>
  <c r="CW233" i="2"/>
  <c r="DG233" i="2" s="1"/>
  <c r="AF267" i="2"/>
  <c r="CU267" i="2"/>
  <c r="DE267" i="2" s="1"/>
  <c r="AJ161" i="2"/>
  <c r="CY161" i="2"/>
  <c r="DI161" i="2" s="1"/>
  <c r="AE207" i="2"/>
  <c r="CT207" i="2"/>
  <c r="DD207" i="2" s="1"/>
  <c r="AK171" i="2"/>
  <c r="CZ171" i="2"/>
  <c r="DJ171" i="2" s="1"/>
  <c r="AI152" i="2"/>
  <c r="CX152" i="2"/>
  <c r="DH152" i="2" s="1"/>
  <c r="AF40" i="2"/>
  <c r="CU40" i="2"/>
  <c r="DE40" i="2" s="1"/>
  <c r="AG211" i="2"/>
  <c r="CV211" i="2"/>
  <c r="DF211" i="2" s="1"/>
  <c r="AJ75" i="2"/>
  <c r="CY75" i="2"/>
  <c r="DI75" i="2" s="1"/>
  <c r="AG239" i="2"/>
  <c r="CV239" i="2"/>
  <c r="N239" i="6" s="1"/>
  <c r="CN239" i="6" s="1"/>
  <c r="CX239" i="6" s="1"/>
  <c r="DA42" i="2"/>
  <c r="DA25" i="2"/>
  <c r="DA286" i="2"/>
  <c r="AH56" i="2"/>
  <c r="CW56" i="2"/>
  <c r="DG56" i="2" s="1"/>
  <c r="AI187" i="2"/>
  <c r="CX187" i="2"/>
  <c r="DH187" i="2" s="1"/>
  <c r="AK187" i="2"/>
  <c r="CZ187" i="2"/>
  <c r="DJ187" i="2" s="1"/>
  <c r="DA195" i="2"/>
  <c r="AF204" i="2"/>
  <c r="CU204" i="2"/>
  <c r="DE204" i="2" s="1"/>
  <c r="AJ204" i="2"/>
  <c r="CY204" i="2"/>
  <c r="DI204" i="2" s="1"/>
  <c r="AG237" i="2"/>
  <c r="CV237" i="2"/>
  <c r="DF237" i="2" s="1"/>
  <c r="AK127" i="2"/>
  <c r="CZ127" i="2"/>
  <c r="DJ127" i="2" s="1"/>
  <c r="AF127" i="2"/>
  <c r="CU127" i="2"/>
  <c r="DE127" i="2" s="1"/>
  <c r="AI23" i="2"/>
  <c r="CX23" i="2"/>
  <c r="DH23" i="2" s="1"/>
  <c r="AH130" i="2"/>
  <c r="CW130" i="2"/>
  <c r="DG130" i="2" s="1"/>
  <c r="AF297" i="2"/>
  <c r="CU297" i="2"/>
  <c r="DE297" i="2" s="1"/>
  <c r="AH132" i="2"/>
  <c r="CW132" i="2"/>
  <c r="DG132" i="2" s="1"/>
  <c r="DC80" i="2"/>
  <c r="DB80" i="2" s="1"/>
  <c r="AH112" i="2"/>
  <c r="CW112" i="2"/>
  <c r="DG112" i="2" s="1"/>
  <c r="AI11" i="2"/>
  <c r="CX11" i="2"/>
  <c r="DH11" i="2" s="1"/>
  <c r="AJ118" i="2"/>
  <c r="CY118" i="2"/>
  <c r="DI118" i="2" s="1"/>
  <c r="AE254" i="2"/>
  <c r="CT254" i="2"/>
  <c r="DD254" i="2" s="1"/>
  <c r="AI254" i="2"/>
  <c r="CX254" i="2"/>
  <c r="DH254" i="2" s="1"/>
  <c r="AG73" i="2"/>
  <c r="CV73" i="2"/>
  <c r="DF73" i="2" s="1"/>
  <c r="AF142" i="2"/>
  <c r="CU142" i="2"/>
  <c r="DE142" i="2" s="1"/>
  <c r="AI106" i="2"/>
  <c r="CX106" i="2"/>
  <c r="DH106" i="2" s="1"/>
  <c r="AK132" i="2"/>
  <c r="CZ132" i="2"/>
  <c r="DJ132" i="2" s="1"/>
  <c r="AJ205" i="2"/>
  <c r="CY205" i="2"/>
  <c r="DI205" i="2" s="1"/>
  <c r="AE141" i="2"/>
  <c r="CT141" i="2"/>
  <c r="DD141" i="2" s="1"/>
  <c r="AH248" i="2"/>
  <c r="CW248" i="2"/>
  <c r="DG248" i="2" s="1"/>
  <c r="AG184" i="2"/>
  <c r="CV184" i="2"/>
  <c r="DF184" i="2" s="1"/>
  <c r="AI279" i="2"/>
  <c r="CX279" i="2"/>
  <c r="AI59" i="2"/>
  <c r="CX59" i="2"/>
  <c r="DH59" i="2" s="1"/>
  <c r="AI128" i="2"/>
  <c r="CX128" i="2"/>
  <c r="DH128" i="2" s="1"/>
  <c r="AI34" i="2"/>
  <c r="CX34" i="2"/>
  <c r="DH34" i="2" s="1"/>
  <c r="F169" i="6"/>
  <c r="E46" i="6"/>
  <c r="R153" i="6"/>
  <c r="CR153" i="6" s="1"/>
  <c r="DB153" i="6" s="1"/>
  <c r="AK270" i="2"/>
  <c r="CZ270" i="2"/>
  <c r="DJ270" i="2" s="1"/>
  <c r="AG14" i="2"/>
  <c r="CV14" i="2"/>
  <c r="DF14" i="2" s="1"/>
  <c r="AJ167" i="2"/>
  <c r="CY167" i="2"/>
  <c r="DI167" i="2" s="1"/>
  <c r="AF144" i="2"/>
  <c r="CU144" i="2"/>
  <c r="DE144" i="2" s="1"/>
  <c r="AH131" i="2"/>
  <c r="CW131" i="2"/>
  <c r="DG131" i="2" s="1"/>
  <c r="AK231" i="2"/>
  <c r="CZ231" i="2"/>
  <c r="DJ231" i="2" s="1"/>
  <c r="AK107" i="2"/>
  <c r="CZ107" i="2"/>
  <c r="DJ107" i="2" s="1"/>
  <c r="AH227" i="2"/>
  <c r="CW227" i="2"/>
  <c r="DG227" i="2" s="1"/>
  <c r="AE191" i="2"/>
  <c r="CT191" i="2"/>
  <c r="DD191" i="2" s="1"/>
  <c r="AJ74" i="2"/>
  <c r="CY74" i="2"/>
  <c r="DI74" i="2" s="1"/>
  <c r="AK163" i="2"/>
  <c r="CZ163" i="2"/>
  <c r="DJ163" i="2" s="1"/>
  <c r="AI57" i="2"/>
  <c r="CX57" i="2"/>
  <c r="DH57" i="2" s="1"/>
  <c r="AG234" i="2"/>
  <c r="CV234" i="2"/>
  <c r="DF234" i="2" s="1"/>
  <c r="AG180" i="2"/>
  <c r="CV180" i="2"/>
  <c r="DF180" i="2" s="1"/>
  <c r="AK292" i="2"/>
  <c r="CZ292" i="2"/>
  <c r="DJ292" i="2" s="1"/>
  <c r="AH115" i="2"/>
  <c r="CW115" i="2"/>
  <c r="DG115" i="2" s="1"/>
  <c r="AH270" i="2"/>
  <c r="CW270" i="2"/>
  <c r="DG270" i="2" s="1"/>
  <c r="AJ275" i="2"/>
  <c r="CY275" i="2"/>
  <c r="DI275" i="2" s="1"/>
  <c r="AG167" i="2"/>
  <c r="CV167" i="2"/>
  <c r="DF167" i="2" s="1"/>
  <c r="AI180" i="2"/>
  <c r="CX180" i="2"/>
  <c r="DH180" i="2" s="1"/>
  <c r="AJ292" i="2"/>
  <c r="CY292" i="2"/>
  <c r="DI292" i="2" s="1"/>
  <c r="AJ237" i="2"/>
  <c r="CY237" i="2"/>
  <c r="DI237" i="2" s="1"/>
  <c r="AJ86" i="2"/>
  <c r="CY86" i="2"/>
  <c r="DI86" i="2" s="1"/>
  <c r="AF35" i="2"/>
  <c r="CU35" i="2"/>
  <c r="DE35" i="2" s="1"/>
  <c r="AE31" i="2"/>
  <c r="CT31" i="2"/>
  <c r="DD31" i="2" s="1"/>
  <c r="AI191" i="2"/>
  <c r="CX191" i="2"/>
  <c r="DH191" i="2" s="1"/>
  <c r="AF108" i="2"/>
  <c r="CU108" i="2"/>
  <c r="DE108" i="2" s="1"/>
  <c r="AG80" i="2"/>
  <c r="CV80" i="2"/>
  <c r="DF80" i="2" s="1"/>
  <c r="AF296" i="2"/>
  <c r="CU296" i="2"/>
  <c r="DE296" i="2" s="1"/>
  <c r="AH68" i="2"/>
  <c r="CW68" i="2"/>
  <c r="DG68" i="2" s="1"/>
  <c r="AG68" i="2"/>
  <c r="CV68" i="2"/>
  <c r="DF68" i="2" s="1"/>
  <c r="AF289" i="2"/>
  <c r="CU289" i="2"/>
  <c r="DE289" i="2" s="1"/>
  <c r="AI161" i="2"/>
  <c r="CX161" i="2"/>
  <c r="DH161" i="2" s="1"/>
  <c r="AH134" i="2"/>
  <c r="CW134" i="2"/>
  <c r="DG134" i="2" s="1"/>
  <c r="AK50" i="2"/>
  <c r="CZ50" i="2"/>
  <c r="DJ50" i="2" s="1"/>
  <c r="C202" i="6"/>
  <c r="CS202" i="2"/>
  <c r="AK202" i="2"/>
  <c r="CZ202" i="2"/>
  <c r="DJ202" i="2" s="1"/>
  <c r="AF30" i="2"/>
  <c r="CU30" i="2"/>
  <c r="DE30" i="2" s="1"/>
  <c r="AB56" i="2"/>
  <c r="AG259" i="2"/>
  <c r="CV259" i="2"/>
  <c r="DF259" i="2" s="1"/>
  <c r="AG41" i="2"/>
  <c r="CV41" i="2"/>
  <c r="DF41" i="2" s="1"/>
  <c r="AH279" i="2"/>
  <c r="CW279" i="2"/>
  <c r="DG279" i="2" s="1"/>
  <c r="AF156" i="2"/>
  <c r="CU156" i="2"/>
  <c r="DE156" i="2" s="1"/>
  <c r="AF233" i="2"/>
  <c r="CU233" i="2"/>
  <c r="DE233" i="2" s="1"/>
  <c r="AE112" i="2"/>
  <c r="CT112" i="2"/>
  <c r="DD112" i="2" s="1"/>
  <c r="AK48" i="2"/>
  <c r="CZ48" i="2"/>
  <c r="DJ48" i="2" s="1"/>
  <c r="AF243" i="2"/>
  <c r="CU243" i="2"/>
  <c r="DE243" i="2" s="1"/>
  <c r="AE13" i="2"/>
  <c r="CT13" i="2"/>
  <c r="DD13" i="2" s="1"/>
  <c r="AF19" i="2"/>
  <c r="CU19" i="2"/>
  <c r="DE19" i="2" s="1"/>
  <c r="AF245" i="2"/>
  <c r="CU245" i="2"/>
  <c r="DE245" i="2" s="1"/>
  <c r="AE16" i="2"/>
  <c r="CT16" i="2"/>
  <c r="DD16" i="2" s="1"/>
  <c r="AF20" i="2"/>
  <c r="CU20" i="2"/>
  <c r="DE20" i="2" s="1"/>
  <c r="AF298" i="2"/>
  <c r="CU298" i="2"/>
  <c r="DE298" i="2" s="1"/>
  <c r="AJ55" i="2"/>
  <c r="CY55" i="2"/>
  <c r="DI55" i="2" s="1"/>
  <c r="AG52" i="2"/>
  <c r="CV52" i="2"/>
  <c r="DF52" i="2" s="1"/>
  <c r="AH263" i="2"/>
  <c r="CW263" i="2"/>
  <c r="DG263" i="2" s="1"/>
  <c r="AJ47" i="2"/>
  <c r="CY47" i="2"/>
  <c r="DI47" i="2" s="1"/>
  <c r="AE273" i="2"/>
  <c r="CT273" i="2"/>
  <c r="DD273" i="2" s="1"/>
  <c r="AK273" i="2"/>
  <c r="CZ273" i="2"/>
  <c r="DJ273" i="2" s="1"/>
  <c r="AG154" i="2"/>
  <c r="CV154" i="2"/>
  <c r="DF154" i="2" s="1"/>
  <c r="AH49" i="2"/>
  <c r="CW49" i="2"/>
  <c r="DG49" i="2" s="1"/>
  <c r="AK58" i="2"/>
  <c r="CZ58" i="2"/>
  <c r="DJ58" i="2" s="1"/>
  <c r="AK300" i="2"/>
  <c r="CZ300" i="2"/>
  <c r="DJ300" i="2" s="1"/>
  <c r="AJ287" i="2"/>
  <c r="CY287" i="2"/>
  <c r="DI287" i="2" s="1"/>
  <c r="AK60" i="2"/>
  <c r="CZ60" i="2"/>
  <c r="DJ60" i="2" s="1"/>
  <c r="AK90" i="2"/>
  <c r="CZ90" i="2"/>
  <c r="DJ90" i="2" s="1"/>
  <c r="AI175" i="2"/>
  <c r="CX175" i="2"/>
  <c r="DH175" i="2" s="1"/>
  <c r="AK21" i="2"/>
  <c r="CZ21" i="2"/>
  <c r="DJ21" i="2" s="1"/>
  <c r="AH223" i="2"/>
  <c r="CW223" i="2"/>
  <c r="DG223" i="2" s="1"/>
  <c r="AI223" i="2"/>
  <c r="CX223" i="2"/>
  <c r="DH223" i="2" s="1"/>
  <c r="AF112" i="2"/>
  <c r="CU112" i="2"/>
  <c r="DE112" i="2" s="1"/>
  <c r="AF230" i="2"/>
  <c r="CU230" i="2"/>
  <c r="DE230" i="2" s="1"/>
  <c r="AE226" i="2"/>
  <c r="CT226" i="2"/>
  <c r="DD226" i="2" s="1"/>
  <c r="AG226" i="2"/>
  <c r="CV226" i="2"/>
  <c r="DF226" i="2" s="1"/>
  <c r="AI251" i="2"/>
  <c r="CX251" i="2"/>
  <c r="DH251" i="2" s="1"/>
  <c r="AJ164" i="2"/>
  <c r="CY164" i="2"/>
  <c r="DI164" i="2" s="1"/>
  <c r="AI269" i="2"/>
  <c r="CX269" i="2"/>
  <c r="DH269" i="2" s="1"/>
  <c r="AF269" i="2"/>
  <c r="CU269" i="2"/>
  <c r="DE269" i="2" s="1"/>
  <c r="AE208" i="2"/>
  <c r="CT208" i="2"/>
  <c r="DD208" i="2" s="1"/>
  <c r="AI283" i="2"/>
  <c r="CX283" i="2"/>
  <c r="DH283" i="2" s="1"/>
  <c r="AF110" i="2"/>
  <c r="CU110" i="2"/>
  <c r="DE110" i="2" s="1"/>
  <c r="AE264" i="2"/>
  <c r="CT264" i="2"/>
  <c r="DD264" i="2" s="1"/>
  <c r="AE199" i="2"/>
  <c r="CT199" i="2"/>
  <c r="DD199" i="2" s="1"/>
  <c r="AF39" i="2"/>
  <c r="CU39" i="2"/>
  <c r="DE39" i="2" s="1"/>
  <c r="DC160" i="2"/>
  <c r="DB160" i="2" s="1"/>
  <c r="AK203" i="2"/>
  <c r="CZ203" i="2"/>
  <c r="DJ203" i="2" s="1"/>
  <c r="AI151" i="2"/>
  <c r="CX151" i="2"/>
  <c r="DH151" i="2" s="1"/>
  <c r="AG208" i="2"/>
  <c r="CV208" i="2"/>
  <c r="DF208" i="2" s="1"/>
  <c r="AH190" i="2"/>
  <c r="CW190" i="2"/>
  <c r="DG190" i="2" s="1"/>
  <c r="AK146" i="2"/>
  <c r="CZ146" i="2"/>
  <c r="DJ146" i="2" s="1"/>
  <c r="AJ235" i="2"/>
  <c r="CY235" i="2"/>
  <c r="DI235" i="2" s="1"/>
  <c r="AF259" i="2"/>
  <c r="CU259" i="2"/>
  <c r="DE259" i="2" s="1"/>
  <c r="AI41" i="2"/>
  <c r="CX41" i="2"/>
  <c r="DH41" i="2" s="1"/>
  <c r="AF101" i="2"/>
  <c r="CU101" i="2"/>
  <c r="DE101" i="2" s="1"/>
  <c r="AH120" i="2"/>
  <c r="CW120" i="2"/>
  <c r="DG120" i="2" s="1"/>
  <c r="AI53" i="2"/>
  <c r="CX53" i="2"/>
  <c r="DH53" i="2" s="1"/>
  <c r="DC207" i="2"/>
  <c r="DB207" i="2" s="1"/>
  <c r="AE251" i="2"/>
  <c r="CT251" i="2"/>
  <c r="DD251" i="2" s="1"/>
  <c r="AI16" i="2"/>
  <c r="CX16" i="2"/>
  <c r="DH16" i="2" s="1"/>
  <c r="AI69" i="2"/>
  <c r="CX69" i="2"/>
  <c r="DH69" i="2" s="1"/>
  <c r="AH76" i="2"/>
  <c r="CW76" i="2"/>
  <c r="DG76" i="2" s="1"/>
  <c r="AJ218" i="2"/>
  <c r="CY218" i="2"/>
  <c r="DI218" i="2" s="1"/>
  <c r="AJ49" i="2"/>
  <c r="CY49" i="2"/>
  <c r="DI49" i="2" s="1"/>
  <c r="AI300" i="2"/>
  <c r="CX300" i="2"/>
  <c r="DH300" i="2" s="1"/>
  <c r="AJ81" i="2"/>
  <c r="CY81" i="2"/>
  <c r="DI81" i="2" s="1"/>
  <c r="AG287" i="2"/>
  <c r="CV287" i="2"/>
  <c r="DF287" i="2" s="1"/>
  <c r="AH200" i="2"/>
  <c r="CW200" i="2"/>
  <c r="DG200" i="2" s="1"/>
  <c r="AJ105" i="2"/>
  <c r="CY105" i="2"/>
  <c r="DI105" i="2" s="1"/>
  <c r="AH162" i="2"/>
  <c r="CW162" i="2"/>
  <c r="DG162" i="2" s="1"/>
  <c r="AI258" i="2"/>
  <c r="CX258" i="2"/>
  <c r="DH258" i="2" s="1"/>
  <c r="AJ145" i="2"/>
  <c r="CY145" i="2"/>
  <c r="DI145" i="2" s="1"/>
  <c r="AG235" i="2"/>
  <c r="CV235" i="2"/>
  <c r="DF235" i="2" s="1"/>
  <c r="AI288" i="2"/>
  <c r="CX288" i="2"/>
  <c r="DH288" i="2" s="1"/>
  <c r="AG140" i="2"/>
  <c r="CV140" i="2"/>
  <c r="DF140" i="2" s="1"/>
  <c r="AJ219" i="2"/>
  <c r="CY219" i="2"/>
  <c r="DI219" i="2" s="1"/>
  <c r="AK219" i="2"/>
  <c r="CZ219" i="2"/>
  <c r="DJ219" i="2" s="1"/>
  <c r="AH50" i="2"/>
  <c r="CW50" i="2"/>
  <c r="DG50" i="2" s="1"/>
  <c r="AG104" i="2"/>
  <c r="CV104" i="2"/>
  <c r="DF104" i="2" s="1"/>
  <c r="AK241" i="2"/>
  <c r="CZ241" i="2"/>
  <c r="DJ241" i="2" s="1"/>
  <c r="AE295" i="2"/>
  <c r="CT295" i="2"/>
  <c r="DD295" i="2" s="1"/>
  <c r="AE214" i="2"/>
  <c r="CT214" i="2"/>
  <c r="DD214" i="2" s="1"/>
  <c r="AJ28" i="2"/>
  <c r="CY28" i="2"/>
  <c r="DI28" i="2" s="1"/>
  <c r="AE243" i="2"/>
  <c r="CT243" i="2"/>
  <c r="DD243" i="2" s="1"/>
  <c r="AJ159" i="2"/>
  <c r="CY159" i="2"/>
  <c r="DI159" i="2" s="1"/>
  <c r="AG282" i="2"/>
  <c r="CV282" i="2"/>
  <c r="DF282" i="2" s="1"/>
  <c r="AI282" i="2"/>
  <c r="CX282" i="2"/>
  <c r="DH282" i="2" s="1"/>
  <c r="AJ282" i="2"/>
  <c r="CY282" i="2"/>
  <c r="DI282" i="2" s="1"/>
  <c r="AK114" i="2"/>
  <c r="CZ114" i="2"/>
  <c r="DC37" i="2"/>
  <c r="DB37" i="2" s="1"/>
  <c r="AH18" i="2"/>
  <c r="CW18" i="2"/>
  <c r="DG18" i="2" s="1"/>
  <c r="AF240" i="2"/>
  <c r="CU240" i="2"/>
  <c r="DE240" i="2" s="1"/>
  <c r="AE29" i="2"/>
  <c r="CT29" i="2"/>
  <c r="DD29" i="2" s="1"/>
  <c r="AH152" i="2"/>
  <c r="CW152" i="2"/>
  <c r="DG152" i="2" s="1"/>
  <c r="AH298" i="2"/>
  <c r="CW298" i="2"/>
  <c r="DG298" i="2" s="1"/>
  <c r="AJ238" i="2"/>
  <c r="CY238" i="2"/>
  <c r="DI238" i="2" s="1"/>
  <c r="AF238" i="2"/>
  <c r="CU238" i="2"/>
  <c r="DE238" i="2" s="1"/>
  <c r="AH238" i="2"/>
  <c r="CW238" i="2"/>
  <c r="DG238" i="2" s="1"/>
  <c r="AE174" i="2"/>
  <c r="CT174" i="2"/>
  <c r="AE133" i="2"/>
  <c r="CT133" i="2"/>
  <c r="DD133" i="2" s="1"/>
  <c r="AJ98" i="2"/>
  <c r="CY98" i="2"/>
  <c r="DI98" i="2" s="1"/>
  <c r="AG248" i="2"/>
  <c r="CV248" i="2"/>
  <c r="DF248" i="2" s="1"/>
  <c r="AK124" i="2"/>
  <c r="CZ124" i="2"/>
  <c r="DJ124" i="2" s="1"/>
  <c r="AG156" i="2"/>
  <c r="CV156" i="2"/>
  <c r="DF156" i="2" s="1"/>
  <c r="AH53" i="2"/>
  <c r="CW53" i="2"/>
  <c r="DG53" i="2" s="1"/>
  <c r="AK95" i="2"/>
  <c r="CZ95" i="2"/>
  <c r="DJ95" i="2" s="1"/>
  <c r="AE87" i="2"/>
  <c r="CT87" i="2"/>
  <c r="AI46" i="2"/>
  <c r="CX46" i="2"/>
  <c r="DH46" i="2" s="1"/>
  <c r="AJ67" i="2"/>
  <c r="CY67" i="2"/>
  <c r="DI67" i="2" s="1"/>
  <c r="AK94" i="2"/>
  <c r="CZ94" i="2"/>
  <c r="DJ94" i="2" s="1"/>
  <c r="AE94" i="2"/>
  <c r="CT94" i="2"/>
  <c r="DD94" i="2" s="1"/>
  <c r="AJ249" i="2"/>
  <c r="CY249" i="2"/>
  <c r="DI249" i="2" s="1"/>
  <c r="AG150" i="2"/>
  <c r="CV150" i="2"/>
  <c r="DF150" i="2" s="1"/>
  <c r="AF213" i="2"/>
  <c r="CU213" i="2"/>
  <c r="DE213" i="2" s="1"/>
  <c r="AH218" i="2"/>
  <c r="CW218" i="2"/>
  <c r="DG218" i="2" s="1"/>
  <c r="AH175" i="2"/>
  <c r="CW175" i="2"/>
  <c r="DG175" i="2" s="1"/>
  <c r="AE23" i="2"/>
  <c r="CT23" i="2"/>
  <c r="DD23" i="2" s="1"/>
  <c r="AF113" i="2"/>
  <c r="CU113" i="2"/>
  <c r="DE113" i="2" s="1"/>
  <c r="AJ256" i="2"/>
  <c r="CY256" i="2"/>
  <c r="DI256" i="2" s="1"/>
  <c r="AE27" i="2"/>
  <c r="CT27" i="2"/>
  <c r="DD27" i="2" s="1"/>
  <c r="AG33" i="2"/>
  <c r="CV33" i="2"/>
  <c r="DF33" i="2" s="1"/>
  <c r="AF299" i="2"/>
  <c r="CU299" i="2"/>
  <c r="DE299" i="2" s="1"/>
  <c r="AE210" i="2"/>
  <c r="CT210" i="2"/>
  <c r="DD210" i="2" s="1"/>
  <c r="AE272" i="2"/>
  <c r="CT272" i="2"/>
  <c r="DD272" i="2" s="1"/>
  <c r="AI78" i="2"/>
  <c r="CX78" i="2"/>
  <c r="DH78" i="2" s="1"/>
  <c r="AK79" i="2"/>
  <c r="CZ79" i="2"/>
  <c r="DJ79" i="2" s="1"/>
  <c r="AI173" i="2"/>
  <c r="CX173" i="2"/>
  <c r="DH173" i="2" s="1"/>
  <c r="AK173" i="2"/>
  <c r="CZ173" i="2"/>
  <c r="DJ173" i="2" s="1"/>
  <c r="AK66" i="2"/>
  <c r="CZ66" i="2"/>
  <c r="DJ66" i="2" s="1"/>
  <c r="AH261" i="2"/>
  <c r="CW261" i="2"/>
  <c r="DG261" i="2" s="1"/>
  <c r="AG261" i="2"/>
  <c r="CV261" i="2"/>
  <c r="AF55" i="2"/>
  <c r="CU55" i="2"/>
  <c r="DE55" i="2" s="1"/>
  <c r="AK148" i="2"/>
  <c r="CZ148" i="2"/>
  <c r="DJ148" i="2" s="1"/>
  <c r="AG10" i="2"/>
  <c r="CV10" i="2"/>
  <c r="DF10" i="2" s="1"/>
  <c r="AI10" i="2"/>
  <c r="CX10" i="2"/>
  <c r="DH10" i="2" s="1"/>
  <c r="AJ190" i="2"/>
  <c r="CY190" i="2"/>
  <c r="DI190" i="2" s="1"/>
  <c r="AE259" i="2"/>
  <c r="CT259" i="2"/>
  <c r="DD259" i="2" s="1"/>
  <c r="AF53" i="2"/>
  <c r="CU53" i="2"/>
  <c r="DE53" i="2" s="1"/>
  <c r="AE6" i="2"/>
  <c r="CT6" i="2"/>
  <c r="AI132" i="2"/>
  <c r="CX132" i="2"/>
  <c r="DH132" i="2" s="1"/>
  <c r="AE205" i="2"/>
  <c r="CT205" i="2"/>
  <c r="DD205" i="2" s="1"/>
  <c r="AJ141" i="2"/>
  <c r="CY141" i="2"/>
  <c r="DI141" i="2" s="1"/>
  <c r="AJ248" i="2"/>
  <c r="CY248" i="2"/>
  <c r="DI248" i="2" s="1"/>
  <c r="AE248" i="2"/>
  <c r="CT248" i="2"/>
  <c r="DD248" i="2" s="1"/>
  <c r="AK63" i="2"/>
  <c r="CZ63" i="2"/>
  <c r="DJ63" i="2" s="1"/>
  <c r="AE193" i="2"/>
  <c r="CT193" i="2"/>
  <c r="DD193" i="2" s="1"/>
  <c r="AJ193" i="2"/>
  <c r="CY193" i="2"/>
  <c r="DI193" i="2" s="1"/>
  <c r="AK281" i="2"/>
  <c r="CZ281" i="2"/>
  <c r="DJ281" i="2" s="1"/>
  <c r="DC85" i="2"/>
  <c r="DB85" i="2" s="1"/>
  <c r="AJ151" i="2"/>
  <c r="CY151" i="2"/>
  <c r="DI151" i="2" s="1"/>
  <c r="AF147" i="2"/>
  <c r="CU147" i="2"/>
  <c r="DE147" i="2" s="1"/>
  <c r="AK128" i="2"/>
  <c r="CZ128" i="2"/>
  <c r="DJ128" i="2" s="1"/>
  <c r="AG69" i="2"/>
  <c r="CV69" i="2"/>
  <c r="DF69" i="2" s="1"/>
  <c r="AE162" i="2"/>
  <c r="CT162" i="2"/>
  <c r="DD162" i="2" s="1"/>
  <c r="AF60" i="2"/>
  <c r="CU60" i="2"/>
  <c r="DE60" i="2" s="1"/>
  <c r="AJ233" i="2"/>
  <c r="CY233" i="2"/>
  <c r="DI233" i="2" s="1"/>
  <c r="AJ267" i="2"/>
  <c r="CY267" i="2"/>
  <c r="DI267" i="2" s="1"/>
  <c r="AI82" i="2"/>
  <c r="CX82" i="2"/>
  <c r="DH82" i="2" s="1"/>
  <c r="AH82" i="2"/>
  <c r="CW82" i="2"/>
  <c r="DG82" i="2" s="1"/>
  <c r="AK207" i="2"/>
  <c r="CZ207" i="2"/>
  <c r="DJ207" i="2" s="1"/>
  <c r="AF207" i="2"/>
  <c r="CU207" i="2"/>
  <c r="DE207" i="2" s="1"/>
  <c r="AF120" i="2"/>
  <c r="CU120" i="2"/>
  <c r="DE120" i="2" s="1"/>
  <c r="AK246" i="2"/>
  <c r="CZ246" i="2"/>
  <c r="DJ246" i="2" s="1"/>
  <c r="AF155" i="2"/>
  <c r="CU155" i="2"/>
  <c r="DE155" i="2" s="1"/>
  <c r="AG152" i="2"/>
  <c r="CV152" i="2"/>
  <c r="DF152" i="2" s="1"/>
  <c r="AK152" i="2"/>
  <c r="CZ152" i="2"/>
  <c r="DJ152" i="2" s="1"/>
  <c r="AI208" i="2"/>
  <c r="CX208" i="2"/>
  <c r="DH208" i="2" s="1"/>
  <c r="AH296" i="2"/>
  <c r="CW296" i="2"/>
  <c r="DG296" i="2" s="1"/>
  <c r="AE246" i="2"/>
  <c r="CT246" i="2"/>
  <c r="DD246" i="2" s="1"/>
  <c r="AK40" i="2"/>
  <c r="CZ40" i="2"/>
  <c r="DJ40" i="2" s="1"/>
  <c r="AF93" i="2"/>
  <c r="CU93" i="2"/>
  <c r="DE93" i="2" s="1"/>
  <c r="AG36" i="2"/>
  <c r="CV36" i="2"/>
  <c r="DF36" i="2" s="1"/>
  <c r="AD132" i="2"/>
  <c r="AC132" i="2" s="1"/>
  <c r="AI43" i="2"/>
  <c r="CX43" i="2"/>
  <c r="DH43" i="2" s="1"/>
  <c r="AE75" i="2"/>
  <c r="CT75" i="2"/>
  <c r="L75" i="6" s="1"/>
  <c r="CL75" i="6" s="1"/>
  <c r="CV75" i="6" s="1"/>
  <c r="AF180" i="2"/>
  <c r="CU180" i="2"/>
  <c r="DE180" i="2" s="1"/>
  <c r="AH239" i="2"/>
  <c r="CW239" i="2"/>
  <c r="DG239" i="2" s="1"/>
  <c r="AK14" i="2"/>
  <c r="CZ14" i="2"/>
  <c r="DJ14" i="2" s="1"/>
  <c r="DA62" i="2"/>
  <c r="AE22" i="2"/>
  <c r="CT22" i="2"/>
  <c r="DD22" i="2" s="1"/>
  <c r="AI86" i="2"/>
  <c r="CX86" i="2"/>
  <c r="DH86" i="2" s="1"/>
  <c r="AI31" i="2"/>
  <c r="CX31" i="2"/>
  <c r="DH31" i="2" s="1"/>
  <c r="AI135" i="2"/>
  <c r="CX135" i="2"/>
  <c r="DH135" i="2" s="1"/>
  <c r="AE165" i="2"/>
  <c r="CT165" i="2"/>
  <c r="DD165" i="2" s="1"/>
  <c r="AK105" i="2"/>
  <c r="CZ105" i="2"/>
  <c r="DJ105" i="2" s="1"/>
  <c r="AE117" i="2"/>
  <c r="CT117" i="2"/>
  <c r="DD117" i="2" s="1"/>
  <c r="AI77" i="2"/>
  <c r="CX77" i="2"/>
  <c r="DH77" i="2" s="1"/>
  <c r="AG72" i="2"/>
  <c r="CV72" i="2"/>
  <c r="DF72" i="2" s="1"/>
  <c r="AH45" i="2"/>
  <c r="CW45" i="2"/>
  <c r="DG45" i="2" s="1"/>
  <c r="DA157" i="2"/>
  <c r="AI72" i="2"/>
  <c r="CX72" i="2"/>
  <c r="DH72" i="2" s="1"/>
  <c r="AJ72" i="2"/>
  <c r="CY72" i="2"/>
  <c r="DI72" i="2" s="1"/>
  <c r="AE96" i="2"/>
  <c r="CT96" i="2"/>
  <c r="DD96" i="2" s="1"/>
  <c r="AH23" i="2"/>
  <c r="CW23" i="2"/>
  <c r="DG23" i="2" s="1"/>
  <c r="AF284" i="2"/>
  <c r="CU284" i="2"/>
  <c r="DE284" i="2" s="1"/>
  <c r="AG130" i="2"/>
  <c r="CV130" i="2"/>
  <c r="DF130" i="2" s="1"/>
  <c r="AI218" i="2"/>
  <c r="CX218" i="2"/>
  <c r="DH218" i="2" s="1"/>
  <c r="AH27" i="2"/>
  <c r="CW27" i="2"/>
  <c r="DG27" i="2" s="1"/>
  <c r="AB270" i="2"/>
  <c r="AD270" i="2"/>
  <c r="AC270" i="2" s="1"/>
  <c r="AD180" i="2"/>
  <c r="AC180" i="2" s="1"/>
  <c r="AB180" i="2"/>
  <c r="AD167" i="2"/>
  <c r="AC167" i="2" s="1"/>
  <c r="AB167" i="2"/>
  <c r="AH185" i="2"/>
  <c r="AJ242" i="2"/>
  <c r="AJ191" i="2"/>
  <c r="AD214" i="2"/>
  <c r="AC214" i="2" s="1"/>
  <c r="AB214" i="2"/>
  <c r="AI202" i="2"/>
  <c r="H202" i="6"/>
  <c r="AE30" i="2"/>
  <c r="D30" i="6"/>
  <c r="AJ103" i="2"/>
  <c r="I103" i="6"/>
  <c r="AB252" i="2"/>
  <c r="AD252" i="2"/>
  <c r="AC252" i="2" s="1"/>
  <c r="C252" i="6"/>
  <c r="AB199" i="2"/>
  <c r="AD199" i="2"/>
  <c r="AC199" i="2" s="1"/>
  <c r="AK178" i="2"/>
  <c r="AB48" i="2"/>
  <c r="AD48" i="2"/>
  <c r="AC48" i="2" s="1"/>
  <c r="AG13" i="2"/>
  <c r="AK19" i="2"/>
  <c r="AH245" i="2"/>
  <c r="G245" i="6"/>
  <c r="AB71" i="2"/>
  <c r="AD71" i="2"/>
  <c r="AC71" i="2" s="1"/>
  <c r="AB139" i="2"/>
  <c r="AD139" i="2"/>
  <c r="AC139" i="2" s="1"/>
  <c r="AE249" i="2"/>
  <c r="AF273" i="2"/>
  <c r="AD300" i="2"/>
  <c r="AC300" i="2" s="1"/>
  <c r="AB300" i="2"/>
  <c r="AI105" i="2"/>
  <c r="AD38" i="2"/>
  <c r="AC38" i="2" s="1"/>
  <c r="AB38" i="2"/>
  <c r="AG38" i="2"/>
  <c r="AE98" i="2"/>
  <c r="AK217" i="2"/>
  <c r="AG199" i="2"/>
  <c r="AB129" i="2"/>
  <c r="AD129" i="2"/>
  <c r="AC129" i="2" s="1"/>
  <c r="AD66" i="2"/>
  <c r="AC66" i="2" s="1"/>
  <c r="AB66" i="2"/>
  <c r="AK104" i="2"/>
  <c r="J104" i="6"/>
  <c r="AI87" i="2"/>
  <c r="AE265" i="2"/>
  <c r="AJ76" i="2"/>
  <c r="AE76" i="2"/>
  <c r="D76" i="6"/>
  <c r="AD221" i="2"/>
  <c r="AC221" i="2" s="1"/>
  <c r="AB221" i="2"/>
  <c r="C221" i="6"/>
  <c r="AJ174" i="2"/>
  <c r="AB60" i="2"/>
  <c r="AD60" i="2"/>
  <c r="AC60" i="2" s="1"/>
  <c r="AF146" i="2"/>
  <c r="AK243" i="2"/>
  <c r="AI278" i="2"/>
  <c r="AD278" i="2"/>
  <c r="AC278" i="2" s="1"/>
  <c r="AB278" i="2"/>
  <c r="C278" i="6"/>
  <c r="AK201" i="2"/>
  <c r="J201" i="6"/>
  <c r="AB176" i="2"/>
  <c r="AD176" i="2"/>
  <c r="AC176" i="2" s="1"/>
  <c r="AH8" i="2"/>
  <c r="AD256" i="2"/>
  <c r="AC256" i="2" s="1"/>
  <c r="AB256" i="2"/>
  <c r="AF174" i="2"/>
  <c r="AF158" i="2"/>
  <c r="AG260" i="2"/>
  <c r="AB36" i="2"/>
  <c r="AD36" i="2"/>
  <c r="AC36" i="2" s="1"/>
  <c r="C36" i="6"/>
  <c r="AF71" i="2"/>
  <c r="AI273" i="2"/>
  <c r="AH158" i="2"/>
  <c r="AK261" i="2"/>
  <c r="J261" i="6"/>
  <c r="AE222" i="2"/>
  <c r="AD248" i="2"/>
  <c r="AC248" i="2" s="1"/>
  <c r="AB248" i="2"/>
  <c r="AD63" i="2"/>
  <c r="AC63" i="2" s="1"/>
  <c r="AB63" i="2"/>
  <c r="AI193" i="2"/>
  <c r="H193" i="6"/>
  <c r="AI281" i="2"/>
  <c r="AI184" i="2"/>
  <c r="AJ85" i="2"/>
  <c r="AD128" i="2"/>
  <c r="AC128" i="2" s="1"/>
  <c r="AB128" i="2"/>
  <c r="K128" i="6"/>
  <c r="CK128" i="6" s="1"/>
  <c r="CU128" i="6" s="1"/>
  <c r="CT128" i="6" s="1"/>
  <c r="AJ162" i="2"/>
  <c r="AH271" i="2"/>
  <c r="AE233" i="2"/>
  <c r="AD233" i="2"/>
  <c r="AC233" i="2" s="1"/>
  <c r="AB233" i="2"/>
  <c r="AK20" i="2"/>
  <c r="AD82" i="2"/>
  <c r="AC82" i="2" s="1"/>
  <c r="AB82" i="2"/>
  <c r="AG155" i="2"/>
  <c r="AB296" i="2"/>
  <c r="AD296" i="2"/>
  <c r="AC296" i="2" s="1"/>
  <c r="AH36" i="2"/>
  <c r="G36" i="6"/>
  <c r="AF242" i="2"/>
  <c r="AB8" i="2"/>
  <c r="AD8" i="2"/>
  <c r="AC8" i="2" s="1"/>
  <c r="AJ48" i="2"/>
  <c r="I48" i="6"/>
  <c r="AI245" i="2"/>
  <c r="H245" i="6"/>
  <c r="AI260" i="2"/>
  <c r="AD188" i="2"/>
  <c r="AC188" i="2" s="1"/>
  <c r="AB188" i="2"/>
  <c r="AD162" i="2"/>
  <c r="AC162" i="2" s="1"/>
  <c r="AB162" i="2"/>
  <c r="C162" i="6"/>
  <c r="AG178" i="2"/>
  <c r="AJ110" i="2"/>
  <c r="AE124" i="2"/>
  <c r="D124" i="6"/>
  <c r="AK71" i="2"/>
  <c r="AJ46" i="2"/>
  <c r="I46" i="6"/>
  <c r="AD265" i="2"/>
  <c r="AC265" i="2" s="1"/>
  <c r="AB265" i="2"/>
  <c r="K265" i="6"/>
  <c r="CK265" i="6" s="1"/>
  <c r="CU265" i="6" s="1"/>
  <c r="CT265" i="6" s="1"/>
  <c r="AH81" i="2"/>
  <c r="O81" i="6"/>
  <c r="CO81" i="6" s="1"/>
  <c r="CY81" i="6" s="1"/>
  <c r="AB235" i="2"/>
  <c r="AD235" i="2"/>
  <c r="AC235" i="2" s="1"/>
  <c r="AD146" i="2"/>
  <c r="AC146" i="2" s="1"/>
  <c r="AB146" i="2"/>
  <c r="AF50" i="2"/>
  <c r="M50" i="6"/>
  <c r="CM50" i="6" s="1"/>
  <c r="CW50" i="6" s="1"/>
  <c r="AB201" i="2"/>
  <c r="AD201" i="2"/>
  <c r="AC201" i="2" s="1"/>
  <c r="C201" i="6"/>
  <c r="AB215" i="2"/>
  <c r="AD215" i="2"/>
  <c r="AC215" i="2" s="1"/>
  <c r="C215" i="6"/>
  <c r="AB112" i="2"/>
  <c r="AD112" i="2"/>
  <c r="AC112" i="2" s="1"/>
  <c r="AB297" i="2"/>
  <c r="AD297" i="2"/>
  <c r="AC297" i="2" s="1"/>
  <c r="C297" i="6"/>
  <c r="K297" i="6"/>
  <c r="CK297" i="6" s="1"/>
  <c r="CU297" i="6" s="1"/>
  <c r="CT297" i="6" s="1"/>
  <c r="AE79" i="2"/>
  <c r="AB190" i="2"/>
  <c r="AD190" i="2"/>
  <c r="AC190" i="2" s="1"/>
  <c r="C190" i="6"/>
  <c r="AK259" i="2"/>
  <c r="J259" i="6"/>
  <c r="AF193" i="2"/>
  <c r="E193" i="6"/>
  <c r="AF166" i="2"/>
  <c r="E166" i="6"/>
  <c r="AJ82" i="2"/>
  <c r="I82" i="6"/>
  <c r="AE57" i="2"/>
  <c r="AF185" i="2"/>
  <c r="E185" i="6"/>
  <c r="AE115" i="2"/>
  <c r="D115" i="6"/>
  <c r="AB22" i="2"/>
  <c r="AD22" i="2"/>
  <c r="AC22" i="2" s="1"/>
  <c r="AI127" i="2"/>
  <c r="AK98" i="2"/>
  <c r="AI226" i="2"/>
  <c r="H226" i="6"/>
  <c r="AD28" i="2"/>
  <c r="AC28" i="2" s="1"/>
  <c r="AB28" i="2"/>
  <c r="AD13" i="2"/>
  <c r="AC13" i="2" s="1"/>
  <c r="AB13" i="2"/>
  <c r="AB19" i="2"/>
  <c r="AD19" i="2"/>
  <c r="AC19" i="2" s="1"/>
  <c r="C19" i="6"/>
  <c r="AK245" i="2"/>
  <c r="AD257" i="2"/>
  <c r="AC257" i="2" s="1"/>
  <c r="AB257" i="2"/>
  <c r="AE122" i="2"/>
  <c r="AE99" i="2"/>
  <c r="AK295" i="2"/>
  <c r="AH88" i="2"/>
  <c r="AE230" i="2"/>
  <c r="D230" i="6"/>
  <c r="AI178" i="2"/>
  <c r="AB156" i="2"/>
  <c r="AD156" i="2"/>
  <c r="AC156" i="2" s="1"/>
  <c r="C156" i="6"/>
  <c r="AB269" i="2"/>
  <c r="AD269" i="2"/>
  <c r="AC269" i="2" s="1"/>
  <c r="AI224" i="2"/>
  <c r="AJ298" i="2"/>
  <c r="I298" i="6"/>
  <c r="AD110" i="2"/>
  <c r="AC110" i="2" s="1"/>
  <c r="AB110" i="2"/>
  <c r="AB124" i="2"/>
  <c r="AD124" i="2"/>
  <c r="AC124" i="2" s="1"/>
  <c r="AG264" i="2"/>
  <c r="F264" i="6"/>
  <c r="AH217" i="2"/>
  <c r="AJ199" i="2"/>
  <c r="AH272" i="2"/>
  <c r="AB97" i="2"/>
  <c r="AD97" i="2"/>
  <c r="AC97" i="2" s="1"/>
  <c r="AH161" i="2"/>
  <c r="AF63" i="2"/>
  <c r="AB207" i="2"/>
  <c r="AD207" i="2"/>
  <c r="AC207" i="2" s="1"/>
  <c r="AB298" i="2"/>
  <c r="AD298" i="2"/>
  <c r="AC298" i="2" s="1"/>
  <c r="AF122" i="2"/>
  <c r="E122" i="6"/>
  <c r="AD47" i="2"/>
  <c r="AC47" i="2" s="1"/>
  <c r="AB47" i="2"/>
  <c r="AJ99" i="2"/>
  <c r="AG188" i="2"/>
  <c r="AI49" i="2"/>
  <c r="H49" i="6"/>
  <c r="AB183" i="2"/>
  <c r="AD183" i="2"/>
  <c r="AC183" i="2" s="1"/>
  <c r="AD101" i="2"/>
  <c r="AC101" i="2" s="1"/>
  <c r="AB101" i="2"/>
  <c r="AB9" i="2"/>
  <c r="AD9" i="2"/>
  <c r="AC9" i="2" s="1"/>
  <c r="AG176" i="2"/>
  <c r="AF265" i="2"/>
  <c r="AE158" i="2"/>
  <c r="D158" i="6"/>
  <c r="AG133" i="2"/>
  <c r="F133" i="6"/>
  <c r="AK133" i="2"/>
  <c r="AD263" i="2"/>
  <c r="AC263" i="2" s="1"/>
  <c r="AB263" i="2"/>
  <c r="AI96" i="2"/>
  <c r="AB96" i="2"/>
  <c r="AF221" i="2"/>
  <c r="E221" i="6"/>
  <c r="AJ130" i="2"/>
  <c r="AD102" i="2"/>
  <c r="AC102" i="2" s="1"/>
  <c r="AB102" i="2"/>
  <c r="AJ210" i="2"/>
  <c r="AB272" i="2"/>
  <c r="AD272" i="2"/>
  <c r="AC272" i="2" s="1"/>
  <c r="AD218" i="2"/>
  <c r="AC218" i="2" s="1"/>
  <c r="AB218" i="2"/>
  <c r="AB73" i="2"/>
  <c r="AD73" i="2"/>
  <c r="AC73" i="2" s="1"/>
  <c r="AB259" i="2"/>
  <c r="AD259" i="2"/>
  <c r="AC259" i="2" s="1"/>
  <c r="AF141" i="2"/>
  <c r="AD85" i="2"/>
  <c r="AC85" i="2" s="1"/>
  <c r="AB85" i="2"/>
  <c r="C85" i="6"/>
  <c r="AE279" i="2"/>
  <c r="AJ59" i="2"/>
  <c r="AK271" i="2"/>
  <c r="J271" i="6"/>
  <c r="AE161" i="2"/>
  <c r="AJ40" i="2"/>
  <c r="AH242" i="2"/>
  <c r="G242" i="6"/>
  <c r="AF57" i="2"/>
  <c r="AF231" i="2"/>
  <c r="E231" i="6"/>
  <c r="AE166" i="2"/>
  <c r="AG58" i="2"/>
  <c r="F58" i="6"/>
  <c r="AK251" i="2"/>
  <c r="J251" i="6"/>
  <c r="AB264" i="2"/>
  <c r="AD264" i="2"/>
  <c r="AC264" i="2" s="1"/>
  <c r="AI271" i="2"/>
  <c r="AH253" i="2"/>
  <c r="AD76" i="2"/>
  <c r="AC76" i="2" s="1"/>
  <c r="AB76" i="2"/>
  <c r="AI200" i="2"/>
  <c r="H200" i="6"/>
  <c r="AE200" i="2"/>
  <c r="D200" i="6"/>
  <c r="AJ214" i="2"/>
  <c r="AI274" i="2"/>
  <c r="AB18" i="2"/>
  <c r="AD18" i="2"/>
  <c r="AC18" i="2" s="1"/>
  <c r="AD240" i="2"/>
  <c r="AC240" i="2" s="1"/>
  <c r="AB240" i="2"/>
  <c r="AI58" i="2"/>
  <c r="AD238" i="2"/>
  <c r="AC238" i="2" s="1"/>
  <c r="AB238" i="2"/>
  <c r="C238" i="6"/>
  <c r="AD133" i="2"/>
  <c r="AC133" i="2" s="1"/>
  <c r="AB133" i="2"/>
  <c r="AB213" i="2"/>
  <c r="AD213" i="2"/>
  <c r="AC213" i="2" s="1"/>
  <c r="AK118" i="2"/>
  <c r="R118" i="6"/>
  <c r="CR118" i="6" s="1"/>
  <c r="DB118" i="6" s="1"/>
  <c r="AG103" i="2"/>
  <c r="AI257" i="2"/>
  <c r="AD49" i="2"/>
  <c r="AC49" i="2" s="1"/>
  <c r="AB49" i="2"/>
  <c r="AH102" i="2"/>
  <c r="G102" i="6"/>
  <c r="AF272" i="2"/>
  <c r="AH79" i="2"/>
  <c r="G79" i="6"/>
  <c r="AF261" i="2"/>
  <c r="AB289" i="2"/>
  <c r="AD289" i="2"/>
  <c r="AC289" i="2" s="1"/>
  <c r="AG148" i="2"/>
  <c r="F148" i="6"/>
  <c r="AB205" i="2"/>
  <c r="AD205" i="2"/>
  <c r="AC205" i="2" s="1"/>
  <c r="AB225" i="2"/>
  <c r="AD225" i="2"/>
  <c r="AC225" i="2" s="1"/>
  <c r="AE128" i="2"/>
  <c r="AK57" i="2"/>
  <c r="J57" i="6"/>
  <c r="AK35" i="2"/>
  <c r="AD14" i="2"/>
  <c r="AC14" i="2" s="1"/>
  <c r="AB14" i="2"/>
  <c r="AI163" i="2"/>
  <c r="AE231" i="2"/>
  <c r="AB231" i="2"/>
  <c r="AG22" i="2"/>
  <c r="F22" i="6"/>
  <c r="AH94" i="2"/>
  <c r="AF254" i="2"/>
  <c r="AI85" i="2"/>
  <c r="AH30" i="2"/>
  <c r="AB53" i="2"/>
  <c r="AD53" i="2"/>
  <c r="AC53" i="2" s="1"/>
  <c r="AJ19" i="2"/>
  <c r="AB95" i="2"/>
  <c r="AD95" i="2"/>
  <c r="AC95" i="2" s="1"/>
  <c r="AD16" i="2"/>
  <c r="AC16" i="2" s="1"/>
  <c r="AB16" i="2"/>
  <c r="AB246" i="2"/>
  <c r="AD246" i="2"/>
  <c r="AC246" i="2" s="1"/>
  <c r="AF67" i="2"/>
  <c r="AD55" i="2"/>
  <c r="AC55" i="2" s="1"/>
  <c r="AB55" i="2"/>
  <c r="AF52" i="2"/>
  <c r="AD52" i="2"/>
  <c r="AC52" i="2" s="1"/>
  <c r="AB52" i="2"/>
  <c r="AG265" i="2"/>
  <c r="AK154" i="2"/>
  <c r="J154" i="6"/>
  <c r="AD174" i="2"/>
  <c r="AC174" i="2" s="1"/>
  <c r="AB174" i="2"/>
  <c r="C174" i="6"/>
  <c r="AB88" i="2"/>
  <c r="AD88" i="2"/>
  <c r="AC88" i="2" s="1"/>
  <c r="K88" i="6"/>
  <c r="CK88" i="6" s="1"/>
  <c r="CU88" i="6" s="1"/>
  <c r="CT88" i="6" s="1"/>
  <c r="AJ223" i="2"/>
  <c r="AJ230" i="2"/>
  <c r="I230" i="6"/>
  <c r="AB251" i="2"/>
  <c r="AD251" i="2"/>
  <c r="AC251" i="2" s="1"/>
  <c r="AB217" i="2"/>
  <c r="AD217" i="2"/>
  <c r="AC217" i="2" s="1"/>
  <c r="C217" i="6"/>
  <c r="AB94" i="2"/>
  <c r="AD94" i="2"/>
  <c r="AC94" i="2" s="1"/>
  <c r="AI149" i="2"/>
  <c r="AK205" i="2"/>
  <c r="J205" i="6"/>
  <c r="AF47" i="2"/>
  <c r="AI76" i="2"/>
  <c r="H76" i="6"/>
  <c r="AB105" i="2"/>
  <c r="AD105" i="2"/>
  <c r="AC105" i="2" s="1"/>
  <c r="AH90" i="2"/>
  <c r="AJ146" i="2"/>
  <c r="AB288" i="2"/>
  <c r="AD288" i="2"/>
  <c r="AC288" i="2" s="1"/>
  <c r="AD104" i="2"/>
  <c r="AC104" i="2" s="1"/>
  <c r="AB104" i="2"/>
  <c r="AD241" i="2"/>
  <c r="AC241" i="2" s="1"/>
  <c r="AB241" i="2"/>
  <c r="AG241" i="2"/>
  <c r="AF201" i="2"/>
  <c r="E201" i="6"/>
  <c r="AB159" i="2"/>
  <c r="AD159" i="2"/>
  <c r="AC159" i="2" s="1"/>
  <c r="AB287" i="2"/>
  <c r="AD287" i="2"/>
  <c r="AC287" i="2" s="1"/>
  <c r="AG215" i="2"/>
  <c r="F215" i="6"/>
  <c r="AJ240" i="2"/>
  <c r="AE260" i="2"/>
  <c r="AB120" i="2"/>
  <c r="AD120" i="2"/>
  <c r="AC120" i="2" s="1"/>
  <c r="AH267" i="2"/>
  <c r="AB152" i="2"/>
  <c r="AD152" i="2"/>
  <c r="AC152" i="2" s="1"/>
  <c r="AE85" i="2"/>
  <c r="AD142" i="2"/>
  <c r="AC142" i="2" s="1"/>
  <c r="AB142" i="2"/>
  <c r="AF253" i="2"/>
  <c r="E253" i="6"/>
  <c r="AH58" i="2"/>
  <c r="G58" i="6"/>
  <c r="AB171" i="2"/>
  <c r="AD171" i="2"/>
  <c r="AC171" i="2" s="1"/>
  <c r="AI186" i="2"/>
  <c r="H186" i="6"/>
  <c r="AD130" i="2"/>
  <c r="AC130" i="2" s="1"/>
  <c r="AB130" i="2"/>
  <c r="C130" i="6"/>
  <c r="AH55" i="2"/>
  <c r="AG190" i="2"/>
  <c r="AF205" i="2"/>
  <c r="AB141" i="2"/>
  <c r="AD141" i="2"/>
  <c r="AC141" i="2" s="1"/>
  <c r="AB193" i="2"/>
  <c r="AD193" i="2"/>
  <c r="AC193" i="2" s="1"/>
  <c r="AJ149" i="2"/>
  <c r="AD279" i="2"/>
  <c r="AC279" i="2" s="1"/>
  <c r="AB279" i="2"/>
  <c r="AG271" i="2"/>
  <c r="AI267" i="2"/>
  <c r="AF161" i="2"/>
  <c r="E161" i="6"/>
  <c r="AD260" i="2"/>
  <c r="AC260" i="2" s="1"/>
  <c r="AB260" i="2"/>
  <c r="AG249" i="2"/>
  <c r="AD40" i="2"/>
  <c r="AC40" i="2" s="1"/>
  <c r="AB40" i="2"/>
  <c r="K40" i="6"/>
  <c r="CK40" i="6" s="1"/>
  <c r="CU40" i="6" s="1"/>
  <c r="CT40" i="6" s="1"/>
  <c r="AH93" i="2"/>
  <c r="AD163" i="2"/>
  <c r="AC163" i="2" s="1"/>
  <c r="AB163" i="2"/>
  <c r="AB191" i="2"/>
  <c r="AD191" i="2"/>
  <c r="AC191" i="2" s="1"/>
  <c r="AB158" i="2"/>
  <c r="AD158" i="2"/>
  <c r="AC158" i="2" s="1"/>
  <c r="AD249" i="2"/>
  <c r="AC249" i="2" s="1"/>
  <c r="AB249" i="2"/>
  <c r="AB160" i="2"/>
  <c r="AD160" i="2"/>
  <c r="AC160" i="2" s="1"/>
  <c r="AB75" i="2"/>
  <c r="AB169" i="2"/>
  <c r="AD169" i="2"/>
  <c r="AC169" i="2" s="1"/>
  <c r="AD258" i="2"/>
  <c r="AC258" i="2" s="1"/>
  <c r="AB258" i="2"/>
  <c r="AB295" i="2"/>
  <c r="AD295" i="2"/>
  <c r="AC295" i="2" s="1"/>
  <c r="AB68" i="2"/>
  <c r="AD68" i="2"/>
  <c r="AC68" i="2" s="1"/>
  <c r="AD59" i="2"/>
  <c r="AC59" i="2" s="1"/>
  <c r="AB59" i="2"/>
  <c r="AB41" i="2"/>
  <c r="AD41" i="2"/>
  <c r="AC41" i="2" s="1"/>
  <c r="AB122" i="2"/>
  <c r="AD122" i="2"/>
  <c r="AC122" i="2" s="1"/>
  <c r="AB222" i="2"/>
  <c r="AD222" i="2"/>
  <c r="AC222" i="2" s="1"/>
  <c r="AB271" i="2"/>
  <c r="AD271" i="2"/>
  <c r="AC271" i="2" s="1"/>
  <c r="AD208" i="2"/>
  <c r="AC208" i="2" s="1"/>
  <c r="AB208" i="2"/>
  <c r="J99" i="6"/>
  <c r="E292" i="6"/>
  <c r="J227" i="6"/>
  <c r="E278" i="6"/>
  <c r="E234" i="6"/>
  <c r="C258" i="6"/>
  <c r="J219" i="6"/>
  <c r="J252" i="6"/>
  <c r="J265" i="6"/>
  <c r="J60" i="6"/>
  <c r="AB242" i="2"/>
  <c r="AD242" i="2"/>
  <c r="AC242" i="2" s="1"/>
  <c r="AB127" i="2"/>
  <c r="AB234" i="2"/>
  <c r="AD234" i="2"/>
  <c r="AC234" i="2" s="1"/>
  <c r="AB237" i="2"/>
  <c r="AD237" i="2"/>
  <c r="AC237" i="2" s="1"/>
  <c r="AD86" i="2"/>
  <c r="AC86" i="2" s="1"/>
  <c r="AB86" i="2"/>
  <c r="AD149" i="2"/>
  <c r="AC149" i="2" s="1"/>
  <c r="AB149" i="2"/>
  <c r="AB108" i="2"/>
  <c r="AD46" i="2"/>
  <c r="AC46" i="2" s="1"/>
  <c r="AB46" i="2"/>
  <c r="AB175" i="2"/>
  <c r="AD175" i="2"/>
  <c r="AC175" i="2" s="1"/>
  <c r="AB253" i="2"/>
  <c r="AD253" i="2"/>
  <c r="AC253" i="2" s="1"/>
  <c r="AD103" i="2"/>
  <c r="AC103" i="2" s="1"/>
  <c r="AB103" i="2"/>
  <c r="AB186" i="2"/>
  <c r="AD186" i="2"/>
  <c r="AC186" i="2" s="1"/>
  <c r="AB80" i="2"/>
  <c r="AD165" i="2"/>
  <c r="AC165" i="2" s="1"/>
  <c r="AB165" i="2"/>
  <c r="AD37" i="2"/>
  <c r="AC37" i="2" s="1"/>
  <c r="AB37" i="2"/>
  <c r="AB292" i="2"/>
  <c r="AB117" i="2"/>
  <c r="AD117" i="2"/>
  <c r="AC117" i="2" s="1"/>
  <c r="AD284" i="2"/>
  <c r="AC284" i="2" s="1"/>
  <c r="AB284" i="2"/>
  <c r="AB27" i="2"/>
  <c r="AD27" i="2"/>
  <c r="AC27" i="2" s="1"/>
  <c r="AB132" i="2"/>
  <c r="AD35" i="2"/>
  <c r="AC35" i="2" s="1"/>
  <c r="AB35" i="2"/>
  <c r="AD267" i="2"/>
  <c r="AC267" i="2" s="1"/>
  <c r="AB267" i="2"/>
  <c r="AG202" i="2"/>
  <c r="F202" i="6"/>
  <c r="AB224" i="2"/>
  <c r="AD224" i="2"/>
  <c r="AC224" i="2" s="1"/>
  <c r="AB219" i="2"/>
  <c r="AD219" i="2"/>
  <c r="AC219" i="2" s="1"/>
  <c r="AB282" i="2"/>
  <c r="AD282" i="2"/>
  <c r="AC282" i="2" s="1"/>
  <c r="AB203" i="2"/>
  <c r="AD203" i="2"/>
  <c r="AC203" i="2" s="1"/>
  <c r="AD33" i="2"/>
  <c r="AC33" i="2" s="1"/>
  <c r="AB33" i="2"/>
  <c r="AD11" i="2"/>
  <c r="AC11" i="2" s="1"/>
  <c r="AB11" i="2"/>
  <c r="I261" i="6"/>
  <c r="G47" i="6"/>
  <c r="H246" i="6"/>
  <c r="J296" i="6"/>
  <c r="D275" i="6"/>
  <c r="J282" i="6"/>
  <c r="J110" i="6"/>
  <c r="H102" i="6"/>
  <c r="J48" i="6"/>
  <c r="D175" i="6"/>
  <c r="F67" i="6"/>
  <c r="H185" i="6"/>
  <c r="AB77" i="2"/>
  <c r="AD77" i="2"/>
  <c r="AC77" i="2" s="1"/>
  <c r="AB115" i="2"/>
  <c r="AD115" i="2"/>
  <c r="AC115" i="2" s="1"/>
  <c r="AB45" i="2"/>
  <c r="AD185" i="2"/>
  <c r="AC185" i="2" s="1"/>
  <c r="AB185" i="2"/>
  <c r="AD151" i="2"/>
  <c r="AC151" i="2" s="1"/>
  <c r="AB151" i="2"/>
  <c r="AD202" i="2"/>
  <c r="AC202" i="2" s="1"/>
  <c r="AB202" i="2"/>
  <c r="AD30" i="2"/>
  <c r="AC30" i="2" s="1"/>
  <c r="AB30" i="2"/>
  <c r="AD20" i="2"/>
  <c r="AC20" i="2" s="1"/>
  <c r="AB20" i="2"/>
  <c r="AD150" i="2"/>
  <c r="AC150" i="2" s="1"/>
  <c r="AB150" i="2"/>
  <c r="AD273" i="2"/>
  <c r="AC273" i="2" s="1"/>
  <c r="AB273" i="2"/>
  <c r="AD81" i="2"/>
  <c r="AC81" i="2" s="1"/>
  <c r="AB81" i="2"/>
  <c r="AD21" i="2"/>
  <c r="AC21" i="2" s="1"/>
  <c r="AB21" i="2"/>
  <c r="AD223" i="2"/>
  <c r="AC223" i="2" s="1"/>
  <c r="AB223" i="2"/>
  <c r="AB178" i="2"/>
  <c r="AD178" i="2"/>
  <c r="AC178" i="2" s="1"/>
  <c r="AB164" i="2"/>
  <c r="AD164" i="2"/>
  <c r="AC164" i="2" s="1"/>
  <c r="AD283" i="2"/>
  <c r="AC283" i="2" s="1"/>
  <c r="AB283" i="2"/>
  <c r="AB12" i="2"/>
  <c r="AD12" i="2"/>
  <c r="AC12" i="2" s="1"/>
  <c r="AB254" i="2"/>
  <c r="AD254" i="2"/>
  <c r="AC254" i="2" s="1"/>
  <c r="AD155" i="2"/>
  <c r="AC155" i="2" s="1"/>
  <c r="AB155" i="2"/>
  <c r="AD145" i="2"/>
  <c r="AC145" i="2" s="1"/>
  <c r="AB145" i="2"/>
  <c r="AB50" i="2"/>
  <c r="AD50" i="2"/>
  <c r="AC50" i="2" s="1"/>
  <c r="AB90" i="2"/>
  <c r="AD90" i="2"/>
  <c r="AC90" i="2" s="1"/>
  <c r="AB134" i="2"/>
  <c r="AD134" i="2"/>
  <c r="AC134" i="2" s="1"/>
  <c r="AD98" i="2"/>
  <c r="AC98" i="2" s="1"/>
  <c r="AB98" i="2"/>
  <c r="AB99" i="2"/>
  <c r="AD99" i="2"/>
  <c r="AC99" i="2" s="1"/>
  <c r="AB79" i="2"/>
  <c r="AD79" i="2"/>
  <c r="AC79" i="2" s="1"/>
  <c r="AD173" i="2"/>
  <c r="AC173" i="2" s="1"/>
  <c r="AB173" i="2"/>
  <c r="AD148" i="2"/>
  <c r="AC148" i="2" s="1"/>
  <c r="AB148" i="2"/>
  <c r="AB10" i="2"/>
  <c r="AD10" i="2"/>
  <c r="AC10" i="2" s="1"/>
  <c r="AB106" i="2"/>
  <c r="AD106" i="2"/>
  <c r="AC106" i="2" s="1"/>
  <c r="AB184" i="2"/>
  <c r="AD184" i="2"/>
  <c r="AC184" i="2" s="1"/>
  <c r="AD166" i="2"/>
  <c r="AC166" i="2" s="1"/>
  <c r="AB166" i="2"/>
  <c r="AD147" i="2"/>
  <c r="AC147" i="2" s="1"/>
  <c r="AB147" i="2"/>
  <c r="AB161" i="2"/>
  <c r="AD161" i="2"/>
  <c r="AC161" i="2" s="1"/>
  <c r="AB87" i="2"/>
  <c r="AB78" i="2"/>
  <c r="AB144" i="2"/>
  <c r="AD144" i="2"/>
  <c r="AC144" i="2" s="1"/>
  <c r="AB275" i="2"/>
  <c r="AD275" i="2"/>
  <c r="AC275" i="2" s="1"/>
  <c r="AB245" i="2"/>
  <c r="AD245" i="2"/>
  <c r="AC245" i="2" s="1"/>
  <c r="AD39" i="2"/>
  <c r="AC39" i="2" s="1"/>
  <c r="AB39" i="2"/>
  <c r="AB29" i="2"/>
  <c r="AD29" i="2"/>
  <c r="AC29" i="2" s="1"/>
  <c r="AB114" i="2"/>
  <c r="AD114" i="2"/>
  <c r="AC114" i="2" s="1"/>
  <c r="AD172" i="2"/>
  <c r="AC172" i="2" s="1"/>
  <c r="AB172" i="2"/>
  <c r="AB58" i="2"/>
  <c r="AD58" i="2"/>
  <c r="AC58" i="2" s="1"/>
  <c r="AD243" i="2"/>
  <c r="AC243" i="2" s="1"/>
  <c r="AB243" i="2"/>
  <c r="AD274" i="2"/>
  <c r="AC274" i="2" s="1"/>
  <c r="AB274" i="2"/>
  <c r="AD61" i="2"/>
  <c r="AC61" i="2" s="1"/>
  <c r="AB61" i="2"/>
  <c r="AD194" i="2"/>
  <c r="AC194" i="2" s="1"/>
  <c r="AB194" i="2"/>
  <c r="AD118" i="2"/>
  <c r="AC118" i="2" s="1"/>
  <c r="AB118" i="2"/>
  <c r="AB281" i="2"/>
  <c r="AD281" i="2"/>
  <c r="AC281" i="2" s="1"/>
  <c r="AB34" i="2"/>
  <c r="AD34" i="2"/>
  <c r="AC34" i="2" s="1"/>
  <c r="AB229" i="2"/>
  <c r="AD229" i="2"/>
  <c r="AC229" i="2" s="1"/>
  <c r="H221" i="6"/>
  <c r="E76" i="6"/>
  <c r="I139" i="6"/>
  <c r="E85" i="6"/>
  <c r="C208" i="6"/>
  <c r="D58" i="6"/>
  <c r="C172" i="6"/>
  <c r="C274" i="6"/>
  <c r="E190" i="6"/>
  <c r="C271" i="6"/>
  <c r="H36" i="6"/>
  <c r="G201" i="6"/>
  <c r="F68" i="6"/>
  <c r="C158" i="6"/>
  <c r="G221" i="6"/>
  <c r="AB131" i="2"/>
  <c r="AD131" i="2"/>
  <c r="AC131" i="2" s="1"/>
  <c r="AB107" i="2"/>
  <c r="AD107" i="2"/>
  <c r="AC107" i="2" s="1"/>
  <c r="AB227" i="2"/>
  <c r="AD227" i="2"/>
  <c r="AC227" i="2" s="1"/>
  <c r="AD74" i="2"/>
  <c r="AC74" i="2" s="1"/>
  <c r="AB74" i="2"/>
  <c r="AD57" i="2"/>
  <c r="AC57" i="2" s="1"/>
  <c r="AB57" i="2"/>
  <c r="AB135" i="2"/>
  <c r="AD135" i="2"/>
  <c r="AC135" i="2" s="1"/>
  <c r="AD140" i="2"/>
  <c r="AC140" i="2" s="1"/>
  <c r="AB140" i="2"/>
  <c r="AB24" i="2"/>
  <c r="AD24" i="2"/>
  <c r="AC24" i="2" s="1"/>
  <c r="AB200" i="2"/>
  <c r="AD200" i="2"/>
  <c r="AC200" i="2" s="1"/>
  <c r="AB230" i="2"/>
  <c r="AD230" i="2"/>
  <c r="AC230" i="2" s="1"/>
  <c r="AB226" i="2"/>
  <c r="AD226" i="2"/>
  <c r="AC226" i="2" s="1"/>
  <c r="AB299" i="2"/>
  <c r="AD299" i="2"/>
  <c r="AC299" i="2" s="1"/>
  <c r="AD93" i="2"/>
  <c r="AC93" i="2" s="1"/>
  <c r="AB93" i="2"/>
  <c r="AD67" i="2"/>
  <c r="AC67" i="2" s="1"/>
  <c r="AB67" i="2"/>
  <c r="AD211" i="2"/>
  <c r="AC211" i="2" s="1"/>
  <c r="AB211" i="2"/>
  <c r="AB210" i="2"/>
  <c r="AD210" i="2"/>
  <c r="AC210" i="2" s="1"/>
  <c r="AB23" i="2"/>
  <c r="AD23" i="2"/>
  <c r="AC23" i="2" s="1"/>
  <c r="AD261" i="2"/>
  <c r="AC261" i="2" s="1"/>
  <c r="AB261" i="2"/>
  <c r="AD69" i="2"/>
  <c r="AC69" i="2" s="1"/>
  <c r="AB69" i="2"/>
  <c r="AB113" i="2"/>
  <c r="AB154" i="2"/>
  <c r="F189" i="6"/>
  <c r="H127" i="6"/>
  <c r="G158" i="6"/>
  <c r="C169" i="6"/>
  <c r="H190" i="6"/>
  <c r="H85" i="6"/>
  <c r="H297" i="6"/>
  <c r="J133" i="6"/>
  <c r="H158" i="6"/>
  <c r="D122" i="6"/>
  <c r="H279" i="6"/>
  <c r="H46" i="6"/>
  <c r="I202" i="6"/>
  <c r="J63" i="6"/>
  <c r="R247" i="6"/>
  <c r="CR247" i="6" s="1"/>
  <c r="DB247" i="6" s="1"/>
  <c r="H260" i="6"/>
  <c r="F57" i="6"/>
  <c r="I221" i="6"/>
  <c r="F199" i="6"/>
  <c r="K149" i="6"/>
  <c r="CK149" i="6" s="1"/>
  <c r="CU149" i="6" s="1"/>
  <c r="CT149" i="6" s="1"/>
  <c r="G297" i="6"/>
  <c r="E261" i="6"/>
  <c r="F198" i="6"/>
  <c r="H100" i="6"/>
  <c r="C43" i="6"/>
  <c r="H296" i="6"/>
  <c r="J115" i="6"/>
  <c r="N91" i="6"/>
  <c r="CN91" i="6" s="1"/>
  <c r="CX91" i="6" s="1"/>
  <c r="D201" i="6"/>
  <c r="C99" i="6"/>
  <c r="R70" i="6"/>
  <c r="CR70" i="6" s="1"/>
  <c r="DB70" i="6" s="1"/>
  <c r="O44" i="6"/>
  <c r="CO44" i="6" s="1"/>
  <c r="CY44" i="6" s="1"/>
  <c r="I76" i="6"/>
  <c r="C181" i="6"/>
  <c r="C178" i="6"/>
  <c r="I272" i="6"/>
  <c r="P121" i="6"/>
  <c r="CP121" i="6" s="1"/>
  <c r="CZ121" i="6" s="1"/>
  <c r="C80" i="6"/>
  <c r="C35" i="6"/>
  <c r="O280" i="6"/>
  <c r="CO280" i="6" s="1"/>
  <c r="CY280" i="6" s="1"/>
  <c r="D44" i="6"/>
  <c r="K278" i="6"/>
  <c r="CK278" i="6" s="1"/>
  <c r="CU278" i="6" s="1"/>
  <c r="CT278" i="6" s="1"/>
  <c r="C195" i="6"/>
  <c r="H48" i="6"/>
  <c r="D68" i="6"/>
  <c r="P115" i="6"/>
  <c r="CP115" i="6" s="1"/>
  <c r="CZ115" i="6" s="1"/>
  <c r="G67" i="6"/>
  <c r="I209" i="6"/>
  <c r="F26" i="6"/>
  <c r="C280" i="6"/>
  <c r="I104" i="6"/>
  <c r="G249" i="6"/>
  <c r="F136" i="6"/>
  <c r="I229" i="6"/>
  <c r="C257" i="6"/>
  <c r="E178" i="6"/>
  <c r="J233" i="6"/>
  <c r="G133" i="6"/>
  <c r="O133" i="6"/>
  <c r="CO133" i="6" s="1"/>
  <c r="CY133" i="6" s="1"/>
  <c r="O272" i="6"/>
  <c r="CO272" i="6" s="1"/>
  <c r="CY272" i="6" s="1"/>
  <c r="E101" i="6"/>
  <c r="F179" i="6"/>
  <c r="D51" i="6"/>
  <c r="H32" i="6"/>
  <c r="I149" i="6"/>
  <c r="I264" i="6"/>
  <c r="G155" i="6"/>
  <c r="D130" i="6"/>
  <c r="E217" i="6"/>
  <c r="D99" i="6"/>
  <c r="H252" i="6"/>
  <c r="E99" i="6"/>
  <c r="H126" i="6"/>
  <c r="I180" i="6"/>
  <c r="I55" i="6"/>
  <c r="J179" i="6"/>
  <c r="D272" i="6"/>
  <c r="G265" i="6"/>
  <c r="H128" i="6"/>
  <c r="D113" i="6"/>
  <c r="G83" i="6"/>
  <c r="F185" i="6"/>
  <c r="F91" i="6"/>
  <c r="H201" i="6"/>
  <c r="F201" i="6"/>
  <c r="D202" i="6"/>
  <c r="G149" i="6"/>
  <c r="J221" i="6"/>
  <c r="C139" i="6"/>
  <c r="D265" i="6"/>
  <c r="F130" i="6"/>
  <c r="E153" i="6"/>
  <c r="M153" i="6"/>
  <c r="CM153" i="6" s="1"/>
  <c r="CW153" i="6" s="1"/>
  <c r="F63" i="6"/>
  <c r="E47" i="6"/>
  <c r="I204" i="6"/>
  <c r="G252" i="6"/>
  <c r="H122" i="6"/>
  <c r="G241" i="6"/>
  <c r="C288" i="6"/>
  <c r="K288" i="6"/>
  <c r="CK288" i="6" s="1"/>
  <c r="CU288" i="6" s="1"/>
  <c r="CT288" i="6" s="1"/>
  <c r="J50" i="6"/>
  <c r="I85" i="6"/>
  <c r="C136" i="6"/>
  <c r="G170" i="6"/>
  <c r="H182" i="6"/>
  <c r="O216" i="6"/>
  <c r="CO216" i="6" s="1"/>
  <c r="CY216" i="6" s="1"/>
  <c r="E245" i="6"/>
  <c r="F147" i="6"/>
  <c r="C133" i="6"/>
  <c r="C149" i="6"/>
  <c r="I168" i="6"/>
  <c r="I232" i="6"/>
  <c r="H154" i="6"/>
  <c r="F36" i="6"/>
  <c r="D189" i="6"/>
  <c r="G134" i="6"/>
  <c r="F166" i="6"/>
  <c r="J249" i="6"/>
  <c r="I273" i="6"/>
  <c r="F237" i="6"/>
  <c r="I71" i="6"/>
  <c r="I60" i="6"/>
  <c r="E202" i="6"/>
  <c r="D128" i="6"/>
  <c r="H172" i="6"/>
  <c r="H80" i="6"/>
  <c r="F273" i="6"/>
  <c r="C105" i="6"/>
  <c r="E130" i="6"/>
  <c r="H130" i="6"/>
  <c r="G75" i="6"/>
  <c r="G195" i="6"/>
  <c r="J35" i="6"/>
  <c r="E63" i="6"/>
  <c r="E197" i="6"/>
  <c r="G257" i="6"/>
  <c r="F38" i="6"/>
  <c r="H75" i="6"/>
  <c r="H84" i="6"/>
  <c r="E81" i="6"/>
  <c r="C209" i="6"/>
  <c r="F149" i="6"/>
  <c r="H71" i="6"/>
  <c r="I147" i="6"/>
  <c r="I115" i="6"/>
  <c r="E136" i="6"/>
  <c r="M136" i="6"/>
  <c r="CM136" i="6" s="1"/>
  <c r="CW136" i="6" s="1"/>
  <c r="F207" i="6"/>
  <c r="D245" i="6"/>
  <c r="F155" i="6"/>
  <c r="C127" i="6"/>
  <c r="H170" i="6"/>
  <c r="I84" i="6"/>
  <c r="D57" i="6"/>
  <c r="F295" i="6"/>
  <c r="C245" i="6"/>
  <c r="D155" i="6"/>
  <c r="E71" i="6"/>
  <c r="C96" i="6"/>
  <c r="H285" i="6"/>
  <c r="P285" i="6"/>
  <c r="CP285" i="6" s="1"/>
  <c r="CZ285" i="6" s="1"/>
  <c r="C155" i="6"/>
  <c r="J273" i="6"/>
  <c r="J169" i="6"/>
  <c r="C88" i="6"/>
  <c r="C197" i="6"/>
  <c r="D154" i="6"/>
  <c r="J68" i="6"/>
  <c r="H189" i="6"/>
  <c r="H83" i="6"/>
  <c r="E212" i="6"/>
  <c r="E57" i="6"/>
  <c r="D174" i="6"/>
  <c r="D54" i="6"/>
  <c r="L54" i="6"/>
  <c r="CL54" i="6" s="1"/>
  <c r="CV54" i="6" s="1"/>
  <c r="H277" i="6"/>
  <c r="I83" i="6"/>
  <c r="F61" i="6"/>
  <c r="F197" i="6"/>
  <c r="E295" i="6"/>
  <c r="C113" i="6"/>
  <c r="D242" i="6"/>
  <c r="G175" i="6"/>
  <c r="J153" i="6"/>
  <c r="C58" i="6"/>
  <c r="F217" i="6"/>
  <c r="F105" i="6"/>
  <c r="C264" i="6"/>
  <c r="G122" i="6"/>
  <c r="E155" i="6"/>
  <c r="I155" i="6"/>
  <c r="J76" i="6"/>
  <c r="F232" i="6"/>
  <c r="C241" i="6"/>
  <c r="K245" i="6"/>
  <c r="CK245" i="6" s="1"/>
  <c r="CU245" i="6" s="1"/>
  <c r="CT245" i="6" s="1"/>
  <c r="J85" i="6"/>
  <c r="C272" i="6"/>
  <c r="E88" i="6"/>
  <c r="I172" i="6"/>
  <c r="H115" i="6"/>
  <c r="J297" i="6"/>
  <c r="D166" i="6"/>
  <c r="I116" i="6"/>
  <c r="F50" i="6"/>
  <c r="I130" i="6"/>
  <c r="I280" i="6"/>
  <c r="E151" i="6"/>
  <c r="H169" i="6"/>
  <c r="J220" i="6"/>
  <c r="R220" i="6"/>
  <c r="CR220" i="6" s="1"/>
  <c r="DB220" i="6" s="1"/>
  <c r="H220" i="6"/>
  <c r="F244" i="6"/>
  <c r="G148" i="6"/>
  <c r="H155" i="6"/>
  <c r="J155" i="6"/>
  <c r="G28" i="6"/>
  <c r="R32" i="6"/>
  <c r="CR32" i="6" s="1"/>
  <c r="DB32" i="6" s="1"/>
  <c r="E15" i="6"/>
  <c r="J245" i="6"/>
  <c r="F216" i="6"/>
  <c r="I57" i="6"/>
  <c r="E147" i="6"/>
  <c r="H68" i="6"/>
  <c r="H271" i="6"/>
  <c r="H229" i="6"/>
  <c r="G114" i="6"/>
  <c r="H218" i="6"/>
  <c r="C198" i="6"/>
  <c r="D190" i="6"/>
  <c r="H194" i="6"/>
  <c r="D143" i="6"/>
  <c r="F242" i="6"/>
  <c r="H105" i="6"/>
  <c r="J90" i="6"/>
  <c r="I54" i="6"/>
  <c r="F204" i="6"/>
  <c r="G244" i="6"/>
  <c r="H104" i="6"/>
  <c r="J295" i="6"/>
  <c r="D96" i="6"/>
  <c r="D195" i="6"/>
  <c r="J88" i="6"/>
  <c r="F75" i="6"/>
  <c r="E114" i="6"/>
  <c r="G207" i="6"/>
  <c r="G193" i="6"/>
  <c r="J272" i="6"/>
  <c r="G288" i="6"/>
  <c r="D48" i="6"/>
  <c r="J238" i="6"/>
  <c r="D169" i="6"/>
  <c r="E105" i="6"/>
  <c r="I68" i="6"/>
  <c r="J194" i="6"/>
  <c r="H174" i="6"/>
  <c r="E55" i="6"/>
  <c r="I257" i="6"/>
  <c r="G246" i="6"/>
  <c r="C122" i="6"/>
  <c r="C60" i="6"/>
  <c r="H274" i="6"/>
  <c r="I217" i="6"/>
  <c r="F88" i="6"/>
  <c r="D237" i="6"/>
  <c r="E100" i="6"/>
  <c r="G84" i="6"/>
  <c r="G159" i="6"/>
  <c r="G260" i="6"/>
  <c r="E68" i="6"/>
  <c r="G283" i="6"/>
  <c r="J196" i="6"/>
  <c r="G88" i="6"/>
  <c r="D41" i="6"/>
  <c r="H95" i="6"/>
  <c r="D138" i="6"/>
  <c r="G169" i="6"/>
  <c r="E154" i="6"/>
  <c r="H184" i="6"/>
  <c r="C277" i="6"/>
  <c r="D147" i="6"/>
  <c r="C71" i="6"/>
  <c r="I105" i="6"/>
  <c r="E277" i="6"/>
  <c r="H15" i="6"/>
  <c r="J61" i="6"/>
  <c r="K79" i="6"/>
  <c r="CK79" i="6" s="1"/>
  <c r="CU79" i="6" s="1"/>
  <c r="CT79" i="6" s="1"/>
  <c r="F48" i="6"/>
  <c r="C48" i="6"/>
  <c r="K48" i="6"/>
  <c r="CK48" i="6" s="1"/>
  <c r="CU48" i="6" s="1"/>
  <c r="CT48" i="6" s="1"/>
  <c r="N65" i="6"/>
  <c r="CN65" i="6" s="1"/>
  <c r="CX65" i="6" s="1"/>
  <c r="E237" i="6"/>
  <c r="I87" i="6"/>
  <c r="G128" i="6"/>
  <c r="H288" i="6"/>
  <c r="I140" i="6"/>
  <c r="I128" i="6"/>
  <c r="D185" i="6"/>
  <c r="J148" i="6"/>
  <c r="E127" i="6"/>
  <c r="G273" i="6"/>
  <c r="I75" i="6"/>
  <c r="J44" i="6"/>
  <c r="H79" i="6"/>
  <c r="G189" i="6"/>
  <c r="H67" i="6"/>
  <c r="G99" i="6"/>
  <c r="K153" i="6"/>
  <c r="CK153" i="6" s="1"/>
  <c r="CU153" i="6" s="1"/>
  <c r="CT153" i="6" s="1"/>
  <c r="F102" i="6"/>
  <c r="E48" i="6"/>
  <c r="P197" i="6"/>
  <c r="CP197" i="6" s="1"/>
  <c r="CZ197" i="6" s="1"/>
  <c r="H197" i="6"/>
  <c r="I196" i="6"/>
  <c r="I154" i="6"/>
  <c r="F153" i="6"/>
  <c r="C61" i="6"/>
  <c r="K61" i="6"/>
  <c r="CK61" i="6" s="1"/>
  <c r="CU61" i="6" s="1"/>
  <c r="CT61" i="6" s="1"/>
  <c r="C63" i="6"/>
  <c r="J277" i="6"/>
  <c r="G61" i="6"/>
  <c r="G63" i="6"/>
  <c r="G136" i="6"/>
  <c r="C68" i="6"/>
  <c r="K68" i="6"/>
  <c r="CK68" i="6" s="1"/>
  <c r="CU68" i="6" s="1"/>
  <c r="CT68" i="6" s="1"/>
  <c r="C146" i="6"/>
  <c r="I233" i="6"/>
  <c r="C232" i="6"/>
  <c r="K232" i="6"/>
  <c r="CK232" i="6" s="1"/>
  <c r="CU232" i="6" s="1"/>
  <c r="CT232" i="6" s="1"/>
  <c r="E113" i="6"/>
  <c r="J166" i="6"/>
  <c r="J122" i="6"/>
  <c r="J195" i="6"/>
  <c r="D89" i="6"/>
  <c r="G76" i="6"/>
  <c r="E133" i="6"/>
  <c r="K207" i="6"/>
  <c r="CK207" i="6" s="1"/>
  <c r="CU207" i="6" s="1"/>
  <c r="CT207" i="6" s="1"/>
  <c r="C207" i="6"/>
  <c r="C65" i="6"/>
  <c r="H195" i="6"/>
  <c r="P195" i="6"/>
  <c r="CP195" i="6" s="1"/>
  <c r="CZ195" i="6" s="1"/>
  <c r="L277" i="6"/>
  <c r="CL277" i="6" s="1"/>
  <c r="CV277" i="6" s="1"/>
  <c r="J96" i="6"/>
  <c r="D132" i="6"/>
  <c r="G174" i="6"/>
  <c r="J83" i="6"/>
  <c r="R83" i="6"/>
  <c r="CR83" i="6" s="1"/>
  <c r="DB83" i="6" s="1"/>
  <c r="N285" i="6"/>
  <c r="CN285" i="6" s="1"/>
  <c r="CX285" i="6" s="1"/>
  <c r="G205" i="6"/>
  <c r="F128" i="6"/>
  <c r="E58" i="6"/>
  <c r="E249" i="6"/>
  <c r="I61" i="6"/>
  <c r="C44" i="6"/>
  <c r="I288" i="6"/>
  <c r="L196" i="6"/>
  <c r="CL196" i="6" s="1"/>
  <c r="CV196" i="6" s="1"/>
  <c r="I295" i="6"/>
  <c r="C295" i="6"/>
  <c r="J189" i="6"/>
  <c r="G113" i="6"/>
  <c r="C84" i="6"/>
  <c r="G233" i="6"/>
  <c r="I99" i="6"/>
  <c r="J190" i="6"/>
  <c r="I175" i="6"/>
  <c r="F175" i="6"/>
  <c r="D153" i="6"/>
  <c r="K262" i="6"/>
  <c r="CK262" i="6" s="1"/>
  <c r="CU262" i="6" s="1"/>
  <c r="CT262" i="6" s="1"/>
  <c r="Q195" i="6"/>
  <c r="CQ195" i="6" s="1"/>
  <c r="DA195" i="6" s="1"/>
  <c r="K196" i="6"/>
  <c r="CK196" i="6" s="1"/>
  <c r="CU196" i="6" s="1"/>
  <c r="CT196" i="6" s="1"/>
  <c r="D79" i="6"/>
  <c r="F154" i="6"/>
  <c r="H217" i="6"/>
  <c r="D88" i="6"/>
  <c r="G272" i="6"/>
  <c r="H203" i="6"/>
  <c r="E273" i="6"/>
  <c r="D273" i="6"/>
  <c r="J217" i="6"/>
  <c r="D205" i="6"/>
  <c r="N264" i="6"/>
  <c r="CN264" i="6" s="1"/>
  <c r="CX264" i="6" s="1"/>
  <c r="D134" i="6"/>
  <c r="E162" i="6"/>
  <c r="G185" i="6"/>
  <c r="J71" i="6"/>
  <c r="J244" i="6"/>
  <c r="E244" i="6"/>
  <c r="E103" i="6"/>
  <c r="J105" i="6"/>
  <c r="F288" i="6"/>
  <c r="G96" i="6"/>
  <c r="H88" i="6"/>
  <c r="G143" i="6"/>
  <c r="O143" i="6"/>
  <c r="CO143" i="6" s="1"/>
  <c r="CY143" i="6" s="1"/>
  <c r="N70" i="6"/>
  <c r="CN70" i="6" s="1"/>
  <c r="CX70" i="6" s="1"/>
  <c r="F70" i="6"/>
  <c r="J241" i="6"/>
  <c r="G68" i="6"/>
  <c r="O100" i="6"/>
  <c r="CO100" i="6" s="1"/>
  <c r="CY100" i="6" s="1"/>
  <c r="J125" i="6"/>
  <c r="J229" i="6"/>
  <c r="G179" i="6"/>
  <c r="E60" i="6"/>
  <c r="E195" i="6"/>
  <c r="D36" i="6"/>
  <c r="J232" i="6"/>
  <c r="G46" i="6"/>
  <c r="C240" i="6"/>
  <c r="I190" i="6"/>
  <c r="H58" i="6"/>
  <c r="H295" i="6"/>
  <c r="H96" i="6"/>
  <c r="H146" i="6"/>
  <c r="H265" i="6"/>
  <c r="G80" i="6"/>
  <c r="D146" i="6"/>
  <c r="C296" i="6"/>
  <c r="H273" i="6"/>
  <c r="F276" i="6"/>
  <c r="F35" i="6"/>
  <c r="F195" i="6"/>
  <c r="J14" i="6"/>
  <c r="D109" i="6"/>
  <c r="H205" i="6"/>
  <c r="C128" i="6"/>
  <c r="H249" i="6"/>
  <c r="H61" i="6"/>
  <c r="C51" i="6"/>
  <c r="E44" i="6"/>
  <c r="I79" i="6"/>
  <c r="D295" i="6"/>
  <c r="F113" i="6"/>
  <c r="H153" i="6"/>
  <c r="C175" i="6"/>
  <c r="E233" i="6"/>
  <c r="H233" i="6"/>
  <c r="F190" i="6"/>
  <c r="F209" i="6"/>
  <c r="E175" i="6"/>
  <c r="D67" i="6"/>
  <c r="I198" i="6"/>
  <c r="G217" i="6"/>
  <c r="I174" i="6"/>
  <c r="J198" i="6"/>
  <c r="F257" i="6"/>
  <c r="N195" i="6"/>
  <c r="CN195" i="6" s="1"/>
  <c r="CX195" i="6" s="1"/>
  <c r="G295" i="6"/>
  <c r="F265" i="6"/>
  <c r="F176" i="6"/>
  <c r="I277" i="6"/>
  <c r="Q32" i="6"/>
  <c r="CQ32" i="6" s="1"/>
  <c r="DA32" i="6" s="1"/>
  <c r="E65" i="6"/>
  <c r="J67" i="6"/>
  <c r="F46" i="6"/>
  <c r="G146" i="6"/>
  <c r="G198" i="6"/>
  <c r="G85" i="6"/>
  <c r="M100" i="6"/>
  <c r="CM100" i="6" s="1"/>
  <c r="CW100" i="6" s="1"/>
  <c r="E84" i="6"/>
  <c r="F115" i="6"/>
  <c r="I286" i="6"/>
  <c r="D87" i="6"/>
  <c r="D131" i="6"/>
  <c r="D42" i="6"/>
  <c r="I244" i="6"/>
  <c r="J158" i="6"/>
  <c r="E96" i="6"/>
  <c r="F87" i="6"/>
  <c r="D161" i="6"/>
  <c r="J178" i="6"/>
  <c r="D164" i="6"/>
  <c r="H113" i="6"/>
  <c r="H87" i="6"/>
  <c r="F127" i="6"/>
  <c r="R89" i="6"/>
  <c r="CR89" i="6" s="1"/>
  <c r="DB89" i="6" s="1"/>
  <c r="I260" i="6"/>
  <c r="H168" i="6"/>
  <c r="E126" i="6"/>
  <c r="D35" i="6"/>
  <c r="I63" i="6"/>
  <c r="J197" i="6"/>
  <c r="M54" i="6"/>
  <c r="CM54" i="6" s="1"/>
  <c r="CW54" i="6" s="1"/>
  <c r="H133" i="6"/>
  <c r="E169" i="6"/>
  <c r="H181" i="6"/>
  <c r="G202" i="6"/>
  <c r="C115" i="6"/>
  <c r="I179" i="6"/>
  <c r="H44" i="6"/>
  <c r="J126" i="6"/>
  <c r="C126" i="6"/>
  <c r="I148" i="6"/>
  <c r="I122" i="6"/>
  <c r="C265" i="6"/>
  <c r="C256" i="6"/>
  <c r="G105" i="6"/>
  <c r="F79" i="6"/>
  <c r="G197" i="6"/>
  <c r="E67" i="6"/>
  <c r="I153" i="6"/>
  <c r="F170" i="6"/>
  <c r="G261" i="6"/>
  <c r="F245" i="6"/>
  <c r="G153" i="6"/>
  <c r="I67" i="6"/>
  <c r="I166" i="6"/>
  <c r="G71" i="6"/>
  <c r="H147" i="6"/>
  <c r="F249" i="6"/>
  <c r="C166" i="6"/>
  <c r="E51" i="6"/>
  <c r="J139" i="6"/>
  <c r="I114" i="6"/>
  <c r="G65" i="6"/>
  <c r="G277" i="6"/>
  <c r="H143" i="6"/>
  <c r="I276" i="6"/>
  <c r="H35" i="6"/>
  <c r="D277" i="6"/>
  <c r="J114" i="6"/>
  <c r="D105" i="6"/>
  <c r="I80" i="6"/>
  <c r="I146" i="6"/>
  <c r="H166" i="6"/>
  <c r="D95" i="6"/>
  <c r="D62" i="6"/>
  <c r="G209" i="6"/>
  <c r="D288" i="6"/>
  <c r="I96" i="6"/>
  <c r="D63" i="6"/>
  <c r="H134" i="6"/>
  <c r="F122" i="6"/>
  <c r="H179" i="6"/>
  <c r="D217" i="6"/>
  <c r="D60" i="6"/>
  <c r="C233" i="6"/>
  <c r="H198" i="6"/>
  <c r="C185" i="6"/>
  <c r="F76" i="6"/>
  <c r="D260" i="6"/>
  <c r="I242" i="6"/>
  <c r="E112" i="6"/>
  <c r="J209" i="6"/>
  <c r="C77" i="6"/>
  <c r="C83" i="6"/>
  <c r="K83" i="6"/>
  <c r="CK83" i="6" s="1"/>
  <c r="CU83" i="6" s="1"/>
  <c r="CT83" i="6" s="1"/>
  <c r="D98" i="6"/>
  <c r="G48" i="6"/>
  <c r="H234" i="6"/>
  <c r="F277" i="6"/>
  <c r="N277" i="6"/>
  <c r="CN277" i="6" s="1"/>
  <c r="CX277" i="6" s="1"/>
  <c r="I189" i="6"/>
  <c r="H136" i="6"/>
  <c r="J175" i="6"/>
  <c r="G139" i="6"/>
  <c r="I102" i="6"/>
  <c r="P280" i="6"/>
  <c r="CP280" i="6" s="1"/>
  <c r="CZ280" i="6" s="1"/>
  <c r="E104" i="6"/>
  <c r="R65" i="6"/>
  <c r="CR65" i="6" s="1"/>
  <c r="DB65" i="6" s="1"/>
  <c r="E83" i="6"/>
  <c r="M83" i="6"/>
  <c r="CM83" i="6" s="1"/>
  <c r="CW83" i="6" s="1"/>
  <c r="J237" i="6"/>
  <c r="D125" i="6"/>
  <c r="F272" i="6"/>
  <c r="J269" i="6"/>
  <c r="I162" i="6"/>
  <c r="J58" i="6"/>
  <c r="E115" i="6"/>
  <c r="E297" i="6"/>
  <c r="F71" i="6"/>
  <c r="D233" i="6"/>
  <c r="C76" i="6"/>
  <c r="F99" i="6"/>
  <c r="F85" i="6"/>
  <c r="E98" i="6"/>
  <c r="D244" i="6"/>
  <c r="H242" i="6"/>
  <c r="I88" i="6"/>
  <c r="E148" i="6"/>
  <c r="E232" i="6"/>
  <c r="I65" i="6"/>
  <c r="C260" i="6"/>
  <c r="G147" i="6"/>
  <c r="I58" i="6"/>
  <c r="H237" i="6"/>
  <c r="I201" i="6"/>
  <c r="F11" i="6"/>
  <c r="K182" i="6"/>
  <c r="CK182" i="6" s="1"/>
  <c r="CU182" i="6" s="1"/>
  <c r="CT182" i="6" s="1"/>
  <c r="E189" i="6"/>
  <c r="E280" i="6"/>
  <c r="H254" i="6"/>
  <c r="H47" i="6"/>
  <c r="G229" i="6"/>
  <c r="E205" i="6"/>
  <c r="Q92" i="6"/>
  <c r="CQ92" i="6" s="1"/>
  <c r="DA92" i="6" s="1"/>
  <c r="J274" i="6"/>
  <c r="D222" i="6"/>
  <c r="C218" i="6"/>
  <c r="F193" i="6"/>
  <c r="G109" i="6"/>
  <c r="J36" i="6"/>
  <c r="G232" i="6"/>
  <c r="F177" i="6"/>
  <c r="D198" i="6"/>
  <c r="I35" i="6"/>
  <c r="G93" i="6"/>
  <c r="F80" i="6"/>
  <c r="F95" i="6"/>
  <c r="E252" i="6"/>
  <c r="J176" i="6"/>
  <c r="C104" i="6"/>
  <c r="K104" i="6"/>
  <c r="CK104" i="6" s="1"/>
  <c r="CU104" i="6" s="1"/>
  <c r="CT104" i="6" s="1"/>
  <c r="E82" i="6"/>
  <c r="D291" i="6"/>
  <c r="H19" i="6"/>
  <c r="G228" i="6"/>
  <c r="C112" i="6"/>
  <c r="H99" i="6"/>
  <c r="G199" i="6"/>
  <c r="J149" i="6"/>
  <c r="J98" i="6"/>
  <c r="I98" i="6"/>
  <c r="C293" i="6"/>
  <c r="K293" i="6"/>
  <c r="CK293" i="6" s="1"/>
  <c r="CU293" i="6" s="1"/>
  <c r="CT293" i="6" s="1"/>
  <c r="I138" i="6"/>
  <c r="Q138" i="6"/>
  <c r="CQ138" i="6" s="1"/>
  <c r="DA138" i="6" s="1"/>
  <c r="F174" i="6"/>
  <c r="E242" i="6"/>
  <c r="D80" i="6"/>
  <c r="D264" i="6"/>
  <c r="D83" i="6"/>
  <c r="C253" i="6"/>
  <c r="H109" i="6"/>
  <c r="P109" i="6"/>
  <c r="CP109" i="6" s="1"/>
  <c r="CZ109" i="6" s="1"/>
  <c r="H278" i="6"/>
  <c r="J193" i="6"/>
  <c r="E265" i="6"/>
  <c r="M265" i="6"/>
  <c r="CM265" i="6" s="1"/>
  <c r="CW265" i="6" s="1"/>
  <c r="J80" i="6"/>
  <c r="I36" i="6"/>
  <c r="H232" i="6"/>
  <c r="P232" i="6"/>
  <c r="CP232" i="6" s="1"/>
  <c r="CZ232" i="6" s="1"/>
  <c r="G115" i="6"/>
  <c r="C75" i="6"/>
  <c r="K75" i="6"/>
  <c r="CK75" i="6" s="1"/>
  <c r="CU75" i="6" s="1"/>
  <c r="CT75" i="6" s="1"/>
  <c r="E59" i="6"/>
  <c r="D84" i="6"/>
  <c r="C285" i="6"/>
  <c r="D133" i="6"/>
  <c r="K218" i="6"/>
  <c r="CK218" i="6" s="1"/>
  <c r="CU218" i="6" s="1"/>
  <c r="CT218" i="6" s="1"/>
  <c r="I92" i="6"/>
  <c r="I134" i="6"/>
  <c r="C276" i="6"/>
  <c r="D276" i="6"/>
  <c r="F260" i="6"/>
  <c r="H70" i="6"/>
  <c r="P70" i="6"/>
  <c r="CP70" i="6" s="1"/>
  <c r="CZ70" i="6" s="1"/>
  <c r="F229" i="6"/>
  <c r="D249" i="6"/>
  <c r="I50" i="6"/>
  <c r="I169" i="6"/>
  <c r="I127" i="6"/>
  <c r="D102" i="6"/>
  <c r="H196" i="6"/>
  <c r="G51" i="6"/>
  <c r="H199" i="6"/>
  <c r="I216" i="6"/>
  <c r="D139" i="6"/>
  <c r="P126" i="6"/>
  <c r="CP126" i="6" s="1"/>
  <c r="CZ126" i="6" s="1"/>
  <c r="C67" i="6"/>
  <c r="K143" i="6"/>
  <c r="CK143" i="6" s="1"/>
  <c r="CU143" i="6" s="1"/>
  <c r="CT143" i="6" s="1"/>
  <c r="J128" i="6"/>
  <c r="E128" i="6"/>
  <c r="C153" i="6"/>
  <c r="F60" i="6"/>
  <c r="C237" i="6"/>
  <c r="G237" i="6"/>
  <c r="C179" i="6"/>
  <c r="D149" i="6"/>
  <c r="G166" i="6"/>
  <c r="H209" i="6"/>
  <c r="F196" i="6"/>
  <c r="J113" i="6"/>
  <c r="O42" i="6"/>
  <c r="CO42" i="6" s="1"/>
  <c r="CY42" i="6" s="1"/>
  <c r="E50" i="6"/>
  <c r="I245" i="6"/>
  <c r="D127" i="6"/>
  <c r="E158" i="6"/>
  <c r="G287" i="6"/>
  <c r="D209" i="6"/>
  <c r="D229" i="6"/>
  <c r="H149" i="6"/>
  <c r="D232" i="6"/>
  <c r="H89" i="6"/>
  <c r="J136" i="6"/>
  <c r="G87" i="6"/>
  <c r="H175" i="6"/>
  <c r="F126" i="6"/>
  <c r="C42" i="6"/>
  <c r="G190" i="6"/>
  <c r="E229" i="6"/>
  <c r="Q209" i="6"/>
  <c r="CQ209" i="6" s="1"/>
  <c r="DA209" i="6" s="1"/>
  <c r="C121" i="6"/>
  <c r="I109" i="6"/>
  <c r="E35" i="6"/>
  <c r="E61" i="6"/>
  <c r="H63" i="6"/>
  <c r="E272" i="6"/>
  <c r="F96" i="6"/>
  <c r="D65" i="6"/>
  <c r="J79" i="6"/>
  <c r="I197" i="6"/>
  <c r="D85" i="6"/>
  <c r="I237" i="6"/>
  <c r="J162" i="6"/>
  <c r="F233" i="6"/>
  <c r="J87" i="6"/>
  <c r="J130" i="6"/>
  <c r="J46" i="6"/>
  <c r="G220" i="6"/>
  <c r="F158" i="6"/>
  <c r="J51" i="6"/>
  <c r="E79" i="6"/>
  <c r="E209" i="6"/>
  <c r="H51" i="6"/>
  <c r="D197" i="6"/>
  <c r="G100" i="6"/>
  <c r="G60" i="6"/>
  <c r="I249" i="6"/>
  <c r="C249" i="6"/>
  <c r="I51" i="6"/>
  <c r="D71" i="6"/>
  <c r="F278" i="6"/>
  <c r="H282" i="6"/>
  <c r="J77" i="6"/>
  <c r="H251" i="6"/>
  <c r="I234" i="6"/>
  <c r="F49" i="6"/>
  <c r="J78" i="6"/>
  <c r="G251" i="6"/>
  <c r="F200" i="6"/>
  <c r="D171" i="6"/>
  <c r="C212" i="6"/>
  <c r="F150" i="6"/>
  <c r="F72" i="6"/>
  <c r="F178" i="6"/>
  <c r="C220" i="6"/>
  <c r="K220" i="6"/>
  <c r="CK220" i="6" s="1"/>
  <c r="CU220" i="6" s="1"/>
  <c r="CT220" i="6" s="1"/>
  <c r="L228" i="6"/>
  <c r="CL228" i="6" s="1"/>
  <c r="CV228" i="6" s="1"/>
  <c r="Q177" i="6"/>
  <c r="CQ177" i="6" s="1"/>
  <c r="DA177" i="6" s="1"/>
  <c r="D210" i="6"/>
  <c r="D118" i="6"/>
  <c r="I266" i="6"/>
  <c r="G270" i="6"/>
  <c r="I289" i="6"/>
  <c r="C103" i="6"/>
  <c r="F157" i="6"/>
  <c r="F211" i="6"/>
  <c r="C211" i="6"/>
  <c r="F298" i="6"/>
  <c r="F142" i="6"/>
  <c r="H230" i="6"/>
  <c r="C263" i="6"/>
  <c r="F43" i="6"/>
  <c r="D168" i="6"/>
  <c r="C69" i="6"/>
  <c r="D177" i="6"/>
  <c r="K41" i="6"/>
  <c r="CK41" i="6" s="1"/>
  <c r="CU41" i="6" s="1"/>
  <c r="CT41" i="6" s="1"/>
  <c r="R138" i="6"/>
  <c r="CR138" i="6" s="1"/>
  <c r="DB138" i="6" s="1"/>
  <c r="F168" i="6"/>
  <c r="I207" i="6"/>
  <c r="H62" i="6"/>
  <c r="E135" i="6"/>
  <c r="G284" i="6"/>
  <c r="F231" i="6"/>
  <c r="F186" i="6"/>
  <c r="F279" i="6"/>
  <c r="D287" i="6"/>
  <c r="G52" i="6"/>
  <c r="F263" i="6"/>
  <c r="F268" i="6"/>
  <c r="G276" i="6"/>
  <c r="F162" i="6"/>
  <c r="J168" i="6"/>
  <c r="D283" i="6"/>
  <c r="C95" i="6"/>
  <c r="H286" i="6"/>
  <c r="D204" i="6"/>
  <c r="G248" i="6"/>
  <c r="E182" i="6"/>
  <c r="I78" i="6"/>
  <c r="J41" i="6"/>
  <c r="H107" i="6"/>
  <c r="H188" i="6"/>
  <c r="J123" i="6"/>
  <c r="J38" i="6"/>
  <c r="E188" i="6"/>
  <c r="I112" i="6"/>
  <c r="F77" i="6"/>
  <c r="F59" i="6"/>
  <c r="I255" i="6"/>
  <c r="D86" i="6"/>
  <c r="F39" i="6"/>
  <c r="F258" i="6"/>
  <c r="F111" i="6"/>
  <c r="K255" i="6"/>
  <c r="CK255" i="6" s="1"/>
  <c r="CU255" i="6" s="1"/>
  <c r="CT255" i="6" s="1"/>
  <c r="J268" i="6"/>
  <c r="E275" i="6"/>
  <c r="G142" i="6"/>
  <c r="J253" i="6"/>
  <c r="E276" i="6"/>
  <c r="F253" i="6"/>
  <c r="H284" i="6"/>
  <c r="I214" i="6"/>
  <c r="C292" i="6"/>
  <c r="I170" i="6"/>
  <c r="F269" i="6"/>
  <c r="H152" i="6"/>
  <c r="D156" i="6"/>
  <c r="D61" i="6"/>
  <c r="E141" i="6"/>
  <c r="D263" i="6"/>
  <c r="G223" i="6"/>
  <c r="I284" i="6"/>
  <c r="J246" i="6"/>
  <c r="F123" i="6"/>
  <c r="I119" i="6"/>
  <c r="H214" i="6"/>
  <c r="G177" i="6"/>
  <c r="F114" i="6"/>
  <c r="F271" i="6"/>
  <c r="G253" i="6"/>
  <c r="F172" i="6"/>
  <c r="I241" i="6"/>
  <c r="E75" i="6"/>
  <c r="E90" i="6"/>
  <c r="G82" i="6"/>
  <c r="G44" i="6"/>
  <c r="G42" i="6"/>
  <c r="F283" i="6"/>
  <c r="F42" i="6"/>
  <c r="I191" i="6"/>
  <c r="E102" i="6"/>
  <c r="E238" i="6"/>
  <c r="C231" i="6"/>
  <c r="I100" i="6"/>
  <c r="D292" i="6"/>
  <c r="J292" i="6"/>
  <c r="G292" i="6"/>
  <c r="G271" i="6"/>
  <c r="J214" i="6"/>
  <c r="G172" i="6"/>
  <c r="E264" i="6"/>
  <c r="C246" i="6"/>
  <c r="J276" i="6"/>
  <c r="I181" i="6"/>
  <c r="I89" i="6"/>
  <c r="I110" i="6"/>
  <c r="J235" i="6"/>
  <c r="E174" i="6"/>
  <c r="J216" i="6"/>
  <c r="F208" i="6"/>
  <c r="G57" i="6"/>
  <c r="E263" i="6"/>
  <c r="C28" i="6"/>
  <c r="F241" i="6"/>
  <c r="F90" i="6"/>
  <c r="F100" i="6"/>
  <c r="J70" i="6"/>
  <c r="I40" i="6"/>
  <c r="H261" i="6"/>
  <c r="G264" i="6"/>
  <c r="J264" i="6"/>
  <c r="J146" i="6"/>
  <c r="H204" i="6"/>
  <c r="E54" i="6"/>
  <c r="F89" i="6"/>
  <c r="O116" i="6"/>
  <c r="CO116" i="6" s="1"/>
  <c r="CY116" i="6" s="1"/>
  <c r="C191" i="6"/>
  <c r="H281" i="6"/>
  <c r="J112" i="6"/>
  <c r="J103" i="6"/>
  <c r="J174" i="6"/>
  <c r="G138" i="6"/>
  <c r="I44" i="6"/>
  <c r="J89" i="6"/>
  <c r="E42" i="6"/>
  <c r="G11" i="6"/>
  <c r="E19" i="6"/>
  <c r="F27" i="6"/>
  <c r="G30" i="6"/>
  <c r="P21" i="6"/>
  <c r="CP21" i="6" s="1"/>
  <c r="CZ21" i="6" s="1"/>
  <c r="G35" i="6"/>
  <c r="G13" i="6"/>
  <c r="D24" i="6"/>
  <c r="H26" i="6"/>
  <c r="D16" i="6"/>
  <c r="J13" i="6"/>
  <c r="I28" i="6"/>
  <c r="D31" i="6"/>
  <c r="I30" i="6"/>
  <c r="Q157" i="6"/>
  <c r="CQ157" i="6" s="1"/>
  <c r="DA157" i="6" s="1"/>
  <c r="E300" i="6"/>
  <c r="R239" i="6"/>
  <c r="CR239" i="6" s="1"/>
  <c r="DB239" i="6" s="1"/>
  <c r="J141" i="6"/>
  <c r="C38" i="6"/>
  <c r="D157" i="6"/>
  <c r="E230" i="6"/>
  <c r="I235" i="6"/>
  <c r="D223" i="6"/>
  <c r="F227" i="6"/>
  <c r="I41" i="6"/>
  <c r="J222" i="6"/>
  <c r="H211" i="6"/>
  <c r="J213" i="6"/>
  <c r="F219" i="6"/>
  <c r="G37" i="6"/>
  <c r="G184" i="6"/>
  <c r="J188" i="6"/>
  <c r="F255" i="6"/>
  <c r="F129" i="6"/>
  <c r="J279" i="6"/>
  <c r="I269" i="6"/>
  <c r="H231" i="6"/>
  <c r="E282" i="6"/>
  <c r="E274" i="6"/>
  <c r="H33" i="6"/>
  <c r="I182" i="6"/>
  <c r="Q182" i="6"/>
  <c r="CQ182" i="6" s="1"/>
  <c r="DA182" i="6" s="1"/>
  <c r="D38" i="6"/>
  <c r="E194" i="6"/>
  <c r="J191" i="6"/>
  <c r="D231" i="6"/>
  <c r="F262" i="6"/>
  <c r="F40" i="6"/>
  <c r="E254" i="6"/>
  <c r="D253" i="6"/>
  <c r="J284" i="6"/>
  <c r="G250" i="6"/>
  <c r="O250" i="6"/>
  <c r="CO250" i="6" s="1"/>
  <c r="CY250" i="6" s="1"/>
  <c r="E259" i="6"/>
  <c r="D78" i="6"/>
  <c r="J215" i="6"/>
  <c r="I210" i="6"/>
  <c r="F235" i="6"/>
  <c r="H267" i="6"/>
  <c r="F210" i="6"/>
  <c r="G235" i="6"/>
  <c r="E199" i="6"/>
  <c r="F286" i="6"/>
  <c r="J45" i="6"/>
  <c r="E168" i="6"/>
  <c r="G64" i="6"/>
  <c r="G275" i="6"/>
  <c r="O232" i="6"/>
  <c r="CO232" i="6" s="1"/>
  <c r="CY232" i="6" s="1"/>
  <c r="O26" i="6"/>
  <c r="CO26" i="6" s="1"/>
  <c r="CY26" i="6" s="1"/>
  <c r="D300" i="6"/>
  <c r="I211" i="6"/>
  <c r="D298" i="6"/>
  <c r="P85" i="6"/>
  <c r="CP85" i="6" s="1"/>
  <c r="CZ85" i="6" s="1"/>
  <c r="G107" i="6"/>
  <c r="I282" i="6"/>
  <c r="N138" i="6"/>
  <c r="CN138" i="6" s="1"/>
  <c r="CX138" i="6" s="1"/>
  <c r="F138" i="6"/>
  <c r="E270" i="6"/>
  <c r="G267" i="6"/>
  <c r="F159" i="6"/>
  <c r="F144" i="6"/>
  <c r="J207" i="6"/>
  <c r="I59" i="6"/>
  <c r="G176" i="6"/>
  <c r="G162" i="6"/>
  <c r="D167" i="6"/>
  <c r="E204" i="6"/>
  <c r="I223" i="6"/>
  <c r="I231" i="6"/>
  <c r="G210" i="6"/>
  <c r="I194" i="6"/>
  <c r="E39" i="6"/>
  <c r="I222" i="6"/>
  <c r="F247" i="6"/>
  <c r="N247" i="6"/>
  <c r="CN247" i="6" s="1"/>
  <c r="CX247" i="6" s="1"/>
  <c r="F192" i="6"/>
  <c r="I292" i="6"/>
  <c r="G56" i="6"/>
  <c r="F223" i="6"/>
  <c r="I254" i="6"/>
  <c r="I250" i="6"/>
  <c r="G278" i="6"/>
  <c r="I226" i="6"/>
  <c r="F266" i="6"/>
  <c r="E207" i="6"/>
  <c r="J54" i="6"/>
  <c r="R54" i="6"/>
  <c r="CR54" i="6" s="1"/>
  <c r="DB54" i="6" s="1"/>
  <c r="C225" i="6"/>
  <c r="G43" i="6"/>
  <c r="J234" i="6"/>
  <c r="J116" i="6"/>
  <c r="C254" i="6"/>
  <c r="Q206" i="6"/>
  <c r="CQ206" i="6" s="1"/>
  <c r="DA206" i="6" s="1"/>
  <c r="F234" i="6"/>
  <c r="J224" i="6"/>
  <c r="F107" i="6"/>
  <c r="J223" i="6"/>
  <c r="C140" i="6"/>
  <c r="J92" i="6"/>
  <c r="R92" i="6"/>
  <c r="CR92" i="6" s="1"/>
  <c r="DB92" i="6" s="1"/>
  <c r="J278" i="6"/>
  <c r="J218" i="6"/>
  <c r="E251" i="6"/>
  <c r="E94" i="6"/>
  <c r="J258" i="6"/>
  <c r="F230" i="6"/>
  <c r="H54" i="6"/>
  <c r="P100" i="6"/>
  <c r="CP100" i="6" s="1"/>
  <c r="CZ100" i="6" s="1"/>
  <c r="G40" i="6"/>
  <c r="I243" i="6"/>
  <c r="D269" i="6"/>
  <c r="G240" i="6"/>
  <c r="M89" i="6"/>
  <c r="CM89" i="6" s="1"/>
  <c r="CW89" i="6" s="1"/>
  <c r="E186" i="6"/>
  <c r="I279" i="6"/>
  <c r="I167" i="6"/>
  <c r="D120" i="6"/>
  <c r="Q125" i="6"/>
  <c r="CQ125" i="6" s="1"/>
  <c r="DA125" i="6" s="1"/>
  <c r="H241" i="6"/>
  <c r="G181" i="6"/>
  <c r="C90" i="6"/>
  <c r="F246" i="6"/>
  <c r="G262" i="6"/>
  <c r="G236" i="6"/>
  <c r="I124" i="6"/>
  <c r="F119" i="6"/>
  <c r="D299" i="6"/>
  <c r="R218" i="6"/>
  <c r="CR218" i="6" s="1"/>
  <c r="DB218" i="6" s="1"/>
  <c r="G165" i="6"/>
  <c r="P54" i="6"/>
  <c r="CP54" i="6" s="1"/>
  <c r="CZ54" i="6" s="1"/>
  <c r="C30" i="6"/>
  <c r="F274" i="6"/>
  <c r="G225" i="6"/>
  <c r="G182" i="6"/>
  <c r="G91" i="6"/>
  <c r="O91" i="6"/>
  <c r="CO91" i="6" s="1"/>
  <c r="CY91" i="6" s="1"/>
  <c r="G204" i="6"/>
  <c r="H163" i="6"/>
  <c r="J102" i="6"/>
  <c r="I120" i="6"/>
  <c r="H178" i="6"/>
  <c r="F132" i="6"/>
  <c r="G285" i="6"/>
  <c r="J177" i="6"/>
  <c r="H180" i="6"/>
  <c r="F218" i="6"/>
  <c r="G255" i="6"/>
  <c r="O255" i="6"/>
  <c r="CO255" i="6" s="1"/>
  <c r="CY255" i="6" s="1"/>
  <c r="E291" i="6"/>
  <c r="I290" i="6"/>
  <c r="H263" i="6"/>
  <c r="H238" i="6"/>
  <c r="E258" i="6"/>
  <c r="E296" i="6"/>
  <c r="C229" i="6"/>
  <c r="G39" i="6"/>
  <c r="D39" i="6"/>
  <c r="I275" i="6"/>
  <c r="E183" i="6"/>
  <c r="D40" i="6"/>
  <c r="G123" i="6"/>
  <c r="F250" i="6"/>
  <c r="I135" i="6"/>
  <c r="E210" i="6"/>
  <c r="D107" i="6"/>
  <c r="D256" i="6"/>
  <c r="G224" i="6"/>
  <c r="I220" i="6"/>
  <c r="Q220" i="6"/>
  <c r="CQ220" i="6" s="1"/>
  <c r="DA220" i="6" s="1"/>
  <c r="F188" i="6"/>
  <c r="H38" i="6"/>
  <c r="D218" i="6"/>
  <c r="F93" i="6"/>
  <c r="I300" i="6"/>
  <c r="C132" i="6"/>
  <c r="E218" i="6"/>
  <c r="I240" i="6"/>
  <c r="C188" i="6"/>
  <c r="G161" i="6"/>
  <c r="C180" i="6"/>
  <c r="G94" i="6"/>
  <c r="E246" i="6"/>
  <c r="D180" i="6"/>
  <c r="I186" i="6"/>
  <c r="J95" i="6"/>
  <c r="C269" i="6"/>
  <c r="G131" i="6"/>
  <c r="G281" i="6"/>
  <c r="H125" i="6"/>
  <c r="I125" i="6"/>
  <c r="E95" i="6"/>
  <c r="M111" i="6"/>
  <c r="CM111" i="6" s="1"/>
  <c r="CW111" i="6" s="1"/>
  <c r="E111" i="6"/>
  <c r="I11" i="6"/>
  <c r="F131" i="6"/>
  <c r="J47" i="6"/>
  <c r="K49" i="6"/>
  <c r="CK49" i="6" s="1"/>
  <c r="CU49" i="6" s="1"/>
  <c r="CT49" i="6" s="1"/>
  <c r="F120" i="6"/>
  <c r="G81" i="6"/>
  <c r="J183" i="6"/>
  <c r="D247" i="6"/>
  <c r="H247" i="6"/>
  <c r="E236" i="6"/>
  <c r="D74" i="6"/>
  <c r="C134" i="6"/>
  <c r="H264" i="6"/>
  <c r="E293" i="6"/>
  <c r="C214" i="6"/>
  <c r="G104" i="6"/>
  <c r="K70" i="6"/>
  <c r="CK70" i="6" s="1"/>
  <c r="CU70" i="6" s="1"/>
  <c r="CT70" i="6" s="1"/>
  <c r="K55" i="6"/>
  <c r="CK55" i="6" s="1"/>
  <c r="CU55" i="6" s="1"/>
  <c r="CT55" i="6" s="1"/>
  <c r="H123" i="6"/>
  <c r="D55" i="6"/>
  <c r="C176" i="6"/>
  <c r="E256" i="6"/>
  <c r="H240" i="6"/>
  <c r="C49" i="6"/>
  <c r="J129" i="6"/>
  <c r="E41" i="6"/>
  <c r="F110" i="6"/>
  <c r="E206" i="6"/>
  <c r="J298" i="6"/>
  <c r="I31" i="6"/>
  <c r="K192" i="6"/>
  <c r="CK192" i="6" s="1"/>
  <c r="CU192" i="6" s="1"/>
  <c r="CT192" i="6" s="1"/>
  <c r="C70" i="6"/>
  <c r="H269" i="6"/>
  <c r="J143" i="6"/>
  <c r="E144" i="6"/>
  <c r="H141" i="6"/>
  <c r="J118" i="6"/>
  <c r="H244" i="6"/>
  <c r="I64" i="6"/>
  <c r="H150" i="6"/>
  <c r="G20" i="6"/>
  <c r="I20" i="6"/>
  <c r="F165" i="6"/>
  <c r="H223" i="6"/>
  <c r="H94" i="6"/>
  <c r="F108" i="6"/>
  <c r="E184" i="6"/>
  <c r="E191" i="6"/>
  <c r="D266" i="6"/>
  <c r="H207" i="6"/>
  <c r="F180" i="6"/>
  <c r="C163" i="6"/>
  <c r="D178" i="6"/>
  <c r="R19" i="6"/>
  <c r="CR19" i="6" s="1"/>
  <c r="DB19" i="6" s="1"/>
  <c r="F226" i="6"/>
  <c r="F13" i="6"/>
  <c r="G92" i="6"/>
  <c r="F160" i="6"/>
  <c r="F69" i="6"/>
  <c r="J161" i="6"/>
  <c r="L170" i="6"/>
  <c r="CL170" i="6" s="1"/>
  <c r="CV170" i="6" s="1"/>
  <c r="D170" i="6"/>
  <c r="J159" i="6"/>
  <c r="H191" i="6"/>
  <c r="J94" i="6"/>
  <c r="C244" i="6"/>
  <c r="E240" i="6"/>
  <c r="G151" i="6"/>
  <c r="I248" i="6"/>
  <c r="D236" i="6"/>
  <c r="J111" i="6"/>
  <c r="Q111" i="6"/>
  <c r="CQ111" i="6" s="1"/>
  <c r="DA111" i="6" s="1"/>
  <c r="J66" i="6"/>
  <c r="G294" i="6"/>
  <c r="R119" i="6"/>
  <c r="CR119" i="6" s="1"/>
  <c r="DB119" i="6" s="1"/>
  <c r="J119" i="6"/>
  <c r="I239" i="6"/>
  <c r="G144" i="6"/>
  <c r="J289" i="6"/>
  <c r="F54" i="6"/>
  <c r="G98" i="6"/>
  <c r="E171" i="6"/>
  <c r="C247" i="6"/>
  <c r="K247" i="6"/>
  <c r="CK247" i="6" s="1"/>
  <c r="CU247" i="6" s="1"/>
  <c r="CT247" i="6" s="1"/>
  <c r="D97" i="6"/>
  <c r="H145" i="6"/>
  <c r="G45" i="6"/>
  <c r="F299" i="6"/>
  <c r="C170" i="6"/>
  <c r="K170" i="6"/>
  <c r="CK170" i="6" s="1"/>
  <c r="CU170" i="6" s="1"/>
  <c r="CT170" i="6" s="1"/>
  <c r="H224" i="6"/>
  <c r="K109" i="6"/>
  <c r="CK109" i="6" s="1"/>
  <c r="CU109" i="6" s="1"/>
  <c r="CT109" i="6" s="1"/>
  <c r="C109" i="6"/>
  <c r="N54" i="6"/>
  <c r="CN54" i="6" s="1"/>
  <c r="CX54" i="6" s="1"/>
  <c r="J145" i="6"/>
  <c r="D123" i="6"/>
  <c r="G132" i="6"/>
  <c r="D165" i="6"/>
  <c r="I281" i="6"/>
  <c r="G108" i="6"/>
  <c r="F47" i="6"/>
  <c r="I253" i="6"/>
  <c r="D243" i="6"/>
  <c r="F125" i="6"/>
  <c r="F84" i="6"/>
  <c r="N84" i="6"/>
  <c r="CN84" i="6" s="1"/>
  <c r="CX84" i="6" s="1"/>
  <c r="I173" i="6"/>
  <c r="I106" i="6"/>
  <c r="I47" i="6"/>
  <c r="D90" i="6"/>
  <c r="D137" i="6"/>
  <c r="G212" i="6"/>
  <c r="I70" i="6"/>
  <c r="F156" i="6"/>
  <c r="D213" i="6"/>
  <c r="D285" i="6"/>
  <c r="J226" i="6"/>
  <c r="H287" i="6"/>
  <c r="F164" i="6"/>
  <c r="J40" i="6"/>
  <c r="F206" i="6"/>
  <c r="E269" i="6"/>
  <c r="J266" i="6"/>
  <c r="D282" i="6"/>
  <c r="I183" i="6"/>
  <c r="G258" i="6"/>
  <c r="F238" i="6"/>
  <c r="I251" i="6"/>
  <c r="C142" i="6"/>
  <c r="C124" i="6"/>
  <c r="G263" i="6"/>
  <c r="E226" i="6"/>
  <c r="H41" i="6"/>
  <c r="D82" i="6"/>
  <c r="J255" i="6"/>
  <c r="M290" i="6"/>
  <c r="CM290" i="6" s="1"/>
  <c r="CW290" i="6" s="1"/>
  <c r="E290" i="6"/>
  <c r="I24" i="6"/>
  <c r="H42" i="6"/>
  <c r="P42" i="6"/>
  <c r="CP42" i="6" s="1"/>
  <c r="CZ42" i="6" s="1"/>
  <c r="G208" i="6"/>
  <c r="E52" i="6"/>
  <c r="H97" i="6"/>
  <c r="G173" i="6"/>
  <c r="D114" i="6"/>
  <c r="L255" i="6"/>
  <c r="CL255" i="6" s="1"/>
  <c r="CV255" i="6" s="1"/>
  <c r="Q13" i="6"/>
  <c r="CQ13" i="6" s="1"/>
  <c r="DA13" i="6" s="1"/>
  <c r="I21" i="6"/>
  <c r="R136" i="6"/>
  <c r="CR136" i="6" s="1"/>
  <c r="DB136" i="6" s="1"/>
  <c r="O92" i="6"/>
  <c r="CO92" i="6" s="1"/>
  <c r="CY92" i="6" s="1"/>
  <c r="H253" i="6"/>
  <c r="C117" i="6"/>
  <c r="Q290" i="6"/>
  <c r="CQ290" i="6" s="1"/>
  <c r="DA290" i="6" s="1"/>
  <c r="H121" i="6"/>
  <c r="G239" i="6"/>
  <c r="C92" i="6"/>
  <c r="F243" i="6"/>
  <c r="I94" i="6"/>
  <c r="H106" i="6"/>
  <c r="G299" i="6"/>
  <c r="F293" i="6"/>
  <c r="E56" i="6"/>
  <c r="J243" i="6"/>
  <c r="E143" i="6"/>
  <c r="D129" i="6"/>
  <c r="H257" i="6"/>
  <c r="C248" i="6"/>
  <c r="F173" i="6"/>
  <c r="D187" i="6"/>
  <c r="G90" i="6"/>
  <c r="H60" i="6"/>
  <c r="E34" i="6"/>
  <c r="H239" i="6"/>
  <c r="J72" i="6"/>
  <c r="K89" i="6"/>
  <c r="CK89" i="6" s="1"/>
  <c r="CU89" i="6" s="1"/>
  <c r="CT89" i="6" s="1"/>
  <c r="C131" i="6"/>
  <c r="F12" i="6"/>
  <c r="J293" i="6"/>
  <c r="H120" i="6"/>
  <c r="E289" i="6"/>
  <c r="J73" i="6"/>
  <c r="J52" i="6"/>
  <c r="J142" i="6"/>
  <c r="G160" i="6"/>
  <c r="F52" i="6"/>
  <c r="C123" i="6"/>
  <c r="K123" i="6"/>
  <c r="CK123" i="6" s="1"/>
  <c r="CU123" i="6" s="1"/>
  <c r="CT123" i="6" s="1"/>
  <c r="F213" i="6"/>
  <c r="H66" i="6"/>
  <c r="G120" i="6"/>
  <c r="E281" i="6"/>
  <c r="G141" i="6"/>
  <c r="H98" i="6"/>
  <c r="G118" i="6"/>
  <c r="J300" i="6"/>
  <c r="E131" i="6"/>
  <c r="I56" i="6"/>
  <c r="D192" i="6"/>
  <c r="H294" i="6"/>
  <c r="O167" i="6"/>
  <c r="CO167" i="6" s="1"/>
  <c r="CY167" i="6" s="1"/>
  <c r="I27" i="6"/>
  <c r="E27" i="6"/>
  <c r="F239" i="6"/>
  <c r="E92" i="6"/>
  <c r="M92" i="6"/>
  <c r="CM92" i="6" s="1"/>
  <c r="CW92" i="6" s="1"/>
  <c r="D274" i="6"/>
  <c r="D234" i="6"/>
  <c r="E49" i="6"/>
  <c r="G55" i="6"/>
  <c r="D215" i="6"/>
  <c r="I95" i="6"/>
  <c r="H144" i="6"/>
  <c r="I91" i="6"/>
  <c r="C82" i="6"/>
  <c r="H216" i="6"/>
  <c r="I293" i="6"/>
  <c r="I77" i="6"/>
  <c r="C108" i="6"/>
  <c r="E243" i="6"/>
  <c r="I121" i="6"/>
  <c r="I132" i="6"/>
  <c r="I225" i="6"/>
  <c r="H266" i="6"/>
  <c r="P266" i="6"/>
  <c r="CP266" i="6" s="1"/>
  <c r="CZ266" i="6" s="1"/>
  <c r="G152" i="6"/>
  <c r="J101" i="6"/>
  <c r="C141" i="6"/>
  <c r="H118" i="6"/>
  <c r="C45" i="6"/>
  <c r="D108" i="6"/>
  <c r="E70" i="6"/>
  <c r="C243" i="6"/>
  <c r="H132" i="6"/>
  <c r="H92" i="6"/>
  <c r="G129" i="6"/>
  <c r="J75" i="6"/>
  <c r="J184" i="6"/>
  <c r="G269" i="6"/>
  <c r="E107" i="6"/>
  <c r="F167" i="6"/>
  <c r="J120" i="6"/>
  <c r="D112" i="6"/>
  <c r="E283" i="6"/>
  <c r="D176" i="6"/>
  <c r="E160" i="6"/>
  <c r="E163" i="6"/>
  <c r="J131" i="6"/>
  <c r="C56" i="6"/>
  <c r="I73" i="6"/>
  <c r="H290" i="6"/>
  <c r="F81" i="6"/>
  <c r="J81" i="6"/>
  <c r="C53" i="6"/>
  <c r="E53" i="6"/>
  <c r="G97" i="6"/>
  <c r="F212" i="6"/>
  <c r="H212" i="6"/>
  <c r="I236" i="6"/>
  <c r="E173" i="6"/>
  <c r="D173" i="6"/>
  <c r="G298" i="6"/>
  <c r="J150" i="6"/>
  <c r="G268" i="6"/>
  <c r="I187" i="6"/>
  <c r="F290" i="6"/>
  <c r="C164" i="6"/>
  <c r="I66" i="6"/>
  <c r="F106" i="6"/>
  <c r="F116" i="6"/>
  <c r="D119" i="6"/>
  <c r="G145" i="6"/>
  <c r="D145" i="6"/>
  <c r="G72" i="6"/>
  <c r="J299" i="6"/>
  <c r="I97" i="6"/>
  <c r="E123" i="6"/>
  <c r="J132" i="6"/>
  <c r="J152" i="6"/>
  <c r="F191" i="6"/>
  <c r="C137" i="6"/>
  <c r="E239" i="6"/>
  <c r="J140" i="6"/>
  <c r="G286" i="6"/>
  <c r="O286" i="6"/>
  <c r="CO286" i="6" s="1"/>
  <c r="CY286" i="6" s="1"/>
  <c r="C144" i="6"/>
  <c r="C47" i="6"/>
  <c r="G125" i="6"/>
  <c r="O125" i="6"/>
  <c r="CO125" i="6" s="1"/>
  <c r="CY125" i="6" s="1"/>
  <c r="H55" i="6"/>
  <c r="C159" i="6"/>
  <c r="J144" i="6"/>
  <c r="J200" i="6"/>
  <c r="J137" i="6"/>
  <c r="C81" i="6"/>
  <c r="K81" i="6"/>
  <c r="CK81" i="6" s="1"/>
  <c r="CU81" i="6" s="1"/>
  <c r="CT81" i="6" s="1"/>
  <c r="H171" i="6"/>
  <c r="G247" i="6"/>
  <c r="D111" i="6"/>
  <c r="L111" i="6"/>
  <c r="CL111" i="6" s="1"/>
  <c r="CV111" i="6" s="1"/>
  <c r="I74" i="6"/>
  <c r="E142" i="6"/>
  <c r="G164" i="6"/>
  <c r="E106" i="6"/>
  <c r="H165" i="6"/>
  <c r="I145" i="6"/>
  <c r="D227" i="6"/>
  <c r="J121" i="6"/>
  <c r="E203" i="6"/>
  <c r="D194" i="6"/>
  <c r="G112" i="6"/>
  <c r="I176" i="6"/>
  <c r="F73" i="6"/>
  <c r="F82" i="6"/>
  <c r="G54" i="6"/>
  <c r="F163" i="6"/>
  <c r="I137" i="6"/>
  <c r="I42" i="6"/>
  <c r="I208" i="6"/>
  <c r="E69" i="6"/>
  <c r="E228" i="6"/>
  <c r="C289" i="6"/>
  <c r="D224" i="6"/>
  <c r="C287" i="6"/>
  <c r="K287" i="6"/>
  <c r="CK287" i="6" s="1"/>
  <c r="CU287" i="6" s="1"/>
  <c r="CT287" i="6" s="1"/>
  <c r="C239" i="6"/>
  <c r="E241" i="6"/>
  <c r="J228" i="6"/>
  <c r="E257" i="6"/>
  <c r="H90" i="6"/>
  <c r="P56" i="6"/>
  <c r="CP56" i="6" s="1"/>
  <c r="CZ56" i="6" s="1"/>
  <c r="G180" i="6"/>
  <c r="F203" i="6"/>
  <c r="F135" i="6"/>
  <c r="F55" i="6"/>
  <c r="F112" i="6"/>
  <c r="H156" i="6"/>
  <c r="I141" i="6"/>
  <c r="H137" i="6"/>
  <c r="J82" i="6"/>
  <c r="H248" i="6"/>
  <c r="E287" i="6"/>
  <c r="E208" i="6"/>
  <c r="H59" i="6"/>
  <c r="H64" i="6"/>
  <c r="J86" i="6"/>
  <c r="E157" i="6"/>
  <c r="H72" i="6"/>
  <c r="F171" i="6"/>
  <c r="E117" i="6"/>
  <c r="E97" i="6"/>
  <c r="H258" i="6"/>
  <c r="J74" i="6"/>
  <c r="D150" i="6"/>
  <c r="H124" i="6"/>
  <c r="H164" i="6"/>
  <c r="F66" i="6"/>
  <c r="D116" i="6"/>
  <c r="C300" i="6"/>
  <c r="E119" i="6"/>
  <c r="M119" i="6"/>
  <c r="CM119" i="6" s="1"/>
  <c r="CW119" i="6" s="1"/>
  <c r="D238" i="6"/>
  <c r="H53" i="6"/>
  <c r="J117" i="6"/>
  <c r="D91" i="6"/>
  <c r="E121" i="6"/>
  <c r="M121" i="6"/>
  <c r="CM121" i="6" s="1"/>
  <c r="CW121" i="6" s="1"/>
  <c r="I285" i="6"/>
  <c r="H129" i="6"/>
  <c r="D262" i="6"/>
  <c r="L262" i="6"/>
  <c r="CL262" i="6" s="1"/>
  <c r="CV262" i="6" s="1"/>
  <c r="I107" i="6"/>
  <c r="I199" i="6"/>
  <c r="E120" i="6"/>
  <c r="H91" i="6"/>
  <c r="P91" i="6"/>
  <c r="CP91" i="6" s="1"/>
  <c r="CZ91" i="6" s="1"/>
  <c r="I62" i="6"/>
  <c r="D248" i="6"/>
  <c r="F104" i="6"/>
  <c r="J287" i="6"/>
  <c r="H262" i="6"/>
  <c r="H283" i="6"/>
  <c r="F141" i="6"/>
  <c r="F45" i="6"/>
  <c r="F289" i="6"/>
  <c r="F287" i="6"/>
  <c r="C100" i="6"/>
  <c r="E109" i="6"/>
  <c r="F292" i="6"/>
  <c r="E170" i="6"/>
  <c r="E134" i="6"/>
  <c r="C101" i="6"/>
  <c r="H110" i="6"/>
  <c r="D160" i="6"/>
  <c r="E224" i="6"/>
  <c r="I213" i="6"/>
  <c r="C294" i="6"/>
  <c r="H78" i="6"/>
  <c r="H183" i="6"/>
  <c r="G33" i="6"/>
  <c r="O33" i="6"/>
  <c r="CO33" i="6" s="1"/>
  <c r="CY33" i="6" s="1"/>
  <c r="J212" i="6"/>
  <c r="J290" i="6"/>
  <c r="C106" i="6"/>
  <c r="J294" i="6"/>
  <c r="C145" i="6"/>
  <c r="I72" i="6"/>
  <c r="D34" i="6"/>
  <c r="E74" i="6"/>
  <c r="E89" i="6"/>
  <c r="O247" i="6"/>
  <c r="CO247" i="6" s="1"/>
  <c r="CY247" i="6" s="1"/>
  <c r="I117" i="6"/>
  <c r="C97" i="6"/>
  <c r="H228" i="6"/>
  <c r="H69" i="6"/>
  <c r="C165" i="6"/>
  <c r="D296" i="6"/>
  <c r="D188" i="6"/>
  <c r="J91" i="6"/>
  <c r="H82" i="6"/>
  <c r="D216" i="6"/>
  <c r="L216" i="6"/>
  <c r="CL216" i="6" s="1"/>
  <c r="CV216" i="6" s="1"/>
  <c r="I123" i="6"/>
  <c r="D284" i="6"/>
  <c r="C125" i="6"/>
  <c r="F140" i="6"/>
  <c r="D182" i="6"/>
  <c r="D279" i="6"/>
  <c r="H215" i="6"/>
  <c r="E286" i="6"/>
  <c r="F56" i="6"/>
  <c r="D241" i="6"/>
  <c r="J84" i="6"/>
  <c r="J165" i="6"/>
  <c r="E285" i="6"/>
  <c r="F161" i="6"/>
  <c r="I205" i="6"/>
  <c r="D75" i="6"/>
  <c r="C226" i="6"/>
  <c r="D257" i="6"/>
  <c r="D246" i="6"/>
  <c r="C199" i="6"/>
  <c r="C138" i="6"/>
  <c r="K138" i="6"/>
  <c r="CK138" i="6" s="1"/>
  <c r="CU138" i="6" s="1"/>
  <c r="CT138" i="6" s="1"/>
  <c r="F281" i="6"/>
  <c r="D141" i="6"/>
  <c r="E176" i="6"/>
  <c r="D289" i="6"/>
  <c r="G126" i="6"/>
  <c r="F103" i="6"/>
  <c r="J151" i="6"/>
  <c r="D56" i="6"/>
  <c r="H108" i="6"/>
  <c r="I86" i="6"/>
  <c r="C157" i="6"/>
  <c r="H81" i="6"/>
  <c r="I52" i="6"/>
  <c r="C52" i="6"/>
  <c r="J171" i="6"/>
  <c r="C171" i="6"/>
  <c r="F97" i="6"/>
  <c r="J236" i="6"/>
  <c r="R236" i="6"/>
  <c r="CR236" i="6" s="1"/>
  <c r="DB236" i="6" s="1"/>
  <c r="C150" i="6"/>
  <c r="I268" i="6"/>
  <c r="Q268" i="6"/>
  <c r="CQ268" i="6" s="1"/>
  <c r="DA268" i="6" s="1"/>
  <c r="D142" i="6"/>
  <c r="C230" i="6"/>
  <c r="F291" i="6"/>
  <c r="E187" i="6"/>
  <c r="C187" i="6"/>
  <c r="J187" i="6"/>
  <c r="E93" i="6"/>
  <c r="G290" i="6"/>
  <c r="G106" i="6"/>
  <c r="G17" i="6"/>
  <c r="G59" i="6"/>
  <c r="C119" i="6"/>
  <c r="F145" i="6"/>
  <c r="C298" i="6"/>
  <c r="F117" i="6"/>
  <c r="D117" i="6"/>
  <c r="C72" i="6"/>
  <c r="K72" i="6"/>
  <c r="CK72" i="6" s="1"/>
  <c r="CU72" i="6" s="1"/>
  <c r="CT72" i="6" s="1"/>
  <c r="D72" i="6"/>
  <c r="I299" i="6"/>
  <c r="H299" i="6"/>
  <c r="C33" i="6"/>
  <c r="E20" i="6"/>
  <c r="I101" i="6"/>
  <c r="C40" i="6"/>
  <c r="J69" i="6"/>
  <c r="E91" i="6"/>
  <c r="G137" i="6"/>
  <c r="C286" i="6"/>
  <c r="H73" i="6"/>
  <c r="I69" i="6"/>
  <c r="F92" i="6"/>
  <c r="I43" i="6"/>
  <c r="D162" i="6"/>
  <c r="E77" i="6"/>
  <c r="C267" i="6"/>
  <c r="D110" i="6"/>
  <c r="C94" i="6"/>
  <c r="C118" i="6"/>
  <c r="C102" i="6"/>
  <c r="E62" i="6"/>
  <c r="G73" i="6"/>
  <c r="G62" i="6"/>
  <c r="I150" i="6"/>
  <c r="E294" i="6"/>
  <c r="H52" i="6"/>
  <c r="H57" i="6"/>
  <c r="I256" i="6"/>
  <c r="D294" i="6"/>
  <c r="C16" i="6"/>
  <c r="D33" i="6"/>
  <c r="H160" i="6"/>
  <c r="F98" i="6"/>
  <c r="H208" i="6"/>
  <c r="F137" i="6"/>
  <c r="C129" i="6"/>
  <c r="D126" i="6"/>
  <c r="E45" i="6"/>
  <c r="J160" i="6"/>
  <c r="D100" i="6"/>
  <c r="G70" i="6"/>
  <c r="C284" i="6"/>
  <c r="C227" i="6"/>
  <c r="I161" i="6"/>
  <c r="C259" i="6"/>
  <c r="H162" i="6"/>
  <c r="F146" i="6"/>
  <c r="J208" i="6"/>
  <c r="I157" i="6"/>
  <c r="J157" i="6"/>
  <c r="I171" i="6"/>
  <c r="I53" i="6"/>
  <c r="C192" i="6"/>
  <c r="C74" i="6"/>
  <c r="E213" i="6"/>
  <c r="G150" i="6"/>
  <c r="I291" i="6"/>
  <c r="I294" i="6"/>
  <c r="E124" i="6"/>
  <c r="C37" i="6"/>
  <c r="C193" i="6"/>
  <c r="C210" i="6"/>
  <c r="C55" i="6"/>
  <c r="G256" i="6"/>
  <c r="G77" i="6"/>
  <c r="C186" i="6"/>
  <c r="C182" i="6"/>
  <c r="C135" i="6"/>
  <c r="C78" i="6"/>
  <c r="D152" i="6"/>
  <c r="F118" i="6"/>
  <c r="J248" i="6"/>
  <c r="H161" i="6"/>
  <c r="C205" i="6"/>
  <c r="I129" i="6"/>
  <c r="C114" i="6"/>
  <c r="D135" i="6"/>
  <c r="C235" i="6"/>
  <c r="C251" i="6"/>
  <c r="C107" i="6"/>
  <c r="C281" i="6"/>
  <c r="J62" i="6"/>
  <c r="C224" i="6"/>
  <c r="E64" i="6"/>
  <c r="C39" i="6"/>
  <c r="C183" i="6"/>
  <c r="E150" i="6"/>
  <c r="D93" i="6"/>
  <c r="E164" i="6"/>
  <c r="F294" i="6"/>
  <c r="H119" i="6"/>
  <c r="C184" i="6"/>
  <c r="E146" i="6"/>
  <c r="Q19" i="6"/>
  <c r="CQ19" i="6" s="1"/>
  <c r="DA19" i="6" s="1"/>
  <c r="L125" i="6"/>
  <c r="CL125" i="6" s="1"/>
  <c r="CV125" i="6" s="1"/>
  <c r="G29" i="6"/>
  <c r="E30" i="6"/>
  <c r="F29" i="6"/>
  <c r="G31" i="6"/>
  <c r="C15" i="6"/>
  <c r="I15" i="6"/>
  <c r="L26" i="6"/>
  <c r="CL26" i="6" s="1"/>
  <c r="CV26" i="6" s="1"/>
  <c r="D17" i="6"/>
  <c r="I14" i="6"/>
  <c r="F21" i="6"/>
  <c r="G23" i="6"/>
  <c r="D23" i="6"/>
  <c r="C23" i="6"/>
  <c r="E23" i="6"/>
  <c r="F16" i="6"/>
  <c r="H24" i="6"/>
  <c r="D12" i="6"/>
  <c r="G12" i="6"/>
  <c r="H12" i="6"/>
  <c r="G14" i="6"/>
  <c r="C14" i="6"/>
  <c r="Q136" i="6"/>
  <c r="CQ136" i="6" s="1"/>
  <c r="DA136" i="6" s="1"/>
  <c r="N126" i="6"/>
  <c r="CN126" i="6" s="1"/>
  <c r="CX126" i="6" s="1"/>
  <c r="M261" i="6"/>
  <c r="CM261" i="6" s="1"/>
  <c r="CW261" i="6" s="1"/>
  <c r="O217" i="6"/>
  <c r="CO217" i="6" s="1"/>
  <c r="CY217" i="6" s="1"/>
  <c r="P260" i="6"/>
  <c r="CP260" i="6" s="1"/>
  <c r="CZ260" i="6" s="1"/>
  <c r="O84" i="6"/>
  <c r="CO84" i="6" s="1"/>
  <c r="CY84" i="6" s="1"/>
  <c r="P277" i="6"/>
  <c r="CP277" i="6" s="1"/>
  <c r="CZ277" i="6" s="1"/>
  <c r="L280" i="6"/>
  <c r="CL280" i="6" s="1"/>
  <c r="CV280" i="6" s="1"/>
  <c r="H16" i="6"/>
  <c r="O297" i="6"/>
  <c r="CO297" i="6" s="1"/>
  <c r="CY297" i="6" s="1"/>
  <c r="N280" i="6"/>
  <c r="CN280" i="6" s="1"/>
  <c r="CX280" i="6" s="1"/>
  <c r="N286" i="6"/>
  <c r="CN286" i="6" s="1"/>
  <c r="CX286" i="6" s="1"/>
  <c r="P65" i="6"/>
  <c r="CP65" i="6" s="1"/>
  <c r="CZ65" i="6" s="1"/>
  <c r="O170" i="6"/>
  <c r="CO170" i="6" s="1"/>
  <c r="CY170" i="6" s="1"/>
  <c r="Q26" i="6"/>
  <c r="CQ26" i="6" s="1"/>
  <c r="DA26" i="6" s="1"/>
  <c r="N199" i="6"/>
  <c r="CN199" i="6" s="1"/>
  <c r="CX199" i="6" s="1"/>
  <c r="N58" i="6"/>
  <c r="CN58" i="6" s="1"/>
  <c r="CX58" i="6" s="1"/>
  <c r="O212" i="6"/>
  <c r="CO212" i="6" s="1"/>
  <c r="CY212" i="6" s="1"/>
  <c r="L89" i="6"/>
  <c r="CL89" i="6" s="1"/>
  <c r="CV89" i="6" s="1"/>
  <c r="L138" i="6"/>
  <c r="CL138" i="6" s="1"/>
  <c r="CV138" i="6" s="1"/>
  <c r="I10" i="6"/>
  <c r="D10" i="6"/>
  <c r="Q143" i="6"/>
  <c r="CQ143" i="6" s="1"/>
  <c r="DA143" i="6" s="1"/>
  <c r="F15" i="6"/>
  <c r="J20" i="6"/>
  <c r="J19" i="6"/>
  <c r="F23" i="6"/>
  <c r="F30" i="6"/>
  <c r="J25" i="6"/>
  <c r="C26" i="6"/>
  <c r="E22" i="6"/>
  <c r="E12" i="6"/>
  <c r="I23" i="6"/>
  <c r="D19" i="6"/>
  <c r="P143" i="6"/>
  <c r="CP143" i="6" s="1"/>
  <c r="CZ143" i="6" s="1"/>
  <c r="I12" i="6"/>
  <c r="I18" i="6"/>
  <c r="H17" i="6"/>
  <c r="H22" i="6"/>
  <c r="G22" i="6"/>
  <c r="J28" i="6"/>
  <c r="J16" i="6"/>
  <c r="J18" i="6"/>
  <c r="D18" i="6"/>
  <c r="J29" i="6"/>
  <c r="I16" i="6"/>
  <c r="C25" i="6"/>
  <c r="D27" i="6"/>
  <c r="C32" i="6"/>
  <c r="E31" i="6"/>
  <c r="E32" i="6"/>
  <c r="G10" i="6"/>
  <c r="C10" i="6"/>
  <c r="D9" i="6"/>
  <c r="E9" i="6"/>
  <c r="F9" i="6"/>
  <c r="I9" i="6"/>
  <c r="H9" i="6"/>
  <c r="J10" i="6"/>
  <c r="F10" i="6"/>
  <c r="E8" i="6"/>
  <c r="I8" i="6"/>
  <c r="G8" i="6"/>
  <c r="D8" i="6"/>
  <c r="D6" i="6"/>
  <c r="H6" i="6"/>
  <c r="N197" i="6"/>
  <c r="CN197" i="6" s="1"/>
  <c r="CX197" i="6" s="1"/>
  <c r="L195" i="6"/>
  <c r="CL195" i="6" s="1"/>
  <c r="CV195" i="6" s="1"/>
  <c r="N189" i="6"/>
  <c r="CN189" i="6" s="1"/>
  <c r="CX189" i="6" s="1"/>
  <c r="L51" i="6"/>
  <c r="CL51" i="6" s="1"/>
  <c r="CV51" i="6" s="1"/>
  <c r="R130" i="6"/>
  <c r="CR130" i="6" s="1"/>
  <c r="DB130" i="6" s="1"/>
  <c r="R280" i="6"/>
  <c r="CR280" i="6" s="1"/>
  <c r="DB280" i="6" s="1"/>
  <c r="N15" i="6"/>
  <c r="CN15" i="6" s="1"/>
  <c r="CX15" i="6" s="1"/>
  <c r="O197" i="6"/>
  <c r="CO197" i="6" s="1"/>
  <c r="CY197" i="6" s="1"/>
  <c r="C34" i="6"/>
  <c r="E21" i="6"/>
  <c r="C12" i="6"/>
  <c r="C21" i="6"/>
  <c r="M195" i="6"/>
  <c r="CM195" i="6" s="1"/>
  <c r="CW195" i="6" s="1"/>
  <c r="O64" i="6"/>
  <c r="CO64" i="6" s="1"/>
  <c r="CY64" i="6" s="1"/>
  <c r="N271" i="6"/>
  <c r="CN271" i="6" s="1"/>
  <c r="CX271" i="6" s="1"/>
  <c r="P271" i="6"/>
  <c r="CP271" i="6" s="1"/>
  <c r="CZ271" i="6" s="1"/>
  <c r="N250" i="6"/>
  <c r="CN250" i="6" s="1"/>
  <c r="CX250" i="6" s="1"/>
  <c r="O8" i="6"/>
  <c r="CO8" i="6" s="1"/>
  <c r="CY8" i="6" s="1"/>
  <c r="C4" i="2"/>
  <c r="A4" i="2"/>
  <c r="A3" i="2"/>
  <c r="O196" i="6" l="1"/>
  <c r="CO196" i="6" s="1"/>
  <c r="CY196" i="6" s="1"/>
  <c r="M285" i="6"/>
  <c r="CM285" i="6" s="1"/>
  <c r="CW285" i="6" s="1"/>
  <c r="L158" i="6"/>
  <c r="CL158" i="6" s="1"/>
  <c r="CV158" i="6" s="1"/>
  <c r="K39" i="6"/>
  <c r="CK39" i="6" s="1"/>
  <c r="CU39" i="6" s="1"/>
  <c r="CT39" i="6" s="1"/>
  <c r="P184" i="6"/>
  <c r="CP184" i="6" s="1"/>
  <c r="CZ184" i="6" s="1"/>
  <c r="K187" i="6"/>
  <c r="CK187" i="6" s="1"/>
  <c r="CU187" i="6" s="1"/>
  <c r="CT187" i="6" s="1"/>
  <c r="L65" i="6"/>
  <c r="CL65" i="6" s="1"/>
  <c r="CV65" i="6" s="1"/>
  <c r="P83" i="6"/>
  <c r="CP83" i="6" s="1"/>
  <c r="CZ83" i="6" s="1"/>
  <c r="P104" i="6"/>
  <c r="CP104" i="6" s="1"/>
  <c r="CZ104" i="6" s="1"/>
  <c r="K252" i="6"/>
  <c r="CK252" i="6" s="1"/>
  <c r="CU252" i="6" s="1"/>
  <c r="CT252" i="6" s="1"/>
  <c r="DC258" i="2"/>
  <c r="DB258" i="2" s="1"/>
  <c r="DC174" i="2"/>
  <c r="DB174" i="2" s="1"/>
  <c r="DC165" i="2"/>
  <c r="DB165" i="2" s="1"/>
  <c r="DA65" i="2"/>
  <c r="CC32" i="2"/>
  <c r="CB32" i="2" s="1"/>
  <c r="CA74" i="2"/>
  <c r="DC238" i="2"/>
  <c r="DB238" i="2" s="1"/>
  <c r="BS31" i="2"/>
  <c r="P87" i="6"/>
  <c r="CP87" i="6" s="1"/>
  <c r="CZ87" i="6" s="1"/>
  <c r="K199" i="6"/>
  <c r="CK199" i="6" s="1"/>
  <c r="CU199" i="6" s="1"/>
  <c r="CT199" i="6" s="1"/>
  <c r="R133" i="6"/>
  <c r="CR133" i="6" s="1"/>
  <c r="DB133" i="6" s="1"/>
  <c r="CE196" i="2"/>
  <c r="CA196" i="2"/>
  <c r="CE177" i="2"/>
  <c r="CA177" i="2"/>
  <c r="Q230" i="6"/>
  <c r="CQ230" i="6" s="1"/>
  <c r="DA230" i="6" s="1"/>
  <c r="DC101" i="2"/>
  <c r="DB101" i="2" s="1"/>
  <c r="R245" i="6"/>
  <c r="CR245" i="6" s="1"/>
  <c r="DB245" i="6" s="1"/>
  <c r="R98" i="6"/>
  <c r="CR98" i="6" s="1"/>
  <c r="DB98" i="6" s="1"/>
  <c r="Q43" i="6"/>
  <c r="CQ43" i="6" s="1"/>
  <c r="DA43" i="6" s="1"/>
  <c r="K159" i="6"/>
  <c r="CK159" i="6" s="1"/>
  <c r="CU159" i="6" s="1"/>
  <c r="CT159" i="6" s="1"/>
  <c r="L236" i="6"/>
  <c r="CL236" i="6" s="1"/>
  <c r="CV236" i="6" s="1"/>
  <c r="Q240" i="6"/>
  <c r="CQ240" i="6" s="1"/>
  <c r="DA240" i="6" s="1"/>
  <c r="N262" i="6"/>
  <c r="CN262" i="6" s="1"/>
  <c r="CX262" i="6" s="1"/>
  <c r="R251" i="6"/>
  <c r="CR251" i="6" s="1"/>
  <c r="DB251" i="6" s="1"/>
  <c r="K62" i="6"/>
  <c r="CK62" i="6" s="1"/>
  <c r="CU62" i="6" s="1"/>
  <c r="CT62" i="6" s="1"/>
  <c r="DA293" i="2"/>
  <c r="DC47" i="2"/>
  <c r="DB47" i="2" s="1"/>
  <c r="DC19" i="2"/>
  <c r="DB19" i="2" s="1"/>
  <c r="DC63" i="2"/>
  <c r="DB63" i="2" s="1"/>
  <c r="DA196" i="2"/>
  <c r="DA89" i="2"/>
  <c r="CY6" i="2"/>
  <c r="DI6" i="2" s="1"/>
  <c r="DA119" i="2"/>
  <c r="DC105" i="2"/>
  <c r="DB105" i="2" s="1"/>
  <c r="DA116" i="2"/>
  <c r="DA44" i="2"/>
  <c r="CA78" i="2"/>
  <c r="K97" i="6"/>
  <c r="CK97" i="6" s="1"/>
  <c r="CU97" i="6" s="1"/>
  <c r="CT97" i="6" s="1"/>
  <c r="R205" i="6"/>
  <c r="CR205" i="6" s="1"/>
  <c r="DB205" i="6" s="1"/>
  <c r="P26" i="6"/>
  <c r="CP26" i="6" s="1"/>
  <c r="CZ26" i="6" s="1"/>
  <c r="M198" i="6"/>
  <c r="CM198" i="6" s="1"/>
  <c r="CW198" i="6" s="1"/>
  <c r="L222" i="6"/>
  <c r="CL222" i="6" s="1"/>
  <c r="CV222" i="6" s="1"/>
  <c r="DC298" i="2"/>
  <c r="DB298" i="2" s="1"/>
  <c r="DC201" i="2"/>
  <c r="DB201" i="2" s="1"/>
  <c r="DC107" i="2"/>
  <c r="DB107" i="2" s="1"/>
  <c r="R295" i="6"/>
  <c r="CR295" i="6" s="1"/>
  <c r="DB295" i="6" s="1"/>
  <c r="L182" i="6"/>
  <c r="CL182" i="6" s="1"/>
  <c r="CV182" i="6" s="1"/>
  <c r="Q123" i="6"/>
  <c r="CQ123" i="6" s="1"/>
  <c r="DA123" i="6" s="1"/>
  <c r="K214" i="6"/>
  <c r="CK214" i="6" s="1"/>
  <c r="CU214" i="6" s="1"/>
  <c r="CT214" i="6" s="1"/>
  <c r="K134" i="6"/>
  <c r="CK134" i="6" s="1"/>
  <c r="CU134" i="6" s="1"/>
  <c r="CT134" i="6" s="1"/>
  <c r="K188" i="6"/>
  <c r="CK188" i="6" s="1"/>
  <c r="CU188" i="6" s="1"/>
  <c r="CT188" i="6" s="1"/>
  <c r="K226" i="6"/>
  <c r="CK226" i="6" s="1"/>
  <c r="CU226" i="6" s="1"/>
  <c r="CT226" i="6" s="1"/>
  <c r="Q277" i="6"/>
  <c r="CQ277" i="6" s="1"/>
  <c r="DA277" i="6" s="1"/>
  <c r="R244" i="6"/>
  <c r="CR244" i="6" s="1"/>
  <c r="DB244" i="6" s="1"/>
  <c r="L265" i="6"/>
  <c r="CL265" i="6" s="1"/>
  <c r="CV265" i="6" s="1"/>
  <c r="DC156" i="2"/>
  <c r="DB156" i="2" s="1"/>
  <c r="DC267" i="2"/>
  <c r="DB267" i="2" s="1"/>
  <c r="O153" i="6"/>
  <c r="CO153" i="6" s="1"/>
  <c r="CY153" i="6" s="1"/>
  <c r="DA290" i="2"/>
  <c r="DC67" i="2"/>
  <c r="DB67" i="2" s="1"/>
  <c r="DA268" i="2"/>
  <c r="DA70" i="2"/>
  <c r="DA84" i="2"/>
  <c r="CA247" i="2"/>
  <c r="DA32" i="2"/>
  <c r="DA143" i="2"/>
  <c r="CA206" i="2"/>
  <c r="BS24" i="2"/>
  <c r="CA24" i="2" s="1"/>
  <c r="M292" i="6"/>
  <c r="CM292" i="6" s="1"/>
  <c r="CW292" i="6" s="1"/>
  <c r="L266" i="6"/>
  <c r="CL266" i="6" s="1"/>
  <c r="CV266" i="6" s="1"/>
  <c r="K253" i="6"/>
  <c r="CK253" i="6" s="1"/>
  <c r="CU253" i="6" s="1"/>
  <c r="CT253" i="6" s="1"/>
  <c r="M67" i="6"/>
  <c r="CM67" i="6" s="1"/>
  <c r="CW67" i="6" s="1"/>
  <c r="N265" i="6"/>
  <c r="CN265" i="6" s="1"/>
  <c r="CX265" i="6" s="1"/>
  <c r="K277" i="6"/>
  <c r="CK277" i="6" s="1"/>
  <c r="CU277" i="6" s="1"/>
  <c r="CT277" i="6" s="1"/>
  <c r="DA109" i="2"/>
  <c r="DA212" i="2"/>
  <c r="DA277" i="2"/>
  <c r="DA138" i="2"/>
  <c r="DC241" i="2"/>
  <c r="DB241" i="2" s="1"/>
  <c r="DC230" i="2"/>
  <c r="DB230" i="2" s="1"/>
  <c r="CA65" i="2"/>
  <c r="CA84" i="2"/>
  <c r="O185" i="6"/>
  <c r="CO185" i="6" s="1"/>
  <c r="CY185" i="6" s="1"/>
  <c r="R217" i="6"/>
  <c r="CR217" i="6" s="1"/>
  <c r="DB217" i="6" s="1"/>
  <c r="N220" i="6"/>
  <c r="CN220" i="6" s="1"/>
  <c r="CX220" i="6" s="1"/>
  <c r="M250" i="6"/>
  <c r="CM250" i="6" s="1"/>
  <c r="CW250" i="6" s="1"/>
  <c r="DA182" i="2"/>
  <c r="K15" i="6"/>
  <c r="CK15" i="6" s="1"/>
  <c r="CU15" i="6" s="1"/>
  <c r="CT15" i="6" s="1"/>
  <c r="K284" i="6"/>
  <c r="CK284" i="6" s="1"/>
  <c r="CU284" i="6" s="1"/>
  <c r="CT284" i="6" s="1"/>
  <c r="M241" i="6"/>
  <c r="CM241" i="6" s="1"/>
  <c r="CW241" i="6" s="1"/>
  <c r="K112" i="6"/>
  <c r="CK112" i="6" s="1"/>
  <c r="CU112" i="6" s="1"/>
  <c r="CT112" i="6" s="1"/>
  <c r="K162" i="6"/>
  <c r="CK162" i="6" s="1"/>
  <c r="CU162" i="6" s="1"/>
  <c r="CT162" i="6" s="1"/>
  <c r="R249" i="6"/>
  <c r="CR249" i="6" s="1"/>
  <c r="DB249" i="6" s="1"/>
  <c r="K246" i="6"/>
  <c r="CK246" i="6" s="1"/>
  <c r="CU246" i="6" s="1"/>
  <c r="CT246" i="6" s="1"/>
  <c r="AD6" i="2"/>
  <c r="O158" i="6"/>
  <c r="CO158" i="6" s="1"/>
  <c r="CY158" i="6" s="1"/>
  <c r="DC183" i="2"/>
  <c r="DB183" i="2" s="1"/>
  <c r="DA125" i="2"/>
  <c r="DA15" i="2"/>
  <c r="DA255" i="2"/>
  <c r="DE32" i="2"/>
  <c r="CA266" i="2"/>
  <c r="CC206" i="2"/>
  <c r="CB206" i="2" s="1"/>
  <c r="CA291" i="2"/>
  <c r="CA157" i="2"/>
  <c r="CA280" i="2"/>
  <c r="BT28" i="2"/>
  <c r="CD28" i="2" s="1"/>
  <c r="CA89" i="2"/>
  <c r="O94" i="6"/>
  <c r="CO94" i="6" s="1"/>
  <c r="CY94" i="6" s="1"/>
  <c r="P216" i="6"/>
  <c r="CP216" i="6" s="1"/>
  <c r="CZ216" i="6" s="1"/>
  <c r="M57" i="6"/>
  <c r="CM57" i="6" s="1"/>
  <c r="CW57" i="6" s="1"/>
  <c r="M47" i="6"/>
  <c r="CM47" i="6" s="1"/>
  <c r="CW47" i="6" s="1"/>
  <c r="O83" i="6"/>
  <c r="CO83" i="6" s="1"/>
  <c r="CY83" i="6" s="1"/>
  <c r="DA247" i="2"/>
  <c r="DA262" i="2"/>
  <c r="DA220" i="2"/>
  <c r="DA91" i="2"/>
  <c r="CA290" i="2"/>
  <c r="CA285" i="2"/>
  <c r="CD170" i="2"/>
  <c r="CA170" i="2"/>
  <c r="CD25" i="2"/>
  <c r="CA197" i="2"/>
  <c r="CC197" i="2"/>
  <c r="CB197" i="2" s="1"/>
  <c r="CD15" i="2"/>
  <c r="CA15" i="2"/>
  <c r="CA232" i="2"/>
  <c r="CA282" i="2"/>
  <c r="CF119" i="2"/>
  <c r="CA119" i="2"/>
  <c r="CC64" i="2"/>
  <c r="CB64" i="2" s="1"/>
  <c r="CA64" i="2"/>
  <c r="CG116" i="2"/>
  <c r="CA116" i="2"/>
  <c r="CI109" i="2"/>
  <c r="CA109" i="2"/>
  <c r="CG212" i="2"/>
  <c r="CA212" i="2"/>
  <c r="J26" i="6"/>
  <c r="BZ26" i="2"/>
  <c r="CJ26" i="2" s="1"/>
  <c r="DC87" i="2"/>
  <c r="DB87" i="2" s="1"/>
  <c r="K87" i="6"/>
  <c r="CK87" i="6" s="1"/>
  <c r="CU87" i="6" s="1"/>
  <c r="CT87" i="6" s="1"/>
  <c r="Q40" i="6"/>
  <c r="CQ40" i="6" s="1"/>
  <c r="DA40" i="6" s="1"/>
  <c r="N13" i="6"/>
  <c r="CN13" i="6" s="1"/>
  <c r="CX13" i="6" s="1"/>
  <c r="L128" i="6"/>
  <c r="CL128" i="6" s="1"/>
  <c r="CV128" i="6" s="1"/>
  <c r="R192" i="6"/>
  <c r="CR192" i="6" s="1"/>
  <c r="DB192" i="6" s="1"/>
  <c r="N206" i="6"/>
  <c r="CN206" i="6" s="1"/>
  <c r="CX206" i="6" s="1"/>
  <c r="O79" i="6"/>
  <c r="CO79" i="6" s="1"/>
  <c r="CY79" i="6" s="1"/>
  <c r="L122" i="6"/>
  <c r="CL122" i="6" s="1"/>
  <c r="CV122" i="6" s="1"/>
  <c r="O54" i="6"/>
  <c r="CO54" i="6" s="1"/>
  <c r="CY54" i="6" s="1"/>
  <c r="DA250" i="2"/>
  <c r="DC73" i="2"/>
  <c r="DB73" i="2" s="1"/>
  <c r="DA177" i="2"/>
  <c r="CU6" i="2"/>
  <c r="M254" i="6"/>
  <c r="CM254" i="6" s="1"/>
  <c r="CW254" i="6" s="1"/>
  <c r="M266" i="6"/>
  <c r="CM266" i="6" s="1"/>
  <c r="CW266" i="6" s="1"/>
  <c r="P163" i="6"/>
  <c r="CP163" i="6" s="1"/>
  <c r="CZ163" i="6" s="1"/>
  <c r="L46" i="6"/>
  <c r="CL46" i="6" s="1"/>
  <c r="CV46" i="6" s="1"/>
  <c r="O253" i="6"/>
  <c r="CO253" i="6" s="1"/>
  <c r="CY253" i="6" s="1"/>
  <c r="K33" i="6"/>
  <c r="CK33" i="6" s="1"/>
  <c r="CU33" i="6" s="1"/>
  <c r="CT33" i="6" s="1"/>
  <c r="P133" i="6"/>
  <c r="CP133" i="6" s="1"/>
  <c r="CZ133" i="6" s="1"/>
  <c r="Q187" i="6"/>
  <c r="CQ187" i="6" s="1"/>
  <c r="DA187" i="6" s="1"/>
  <c r="P290" i="6"/>
  <c r="CP290" i="6" s="1"/>
  <c r="CZ290" i="6" s="1"/>
  <c r="K108" i="6"/>
  <c r="CK108" i="6" s="1"/>
  <c r="CU108" i="6" s="1"/>
  <c r="CT108" i="6" s="1"/>
  <c r="K124" i="6"/>
  <c r="CK124" i="6" s="1"/>
  <c r="CU124" i="6" s="1"/>
  <c r="CT124" i="6" s="1"/>
  <c r="R126" i="6"/>
  <c r="CR126" i="6" s="1"/>
  <c r="DB126" i="6" s="1"/>
  <c r="K186" i="6"/>
  <c r="CK186" i="6" s="1"/>
  <c r="CU186" i="6" s="1"/>
  <c r="CT186" i="6" s="1"/>
  <c r="K227" i="6"/>
  <c r="CK227" i="6" s="1"/>
  <c r="CU227" i="6" s="1"/>
  <c r="CT227" i="6" s="1"/>
  <c r="L291" i="6"/>
  <c r="CL291" i="6" s="1"/>
  <c r="CV291" i="6" s="1"/>
  <c r="K84" i="6"/>
  <c r="CK84" i="6" s="1"/>
  <c r="CU84" i="6" s="1"/>
  <c r="CT84" i="6" s="1"/>
  <c r="K113" i="6"/>
  <c r="CK113" i="6" s="1"/>
  <c r="CU113" i="6" s="1"/>
  <c r="CT113" i="6" s="1"/>
  <c r="K197" i="6"/>
  <c r="CK197" i="6" s="1"/>
  <c r="CU197" i="6" s="1"/>
  <c r="CT197" i="6" s="1"/>
  <c r="O58" i="6"/>
  <c r="CO58" i="6" s="1"/>
  <c r="CY58" i="6" s="1"/>
  <c r="P190" i="6"/>
  <c r="CP190" i="6" s="1"/>
  <c r="CZ190" i="6" s="1"/>
  <c r="L85" i="6"/>
  <c r="CL85" i="6" s="1"/>
  <c r="CV85" i="6" s="1"/>
  <c r="DA92" i="2"/>
  <c r="DC259" i="2"/>
  <c r="DB259" i="2" s="1"/>
  <c r="DA121" i="2"/>
  <c r="DA291" i="2"/>
  <c r="AF6" i="2"/>
  <c r="DC224" i="2"/>
  <c r="DB224" i="2" s="1"/>
  <c r="DC176" i="2"/>
  <c r="DB176" i="2" s="1"/>
  <c r="DC184" i="2"/>
  <c r="DB184" i="2" s="1"/>
  <c r="DA197" i="2"/>
  <c r="DC261" i="2"/>
  <c r="DB261" i="2" s="1"/>
  <c r="DA100" i="2"/>
  <c r="DA83" i="2"/>
  <c r="F28" i="6"/>
  <c r="BV28" i="2"/>
  <c r="CF28" i="2" s="1"/>
  <c r="E33" i="6"/>
  <c r="BU33" i="2"/>
  <c r="CE33" i="2" s="1"/>
  <c r="BS13" i="2"/>
  <c r="CC13" i="2" s="1"/>
  <c r="CB13" i="2" s="1"/>
  <c r="BS22" i="2"/>
  <c r="CC22" i="2" s="1"/>
  <c r="CB22" i="2" s="1"/>
  <c r="CC232" i="2"/>
  <c r="CB232" i="2" s="1"/>
  <c r="CA255" i="2"/>
  <c r="BS20" i="2"/>
  <c r="CC20" i="2" s="1"/>
  <c r="CB20" i="2" s="1"/>
  <c r="CA293" i="2"/>
  <c r="CA277" i="2"/>
  <c r="CA100" i="2"/>
  <c r="CA268" i="2"/>
  <c r="CA220" i="2"/>
  <c r="CA121" i="2"/>
  <c r="BT11" i="2"/>
  <c r="CD11" i="2" s="1"/>
  <c r="BV17" i="2"/>
  <c r="CF17" i="2" s="1"/>
  <c r="BW25" i="2"/>
  <c r="CG25" i="2" s="1"/>
  <c r="K94" i="6"/>
  <c r="CK94" i="6" s="1"/>
  <c r="CU94" i="6" s="1"/>
  <c r="CT94" i="6" s="1"/>
  <c r="Q149" i="6"/>
  <c r="CQ149" i="6" s="1"/>
  <c r="DA149" i="6" s="1"/>
  <c r="M161" i="6"/>
  <c r="CM161" i="6" s="1"/>
  <c r="CW161" i="6" s="1"/>
  <c r="L244" i="6"/>
  <c r="CL244" i="6" s="1"/>
  <c r="CV244" i="6" s="1"/>
  <c r="DA285" i="2"/>
  <c r="DA266" i="2"/>
  <c r="DA17" i="2"/>
  <c r="DA232" i="2"/>
  <c r="DA206" i="2"/>
  <c r="DA123" i="2"/>
  <c r="DC251" i="2"/>
  <c r="DB251" i="2" s="1"/>
  <c r="DA153" i="2"/>
  <c r="DA111" i="2"/>
  <c r="C17" i="6"/>
  <c r="BS17" i="2"/>
  <c r="F19" i="6"/>
  <c r="BV19" i="2"/>
  <c r="CF19" i="2" s="1"/>
  <c r="D14" i="6"/>
  <c r="BT14" i="2"/>
  <c r="CD14" i="2" s="1"/>
  <c r="G16" i="6"/>
  <c r="BW16" i="2"/>
  <c r="CG16" i="2" s="1"/>
  <c r="BS11" i="2"/>
  <c r="BS29" i="2"/>
  <c r="CA29" i="2" s="1"/>
  <c r="CA111" i="2"/>
  <c r="CA153" i="2"/>
  <c r="CA83" i="2"/>
  <c r="CA195" i="2"/>
  <c r="CA70" i="2"/>
  <c r="CA250" i="2"/>
  <c r="CC282" i="2"/>
  <c r="CB282" i="2" s="1"/>
  <c r="CA286" i="2"/>
  <c r="CA54" i="2"/>
  <c r="CA138" i="2"/>
  <c r="BS18" i="2"/>
  <c r="AJ7" i="2"/>
  <c r="BX34" i="2"/>
  <c r="CH34" i="2" s="1"/>
  <c r="BY17" i="2"/>
  <c r="CI17" i="2" s="1"/>
  <c r="BY25" i="2"/>
  <c r="CI25" i="2" s="1"/>
  <c r="BY29" i="2"/>
  <c r="CI29" i="2" s="1"/>
  <c r="BX11" i="2"/>
  <c r="CH11" i="2" s="1"/>
  <c r="M141" i="6"/>
  <c r="CM141" i="6" s="1"/>
  <c r="CW141" i="6" s="1"/>
  <c r="Q103" i="6"/>
  <c r="CQ103" i="6" s="1"/>
  <c r="DA103" i="6" s="1"/>
  <c r="O30" i="6"/>
  <c r="CO30" i="6" s="1"/>
  <c r="CY30" i="6" s="1"/>
  <c r="P273" i="6"/>
  <c r="CP273" i="6" s="1"/>
  <c r="CZ273" i="6" s="1"/>
  <c r="R212" i="6"/>
  <c r="CR212" i="6" s="1"/>
  <c r="DB212" i="6" s="1"/>
  <c r="P181" i="6"/>
  <c r="CP181" i="6" s="1"/>
  <c r="CZ181" i="6" s="1"/>
  <c r="M71" i="6"/>
  <c r="CM71" i="6" s="1"/>
  <c r="CW71" i="6" s="1"/>
  <c r="K181" i="6"/>
  <c r="CK181" i="6" s="1"/>
  <c r="CU181" i="6" s="1"/>
  <c r="CT181" i="6" s="1"/>
  <c r="DA126" i="2"/>
  <c r="DA54" i="2"/>
  <c r="DA64" i="2"/>
  <c r="G19" i="6"/>
  <c r="BW19" i="2"/>
  <c r="CG19" i="2" s="1"/>
  <c r="CA262" i="2"/>
  <c r="CA123" i="2"/>
  <c r="CA182" i="2"/>
  <c r="CA125" i="2"/>
  <c r="CA143" i="2"/>
  <c r="CA92" i="2"/>
  <c r="CA91" i="2"/>
  <c r="CA136" i="2"/>
  <c r="CA62" i="2"/>
  <c r="BV25" i="2"/>
  <c r="CF25" i="2" s="1"/>
  <c r="BU17" i="2"/>
  <c r="CE17" i="2" s="1"/>
  <c r="BW18" i="2"/>
  <c r="CG18" i="2" s="1"/>
  <c r="CA44" i="2"/>
  <c r="CC44" i="2"/>
  <c r="CB44" i="2" s="1"/>
  <c r="BX18" i="2"/>
  <c r="CH18" i="2" s="1"/>
  <c r="CW6" i="2"/>
  <c r="BS7" i="2"/>
  <c r="CC7" i="2" s="1"/>
  <c r="BS6" i="2"/>
  <c r="CC6" i="2" s="1"/>
  <c r="BU7" i="2"/>
  <c r="CE7" i="2" s="1"/>
  <c r="AB7" i="2"/>
  <c r="N12" i="1" s="1"/>
  <c r="BY7" i="2"/>
  <c r="CI7" i="2" s="1"/>
  <c r="BV7" i="2"/>
  <c r="CF7" i="2" s="1"/>
  <c r="BX6" i="2"/>
  <c r="CH6" i="2" s="1"/>
  <c r="BV6" i="2"/>
  <c r="CF6" i="2" s="1"/>
  <c r="BZ7" i="2"/>
  <c r="CJ7" i="2" s="1"/>
  <c r="AB6" i="2"/>
  <c r="N11" i="1" s="1"/>
  <c r="BY6" i="2"/>
  <c r="CI6" i="2" s="1"/>
  <c r="BW6" i="2"/>
  <c r="CG6" i="2" s="1"/>
  <c r="CS7" i="2"/>
  <c r="AI7" i="2"/>
  <c r="CX7" i="2"/>
  <c r="AG7" i="2"/>
  <c r="CV7" i="2"/>
  <c r="V12" i="1"/>
  <c r="AJ6" i="2"/>
  <c r="AC6" i="2" s="1"/>
  <c r="BW7" i="2"/>
  <c r="CG7" i="2" s="1"/>
  <c r="AD7" i="2"/>
  <c r="BU6" i="2"/>
  <c r="CE6" i="2" s="1"/>
  <c r="S12" i="1"/>
  <c r="AK7" i="2"/>
  <c r="CZ7" i="2"/>
  <c r="DC129" i="2"/>
  <c r="DB129" i="2" s="1"/>
  <c r="DC130" i="2"/>
  <c r="DB130" i="2" s="1"/>
  <c r="Q214" i="6"/>
  <c r="CQ214" i="6" s="1"/>
  <c r="DA214" i="6" s="1"/>
  <c r="N103" i="6"/>
  <c r="CN103" i="6" s="1"/>
  <c r="CX103" i="6" s="1"/>
  <c r="R20" i="6"/>
  <c r="CR20" i="6" s="1"/>
  <c r="DB20" i="6" s="1"/>
  <c r="Q85" i="6"/>
  <c r="CQ85" i="6" s="1"/>
  <c r="DA85" i="6" s="1"/>
  <c r="Q199" i="6"/>
  <c r="CQ199" i="6" s="1"/>
  <c r="DA199" i="6" s="1"/>
  <c r="R86" i="6"/>
  <c r="CR86" i="6" s="1"/>
  <c r="DB86" i="6" s="1"/>
  <c r="N190" i="6"/>
  <c r="CN190" i="6" s="1"/>
  <c r="CX190" i="6" s="1"/>
  <c r="K217" i="6"/>
  <c r="CK217" i="6" s="1"/>
  <c r="CU217" i="6" s="1"/>
  <c r="CT217" i="6" s="1"/>
  <c r="M122" i="6"/>
  <c r="CM122" i="6" s="1"/>
  <c r="CW122" i="6" s="1"/>
  <c r="K296" i="6"/>
  <c r="CK296" i="6" s="1"/>
  <c r="CU296" i="6" s="1"/>
  <c r="CT296" i="6" s="1"/>
  <c r="K126" i="6"/>
  <c r="CK126" i="6" s="1"/>
  <c r="CU126" i="6" s="1"/>
  <c r="CT126" i="6" s="1"/>
  <c r="K71" i="6"/>
  <c r="CK71" i="6" s="1"/>
  <c r="CU71" i="6" s="1"/>
  <c r="CT71" i="6" s="1"/>
  <c r="R178" i="6"/>
  <c r="CR178" i="6" s="1"/>
  <c r="DB178" i="6" s="1"/>
  <c r="K190" i="6"/>
  <c r="CK190" i="6" s="1"/>
  <c r="CU190" i="6" s="1"/>
  <c r="CT190" i="6" s="1"/>
  <c r="K264" i="6"/>
  <c r="CK264" i="6" s="1"/>
  <c r="CU264" i="6" s="1"/>
  <c r="CT264" i="6" s="1"/>
  <c r="Q179" i="6"/>
  <c r="CQ179" i="6" s="1"/>
  <c r="DA179" i="6" s="1"/>
  <c r="DC38" i="2"/>
  <c r="DB38" i="2" s="1"/>
  <c r="DC178" i="2"/>
  <c r="DB178" i="2" s="1"/>
  <c r="K276" i="6"/>
  <c r="CK276" i="6" s="1"/>
  <c r="CU276" i="6" s="1"/>
  <c r="CT276" i="6" s="1"/>
  <c r="CA46" i="2"/>
  <c r="M273" i="6"/>
  <c r="CM273" i="6" s="1"/>
  <c r="CW273" i="6" s="1"/>
  <c r="DC90" i="2"/>
  <c r="DB90" i="2" s="1"/>
  <c r="O245" i="6"/>
  <c r="CO245" i="6" s="1"/>
  <c r="CY245" i="6" s="1"/>
  <c r="M126" i="6"/>
  <c r="CM126" i="6" s="1"/>
  <c r="CW126" i="6" s="1"/>
  <c r="DC234" i="2"/>
  <c r="DB234" i="2" s="1"/>
  <c r="Q244" i="6"/>
  <c r="CQ244" i="6" s="1"/>
  <c r="DA244" i="6" s="1"/>
  <c r="Q189" i="6"/>
  <c r="CQ189" i="6" s="1"/>
  <c r="DA189" i="6" s="1"/>
  <c r="P183" i="6"/>
  <c r="CP183" i="6" s="1"/>
  <c r="CZ183" i="6" s="1"/>
  <c r="M272" i="6"/>
  <c r="CM272" i="6" s="1"/>
  <c r="CW272" i="6" s="1"/>
  <c r="M244" i="6"/>
  <c r="CM244" i="6" s="1"/>
  <c r="CW244" i="6" s="1"/>
  <c r="R174" i="6"/>
  <c r="CR174" i="6" s="1"/>
  <c r="DB174" i="6" s="1"/>
  <c r="R259" i="6"/>
  <c r="CR259" i="6" s="1"/>
  <c r="DB259" i="6" s="1"/>
  <c r="O93" i="6"/>
  <c r="CO93" i="6" s="1"/>
  <c r="CY93" i="6" s="1"/>
  <c r="N51" i="6"/>
  <c r="CN51" i="6" s="1"/>
  <c r="CX51" i="6" s="1"/>
  <c r="CA192" i="2"/>
  <c r="DC6" i="2"/>
  <c r="AA11" i="1"/>
  <c r="DE7" i="2"/>
  <c r="AC12" i="1"/>
  <c r="DG6" i="2"/>
  <c r="AE11" i="1"/>
  <c r="AG11" i="1"/>
  <c r="DH6" i="2"/>
  <c r="AF11" i="1"/>
  <c r="DC7" i="2"/>
  <c r="AA12" i="1"/>
  <c r="DG7" i="2"/>
  <c r="AE12" i="1"/>
  <c r="DF6" i="2"/>
  <c r="AD11" i="1"/>
  <c r="DI7" i="2"/>
  <c r="AG12" i="1"/>
  <c r="DD6" i="2"/>
  <c r="AB11" i="1"/>
  <c r="DE6" i="2"/>
  <c r="AC11" i="1"/>
  <c r="DJ6" i="2"/>
  <c r="AH11" i="1"/>
  <c r="DA7" i="2"/>
  <c r="O12" i="1" s="1"/>
  <c r="CA234" i="2"/>
  <c r="CC234" i="2"/>
  <c r="CB234" i="2" s="1"/>
  <c r="CA31" i="2"/>
  <c r="CC31" i="2"/>
  <c r="CB31" i="2" s="1"/>
  <c r="CC248" i="2"/>
  <c r="CB248" i="2" s="1"/>
  <c r="CA248" i="2"/>
  <c r="CC263" i="2"/>
  <c r="CB263" i="2" s="1"/>
  <c r="CA263" i="2"/>
  <c r="CA112" i="2"/>
  <c r="CC112" i="2"/>
  <c r="CB112" i="2" s="1"/>
  <c r="CC210" i="2"/>
  <c r="CB210" i="2" s="1"/>
  <c r="CA210" i="2"/>
  <c r="CC134" i="2"/>
  <c r="CB134" i="2" s="1"/>
  <c r="CA134" i="2"/>
  <c r="CA9" i="2"/>
  <c r="CC9" i="2"/>
  <c r="CB9" i="2" s="1"/>
  <c r="CA258" i="2"/>
  <c r="CC258" i="2"/>
  <c r="CB258" i="2" s="1"/>
  <c r="CC169" i="2"/>
  <c r="CB169" i="2" s="1"/>
  <c r="CA169" i="2"/>
  <c r="CA264" i="2"/>
  <c r="CC264" i="2"/>
  <c r="CB264" i="2" s="1"/>
  <c r="CA38" i="2"/>
  <c r="CC38" i="2"/>
  <c r="CB38" i="2" s="1"/>
  <c r="CA81" i="2"/>
  <c r="CC81" i="2"/>
  <c r="CB81" i="2" s="1"/>
  <c r="CA19" i="2"/>
  <c r="CC19" i="2"/>
  <c r="CB19" i="2" s="1"/>
  <c r="CC261" i="2"/>
  <c r="CB261" i="2" s="1"/>
  <c r="CA261" i="2"/>
  <c r="CC186" i="2"/>
  <c r="CB186" i="2" s="1"/>
  <c r="CA186" i="2"/>
  <c r="CA274" i="2"/>
  <c r="CC274" i="2"/>
  <c r="CB274" i="2" s="1"/>
  <c r="CC299" i="2"/>
  <c r="CB299" i="2" s="1"/>
  <c r="CA299" i="2"/>
  <c r="CA175" i="2"/>
  <c r="CC175" i="2"/>
  <c r="CB175" i="2" s="1"/>
  <c r="CA185" i="2"/>
  <c r="CC185" i="2"/>
  <c r="CB185" i="2" s="1"/>
  <c r="CC107" i="2"/>
  <c r="CB107" i="2" s="1"/>
  <c r="CA107" i="2"/>
  <c r="CA132" i="2"/>
  <c r="CC132" i="2"/>
  <c r="CB132" i="2" s="1"/>
  <c r="CC271" i="2"/>
  <c r="CB271" i="2" s="1"/>
  <c r="CA271" i="2"/>
  <c r="CC281" i="2"/>
  <c r="CB281" i="2" s="1"/>
  <c r="CA281" i="2"/>
  <c r="CC256" i="2"/>
  <c r="CB256" i="2" s="1"/>
  <c r="CA256" i="2"/>
  <c r="CC295" i="2"/>
  <c r="CB295" i="2" s="1"/>
  <c r="CA295" i="2"/>
  <c r="Q46" i="6"/>
  <c r="CQ46" i="6" s="1"/>
  <c r="DA46" i="6" s="1"/>
  <c r="O299" i="6"/>
  <c r="CO299" i="6" s="1"/>
  <c r="CY299" i="6" s="1"/>
  <c r="K269" i="6"/>
  <c r="CK269" i="6" s="1"/>
  <c r="CU269" i="6" s="1"/>
  <c r="CT269" i="6" s="1"/>
  <c r="R154" i="6"/>
  <c r="CR154" i="6" s="1"/>
  <c r="DB154" i="6" s="1"/>
  <c r="K216" i="6"/>
  <c r="CK216" i="6" s="1"/>
  <c r="CU216" i="6" s="1"/>
  <c r="CT216" i="6" s="1"/>
  <c r="O271" i="6"/>
  <c r="CO271" i="6" s="1"/>
  <c r="CY271" i="6" s="1"/>
  <c r="DA51" i="2"/>
  <c r="DC164" i="2"/>
  <c r="DB164" i="2" s="1"/>
  <c r="DC209" i="2"/>
  <c r="DB209" i="2" s="1"/>
  <c r="K209" i="6"/>
  <c r="CK209" i="6" s="1"/>
  <c r="CU209" i="6" s="1"/>
  <c r="CT209" i="6" s="1"/>
  <c r="CA228" i="2"/>
  <c r="CA202" i="2"/>
  <c r="CC80" i="2"/>
  <c r="CB80" i="2" s="1"/>
  <c r="CA80" i="2"/>
  <c r="CA23" i="2"/>
  <c r="CC23" i="2"/>
  <c r="CB23" i="2" s="1"/>
  <c r="CA296" i="2"/>
  <c r="CC296" i="2"/>
  <c r="CB296" i="2" s="1"/>
  <c r="CA82" i="2"/>
  <c r="CC82" i="2"/>
  <c r="CB82" i="2" s="1"/>
  <c r="CA151" i="2"/>
  <c r="CC151" i="2"/>
  <c r="CB151" i="2" s="1"/>
  <c r="CA118" i="2"/>
  <c r="CC118" i="2"/>
  <c r="CB118" i="2" s="1"/>
  <c r="CA190" i="2"/>
  <c r="CC190" i="2"/>
  <c r="CB190" i="2" s="1"/>
  <c r="CA114" i="2"/>
  <c r="CC114" i="2"/>
  <c r="CB114" i="2" s="1"/>
  <c r="CC90" i="2"/>
  <c r="CB90" i="2" s="1"/>
  <c r="CA90" i="2"/>
  <c r="CA288" i="2"/>
  <c r="CC288" i="2"/>
  <c r="CB288" i="2" s="1"/>
  <c r="CC146" i="2"/>
  <c r="CB146" i="2" s="1"/>
  <c r="CA146" i="2"/>
  <c r="CA105" i="2"/>
  <c r="CC105" i="2"/>
  <c r="CB105" i="2" s="1"/>
  <c r="CA47" i="2"/>
  <c r="CC47" i="2"/>
  <c r="CB47" i="2" s="1"/>
  <c r="CC29" i="2"/>
  <c r="CB29" i="2" s="1"/>
  <c r="CA160" i="2"/>
  <c r="CC160" i="2"/>
  <c r="CB160" i="2" s="1"/>
  <c r="CA156" i="2"/>
  <c r="CC156" i="2"/>
  <c r="CB156" i="2" s="1"/>
  <c r="CA188" i="2"/>
  <c r="CC188" i="2"/>
  <c r="CB188" i="2" s="1"/>
  <c r="CA139" i="2"/>
  <c r="CC139" i="2"/>
  <c r="CB139" i="2" s="1"/>
  <c r="CA246" i="2"/>
  <c r="CC246" i="2"/>
  <c r="CB246" i="2" s="1"/>
  <c r="CC48" i="2"/>
  <c r="CB48" i="2" s="1"/>
  <c r="CA48" i="2"/>
  <c r="CA252" i="2"/>
  <c r="CC252" i="2"/>
  <c r="CB252" i="2" s="1"/>
  <c r="CA230" i="2"/>
  <c r="CC230" i="2"/>
  <c r="CB230" i="2" s="1"/>
  <c r="CC275" i="2"/>
  <c r="CB275" i="2" s="1"/>
  <c r="CA275" i="2"/>
  <c r="CC208" i="2"/>
  <c r="CB208" i="2" s="1"/>
  <c r="CA208" i="2"/>
  <c r="CC279" i="2"/>
  <c r="CB279" i="2" s="1"/>
  <c r="CA279" i="2"/>
  <c r="CC141" i="2"/>
  <c r="CB141" i="2" s="1"/>
  <c r="CA141" i="2"/>
  <c r="CC289" i="2"/>
  <c r="CB289" i="2" s="1"/>
  <c r="CA289" i="2"/>
  <c r="CA278" i="2"/>
  <c r="CC278" i="2"/>
  <c r="CB278" i="2" s="1"/>
  <c r="CC265" i="2"/>
  <c r="CB265" i="2" s="1"/>
  <c r="CA265" i="2"/>
  <c r="CA207" i="2"/>
  <c r="CC207" i="2"/>
  <c r="CB207" i="2" s="1"/>
  <c r="CA253" i="2"/>
  <c r="CC253" i="2"/>
  <c r="CB253" i="2" s="1"/>
  <c r="CA174" i="2"/>
  <c r="CC174" i="2"/>
  <c r="CB174" i="2" s="1"/>
  <c r="CA53" i="2"/>
  <c r="CC53" i="2"/>
  <c r="CB53" i="2" s="1"/>
  <c r="CA191" i="2"/>
  <c r="CC191" i="2"/>
  <c r="CB191" i="2" s="1"/>
  <c r="CA167" i="2"/>
  <c r="CC167" i="2"/>
  <c r="CB167" i="2" s="1"/>
  <c r="CA270" i="2"/>
  <c r="CC270" i="2"/>
  <c r="CB270" i="2" s="1"/>
  <c r="CC137" i="2"/>
  <c r="CB137" i="2" s="1"/>
  <c r="CA137" i="2"/>
  <c r="CC181" i="2"/>
  <c r="CB181" i="2" s="1"/>
  <c r="CA181" i="2"/>
  <c r="CC165" i="2"/>
  <c r="CB165" i="2" s="1"/>
  <c r="CA165" i="2"/>
  <c r="CC154" i="2"/>
  <c r="CB154" i="2" s="1"/>
  <c r="CA154" i="2"/>
  <c r="CA27" i="2"/>
  <c r="CC27" i="2"/>
  <c r="CB27" i="2" s="1"/>
  <c r="CC113" i="2"/>
  <c r="CB113" i="2" s="1"/>
  <c r="CA113" i="2"/>
  <c r="CC240" i="2"/>
  <c r="CB240" i="2" s="1"/>
  <c r="CA240" i="2"/>
  <c r="CC215" i="2"/>
  <c r="CB215" i="2" s="1"/>
  <c r="CA215" i="2"/>
  <c r="CC172" i="2"/>
  <c r="CB172" i="2" s="1"/>
  <c r="CA172" i="2"/>
  <c r="CC110" i="2"/>
  <c r="CB110" i="2" s="1"/>
  <c r="CA110" i="2"/>
  <c r="CC103" i="2"/>
  <c r="CB103" i="2" s="1"/>
  <c r="CA103" i="2"/>
  <c r="CA214" i="2"/>
  <c r="CC214" i="2"/>
  <c r="CB214" i="2" s="1"/>
  <c r="CA57" i="2"/>
  <c r="CC57" i="2"/>
  <c r="CB57" i="2" s="1"/>
  <c r="CA26" i="2"/>
  <c r="CC26" i="2"/>
  <c r="CB26" i="2" s="1"/>
  <c r="CA72" i="2"/>
  <c r="CC72" i="2"/>
  <c r="CB72" i="2" s="1"/>
  <c r="CC245" i="2"/>
  <c r="CB245" i="2" s="1"/>
  <c r="CA245" i="2"/>
  <c r="Q186" i="6"/>
  <c r="CQ186" i="6" s="1"/>
  <c r="DA186" i="6" s="1"/>
  <c r="Q242" i="6"/>
  <c r="CQ242" i="6" s="1"/>
  <c r="DA242" i="6" s="1"/>
  <c r="N241" i="6"/>
  <c r="CN241" i="6" s="1"/>
  <c r="CX241" i="6" s="1"/>
  <c r="R243" i="6"/>
  <c r="CR243" i="6" s="1"/>
  <c r="DB243" i="6" s="1"/>
  <c r="N202" i="6"/>
  <c r="CN202" i="6" s="1"/>
  <c r="CX202" i="6" s="1"/>
  <c r="P149" i="6"/>
  <c r="CP149" i="6" s="1"/>
  <c r="CZ149" i="6" s="1"/>
  <c r="R35" i="6"/>
  <c r="CR35" i="6" s="1"/>
  <c r="DB35" i="6" s="1"/>
  <c r="M21" i="6"/>
  <c r="CM21" i="6" s="1"/>
  <c r="CW21" i="6" s="1"/>
  <c r="K145" i="6"/>
  <c r="CK145" i="6" s="1"/>
  <c r="CU145" i="6" s="1"/>
  <c r="CT145" i="6" s="1"/>
  <c r="K294" i="6"/>
  <c r="CK294" i="6" s="1"/>
  <c r="CU294" i="6" s="1"/>
  <c r="CT294" i="6" s="1"/>
  <c r="P228" i="6"/>
  <c r="CP228" i="6" s="1"/>
  <c r="CZ228" i="6" s="1"/>
  <c r="K180" i="6"/>
  <c r="CK180" i="6" s="1"/>
  <c r="CU180" i="6" s="1"/>
  <c r="CT180" i="6" s="1"/>
  <c r="K254" i="6"/>
  <c r="CK254" i="6" s="1"/>
  <c r="CU254" i="6" s="1"/>
  <c r="CT254" i="6" s="1"/>
  <c r="K20" i="6"/>
  <c r="CK20" i="6" s="1"/>
  <c r="CU20" i="6" s="1"/>
  <c r="L72" i="6"/>
  <c r="CL72" i="6" s="1"/>
  <c r="CV72" i="6" s="1"/>
  <c r="Q146" i="6"/>
  <c r="CQ146" i="6" s="1"/>
  <c r="DA146" i="6" s="1"/>
  <c r="K271" i="6"/>
  <c r="CK271" i="6" s="1"/>
  <c r="CU271" i="6" s="1"/>
  <c r="CT271" i="6" s="1"/>
  <c r="P134" i="6"/>
  <c r="CP134" i="6" s="1"/>
  <c r="CZ134" i="6" s="1"/>
  <c r="Q210" i="6"/>
  <c r="CQ210" i="6" s="1"/>
  <c r="DA210" i="6" s="1"/>
  <c r="K210" i="6"/>
  <c r="CK210" i="6" s="1"/>
  <c r="CU210" i="6" s="1"/>
  <c r="CT210" i="6" s="1"/>
  <c r="K249" i="6"/>
  <c r="CK249" i="6" s="1"/>
  <c r="CU249" i="6" s="1"/>
  <c r="CT249" i="6" s="1"/>
  <c r="K43" i="6"/>
  <c r="CK43" i="6" s="1"/>
  <c r="CU43" i="6" s="1"/>
  <c r="CT43" i="6" s="1"/>
  <c r="K169" i="6"/>
  <c r="CK169" i="6" s="1"/>
  <c r="CU169" i="6" s="1"/>
  <c r="CT169" i="6" s="1"/>
  <c r="K242" i="6"/>
  <c r="CK242" i="6" s="1"/>
  <c r="CU242" i="6" s="1"/>
  <c r="CT242" i="6" s="1"/>
  <c r="K193" i="6"/>
  <c r="CK193" i="6" s="1"/>
  <c r="CU193" i="6" s="1"/>
  <c r="CT193" i="6" s="1"/>
  <c r="M166" i="6"/>
  <c r="CM166" i="6" s="1"/>
  <c r="CW166" i="6" s="1"/>
  <c r="K256" i="6"/>
  <c r="CK256" i="6" s="1"/>
  <c r="CU256" i="6" s="1"/>
  <c r="CT256" i="6" s="1"/>
  <c r="DC77" i="2"/>
  <c r="DB77" i="2" s="1"/>
  <c r="DC221" i="2"/>
  <c r="DB221" i="2" s="1"/>
  <c r="CA126" i="2"/>
  <c r="CC126" i="2"/>
  <c r="CB126" i="2" s="1"/>
  <c r="CA108" i="2"/>
  <c r="CC108" i="2"/>
  <c r="CB108" i="2" s="1"/>
  <c r="CA204" i="2"/>
  <c r="CC204" i="2"/>
  <c r="CB204" i="2" s="1"/>
  <c r="CA127" i="2"/>
  <c r="CA237" i="2"/>
  <c r="CC237" i="2"/>
  <c r="CB237" i="2" s="1"/>
  <c r="CA187" i="2"/>
  <c r="CC187" i="2"/>
  <c r="CB187" i="2" s="1"/>
  <c r="CA98" i="2"/>
  <c r="CA50" i="2"/>
  <c r="CA75" i="2"/>
  <c r="CA179" i="2"/>
  <c r="CA87" i="2"/>
  <c r="CA244" i="2"/>
  <c r="CA260" i="2"/>
  <c r="CC260" i="2"/>
  <c r="CB260" i="2" s="1"/>
  <c r="CC267" i="2"/>
  <c r="CB267" i="2" s="1"/>
  <c r="CA267" i="2"/>
  <c r="CC63" i="2"/>
  <c r="CB63" i="2" s="1"/>
  <c r="CA63" i="2"/>
  <c r="CC205" i="2"/>
  <c r="CB205" i="2" s="1"/>
  <c r="CA205" i="2"/>
  <c r="CC73" i="2"/>
  <c r="CB73" i="2" s="1"/>
  <c r="CA73" i="2"/>
  <c r="CC218" i="2"/>
  <c r="CB218" i="2" s="1"/>
  <c r="CA218" i="2"/>
  <c r="CC297" i="2"/>
  <c r="CB297" i="2" s="1"/>
  <c r="CA297" i="2"/>
  <c r="CA33" i="2"/>
  <c r="CC33" i="2"/>
  <c r="CB33" i="2" s="1"/>
  <c r="CA284" i="2"/>
  <c r="CC284" i="2"/>
  <c r="CB284" i="2" s="1"/>
  <c r="CA61" i="2"/>
  <c r="CC61" i="2"/>
  <c r="CB61" i="2" s="1"/>
  <c r="CA238" i="2"/>
  <c r="CC238" i="2"/>
  <c r="CB238" i="2" s="1"/>
  <c r="CC287" i="2"/>
  <c r="CB287" i="2" s="1"/>
  <c r="CA287" i="2"/>
  <c r="CC183" i="2"/>
  <c r="CB183" i="2" s="1"/>
  <c r="CA183" i="2"/>
  <c r="CA241" i="2"/>
  <c r="CC241" i="2"/>
  <c r="CB241" i="2" s="1"/>
  <c r="CA298" i="2"/>
  <c r="CC298" i="2"/>
  <c r="CB298" i="2" s="1"/>
  <c r="CC66" i="2"/>
  <c r="CB66" i="2" s="1"/>
  <c r="CA66" i="2"/>
  <c r="CC224" i="2"/>
  <c r="CB224" i="2" s="1"/>
  <c r="CA224" i="2"/>
  <c r="CC124" i="2"/>
  <c r="CB124" i="2" s="1"/>
  <c r="CA124" i="2"/>
  <c r="CA155" i="2"/>
  <c r="CC155" i="2"/>
  <c r="CB155" i="2" s="1"/>
  <c r="CC251" i="2"/>
  <c r="CB251" i="2" s="1"/>
  <c r="CA251" i="2"/>
  <c r="CC200" i="2"/>
  <c r="CB200" i="2" s="1"/>
  <c r="CA200" i="2"/>
  <c r="CA300" i="2"/>
  <c r="CC300" i="2"/>
  <c r="CB300" i="2" s="1"/>
  <c r="CC52" i="2"/>
  <c r="CB52" i="2" s="1"/>
  <c r="CA52" i="2"/>
  <c r="CC55" i="2"/>
  <c r="CB55" i="2" s="1"/>
  <c r="CA55" i="2"/>
  <c r="CA257" i="2"/>
  <c r="CC257" i="2"/>
  <c r="CB257" i="2" s="1"/>
  <c r="CC227" i="2"/>
  <c r="CB227" i="2" s="1"/>
  <c r="CA227" i="2"/>
  <c r="CA117" i="2"/>
  <c r="CA21" i="2"/>
  <c r="CC21" i="2"/>
  <c r="CB21" i="2" s="1"/>
  <c r="CA229" i="2"/>
  <c r="CC229" i="2"/>
  <c r="CB229" i="2" s="1"/>
  <c r="CA85" i="2"/>
  <c r="CC85" i="2"/>
  <c r="CB85" i="2" s="1"/>
  <c r="CA79" i="2"/>
  <c r="CC79" i="2"/>
  <c r="CB79" i="2" s="1"/>
  <c r="CA101" i="2"/>
  <c r="CC101" i="2"/>
  <c r="CB101" i="2" s="1"/>
  <c r="CA219" i="2"/>
  <c r="CC219" i="2"/>
  <c r="CB219" i="2" s="1"/>
  <c r="CC273" i="2"/>
  <c r="CB273" i="2" s="1"/>
  <c r="CA273" i="2"/>
  <c r="CA97" i="2"/>
  <c r="CC97" i="2"/>
  <c r="CB97" i="2" s="1"/>
  <c r="CA135" i="2"/>
  <c r="CC135" i="2"/>
  <c r="CB135" i="2" s="1"/>
  <c r="CC216" i="2"/>
  <c r="CB216" i="2" s="1"/>
  <c r="CA216" i="2"/>
  <c r="CA51" i="2"/>
  <c r="CC51" i="2"/>
  <c r="CB51" i="2" s="1"/>
  <c r="CA276" i="2"/>
  <c r="CC276" i="2"/>
  <c r="CB276" i="2" s="1"/>
  <c r="CA106" i="2"/>
  <c r="CC106" i="2"/>
  <c r="CB106" i="2" s="1"/>
  <c r="CC69" i="2"/>
  <c r="CB69" i="2" s="1"/>
  <c r="CA69" i="2"/>
  <c r="CA166" i="2"/>
  <c r="CC259" i="2"/>
  <c r="CB259" i="2" s="1"/>
  <c r="CA259" i="2"/>
  <c r="CA10" i="2"/>
  <c r="CC10" i="2"/>
  <c r="CB10" i="2" s="1"/>
  <c r="CC130" i="2"/>
  <c r="CB130" i="2" s="1"/>
  <c r="CA130" i="2"/>
  <c r="CA272" i="2"/>
  <c r="CC272" i="2"/>
  <c r="CB272" i="2" s="1"/>
  <c r="CA122" i="2"/>
  <c r="CC122" i="2"/>
  <c r="CB122" i="2" s="1"/>
  <c r="CC176" i="2"/>
  <c r="CB176" i="2" s="1"/>
  <c r="CA176" i="2"/>
  <c r="CA129" i="2"/>
  <c r="CC129" i="2"/>
  <c r="CB129" i="2" s="1"/>
  <c r="CC86" i="2"/>
  <c r="CB86" i="2" s="1"/>
  <c r="CA86" i="2"/>
  <c r="CC14" i="2"/>
  <c r="CB14" i="2" s="1"/>
  <c r="CA209" i="2"/>
  <c r="CC209" i="2"/>
  <c r="CB209" i="2" s="1"/>
  <c r="CC231" i="2"/>
  <c r="CB231" i="2" s="1"/>
  <c r="CA231" i="2"/>
  <c r="CC40" i="2"/>
  <c r="CB40" i="2" s="1"/>
  <c r="CA40" i="2"/>
  <c r="CC173" i="2"/>
  <c r="CB173" i="2" s="1"/>
  <c r="CA173" i="2"/>
  <c r="CA39" i="2"/>
  <c r="CC39" i="2"/>
  <c r="CB39" i="2" s="1"/>
  <c r="CA133" i="2"/>
  <c r="CC133" i="2"/>
  <c r="CB133" i="2" s="1"/>
  <c r="CC120" i="2"/>
  <c r="CB120" i="2" s="1"/>
  <c r="CA120" i="2"/>
  <c r="CA159" i="2"/>
  <c r="CC159" i="2"/>
  <c r="CB159" i="2" s="1"/>
  <c r="CA60" i="2"/>
  <c r="CC60" i="2"/>
  <c r="CB60" i="2" s="1"/>
  <c r="CC221" i="2"/>
  <c r="CB221" i="2" s="1"/>
  <c r="CA221" i="2"/>
  <c r="CC283" i="2"/>
  <c r="CB283" i="2" s="1"/>
  <c r="CA283" i="2"/>
  <c r="CA226" i="2"/>
  <c r="CC226" i="2"/>
  <c r="CB226" i="2" s="1"/>
  <c r="CC24" i="2"/>
  <c r="CB24" i="2" s="1"/>
  <c r="CA71" i="2"/>
  <c r="CC71" i="2"/>
  <c r="CB71" i="2" s="1"/>
  <c r="CA115" i="2"/>
  <c r="CC115" i="2"/>
  <c r="CB115" i="2" s="1"/>
  <c r="CA180" i="2"/>
  <c r="CC180" i="2"/>
  <c r="CB180" i="2" s="1"/>
  <c r="CC96" i="2"/>
  <c r="CB96" i="2" s="1"/>
  <c r="CA96" i="2"/>
  <c r="CA67" i="2"/>
  <c r="CC67" i="2"/>
  <c r="CB67" i="2" s="1"/>
  <c r="CA49" i="2"/>
  <c r="CC49" i="2"/>
  <c r="CB49" i="2" s="1"/>
  <c r="CC158" i="2"/>
  <c r="CB158" i="2" s="1"/>
  <c r="CA158" i="2"/>
  <c r="CA104" i="2"/>
  <c r="CC104" i="2"/>
  <c r="CB104" i="2" s="1"/>
  <c r="CA16" i="2"/>
  <c r="CC16" i="2"/>
  <c r="CB16" i="2" s="1"/>
  <c r="CA43" i="2"/>
  <c r="CC43" i="2"/>
  <c r="CB43" i="2" s="1"/>
  <c r="CA198" i="2"/>
  <c r="CC198" i="2"/>
  <c r="CB198" i="2" s="1"/>
  <c r="CA128" i="2"/>
  <c r="CC128" i="2"/>
  <c r="CB128" i="2" s="1"/>
  <c r="CA254" i="2"/>
  <c r="CC254" i="2"/>
  <c r="CB254" i="2" s="1"/>
  <c r="CC59" i="2"/>
  <c r="CB59" i="2" s="1"/>
  <c r="CA59" i="2"/>
  <c r="CC18" i="2"/>
  <c r="CB18" i="2" s="1"/>
  <c r="CC37" i="2"/>
  <c r="CB37" i="2" s="1"/>
  <c r="CA37" i="2"/>
  <c r="CA162" i="2"/>
  <c r="CC162" i="2"/>
  <c r="CB162" i="2" s="1"/>
  <c r="CA199" i="2"/>
  <c r="CC199" i="2"/>
  <c r="CB199" i="2" s="1"/>
  <c r="N188" i="6"/>
  <c r="CN188" i="6" s="1"/>
  <c r="CX188" i="6" s="1"/>
  <c r="N209" i="6"/>
  <c r="CN209" i="6" s="1"/>
  <c r="CX209" i="6" s="1"/>
  <c r="N204" i="6"/>
  <c r="CN204" i="6" s="1"/>
  <c r="CX204" i="6" s="1"/>
  <c r="K131" i="6"/>
  <c r="CK131" i="6" s="1"/>
  <c r="CU131" i="6" s="1"/>
  <c r="CT131" i="6" s="1"/>
  <c r="O132" i="6"/>
  <c r="CO132" i="6" s="1"/>
  <c r="CY132" i="6" s="1"/>
  <c r="K11" i="6"/>
  <c r="CK11" i="6" s="1"/>
  <c r="CU11" i="6" s="1"/>
  <c r="CT11" i="6" s="1"/>
  <c r="K163" i="6"/>
  <c r="CK163" i="6" s="1"/>
  <c r="CU163" i="6" s="1"/>
  <c r="CT163" i="6" s="1"/>
  <c r="Q181" i="6"/>
  <c r="CQ181" i="6" s="1"/>
  <c r="DA181" i="6" s="1"/>
  <c r="K148" i="6"/>
  <c r="CK148" i="6" s="1"/>
  <c r="CU148" i="6" s="1"/>
  <c r="CT148" i="6" s="1"/>
  <c r="R261" i="6"/>
  <c r="CR261" i="6" s="1"/>
  <c r="DB261" i="6" s="1"/>
  <c r="M221" i="6"/>
  <c r="CM221" i="6" s="1"/>
  <c r="CW221" i="6" s="1"/>
  <c r="P127" i="6"/>
  <c r="CP127" i="6" s="1"/>
  <c r="CZ127" i="6" s="1"/>
  <c r="O161" i="6"/>
  <c r="CO161" i="6" s="1"/>
  <c r="CY161" i="6" s="1"/>
  <c r="N10" i="6"/>
  <c r="CN10" i="6" s="1"/>
  <c r="CX10" i="6" s="1"/>
  <c r="K243" i="6"/>
  <c r="CK243" i="6" s="1"/>
  <c r="CU243" i="6" s="1"/>
  <c r="CT243" i="6" s="1"/>
  <c r="L124" i="6"/>
  <c r="CL124" i="6" s="1"/>
  <c r="CV124" i="6" s="1"/>
  <c r="N215" i="6"/>
  <c r="CN215" i="6" s="1"/>
  <c r="CX215" i="6" s="1"/>
  <c r="R168" i="6"/>
  <c r="CR168" i="6" s="1"/>
  <c r="DB168" i="6" s="1"/>
  <c r="N178" i="6"/>
  <c r="CN178" i="6" s="1"/>
  <c r="CX178" i="6" s="1"/>
  <c r="L249" i="6"/>
  <c r="CL249" i="6" s="1"/>
  <c r="CV249" i="6" s="1"/>
  <c r="K76" i="6"/>
  <c r="CK76" i="6" s="1"/>
  <c r="CU76" i="6" s="1"/>
  <c r="CT76" i="6" s="1"/>
  <c r="P95" i="6"/>
  <c r="CP95" i="6" s="1"/>
  <c r="CZ95" i="6" s="1"/>
  <c r="P22" i="6"/>
  <c r="CP22" i="6" s="1"/>
  <c r="CZ22" i="6" s="1"/>
  <c r="L161" i="6"/>
  <c r="CL161" i="6" s="1"/>
  <c r="CV161" i="6" s="1"/>
  <c r="Q59" i="6"/>
  <c r="CQ59" i="6" s="1"/>
  <c r="DA59" i="6" s="1"/>
  <c r="DC58" i="2"/>
  <c r="DB58" i="2" s="1"/>
  <c r="CA168" i="2"/>
  <c r="CC168" i="2"/>
  <c r="CB168" i="2" s="1"/>
  <c r="CA163" i="2"/>
  <c r="CC163" i="2"/>
  <c r="CB163" i="2" s="1"/>
  <c r="CC147" i="2"/>
  <c r="CB147" i="2" s="1"/>
  <c r="CA147" i="2"/>
  <c r="CC144" i="2"/>
  <c r="CB144" i="2" s="1"/>
  <c r="CA144" i="2"/>
  <c r="CA211" i="2"/>
  <c r="CC211" i="2"/>
  <c r="CB211" i="2" s="1"/>
  <c r="CC34" i="2"/>
  <c r="CB34" i="2" s="1"/>
  <c r="CC161" i="2"/>
  <c r="CB161" i="2" s="1"/>
  <c r="CA161" i="2"/>
  <c r="CA233" i="2"/>
  <c r="CC233" i="2"/>
  <c r="CB233" i="2" s="1"/>
  <c r="CA149" i="2"/>
  <c r="CC149" i="2"/>
  <c r="CB149" i="2" s="1"/>
  <c r="CC184" i="2"/>
  <c r="CB184" i="2" s="1"/>
  <c r="CA184" i="2"/>
  <c r="CA225" i="2"/>
  <c r="CC225" i="2"/>
  <c r="CB225" i="2" s="1"/>
  <c r="CA222" i="2"/>
  <c r="CC222" i="2"/>
  <c r="CB222" i="2" s="1"/>
  <c r="CC11" i="2"/>
  <c r="CB11" i="2" s="1"/>
  <c r="CA148" i="2"/>
  <c r="CC148" i="2"/>
  <c r="CB148" i="2" s="1"/>
  <c r="CA41" i="2"/>
  <c r="CC41" i="2"/>
  <c r="CB41" i="2" s="1"/>
  <c r="CA171" i="2"/>
  <c r="CC171" i="2"/>
  <c r="CB171" i="2" s="1"/>
  <c r="CA99" i="2"/>
  <c r="CC99" i="2"/>
  <c r="CB99" i="2" s="1"/>
  <c r="CA142" i="2"/>
  <c r="CC142" i="2"/>
  <c r="CB142" i="2" s="1"/>
  <c r="CC213" i="2"/>
  <c r="CB213" i="2" s="1"/>
  <c r="CA213" i="2"/>
  <c r="CA203" i="2"/>
  <c r="CC203" i="2"/>
  <c r="CB203" i="2" s="1"/>
  <c r="CC243" i="2"/>
  <c r="CB243" i="2" s="1"/>
  <c r="CA243" i="2"/>
  <c r="CA140" i="2"/>
  <c r="CC140" i="2"/>
  <c r="CB140" i="2" s="1"/>
  <c r="CC235" i="2"/>
  <c r="CB235" i="2" s="1"/>
  <c r="CA235" i="2"/>
  <c r="CC150" i="2"/>
  <c r="CB150" i="2" s="1"/>
  <c r="CA150" i="2"/>
  <c r="CC94" i="2"/>
  <c r="CB94" i="2" s="1"/>
  <c r="CA94" i="2"/>
  <c r="CA217" i="2"/>
  <c r="CC217" i="2"/>
  <c r="CB217" i="2" s="1"/>
  <c r="CC269" i="2"/>
  <c r="CB269" i="2" s="1"/>
  <c r="CA269" i="2"/>
  <c r="CA95" i="2"/>
  <c r="CC95" i="2"/>
  <c r="CB95" i="2" s="1"/>
  <c r="CA13" i="2"/>
  <c r="CC28" i="2"/>
  <c r="CB28" i="2" s="1"/>
  <c r="CA30" i="2"/>
  <c r="CC30" i="2"/>
  <c r="CB30" i="2" s="1"/>
  <c r="CA68" i="2"/>
  <c r="CC68" i="2"/>
  <c r="CB68" i="2" s="1"/>
  <c r="CC77" i="2"/>
  <c r="CB77" i="2" s="1"/>
  <c r="CA77" i="2"/>
  <c r="CA45" i="2"/>
  <c r="CC45" i="2"/>
  <c r="CB45" i="2" s="1"/>
  <c r="CA93" i="2"/>
  <c r="CC93" i="2"/>
  <c r="CB93" i="2" s="1"/>
  <c r="CC12" i="2"/>
  <c r="CB12" i="2" s="1"/>
  <c r="CA12" i="2"/>
  <c r="CA193" i="2"/>
  <c r="CC193" i="2"/>
  <c r="CB193" i="2" s="1"/>
  <c r="CA102" i="2"/>
  <c r="CC102" i="2"/>
  <c r="CB102" i="2" s="1"/>
  <c r="CA201" i="2"/>
  <c r="CC201" i="2"/>
  <c r="CB201" i="2" s="1"/>
  <c r="CA249" i="2"/>
  <c r="CC249" i="2"/>
  <c r="CB249" i="2" s="1"/>
  <c r="CC178" i="2"/>
  <c r="CB178" i="2" s="1"/>
  <c r="CA178" i="2"/>
  <c r="CA223" i="2"/>
  <c r="CC223" i="2"/>
  <c r="CB223" i="2" s="1"/>
  <c r="CA189" i="2"/>
  <c r="CA236" i="2"/>
  <c r="CC236" i="2"/>
  <c r="CB236" i="2" s="1"/>
  <c r="CA292" i="2"/>
  <c r="CC292" i="2"/>
  <c r="CB292" i="2" s="1"/>
  <c r="CA58" i="2"/>
  <c r="CC58" i="2"/>
  <c r="CB58" i="2" s="1"/>
  <c r="CA152" i="2"/>
  <c r="CC152" i="2"/>
  <c r="CB152" i="2" s="1"/>
  <c r="CA145" i="2"/>
  <c r="CC145" i="2"/>
  <c r="CB145" i="2" s="1"/>
  <c r="CC76" i="2"/>
  <c r="CB76" i="2" s="1"/>
  <c r="CA76" i="2"/>
  <c r="CA164" i="2"/>
  <c r="CC164" i="2"/>
  <c r="CB164" i="2" s="1"/>
  <c r="CA88" i="2"/>
  <c r="CC88" i="2"/>
  <c r="CB88" i="2" s="1"/>
  <c r="CC8" i="2"/>
  <c r="CB8" i="2" s="1"/>
  <c r="CA8" i="2"/>
  <c r="CC242" i="2"/>
  <c r="CB242" i="2" s="1"/>
  <c r="CA242" i="2"/>
  <c r="CA131" i="2"/>
  <c r="CC131" i="2"/>
  <c r="CB131" i="2" s="1"/>
  <c r="CA294" i="2"/>
  <c r="CC294" i="2"/>
  <c r="CB294" i="2" s="1"/>
  <c r="CA56" i="2"/>
  <c r="CC56" i="2"/>
  <c r="CB56" i="2" s="1"/>
  <c r="CA239" i="2"/>
  <c r="DC51" i="2"/>
  <c r="DB51" i="2" s="1"/>
  <c r="K51" i="6"/>
  <c r="CK51" i="6" s="1"/>
  <c r="CU51" i="6" s="1"/>
  <c r="CT51" i="6" s="1"/>
  <c r="DC36" i="2"/>
  <c r="DB36" i="2" s="1"/>
  <c r="CA36" i="2"/>
  <c r="CC36" i="2"/>
  <c r="CB36" i="2" s="1"/>
  <c r="CC35" i="2"/>
  <c r="CB35" i="2" s="1"/>
  <c r="CA35" i="2"/>
  <c r="N244" i="6"/>
  <c r="CN244" i="6" s="1"/>
  <c r="CX244" i="6" s="1"/>
  <c r="O126" i="6"/>
  <c r="CO126" i="6" s="1"/>
  <c r="CY126" i="6" s="1"/>
  <c r="O163" i="6"/>
  <c r="CO163" i="6" s="1"/>
  <c r="CY163" i="6" s="1"/>
  <c r="M264" i="6"/>
  <c r="CM264" i="6" s="1"/>
  <c r="CW264" i="6" s="1"/>
  <c r="P254" i="6"/>
  <c r="CP254" i="6" s="1"/>
  <c r="CZ254" i="6" s="1"/>
  <c r="Q168" i="6"/>
  <c r="CQ168" i="6" s="1"/>
  <c r="DA168" i="6" s="1"/>
  <c r="O149" i="6"/>
  <c r="CO149" i="6" s="1"/>
  <c r="CY149" i="6" s="1"/>
  <c r="L209" i="6"/>
  <c r="CL209" i="6" s="1"/>
  <c r="CV209" i="6" s="1"/>
  <c r="N28" i="6"/>
  <c r="CN28" i="6" s="1"/>
  <c r="CX28" i="6" s="1"/>
  <c r="R229" i="6"/>
  <c r="CR229" i="6" s="1"/>
  <c r="DB229" i="6" s="1"/>
  <c r="DA276" i="2"/>
  <c r="I26" i="6"/>
  <c r="I19" i="6"/>
  <c r="R82" i="6"/>
  <c r="CR82" i="6" s="1"/>
  <c r="DB82" i="6" s="1"/>
  <c r="DA294" i="2"/>
  <c r="DA216" i="2"/>
  <c r="N230" i="6"/>
  <c r="CN230" i="6" s="1"/>
  <c r="CX230" i="6" s="1"/>
  <c r="M151" i="6"/>
  <c r="CM151" i="6" s="1"/>
  <c r="CW151" i="6" s="1"/>
  <c r="L296" i="6"/>
  <c r="CL296" i="6" s="1"/>
  <c r="CV296" i="6" s="1"/>
  <c r="R279" i="6"/>
  <c r="CR279" i="6" s="1"/>
  <c r="DB279" i="6" s="1"/>
  <c r="P41" i="6"/>
  <c r="CP41" i="6" s="1"/>
  <c r="CZ41" i="6" s="1"/>
  <c r="M239" i="6"/>
  <c r="CM239" i="6" s="1"/>
  <c r="CW239" i="6" s="1"/>
  <c r="DA192" i="2"/>
  <c r="D22" i="6"/>
  <c r="L241" i="6"/>
  <c r="CL241" i="6" s="1"/>
  <c r="CV241" i="6" s="1"/>
  <c r="L188" i="6"/>
  <c r="CL188" i="6" s="1"/>
  <c r="CV188" i="6" s="1"/>
  <c r="R73" i="6"/>
  <c r="CR73" i="6" s="1"/>
  <c r="DB73" i="6" s="1"/>
  <c r="O235" i="6"/>
  <c r="CO235" i="6" s="1"/>
  <c r="CY235" i="6" s="1"/>
  <c r="L168" i="6"/>
  <c r="CL168" i="6" s="1"/>
  <c r="CV168" i="6" s="1"/>
  <c r="Q233" i="6"/>
  <c r="CQ233" i="6" s="1"/>
  <c r="DA233" i="6" s="1"/>
  <c r="DD294" i="2"/>
  <c r="L294" i="6"/>
  <c r="CL294" i="6" s="1"/>
  <c r="CV294" i="6" s="1"/>
  <c r="O72" i="6"/>
  <c r="CO72" i="6" s="1"/>
  <c r="CY72" i="6" s="1"/>
  <c r="M168" i="6"/>
  <c r="CM168" i="6" s="1"/>
  <c r="CW168" i="6" s="1"/>
  <c r="N145" i="6"/>
  <c r="CN145" i="6" s="1"/>
  <c r="CX145" i="6" s="1"/>
  <c r="L137" i="6"/>
  <c r="CL137" i="6" s="1"/>
  <c r="CV137" i="6" s="1"/>
  <c r="M175" i="6"/>
  <c r="CM175" i="6" s="1"/>
  <c r="CW175" i="6" s="1"/>
  <c r="Q190" i="6"/>
  <c r="CQ190" i="6" s="1"/>
  <c r="DA190" i="6" s="1"/>
  <c r="O198" i="6"/>
  <c r="CO198" i="6" s="1"/>
  <c r="CY198" i="6" s="1"/>
  <c r="Q282" i="6"/>
  <c r="CQ282" i="6" s="1"/>
  <c r="DA282" i="6" s="1"/>
  <c r="P166" i="6"/>
  <c r="CP166" i="6" s="1"/>
  <c r="CZ166" i="6" s="1"/>
  <c r="R18" i="6"/>
  <c r="CR18" i="6" s="1"/>
  <c r="DB18" i="6" s="1"/>
  <c r="K117" i="6"/>
  <c r="CK117" i="6" s="1"/>
  <c r="CU117" i="6" s="1"/>
  <c r="CT117" i="6" s="1"/>
  <c r="P233" i="6"/>
  <c r="CP233" i="6" s="1"/>
  <c r="CZ233" i="6" s="1"/>
  <c r="Q204" i="6"/>
  <c r="CQ204" i="6" s="1"/>
  <c r="DA204" i="6" s="1"/>
  <c r="L201" i="6"/>
  <c r="CL201" i="6" s="1"/>
  <c r="CV201" i="6" s="1"/>
  <c r="DA244" i="2"/>
  <c r="DA236" i="2"/>
  <c r="DA228" i="2"/>
  <c r="R99" i="6"/>
  <c r="CR99" i="6" s="1"/>
  <c r="DB99" i="6" s="1"/>
  <c r="N30" i="6"/>
  <c r="CN30" i="6" s="1"/>
  <c r="CX30" i="6" s="1"/>
  <c r="Q24" i="6"/>
  <c r="CQ24" i="6" s="1"/>
  <c r="DA24" i="6" s="1"/>
  <c r="N97" i="6"/>
  <c r="CN97" i="6" s="1"/>
  <c r="CX97" i="6" s="1"/>
  <c r="M68" i="6"/>
  <c r="CM68" i="6" s="1"/>
  <c r="CW68" i="6" s="1"/>
  <c r="Q261" i="6"/>
  <c r="CQ261" i="6" s="1"/>
  <c r="DA261" i="6" s="1"/>
  <c r="R112" i="6"/>
  <c r="CR112" i="6" s="1"/>
  <c r="DB112" i="6" s="1"/>
  <c r="N57" i="6"/>
  <c r="CN57" i="6" s="1"/>
  <c r="CX57" i="6" s="1"/>
  <c r="M117" i="6"/>
  <c r="CM117" i="6" s="1"/>
  <c r="CW117" i="6" s="1"/>
  <c r="Q176" i="6"/>
  <c r="CQ176" i="6" s="1"/>
  <c r="DA176" i="6" s="1"/>
  <c r="R299" i="6"/>
  <c r="CR299" i="6" s="1"/>
  <c r="DB299" i="6" s="1"/>
  <c r="L234" i="6"/>
  <c r="CL234" i="6" s="1"/>
  <c r="CV234" i="6" s="1"/>
  <c r="Q279" i="6"/>
  <c r="CQ279" i="6" s="1"/>
  <c r="DA279" i="6" s="1"/>
  <c r="O240" i="6"/>
  <c r="CO240" i="6" s="1"/>
  <c r="CY240" i="6" s="1"/>
  <c r="R184" i="6"/>
  <c r="CR184" i="6" s="1"/>
  <c r="DB184" i="6" s="1"/>
  <c r="P71" i="6"/>
  <c r="CP71" i="6" s="1"/>
  <c r="CZ71" i="6" s="1"/>
  <c r="DA209" i="2"/>
  <c r="R215" i="6"/>
  <c r="CR215" i="6" s="1"/>
  <c r="DB215" i="6" s="1"/>
  <c r="R53" i="6"/>
  <c r="CR53" i="6" s="1"/>
  <c r="DB53" i="6" s="1"/>
  <c r="R158" i="6"/>
  <c r="CR158" i="6" s="1"/>
  <c r="DB158" i="6" s="1"/>
  <c r="DA181" i="2"/>
  <c r="L40" i="6"/>
  <c r="CL40" i="6" s="1"/>
  <c r="CV40" i="6" s="1"/>
  <c r="L41" i="6"/>
  <c r="CL41" i="6" s="1"/>
  <c r="CV41" i="6" s="1"/>
  <c r="M59" i="6"/>
  <c r="CM59" i="6" s="1"/>
  <c r="CW59" i="6" s="1"/>
  <c r="M245" i="6"/>
  <c r="CM245" i="6" s="1"/>
  <c r="CW245" i="6" s="1"/>
  <c r="O249" i="6"/>
  <c r="CO249" i="6" s="1"/>
  <c r="CY249" i="6" s="1"/>
  <c r="DA189" i="2"/>
  <c r="R132" i="6"/>
  <c r="CR132" i="6" s="1"/>
  <c r="DB132" i="6" s="1"/>
  <c r="L199" i="6"/>
  <c r="CL199" i="6" s="1"/>
  <c r="CV199" i="6" s="1"/>
  <c r="N67" i="6"/>
  <c r="CN67" i="6" s="1"/>
  <c r="CX67" i="6" s="1"/>
  <c r="P201" i="6"/>
  <c r="CP201" i="6" s="1"/>
  <c r="CZ201" i="6" s="1"/>
  <c r="P122" i="6"/>
  <c r="CP122" i="6" s="1"/>
  <c r="CZ122" i="6" s="1"/>
  <c r="Q72" i="6"/>
  <c r="CQ72" i="6" s="1"/>
  <c r="DA72" i="6" s="1"/>
  <c r="P165" i="6"/>
  <c r="CP165" i="6" s="1"/>
  <c r="CZ165" i="6" s="1"/>
  <c r="R140" i="6"/>
  <c r="CR140" i="6" s="1"/>
  <c r="DB140" i="6" s="1"/>
  <c r="L127" i="6"/>
  <c r="CL127" i="6" s="1"/>
  <c r="CV127" i="6" s="1"/>
  <c r="L141" i="6"/>
  <c r="CL141" i="6" s="1"/>
  <c r="CV141" i="6" s="1"/>
  <c r="O281" i="6"/>
  <c r="CO281" i="6" s="1"/>
  <c r="CY281" i="6" s="1"/>
  <c r="Q127" i="6"/>
  <c r="CQ127" i="6" s="1"/>
  <c r="DA127" i="6" s="1"/>
  <c r="M178" i="6"/>
  <c r="CM178" i="6" s="1"/>
  <c r="CW178" i="6" s="1"/>
  <c r="DA168" i="2"/>
  <c r="L39" i="6"/>
  <c r="CL39" i="6" s="1"/>
  <c r="CV39" i="6" s="1"/>
  <c r="P110" i="6"/>
  <c r="CP110" i="6" s="1"/>
  <c r="CZ110" i="6" s="1"/>
  <c r="M208" i="6"/>
  <c r="CM208" i="6" s="1"/>
  <c r="CW208" i="6" s="1"/>
  <c r="M107" i="6"/>
  <c r="CM107" i="6" s="1"/>
  <c r="CW107" i="6" s="1"/>
  <c r="N296" i="6"/>
  <c r="CN296" i="6" s="1"/>
  <c r="CX296" i="6" s="1"/>
  <c r="L300" i="6"/>
  <c r="CL300" i="6" s="1"/>
  <c r="CV300" i="6" s="1"/>
  <c r="O237" i="6"/>
  <c r="CO237" i="6" s="1"/>
  <c r="CY237" i="6" s="1"/>
  <c r="P246" i="6"/>
  <c r="CP246" i="6" s="1"/>
  <c r="CZ246" i="6" s="1"/>
  <c r="R227" i="6"/>
  <c r="CR227" i="6" s="1"/>
  <c r="DB227" i="6" s="1"/>
  <c r="Q38" i="6"/>
  <c r="CQ38" i="6" s="1"/>
  <c r="DA38" i="6" s="1"/>
  <c r="L185" i="6"/>
  <c r="CL185" i="6" s="1"/>
  <c r="CV185" i="6" s="1"/>
  <c r="M27" i="6"/>
  <c r="CM27" i="6" s="1"/>
  <c r="CW27" i="6" s="1"/>
  <c r="R151" i="6"/>
  <c r="CR151" i="6" s="1"/>
  <c r="DB151" i="6" s="1"/>
  <c r="M179" i="6"/>
  <c r="CM179" i="6" s="1"/>
  <c r="CW179" i="6" s="1"/>
  <c r="Q60" i="6"/>
  <c r="CQ60" i="6" s="1"/>
  <c r="DA60" i="6" s="1"/>
  <c r="DA259" i="2"/>
  <c r="N297" i="6"/>
  <c r="CN297" i="6" s="1"/>
  <c r="CX297" i="6" s="1"/>
  <c r="P147" i="6"/>
  <c r="CP147" i="6" s="1"/>
  <c r="CZ147" i="6" s="1"/>
  <c r="Q166" i="6"/>
  <c r="CQ166" i="6" s="1"/>
  <c r="DA166" i="6" s="1"/>
  <c r="N45" i="6"/>
  <c r="CN45" i="6" s="1"/>
  <c r="CX45" i="6" s="1"/>
  <c r="L112" i="6"/>
  <c r="CL112" i="6" s="1"/>
  <c r="CV112" i="6" s="1"/>
  <c r="L82" i="6"/>
  <c r="CL82" i="6" s="1"/>
  <c r="CV82" i="6" s="1"/>
  <c r="Q173" i="6"/>
  <c r="CQ173" i="6" s="1"/>
  <c r="DA173" i="6" s="1"/>
  <c r="L179" i="6"/>
  <c r="CL179" i="6" s="1"/>
  <c r="CV179" i="6" s="1"/>
  <c r="P219" i="6"/>
  <c r="CP219" i="6" s="1"/>
  <c r="CZ219" i="6" s="1"/>
  <c r="M75" i="6"/>
  <c r="CM75" i="6" s="1"/>
  <c r="CW75" i="6" s="1"/>
  <c r="L264" i="6"/>
  <c r="CL264" i="6" s="1"/>
  <c r="CV264" i="6" s="1"/>
  <c r="L67" i="6"/>
  <c r="CL67" i="6" s="1"/>
  <c r="CV67" i="6" s="1"/>
  <c r="M162" i="6"/>
  <c r="CM162" i="6" s="1"/>
  <c r="CW162" i="6" s="1"/>
  <c r="R190" i="6"/>
  <c r="CR190" i="6" s="1"/>
  <c r="DB190" i="6" s="1"/>
  <c r="O260" i="6"/>
  <c r="CO260" i="6" s="1"/>
  <c r="CY260" i="6" s="1"/>
  <c r="L169" i="6"/>
  <c r="CL169" i="6" s="1"/>
  <c r="CV169" i="6" s="1"/>
  <c r="M36" i="6"/>
  <c r="CM36" i="6" s="1"/>
  <c r="CW36" i="6" s="1"/>
  <c r="M202" i="6"/>
  <c r="CM202" i="6" s="1"/>
  <c r="CW202" i="6" s="1"/>
  <c r="R115" i="6"/>
  <c r="CR115" i="6" s="1"/>
  <c r="DB115" i="6" s="1"/>
  <c r="DA198" i="2"/>
  <c r="O19" i="6"/>
  <c r="CO19" i="6" s="1"/>
  <c r="CY19" i="6" s="1"/>
  <c r="P124" i="6"/>
  <c r="CP124" i="6" s="1"/>
  <c r="CZ124" i="6" s="1"/>
  <c r="M257" i="6"/>
  <c r="CM257" i="6" s="1"/>
  <c r="CW257" i="6" s="1"/>
  <c r="R300" i="6"/>
  <c r="CR300" i="6" s="1"/>
  <c r="DB300" i="6" s="1"/>
  <c r="L107" i="6"/>
  <c r="CL107" i="6" s="1"/>
  <c r="CV107" i="6" s="1"/>
  <c r="DA137" i="2"/>
  <c r="DA179" i="2"/>
  <c r="M41" i="6"/>
  <c r="CM41" i="6" s="1"/>
  <c r="CW41" i="6" s="1"/>
  <c r="N235" i="6"/>
  <c r="CN235" i="6" s="1"/>
  <c r="CX235" i="6" s="1"/>
  <c r="O87" i="6"/>
  <c r="CO87" i="6" s="1"/>
  <c r="CY87" i="6" s="1"/>
  <c r="P50" i="6"/>
  <c r="CP50" i="6" s="1"/>
  <c r="CZ50" i="6" s="1"/>
  <c r="M139" i="6"/>
  <c r="CM139" i="6" s="1"/>
  <c r="CW139" i="6" s="1"/>
  <c r="Q80" i="6"/>
  <c r="CQ80" i="6" s="1"/>
  <c r="DA80" i="6" s="1"/>
  <c r="R139" i="6"/>
  <c r="CR139" i="6" s="1"/>
  <c r="DB139" i="6" s="1"/>
  <c r="N243" i="6"/>
  <c r="CN243" i="6" s="1"/>
  <c r="CX243" i="6" s="1"/>
  <c r="P144" i="6"/>
  <c r="CP144" i="6" s="1"/>
  <c r="CZ144" i="6" s="1"/>
  <c r="O98" i="6"/>
  <c r="CO98" i="6" s="1"/>
  <c r="CY98" i="6" s="1"/>
  <c r="M240" i="6"/>
  <c r="CM240" i="6" s="1"/>
  <c r="CW240" i="6" s="1"/>
  <c r="L180" i="6"/>
  <c r="CL180" i="6" s="1"/>
  <c r="CV180" i="6" s="1"/>
  <c r="N227" i="6"/>
  <c r="CN227" i="6" s="1"/>
  <c r="CX227" i="6" s="1"/>
  <c r="Q45" i="6"/>
  <c r="CQ45" i="6" s="1"/>
  <c r="DA45" i="6" s="1"/>
  <c r="O115" i="6"/>
  <c r="CO115" i="6" s="1"/>
  <c r="CY115" i="6" s="1"/>
  <c r="R80" i="6"/>
  <c r="CR80" i="6" s="1"/>
  <c r="DB80" i="6" s="1"/>
  <c r="L63" i="6"/>
  <c r="CL63" i="6" s="1"/>
  <c r="CV63" i="6" s="1"/>
  <c r="K228" i="6"/>
  <c r="CK228" i="6" s="1"/>
  <c r="CU228" i="6" s="1"/>
  <c r="CT228" i="6" s="1"/>
  <c r="Q198" i="6"/>
  <c r="CQ198" i="6" s="1"/>
  <c r="DA198" i="6" s="1"/>
  <c r="L132" i="6"/>
  <c r="CL132" i="6" s="1"/>
  <c r="CV132" i="6" s="1"/>
  <c r="L242" i="6"/>
  <c r="CL242" i="6" s="1"/>
  <c r="CV242" i="6" s="1"/>
  <c r="O254" i="6"/>
  <c r="CO254" i="6" s="1"/>
  <c r="CY254" i="6" s="1"/>
  <c r="R48" i="6"/>
  <c r="CR48" i="6" s="1"/>
  <c r="DB48" i="6" s="1"/>
  <c r="O221" i="6"/>
  <c r="CO221" i="6" s="1"/>
  <c r="CY221" i="6" s="1"/>
  <c r="DA160" i="2"/>
  <c r="DA26" i="2"/>
  <c r="R142" i="6"/>
  <c r="CR142" i="6" s="1"/>
  <c r="DB142" i="6" s="1"/>
  <c r="N12" i="6"/>
  <c r="CN12" i="6" s="1"/>
  <c r="CX12" i="6" s="1"/>
  <c r="L78" i="6"/>
  <c r="CL78" i="6" s="1"/>
  <c r="CV78" i="6" s="1"/>
  <c r="O292" i="6"/>
  <c r="CO292" i="6" s="1"/>
  <c r="CY292" i="6" s="1"/>
  <c r="Q115" i="6"/>
  <c r="CQ115" i="6" s="1"/>
  <c r="DA115" i="6" s="1"/>
  <c r="R252" i="6"/>
  <c r="CR252" i="6" s="1"/>
  <c r="DB252" i="6" s="1"/>
  <c r="Q139" i="6"/>
  <c r="CQ139" i="6" s="1"/>
  <c r="DA139" i="6" s="1"/>
  <c r="L105" i="6"/>
  <c r="CL105" i="6" s="1"/>
  <c r="CV105" i="6" s="1"/>
  <c r="P38" i="6"/>
  <c r="CP38" i="6" s="1"/>
  <c r="CZ38" i="6" s="1"/>
  <c r="L36" i="6"/>
  <c r="CL36" i="6" s="1"/>
  <c r="CV36" i="6" s="1"/>
  <c r="P234" i="6"/>
  <c r="CP234" i="6" s="1"/>
  <c r="CZ234" i="6" s="1"/>
  <c r="L261" i="6"/>
  <c r="CL261" i="6" s="1"/>
  <c r="CV261" i="6" s="1"/>
  <c r="P296" i="6"/>
  <c r="CP296" i="6" s="1"/>
  <c r="CZ296" i="6" s="1"/>
  <c r="N33" i="6"/>
  <c r="CN33" i="6" s="1"/>
  <c r="CX33" i="6" s="1"/>
  <c r="P129" i="6"/>
  <c r="CP129" i="6" s="1"/>
  <c r="CZ129" i="6" s="1"/>
  <c r="O120" i="6"/>
  <c r="CO120" i="6" s="1"/>
  <c r="CY120" i="6" s="1"/>
  <c r="L164" i="6"/>
  <c r="CL164" i="6" s="1"/>
  <c r="CV164" i="6" s="1"/>
  <c r="R160" i="6"/>
  <c r="CR160" i="6" s="1"/>
  <c r="DB160" i="6" s="1"/>
  <c r="N108" i="6"/>
  <c r="CN108" i="6" s="1"/>
  <c r="CX108" i="6" s="1"/>
  <c r="Q235" i="6"/>
  <c r="CQ235" i="6" s="1"/>
  <c r="DA235" i="6" s="1"/>
  <c r="N18" i="6"/>
  <c r="CN18" i="6" s="1"/>
  <c r="CX18" i="6" s="1"/>
  <c r="N78" i="6"/>
  <c r="CN78" i="6" s="1"/>
  <c r="CX78" i="6" s="1"/>
  <c r="R79" i="6"/>
  <c r="CR79" i="6" s="1"/>
  <c r="DB79" i="6" s="1"/>
  <c r="M112" i="6"/>
  <c r="CM112" i="6" s="1"/>
  <c r="CW112" i="6" s="1"/>
  <c r="L295" i="6"/>
  <c r="CL295" i="6" s="1"/>
  <c r="CV295" i="6" s="1"/>
  <c r="O295" i="6"/>
  <c r="CO295" i="6" s="1"/>
  <c r="CY295" i="6" s="1"/>
  <c r="O113" i="6"/>
  <c r="CO113" i="6" s="1"/>
  <c r="CY113" i="6" s="1"/>
  <c r="N257" i="6"/>
  <c r="CN257" i="6" s="1"/>
  <c r="CX257" i="6" s="1"/>
  <c r="N273" i="6"/>
  <c r="CN273" i="6" s="1"/>
  <c r="CX273" i="6" s="1"/>
  <c r="L58" i="6"/>
  <c r="CL58" i="6" s="1"/>
  <c r="CV58" i="6" s="1"/>
  <c r="P297" i="6"/>
  <c r="CP297" i="6" s="1"/>
  <c r="CZ297" i="6" s="1"/>
  <c r="R127" i="6"/>
  <c r="CR127" i="6" s="1"/>
  <c r="DB127" i="6" s="1"/>
  <c r="DC50" i="2"/>
  <c r="DB50" i="2" s="1"/>
  <c r="Q185" i="6"/>
  <c r="CQ185" i="6" s="1"/>
  <c r="DA185" i="6" s="1"/>
  <c r="P169" i="6"/>
  <c r="CP169" i="6" s="1"/>
  <c r="CZ169" i="6" s="1"/>
  <c r="Q14" i="6"/>
  <c r="CQ14" i="6" s="1"/>
  <c r="DA14" i="6" s="1"/>
  <c r="N169" i="6"/>
  <c r="CN169" i="6" s="1"/>
  <c r="CX169" i="6" s="1"/>
  <c r="M224" i="6"/>
  <c r="CM224" i="6" s="1"/>
  <c r="CW224" i="6" s="1"/>
  <c r="P132" i="6"/>
  <c r="CP132" i="6" s="1"/>
  <c r="CZ132" i="6" s="1"/>
  <c r="N47" i="6"/>
  <c r="CN47" i="6" s="1"/>
  <c r="CX47" i="6" s="1"/>
  <c r="N274" i="6"/>
  <c r="CN274" i="6" s="1"/>
  <c r="CX274" i="6" s="1"/>
  <c r="Q88" i="6"/>
  <c r="CQ88" i="6" s="1"/>
  <c r="DA88" i="6" s="1"/>
  <c r="R68" i="6"/>
  <c r="CR68" i="6" s="1"/>
  <c r="DB68" i="6" s="1"/>
  <c r="O80" i="6"/>
  <c r="CO80" i="6" s="1"/>
  <c r="CY80" i="6" s="1"/>
  <c r="O174" i="6"/>
  <c r="CO174" i="6" s="1"/>
  <c r="CY174" i="6" s="1"/>
  <c r="R45" i="6"/>
  <c r="CR45" i="6" s="1"/>
  <c r="DB45" i="6" s="1"/>
  <c r="L110" i="6"/>
  <c r="CL110" i="6" s="1"/>
  <c r="CV110" i="6" s="1"/>
  <c r="L284" i="6"/>
  <c r="CL284" i="6" s="1"/>
  <c r="CV284" i="6" s="1"/>
  <c r="N156" i="6"/>
  <c r="CN156" i="6" s="1"/>
  <c r="CX156" i="6" s="1"/>
  <c r="Q167" i="6"/>
  <c r="CQ167" i="6" s="1"/>
  <c r="DA167" i="6" s="1"/>
  <c r="O145" i="6"/>
  <c r="CO145" i="6" s="1"/>
  <c r="CY145" i="6" s="1"/>
  <c r="Q225" i="6"/>
  <c r="CQ225" i="6" s="1"/>
  <c r="DA225" i="6" s="1"/>
  <c r="M281" i="6"/>
  <c r="CM281" i="6" s="1"/>
  <c r="CW281" i="6" s="1"/>
  <c r="P263" i="6"/>
  <c r="CP263" i="6" s="1"/>
  <c r="CZ263" i="6" s="1"/>
  <c r="L90" i="6"/>
  <c r="CL90" i="6" s="1"/>
  <c r="CV90" i="6" s="1"/>
  <c r="R161" i="6"/>
  <c r="CR161" i="6" s="1"/>
  <c r="DB161" i="6" s="1"/>
  <c r="O131" i="6"/>
  <c r="CO131" i="6" s="1"/>
  <c r="CY131" i="6" s="1"/>
  <c r="R274" i="6"/>
  <c r="CR274" i="6" s="1"/>
  <c r="DB274" i="6" s="1"/>
  <c r="M183" i="6"/>
  <c r="CM183" i="6" s="1"/>
  <c r="CW183" i="6" s="1"/>
  <c r="O210" i="6"/>
  <c r="CO210" i="6" s="1"/>
  <c r="CY210" i="6" s="1"/>
  <c r="O11" i="6"/>
  <c r="CO11" i="6" s="1"/>
  <c r="CY11" i="6" s="1"/>
  <c r="L103" i="6"/>
  <c r="CL103" i="6" s="1"/>
  <c r="CV103" i="6" s="1"/>
  <c r="R113" i="6"/>
  <c r="CR113" i="6" s="1"/>
  <c r="DB113" i="6" s="1"/>
  <c r="R265" i="6"/>
  <c r="CR265" i="6" s="1"/>
  <c r="DB265" i="6" s="1"/>
  <c r="Q295" i="6"/>
  <c r="CQ295" i="6" s="1"/>
  <c r="DA295" i="6" s="1"/>
  <c r="Q172" i="6"/>
  <c r="CQ172" i="6" s="1"/>
  <c r="DA172" i="6" s="1"/>
  <c r="Q147" i="6"/>
  <c r="CQ147" i="6" s="1"/>
  <c r="DA147" i="6" s="1"/>
  <c r="N76" i="6"/>
  <c r="CN76" i="6" s="1"/>
  <c r="CX76" i="6" s="1"/>
  <c r="M82" i="6"/>
  <c r="CM82" i="6" s="1"/>
  <c r="CW82" i="6" s="1"/>
  <c r="DA183" i="2"/>
  <c r="DA27" i="2"/>
  <c r="N210" i="6"/>
  <c r="CN210" i="6" s="1"/>
  <c r="CX210" i="6" s="1"/>
  <c r="M99" i="6"/>
  <c r="CM99" i="6" s="1"/>
  <c r="CW99" i="6" s="1"/>
  <c r="R36" i="6"/>
  <c r="CR36" i="6" s="1"/>
  <c r="DB36" i="6" s="1"/>
  <c r="O45" i="6"/>
  <c r="CO45" i="6" s="1"/>
  <c r="CY45" i="6" s="1"/>
  <c r="Q86" i="6"/>
  <c r="CQ86" i="6" s="1"/>
  <c r="DA86" i="6" s="1"/>
  <c r="M172" i="6"/>
  <c r="CM172" i="6" s="1"/>
  <c r="CW172" i="6" s="1"/>
  <c r="M203" i="6"/>
  <c r="CM203" i="6" s="1"/>
  <c r="CW203" i="6" s="1"/>
  <c r="M252" i="6"/>
  <c r="CM252" i="6" s="1"/>
  <c r="CW252" i="6" s="1"/>
  <c r="L9" i="6"/>
  <c r="CL9" i="6" s="1"/>
  <c r="CV9" i="6" s="1"/>
  <c r="K239" i="6"/>
  <c r="CK239" i="6" s="1"/>
  <c r="CU239" i="6" s="1"/>
  <c r="CT239" i="6" s="1"/>
  <c r="Q145" i="6"/>
  <c r="CQ145" i="6" s="1"/>
  <c r="DA145" i="6" s="1"/>
  <c r="P55" i="6"/>
  <c r="CP55" i="6" s="1"/>
  <c r="CZ55" i="6" s="1"/>
  <c r="L223" i="6"/>
  <c r="CL223" i="6" s="1"/>
  <c r="CV223" i="6" s="1"/>
  <c r="M296" i="6"/>
  <c r="CM296" i="6" s="1"/>
  <c r="CW296" i="6" s="1"/>
  <c r="N60" i="6"/>
  <c r="CN60" i="6" s="1"/>
  <c r="CX60" i="6" s="1"/>
  <c r="O162" i="6"/>
  <c r="CO162" i="6" s="1"/>
  <c r="CY162" i="6" s="1"/>
  <c r="M297" i="6"/>
  <c r="CM297" i="6" s="1"/>
  <c r="CW297" i="6" s="1"/>
  <c r="O82" i="6"/>
  <c r="CO82" i="6" s="1"/>
  <c r="CY82" i="6" s="1"/>
  <c r="N252" i="6"/>
  <c r="CN252" i="6" s="1"/>
  <c r="CX252" i="6" s="1"/>
  <c r="O257" i="6"/>
  <c r="CO257" i="6" s="1"/>
  <c r="CY257" i="6" s="1"/>
  <c r="P172" i="6"/>
  <c r="CP172" i="6" s="1"/>
  <c r="CZ172" i="6" s="1"/>
  <c r="Q96" i="6"/>
  <c r="CQ96" i="6" s="1"/>
  <c r="DA96" i="6" s="1"/>
  <c r="N130" i="6"/>
  <c r="CN130" i="6" s="1"/>
  <c r="CX130" i="6" s="1"/>
  <c r="L202" i="6"/>
  <c r="CL202" i="6" s="1"/>
  <c r="CV202" i="6" s="1"/>
  <c r="DA110" i="2"/>
  <c r="DA271" i="2"/>
  <c r="DA267" i="2"/>
  <c r="DA145" i="2"/>
  <c r="DA131" i="2"/>
  <c r="DA261" i="2"/>
  <c r="DA53" i="2"/>
  <c r="DA115" i="2"/>
  <c r="DA45" i="2"/>
  <c r="R289" i="6"/>
  <c r="CR289" i="6" s="1"/>
  <c r="DB289" i="6" s="1"/>
  <c r="L74" i="6"/>
  <c r="CL74" i="6" s="1"/>
  <c r="CV74" i="6" s="1"/>
  <c r="R47" i="6"/>
  <c r="CR47" i="6" s="1"/>
  <c r="DB47" i="6" s="1"/>
  <c r="Q226" i="6"/>
  <c r="CQ226" i="6" s="1"/>
  <c r="DA226" i="6" s="1"/>
  <c r="L253" i="6"/>
  <c r="CL253" i="6" s="1"/>
  <c r="CV253" i="6" s="1"/>
  <c r="O38" i="6"/>
  <c r="CO38" i="6" s="1"/>
  <c r="CY38" i="6" s="1"/>
  <c r="P199" i="6"/>
  <c r="CP199" i="6" s="1"/>
  <c r="CZ199" i="6" s="1"/>
  <c r="Q58" i="6"/>
  <c r="CQ58" i="6" s="1"/>
  <c r="DA58" i="6" s="1"/>
  <c r="R105" i="6"/>
  <c r="CR105" i="6" s="1"/>
  <c r="DB105" i="6" s="1"/>
  <c r="Q68" i="6"/>
  <c r="CQ68" i="6" s="1"/>
  <c r="DA68" i="6" s="1"/>
  <c r="P252" i="6"/>
  <c r="CP252" i="6" s="1"/>
  <c r="CZ252" i="6" s="1"/>
  <c r="Q71" i="6"/>
  <c r="CQ71" i="6" s="1"/>
  <c r="DA71" i="6" s="1"/>
  <c r="O75" i="6"/>
  <c r="CO75" i="6" s="1"/>
  <c r="CY75" i="6" s="1"/>
  <c r="O252" i="6"/>
  <c r="CO252" i="6" s="1"/>
  <c r="CY252" i="6" s="1"/>
  <c r="Q229" i="6"/>
  <c r="CQ229" i="6" s="1"/>
  <c r="DA229" i="6" s="1"/>
  <c r="M282" i="6"/>
  <c r="CM282" i="6" s="1"/>
  <c r="CW282" i="6" s="1"/>
  <c r="DA73" i="2"/>
  <c r="DA219" i="2"/>
  <c r="DA113" i="2"/>
  <c r="DA213" i="2"/>
  <c r="DA296" i="2"/>
  <c r="DA190" i="2"/>
  <c r="DA33" i="2"/>
  <c r="DA99" i="2"/>
  <c r="DA185" i="2"/>
  <c r="DA66" i="2"/>
  <c r="DA223" i="2"/>
  <c r="DA50" i="2"/>
  <c r="DA246" i="2"/>
  <c r="R246" i="6"/>
  <c r="CR246" i="6" s="1"/>
  <c r="DB246" i="6" s="1"/>
  <c r="O208" i="6"/>
  <c r="CO208" i="6" s="1"/>
  <c r="CY208" i="6" s="1"/>
  <c r="O104" i="6"/>
  <c r="CO104" i="6" s="1"/>
  <c r="CY104" i="6" s="1"/>
  <c r="M186" i="6"/>
  <c r="CM186" i="6" s="1"/>
  <c r="CW186" i="6" s="1"/>
  <c r="O40" i="6"/>
  <c r="CO40" i="6" s="1"/>
  <c r="CY40" i="6" s="1"/>
  <c r="R224" i="6"/>
  <c r="CR224" i="6" s="1"/>
  <c r="DB224" i="6" s="1"/>
  <c r="R188" i="6"/>
  <c r="CR188" i="6" s="1"/>
  <c r="DB188" i="6" s="1"/>
  <c r="O200" i="6"/>
  <c r="CO200" i="6" s="1"/>
  <c r="CY200" i="6" s="1"/>
  <c r="L88" i="6"/>
  <c r="CL88" i="6" s="1"/>
  <c r="CV88" i="6" s="1"/>
  <c r="DA151" i="2"/>
  <c r="DA76" i="2"/>
  <c r="DA251" i="2"/>
  <c r="DA150" i="2"/>
  <c r="DA102" i="2"/>
  <c r="DA29" i="2"/>
  <c r="DA59" i="2"/>
  <c r="DA227" i="2"/>
  <c r="DA273" i="2"/>
  <c r="DA35" i="2"/>
  <c r="DA217" i="2"/>
  <c r="DA57" i="2"/>
  <c r="DA163" i="2"/>
  <c r="DA292" i="2"/>
  <c r="DC194" i="2"/>
  <c r="DB194" i="2" s="1"/>
  <c r="DA194" i="2"/>
  <c r="DA211" i="2"/>
  <c r="DA167" i="2"/>
  <c r="DA149" i="2"/>
  <c r="DC282" i="2"/>
  <c r="DB282" i="2" s="1"/>
  <c r="DA282" i="2"/>
  <c r="N79" i="6"/>
  <c r="CN79" i="6" s="1"/>
  <c r="CX79" i="6" s="1"/>
  <c r="M85" i="6"/>
  <c r="CM85" i="6" s="1"/>
  <c r="CW85" i="6" s="1"/>
  <c r="L160" i="6"/>
  <c r="CL160" i="6" s="1"/>
  <c r="CV160" i="6" s="1"/>
  <c r="P59" i="6"/>
  <c r="CP59" i="6" s="1"/>
  <c r="CZ59" i="6" s="1"/>
  <c r="O141" i="6"/>
  <c r="CO141" i="6" s="1"/>
  <c r="CY141" i="6" s="1"/>
  <c r="N120" i="6"/>
  <c r="CN120" i="6" s="1"/>
  <c r="CX120" i="6" s="1"/>
  <c r="P79" i="6"/>
  <c r="CP79" i="6" s="1"/>
  <c r="CZ79" i="6" s="1"/>
  <c r="L22" i="6"/>
  <c r="CL22" i="6" s="1"/>
  <c r="CV22" i="6" s="1"/>
  <c r="Q217" i="6"/>
  <c r="CQ217" i="6" s="1"/>
  <c r="DA217" i="6" s="1"/>
  <c r="R282" i="6"/>
  <c r="CR282" i="6" s="1"/>
  <c r="DB282" i="6" s="1"/>
  <c r="R202" i="6"/>
  <c r="CR202" i="6" s="1"/>
  <c r="DB202" i="6" s="1"/>
  <c r="DA85" i="2"/>
  <c r="DA37" i="2"/>
  <c r="DA9" i="2"/>
  <c r="DA47" i="2"/>
  <c r="DA298" i="2"/>
  <c r="DA97" i="2"/>
  <c r="DA269" i="2"/>
  <c r="DA156" i="2"/>
  <c r="DA257" i="2"/>
  <c r="DA80" i="2"/>
  <c r="DA215" i="2"/>
  <c r="DA146" i="2"/>
  <c r="DA265" i="2"/>
  <c r="DD56" i="2"/>
  <c r="DA56" i="2"/>
  <c r="DA82" i="2"/>
  <c r="DA69" i="2"/>
  <c r="DA248" i="2"/>
  <c r="DA23" i="2"/>
  <c r="DA120" i="2"/>
  <c r="DA104" i="2"/>
  <c r="DA258" i="2"/>
  <c r="DA139" i="2"/>
  <c r="DA237" i="2"/>
  <c r="DA278" i="2"/>
  <c r="DA52" i="2"/>
  <c r="DA134" i="2"/>
  <c r="DA274" i="2"/>
  <c r="DA221" i="2"/>
  <c r="DA230" i="2"/>
  <c r="DJ96" i="2"/>
  <c r="R96" i="6"/>
  <c r="CR96" i="6" s="1"/>
  <c r="DB96" i="6" s="1"/>
  <c r="DD43" i="2"/>
  <c r="DA43" i="2"/>
  <c r="DA281" i="2"/>
  <c r="DA256" i="2"/>
  <c r="DA222" i="2"/>
  <c r="DA98" i="2"/>
  <c r="DC98" i="2"/>
  <c r="DB98" i="2" s="1"/>
  <c r="N292" i="6"/>
  <c r="CN292" i="6" s="1"/>
  <c r="CX292" i="6" s="1"/>
  <c r="O201" i="6"/>
  <c r="CO201" i="6" s="1"/>
  <c r="CY201" i="6" s="1"/>
  <c r="N289" i="6"/>
  <c r="CN289" i="6" s="1"/>
  <c r="CX289" i="6" s="1"/>
  <c r="N55" i="6"/>
  <c r="CN55" i="6" s="1"/>
  <c r="CX55" i="6" s="1"/>
  <c r="L6" i="6"/>
  <c r="CL6" i="6" s="1"/>
  <c r="CV6" i="6" s="1"/>
  <c r="P158" i="6"/>
  <c r="CP158" i="6" s="1"/>
  <c r="CZ158" i="6" s="1"/>
  <c r="O48" i="6"/>
  <c r="CO48" i="6" s="1"/>
  <c r="CY48" i="6" s="1"/>
  <c r="O202" i="6"/>
  <c r="CO202" i="6" s="1"/>
  <c r="CY202" i="6" s="1"/>
  <c r="N288" i="6"/>
  <c r="CN288" i="6" s="1"/>
  <c r="CX288" i="6" s="1"/>
  <c r="N21" i="6"/>
  <c r="CN21" i="6" s="1"/>
  <c r="CX21" i="6" s="1"/>
  <c r="N167" i="6"/>
  <c r="CN167" i="6" s="1"/>
  <c r="CX167" i="6" s="1"/>
  <c r="M251" i="6"/>
  <c r="CM251" i="6" s="1"/>
  <c r="CW251" i="6" s="1"/>
  <c r="O173" i="6"/>
  <c r="CO173" i="6" s="1"/>
  <c r="CY173" i="6" s="1"/>
  <c r="L274" i="6"/>
  <c r="CL274" i="6" s="1"/>
  <c r="CV274" i="6" s="1"/>
  <c r="O258" i="6"/>
  <c r="CO258" i="6" s="1"/>
  <c r="CY258" i="6" s="1"/>
  <c r="N69" i="6"/>
  <c r="CN69" i="6" s="1"/>
  <c r="CX69" i="6" s="1"/>
  <c r="N226" i="6"/>
  <c r="CN226" i="6" s="1"/>
  <c r="CX226" i="6" s="1"/>
  <c r="N246" i="6"/>
  <c r="CN246" i="6" s="1"/>
  <c r="CX246" i="6" s="1"/>
  <c r="Q102" i="6"/>
  <c r="CQ102" i="6" s="1"/>
  <c r="DA102" i="6" s="1"/>
  <c r="M207" i="6"/>
  <c r="CM207" i="6" s="1"/>
  <c r="CW207" i="6" s="1"/>
  <c r="Q41" i="6"/>
  <c r="CQ41" i="6" s="1"/>
  <c r="DA41" i="6" s="1"/>
  <c r="O159" i="6"/>
  <c r="CO159" i="6" s="1"/>
  <c r="CY159" i="6" s="1"/>
  <c r="P77" i="6"/>
  <c r="CP77" i="6" s="1"/>
  <c r="CZ77" i="6" s="1"/>
  <c r="M219" i="6"/>
  <c r="CM219" i="6" s="1"/>
  <c r="CW219" i="6" s="1"/>
  <c r="P47" i="6"/>
  <c r="CP47" i="6" s="1"/>
  <c r="CZ47" i="6" s="1"/>
  <c r="R58" i="6"/>
  <c r="CR58" i="6" s="1"/>
  <c r="DB58" i="6" s="1"/>
  <c r="L134" i="6"/>
  <c r="CL134" i="6" s="1"/>
  <c r="CV134" i="6" s="1"/>
  <c r="R166" i="6"/>
  <c r="CR166" i="6" s="1"/>
  <c r="DB166" i="6" s="1"/>
  <c r="Q128" i="6"/>
  <c r="CQ128" i="6" s="1"/>
  <c r="DA128" i="6" s="1"/>
  <c r="R90" i="6"/>
  <c r="CR90" i="6" s="1"/>
  <c r="DB90" i="6" s="1"/>
  <c r="Q201" i="6"/>
  <c r="CQ201" i="6" s="1"/>
  <c r="DA201" i="6" s="1"/>
  <c r="R267" i="6"/>
  <c r="CR267" i="6" s="1"/>
  <c r="DB267" i="6" s="1"/>
  <c r="R50" i="6"/>
  <c r="CR50" i="6" s="1"/>
  <c r="DB50" i="6" s="1"/>
  <c r="M237" i="6"/>
  <c r="CM237" i="6" s="1"/>
  <c r="CW237" i="6" s="1"/>
  <c r="P214" i="6"/>
  <c r="CP214" i="6" s="1"/>
  <c r="CZ214" i="6" s="1"/>
  <c r="Q63" i="6"/>
  <c r="CQ63" i="6" s="1"/>
  <c r="DA63" i="6" s="1"/>
  <c r="M76" i="6"/>
  <c r="CM76" i="6" s="1"/>
  <c r="CW76" i="6" s="1"/>
  <c r="P211" i="6"/>
  <c r="CP211" i="6" s="1"/>
  <c r="CZ211" i="6" s="1"/>
  <c r="DA187" i="2"/>
  <c r="DA108" i="2"/>
  <c r="DA106" i="2"/>
  <c r="DF261" i="2"/>
  <c r="N261" i="6"/>
  <c r="CN261" i="6" s="1"/>
  <c r="CX261" i="6" s="1"/>
  <c r="DA218" i="2"/>
  <c r="DA79" i="2"/>
  <c r="DA272" i="2"/>
  <c r="DA263" i="2"/>
  <c r="DD87" i="2"/>
  <c r="DA87" i="2"/>
  <c r="DD174" i="2"/>
  <c r="L174" i="6"/>
  <c r="CL174" i="6" s="1"/>
  <c r="CV174" i="6" s="1"/>
  <c r="DJ114" i="2"/>
  <c r="R114" i="6"/>
  <c r="CR114" i="6" s="1"/>
  <c r="DB114" i="6" s="1"/>
  <c r="DA207" i="2"/>
  <c r="DA124" i="2"/>
  <c r="DA103" i="2"/>
  <c r="DA253" i="2"/>
  <c r="DA63" i="2"/>
  <c r="DA49" i="2"/>
  <c r="DA112" i="2"/>
  <c r="DA41" i="2"/>
  <c r="DA133" i="2"/>
  <c r="DA238" i="2"/>
  <c r="DA201" i="2"/>
  <c r="DA264" i="2"/>
  <c r="DA162" i="2"/>
  <c r="DA24" i="2"/>
  <c r="DA8" i="2"/>
  <c r="DA132" i="2"/>
  <c r="DA161" i="2"/>
  <c r="DA72" i="2"/>
  <c r="DA229" i="2"/>
  <c r="DH113" i="2"/>
  <c r="P113" i="6"/>
  <c r="CP113" i="6" s="1"/>
  <c r="CZ113" i="6" s="1"/>
  <c r="DA122" i="2"/>
  <c r="DA243" i="2"/>
  <c r="DA226" i="2"/>
  <c r="DA48" i="2"/>
  <c r="DD61" i="2"/>
  <c r="L61" i="6"/>
  <c r="CL61" i="6" s="1"/>
  <c r="CV61" i="6" s="1"/>
  <c r="DH120" i="2"/>
  <c r="P120" i="6"/>
  <c r="CP120" i="6" s="1"/>
  <c r="CZ120" i="6" s="1"/>
  <c r="DA90" i="2"/>
  <c r="DA88" i="2"/>
  <c r="DA30" i="2"/>
  <c r="DA11" i="2"/>
  <c r="DA77" i="2"/>
  <c r="DC74" i="2"/>
  <c r="DB74" i="2" s="1"/>
  <c r="DA74" i="2"/>
  <c r="DA34" i="2"/>
  <c r="DA58" i="2"/>
  <c r="DC166" i="2"/>
  <c r="DB166" i="2" s="1"/>
  <c r="DA166" i="2"/>
  <c r="DA141" i="2"/>
  <c r="DA94" i="2"/>
  <c r="DA208" i="2"/>
  <c r="DA12" i="2"/>
  <c r="DA173" i="2"/>
  <c r="DA105" i="2"/>
  <c r="DA203" i="2"/>
  <c r="DH221" i="2"/>
  <c r="P221" i="6"/>
  <c r="CP221" i="6" s="1"/>
  <c r="CZ221" i="6" s="1"/>
  <c r="DE154" i="2"/>
  <c r="DA154" i="2"/>
  <c r="DE164" i="2"/>
  <c r="M164" i="6"/>
  <c r="CM164" i="6" s="1"/>
  <c r="CW164" i="6" s="1"/>
  <c r="DA135" i="2"/>
  <c r="DA270" i="2"/>
  <c r="DA128" i="2"/>
  <c r="DC78" i="2"/>
  <c r="DB78" i="2" s="1"/>
  <c r="DA78" i="2"/>
  <c r="DA279" i="2"/>
  <c r="DD190" i="2"/>
  <c r="L190" i="6"/>
  <c r="CL190" i="6" s="1"/>
  <c r="CV190" i="6" s="1"/>
  <c r="DA159" i="2"/>
  <c r="DA86" i="2"/>
  <c r="DA14" i="2"/>
  <c r="DA165" i="2"/>
  <c r="DA283" i="2"/>
  <c r="DA81" i="2"/>
  <c r="DA214" i="2"/>
  <c r="DC127" i="2"/>
  <c r="DB127" i="2" s="1"/>
  <c r="DA127" i="2"/>
  <c r="DE81" i="2"/>
  <c r="M81" i="6"/>
  <c r="CM81" i="6" s="1"/>
  <c r="CW81" i="6" s="1"/>
  <c r="DA10" i="2"/>
  <c r="DA130" i="2"/>
  <c r="DD102" i="2"/>
  <c r="L102" i="6"/>
  <c r="CL102" i="6" s="1"/>
  <c r="CV102" i="6" s="1"/>
  <c r="DA241" i="2"/>
  <c r="DA169" i="2"/>
  <c r="DA155" i="2"/>
  <c r="DA95" i="2"/>
  <c r="DA148" i="2"/>
  <c r="O37" i="6"/>
  <c r="CO37" i="6" s="1"/>
  <c r="CY37" i="6" s="1"/>
  <c r="N122" i="6"/>
  <c r="CN122" i="6" s="1"/>
  <c r="CX122" i="6" s="1"/>
  <c r="O122" i="6"/>
  <c r="CO122" i="6" s="1"/>
  <c r="CY122" i="6" s="1"/>
  <c r="O256" i="6"/>
  <c r="CO256" i="6" s="1"/>
  <c r="CY256" i="6" s="1"/>
  <c r="P259" i="6"/>
  <c r="CP259" i="6" s="1"/>
  <c r="CZ259" i="6" s="1"/>
  <c r="N107" i="6"/>
  <c r="CN107" i="6" s="1"/>
  <c r="CX107" i="6" s="1"/>
  <c r="N132" i="6"/>
  <c r="CN132" i="6" s="1"/>
  <c r="CX132" i="6" s="1"/>
  <c r="O211" i="6"/>
  <c r="CO211" i="6" s="1"/>
  <c r="CY211" i="6" s="1"/>
  <c r="M274" i="6"/>
  <c r="CM274" i="6" s="1"/>
  <c r="CW274" i="6" s="1"/>
  <c r="P140" i="6"/>
  <c r="CP140" i="6" s="1"/>
  <c r="CZ140" i="6" s="1"/>
  <c r="O127" i="6"/>
  <c r="CO127" i="6" s="1"/>
  <c r="CY127" i="6" s="1"/>
  <c r="K282" i="6"/>
  <c r="CK282" i="6" s="1"/>
  <c r="CU282" i="6" s="1"/>
  <c r="CT282" i="6" s="1"/>
  <c r="O67" i="6"/>
  <c r="CO67" i="6" s="1"/>
  <c r="CY67" i="6" s="1"/>
  <c r="L221" i="6"/>
  <c r="CL221" i="6" s="1"/>
  <c r="CV221" i="6" s="1"/>
  <c r="Q202" i="6"/>
  <c r="CQ202" i="6" s="1"/>
  <c r="DA202" i="6" s="1"/>
  <c r="O47" i="6"/>
  <c r="CO47" i="6" s="1"/>
  <c r="CY47" i="6" s="1"/>
  <c r="M61" i="6"/>
  <c r="CM61" i="6" s="1"/>
  <c r="CW61" i="6" s="1"/>
  <c r="DA13" i="2"/>
  <c r="DA28" i="2"/>
  <c r="DA140" i="2"/>
  <c r="DA22" i="2"/>
  <c r="DA31" i="2"/>
  <c r="DF239" i="2"/>
  <c r="DA239" i="2"/>
  <c r="DA297" i="2"/>
  <c r="DA240" i="2"/>
  <c r="DA235" i="2"/>
  <c r="DA21" i="2"/>
  <c r="DE58" i="2"/>
  <c r="M58" i="6"/>
  <c r="CM58" i="6" s="1"/>
  <c r="CW58" i="6" s="1"/>
  <c r="DA36" i="2"/>
  <c r="DE260" i="2"/>
  <c r="M260" i="6"/>
  <c r="CM260" i="6" s="1"/>
  <c r="CW260" i="6" s="1"/>
  <c r="DA224" i="2"/>
  <c r="DA242" i="2"/>
  <c r="DA176" i="2"/>
  <c r="DC46" i="2"/>
  <c r="DB46" i="2" s="1"/>
  <c r="DA46" i="2"/>
  <c r="DD148" i="2"/>
  <c r="L148" i="6"/>
  <c r="CL148" i="6" s="1"/>
  <c r="CV148" i="6" s="1"/>
  <c r="DA171" i="2"/>
  <c r="DA260" i="2"/>
  <c r="DC147" i="2"/>
  <c r="DB147" i="2" s="1"/>
  <c r="DA147" i="2"/>
  <c r="K147" i="6"/>
  <c r="CK147" i="6" s="1"/>
  <c r="CU147" i="6" s="1"/>
  <c r="CT147" i="6" s="1"/>
  <c r="DA142" i="2"/>
  <c r="DA186" i="2"/>
  <c r="DA178" i="2"/>
  <c r="DA175" i="2"/>
  <c r="DA252" i="2"/>
  <c r="DD50" i="2"/>
  <c r="L50" i="6"/>
  <c r="CL50" i="6" s="1"/>
  <c r="CV50" i="6" s="1"/>
  <c r="DH249" i="2"/>
  <c r="P249" i="6"/>
  <c r="CP249" i="6" s="1"/>
  <c r="CZ249" i="6" s="1"/>
  <c r="DA164" i="2"/>
  <c r="DA191" i="2"/>
  <c r="DA299" i="2"/>
  <c r="O246" i="6"/>
  <c r="CO246" i="6" s="1"/>
  <c r="CY246" i="6" s="1"/>
  <c r="Q194" i="6"/>
  <c r="CQ194" i="6" s="1"/>
  <c r="DA194" i="6" s="1"/>
  <c r="R260" i="6"/>
  <c r="CR260" i="6" s="1"/>
  <c r="DB260" i="6" s="1"/>
  <c r="Q297" i="6"/>
  <c r="CQ297" i="6" s="1"/>
  <c r="DA297" i="6" s="1"/>
  <c r="N147" i="6"/>
  <c r="CN147" i="6" s="1"/>
  <c r="CX147" i="6" s="1"/>
  <c r="M87" i="6"/>
  <c r="CM87" i="6" s="1"/>
  <c r="CW87" i="6" s="1"/>
  <c r="L224" i="6"/>
  <c r="CL224" i="6" s="1"/>
  <c r="CV224" i="6" s="1"/>
  <c r="M210" i="6"/>
  <c r="CM210" i="6" s="1"/>
  <c r="CW210" i="6" s="1"/>
  <c r="R284" i="6"/>
  <c r="CR284" i="6" s="1"/>
  <c r="DB284" i="6" s="1"/>
  <c r="Q253" i="6"/>
  <c r="CQ253" i="6" s="1"/>
  <c r="DA253" i="6" s="1"/>
  <c r="Q222" i="6"/>
  <c r="CQ222" i="6" s="1"/>
  <c r="DA222" i="6" s="1"/>
  <c r="P227" i="6"/>
  <c r="CP227" i="6" s="1"/>
  <c r="CZ227" i="6" s="1"/>
  <c r="K194" i="6"/>
  <c r="CK194" i="6" s="1"/>
  <c r="CU194" i="6" s="1"/>
  <c r="CT194" i="6" s="1"/>
  <c r="P114" i="6"/>
  <c r="CP114" i="6" s="1"/>
  <c r="CZ114" i="6" s="1"/>
  <c r="R147" i="6"/>
  <c r="CR147" i="6" s="1"/>
  <c r="DB147" i="6" s="1"/>
  <c r="M39" i="6"/>
  <c r="CM39" i="6" s="1"/>
  <c r="CW39" i="6" s="1"/>
  <c r="M259" i="6"/>
  <c r="CM259" i="6" s="1"/>
  <c r="CW259" i="6" s="1"/>
  <c r="M20" i="6"/>
  <c r="CM20" i="6" s="1"/>
  <c r="CW20" i="6" s="1"/>
  <c r="N53" i="6"/>
  <c r="CN53" i="6" s="1"/>
  <c r="CX53" i="6" s="1"/>
  <c r="P167" i="6"/>
  <c r="CP167" i="6" s="1"/>
  <c r="CZ167" i="6" s="1"/>
  <c r="L43" i="6"/>
  <c r="CL43" i="6" s="1"/>
  <c r="CV43" i="6" s="1"/>
  <c r="R162" i="6"/>
  <c r="CR162" i="6" s="1"/>
  <c r="DB162" i="6" s="1"/>
  <c r="P68" i="6"/>
  <c r="CP68" i="6" s="1"/>
  <c r="CZ68" i="6" s="1"/>
  <c r="N80" i="6"/>
  <c r="CN80" i="6" s="1"/>
  <c r="CX80" i="6" s="1"/>
  <c r="R175" i="6"/>
  <c r="CR175" i="6" s="1"/>
  <c r="DB175" i="6" s="1"/>
  <c r="O105" i="6"/>
  <c r="CO105" i="6" s="1"/>
  <c r="CY105" i="6" s="1"/>
  <c r="R185" i="6"/>
  <c r="CR185" i="6" s="1"/>
  <c r="DB185" i="6" s="1"/>
  <c r="O68" i="6"/>
  <c r="CO68" i="6" s="1"/>
  <c r="CY68" i="6" s="1"/>
  <c r="N175" i="6"/>
  <c r="CN175" i="6" s="1"/>
  <c r="CX175" i="6" s="1"/>
  <c r="M249" i="6"/>
  <c r="CM249" i="6" s="1"/>
  <c r="CW249" i="6" s="1"/>
  <c r="O205" i="6"/>
  <c r="CO205" i="6" s="1"/>
  <c r="CY205" i="6" s="1"/>
  <c r="O99" i="6"/>
  <c r="CO99" i="6" s="1"/>
  <c r="CY99" i="6" s="1"/>
  <c r="O14" i="6"/>
  <c r="CO14" i="6" s="1"/>
  <c r="CY14" i="6" s="1"/>
  <c r="L11" i="6"/>
  <c r="CL11" i="6" s="1"/>
  <c r="CV11" i="6" s="1"/>
  <c r="P229" i="6"/>
  <c r="CP229" i="6" s="1"/>
  <c r="CZ229" i="6" s="1"/>
  <c r="Q218" i="6"/>
  <c r="CQ218" i="6" s="1"/>
  <c r="DA218" i="6" s="1"/>
  <c r="L288" i="6"/>
  <c r="CL288" i="6" s="1"/>
  <c r="CV288" i="6" s="1"/>
  <c r="O50" i="6"/>
  <c r="CO50" i="6" s="1"/>
  <c r="CY50" i="6" s="1"/>
  <c r="DD75" i="2"/>
  <c r="DA75" i="2"/>
  <c r="DA118" i="2"/>
  <c r="DA117" i="2"/>
  <c r="DA68" i="2"/>
  <c r="DA101" i="2"/>
  <c r="DA254" i="2"/>
  <c r="DA19" i="2"/>
  <c r="DC202" i="2"/>
  <c r="DB202" i="2" s="1"/>
  <c r="DA202" i="2"/>
  <c r="K202" i="6"/>
  <c r="CK202" i="6" s="1"/>
  <c r="CU202" i="6" s="1"/>
  <c r="CT202" i="6" s="1"/>
  <c r="DA234" i="2"/>
  <c r="DH279" i="2"/>
  <c r="P279" i="6"/>
  <c r="CP279" i="6" s="1"/>
  <c r="CZ279" i="6" s="1"/>
  <c r="DA96" i="2"/>
  <c r="DA231" i="2"/>
  <c r="DA225" i="2"/>
  <c r="DA205" i="2"/>
  <c r="DA289" i="2"/>
  <c r="DA284" i="2"/>
  <c r="DA18" i="2"/>
  <c r="DA188" i="2"/>
  <c r="DA20" i="2"/>
  <c r="DA245" i="2"/>
  <c r="DA107" i="2"/>
  <c r="DA233" i="2"/>
  <c r="DH61" i="2"/>
  <c r="P61" i="6"/>
  <c r="CP61" i="6" s="1"/>
  <c r="CZ61" i="6" s="1"/>
  <c r="DA287" i="2"/>
  <c r="DA288" i="2"/>
  <c r="DA172" i="2"/>
  <c r="DA174" i="2"/>
  <c r="DA300" i="2"/>
  <c r="DA39" i="2"/>
  <c r="DA152" i="2"/>
  <c r="DA129" i="2"/>
  <c r="DA55" i="2"/>
  <c r="DA199" i="2"/>
  <c r="DA6" i="2"/>
  <c r="O11" i="1" s="1"/>
  <c r="DA144" i="2"/>
  <c r="DA184" i="2"/>
  <c r="DJ297" i="2"/>
  <c r="R297" i="6"/>
  <c r="CR297" i="6" s="1"/>
  <c r="DB297" i="6" s="1"/>
  <c r="DA60" i="2"/>
  <c r="DA38" i="2"/>
  <c r="DA275" i="2"/>
  <c r="DA180" i="2"/>
  <c r="DA193" i="2"/>
  <c r="DA67" i="2"/>
  <c r="DA295" i="2"/>
  <c r="DA249" i="2"/>
  <c r="DA158" i="2"/>
  <c r="DA200" i="2"/>
  <c r="DA71" i="2"/>
  <c r="DA16" i="2"/>
  <c r="DD204" i="2"/>
  <c r="DA204" i="2"/>
  <c r="DA40" i="2"/>
  <c r="DA114" i="2"/>
  <c r="DA61" i="2"/>
  <c r="DA93" i="2"/>
  <c r="DF139" i="2"/>
  <c r="N139" i="6"/>
  <c r="CN139" i="6" s="1"/>
  <c r="CX139" i="6" s="1"/>
  <c r="DA210" i="2"/>
  <c r="P241" i="6"/>
  <c r="CP241" i="6" s="1"/>
  <c r="CZ241" i="6" s="1"/>
  <c r="L76" i="6"/>
  <c r="CL76" i="6" s="1"/>
  <c r="CV76" i="6" s="1"/>
  <c r="N48" i="6"/>
  <c r="CN48" i="6" s="1"/>
  <c r="CX48" i="6" s="1"/>
  <c r="K14" i="6"/>
  <c r="CK14" i="6" s="1"/>
  <c r="CU14" i="6" s="1"/>
  <c r="CT14" i="6" s="1"/>
  <c r="R198" i="6"/>
  <c r="CR198" i="6" s="1"/>
  <c r="DB198" i="6" s="1"/>
  <c r="L57" i="6"/>
  <c r="CL57" i="6" s="1"/>
  <c r="CV57" i="6" s="1"/>
  <c r="P278" i="6"/>
  <c r="CP278" i="6" s="1"/>
  <c r="CZ278" i="6" s="1"/>
  <c r="P245" i="6"/>
  <c r="CP245" i="6" s="1"/>
  <c r="CZ245" i="6" s="1"/>
  <c r="N133" i="6"/>
  <c r="CN133" i="6" s="1"/>
  <c r="CX133" i="6" s="1"/>
  <c r="P178" i="6"/>
  <c r="CP178" i="6" s="1"/>
  <c r="CZ178" i="6" s="1"/>
  <c r="O55" i="6"/>
  <c r="CO55" i="6" s="1"/>
  <c r="CY55" i="6" s="1"/>
  <c r="Q135" i="6"/>
  <c r="CQ135" i="6" s="1"/>
  <c r="DA135" i="6" s="1"/>
  <c r="N153" i="6"/>
  <c r="CN153" i="6" s="1"/>
  <c r="CX153" i="6" s="1"/>
  <c r="M177" i="6"/>
  <c r="CM177" i="6" s="1"/>
  <c r="CW177" i="6" s="1"/>
  <c r="P265" i="6"/>
  <c r="CP265" i="6" s="1"/>
  <c r="CZ265" i="6" s="1"/>
  <c r="Q252" i="6"/>
  <c r="CQ252" i="6" s="1"/>
  <c r="DA252" i="6" s="1"/>
  <c r="K35" i="6"/>
  <c r="CK35" i="6" s="1"/>
  <c r="CU35" i="6" s="1"/>
  <c r="CT35" i="6" s="1"/>
  <c r="Q133" i="6"/>
  <c r="CQ133" i="6" s="1"/>
  <c r="DA133" i="6" s="1"/>
  <c r="Q196" i="6"/>
  <c r="CQ196" i="6" s="1"/>
  <c r="DA196" i="6" s="1"/>
  <c r="P202" i="6"/>
  <c r="CP202" i="6" s="1"/>
  <c r="CZ202" i="6" s="1"/>
  <c r="P198" i="6"/>
  <c r="CP198" i="6" s="1"/>
  <c r="CZ198" i="6" s="1"/>
  <c r="P281" i="6"/>
  <c r="CP281" i="6" s="1"/>
  <c r="CZ281" i="6" s="1"/>
  <c r="M65" i="6"/>
  <c r="CM65" i="6" s="1"/>
  <c r="CW65" i="6" s="1"/>
  <c r="N232" i="6"/>
  <c r="CN232" i="6" s="1"/>
  <c r="CX232" i="6" s="1"/>
  <c r="M288" i="6"/>
  <c r="CM288" i="6" s="1"/>
  <c r="CW288" i="6" s="1"/>
  <c r="Q116" i="6"/>
  <c r="CQ116" i="6" s="1"/>
  <c r="DA116" i="6" s="1"/>
  <c r="R155" i="6"/>
  <c r="CR155" i="6" s="1"/>
  <c r="DB155" i="6" s="1"/>
  <c r="O209" i="6"/>
  <c r="CO209" i="6" s="1"/>
  <c r="CY209" i="6" s="1"/>
  <c r="P204" i="6"/>
  <c r="CP204" i="6" s="1"/>
  <c r="CZ204" i="6" s="1"/>
  <c r="R71" i="6"/>
  <c r="CR71" i="6" s="1"/>
  <c r="DB71" i="6" s="1"/>
  <c r="K133" i="6"/>
  <c r="CK133" i="6" s="1"/>
  <c r="CU133" i="6" s="1"/>
  <c r="CT133" i="6" s="1"/>
  <c r="P175" i="6"/>
  <c r="CP175" i="6" s="1"/>
  <c r="CZ175" i="6" s="1"/>
  <c r="R179" i="6"/>
  <c r="CR179" i="6" s="1"/>
  <c r="DB179" i="6" s="1"/>
  <c r="O195" i="6"/>
  <c r="CO195" i="6" s="1"/>
  <c r="CY195" i="6" s="1"/>
  <c r="M101" i="6"/>
  <c r="CM101" i="6" s="1"/>
  <c r="CW101" i="6" s="1"/>
  <c r="P46" i="6"/>
  <c r="CP46" i="6" s="1"/>
  <c r="CZ46" i="6" s="1"/>
  <c r="K158" i="6"/>
  <c r="CK158" i="6" s="1"/>
  <c r="CU158" i="6" s="1"/>
  <c r="CT158" i="6" s="1"/>
  <c r="M105" i="6"/>
  <c r="CM105" i="6" s="1"/>
  <c r="CW105" i="6" s="1"/>
  <c r="L14" i="6"/>
  <c r="CL14" i="6" s="1"/>
  <c r="CV14" i="6" s="1"/>
  <c r="M80" i="6"/>
  <c r="CM80" i="6" s="1"/>
  <c r="CW80" i="6" s="1"/>
  <c r="R76" i="6"/>
  <c r="CR76" i="6" s="1"/>
  <c r="DB76" i="6" s="1"/>
  <c r="P154" i="6"/>
  <c r="CP154" i="6" s="1"/>
  <c r="CZ154" i="6" s="1"/>
  <c r="Q237" i="6"/>
  <c r="CQ237" i="6" s="1"/>
  <c r="DA237" i="6" s="1"/>
  <c r="O148" i="6"/>
  <c r="CO148" i="6" s="1"/>
  <c r="CY148" i="6" s="1"/>
  <c r="L157" i="6"/>
  <c r="CL157" i="6" s="1"/>
  <c r="CV157" i="6" s="1"/>
  <c r="R87" i="6"/>
  <c r="CR87" i="6" s="1"/>
  <c r="DB87" i="6" s="1"/>
  <c r="R241" i="6"/>
  <c r="CR241" i="6" s="1"/>
  <c r="DB241" i="6" s="1"/>
  <c r="N179" i="6"/>
  <c r="CN179" i="6" s="1"/>
  <c r="CX179" i="6" s="1"/>
  <c r="N26" i="6"/>
  <c r="CN26" i="6" s="1"/>
  <c r="CX26" i="6" s="1"/>
  <c r="L68" i="6"/>
  <c r="CL68" i="6" s="1"/>
  <c r="CV68" i="6" s="1"/>
  <c r="R26" i="6"/>
  <c r="CR26" i="6" s="1"/>
  <c r="DB26" i="6" s="1"/>
  <c r="P185" i="6"/>
  <c r="CP185" i="6" s="1"/>
  <c r="CZ185" i="6" s="1"/>
  <c r="R60" i="6"/>
  <c r="CR60" i="6" s="1"/>
  <c r="DB60" i="6" s="1"/>
  <c r="Q221" i="6"/>
  <c r="CQ221" i="6" s="1"/>
  <c r="DA221" i="6" s="1"/>
  <c r="N255" i="6"/>
  <c r="CN255" i="6" s="1"/>
  <c r="CX255" i="6" s="1"/>
  <c r="D77" i="6"/>
  <c r="K240" i="6"/>
  <c r="CK240" i="6" s="1"/>
  <c r="CU240" i="6" s="1"/>
  <c r="CT240" i="6" s="1"/>
  <c r="N68" i="6"/>
  <c r="CN68" i="6" s="1"/>
  <c r="CX68" i="6" s="1"/>
  <c r="R253" i="6"/>
  <c r="CR253" i="6" s="1"/>
  <c r="DB253" i="6" s="1"/>
  <c r="R176" i="6"/>
  <c r="CR176" i="6" s="1"/>
  <c r="DB176" i="6" s="1"/>
  <c r="O109" i="6"/>
  <c r="CO109" i="6" s="1"/>
  <c r="CY109" i="6" s="1"/>
  <c r="M280" i="6"/>
  <c r="CM280" i="6" s="1"/>
  <c r="CW280" i="6" s="1"/>
  <c r="P152" i="6"/>
  <c r="CP152" i="6" s="1"/>
  <c r="CZ152" i="6" s="1"/>
  <c r="L260" i="6"/>
  <c r="CL260" i="6" s="1"/>
  <c r="CV260" i="6" s="1"/>
  <c r="L60" i="6"/>
  <c r="CL60" i="6" s="1"/>
  <c r="CV60" i="6" s="1"/>
  <c r="R216" i="6"/>
  <c r="CR216" i="6" s="1"/>
  <c r="DB216" i="6" s="1"/>
  <c r="N170" i="6"/>
  <c r="CN170" i="6" s="1"/>
  <c r="CX170" i="6" s="1"/>
  <c r="R57" i="6"/>
  <c r="CR57" i="6" s="1"/>
  <c r="DB57" i="6" s="1"/>
  <c r="L153" i="6"/>
  <c r="CL153" i="6" s="1"/>
  <c r="CV153" i="6" s="1"/>
  <c r="P272" i="6"/>
  <c r="CP272" i="6" s="1"/>
  <c r="CZ272" i="6" s="1"/>
  <c r="N123" i="6"/>
  <c r="CN123" i="6" s="1"/>
  <c r="CX123" i="6" s="1"/>
  <c r="K154" i="6"/>
  <c r="CK154" i="6" s="1"/>
  <c r="CU154" i="6" s="1"/>
  <c r="CT154" i="6" s="1"/>
  <c r="M233" i="6"/>
  <c r="CM233" i="6" s="1"/>
  <c r="CW233" i="6" s="1"/>
  <c r="P153" i="6"/>
  <c r="CP153" i="6" s="1"/>
  <c r="CZ153" i="6" s="1"/>
  <c r="L207" i="6"/>
  <c r="CL207" i="6" s="1"/>
  <c r="CV207" i="6" s="1"/>
  <c r="Q158" i="6"/>
  <c r="CQ158" i="6" s="1"/>
  <c r="DA158" i="6" s="1"/>
  <c r="K98" i="6"/>
  <c r="CK98" i="6" s="1"/>
  <c r="CU98" i="6" s="1"/>
  <c r="CT98" i="6" s="1"/>
  <c r="Q264" i="6"/>
  <c r="CQ264" i="6" s="1"/>
  <c r="DA264" i="6" s="1"/>
  <c r="N75" i="6"/>
  <c r="CN75" i="6" s="1"/>
  <c r="CX75" i="6" s="1"/>
  <c r="K273" i="6"/>
  <c r="CK273" i="6" s="1"/>
  <c r="CU273" i="6" s="1"/>
  <c r="CT273" i="6" s="1"/>
  <c r="O71" i="6"/>
  <c r="CO71" i="6" s="1"/>
  <c r="CY71" i="6" s="1"/>
  <c r="N32" i="6"/>
  <c r="CN32" i="6" s="1"/>
  <c r="CX32" i="6" s="1"/>
  <c r="N148" i="6"/>
  <c r="CN148" i="6" s="1"/>
  <c r="CX148" i="6" s="1"/>
  <c r="Q286" i="6"/>
  <c r="CQ286" i="6" s="1"/>
  <c r="DA286" i="6" s="1"/>
  <c r="M26" i="6"/>
  <c r="CM26" i="6" s="1"/>
  <c r="CW26" i="6" s="1"/>
  <c r="P220" i="6"/>
  <c r="CP220" i="6" s="1"/>
  <c r="CZ220" i="6" s="1"/>
  <c r="N149" i="6"/>
  <c r="CN149" i="6" s="1"/>
  <c r="CX149" i="6" s="1"/>
  <c r="P209" i="6"/>
  <c r="CP209" i="6" s="1"/>
  <c r="CZ209" i="6" s="1"/>
  <c r="J30" i="6"/>
  <c r="L113" i="6"/>
  <c r="CL113" i="6" s="1"/>
  <c r="CV113" i="6" s="1"/>
  <c r="R233" i="6"/>
  <c r="CR233" i="6" s="1"/>
  <c r="DB233" i="6" s="1"/>
  <c r="Q82" i="6"/>
  <c r="CQ82" i="6" s="1"/>
  <c r="DA82" i="6" s="1"/>
  <c r="M149" i="6"/>
  <c r="CM149" i="6" s="1"/>
  <c r="CW149" i="6" s="1"/>
  <c r="K272" i="6"/>
  <c r="CK272" i="6" s="1"/>
  <c r="CU272" i="6" s="1"/>
  <c r="CT272" i="6" s="1"/>
  <c r="O265" i="6"/>
  <c r="CO265" i="6" s="1"/>
  <c r="CY265" i="6" s="1"/>
  <c r="K300" i="6"/>
  <c r="CK300" i="6" s="1"/>
  <c r="CU300" i="6" s="1"/>
  <c r="CT300" i="6" s="1"/>
  <c r="M201" i="6"/>
  <c r="CM201" i="6" s="1"/>
  <c r="CW201" i="6" s="1"/>
  <c r="H116" i="6"/>
  <c r="E159" i="6"/>
  <c r="P89" i="6"/>
  <c r="CP89" i="6" s="1"/>
  <c r="CZ89" i="6" s="1"/>
  <c r="N36" i="6"/>
  <c r="CN36" i="6" s="1"/>
  <c r="CX36" i="6" s="1"/>
  <c r="M196" i="6"/>
  <c r="CM196" i="6" s="1"/>
  <c r="CW196" i="6" s="1"/>
  <c r="N177" i="6"/>
  <c r="CN177" i="6" s="1"/>
  <c r="CX177" i="6" s="1"/>
  <c r="O134" i="6"/>
  <c r="CO134" i="6" s="1"/>
  <c r="CY134" i="6" s="1"/>
  <c r="R271" i="6"/>
  <c r="CR271" i="6" s="1"/>
  <c r="DB271" i="6" s="1"/>
  <c r="N115" i="6"/>
  <c r="CN115" i="6" s="1"/>
  <c r="CX115" i="6" s="1"/>
  <c r="O172" i="6"/>
  <c r="CO172" i="6" s="1"/>
  <c r="CY172" i="6" s="1"/>
  <c r="R44" i="6"/>
  <c r="CR44" i="6" s="1"/>
  <c r="DB44" i="6" s="1"/>
  <c r="N201" i="6"/>
  <c r="CN201" i="6" s="1"/>
  <c r="CX201" i="6" s="1"/>
  <c r="L115" i="6"/>
  <c r="CL115" i="6" s="1"/>
  <c r="CV115" i="6" s="1"/>
  <c r="M48" i="6"/>
  <c r="CM48" i="6" s="1"/>
  <c r="CW48" i="6" s="1"/>
  <c r="N176" i="6"/>
  <c r="CN176" i="6" s="1"/>
  <c r="CX176" i="6" s="1"/>
  <c r="R61" i="6"/>
  <c r="CR61" i="6" s="1"/>
  <c r="DB61" i="6" s="1"/>
  <c r="M234" i="6"/>
  <c r="CM234" i="6" s="1"/>
  <c r="CW234" i="6" s="1"/>
  <c r="R196" i="6"/>
  <c r="CR196" i="6" s="1"/>
  <c r="DB196" i="6" s="1"/>
  <c r="O169" i="6"/>
  <c r="CO169" i="6" s="1"/>
  <c r="CY169" i="6" s="1"/>
  <c r="J124" i="6"/>
  <c r="R46" i="6"/>
  <c r="CR46" i="6" s="1"/>
  <c r="DB46" i="6" s="1"/>
  <c r="I45" i="6"/>
  <c r="E118" i="6"/>
  <c r="M242" i="6"/>
  <c r="CM242" i="6" s="1"/>
  <c r="CW242" i="6" s="1"/>
  <c r="L154" i="6"/>
  <c r="CL154" i="6" s="1"/>
  <c r="CV154" i="6" s="1"/>
  <c r="L143" i="6"/>
  <c r="CL143" i="6" s="1"/>
  <c r="CV143" i="6" s="1"/>
  <c r="L217" i="6"/>
  <c r="CL217" i="6" s="1"/>
  <c r="CV217" i="6" s="1"/>
  <c r="R145" i="6"/>
  <c r="CR145" i="6" s="1"/>
  <c r="DB145" i="6" s="1"/>
  <c r="M189" i="6"/>
  <c r="CM189" i="6" s="1"/>
  <c r="CW189" i="6" s="1"/>
  <c r="N142" i="6"/>
  <c r="CN142" i="6" s="1"/>
  <c r="CX142" i="6" s="1"/>
  <c r="N157" i="6"/>
  <c r="CN157" i="6" s="1"/>
  <c r="CX157" i="6" s="1"/>
  <c r="O102" i="6"/>
  <c r="CO102" i="6" s="1"/>
  <c r="CY102" i="6" s="1"/>
  <c r="Q148" i="6"/>
  <c r="CQ148" i="6" s="1"/>
  <c r="DA148" i="6" s="1"/>
  <c r="N50" i="6"/>
  <c r="CN50" i="6" s="1"/>
  <c r="CX50" i="6" s="1"/>
  <c r="O228" i="6"/>
  <c r="CO228" i="6" s="1"/>
  <c r="CY228" i="6" s="1"/>
  <c r="F236" i="6"/>
  <c r="P48" i="6"/>
  <c r="CP48" i="6" s="1"/>
  <c r="CZ48" i="6" s="1"/>
  <c r="L272" i="6"/>
  <c r="CL272" i="6" s="1"/>
  <c r="CV272" i="6" s="1"/>
  <c r="Q99" i="6"/>
  <c r="CQ99" i="6" s="1"/>
  <c r="DA99" i="6" s="1"/>
  <c r="O157" i="6"/>
  <c r="CO157" i="6" s="1"/>
  <c r="CY157" i="6" s="1"/>
  <c r="K152" i="6"/>
  <c r="CK152" i="6" s="1"/>
  <c r="CU152" i="6" s="1"/>
  <c r="CT152" i="6" s="1"/>
  <c r="R288" i="6"/>
  <c r="CR288" i="6" s="1"/>
  <c r="DB288" i="6" s="1"/>
  <c r="P222" i="6"/>
  <c r="CP222" i="6" s="1"/>
  <c r="CZ222" i="6" s="1"/>
  <c r="O242" i="6"/>
  <c r="CO242" i="6" s="1"/>
  <c r="CY242" i="6" s="1"/>
  <c r="M193" i="6"/>
  <c r="CM193" i="6" s="1"/>
  <c r="CW193" i="6" s="1"/>
  <c r="P210" i="6"/>
  <c r="CP210" i="6" s="1"/>
  <c r="CZ210" i="6" s="1"/>
  <c r="N129" i="6"/>
  <c r="CN129" i="6" s="1"/>
  <c r="CX129" i="6" s="1"/>
  <c r="R181" i="6"/>
  <c r="CR181" i="6" s="1"/>
  <c r="DB181" i="6" s="1"/>
  <c r="I152" i="6"/>
  <c r="J109" i="6"/>
  <c r="M78" i="6"/>
  <c r="CM78" i="6" s="1"/>
  <c r="CW78" i="6" s="1"/>
  <c r="G157" i="6"/>
  <c r="D226" i="6"/>
  <c r="M299" i="6"/>
  <c r="CM299" i="6" s="1"/>
  <c r="CW299" i="6" s="1"/>
  <c r="H142" i="6"/>
  <c r="M72" i="6"/>
  <c r="CM72" i="6" s="1"/>
  <c r="CW72" i="6" s="1"/>
  <c r="P274" i="6"/>
  <c r="CP274" i="6" s="1"/>
  <c r="CZ274" i="6" s="1"/>
  <c r="P193" i="6"/>
  <c r="CP193" i="6" s="1"/>
  <c r="CZ193" i="6" s="1"/>
  <c r="N216" i="6"/>
  <c r="CN216" i="6" s="1"/>
  <c r="CX216" i="6" s="1"/>
  <c r="M197" i="6"/>
  <c r="CM197" i="6" s="1"/>
  <c r="CW197" i="6" s="1"/>
  <c r="E299" i="6"/>
  <c r="P128" i="6"/>
  <c r="CP128" i="6" s="1"/>
  <c r="CZ128" i="6" s="1"/>
  <c r="H173" i="6"/>
  <c r="D211" i="6"/>
  <c r="C152" i="6"/>
  <c r="H86" i="6"/>
  <c r="D268" i="6"/>
  <c r="P148" i="6"/>
  <c r="CP148" i="6" s="1"/>
  <c r="CZ148" i="6" s="1"/>
  <c r="R242" i="6"/>
  <c r="CR242" i="6" s="1"/>
  <c r="DB242" i="6" s="1"/>
  <c r="P36" i="6"/>
  <c r="CP36" i="6" s="1"/>
  <c r="CZ36" i="6" s="1"/>
  <c r="N19" i="6"/>
  <c r="CN19" i="6" s="1"/>
  <c r="CX19" i="6" s="1"/>
  <c r="R269" i="6"/>
  <c r="CR269" i="6" s="1"/>
  <c r="DB269" i="6" s="1"/>
  <c r="Q216" i="6"/>
  <c r="CQ216" i="6" s="1"/>
  <c r="DA216" i="6" s="1"/>
  <c r="Q104" i="6"/>
  <c r="CQ104" i="6" s="1"/>
  <c r="DA104" i="6" s="1"/>
  <c r="L98" i="6"/>
  <c r="CL98" i="6" s="1"/>
  <c r="CV98" i="6" s="1"/>
  <c r="N136" i="6"/>
  <c r="CN136" i="6" s="1"/>
  <c r="CX136" i="6" s="1"/>
  <c r="R122" i="6"/>
  <c r="CR122" i="6" s="1"/>
  <c r="DB122" i="6" s="1"/>
  <c r="E14" i="6"/>
  <c r="F228" i="6"/>
  <c r="N196" i="6"/>
  <c r="CN196" i="6" s="1"/>
  <c r="CX196" i="6" s="1"/>
  <c r="Q84" i="6"/>
  <c r="CQ84" i="6" s="1"/>
  <c r="DA84" i="6" s="1"/>
  <c r="G66" i="6"/>
  <c r="F187" i="6"/>
  <c r="R219" i="6"/>
  <c r="CR219" i="6" s="1"/>
  <c r="DB219" i="6" s="1"/>
  <c r="O275" i="6"/>
  <c r="CO275" i="6" s="1"/>
  <c r="CY275" i="6" s="1"/>
  <c r="M204" i="6"/>
  <c r="CM204" i="6" s="1"/>
  <c r="CW204" i="6" s="1"/>
  <c r="M231" i="6"/>
  <c r="CM231" i="6" s="1"/>
  <c r="CW231" i="6" s="1"/>
  <c r="O139" i="6"/>
  <c r="CO139" i="6" s="1"/>
  <c r="CY139" i="6" s="1"/>
  <c r="P139" i="6"/>
  <c r="CP139" i="6" s="1"/>
  <c r="CZ139" i="6" s="1"/>
  <c r="L252" i="6"/>
  <c r="CL252" i="6" s="1"/>
  <c r="CV252" i="6" s="1"/>
  <c r="O57" i="6"/>
  <c r="CO57" i="6" s="1"/>
  <c r="CY57" i="6" s="1"/>
  <c r="O43" i="6"/>
  <c r="CO43" i="6" s="1"/>
  <c r="CY43" i="6" s="1"/>
  <c r="N63" i="6"/>
  <c r="CN63" i="6" s="1"/>
  <c r="CX63" i="6" s="1"/>
  <c r="L130" i="6"/>
  <c r="CL130" i="6" s="1"/>
  <c r="CV130" i="6" s="1"/>
  <c r="O138" i="6"/>
  <c r="CO138" i="6" s="1"/>
  <c r="CY138" i="6" s="1"/>
  <c r="O88" i="6"/>
  <c r="CO88" i="6" s="1"/>
  <c r="CY88" i="6" s="1"/>
  <c r="P130" i="6"/>
  <c r="CP130" i="6" s="1"/>
  <c r="CZ130" i="6" s="1"/>
  <c r="N172" i="6"/>
  <c r="CN172" i="6" s="1"/>
  <c r="CX172" i="6" s="1"/>
  <c r="Q272" i="6"/>
  <c r="CQ272" i="6" s="1"/>
  <c r="DA272" i="6" s="1"/>
  <c r="P63" i="6"/>
  <c r="CP63" i="6" s="1"/>
  <c r="CZ63" i="6" s="1"/>
  <c r="N113" i="6"/>
  <c r="CN113" i="6" s="1"/>
  <c r="CX113" i="6" s="1"/>
  <c r="C91" i="6"/>
  <c r="N187" i="6"/>
  <c r="CN187" i="6" s="1"/>
  <c r="CX187" i="6" s="1"/>
  <c r="E165" i="6"/>
  <c r="M275" i="6"/>
  <c r="CM275" i="6" s="1"/>
  <c r="CW275" i="6" s="1"/>
  <c r="L44" i="6"/>
  <c r="CL44" i="6" s="1"/>
  <c r="CV44" i="6" s="1"/>
  <c r="R15" i="6"/>
  <c r="CR15" i="6" s="1"/>
  <c r="DB15" i="6" s="1"/>
  <c r="M194" i="6"/>
  <c r="CM194" i="6" s="1"/>
  <c r="CW194" i="6" s="1"/>
  <c r="P99" i="6"/>
  <c r="CP99" i="6" s="1"/>
  <c r="CZ99" i="6" s="1"/>
  <c r="O175" i="6"/>
  <c r="CO175" i="6" s="1"/>
  <c r="CY175" i="6" s="1"/>
  <c r="D13" i="6"/>
  <c r="Q48" i="6"/>
  <c r="CQ48" i="6" s="1"/>
  <c r="DA48" i="6" s="1"/>
  <c r="L99" i="6"/>
  <c r="CL99" i="6" s="1"/>
  <c r="CV99" i="6" s="1"/>
  <c r="Q100" i="6"/>
  <c r="CQ100" i="6" s="1"/>
  <c r="DA100" i="6" s="1"/>
  <c r="P242" i="6"/>
  <c r="CP242" i="6" s="1"/>
  <c r="CZ242" i="6" s="1"/>
  <c r="R262" i="6"/>
  <c r="CR262" i="6" s="1"/>
  <c r="DB262" i="6" s="1"/>
  <c r="R250" i="6"/>
  <c r="CR250" i="6" s="1"/>
  <c r="DB250" i="6" s="1"/>
  <c r="R63" i="6"/>
  <c r="CR63" i="6" s="1"/>
  <c r="DB63" i="6" s="1"/>
  <c r="R149" i="6"/>
  <c r="CR149" i="6" s="1"/>
  <c r="DB149" i="6" s="1"/>
  <c r="N253" i="6"/>
  <c r="CN253" i="6" s="1"/>
  <c r="CX253" i="6" s="1"/>
  <c r="O233" i="6"/>
  <c r="CO233" i="6" s="1"/>
  <c r="CY233" i="6" s="1"/>
  <c r="N207" i="6"/>
  <c r="CN207" i="6" s="1"/>
  <c r="CX207" i="6" s="1"/>
  <c r="M147" i="6"/>
  <c r="CM147" i="6" s="1"/>
  <c r="CW147" i="6" s="1"/>
  <c r="D15" i="6"/>
  <c r="H293" i="6"/>
  <c r="C116" i="6"/>
  <c r="M88" i="6"/>
  <c r="CM88" i="6" s="1"/>
  <c r="CW88" i="6" s="1"/>
  <c r="R237" i="6"/>
  <c r="CR237" i="6" s="1"/>
  <c r="DB237" i="6" s="1"/>
  <c r="M127" i="6"/>
  <c r="CM127" i="6" s="1"/>
  <c r="CW127" i="6" s="1"/>
  <c r="H213" i="6"/>
  <c r="J281" i="6"/>
  <c r="R88" i="6"/>
  <c r="CR88" i="6" s="1"/>
  <c r="DB88" i="6" s="1"/>
  <c r="O244" i="6"/>
  <c r="CO244" i="6" s="1"/>
  <c r="CY244" i="6" s="1"/>
  <c r="R103" i="6"/>
  <c r="CR103" i="6" s="1"/>
  <c r="DB103" i="6" s="1"/>
  <c r="M209" i="6"/>
  <c r="CM209" i="6" s="1"/>
  <c r="CW209" i="6" s="1"/>
  <c r="P237" i="6"/>
  <c r="CP237" i="6" s="1"/>
  <c r="CZ237" i="6" s="1"/>
  <c r="N254" i="6"/>
  <c r="CN254" i="6" s="1"/>
  <c r="CX254" i="6" s="1"/>
  <c r="Q273" i="6"/>
  <c r="CQ273" i="6" s="1"/>
  <c r="DA273" i="6" s="1"/>
  <c r="K215" i="6"/>
  <c r="CK215" i="6" s="1"/>
  <c r="CU215" i="6" s="1"/>
  <c r="CT215" i="6" s="1"/>
  <c r="Q169" i="6"/>
  <c r="CQ169" i="6" s="1"/>
  <c r="DA169" i="6" s="1"/>
  <c r="K231" i="6"/>
  <c r="CK231" i="6" s="1"/>
  <c r="CU231" i="6" s="1"/>
  <c r="CT231" i="6" s="1"/>
  <c r="F32" i="6"/>
  <c r="H20" i="6"/>
  <c r="I238" i="6"/>
  <c r="D66" i="6"/>
  <c r="H236" i="6"/>
  <c r="E215" i="6"/>
  <c r="M215" i="6"/>
  <c r="CM215" i="6" s="1"/>
  <c r="CW215" i="6" s="1"/>
  <c r="I164" i="6"/>
  <c r="M268" i="6"/>
  <c r="CM268" i="6" s="1"/>
  <c r="CW268" i="6" s="1"/>
  <c r="Q67" i="6"/>
  <c r="CQ67" i="6" s="1"/>
  <c r="DA67" i="6" s="1"/>
  <c r="R197" i="6"/>
  <c r="CR197" i="6" s="1"/>
  <c r="DB197" i="6" s="1"/>
  <c r="M84" i="6"/>
  <c r="CM84" i="6" s="1"/>
  <c r="CW84" i="6" s="1"/>
  <c r="K146" i="6"/>
  <c r="CK146" i="6" s="1"/>
  <c r="CU146" i="6" s="1"/>
  <c r="CT146" i="6" s="1"/>
  <c r="P58" i="6"/>
  <c r="CP58" i="6" s="1"/>
  <c r="CZ58" i="6" s="1"/>
  <c r="P96" i="6"/>
  <c r="CP96" i="6" s="1"/>
  <c r="CZ96" i="6" s="1"/>
  <c r="O46" i="6"/>
  <c r="CO46" i="6" s="1"/>
  <c r="CY46" i="6" s="1"/>
  <c r="Q76" i="6"/>
  <c r="CQ76" i="6" s="1"/>
  <c r="DA76" i="6" s="1"/>
  <c r="M154" i="6"/>
  <c r="CM154" i="6" s="1"/>
  <c r="CW154" i="6" s="1"/>
  <c r="M278" i="6"/>
  <c r="CM278" i="6" s="1"/>
  <c r="CW278" i="6" s="1"/>
  <c r="N154" i="6"/>
  <c r="CN154" i="6" s="1"/>
  <c r="CX154" i="6" s="1"/>
  <c r="N102" i="6"/>
  <c r="CN102" i="6" s="1"/>
  <c r="CX102" i="6" s="1"/>
  <c r="Q140" i="6"/>
  <c r="CQ140" i="6" s="1"/>
  <c r="DA140" i="6" s="1"/>
  <c r="Q105" i="6"/>
  <c r="CQ105" i="6" s="1"/>
  <c r="DA105" i="6" s="1"/>
  <c r="L147" i="6"/>
  <c r="CL147" i="6" s="1"/>
  <c r="CV147" i="6" s="1"/>
  <c r="Q180" i="6"/>
  <c r="CQ180" i="6" s="1"/>
  <c r="DA180" i="6" s="1"/>
  <c r="N125" i="6"/>
  <c r="CN125" i="6" s="1"/>
  <c r="CX125" i="6" s="1"/>
  <c r="M144" i="6"/>
  <c r="CM144" i="6" s="1"/>
  <c r="CW144" i="6" s="1"/>
  <c r="M217" i="6"/>
  <c r="CM217" i="6" s="1"/>
  <c r="CW217" i="6" s="1"/>
  <c r="K144" i="6"/>
  <c r="CK144" i="6" s="1"/>
  <c r="CU144" i="6" s="1"/>
  <c r="CT144" i="6" s="1"/>
  <c r="G168" i="6"/>
  <c r="E214" i="6"/>
  <c r="E200" i="6"/>
  <c r="M156" i="6"/>
  <c r="CM156" i="6" s="1"/>
  <c r="CW156" i="6" s="1"/>
  <c r="E156" i="6"/>
  <c r="O241" i="6"/>
  <c r="CO241" i="6" s="1"/>
  <c r="CY241" i="6" s="1"/>
  <c r="Q249" i="6"/>
  <c r="CQ249" i="6" s="1"/>
  <c r="DA249" i="6" s="1"/>
  <c r="L71" i="6"/>
  <c r="CL71" i="6" s="1"/>
  <c r="CV71" i="6" s="1"/>
  <c r="K257" i="6"/>
  <c r="CK257" i="6" s="1"/>
  <c r="CU257" i="6" s="1"/>
  <c r="CT257" i="6" s="1"/>
  <c r="Q269" i="6"/>
  <c r="CQ269" i="6" s="1"/>
  <c r="DA269" i="6" s="1"/>
  <c r="K26" i="6"/>
  <c r="CK26" i="6" s="1"/>
  <c r="CU26" i="6" s="1"/>
  <c r="CT26" i="6" s="1"/>
  <c r="Q191" i="6"/>
  <c r="CQ191" i="6" s="1"/>
  <c r="DA191" i="6" s="1"/>
  <c r="Q276" i="6"/>
  <c r="CQ276" i="6" s="1"/>
  <c r="DA276" i="6" s="1"/>
  <c r="N42" i="6"/>
  <c r="CN42" i="6" s="1"/>
  <c r="CX42" i="6" s="1"/>
  <c r="K195" i="6"/>
  <c r="CK195" i="6" s="1"/>
  <c r="CU195" i="6" s="1"/>
  <c r="CT195" i="6" s="1"/>
  <c r="L35" i="6"/>
  <c r="CL35" i="6" s="1"/>
  <c r="CV35" i="6" s="1"/>
  <c r="O85" i="6"/>
  <c r="CO85" i="6" s="1"/>
  <c r="CY85" i="6" s="1"/>
  <c r="N35" i="6"/>
  <c r="CN35" i="6" s="1"/>
  <c r="CX35" i="6" s="1"/>
  <c r="L92" i="6"/>
  <c r="CL92" i="6" s="1"/>
  <c r="CV92" i="6" s="1"/>
  <c r="P276" i="6"/>
  <c r="CP276" i="6" s="1"/>
  <c r="CZ276" i="6" s="1"/>
  <c r="M185" i="6"/>
  <c r="CM185" i="6" s="1"/>
  <c r="CW185" i="6" s="1"/>
  <c r="K189" i="6"/>
  <c r="CK189" i="6" s="1"/>
  <c r="CU189" i="6" s="1"/>
  <c r="CT189" i="6" s="1"/>
  <c r="L257" i="6"/>
  <c r="CL257" i="6" s="1"/>
  <c r="CV257" i="6" s="1"/>
  <c r="M128" i="6"/>
  <c r="CM128" i="6" s="1"/>
  <c r="CW128" i="6" s="1"/>
  <c r="K42" i="6"/>
  <c r="CK42" i="6" s="1"/>
  <c r="CU42" i="6" s="1"/>
  <c r="CT42" i="6" s="1"/>
  <c r="N260" i="6"/>
  <c r="CN260" i="6" s="1"/>
  <c r="CX260" i="6" s="1"/>
  <c r="Q36" i="6"/>
  <c r="CQ36" i="6" s="1"/>
  <c r="DA36" i="6" s="1"/>
  <c r="N99" i="6"/>
  <c r="CN99" i="6" s="1"/>
  <c r="CX99" i="6" s="1"/>
  <c r="L15" i="6"/>
  <c r="CL15" i="6" s="1"/>
  <c r="CV15" i="6" s="1"/>
  <c r="R235" i="6"/>
  <c r="CR235" i="6" s="1"/>
  <c r="DB235" i="6" s="1"/>
  <c r="K292" i="6"/>
  <c r="CK292" i="6" s="1"/>
  <c r="CU292" i="6" s="1"/>
  <c r="CT292" i="6" s="1"/>
  <c r="Q15" i="6"/>
  <c r="CQ15" i="6" s="1"/>
  <c r="DA15" i="6" s="1"/>
  <c r="Q174" i="6"/>
  <c r="CQ174" i="6" s="1"/>
  <c r="DA174" i="6" s="1"/>
  <c r="P203" i="6"/>
  <c r="CP203" i="6" s="1"/>
  <c r="CZ203" i="6" s="1"/>
  <c r="N89" i="6"/>
  <c r="CN89" i="6" s="1"/>
  <c r="CX89" i="6" s="1"/>
  <c r="Q130" i="6"/>
  <c r="CQ130" i="6" s="1"/>
  <c r="DA130" i="6" s="1"/>
  <c r="O207" i="6"/>
  <c r="CO207" i="6" s="1"/>
  <c r="CY207" i="6" s="1"/>
  <c r="M115" i="6"/>
  <c r="CM115" i="6" s="1"/>
  <c r="CW115" i="6" s="1"/>
  <c r="L156" i="6"/>
  <c r="CL156" i="6" s="1"/>
  <c r="CV156" i="6" s="1"/>
  <c r="R125" i="6"/>
  <c r="CR125" i="6" s="1"/>
  <c r="DB125" i="6" s="1"/>
  <c r="R201" i="6"/>
  <c r="CR201" i="6" s="1"/>
  <c r="DB201" i="6" s="1"/>
  <c r="L233" i="6"/>
  <c r="CL233" i="6" s="1"/>
  <c r="CV233" i="6" s="1"/>
  <c r="Q159" i="6"/>
  <c r="CQ159" i="6" s="1"/>
  <c r="DA159" i="6" s="1"/>
  <c r="M51" i="6"/>
  <c r="CM51" i="6" s="1"/>
  <c r="CW51" i="6" s="1"/>
  <c r="O155" i="6"/>
  <c r="CO155" i="6" s="1"/>
  <c r="CY155" i="6" s="1"/>
  <c r="N242" i="6"/>
  <c r="CN242" i="6" s="1"/>
  <c r="CX242" i="6" s="1"/>
  <c r="R223" i="6"/>
  <c r="CR223" i="6" s="1"/>
  <c r="DB223" i="6" s="1"/>
  <c r="Q231" i="6"/>
  <c r="CQ231" i="6" s="1"/>
  <c r="DA231" i="6" s="1"/>
  <c r="O277" i="6"/>
  <c r="CO277" i="6" s="1"/>
  <c r="CY277" i="6" s="1"/>
  <c r="N38" i="6"/>
  <c r="CN38" i="6" s="1"/>
  <c r="CX38" i="6" s="1"/>
  <c r="R272" i="6"/>
  <c r="CR272" i="6" s="1"/>
  <c r="DB272" i="6" s="1"/>
  <c r="Q57" i="6"/>
  <c r="CQ57" i="6" s="1"/>
  <c r="DA57" i="6" s="1"/>
  <c r="O154" i="6"/>
  <c r="CO154" i="6" s="1"/>
  <c r="CY154" i="6" s="1"/>
  <c r="R206" i="6"/>
  <c r="CR206" i="6" s="1"/>
  <c r="DB206" i="6" s="1"/>
  <c r="L80" i="6"/>
  <c r="CL80" i="6" s="1"/>
  <c r="CV80" i="6" s="1"/>
  <c r="Q55" i="6"/>
  <c r="CQ55" i="6" s="1"/>
  <c r="DA55" i="6" s="1"/>
  <c r="M56" i="6"/>
  <c r="CM56" i="6" s="1"/>
  <c r="CW56" i="6" s="1"/>
  <c r="H159" i="6"/>
  <c r="I81" i="6"/>
  <c r="Q22" i="6"/>
  <c r="CQ22" i="6" s="1"/>
  <c r="DA22" i="6" s="1"/>
  <c r="O35" i="6"/>
  <c r="CO35" i="6" s="1"/>
  <c r="CY35" i="6" s="1"/>
  <c r="O193" i="6"/>
  <c r="CO193" i="6" s="1"/>
  <c r="CY193" i="6" s="1"/>
  <c r="Q284" i="6"/>
  <c r="CQ284" i="6" s="1"/>
  <c r="DA284" i="6" s="1"/>
  <c r="N185" i="6"/>
  <c r="CN185" i="6" s="1"/>
  <c r="CX185" i="6" s="1"/>
  <c r="I22" i="6"/>
  <c r="N295" i="6"/>
  <c r="CN295" i="6" s="1"/>
  <c r="CX295" i="6" s="1"/>
  <c r="D103" i="6"/>
  <c r="M148" i="6"/>
  <c r="CM148" i="6" s="1"/>
  <c r="CW148" i="6" s="1"/>
  <c r="Q114" i="6"/>
  <c r="CQ114" i="6" s="1"/>
  <c r="DA114" i="6" s="1"/>
  <c r="R148" i="6"/>
  <c r="CR148" i="6" s="1"/>
  <c r="DB148" i="6" s="1"/>
  <c r="M190" i="6"/>
  <c r="CM190" i="6" s="1"/>
  <c r="CW190" i="6" s="1"/>
  <c r="K57" i="6"/>
  <c r="CK57" i="6" s="1"/>
  <c r="CU57" i="6" s="1"/>
  <c r="CT57" i="6" s="1"/>
  <c r="K127" i="6"/>
  <c r="CK127" i="6" s="1"/>
  <c r="CU127" i="6" s="1"/>
  <c r="CT127" i="6" s="1"/>
  <c r="P218" i="6"/>
  <c r="CP218" i="6" s="1"/>
  <c r="CZ218" i="6" s="1"/>
  <c r="P267" i="6"/>
  <c r="CP267" i="6" s="1"/>
  <c r="CZ267" i="6" s="1"/>
  <c r="N71" i="6"/>
  <c r="CN71" i="6" s="1"/>
  <c r="CX71" i="6" s="1"/>
  <c r="R172" i="6"/>
  <c r="CR172" i="6" s="1"/>
  <c r="DB172" i="6" s="1"/>
  <c r="F14" i="6"/>
  <c r="Q54" i="6"/>
  <c r="CQ54" i="6" s="1"/>
  <c r="DA54" i="6" s="1"/>
  <c r="N11" i="6"/>
  <c r="CN11" i="6" s="1"/>
  <c r="CX11" i="6" s="1"/>
  <c r="L166" i="6"/>
  <c r="CL166" i="6" s="1"/>
  <c r="CV166" i="6" s="1"/>
  <c r="L245" i="6"/>
  <c r="CL245" i="6" s="1"/>
  <c r="CV245" i="6" s="1"/>
  <c r="P84" i="6"/>
  <c r="CP84" i="6" s="1"/>
  <c r="CZ84" i="6" s="1"/>
  <c r="K96" i="6"/>
  <c r="CK96" i="6" s="1"/>
  <c r="CU96" i="6" s="1"/>
  <c r="CT96" i="6" s="1"/>
  <c r="Q232" i="6"/>
  <c r="CQ232" i="6" s="1"/>
  <c r="DA232" i="6" s="1"/>
  <c r="P288" i="6"/>
  <c r="CP288" i="6" s="1"/>
  <c r="CZ288" i="6" s="1"/>
  <c r="R276" i="6"/>
  <c r="CR276" i="6" s="1"/>
  <c r="DB276" i="6" s="1"/>
  <c r="M287" i="6"/>
  <c r="CM287" i="6" s="1"/>
  <c r="CW287" i="6" s="1"/>
  <c r="N64" i="6"/>
  <c r="CN64" i="6" s="1"/>
  <c r="CX64" i="6" s="1"/>
  <c r="R143" i="6"/>
  <c r="CR143" i="6" s="1"/>
  <c r="DB143" i="6" s="1"/>
  <c r="R169" i="6"/>
  <c r="CR169" i="6" s="1"/>
  <c r="DB169" i="6" s="1"/>
  <c r="I188" i="6"/>
  <c r="J263" i="6"/>
  <c r="Q142" i="6"/>
  <c r="CQ142" i="6" s="1"/>
  <c r="DA142" i="6" s="1"/>
  <c r="I142" i="6"/>
  <c r="C283" i="6"/>
  <c r="G194" i="6"/>
  <c r="I193" i="6"/>
  <c r="C206" i="6"/>
  <c r="G78" i="6"/>
  <c r="E129" i="6"/>
  <c r="D220" i="6"/>
  <c r="H289" i="6"/>
  <c r="E73" i="6"/>
  <c r="J182" i="6"/>
  <c r="P225" i="6"/>
  <c r="CP225" i="6" s="1"/>
  <c r="CZ225" i="6" s="1"/>
  <c r="Q134" i="6"/>
  <c r="CQ134" i="6" s="1"/>
  <c r="DA134" i="6" s="1"/>
  <c r="N166" i="6"/>
  <c r="CN166" i="6" s="1"/>
  <c r="CX166" i="6" s="1"/>
  <c r="R209" i="6"/>
  <c r="CR209" i="6" s="1"/>
  <c r="DB209" i="6" s="1"/>
  <c r="K65" i="6"/>
  <c r="CK65" i="6" s="1"/>
  <c r="CU65" i="6" s="1"/>
  <c r="CT65" i="6" s="1"/>
  <c r="P35" i="6"/>
  <c r="CP35" i="6" s="1"/>
  <c r="CZ35" i="6" s="1"/>
  <c r="I32" i="6"/>
  <c r="O96" i="6"/>
  <c r="CO96" i="6" s="1"/>
  <c r="CY96" i="6" s="1"/>
  <c r="M103" i="6"/>
  <c r="CM103" i="6" s="1"/>
  <c r="CW103" i="6" s="1"/>
  <c r="M113" i="6"/>
  <c r="CM113" i="6" s="1"/>
  <c r="CW113" i="6" s="1"/>
  <c r="K122" i="6"/>
  <c r="CK122" i="6" s="1"/>
  <c r="CU122" i="6" s="1"/>
  <c r="CT122" i="6" s="1"/>
  <c r="O288" i="6"/>
  <c r="CO288" i="6" s="1"/>
  <c r="CY288" i="6" s="1"/>
  <c r="K120" i="6"/>
  <c r="CK120" i="6" s="1"/>
  <c r="CU120" i="6" s="1"/>
  <c r="CT120" i="6" s="1"/>
  <c r="C120" i="6"/>
  <c r="I159" i="6"/>
  <c r="R30" i="6"/>
  <c r="CR30" i="6" s="1"/>
  <c r="DB30" i="6" s="1"/>
  <c r="Q110" i="6"/>
  <c r="CQ110" i="6" s="1"/>
  <c r="DA110" i="6" s="1"/>
  <c r="K139" i="6"/>
  <c r="CK139" i="6" s="1"/>
  <c r="CU139" i="6" s="1"/>
  <c r="CT139" i="6" s="1"/>
  <c r="N20" i="6"/>
  <c r="CN20" i="6" s="1"/>
  <c r="CX20" i="6" s="1"/>
  <c r="L149" i="6"/>
  <c r="CL149" i="6" s="1"/>
  <c r="CV149" i="6" s="1"/>
  <c r="L297" i="6"/>
  <c r="CL297" i="6" s="1"/>
  <c r="CV297" i="6" s="1"/>
  <c r="N229" i="6"/>
  <c r="CN229" i="6" s="1"/>
  <c r="CX229" i="6" s="1"/>
  <c r="K260" i="6"/>
  <c r="CK260" i="6" s="1"/>
  <c r="CU260" i="6" s="1"/>
  <c r="CT260" i="6" s="1"/>
  <c r="P179" i="6"/>
  <c r="CP179" i="6" s="1"/>
  <c r="CZ179" i="6" s="1"/>
  <c r="P205" i="6"/>
  <c r="CP205" i="6" s="1"/>
  <c r="CZ205" i="6" s="1"/>
  <c r="P217" i="6"/>
  <c r="CP217" i="6" s="1"/>
  <c r="CZ217" i="6" s="1"/>
  <c r="Q154" i="6"/>
  <c r="CQ154" i="6" s="1"/>
  <c r="DA154" i="6" s="1"/>
  <c r="P67" i="6"/>
  <c r="CP67" i="6" s="1"/>
  <c r="CZ67" i="6" s="1"/>
  <c r="P200" i="6"/>
  <c r="CP200" i="6" s="1"/>
  <c r="CZ200" i="6" s="1"/>
  <c r="M60" i="6"/>
  <c r="CM60" i="6" s="1"/>
  <c r="CW60" i="6" s="1"/>
  <c r="P32" i="6"/>
  <c r="CP32" i="6" s="1"/>
  <c r="CZ32" i="6" s="1"/>
  <c r="P75" i="6"/>
  <c r="CP75" i="6" s="1"/>
  <c r="CZ75" i="6" s="1"/>
  <c r="O36" i="6"/>
  <c r="CO36" i="6" s="1"/>
  <c r="CY36" i="6" s="1"/>
  <c r="O218" i="6"/>
  <c r="CO218" i="6" s="1"/>
  <c r="CY218" i="6" s="1"/>
  <c r="R194" i="6"/>
  <c r="CR194" i="6" s="1"/>
  <c r="DB194" i="6" s="1"/>
  <c r="O144" i="6"/>
  <c r="CO144" i="6" s="1"/>
  <c r="CY144" i="6" s="1"/>
  <c r="P123" i="6"/>
  <c r="CP123" i="6" s="1"/>
  <c r="CZ123" i="6" s="1"/>
  <c r="R221" i="6"/>
  <c r="CR221" i="6" s="1"/>
  <c r="DB221" i="6" s="1"/>
  <c r="O261" i="6"/>
  <c r="CO261" i="6" s="1"/>
  <c r="CY261" i="6" s="1"/>
  <c r="O166" i="6"/>
  <c r="CO166" i="6" s="1"/>
  <c r="CY166" i="6" s="1"/>
  <c r="N159" i="6"/>
  <c r="CN159" i="6" s="1"/>
  <c r="CX159" i="6" s="1"/>
  <c r="P189" i="6"/>
  <c r="CP189" i="6" s="1"/>
  <c r="CZ189" i="6" s="1"/>
  <c r="M96" i="6"/>
  <c r="CM96" i="6" s="1"/>
  <c r="CW96" i="6" s="1"/>
  <c r="R141" i="6"/>
  <c r="CR141" i="6" s="1"/>
  <c r="DB141" i="6" s="1"/>
  <c r="P170" i="6"/>
  <c r="CP170" i="6" s="1"/>
  <c r="CZ170" i="6" s="1"/>
  <c r="F20" i="6"/>
  <c r="I296" i="6"/>
  <c r="O119" i="6"/>
  <c r="CO119" i="6" s="1"/>
  <c r="CY119" i="6" s="1"/>
  <c r="G119" i="6"/>
  <c r="L64" i="6"/>
  <c r="CL64" i="6" s="1"/>
  <c r="CV64" i="6" s="1"/>
  <c r="R283" i="6"/>
  <c r="CR283" i="6" s="1"/>
  <c r="DB283" i="6" s="1"/>
  <c r="C167" i="6"/>
  <c r="J37" i="6"/>
  <c r="G191" i="6"/>
  <c r="D270" i="6"/>
  <c r="E268" i="6"/>
  <c r="P111" i="6"/>
  <c r="CP111" i="6" s="1"/>
  <c r="CZ111" i="6" s="1"/>
  <c r="O110" i="6"/>
  <c r="CO110" i="6" s="1"/>
  <c r="CY110" i="6" s="1"/>
  <c r="F78" i="6"/>
  <c r="M125" i="6"/>
  <c r="CM125" i="6" s="1"/>
  <c r="CW125" i="6" s="1"/>
  <c r="F124" i="6"/>
  <c r="L183" i="6"/>
  <c r="CL183" i="6" s="1"/>
  <c r="CV183" i="6" s="1"/>
  <c r="J204" i="6"/>
  <c r="G156" i="6"/>
  <c r="I49" i="6"/>
  <c r="M174" i="6"/>
  <c r="CM174" i="6" s="1"/>
  <c r="CW174" i="6" s="1"/>
  <c r="M130" i="6"/>
  <c r="CM130" i="6" s="1"/>
  <c r="CW130" i="6" s="1"/>
  <c r="K136" i="6"/>
  <c r="CK136" i="6" s="1"/>
  <c r="CU136" i="6" s="1"/>
  <c r="CT136" i="6" s="1"/>
  <c r="N61" i="6"/>
  <c r="CN61" i="6" s="1"/>
  <c r="CX61" i="6" s="1"/>
  <c r="N184" i="6"/>
  <c r="CN184" i="6" s="1"/>
  <c r="CX184" i="6" s="1"/>
  <c r="M256" i="6"/>
  <c r="CM256" i="6" s="1"/>
  <c r="CW256" i="6" s="1"/>
  <c r="K31" i="6"/>
  <c r="CK31" i="6" s="1"/>
  <c r="CU31" i="6" s="1"/>
  <c r="H10" i="6"/>
  <c r="R189" i="6"/>
  <c r="CR189" i="6" s="1"/>
  <c r="DB189" i="6" s="1"/>
  <c r="R238" i="6"/>
  <c r="CR238" i="6" s="1"/>
  <c r="DB238" i="6" s="1"/>
  <c r="N284" i="6"/>
  <c r="CN284" i="6" s="1"/>
  <c r="CX284" i="6" s="1"/>
  <c r="Q257" i="6"/>
  <c r="CQ257" i="6" s="1"/>
  <c r="DA257" i="6" s="1"/>
  <c r="P92" i="6"/>
  <c r="CP92" i="6" s="1"/>
  <c r="CZ92" i="6" s="1"/>
  <c r="L175" i="6"/>
  <c r="CL175" i="6" s="1"/>
  <c r="CV175" i="6" s="1"/>
  <c r="O189" i="6"/>
  <c r="CO189" i="6" s="1"/>
  <c r="CY189" i="6" s="1"/>
  <c r="R195" i="6"/>
  <c r="CR195" i="6" s="1"/>
  <c r="DB195" i="6" s="1"/>
  <c r="N128" i="6"/>
  <c r="CN128" i="6" s="1"/>
  <c r="CX128" i="6" s="1"/>
  <c r="O177" i="6"/>
  <c r="CO177" i="6" s="1"/>
  <c r="CY177" i="6" s="1"/>
  <c r="L292" i="6"/>
  <c r="CL292" i="6" s="1"/>
  <c r="CV292" i="6" s="1"/>
  <c r="L231" i="6"/>
  <c r="CL231" i="6" s="1"/>
  <c r="CV231" i="6" s="1"/>
  <c r="N266" i="6"/>
  <c r="CN266" i="6" s="1"/>
  <c r="CX266" i="6" s="1"/>
  <c r="N93" i="6"/>
  <c r="CN93" i="6" s="1"/>
  <c r="CX93" i="6" s="1"/>
  <c r="R117" i="6"/>
  <c r="CR117" i="6" s="1"/>
  <c r="DB117" i="6" s="1"/>
  <c r="N87" i="6"/>
  <c r="CN87" i="6" s="1"/>
  <c r="CX87" i="6" s="1"/>
  <c r="N127" i="6"/>
  <c r="CN127" i="6" s="1"/>
  <c r="CX127" i="6" s="1"/>
  <c r="L96" i="6"/>
  <c r="CL96" i="6" s="1"/>
  <c r="CV96" i="6" s="1"/>
  <c r="D163" i="6"/>
  <c r="F62" i="6"/>
  <c r="D45" i="6"/>
  <c r="E86" i="6"/>
  <c r="F224" i="6"/>
  <c r="M137" i="6"/>
  <c r="CM137" i="6" s="1"/>
  <c r="CW137" i="6" s="1"/>
  <c r="J173" i="6"/>
  <c r="K32" i="6"/>
  <c r="CK32" i="6" s="1"/>
  <c r="CU32" i="6" s="1"/>
  <c r="CT32" i="6" s="1"/>
  <c r="L197" i="6"/>
  <c r="CL197" i="6" s="1"/>
  <c r="CV197" i="6" s="1"/>
  <c r="O192" i="6"/>
  <c r="CO192" i="6" s="1"/>
  <c r="CY192" i="6" s="1"/>
  <c r="O128" i="6"/>
  <c r="CO128" i="6" s="1"/>
  <c r="CY128" i="6" s="1"/>
  <c r="M155" i="6"/>
  <c r="CM155" i="6" s="1"/>
  <c r="CW155" i="6" s="1"/>
  <c r="N105" i="6"/>
  <c r="CN105" i="6" s="1"/>
  <c r="CX105" i="6" s="1"/>
  <c r="Q83" i="6"/>
  <c r="CQ83" i="6" s="1"/>
  <c r="DA83" i="6" s="1"/>
  <c r="L155" i="6"/>
  <c r="CL155" i="6" s="1"/>
  <c r="CV155" i="6" s="1"/>
  <c r="P80" i="6"/>
  <c r="CP80" i="6" s="1"/>
  <c r="CZ80" i="6" s="1"/>
  <c r="L139" i="6"/>
  <c r="CL139" i="6" s="1"/>
  <c r="CV139" i="6" s="1"/>
  <c r="K155" i="6"/>
  <c r="CK155" i="6" s="1"/>
  <c r="N83" i="6"/>
  <c r="CN83" i="6" s="1"/>
  <c r="CX83" i="6" s="1"/>
  <c r="P97" i="6"/>
  <c r="CP97" i="6" s="1"/>
  <c r="CZ97" i="6" s="1"/>
  <c r="N217" i="6"/>
  <c r="CN217" i="6" s="1"/>
  <c r="CX217" i="6" s="1"/>
  <c r="M79" i="6"/>
  <c r="CM79" i="6" s="1"/>
  <c r="CW79" i="6" s="1"/>
  <c r="O61" i="6"/>
  <c r="CO61" i="6" s="1"/>
  <c r="CY61" i="6" s="1"/>
  <c r="N88" i="6"/>
  <c r="CN88" i="6" s="1"/>
  <c r="CX88" i="6" s="1"/>
  <c r="L237" i="6"/>
  <c r="CL237" i="6" s="1"/>
  <c r="CV237" i="6" s="1"/>
  <c r="O146" i="6"/>
  <c r="CO146" i="6" s="1"/>
  <c r="CY146" i="6" s="1"/>
  <c r="H14" i="6"/>
  <c r="M169" i="6"/>
  <c r="CM169" i="6" s="1"/>
  <c r="CW169" i="6" s="1"/>
  <c r="E140" i="6"/>
  <c r="L118" i="6"/>
  <c r="CL118" i="6" s="1"/>
  <c r="CV118" i="6" s="1"/>
  <c r="D73" i="6"/>
  <c r="E40" i="6"/>
  <c r="N237" i="6"/>
  <c r="CN237" i="6" s="1"/>
  <c r="CX237" i="6" s="1"/>
  <c r="Q87" i="6"/>
  <c r="CQ87" i="6" s="1"/>
  <c r="DA87" i="6" s="1"/>
  <c r="R85" i="6"/>
  <c r="CR85" i="6" s="1"/>
  <c r="DB85" i="6" s="1"/>
  <c r="L189" i="6"/>
  <c r="CL189" i="6" s="1"/>
  <c r="CV189" i="6" s="1"/>
  <c r="P264" i="6"/>
  <c r="CP264" i="6" s="1"/>
  <c r="CZ264" i="6" s="1"/>
  <c r="Q200" i="6"/>
  <c r="CQ200" i="6" s="1"/>
  <c r="DA200" i="6" s="1"/>
  <c r="M199" i="6"/>
  <c r="CM199" i="6" s="1"/>
  <c r="CW199" i="6" s="1"/>
  <c r="P76" i="6"/>
  <c r="CP76" i="6" s="1"/>
  <c r="CZ76" i="6" s="1"/>
  <c r="P194" i="6"/>
  <c r="CP194" i="6" s="1"/>
  <c r="CZ194" i="6" s="1"/>
  <c r="N144" i="6"/>
  <c r="CN144" i="6" s="1"/>
  <c r="CX144" i="6" s="1"/>
  <c r="K291" i="6"/>
  <c r="CK291" i="6" s="1"/>
  <c r="CU291" i="6" s="1"/>
  <c r="CT291" i="6" s="1"/>
  <c r="H167" i="6"/>
  <c r="J291" i="6"/>
  <c r="G74" i="6"/>
  <c r="I144" i="6"/>
  <c r="H140" i="6"/>
  <c r="M116" i="6"/>
  <c r="CM116" i="6" s="1"/>
  <c r="CW116" i="6" s="1"/>
  <c r="P44" i="6"/>
  <c r="CP44" i="6" s="1"/>
  <c r="CZ44" i="6" s="1"/>
  <c r="P155" i="6"/>
  <c r="CP155" i="6" s="1"/>
  <c r="CZ155" i="6" s="1"/>
  <c r="Q155" i="6"/>
  <c r="CQ155" i="6" s="1"/>
  <c r="DA155" i="6" s="1"/>
  <c r="K85" i="6"/>
  <c r="CK85" i="6" s="1"/>
  <c r="CU85" i="6" s="1"/>
  <c r="CT85" i="6" s="1"/>
  <c r="N155" i="6"/>
  <c r="CN155" i="6" s="1"/>
  <c r="CX155" i="6" s="1"/>
  <c r="C8" i="6"/>
  <c r="R11" i="6"/>
  <c r="CR11" i="6" s="1"/>
  <c r="DB11" i="6" s="1"/>
  <c r="O22" i="6"/>
  <c r="CO22" i="6" s="1"/>
  <c r="CY22" i="6" s="1"/>
  <c r="G27" i="6"/>
  <c r="P14" i="6"/>
  <c r="CP14" i="6" s="1"/>
  <c r="CZ14" i="6" s="1"/>
  <c r="M7" i="6"/>
  <c r="CM7" i="6" s="1"/>
  <c r="CW7" i="6" s="1"/>
  <c r="J27" i="6"/>
  <c r="L19" i="6"/>
  <c r="CL19" i="6" s="1"/>
  <c r="CV19" i="6" s="1"/>
  <c r="R34" i="6"/>
  <c r="CR34" i="6" s="1"/>
  <c r="DB34" i="6" s="1"/>
  <c r="E16" i="6"/>
  <c r="J34" i="6"/>
  <c r="K28" i="6"/>
  <c r="CK28" i="6" s="1"/>
  <c r="CU28" i="6" s="1"/>
  <c r="P11" i="6"/>
  <c r="CP11" i="6" s="1"/>
  <c r="CZ11" i="6" s="1"/>
  <c r="G15" i="6"/>
  <c r="M22" i="6"/>
  <c r="CM22" i="6" s="1"/>
  <c r="CW22" i="6" s="1"/>
  <c r="I156" i="6"/>
  <c r="O86" i="6"/>
  <c r="CO86" i="6" s="1"/>
  <c r="CY86" i="6" s="1"/>
  <c r="P150" i="6"/>
  <c r="CP150" i="6" s="1"/>
  <c r="CZ150" i="6" s="1"/>
  <c r="J240" i="6"/>
  <c r="Q283" i="6"/>
  <c r="CQ283" i="6" s="1"/>
  <c r="DA283" i="6" s="1"/>
  <c r="I219" i="6"/>
  <c r="Q219" i="6"/>
  <c r="CQ219" i="6" s="1"/>
  <c r="DA219" i="6" s="1"/>
  <c r="J49" i="6"/>
  <c r="Q280" i="6"/>
  <c r="CQ280" i="6" s="1"/>
  <c r="DA280" i="6" s="1"/>
  <c r="R128" i="6"/>
  <c r="CR128" i="6" s="1"/>
  <c r="DB128" i="6" s="1"/>
  <c r="K44" i="6"/>
  <c r="CK44" i="6" s="1"/>
  <c r="CU44" i="6" s="1"/>
  <c r="CT44" i="6" s="1"/>
  <c r="O76" i="6"/>
  <c r="CO76" i="6" s="1"/>
  <c r="CY76" i="6" s="1"/>
  <c r="L48" i="6"/>
  <c r="CL48" i="6" s="1"/>
  <c r="CV48" i="6" s="1"/>
  <c r="K198" i="6"/>
  <c r="CK198" i="6" s="1"/>
  <c r="CU198" i="6" s="1"/>
  <c r="CT198" i="6" s="1"/>
  <c r="M55" i="6"/>
  <c r="CM55" i="6" s="1"/>
  <c r="CW55" i="6" s="1"/>
  <c r="P174" i="6"/>
  <c r="CP174" i="6" s="1"/>
  <c r="CZ174" i="6" s="1"/>
  <c r="N219" i="6"/>
  <c r="CN219" i="6" s="1"/>
  <c r="CX219" i="6" s="1"/>
  <c r="L273" i="6"/>
  <c r="CL273" i="6" s="1"/>
  <c r="CV273" i="6" s="1"/>
  <c r="N66" i="6"/>
  <c r="CN66" i="6" s="1"/>
  <c r="CX66" i="6" s="1"/>
  <c r="R273" i="6"/>
  <c r="CR273" i="6" s="1"/>
  <c r="DB273" i="6" s="1"/>
  <c r="Q288" i="6"/>
  <c r="CQ288" i="6" s="1"/>
  <c r="DA288" i="6" s="1"/>
  <c r="R277" i="6"/>
  <c r="CR277" i="6" s="1"/>
  <c r="DB277" i="6" s="1"/>
  <c r="L146" i="6"/>
  <c r="CL146" i="6" s="1"/>
  <c r="CV146" i="6" s="1"/>
  <c r="E25" i="6"/>
  <c r="O66" i="6"/>
  <c r="CO66" i="6" s="1"/>
  <c r="CY66" i="6" s="1"/>
  <c r="L287" i="6"/>
  <c r="CL287" i="6" s="1"/>
  <c r="CV287" i="6" s="1"/>
  <c r="N256" i="6"/>
  <c r="CN256" i="6" s="1"/>
  <c r="CX256" i="6" s="1"/>
  <c r="F256" i="6"/>
  <c r="G274" i="6"/>
  <c r="D281" i="6"/>
  <c r="L281" i="6"/>
  <c r="CL281" i="6" s="1"/>
  <c r="CV281" i="6" s="1"/>
  <c r="E181" i="6"/>
  <c r="O293" i="6"/>
  <c r="CO293" i="6" s="1"/>
  <c r="CY293" i="6" s="1"/>
  <c r="H255" i="6"/>
  <c r="G215" i="6"/>
  <c r="I246" i="6"/>
  <c r="K160" i="6"/>
  <c r="CK160" i="6" s="1"/>
  <c r="CU160" i="6" s="1"/>
  <c r="CT160" i="6" s="1"/>
  <c r="H235" i="6"/>
  <c r="H151" i="6"/>
  <c r="J156" i="6"/>
  <c r="E167" i="6"/>
  <c r="G279" i="6"/>
  <c r="R97" i="6"/>
  <c r="CR97" i="6" s="1"/>
  <c r="DB97" i="6" s="1"/>
  <c r="N222" i="6"/>
  <c r="CN222" i="6" s="1"/>
  <c r="CX222" i="6" s="1"/>
  <c r="D286" i="6"/>
  <c r="M152" i="6"/>
  <c r="CM152" i="6" s="1"/>
  <c r="CW152" i="6" s="1"/>
  <c r="O220" i="6"/>
  <c r="CO220" i="6" s="1"/>
  <c r="CY220" i="6" s="1"/>
  <c r="P34" i="6"/>
  <c r="CP34" i="6" s="1"/>
  <c r="CZ34" i="6" s="1"/>
  <c r="R67" i="6"/>
  <c r="CR67" i="6" s="1"/>
  <c r="DB67" i="6" s="1"/>
  <c r="O179" i="6"/>
  <c r="CO179" i="6" s="1"/>
  <c r="CY179" i="6" s="1"/>
  <c r="Q61" i="6"/>
  <c r="CQ61" i="6" s="1"/>
  <c r="DA61" i="6" s="1"/>
  <c r="J108" i="6"/>
  <c r="D293" i="6"/>
  <c r="I271" i="6"/>
  <c r="Q271" i="6"/>
  <c r="CQ271" i="6" s="1"/>
  <c r="DA271" i="6" s="1"/>
  <c r="H219" i="6"/>
  <c r="G124" i="6"/>
  <c r="F86" i="6"/>
  <c r="H256" i="6"/>
  <c r="I228" i="6"/>
  <c r="I203" i="6"/>
  <c r="D104" i="6"/>
  <c r="L144" i="6"/>
  <c r="CL144" i="6" s="1"/>
  <c r="CV144" i="6" s="1"/>
  <c r="D144" i="6"/>
  <c r="Q259" i="6"/>
  <c r="CQ259" i="6" s="1"/>
  <c r="DA259" i="6" s="1"/>
  <c r="E145" i="6"/>
  <c r="G291" i="6"/>
  <c r="I212" i="6"/>
  <c r="G183" i="6"/>
  <c r="H40" i="6"/>
  <c r="N43" i="6"/>
  <c r="CN43" i="6" s="1"/>
  <c r="CX43" i="6" s="1"/>
  <c r="H93" i="6"/>
  <c r="P93" i="6"/>
  <c r="CP93" i="6" s="1"/>
  <c r="CZ93" i="6" s="1"/>
  <c r="F275" i="6"/>
  <c r="G213" i="6"/>
  <c r="I258" i="6"/>
  <c r="E192" i="6"/>
  <c r="G171" i="6"/>
  <c r="C73" i="6"/>
  <c r="Q266" i="6"/>
  <c r="CQ266" i="6" s="1"/>
  <c r="DA266" i="6" s="1"/>
  <c r="G203" i="6"/>
  <c r="J180" i="6"/>
  <c r="R180" i="6"/>
  <c r="CR180" i="6" s="1"/>
  <c r="DB180" i="6" s="1"/>
  <c r="D214" i="6"/>
  <c r="F94" i="6"/>
  <c r="F248" i="6"/>
  <c r="H103" i="6"/>
  <c r="D101" i="6"/>
  <c r="E78" i="6"/>
  <c r="D278" i="6"/>
  <c r="L278" i="6"/>
  <c r="CL278" i="6" s="1"/>
  <c r="CV278" i="6" s="1"/>
  <c r="K290" i="6"/>
  <c r="CK290" i="6" s="1"/>
  <c r="CU290" i="6" s="1"/>
  <c r="CT290" i="6" s="1"/>
  <c r="Q300" i="6"/>
  <c r="CQ300" i="6" s="1"/>
  <c r="DA300" i="6" s="1"/>
  <c r="O20" i="6"/>
  <c r="CO20" i="6" s="1"/>
  <c r="CY20" i="6" s="1"/>
  <c r="P19" i="6"/>
  <c r="CP19" i="6" s="1"/>
  <c r="CZ19" i="6" s="1"/>
  <c r="C204" i="6"/>
  <c r="G86" i="6"/>
  <c r="G49" i="6"/>
  <c r="K95" i="6"/>
  <c r="CK95" i="6" s="1"/>
  <c r="CU95" i="6" s="1"/>
  <c r="CT95" i="6" s="1"/>
  <c r="O291" i="6"/>
  <c r="CO291" i="6" s="1"/>
  <c r="CY291" i="6" s="1"/>
  <c r="O171" i="6"/>
  <c r="CO171" i="6" s="1"/>
  <c r="CY171" i="6" s="1"/>
  <c r="N248" i="6"/>
  <c r="CN248" i="6" s="1"/>
  <c r="CX248" i="6" s="1"/>
  <c r="M181" i="6"/>
  <c r="CM181" i="6" s="1"/>
  <c r="CW181" i="6" s="1"/>
  <c r="G238" i="6"/>
  <c r="K299" i="6"/>
  <c r="CK299" i="6" s="1"/>
  <c r="CU299" i="6" s="1"/>
  <c r="CT299" i="6" s="1"/>
  <c r="Q119" i="6"/>
  <c r="CQ119" i="6" s="1"/>
  <c r="DA119" i="6" s="1"/>
  <c r="K213" i="6"/>
  <c r="CK213" i="6" s="1"/>
  <c r="CU213" i="6" s="1"/>
  <c r="CT213" i="6" s="1"/>
  <c r="K110" i="6"/>
  <c r="CK110" i="6" s="1"/>
  <c r="CU110" i="6" s="1"/>
  <c r="CT110" i="6" s="1"/>
  <c r="G89" i="6"/>
  <c r="E279" i="6"/>
  <c r="M145" i="6"/>
  <c r="CM145" i="6" s="1"/>
  <c r="CW145" i="6" s="1"/>
  <c r="R275" i="6"/>
  <c r="CR275" i="6" s="1"/>
  <c r="DB275" i="6" s="1"/>
  <c r="M277" i="6"/>
  <c r="CM277" i="6" s="1"/>
  <c r="CW277" i="6" s="1"/>
  <c r="P261" i="6"/>
  <c r="CP261" i="6" s="1"/>
  <c r="CZ261" i="6" s="1"/>
  <c r="O130" i="6"/>
  <c r="CO130" i="6" s="1"/>
  <c r="CY130" i="6" s="1"/>
  <c r="F64" i="6"/>
  <c r="N198" i="6"/>
  <c r="CN198" i="6" s="1"/>
  <c r="CX198" i="6" s="1"/>
  <c r="Q265" i="6"/>
  <c r="CQ265" i="6" s="1"/>
  <c r="DA265" i="6" s="1"/>
  <c r="P105" i="6"/>
  <c r="CP105" i="6" s="1"/>
  <c r="CZ105" i="6" s="1"/>
  <c r="O114" i="6"/>
  <c r="CO114" i="6" s="1"/>
  <c r="CY114" i="6" s="1"/>
  <c r="P173" i="6"/>
  <c r="CP173" i="6" s="1"/>
  <c r="CZ173" i="6" s="1"/>
  <c r="L226" i="6"/>
  <c r="CL226" i="6" s="1"/>
  <c r="CV226" i="6" s="1"/>
  <c r="N46" i="6"/>
  <c r="CN46" i="6" s="1"/>
  <c r="CX46" i="6" s="1"/>
  <c r="Q79" i="6"/>
  <c r="CQ79" i="6" s="1"/>
  <c r="DA79" i="6" s="1"/>
  <c r="N276" i="6"/>
  <c r="CN276" i="6" s="1"/>
  <c r="CX276" i="6" s="1"/>
  <c r="P231" i="6"/>
  <c r="CP231" i="6" s="1"/>
  <c r="CZ231" i="6" s="1"/>
  <c r="M270" i="6"/>
  <c r="CM270" i="6" s="1"/>
  <c r="CW270" i="6" s="1"/>
  <c r="R296" i="6"/>
  <c r="CR296" i="6" s="1"/>
  <c r="DB296" i="6" s="1"/>
  <c r="L27" i="6"/>
  <c r="CL27" i="6" s="1"/>
  <c r="CV27" i="6" s="1"/>
  <c r="R193" i="6"/>
  <c r="CR193" i="6" s="1"/>
  <c r="DB193" i="6" s="1"/>
  <c r="N95" i="6"/>
  <c r="CN95" i="6" s="1"/>
  <c r="CX95" i="6" s="1"/>
  <c r="H8" i="6"/>
  <c r="D25" i="6"/>
  <c r="E18" i="6"/>
  <c r="H31" i="6"/>
  <c r="J31" i="6"/>
  <c r="Q175" i="6"/>
  <c r="CQ175" i="6" s="1"/>
  <c r="DA175" i="6" s="1"/>
  <c r="O273" i="6"/>
  <c r="CO273" i="6" s="1"/>
  <c r="CY273" i="6" s="1"/>
  <c r="M104" i="6"/>
  <c r="CM104" i="6" s="1"/>
  <c r="CW104" i="6" s="1"/>
  <c r="N249" i="6"/>
  <c r="CN249" i="6" s="1"/>
  <c r="CX249" i="6" s="1"/>
  <c r="Q153" i="6"/>
  <c r="CQ153" i="6" s="1"/>
  <c r="DA153" i="6" s="1"/>
  <c r="L95" i="6"/>
  <c r="CL95" i="6" s="1"/>
  <c r="CV95" i="6" s="1"/>
  <c r="Q260" i="6"/>
  <c r="CQ260" i="6" s="1"/>
  <c r="DA260" i="6" s="1"/>
  <c r="L131" i="6"/>
  <c r="CL131" i="6" s="1"/>
  <c r="CV131" i="6" s="1"/>
  <c r="L276" i="6"/>
  <c r="CL276" i="6" s="1"/>
  <c r="CV276" i="6" s="1"/>
  <c r="Q30" i="6"/>
  <c r="CQ30" i="6" s="1"/>
  <c r="DA30" i="6" s="1"/>
  <c r="O136" i="6"/>
  <c r="CO136" i="6" s="1"/>
  <c r="CY136" i="6" s="1"/>
  <c r="C66" i="6"/>
  <c r="F205" i="6"/>
  <c r="G192" i="6"/>
  <c r="K59" i="6"/>
  <c r="CK59" i="6" s="1"/>
  <c r="CU59" i="6" s="1"/>
  <c r="CT59" i="6" s="1"/>
  <c r="G293" i="6"/>
  <c r="E125" i="6"/>
  <c r="H135" i="6"/>
  <c r="N59" i="6"/>
  <c r="CN59" i="6" s="1"/>
  <c r="CX59" i="6" s="1"/>
  <c r="H268" i="6"/>
  <c r="I160" i="6"/>
  <c r="O63" i="6"/>
  <c r="CO63" i="6" s="1"/>
  <c r="CY63" i="6" s="1"/>
  <c r="C299" i="6"/>
  <c r="D228" i="6"/>
  <c r="C160" i="6"/>
  <c r="O135" i="6"/>
  <c r="CO135" i="6" s="1"/>
  <c r="CY135" i="6" s="1"/>
  <c r="E137" i="6"/>
  <c r="E116" i="6"/>
  <c r="K222" i="6"/>
  <c r="CK222" i="6" s="1"/>
  <c r="CU222" i="6" s="1"/>
  <c r="CT222" i="6" s="1"/>
  <c r="L232" i="6"/>
  <c r="CL232" i="6" s="1"/>
  <c r="CV232" i="6" s="1"/>
  <c r="L229" i="6"/>
  <c r="CL229" i="6" s="1"/>
  <c r="CV229" i="6" s="1"/>
  <c r="O60" i="6"/>
  <c r="CO60" i="6" s="1"/>
  <c r="CY60" i="6" s="1"/>
  <c r="D183" i="6"/>
  <c r="J275" i="6"/>
  <c r="G38" i="6"/>
  <c r="E37" i="6"/>
  <c r="L87" i="6"/>
  <c r="CL87" i="6" s="1"/>
  <c r="CV87" i="6" s="1"/>
  <c r="K115" i="6"/>
  <c r="CK115" i="6" s="1"/>
  <c r="CU115" i="6" s="1"/>
  <c r="CT115" i="6" s="1"/>
  <c r="Q113" i="6"/>
  <c r="CQ113" i="6" s="1"/>
  <c r="DA113" i="6" s="1"/>
  <c r="M295" i="6"/>
  <c r="CM295" i="6" s="1"/>
  <c r="CW295" i="6" s="1"/>
  <c r="M44" i="6"/>
  <c r="CM44" i="6" s="1"/>
  <c r="CW44" i="6" s="1"/>
  <c r="P146" i="6"/>
  <c r="CP146" i="6" s="1"/>
  <c r="CZ146" i="6" s="1"/>
  <c r="L205" i="6"/>
  <c r="CL205" i="6" s="1"/>
  <c r="CV205" i="6" s="1"/>
  <c r="M32" i="6"/>
  <c r="CM32" i="6" s="1"/>
  <c r="CW32" i="6" s="1"/>
  <c r="M133" i="6"/>
  <c r="CM133" i="6" s="1"/>
  <c r="CW133" i="6" s="1"/>
  <c r="N218" i="6"/>
  <c r="CN218" i="6" s="1"/>
  <c r="CX218" i="6" s="1"/>
  <c r="N300" i="6"/>
  <c r="CN300" i="6" s="1"/>
  <c r="CX300" i="6" s="1"/>
  <c r="P72" i="6"/>
  <c r="CP72" i="6" s="1"/>
  <c r="CZ72" i="6" s="1"/>
  <c r="O28" i="6"/>
  <c r="CO28" i="6" s="1"/>
  <c r="CY28" i="6" s="1"/>
  <c r="P88" i="6"/>
  <c r="CP88" i="6" s="1"/>
  <c r="CZ88" i="6" s="1"/>
  <c r="L79" i="6"/>
  <c r="CL79" i="6" s="1"/>
  <c r="CV79" i="6" s="1"/>
  <c r="O147" i="6"/>
  <c r="CO147" i="6" s="1"/>
  <c r="CY147" i="6" s="1"/>
  <c r="N245" i="6"/>
  <c r="CN245" i="6" s="1"/>
  <c r="CX245" i="6" s="1"/>
  <c r="R109" i="6"/>
  <c r="CR109" i="6" s="1"/>
  <c r="DB109" i="6" s="1"/>
  <c r="M98" i="6"/>
  <c r="CM98" i="6" s="1"/>
  <c r="CW98" i="6" s="1"/>
  <c r="N114" i="6"/>
  <c r="CN114" i="6" s="1"/>
  <c r="CX114" i="6" s="1"/>
  <c r="H23" i="6"/>
  <c r="H30" i="6"/>
  <c r="L109" i="6"/>
  <c r="CL109" i="6" s="1"/>
  <c r="CV109" i="6" s="1"/>
  <c r="C219" i="6"/>
  <c r="D193" i="6"/>
  <c r="C41" i="6"/>
  <c r="F74" i="6"/>
  <c r="I287" i="6"/>
  <c r="F143" i="6"/>
  <c r="E172" i="6"/>
  <c r="C275" i="6"/>
  <c r="C213" i="6"/>
  <c r="C111" i="6"/>
  <c r="Q9" i="6"/>
  <c r="CQ9" i="6" s="1"/>
  <c r="DA9" i="6" s="1"/>
  <c r="D47" i="6"/>
  <c r="E72" i="6"/>
  <c r="R291" i="6"/>
  <c r="CR291" i="6" s="1"/>
  <c r="DB291" i="6" s="1"/>
  <c r="C222" i="6"/>
  <c r="G121" i="6"/>
  <c r="Q144" i="6"/>
  <c r="CQ144" i="6" s="1"/>
  <c r="DA144" i="6" s="1"/>
  <c r="Q255" i="6"/>
  <c r="CQ255" i="6" s="1"/>
  <c r="DA255" i="6" s="1"/>
  <c r="O187" i="6"/>
  <c r="CO187" i="6" s="1"/>
  <c r="CY187" i="6" s="1"/>
  <c r="N211" i="6"/>
  <c r="CN211" i="6" s="1"/>
  <c r="CX211" i="6" s="1"/>
  <c r="C200" i="6"/>
  <c r="D172" i="6"/>
  <c r="H138" i="6"/>
  <c r="G110" i="6"/>
  <c r="P295" i="6"/>
  <c r="CP295" i="6" s="1"/>
  <c r="CZ295" i="6" s="1"/>
  <c r="N158" i="6"/>
  <c r="CN158" i="6" s="1"/>
  <c r="CX158" i="6" s="1"/>
  <c r="Q75" i="6"/>
  <c r="CQ75" i="6" s="1"/>
  <c r="DA75" i="6" s="1"/>
  <c r="J186" i="6"/>
  <c r="P168" i="6"/>
  <c r="CP168" i="6" s="1"/>
  <c r="CZ168" i="6" s="1"/>
  <c r="N233" i="6"/>
  <c r="CN233" i="6" s="1"/>
  <c r="CX233" i="6" s="1"/>
  <c r="N267" i="6"/>
  <c r="CN267" i="6" s="1"/>
  <c r="CX267" i="6" s="1"/>
  <c r="L184" i="6"/>
  <c r="CL184" i="6" s="1"/>
  <c r="CV184" i="6" s="1"/>
  <c r="O300" i="6"/>
  <c r="CO300" i="6" s="1"/>
  <c r="CY300" i="6" s="1"/>
  <c r="O188" i="6"/>
  <c r="CO188" i="6" s="1"/>
  <c r="CY188" i="6" s="1"/>
  <c r="Q65" i="6"/>
  <c r="CQ65" i="6" s="1"/>
  <c r="DA65" i="6" s="1"/>
  <c r="M232" i="6"/>
  <c r="CM232" i="6" s="1"/>
  <c r="CW232" i="6" s="1"/>
  <c r="P102" i="6"/>
  <c r="CP102" i="6" s="1"/>
  <c r="CZ102" i="6" s="1"/>
  <c r="R222" i="6"/>
  <c r="CR222" i="6" s="1"/>
  <c r="DB222" i="6" s="1"/>
  <c r="O204" i="6"/>
  <c r="CO204" i="6" s="1"/>
  <c r="CY204" i="6" s="1"/>
  <c r="K27" i="6"/>
  <c r="CK27" i="6" s="1"/>
  <c r="CU27" i="6" s="1"/>
  <c r="CT27" i="6" s="1"/>
  <c r="Q141" i="6"/>
  <c r="CQ141" i="6" s="1"/>
  <c r="DA141" i="6" s="1"/>
  <c r="N27" i="6"/>
  <c r="CN27" i="6" s="1"/>
  <c r="CX27" i="6" s="1"/>
  <c r="F8" i="6"/>
  <c r="R207" i="6"/>
  <c r="CR207" i="6" s="1"/>
  <c r="DB207" i="6" s="1"/>
  <c r="Q122" i="6"/>
  <c r="CQ122" i="6" s="1"/>
  <c r="DA122" i="6" s="1"/>
  <c r="M243" i="6"/>
  <c r="CM243" i="6" s="1"/>
  <c r="CW243" i="6" s="1"/>
  <c r="K22" i="6"/>
  <c r="CK22" i="6" s="1"/>
  <c r="CU22" i="6" s="1"/>
  <c r="CT22" i="6" s="1"/>
  <c r="N22" i="6"/>
  <c r="CN22" i="6" s="1"/>
  <c r="CX22" i="6" s="1"/>
  <c r="L66" i="6"/>
  <c r="CL66" i="6" s="1"/>
  <c r="CV66" i="6" s="1"/>
  <c r="P28" i="6"/>
  <c r="CP28" i="6" s="1"/>
  <c r="CZ28" i="6" s="1"/>
  <c r="N228" i="6"/>
  <c r="CN228" i="6" s="1"/>
  <c r="CX228" i="6" s="1"/>
  <c r="J64" i="6"/>
  <c r="Q152" i="6"/>
  <c r="CQ152" i="6" s="1"/>
  <c r="DA152" i="6" s="1"/>
  <c r="J138" i="6"/>
  <c r="O238" i="6"/>
  <c r="CO238" i="6" s="1"/>
  <c r="CY238" i="6" s="1"/>
  <c r="I93" i="6"/>
  <c r="C255" i="6"/>
  <c r="H28" i="6"/>
  <c r="H111" i="6"/>
  <c r="C93" i="6"/>
  <c r="O142" i="6"/>
  <c r="CO142" i="6" s="1"/>
  <c r="CY142" i="6" s="1"/>
  <c r="E247" i="6"/>
  <c r="H157" i="6"/>
  <c r="J134" i="6"/>
  <c r="E110" i="6"/>
  <c r="P250" i="6"/>
  <c r="CP250" i="6" s="1"/>
  <c r="CZ250" i="6" s="1"/>
  <c r="J59" i="6"/>
  <c r="H298" i="6"/>
  <c r="C177" i="6"/>
  <c r="H270" i="6"/>
  <c r="G243" i="6"/>
  <c r="O111" i="6"/>
  <c r="CO111" i="6" s="1"/>
  <c r="CY111" i="6" s="1"/>
  <c r="R263" i="6"/>
  <c r="CR263" i="6" s="1"/>
  <c r="DB263" i="6" s="1"/>
  <c r="G187" i="6"/>
  <c r="I283" i="6"/>
  <c r="O78" i="6"/>
  <c r="CO78" i="6" s="1"/>
  <c r="CY78" i="6" s="1"/>
  <c r="G111" i="6"/>
  <c r="D52" i="6"/>
  <c r="R41" i="6"/>
  <c r="CR41" i="6" s="1"/>
  <c r="DB41" i="6" s="1"/>
  <c r="Q51" i="6"/>
  <c r="CQ51" i="6" s="1"/>
  <c r="DA51" i="6" s="1"/>
  <c r="R134" i="6"/>
  <c r="CR134" i="6" s="1"/>
  <c r="DB134" i="6" s="1"/>
  <c r="D69" i="6"/>
  <c r="F267" i="6"/>
  <c r="H250" i="6"/>
  <c r="G200" i="6"/>
  <c r="D184" i="6"/>
  <c r="Q162" i="6"/>
  <c r="CQ162" i="6" s="1"/>
  <c r="DA162" i="6" s="1"/>
  <c r="O23" i="6"/>
  <c r="CO23" i="6" s="1"/>
  <c r="CY23" i="6" s="1"/>
  <c r="G24" i="6"/>
  <c r="P286" i="6"/>
  <c r="CP286" i="6" s="1"/>
  <c r="CZ286" i="6" s="1"/>
  <c r="Q289" i="6"/>
  <c r="CQ289" i="6" s="1"/>
  <c r="DA289" i="6" s="1"/>
  <c r="F183" i="6"/>
  <c r="M110" i="6"/>
  <c r="CM110" i="6" s="1"/>
  <c r="CW110" i="6" s="1"/>
  <c r="D212" i="6"/>
  <c r="M129" i="6"/>
  <c r="CM129" i="6" s="1"/>
  <c r="CW129" i="6" s="1"/>
  <c r="L283" i="6"/>
  <c r="CL283" i="6" s="1"/>
  <c r="CV283" i="6" s="1"/>
  <c r="J107" i="6"/>
  <c r="D151" i="6"/>
  <c r="J164" i="6"/>
  <c r="I108" i="6"/>
  <c r="F121" i="6"/>
  <c r="I278" i="6"/>
  <c r="H131" i="6"/>
  <c r="D191" i="6"/>
  <c r="K161" i="6"/>
  <c r="CK161" i="6" s="1"/>
  <c r="CU161" i="6" s="1"/>
  <c r="CT161" i="6" s="1"/>
  <c r="N85" i="6"/>
  <c r="CN85" i="6" s="1"/>
  <c r="CX85" i="6" s="1"/>
  <c r="P136" i="6"/>
  <c r="CP136" i="6" s="1"/>
  <c r="CZ136" i="6" s="1"/>
  <c r="O65" i="6"/>
  <c r="CO65" i="6" s="1"/>
  <c r="CY65" i="6" s="1"/>
  <c r="R39" i="6"/>
  <c r="CR39" i="6" s="1"/>
  <c r="DB39" i="6" s="1"/>
  <c r="C110" i="6"/>
  <c r="N272" i="6"/>
  <c r="CN272" i="6" s="1"/>
  <c r="CX272" i="6" s="1"/>
  <c r="M276" i="6"/>
  <c r="CM276" i="6" s="1"/>
  <c r="CW276" i="6" s="1"/>
  <c r="C7" i="6"/>
  <c r="J9" i="6"/>
  <c r="C9" i="6"/>
  <c r="H7" i="6"/>
  <c r="Q8" i="6"/>
  <c r="CQ8" i="6" s="1"/>
  <c r="DA8" i="6" s="1"/>
  <c r="R93" i="6"/>
  <c r="CR93" i="6" s="1"/>
  <c r="DB93" i="6" s="1"/>
  <c r="H39" i="6"/>
  <c r="J42" i="6"/>
  <c r="J43" i="6"/>
  <c r="R43" i="6"/>
  <c r="CR43" i="6" s="1"/>
  <c r="DB43" i="6" s="1"/>
  <c r="D219" i="6"/>
  <c r="E132" i="6"/>
  <c r="N162" i="6"/>
  <c r="CN162" i="6" s="1"/>
  <c r="CX162" i="6" s="1"/>
  <c r="J167" i="6"/>
  <c r="F225" i="6"/>
  <c r="N225" i="6"/>
  <c r="CN225" i="6" s="1"/>
  <c r="CX225" i="6" s="1"/>
  <c r="D186" i="6"/>
  <c r="J286" i="6"/>
  <c r="K69" i="6"/>
  <c r="CK69" i="6" s="1"/>
  <c r="CU69" i="6" s="1"/>
  <c r="CT69" i="6" s="1"/>
  <c r="D106" i="6"/>
  <c r="R230" i="6"/>
  <c r="CR230" i="6" s="1"/>
  <c r="DB230" i="6" s="1"/>
  <c r="P275" i="6"/>
  <c r="CP275" i="6" s="1"/>
  <c r="CZ275" i="6" s="1"/>
  <c r="C64" i="6"/>
  <c r="F182" i="6"/>
  <c r="G140" i="6"/>
  <c r="Q245" i="6"/>
  <c r="CQ245" i="6" s="1"/>
  <c r="DA245" i="6" s="1"/>
  <c r="L200" i="6"/>
  <c r="CL200" i="6" s="1"/>
  <c r="CV200" i="6" s="1"/>
  <c r="O236" i="6"/>
  <c r="CO236" i="6" s="1"/>
  <c r="CY236" i="6" s="1"/>
  <c r="L73" i="6"/>
  <c r="CL73" i="6" s="1"/>
  <c r="CV73" i="6" s="1"/>
  <c r="D64" i="6"/>
  <c r="K64" i="6"/>
  <c r="CK64" i="6" s="1"/>
  <c r="CU64" i="6" s="1"/>
  <c r="CT64" i="6" s="1"/>
  <c r="J283" i="6"/>
  <c r="L219" i="6"/>
  <c r="CL219" i="6" s="1"/>
  <c r="CV219" i="6" s="1"/>
  <c r="H192" i="6"/>
  <c r="E222" i="6"/>
  <c r="J55" i="6"/>
  <c r="P159" i="6"/>
  <c r="CP159" i="6" s="1"/>
  <c r="CZ159" i="6" s="1"/>
  <c r="H45" i="6"/>
  <c r="H112" i="6"/>
  <c r="D225" i="6"/>
  <c r="N268" i="6"/>
  <c r="CN268" i="6" s="1"/>
  <c r="CX268" i="6" s="1"/>
  <c r="G41" i="6"/>
  <c r="H291" i="6"/>
  <c r="L193" i="6"/>
  <c r="CL193" i="6" s="1"/>
  <c r="CV193" i="6" s="1"/>
  <c r="D267" i="6"/>
  <c r="K203" i="6"/>
  <c r="CK203" i="6" s="1"/>
  <c r="CU203" i="6" s="1"/>
  <c r="CT203" i="6" s="1"/>
  <c r="O230" i="6"/>
  <c r="CO230" i="6" s="1"/>
  <c r="CY230" i="6" s="1"/>
  <c r="G230" i="6"/>
  <c r="I247" i="6"/>
  <c r="J56" i="6"/>
  <c r="G103" i="6"/>
  <c r="I267" i="6"/>
  <c r="L259" i="6"/>
  <c r="CL259" i="6" s="1"/>
  <c r="CV259" i="6" s="1"/>
  <c r="D259" i="6"/>
  <c r="P284" i="6"/>
  <c r="CP284" i="6" s="1"/>
  <c r="CZ284" i="6" s="1"/>
  <c r="R278" i="6"/>
  <c r="CR278" i="6" s="1"/>
  <c r="DB278" i="6" s="1"/>
  <c r="N193" i="6"/>
  <c r="CN193" i="6" s="1"/>
  <c r="CX193" i="6" s="1"/>
  <c r="Q241" i="6"/>
  <c r="CQ241" i="6" s="1"/>
  <c r="DA241" i="6" s="1"/>
  <c r="O51" i="6"/>
  <c r="CO51" i="6" s="1"/>
  <c r="CY51" i="6" s="1"/>
  <c r="L62" i="6"/>
  <c r="CL62" i="6" s="1"/>
  <c r="CV62" i="6" s="1"/>
  <c r="Q213" i="6"/>
  <c r="CQ213" i="6" s="1"/>
  <c r="DA213" i="6" s="1"/>
  <c r="M286" i="6"/>
  <c r="CM286" i="6" s="1"/>
  <c r="CW286" i="6" s="1"/>
  <c r="O112" i="6"/>
  <c r="CO112" i="6" s="1"/>
  <c r="CY112" i="6" s="1"/>
  <c r="M90" i="6"/>
  <c r="CM90" i="6" s="1"/>
  <c r="CW90" i="6" s="1"/>
  <c r="L133" i="6"/>
  <c r="CL133" i="6" s="1"/>
  <c r="CV133" i="6" s="1"/>
  <c r="C279" i="6"/>
  <c r="J135" i="6"/>
  <c r="I90" i="6"/>
  <c r="C291" i="6"/>
  <c r="K167" i="6"/>
  <c r="CK167" i="6" s="1"/>
  <c r="CU167" i="6" s="1"/>
  <c r="CT167" i="6" s="1"/>
  <c r="F240" i="6"/>
  <c r="E108" i="6"/>
  <c r="H77" i="6"/>
  <c r="F151" i="6"/>
  <c r="C290" i="6"/>
  <c r="P268" i="6"/>
  <c r="CP268" i="6" s="1"/>
  <c r="CZ268" i="6" s="1"/>
  <c r="D203" i="6"/>
  <c r="R256" i="6"/>
  <c r="CR256" i="6" s="1"/>
  <c r="DB256" i="6" s="1"/>
  <c r="P291" i="6"/>
  <c r="CP291" i="6" s="1"/>
  <c r="CZ291" i="6" s="1"/>
  <c r="G101" i="6"/>
  <c r="G53" i="6"/>
  <c r="F101" i="6"/>
  <c r="R183" i="6"/>
  <c r="CR183" i="6" s="1"/>
  <c r="DB183" i="6" s="1"/>
  <c r="I263" i="6"/>
  <c r="M35" i="6"/>
  <c r="CM35" i="6" s="1"/>
  <c r="CW35" i="6" s="1"/>
  <c r="E235" i="6"/>
  <c r="P13" i="6"/>
  <c r="CP13" i="6" s="1"/>
  <c r="CZ13" i="6" s="1"/>
  <c r="H13" i="6"/>
  <c r="J170" i="6"/>
  <c r="F37" i="6"/>
  <c r="G300" i="6"/>
  <c r="I192" i="6"/>
  <c r="D181" i="6"/>
  <c r="Q37" i="6"/>
  <c r="CQ37" i="6" s="1"/>
  <c r="DA37" i="6" s="1"/>
  <c r="I37" i="6"/>
  <c r="I270" i="6"/>
  <c r="E38" i="6"/>
  <c r="E255" i="6"/>
  <c r="M255" i="6"/>
  <c r="CM255" i="6" s="1"/>
  <c r="CW255" i="6" s="1"/>
  <c r="O74" i="6"/>
  <c r="CO74" i="6" s="1"/>
  <c r="CY74" i="6" s="1"/>
  <c r="C173" i="6"/>
  <c r="K173" i="6"/>
  <c r="CK173" i="6" s="1"/>
  <c r="CU173" i="6" s="1"/>
  <c r="CT173" i="6" s="1"/>
  <c r="F152" i="6"/>
  <c r="E219" i="6"/>
  <c r="G234" i="6"/>
  <c r="O234" i="6"/>
  <c r="CO234" i="6" s="1"/>
  <c r="CY234" i="6" s="1"/>
  <c r="H292" i="6"/>
  <c r="H243" i="6"/>
  <c r="P243" i="6"/>
  <c r="CP243" i="6" s="1"/>
  <c r="CZ243" i="6" s="1"/>
  <c r="D121" i="6"/>
  <c r="L121" i="6"/>
  <c r="CL121" i="6" s="1"/>
  <c r="CV121" i="6" s="1"/>
  <c r="E138" i="6"/>
  <c r="L235" i="6"/>
  <c r="CL235" i="6" s="1"/>
  <c r="CV235" i="6" s="1"/>
  <c r="D235" i="6"/>
  <c r="I184" i="6"/>
  <c r="D43" i="6"/>
  <c r="I227" i="6"/>
  <c r="Q227" i="6"/>
  <c r="CQ227" i="6" s="1"/>
  <c r="DA227" i="6" s="1"/>
  <c r="R268" i="6"/>
  <c r="CR268" i="6" s="1"/>
  <c r="DB268" i="6" s="1"/>
  <c r="P107" i="6"/>
  <c r="CP107" i="6" s="1"/>
  <c r="CZ107" i="6" s="1"/>
  <c r="H37" i="6"/>
  <c r="G186" i="6"/>
  <c r="H74" i="6"/>
  <c r="D59" i="6"/>
  <c r="D239" i="6"/>
  <c r="C236" i="6"/>
  <c r="F222" i="6"/>
  <c r="D208" i="6"/>
  <c r="G227" i="6"/>
  <c r="O227" i="6"/>
  <c r="CO227" i="6" s="1"/>
  <c r="CY227" i="6" s="1"/>
  <c r="I118" i="6"/>
  <c r="D199" i="6"/>
  <c r="K179" i="6"/>
  <c r="CK179" i="6" s="1"/>
  <c r="CU179" i="6" s="1"/>
  <c r="CT179" i="6" s="1"/>
  <c r="N100" i="6"/>
  <c r="CN100" i="6" s="1"/>
  <c r="CX100" i="6" s="1"/>
  <c r="Q35" i="6"/>
  <c r="CQ35" i="6" s="1"/>
  <c r="DA35" i="6" s="1"/>
  <c r="J97" i="6"/>
  <c r="J206" i="6"/>
  <c r="N151" i="6"/>
  <c r="CN151" i="6" s="1"/>
  <c r="CX151" i="6" s="1"/>
  <c r="F53" i="6"/>
  <c r="D81" i="6"/>
  <c r="M191" i="6"/>
  <c r="CM191" i="6" s="1"/>
  <c r="CW191" i="6" s="1"/>
  <c r="N182" i="6"/>
  <c r="CN182" i="6" s="1"/>
  <c r="CX182" i="6" s="1"/>
  <c r="P117" i="6"/>
  <c r="CP117" i="6" s="1"/>
  <c r="CZ117" i="6" s="1"/>
  <c r="J254" i="6"/>
  <c r="M298" i="6"/>
  <c r="CM298" i="6" s="1"/>
  <c r="CW298" i="6" s="1"/>
  <c r="E298" i="6"/>
  <c r="J53" i="6"/>
  <c r="N77" i="6"/>
  <c r="CN77" i="6" s="1"/>
  <c r="CX77" i="6" s="1"/>
  <c r="D159" i="6"/>
  <c r="L159" i="6"/>
  <c r="CL159" i="6" s="1"/>
  <c r="CV159" i="6" s="1"/>
  <c r="F41" i="6"/>
  <c r="D37" i="6"/>
  <c r="J211" i="6"/>
  <c r="C86" i="6"/>
  <c r="I262" i="6"/>
  <c r="C268" i="6"/>
  <c r="G222" i="6"/>
  <c r="G188" i="6"/>
  <c r="O69" i="6"/>
  <c r="CO69" i="6" s="1"/>
  <c r="CY69" i="6" s="1"/>
  <c r="G69" i="6"/>
  <c r="I215" i="6"/>
  <c r="G206" i="6"/>
  <c r="I163" i="6"/>
  <c r="G95" i="6"/>
  <c r="G259" i="6"/>
  <c r="O259" i="6"/>
  <c r="CO259" i="6" s="1"/>
  <c r="CY259" i="6" s="1"/>
  <c r="D271" i="6"/>
  <c r="D206" i="6"/>
  <c r="R77" i="6"/>
  <c r="CR77" i="6" s="1"/>
  <c r="DB77" i="6" s="1"/>
  <c r="D94" i="6"/>
  <c r="D251" i="6"/>
  <c r="M43" i="6"/>
  <c r="CM43" i="6" s="1"/>
  <c r="CW43" i="6" s="1"/>
  <c r="E43" i="6"/>
  <c r="N221" i="6"/>
  <c r="CN221" i="6" s="1"/>
  <c r="CX221" i="6" s="1"/>
  <c r="Q197" i="6"/>
  <c r="CQ197" i="6" s="1"/>
  <c r="DA197" i="6" s="1"/>
  <c r="M229" i="6"/>
  <c r="CM229" i="6" s="1"/>
  <c r="CW229" i="6" s="1"/>
  <c r="Q109" i="6"/>
  <c r="CQ109" i="6" s="1"/>
  <c r="DA109" i="6" s="1"/>
  <c r="L84" i="6"/>
  <c r="CL84" i="6" s="1"/>
  <c r="CV84" i="6" s="1"/>
  <c r="O199" i="6"/>
  <c r="CO199" i="6" s="1"/>
  <c r="CY199" i="6" s="1"/>
  <c r="L275" i="6"/>
  <c r="CL275" i="6" s="1"/>
  <c r="CV275" i="6" s="1"/>
  <c r="L230" i="6"/>
  <c r="CL230" i="6" s="1"/>
  <c r="CV230" i="6" s="1"/>
  <c r="O190" i="6"/>
  <c r="CO190" i="6" s="1"/>
  <c r="CY190" i="6" s="1"/>
  <c r="M14" i="6"/>
  <c r="CM14" i="6" s="1"/>
  <c r="CW14" i="6" s="1"/>
  <c r="P186" i="6"/>
  <c r="CP186" i="6" s="1"/>
  <c r="CZ186" i="6" s="1"/>
  <c r="O56" i="6"/>
  <c r="CO56" i="6" s="1"/>
  <c r="CY56" i="6" s="1"/>
  <c r="P262" i="6"/>
  <c r="CP262" i="6" s="1"/>
  <c r="CZ262" i="6" s="1"/>
  <c r="L49" i="6"/>
  <c r="CL49" i="6" s="1"/>
  <c r="CV49" i="6" s="1"/>
  <c r="L83" i="6"/>
  <c r="CL83" i="6" s="1"/>
  <c r="CV83" i="6" s="1"/>
  <c r="M158" i="6"/>
  <c r="CM158" i="6" s="1"/>
  <c r="CW158" i="6" s="1"/>
  <c r="Q131" i="6"/>
  <c r="CQ131" i="6" s="1"/>
  <c r="DA131" i="6" s="1"/>
  <c r="N180" i="6"/>
  <c r="CN180" i="6" s="1"/>
  <c r="CX180" i="6" s="1"/>
  <c r="Q137" i="6"/>
  <c r="CQ137" i="6" s="1"/>
  <c r="DA137" i="6" s="1"/>
  <c r="D53" i="6"/>
  <c r="D258" i="6"/>
  <c r="C223" i="6"/>
  <c r="R64" i="6"/>
  <c r="CR64" i="6" s="1"/>
  <c r="DB64" i="6" s="1"/>
  <c r="C59" i="6"/>
  <c r="P293" i="6"/>
  <c r="CP293" i="6" s="1"/>
  <c r="CZ293" i="6" s="1"/>
  <c r="H176" i="6"/>
  <c r="J203" i="6"/>
  <c r="E180" i="6"/>
  <c r="J93" i="6"/>
  <c r="E152" i="6"/>
  <c r="L86" i="6"/>
  <c r="CL86" i="6" s="1"/>
  <c r="CV86" i="6" s="1"/>
  <c r="L286" i="6"/>
  <c r="CL286" i="6" s="1"/>
  <c r="CV286" i="6" s="1"/>
  <c r="I224" i="6"/>
  <c r="J256" i="6"/>
  <c r="H275" i="6"/>
  <c r="K268" i="6"/>
  <c r="CK268" i="6" s="1"/>
  <c r="CU268" i="6" s="1"/>
  <c r="CT268" i="6" s="1"/>
  <c r="Q118" i="6"/>
  <c r="CQ118" i="6" s="1"/>
  <c r="DA118" i="6" s="1"/>
  <c r="C203" i="6"/>
  <c r="D250" i="6"/>
  <c r="Q98" i="6"/>
  <c r="CQ98" i="6" s="1"/>
  <c r="DA98" i="6" s="1"/>
  <c r="E66" i="6"/>
  <c r="Q78" i="6"/>
  <c r="CQ78" i="6" s="1"/>
  <c r="DA78" i="6" s="1"/>
  <c r="D290" i="6"/>
  <c r="K212" i="6"/>
  <c r="CK212" i="6" s="1"/>
  <c r="CU212" i="6" s="1"/>
  <c r="CT212" i="6" s="1"/>
  <c r="J199" i="6"/>
  <c r="J225" i="6"/>
  <c r="R146" i="6"/>
  <c r="CR146" i="6" s="1"/>
  <c r="DB146" i="6" s="1"/>
  <c r="N44" i="6"/>
  <c r="CN44" i="6" s="1"/>
  <c r="CX44" i="6" s="1"/>
  <c r="P51" i="6"/>
  <c r="CP51" i="6" s="1"/>
  <c r="CZ51" i="6" s="1"/>
  <c r="M205" i="6"/>
  <c r="CM205" i="6" s="1"/>
  <c r="CW205" i="6" s="1"/>
  <c r="M13" i="6"/>
  <c r="CM13" i="6" s="1"/>
  <c r="CW13" i="6" s="1"/>
  <c r="E13" i="6"/>
  <c r="G117" i="6"/>
  <c r="H117" i="6"/>
  <c r="O52" i="6"/>
  <c r="CO52" i="6" s="1"/>
  <c r="CY52" i="6" s="1"/>
  <c r="C151" i="6"/>
  <c r="K151" i="6"/>
  <c r="CK151" i="6" s="1"/>
  <c r="CU151" i="6" s="1"/>
  <c r="CT151" i="6" s="1"/>
  <c r="G282" i="6"/>
  <c r="J285" i="6"/>
  <c r="I165" i="6"/>
  <c r="K60" i="6"/>
  <c r="CK60" i="6" s="1"/>
  <c r="CU60" i="6" s="1"/>
  <c r="CT60" i="6" s="1"/>
  <c r="Q44" i="6"/>
  <c r="CQ44" i="6" s="1"/>
  <c r="DA44" i="6" s="1"/>
  <c r="O32" i="6"/>
  <c r="CO32" i="6" s="1"/>
  <c r="CY32" i="6" s="1"/>
  <c r="R51" i="6"/>
  <c r="CR51" i="6" s="1"/>
  <c r="DB51" i="6" s="1"/>
  <c r="Q170" i="6"/>
  <c r="CQ170" i="6" s="1"/>
  <c r="DA170" i="6" s="1"/>
  <c r="K237" i="6"/>
  <c r="CK237" i="6" s="1"/>
  <c r="CU237" i="6" s="1"/>
  <c r="CT237" i="6" s="1"/>
  <c r="Q50" i="6"/>
  <c r="CQ50" i="6" s="1"/>
  <c r="DA50" i="6" s="1"/>
  <c r="O229" i="6"/>
  <c r="CO229" i="6" s="1"/>
  <c r="CY229" i="6" s="1"/>
  <c r="C6" i="6"/>
  <c r="G6" i="6"/>
  <c r="P6" i="6"/>
  <c r="CP6" i="6" s="1"/>
  <c r="CZ6" i="6" s="1"/>
  <c r="O49" i="6"/>
  <c r="CO49" i="6" s="1"/>
  <c r="CY49" i="6" s="1"/>
  <c r="Q156" i="6"/>
  <c r="CQ156" i="6" s="1"/>
  <c r="DA156" i="6" s="1"/>
  <c r="M118" i="6"/>
  <c r="CM118" i="6" s="1"/>
  <c r="CW118" i="6" s="1"/>
  <c r="M170" i="6"/>
  <c r="CM170" i="6" s="1"/>
  <c r="CW170" i="6" s="1"/>
  <c r="L47" i="6"/>
  <c r="CL47" i="6" s="1"/>
  <c r="CV47" i="6" s="1"/>
  <c r="K93" i="6"/>
  <c r="CK93" i="6" s="1"/>
  <c r="CU93" i="6" s="1"/>
  <c r="CT93" i="6" s="1"/>
  <c r="P142" i="6"/>
  <c r="CP142" i="6" s="1"/>
  <c r="CZ142" i="6" s="1"/>
  <c r="L212" i="6"/>
  <c r="CL212" i="6" s="1"/>
  <c r="CV212" i="6" s="1"/>
  <c r="P131" i="6"/>
  <c r="CP131" i="6" s="1"/>
  <c r="CZ131" i="6" s="1"/>
  <c r="K177" i="6"/>
  <c r="CK177" i="6" s="1"/>
  <c r="CU177" i="6" s="1"/>
  <c r="CT177" i="6" s="1"/>
  <c r="N121" i="6"/>
  <c r="CN121" i="6" s="1"/>
  <c r="CX121" i="6" s="1"/>
  <c r="Q93" i="6"/>
  <c r="CQ93" i="6" s="1"/>
  <c r="DA93" i="6" s="1"/>
  <c r="R107" i="6"/>
  <c r="CR107" i="6" s="1"/>
  <c r="DB107" i="6" s="1"/>
  <c r="K219" i="6"/>
  <c r="CK219" i="6" s="1"/>
  <c r="CU219" i="6" s="1"/>
  <c r="CT219" i="6" s="1"/>
  <c r="K91" i="6"/>
  <c r="CK91" i="6" s="1"/>
  <c r="CU91" i="6" s="1"/>
  <c r="CT91" i="6" s="1"/>
  <c r="N205" i="6"/>
  <c r="CN205" i="6" s="1"/>
  <c r="CX205" i="6" s="1"/>
  <c r="Q160" i="6"/>
  <c r="CQ160" i="6" s="1"/>
  <c r="DA160" i="6" s="1"/>
  <c r="P135" i="6"/>
  <c r="CP135" i="6" s="1"/>
  <c r="CZ135" i="6" s="1"/>
  <c r="L258" i="6"/>
  <c r="CL258" i="6" s="1"/>
  <c r="CV258" i="6" s="1"/>
  <c r="L81" i="6"/>
  <c r="CL81" i="6" s="1"/>
  <c r="CV81" i="6" s="1"/>
  <c r="O168" i="6"/>
  <c r="CO168" i="6" s="1"/>
  <c r="CY168" i="6" s="1"/>
  <c r="P176" i="6"/>
  <c r="CP176" i="6" s="1"/>
  <c r="CZ176" i="6" s="1"/>
  <c r="N240" i="6"/>
  <c r="CN240" i="6" s="1"/>
  <c r="CX240" i="6" s="1"/>
  <c r="L203" i="6"/>
  <c r="CL203" i="6" s="1"/>
  <c r="CV203" i="6" s="1"/>
  <c r="O101" i="6"/>
  <c r="CO101" i="6" s="1"/>
  <c r="CY101" i="6" s="1"/>
  <c r="M216" i="6"/>
  <c r="CM216" i="6" s="1"/>
  <c r="CW216" i="6" s="1"/>
  <c r="K116" i="6"/>
  <c r="CK116" i="6" s="1"/>
  <c r="CU116" i="6" s="1"/>
  <c r="CT116" i="6" s="1"/>
  <c r="R225" i="6"/>
  <c r="CR225" i="6" s="1"/>
  <c r="DB225" i="6" s="1"/>
  <c r="R135" i="6"/>
  <c r="CR135" i="6" s="1"/>
  <c r="DB135" i="6" s="1"/>
  <c r="Q224" i="6"/>
  <c r="CQ224" i="6" s="1"/>
  <c r="DA224" i="6" s="1"/>
  <c r="N62" i="6"/>
  <c r="CN62" i="6" s="1"/>
  <c r="CX62" i="6" s="1"/>
  <c r="K66" i="6"/>
  <c r="CK66" i="6" s="1"/>
  <c r="CU66" i="6" s="1"/>
  <c r="CT66" i="6" s="1"/>
  <c r="L250" i="6"/>
  <c r="CL250" i="6" s="1"/>
  <c r="CV250" i="6" s="1"/>
  <c r="E248" i="6"/>
  <c r="M46" i="6"/>
  <c r="CM46" i="6" s="1"/>
  <c r="CW46" i="6" s="1"/>
  <c r="O276" i="6"/>
  <c r="CO276" i="6" s="1"/>
  <c r="CY276" i="6" s="1"/>
  <c r="Q28" i="6"/>
  <c r="CQ28" i="6" s="1"/>
  <c r="DA28" i="6" s="1"/>
  <c r="P182" i="6"/>
  <c r="CP182" i="6" s="1"/>
  <c r="CZ182" i="6" s="1"/>
  <c r="F214" i="6"/>
  <c r="G116" i="6"/>
  <c r="J270" i="6"/>
  <c r="N174" i="6"/>
  <c r="CN174" i="6" s="1"/>
  <c r="CX174" i="6" s="1"/>
  <c r="F259" i="6"/>
  <c r="F109" i="6"/>
  <c r="I151" i="6"/>
  <c r="E211" i="6"/>
  <c r="H222" i="6"/>
  <c r="E262" i="6"/>
  <c r="J210" i="6"/>
  <c r="G231" i="6"/>
  <c r="I259" i="6"/>
  <c r="O264" i="6"/>
  <c r="CO264" i="6" s="1"/>
  <c r="CY264" i="6" s="1"/>
  <c r="J39" i="6"/>
  <c r="D254" i="6"/>
  <c r="H210" i="6"/>
  <c r="I177" i="6"/>
  <c r="J230" i="6"/>
  <c r="E225" i="6"/>
  <c r="F270" i="6"/>
  <c r="H225" i="6"/>
  <c r="E216" i="6"/>
  <c r="J163" i="6"/>
  <c r="J100" i="6"/>
  <c r="G289" i="6"/>
  <c r="H206" i="6"/>
  <c r="C250" i="6"/>
  <c r="N96" i="6"/>
  <c r="CN96" i="6" s="1"/>
  <c r="CX96" i="6" s="1"/>
  <c r="M63" i="6"/>
  <c r="CM63" i="6" s="1"/>
  <c r="CW63" i="6" s="1"/>
  <c r="J106" i="6"/>
  <c r="L42" i="6"/>
  <c r="CL42" i="6" s="1"/>
  <c r="CV42" i="6" s="1"/>
  <c r="C266" i="6"/>
  <c r="J257" i="6"/>
  <c r="H300" i="6"/>
  <c r="O287" i="6"/>
  <c r="CO287" i="6" s="1"/>
  <c r="CY287" i="6" s="1"/>
  <c r="C270" i="6"/>
  <c r="M114" i="6"/>
  <c r="CM114" i="6" s="1"/>
  <c r="CW114" i="6" s="1"/>
  <c r="I178" i="6"/>
  <c r="D70" i="6"/>
  <c r="I126" i="6"/>
  <c r="C161" i="6"/>
  <c r="F134" i="6"/>
  <c r="G178" i="6"/>
  <c r="G214" i="6"/>
  <c r="E267" i="6"/>
  <c r="G266" i="6"/>
  <c r="G135" i="6"/>
  <c r="J250" i="6"/>
  <c r="E227" i="6"/>
  <c r="F251" i="6"/>
  <c r="F282" i="6"/>
  <c r="I131" i="6"/>
  <c r="G226" i="6"/>
  <c r="I39" i="6"/>
  <c r="G296" i="6"/>
  <c r="I274" i="6"/>
  <c r="E284" i="6"/>
  <c r="O24" i="6"/>
  <c r="CO24" i="6" s="1"/>
  <c r="CY24" i="6" s="1"/>
  <c r="P27" i="6"/>
  <c r="CP27" i="6" s="1"/>
  <c r="CZ27" i="6" s="1"/>
  <c r="R9" i="6"/>
  <c r="CR9" i="6" s="1"/>
  <c r="DB9" i="6" s="1"/>
  <c r="Q27" i="6"/>
  <c r="CQ27" i="6" s="1"/>
  <c r="DA27" i="6" s="1"/>
  <c r="G9" i="6"/>
  <c r="J23" i="6"/>
  <c r="H21" i="6"/>
  <c r="E11" i="6"/>
  <c r="K6" i="6"/>
  <c r="CK6" i="6" s="1"/>
  <c r="CU6" i="6" s="1"/>
  <c r="M25" i="6"/>
  <c r="CM25" i="6" s="1"/>
  <c r="CW25" i="6" s="1"/>
  <c r="K9" i="6"/>
  <c r="CK9" i="6" s="1"/>
  <c r="CU9" i="6" s="1"/>
  <c r="K8" i="6"/>
  <c r="CK8" i="6" s="1"/>
  <c r="CU8" i="6" s="1"/>
  <c r="M11" i="6"/>
  <c r="CM11" i="6" s="1"/>
  <c r="CW11" i="6" s="1"/>
  <c r="P30" i="6"/>
  <c r="CP30" i="6" s="1"/>
  <c r="CZ30" i="6" s="1"/>
  <c r="P31" i="6"/>
  <c r="CP31" i="6" s="1"/>
  <c r="CZ31" i="6" s="1"/>
  <c r="L21" i="6"/>
  <c r="CL21" i="6" s="1"/>
  <c r="CV21" i="6" s="1"/>
  <c r="Q23" i="6"/>
  <c r="CQ23" i="6" s="1"/>
  <c r="DA23" i="6" s="1"/>
  <c r="O21" i="6"/>
  <c r="CO21" i="6" s="1"/>
  <c r="CY21" i="6" s="1"/>
  <c r="Q20" i="6"/>
  <c r="CQ20" i="6" s="1"/>
  <c r="DA20" i="6" s="1"/>
  <c r="L32" i="6"/>
  <c r="CL32" i="6" s="1"/>
  <c r="CV32" i="6" s="1"/>
  <c r="L25" i="6"/>
  <c r="CL25" i="6" s="1"/>
  <c r="CV25" i="6" s="1"/>
  <c r="D7" i="6"/>
  <c r="F7" i="6"/>
  <c r="I7" i="6"/>
  <c r="E10" i="6"/>
  <c r="Q11" i="6"/>
  <c r="CQ11" i="6" s="1"/>
  <c r="DA11" i="6" s="1"/>
  <c r="D21" i="6"/>
  <c r="M19" i="6"/>
  <c r="CM19" i="6" s="1"/>
  <c r="CW19" i="6" s="1"/>
  <c r="K7" i="6"/>
  <c r="CK7" i="6" s="1"/>
  <c r="CU7" i="6" s="1"/>
  <c r="N8" i="6"/>
  <c r="CN8" i="6" s="1"/>
  <c r="CX8" i="6" s="1"/>
  <c r="O15" i="6"/>
  <c r="CO15" i="6" s="1"/>
  <c r="CY15" i="6" s="1"/>
  <c r="E7" i="6"/>
  <c r="G7" i="6"/>
  <c r="D20" i="6"/>
  <c r="E24" i="6"/>
  <c r="M24" i="6"/>
  <c r="CM24" i="6" s="1"/>
  <c r="CW24" i="6" s="1"/>
  <c r="F31" i="6"/>
  <c r="Q292" i="6"/>
  <c r="CQ292" i="6" s="1"/>
  <c r="DA292" i="6" s="1"/>
  <c r="R234" i="6"/>
  <c r="CR234" i="6" s="1"/>
  <c r="DB234" i="6" s="1"/>
  <c r="O151" i="6"/>
  <c r="CO151" i="6" s="1"/>
  <c r="CY151" i="6" s="1"/>
  <c r="L8" i="6"/>
  <c r="CL8" i="6" s="1"/>
  <c r="CV8" i="6" s="1"/>
  <c r="O165" i="6"/>
  <c r="CO165" i="6" s="1"/>
  <c r="CY165" i="6" s="1"/>
  <c r="P240" i="6"/>
  <c r="CP240" i="6" s="1"/>
  <c r="CZ240" i="6" s="1"/>
  <c r="P207" i="6"/>
  <c r="CP207" i="6" s="1"/>
  <c r="CZ207" i="6" s="1"/>
  <c r="L120" i="6"/>
  <c r="CL120" i="6" s="1"/>
  <c r="CV120" i="6" s="1"/>
  <c r="O267" i="6"/>
  <c r="CO267" i="6" s="1"/>
  <c r="CY267" i="6" s="1"/>
  <c r="O278" i="6"/>
  <c r="CO278" i="6" s="1"/>
  <c r="CY278" i="6" s="1"/>
  <c r="P33" i="6"/>
  <c r="CP33" i="6" s="1"/>
  <c r="CZ33" i="6" s="1"/>
  <c r="Q120" i="6"/>
  <c r="CQ120" i="6" s="1"/>
  <c r="DA120" i="6" s="1"/>
  <c r="L172" i="6"/>
  <c r="CL172" i="6" s="1"/>
  <c r="CV172" i="6" s="1"/>
  <c r="P253" i="6"/>
  <c r="CP253" i="6" s="1"/>
  <c r="CZ253" i="6" s="1"/>
  <c r="R116" i="6"/>
  <c r="CR116" i="6" s="1"/>
  <c r="DB116" i="6" s="1"/>
  <c r="P187" i="6"/>
  <c r="CP187" i="6" s="1"/>
  <c r="CZ187" i="6" s="1"/>
  <c r="N181" i="6"/>
  <c r="CN181" i="6" s="1"/>
  <c r="CX181" i="6" s="1"/>
  <c r="M218" i="6"/>
  <c r="CM218" i="6" s="1"/>
  <c r="CW218" i="6" s="1"/>
  <c r="O283" i="6"/>
  <c r="CO283" i="6" s="1"/>
  <c r="CY283" i="6" s="1"/>
  <c r="Q205" i="6"/>
  <c r="CQ205" i="6" s="1"/>
  <c r="DA205" i="6" s="1"/>
  <c r="Q250" i="6"/>
  <c r="CQ250" i="6" s="1"/>
  <c r="DA250" i="6" s="1"/>
  <c r="K286" i="6"/>
  <c r="CK286" i="6" s="1"/>
  <c r="CU286" i="6" s="1"/>
  <c r="CT286" i="6" s="1"/>
  <c r="Q239" i="6"/>
  <c r="CQ239" i="6" s="1"/>
  <c r="DA239" i="6" s="1"/>
  <c r="N24" i="6"/>
  <c r="CN24" i="6" s="1"/>
  <c r="CX24" i="6" s="1"/>
  <c r="R165" i="6"/>
  <c r="CR165" i="6" s="1"/>
  <c r="DB165" i="6" s="1"/>
  <c r="P49" i="6"/>
  <c r="CP49" i="6" s="1"/>
  <c r="CZ49" i="6" s="1"/>
  <c r="K121" i="6"/>
  <c r="CK121" i="6" s="1"/>
  <c r="CU121" i="6" s="1"/>
  <c r="CT121" i="6" s="1"/>
  <c r="J17" i="6"/>
  <c r="K142" i="6"/>
  <c r="CK142" i="6" s="1"/>
  <c r="CU142" i="6" s="1"/>
  <c r="CT142" i="6" s="1"/>
  <c r="L282" i="6"/>
  <c r="CL282" i="6" s="1"/>
  <c r="CV282" i="6" s="1"/>
  <c r="L38" i="6"/>
  <c r="CL38" i="6" s="1"/>
  <c r="CV38" i="6" s="1"/>
  <c r="M246" i="6"/>
  <c r="CM246" i="6" s="1"/>
  <c r="CW246" i="6" s="1"/>
  <c r="O225" i="6"/>
  <c r="CO225" i="6" s="1"/>
  <c r="CY225" i="6" s="1"/>
  <c r="G34" i="6"/>
  <c r="K140" i="6"/>
  <c r="CK140" i="6" s="1"/>
  <c r="CU140" i="6" s="1"/>
  <c r="CT140" i="6" s="1"/>
  <c r="L173" i="6"/>
  <c r="CL173" i="6" s="1"/>
  <c r="CV173" i="6" s="1"/>
  <c r="L298" i="6"/>
  <c r="CL298" i="6" s="1"/>
  <c r="CV298" i="6" s="1"/>
  <c r="N281" i="6"/>
  <c r="CN281" i="6" s="1"/>
  <c r="CX281" i="6" s="1"/>
  <c r="M6" i="6"/>
  <c r="CM6" i="6" s="1"/>
  <c r="CW6" i="6" s="1"/>
  <c r="O184" i="6"/>
  <c r="CO184" i="6" s="1"/>
  <c r="CY184" i="6" s="1"/>
  <c r="N238" i="6"/>
  <c r="CN238" i="6" s="1"/>
  <c r="CX238" i="6" s="1"/>
  <c r="I33" i="6"/>
  <c r="H25" i="6"/>
  <c r="L145" i="6"/>
  <c r="CL145" i="6" s="1"/>
  <c r="CV145" i="6" s="1"/>
  <c r="P212" i="6"/>
  <c r="CP212" i="6" s="1"/>
  <c r="CZ212" i="6" s="1"/>
  <c r="O269" i="6"/>
  <c r="CO269" i="6" s="1"/>
  <c r="CY269" i="6" s="1"/>
  <c r="H27" i="6"/>
  <c r="L187" i="6"/>
  <c r="CL187" i="6" s="1"/>
  <c r="CV187" i="6" s="1"/>
  <c r="R191" i="6"/>
  <c r="CR191" i="6" s="1"/>
  <c r="DB191" i="6" s="1"/>
  <c r="L129" i="6"/>
  <c r="CL129" i="6" s="1"/>
  <c r="CV129" i="6" s="1"/>
  <c r="P125" i="6"/>
  <c r="CP125" i="6" s="1"/>
  <c r="CZ125" i="6" s="1"/>
  <c r="N194" i="6"/>
  <c r="CN194" i="6" s="1"/>
  <c r="CX194" i="6" s="1"/>
  <c r="L213" i="6"/>
  <c r="CL213" i="6" s="1"/>
  <c r="CV213" i="6" s="1"/>
  <c r="Q64" i="6"/>
  <c r="CQ64" i="6" s="1"/>
  <c r="DA64" i="6" s="1"/>
  <c r="M258" i="6"/>
  <c r="CM258" i="6" s="1"/>
  <c r="CW258" i="6" s="1"/>
  <c r="L165" i="6"/>
  <c r="CL165" i="6" s="1"/>
  <c r="CV165" i="6" s="1"/>
  <c r="M300" i="6"/>
  <c r="CM300" i="6" s="1"/>
  <c r="CW300" i="6" s="1"/>
  <c r="P180" i="6"/>
  <c r="CP180" i="6" s="1"/>
  <c r="CZ180" i="6" s="1"/>
  <c r="K205" i="6"/>
  <c r="CK205" i="6" s="1"/>
  <c r="CU205" i="6" s="1"/>
  <c r="CT205" i="6" s="1"/>
  <c r="F34" i="6"/>
  <c r="I34" i="6"/>
  <c r="Q243" i="6"/>
  <c r="CQ243" i="6" s="1"/>
  <c r="DA243" i="6" s="1"/>
  <c r="R258" i="6"/>
  <c r="CR258" i="6" s="1"/>
  <c r="DB258" i="6" s="1"/>
  <c r="F18" i="6"/>
  <c r="N223" i="6"/>
  <c r="CN223" i="6" s="1"/>
  <c r="CX223" i="6" s="1"/>
  <c r="O176" i="6"/>
  <c r="CO176" i="6" s="1"/>
  <c r="CY176" i="6" s="1"/>
  <c r="Q94" i="6"/>
  <c r="CQ94" i="6" s="1"/>
  <c r="DA94" i="6" s="1"/>
  <c r="K102" i="6"/>
  <c r="CK102" i="6" s="1"/>
  <c r="CU102" i="6" s="1"/>
  <c r="CT102" i="6" s="1"/>
  <c r="R213" i="6"/>
  <c r="CR213" i="6" s="1"/>
  <c r="DB213" i="6" s="1"/>
  <c r="M230" i="6"/>
  <c r="CM230" i="6" s="1"/>
  <c r="CW230" i="6" s="1"/>
  <c r="N164" i="6"/>
  <c r="CN164" i="6" s="1"/>
  <c r="CX164" i="6" s="1"/>
  <c r="L285" i="6"/>
  <c r="CL285" i="6" s="1"/>
  <c r="CV285" i="6" s="1"/>
  <c r="M171" i="6"/>
  <c r="CM171" i="6" s="1"/>
  <c r="CW171" i="6" s="1"/>
  <c r="R95" i="6"/>
  <c r="CR95" i="6" s="1"/>
  <c r="DB95" i="6" s="1"/>
  <c r="K82" i="6"/>
  <c r="CK82" i="6" s="1"/>
  <c r="CU82" i="6" s="1"/>
  <c r="CT82" i="6" s="1"/>
  <c r="N17" i="6"/>
  <c r="CN17" i="6" s="1"/>
  <c r="CX17" i="6" s="1"/>
  <c r="L269" i="6"/>
  <c r="CL269" i="6" s="1"/>
  <c r="CV269" i="6" s="1"/>
  <c r="L167" i="6"/>
  <c r="CL167" i="6" s="1"/>
  <c r="CV167" i="6" s="1"/>
  <c r="O263" i="6"/>
  <c r="CO263" i="6" s="1"/>
  <c r="CY263" i="6" s="1"/>
  <c r="O298" i="6"/>
  <c r="CO298" i="6" s="1"/>
  <c r="CY298" i="6" s="1"/>
  <c r="P145" i="6"/>
  <c r="CP145" i="6" s="1"/>
  <c r="CZ145" i="6" s="1"/>
  <c r="N110" i="6"/>
  <c r="CN110" i="6" s="1"/>
  <c r="CX110" i="6" s="1"/>
  <c r="M95" i="6"/>
  <c r="CM95" i="6" s="1"/>
  <c r="CW95" i="6" s="1"/>
  <c r="O181" i="6"/>
  <c r="CO181" i="6" s="1"/>
  <c r="CY181" i="6" s="1"/>
  <c r="Q124" i="6"/>
  <c r="CQ124" i="6" s="1"/>
  <c r="DA124" i="6" s="1"/>
  <c r="O39" i="6"/>
  <c r="CO39" i="6" s="1"/>
  <c r="CY39" i="6" s="1"/>
  <c r="K132" i="6"/>
  <c r="CK132" i="6" s="1"/>
  <c r="CU132" i="6" s="1"/>
  <c r="CT132" i="6" s="1"/>
  <c r="R298" i="6"/>
  <c r="CR298" i="6" s="1"/>
  <c r="DB298" i="6" s="1"/>
  <c r="K248" i="6"/>
  <c r="CK248" i="6" s="1"/>
  <c r="CU248" i="6" s="1"/>
  <c r="CT248" i="6" s="1"/>
  <c r="L176" i="6"/>
  <c r="CL176" i="6" s="1"/>
  <c r="CV176" i="6" s="1"/>
  <c r="P238" i="6"/>
  <c r="CP238" i="6" s="1"/>
  <c r="CZ238" i="6" s="1"/>
  <c r="M184" i="6"/>
  <c r="CM184" i="6" s="1"/>
  <c r="CW184" i="6" s="1"/>
  <c r="P269" i="6"/>
  <c r="CP269" i="6" s="1"/>
  <c r="CZ269" i="6" s="1"/>
  <c r="Q74" i="6"/>
  <c r="CQ74" i="6" s="1"/>
  <c r="DA74" i="6" s="1"/>
  <c r="Q33" i="6"/>
  <c r="CQ33" i="6" s="1"/>
  <c r="DA33" i="6" s="1"/>
  <c r="L247" i="6"/>
  <c r="CL247" i="6" s="1"/>
  <c r="CV247" i="6" s="1"/>
  <c r="P239" i="6"/>
  <c r="CP239" i="6" s="1"/>
  <c r="CZ239" i="6" s="1"/>
  <c r="Q106" i="6"/>
  <c r="CQ106" i="6" s="1"/>
  <c r="DA106" i="6" s="1"/>
  <c r="M73" i="6"/>
  <c r="CM73" i="6" s="1"/>
  <c r="CW73" i="6" s="1"/>
  <c r="Q47" i="6"/>
  <c r="CQ47" i="6" s="1"/>
  <c r="DA47" i="6" s="1"/>
  <c r="R255" i="6"/>
  <c r="CR255" i="6" s="1"/>
  <c r="DB255" i="6" s="1"/>
  <c r="Q254" i="6"/>
  <c r="CQ254" i="6" s="1"/>
  <c r="DA254" i="6" s="1"/>
  <c r="N234" i="6"/>
  <c r="CN234" i="6" s="1"/>
  <c r="CX234" i="6" s="1"/>
  <c r="O182" i="6"/>
  <c r="CO182" i="6" s="1"/>
  <c r="CY182" i="6" s="1"/>
  <c r="M269" i="6"/>
  <c r="CM269" i="6" s="1"/>
  <c r="CW269" i="6" s="1"/>
  <c r="M271" i="6"/>
  <c r="CM271" i="6" s="1"/>
  <c r="CW271" i="6" s="1"/>
  <c r="L55" i="6"/>
  <c r="CL55" i="6" s="1"/>
  <c r="CV55" i="6" s="1"/>
  <c r="M291" i="6"/>
  <c r="CM291" i="6" s="1"/>
  <c r="CW291" i="6" s="1"/>
  <c r="P247" i="6"/>
  <c r="CP247" i="6" s="1"/>
  <c r="CZ247" i="6" s="1"/>
  <c r="Q251" i="6"/>
  <c r="CQ251" i="6" s="1"/>
  <c r="DA251" i="6" s="1"/>
  <c r="N152" i="6"/>
  <c r="CN152" i="6" s="1"/>
  <c r="CX152" i="6" s="1"/>
  <c r="P289" i="6"/>
  <c r="CP289" i="6" s="1"/>
  <c r="CZ289" i="6" s="1"/>
  <c r="M236" i="6"/>
  <c r="CM236" i="6" s="1"/>
  <c r="CW236" i="6" s="1"/>
  <c r="R94" i="6"/>
  <c r="CR94" i="6" s="1"/>
  <c r="DB94" i="6" s="1"/>
  <c r="M220" i="6"/>
  <c r="CM220" i="6" s="1"/>
  <c r="CW220" i="6" s="1"/>
  <c r="L97" i="6"/>
  <c r="CL97" i="6" s="1"/>
  <c r="CV97" i="6" s="1"/>
  <c r="L192" i="6"/>
  <c r="CL192" i="6" s="1"/>
  <c r="CV192" i="6" s="1"/>
  <c r="O123" i="6"/>
  <c r="CO123" i="6" s="1"/>
  <c r="CY123" i="6" s="1"/>
  <c r="O224" i="6"/>
  <c r="CO224" i="6" s="1"/>
  <c r="CY224" i="6" s="1"/>
  <c r="M94" i="6"/>
  <c r="CM94" i="6" s="1"/>
  <c r="CW94" i="6" s="1"/>
  <c r="P257" i="6"/>
  <c r="CP257" i="6" s="1"/>
  <c r="CZ257" i="6" s="1"/>
  <c r="K10" i="6"/>
  <c r="CK10" i="6" s="1"/>
  <c r="CU10" i="6" s="1"/>
  <c r="Q223" i="6"/>
  <c r="CQ223" i="6" s="1"/>
  <c r="DA223" i="6" s="1"/>
  <c r="N40" i="6"/>
  <c r="CN40" i="6" s="1"/>
  <c r="CX40" i="6" s="1"/>
  <c r="M206" i="6"/>
  <c r="CM206" i="6" s="1"/>
  <c r="CW206" i="6" s="1"/>
  <c r="P177" i="6"/>
  <c r="CP177" i="6" s="1"/>
  <c r="CZ177" i="6" s="1"/>
  <c r="P9" i="6"/>
  <c r="CP9" i="6" s="1"/>
  <c r="CZ9" i="6" s="1"/>
  <c r="O268" i="6"/>
  <c r="CO268" i="6" s="1"/>
  <c r="CY268" i="6" s="1"/>
  <c r="Q132" i="6"/>
  <c r="CQ132" i="6" s="1"/>
  <c r="DA132" i="6" s="1"/>
  <c r="N165" i="6"/>
  <c r="CN165" i="6" s="1"/>
  <c r="CX165" i="6" s="1"/>
  <c r="N213" i="6"/>
  <c r="CN213" i="6" s="1"/>
  <c r="CX213" i="6" s="1"/>
  <c r="L256" i="6"/>
  <c r="CL256" i="6" s="1"/>
  <c r="CV256" i="6" s="1"/>
  <c r="R102" i="6"/>
  <c r="CR102" i="6" s="1"/>
  <c r="DB102" i="6" s="1"/>
  <c r="P244" i="6"/>
  <c r="CP244" i="6" s="1"/>
  <c r="CZ244" i="6" s="1"/>
  <c r="P223" i="6"/>
  <c r="CP223" i="6" s="1"/>
  <c r="CZ223" i="6" s="1"/>
  <c r="Q150" i="6"/>
  <c r="CQ150" i="6" s="1"/>
  <c r="DA150" i="6" s="1"/>
  <c r="L178" i="6"/>
  <c r="CL178" i="6" s="1"/>
  <c r="CV178" i="6" s="1"/>
  <c r="O25" i="6"/>
  <c r="CO25" i="6" s="1"/>
  <c r="CY25" i="6" s="1"/>
  <c r="R226" i="6"/>
  <c r="CR226" i="6" s="1"/>
  <c r="DB226" i="6" s="1"/>
  <c r="M226" i="6"/>
  <c r="CM226" i="6" s="1"/>
  <c r="CW226" i="6" s="1"/>
  <c r="Q211" i="6"/>
  <c r="CQ211" i="6" s="1"/>
  <c r="DA211" i="6" s="1"/>
  <c r="J33" i="6"/>
  <c r="O290" i="6"/>
  <c r="CO290" i="6" s="1"/>
  <c r="CY290" i="6" s="1"/>
  <c r="R110" i="6"/>
  <c r="CR110" i="6" s="1"/>
  <c r="DB110" i="6" s="1"/>
  <c r="P283" i="6"/>
  <c r="CP283" i="6" s="1"/>
  <c r="CZ283" i="6" s="1"/>
  <c r="P106" i="6"/>
  <c r="CP106" i="6" s="1"/>
  <c r="CZ106" i="6" s="1"/>
  <c r="Q31" i="6"/>
  <c r="CQ31" i="6" s="1"/>
  <c r="DA31" i="6" s="1"/>
  <c r="L140" i="6"/>
  <c r="CL140" i="6" s="1"/>
  <c r="CV140" i="6" s="1"/>
  <c r="L289" i="6"/>
  <c r="CL289" i="6" s="1"/>
  <c r="CV289" i="6" s="1"/>
  <c r="P141" i="6"/>
  <c r="CP141" i="6" s="1"/>
  <c r="CZ141" i="6" s="1"/>
  <c r="L208" i="6"/>
  <c r="CL208" i="6" s="1"/>
  <c r="CV208" i="6" s="1"/>
  <c r="R124" i="6"/>
  <c r="CR124" i="6" s="1"/>
  <c r="DB124" i="6" s="1"/>
  <c r="P224" i="6"/>
  <c r="CP224" i="6" s="1"/>
  <c r="CZ224" i="6" s="1"/>
  <c r="R159" i="6"/>
  <c r="CR159" i="6" s="1"/>
  <c r="DB159" i="6" s="1"/>
  <c r="P94" i="6"/>
  <c r="CP94" i="6" s="1"/>
  <c r="CZ94" i="6" s="1"/>
  <c r="N290" i="6"/>
  <c r="CN290" i="6" s="1"/>
  <c r="CX290" i="6" s="1"/>
  <c r="N81" i="6"/>
  <c r="CN81" i="6" s="1"/>
  <c r="CX81" i="6" s="1"/>
  <c r="P53" i="6"/>
  <c r="CP53" i="6" s="1"/>
  <c r="CZ53" i="6" s="1"/>
  <c r="M293" i="6"/>
  <c r="CM293" i="6" s="1"/>
  <c r="CW293" i="6" s="1"/>
  <c r="R129" i="6"/>
  <c r="CR129" i="6" s="1"/>
  <c r="DB129" i="6" s="1"/>
  <c r="O294" i="6"/>
  <c r="CO294" i="6" s="1"/>
  <c r="CY294" i="6" s="1"/>
  <c r="Q97" i="6"/>
  <c r="CQ97" i="6" s="1"/>
  <c r="DA97" i="6" s="1"/>
  <c r="N192" i="6"/>
  <c r="CN192" i="6" s="1"/>
  <c r="CX192" i="6" s="1"/>
  <c r="Q39" i="6"/>
  <c r="CQ39" i="6" s="1"/>
  <c r="DA39" i="6" s="1"/>
  <c r="R177" i="6"/>
  <c r="CR177" i="6" s="1"/>
  <c r="DB177" i="6" s="1"/>
  <c r="M223" i="6"/>
  <c r="CM223" i="6" s="1"/>
  <c r="CW223" i="6" s="1"/>
  <c r="P226" i="6"/>
  <c r="CP226" i="6" s="1"/>
  <c r="CZ226" i="6" s="1"/>
  <c r="R40" i="6"/>
  <c r="CR40" i="6" s="1"/>
  <c r="DB40" i="6" s="1"/>
  <c r="R108" i="6"/>
  <c r="CR108" i="6" s="1"/>
  <c r="DB108" i="6" s="1"/>
  <c r="N299" i="6"/>
  <c r="CN299" i="6" s="1"/>
  <c r="CX299" i="6" s="1"/>
  <c r="R23" i="6"/>
  <c r="CR23" i="6" s="1"/>
  <c r="DB23" i="6" s="1"/>
  <c r="N82" i="6"/>
  <c r="CN82" i="6" s="1"/>
  <c r="CX82" i="6" s="1"/>
  <c r="L218" i="6"/>
  <c r="CL218" i="6" s="1"/>
  <c r="CV218" i="6" s="1"/>
  <c r="N191" i="6"/>
  <c r="CN191" i="6" s="1"/>
  <c r="CX191" i="6" s="1"/>
  <c r="O59" i="6"/>
  <c r="CO59" i="6" s="1"/>
  <c r="CY59" i="6" s="1"/>
  <c r="N293" i="6"/>
  <c r="CN293" i="6" s="1"/>
  <c r="CX293" i="6" s="1"/>
  <c r="Q299" i="6"/>
  <c r="CQ299" i="6" s="1"/>
  <c r="DA299" i="6" s="1"/>
  <c r="P287" i="6"/>
  <c r="CP287" i="6" s="1"/>
  <c r="CZ287" i="6" s="1"/>
  <c r="L123" i="6"/>
  <c r="CL123" i="6" s="1"/>
  <c r="CV123" i="6" s="1"/>
  <c r="R200" i="6"/>
  <c r="CR200" i="6" s="1"/>
  <c r="DB200" i="6" s="1"/>
  <c r="M97" i="6"/>
  <c r="CM97" i="6" s="1"/>
  <c r="CW97" i="6" s="1"/>
  <c r="Q275" i="6"/>
  <c r="CQ275" i="6" s="1"/>
  <c r="DA275" i="6" s="1"/>
  <c r="L239" i="6"/>
  <c r="CL239" i="6" s="1"/>
  <c r="CV239" i="6" s="1"/>
  <c r="M176" i="6"/>
  <c r="CM176" i="6" s="1"/>
  <c r="CW176" i="6" s="1"/>
  <c r="O108" i="6"/>
  <c r="CO108" i="6" s="1"/>
  <c r="CY108" i="6" s="1"/>
  <c r="R290" i="6"/>
  <c r="CR290" i="6" s="1"/>
  <c r="DB290" i="6" s="1"/>
  <c r="P78" i="6"/>
  <c r="CP78" i="6" s="1"/>
  <c r="CZ78" i="6" s="1"/>
  <c r="M163" i="6"/>
  <c r="CM163" i="6" s="1"/>
  <c r="CW163" i="6" s="1"/>
  <c r="N135" i="6"/>
  <c r="CN135" i="6" s="1"/>
  <c r="CX135" i="6" s="1"/>
  <c r="Q101" i="6"/>
  <c r="CQ101" i="6" s="1"/>
  <c r="DA101" i="6" s="1"/>
  <c r="M238" i="6"/>
  <c r="CM238" i="6" s="1"/>
  <c r="CW238" i="6" s="1"/>
  <c r="O219" i="6"/>
  <c r="CO219" i="6" s="1"/>
  <c r="CY219" i="6" s="1"/>
  <c r="M212" i="6"/>
  <c r="CM212" i="6" s="1"/>
  <c r="CW212" i="6" s="1"/>
  <c r="P191" i="6"/>
  <c r="CP191" i="6" s="1"/>
  <c r="CZ191" i="6" s="1"/>
  <c r="F33" i="6"/>
  <c r="Q281" i="6"/>
  <c r="CQ281" i="6" s="1"/>
  <c r="DA281" i="6" s="1"/>
  <c r="K141" i="6"/>
  <c r="CK141" i="6" s="1"/>
  <c r="CU141" i="6" s="1"/>
  <c r="CT141" i="6" s="1"/>
  <c r="Q117" i="6"/>
  <c r="CQ117" i="6" s="1"/>
  <c r="DA117" i="6" s="1"/>
  <c r="R152" i="6"/>
  <c r="CR152" i="6" s="1"/>
  <c r="DB152" i="6" s="1"/>
  <c r="Q56" i="6"/>
  <c r="CQ56" i="6" s="1"/>
  <c r="DA56" i="6" s="1"/>
  <c r="L142" i="6"/>
  <c r="CL142" i="6" s="1"/>
  <c r="CV142" i="6" s="1"/>
  <c r="Q70" i="6"/>
  <c r="CQ70" i="6" s="1"/>
  <c r="DA70" i="6" s="1"/>
  <c r="K244" i="6"/>
  <c r="CK244" i="6" s="1"/>
  <c r="CU244" i="6" s="1"/>
  <c r="CT244" i="6" s="1"/>
  <c r="R72" i="6"/>
  <c r="CR72" i="6" s="1"/>
  <c r="DB72" i="6" s="1"/>
  <c r="R66" i="6"/>
  <c r="CR66" i="6" s="1"/>
  <c r="DB66" i="6" s="1"/>
  <c r="O262" i="6"/>
  <c r="CO262" i="6" s="1"/>
  <c r="CY262" i="6" s="1"/>
  <c r="M38" i="6"/>
  <c r="CM38" i="6" s="1"/>
  <c r="CW38" i="6" s="1"/>
  <c r="R231" i="6"/>
  <c r="CR231" i="6" s="1"/>
  <c r="DB231" i="6" s="1"/>
  <c r="R266" i="6"/>
  <c r="CR266" i="6" s="1"/>
  <c r="DB266" i="6" s="1"/>
  <c r="R182" i="6"/>
  <c r="CR182" i="6" s="1"/>
  <c r="DB182" i="6" s="1"/>
  <c r="P101" i="6"/>
  <c r="CP101" i="6" s="1"/>
  <c r="CZ101" i="6" s="1"/>
  <c r="P298" i="6"/>
  <c r="CP298" i="6" s="1"/>
  <c r="CZ298" i="6" s="1"/>
  <c r="L299" i="6"/>
  <c r="CL299" i="6" s="1"/>
  <c r="CV299" i="6" s="1"/>
  <c r="L108" i="6"/>
  <c r="CL108" i="6" s="1"/>
  <c r="CV108" i="6" s="1"/>
  <c r="L238" i="6"/>
  <c r="CL238" i="6" s="1"/>
  <c r="CV238" i="6" s="1"/>
  <c r="R24" i="6"/>
  <c r="CR24" i="6" s="1"/>
  <c r="DB24" i="6" s="1"/>
  <c r="N160" i="6"/>
  <c r="CN160" i="6" s="1"/>
  <c r="CX160" i="6" s="1"/>
  <c r="L243" i="6"/>
  <c r="CL243" i="6" s="1"/>
  <c r="CV243" i="6" s="1"/>
  <c r="M49" i="6"/>
  <c r="CM49" i="6" s="1"/>
  <c r="CW49" i="6" s="1"/>
  <c r="R293" i="6"/>
  <c r="CR293" i="6" s="1"/>
  <c r="DB293" i="6" s="1"/>
  <c r="R111" i="6"/>
  <c r="CR111" i="6" s="1"/>
  <c r="DB111" i="6" s="1"/>
  <c r="P98" i="6"/>
  <c r="CP98" i="6" s="1"/>
  <c r="CZ98" i="6" s="1"/>
  <c r="Q248" i="6"/>
  <c r="CQ248" i="6" s="1"/>
  <c r="DA248" i="6" s="1"/>
  <c r="L150" i="6"/>
  <c r="CL150" i="6" s="1"/>
  <c r="CV150" i="6" s="1"/>
  <c r="K17" i="6"/>
  <c r="CK17" i="6" s="1"/>
  <c r="CU17" i="6" s="1"/>
  <c r="F24" i="6"/>
  <c r="K229" i="6"/>
  <c r="CK229" i="6" s="1"/>
  <c r="CU229" i="6" s="1"/>
  <c r="CT229" i="6" s="1"/>
  <c r="R52" i="6"/>
  <c r="CR52" i="6" s="1"/>
  <c r="DB52" i="6" s="1"/>
  <c r="K168" i="6"/>
  <c r="CK168" i="6" s="1"/>
  <c r="CU168" i="6" s="1"/>
  <c r="CT168" i="6" s="1"/>
  <c r="M143" i="6"/>
  <c r="CM143" i="6" s="1"/>
  <c r="CW143" i="6" s="1"/>
  <c r="L119" i="6"/>
  <c r="CL119" i="6" s="1"/>
  <c r="CV119" i="6" s="1"/>
  <c r="O285" i="6"/>
  <c r="CO285" i="6" s="1"/>
  <c r="CY285" i="6" s="1"/>
  <c r="M157" i="6"/>
  <c r="CM157" i="6" s="1"/>
  <c r="CW157" i="6" s="1"/>
  <c r="Q298" i="6"/>
  <c r="CQ298" i="6" s="1"/>
  <c r="DA298" i="6" s="1"/>
  <c r="M283" i="6"/>
  <c r="CM283" i="6" s="1"/>
  <c r="CW283" i="6" s="1"/>
  <c r="P69" i="6"/>
  <c r="CP69" i="6" s="1"/>
  <c r="CZ69" i="6" s="1"/>
  <c r="P60" i="6"/>
  <c r="CP60" i="6" s="1"/>
  <c r="CZ60" i="6" s="1"/>
  <c r="L114" i="6"/>
  <c r="CL114" i="6" s="1"/>
  <c r="CV114" i="6" s="1"/>
  <c r="Q183" i="6"/>
  <c r="CQ183" i="6" s="1"/>
  <c r="DA183" i="6" s="1"/>
  <c r="O180" i="6"/>
  <c r="CO180" i="6" s="1"/>
  <c r="CY180" i="6" s="1"/>
  <c r="R104" i="6"/>
  <c r="CR104" i="6" s="1"/>
  <c r="DB104" i="6" s="1"/>
  <c r="L240" i="6"/>
  <c r="CL240" i="6" s="1"/>
  <c r="CV240" i="6" s="1"/>
  <c r="K92" i="6"/>
  <c r="CK92" i="6" s="1"/>
  <c r="CU92" i="6" s="1"/>
  <c r="CT92" i="6" s="1"/>
  <c r="M52" i="6"/>
  <c r="CM52" i="6" s="1"/>
  <c r="CW52" i="6" s="1"/>
  <c r="O160" i="6"/>
  <c r="CO160" i="6" s="1"/>
  <c r="CY160" i="6" s="1"/>
  <c r="O90" i="6"/>
  <c r="CO90" i="6" s="1"/>
  <c r="CY90" i="6" s="1"/>
  <c r="N131" i="6"/>
  <c r="CN131" i="6" s="1"/>
  <c r="CX131" i="6" s="1"/>
  <c r="N112" i="6"/>
  <c r="CN112" i="6" s="1"/>
  <c r="CX112" i="6" s="1"/>
  <c r="R121" i="6"/>
  <c r="CR121" i="6" s="1"/>
  <c r="DB121" i="6" s="1"/>
  <c r="P81" i="6"/>
  <c r="CP81" i="6" s="1"/>
  <c r="CZ81" i="6" s="1"/>
  <c r="O129" i="6"/>
  <c r="CO129" i="6" s="1"/>
  <c r="CY129" i="6" s="1"/>
  <c r="R81" i="6"/>
  <c r="CR81" i="6" s="1"/>
  <c r="DB81" i="6" s="1"/>
  <c r="R120" i="6"/>
  <c r="CR120" i="6" s="1"/>
  <c r="DB120" i="6" s="1"/>
  <c r="L194" i="6"/>
  <c r="CL194" i="6" s="1"/>
  <c r="CV194" i="6" s="1"/>
  <c r="M289" i="6"/>
  <c r="CM289" i="6" s="1"/>
  <c r="CW289" i="6" s="1"/>
  <c r="M253" i="6"/>
  <c r="CM253" i="6" s="1"/>
  <c r="CW253" i="6" s="1"/>
  <c r="L116" i="6"/>
  <c r="CL116" i="6" s="1"/>
  <c r="CV116" i="6" s="1"/>
  <c r="N291" i="6"/>
  <c r="CN291" i="6" s="1"/>
  <c r="CX291" i="6" s="1"/>
  <c r="O239" i="6"/>
  <c r="CO239" i="6" s="1"/>
  <c r="CY239" i="6" s="1"/>
  <c r="R137" i="6"/>
  <c r="CR137" i="6" s="1"/>
  <c r="DB137" i="6" s="1"/>
  <c r="M160" i="6"/>
  <c r="CM160" i="6" s="1"/>
  <c r="CW160" i="6" s="1"/>
  <c r="N173" i="6"/>
  <c r="CN173" i="6" s="1"/>
  <c r="CX173" i="6" s="1"/>
  <c r="K13" i="6"/>
  <c r="CK13" i="6" s="1"/>
  <c r="CU13" i="6" s="1"/>
  <c r="O34" i="6"/>
  <c r="CO34" i="6" s="1"/>
  <c r="CY34" i="6" s="1"/>
  <c r="N294" i="6"/>
  <c r="CN294" i="6" s="1"/>
  <c r="CX294" i="6" s="1"/>
  <c r="M150" i="6"/>
  <c r="CM150" i="6" s="1"/>
  <c r="CW150" i="6" s="1"/>
  <c r="N118" i="6"/>
  <c r="CN118" i="6" s="1"/>
  <c r="CX118" i="6" s="1"/>
  <c r="O150" i="6"/>
  <c r="CO150" i="6" s="1"/>
  <c r="CY150" i="6" s="1"/>
  <c r="M213" i="6"/>
  <c r="CM213" i="6" s="1"/>
  <c r="CW213" i="6" s="1"/>
  <c r="Q161" i="6"/>
  <c r="CQ161" i="6" s="1"/>
  <c r="DA161" i="6" s="1"/>
  <c r="P160" i="6"/>
  <c r="CP160" i="6" s="1"/>
  <c r="CZ160" i="6" s="1"/>
  <c r="Q256" i="6"/>
  <c r="CQ256" i="6" s="1"/>
  <c r="DA256" i="6" s="1"/>
  <c r="O106" i="6"/>
  <c r="CO106" i="6" s="1"/>
  <c r="CY106" i="6" s="1"/>
  <c r="M187" i="6"/>
  <c r="CM187" i="6" s="1"/>
  <c r="CW187" i="6" s="1"/>
  <c r="K150" i="6"/>
  <c r="CK150" i="6" s="1"/>
  <c r="R91" i="6"/>
  <c r="CR91" i="6" s="1"/>
  <c r="DB91" i="6" s="1"/>
  <c r="N163" i="6"/>
  <c r="CN163" i="6" s="1"/>
  <c r="CX163" i="6" s="1"/>
  <c r="M74" i="6"/>
  <c r="CM74" i="6" s="1"/>
  <c r="CW74" i="6" s="1"/>
  <c r="L91" i="6"/>
  <c r="CL91" i="6" s="1"/>
  <c r="CV91" i="6" s="1"/>
  <c r="N203" i="6"/>
  <c r="CN203" i="6" s="1"/>
  <c r="CX203" i="6" s="1"/>
  <c r="P43" i="6"/>
  <c r="CP43" i="6" s="1"/>
  <c r="CZ43" i="6" s="1"/>
  <c r="M69" i="6"/>
  <c r="CM69" i="6" s="1"/>
  <c r="CW69" i="6" s="1"/>
  <c r="N73" i="6"/>
  <c r="CN73" i="6" s="1"/>
  <c r="CX73" i="6" s="1"/>
  <c r="L227" i="6"/>
  <c r="CL227" i="6" s="1"/>
  <c r="CV227" i="6" s="1"/>
  <c r="L33" i="6"/>
  <c r="CL33" i="6" s="1"/>
  <c r="CV33" i="6" s="1"/>
  <c r="M142" i="6"/>
  <c r="CM142" i="6" s="1"/>
  <c r="CW142" i="6" s="1"/>
  <c r="P171" i="6"/>
  <c r="CP171" i="6" s="1"/>
  <c r="CZ171" i="6" s="1"/>
  <c r="R144" i="6"/>
  <c r="CR144" i="6" s="1"/>
  <c r="DB144" i="6" s="1"/>
  <c r="K137" i="6"/>
  <c r="CK137" i="6" s="1"/>
  <c r="CU137" i="6" s="1"/>
  <c r="CT137" i="6" s="1"/>
  <c r="M123" i="6"/>
  <c r="CM123" i="6" s="1"/>
  <c r="CW123" i="6" s="1"/>
  <c r="Q73" i="6"/>
  <c r="CQ73" i="6" s="1"/>
  <c r="DA73" i="6" s="1"/>
  <c r="K56" i="6"/>
  <c r="CK56" i="6" s="1"/>
  <c r="CU56" i="6" s="1"/>
  <c r="CT56" i="6" s="1"/>
  <c r="O152" i="6"/>
  <c r="CO152" i="6" s="1"/>
  <c r="CY152" i="6" s="1"/>
  <c r="M131" i="6"/>
  <c r="CM131" i="6" s="1"/>
  <c r="CW131" i="6" s="1"/>
  <c r="O107" i="6"/>
  <c r="CO107" i="6" s="1"/>
  <c r="CY107" i="6" s="1"/>
  <c r="J8" i="6"/>
  <c r="P299" i="6"/>
  <c r="CP299" i="6" s="1"/>
  <c r="CZ299" i="6" s="1"/>
  <c r="Q285" i="6"/>
  <c r="CQ285" i="6" s="1"/>
  <c r="DA285" i="6" s="1"/>
  <c r="R74" i="6"/>
  <c r="CR74" i="6" s="1"/>
  <c r="DB74" i="6" s="1"/>
  <c r="P86" i="6"/>
  <c r="CP86" i="6" s="1"/>
  <c r="CZ86" i="6" s="1"/>
  <c r="M146" i="6"/>
  <c r="CM146" i="6" s="1"/>
  <c r="CW146" i="6" s="1"/>
  <c r="R248" i="6"/>
  <c r="CR248" i="6" s="1"/>
  <c r="DB248" i="6" s="1"/>
  <c r="K135" i="6"/>
  <c r="CK135" i="6" s="1"/>
  <c r="CU135" i="6" s="1"/>
  <c r="CT135" i="6" s="1"/>
  <c r="Q17" i="6"/>
  <c r="CQ17" i="6" s="1"/>
  <c r="DA17" i="6" s="1"/>
  <c r="Q53" i="6"/>
  <c r="CQ53" i="6" s="1"/>
  <c r="DA53" i="6" s="1"/>
  <c r="R157" i="6"/>
  <c r="CR157" i="6" s="1"/>
  <c r="DB157" i="6" s="1"/>
  <c r="N146" i="6"/>
  <c r="CN146" i="6" s="1"/>
  <c r="CX146" i="6" s="1"/>
  <c r="K208" i="6"/>
  <c r="CK208" i="6" s="1"/>
  <c r="L126" i="6"/>
  <c r="CL126" i="6" s="1"/>
  <c r="CV126" i="6" s="1"/>
  <c r="N137" i="6"/>
  <c r="CN137" i="6" s="1"/>
  <c r="CX137" i="6" s="1"/>
  <c r="P208" i="6"/>
  <c r="CP208" i="6" s="1"/>
  <c r="CZ208" i="6" s="1"/>
  <c r="N98" i="6"/>
  <c r="CN98" i="6" s="1"/>
  <c r="CX98" i="6" s="1"/>
  <c r="M294" i="6"/>
  <c r="CM294" i="6" s="1"/>
  <c r="CW294" i="6" s="1"/>
  <c r="O62" i="6"/>
  <c r="CO62" i="6" s="1"/>
  <c r="CY62" i="6" s="1"/>
  <c r="O73" i="6"/>
  <c r="CO73" i="6" s="1"/>
  <c r="CY73" i="6" s="1"/>
  <c r="K118" i="6"/>
  <c r="CK118" i="6" s="1"/>
  <c r="M77" i="6"/>
  <c r="CM77" i="6" s="1"/>
  <c r="CW77" i="6" s="1"/>
  <c r="P73" i="6"/>
  <c r="CP73" i="6" s="1"/>
  <c r="CZ73" i="6" s="1"/>
  <c r="M34" i="6"/>
  <c r="CM34" i="6" s="1"/>
  <c r="CW34" i="6" s="1"/>
  <c r="R69" i="6"/>
  <c r="CR69" i="6" s="1"/>
  <c r="DB69" i="6" s="1"/>
  <c r="K171" i="6"/>
  <c r="CK171" i="6" s="1"/>
  <c r="P215" i="6"/>
  <c r="CP215" i="6" s="1"/>
  <c r="CZ215" i="6" s="1"/>
  <c r="L279" i="6"/>
  <c r="CL279" i="6" s="1"/>
  <c r="CV279" i="6" s="1"/>
  <c r="N140" i="6"/>
  <c r="CN140" i="6" s="1"/>
  <c r="CX140" i="6" s="1"/>
  <c r="K125" i="6"/>
  <c r="CK125" i="6" s="1"/>
  <c r="CU125" i="6" s="1"/>
  <c r="CT125" i="6" s="1"/>
  <c r="R28" i="6"/>
  <c r="CR28" i="6" s="1"/>
  <c r="DB28" i="6" s="1"/>
  <c r="K106" i="6"/>
  <c r="CK106" i="6" s="1"/>
  <c r="CU106" i="6" s="1"/>
  <c r="CT106" i="6" s="1"/>
  <c r="K100" i="6"/>
  <c r="CK100" i="6" s="1"/>
  <c r="N287" i="6"/>
  <c r="CN287" i="6" s="1"/>
  <c r="CX287" i="6" s="1"/>
  <c r="P137" i="6"/>
  <c r="CP137" i="6" s="1"/>
  <c r="CZ137" i="6" s="1"/>
  <c r="R228" i="6"/>
  <c r="CR228" i="6" s="1"/>
  <c r="DB228" i="6" s="1"/>
  <c r="M70" i="6"/>
  <c r="CM70" i="6" s="1"/>
  <c r="CW70" i="6" s="1"/>
  <c r="P118" i="6"/>
  <c r="CP118" i="6" s="1"/>
  <c r="CZ118" i="6" s="1"/>
  <c r="M263" i="6"/>
  <c r="CM263" i="6" s="1"/>
  <c r="CW263" i="6" s="1"/>
  <c r="O164" i="6"/>
  <c r="CO164" i="6" s="1"/>
  <c r="CY164" i="6" s="1"/>
  <c r="N119" i="6"/>
  <c r="CN119" i="6" s="1"/>
  <c r="CX119" i="6" s="1"/>
  <c r="L45" i="6"/>
  <c r="CL45" i="6" s="1"/>
  <c r="CV45" i="6" s="1"/>
  <c r="P108" i="6"/>
  <c r="CP108" i="6" s="1"/>
  <c r="CZ108" i="6" s="1"/>
  <c r="P156" i="6"/>
  <c r="CP156" i="6" s="1"/>
  <c r="CZ156" i="6" s="1"/>
  <c r="N117" i="6"/>
  <c r="CN117" i="6" s="1"/>
  <c r="CX117" i="6" s="1"/>
  <c r="Q121" i="6"/>
  <c r="CQ121" i="6" s="1"/>
  <c r="DA121" i="6" s="1"/>
  <c r="P82" i="6"/>
  <c r="CP82" i="6" s="1"/>
  <c r="CZ82" i="6" s="1"/>
  <c r="P119" i="6"/>
  <c r="CP119" i="6" s="1"/>
  <c r="CZ119" i="6" s="1"/>
  <c r="P17" i="6"/>
  <c r="CP17" i="6" s="1"/>
  <c r="CZ17" i="6" s="1"/>
  <c r="R62" i="6"/>
  <c r="CR62" i="6" s="1"/>
  <c r="DB62" i="6" s="1"/>
  <c r="L135" i="6"/>
  <c r="CL135" i="6" s="1"/>
  <c r="CV135" i="6" s="1"/>
  <c r="K114" i="6"/>
  <c r="CK114" i="6" s="1"/>
  <c r="CU114" i="6" s="1"/>
  <c r="CT114" i="6" s="1"/>
  <c r="Q129" i="6"/>
  <c r="CQ129" i="6" s="1"/>
  <c r="DA129" i="6" s="1"/>
  <c r="O77" i="6"/>
  <c r="CO77" i="6" s="1"/>
  <c r="CY77" i="6" s="1"/>
  <c r="L100" i="6"/>
  <c r="CL100" i="6" s="1"/>
  <c r="CV100" i="6" s="1"/>
  <c r="Q34" i="6"/>
  <c r="CQ34" i="6" s="1"/>
  <c r="DA34" i="6" s="1"/>
  <c r="P57" i="6"/>
  <c r="CP57" i="6" s="1"/>
  <c r="CZ57" i="6" s="1"/>
  <c r="P52" i="6"/>
  <c r="CP52" i="6" s="1"/>
  <c r="CZ52" i="6" s="1"/>
  <c r="N92" i="6"/>
  <c r="CN92" i="6" s="1"/>
  <c r="CX92" i="6" s="1"/>
  <c r="Q69" i="6"/>
  <c r="CQ69" i="6" s="1"/>
  <c r="DA69" i="6" s="1"/>
  <c r="O137" i="6"/>
  <c r="CO137" i="6" s="1"/>
  <c r="CY137" i="6" s="1"/>
  <c r="I13" i="6"/>
  <c r="K52" i="6"/>
  <c r="CK52" i="6" s="1"/>
  <c r="CU52" i="6" s="1"/>
  <c r="CT52" i="6" s="1"/>
  <c r="N161" i="6"/>
  <c r="CN161" i="6" s="1"/>
  <c r="CX161" i="6" s="1"/>
  <c r="R294" i="6"/>
  <c r="CR294" i="6" s="1"/>
  <c r="DB294" i="6" s="1"/>
  <c r="M134" i="6"/>
  <c r="CM134" i="6" s="1"/>
  <c r="CW134" i="6" s="1"/>
  <c r="N141" i="6"/>
  <c r="CN141" i="6" s="1"/>
  <c r="CX141" i="6" s="1"/>
  <c r="R287" i="6"/>
  <c r="CR287" i="6" s="1"/>
  <c r="DB287" i="6" s="1"/>
  <c r="M120" i="6"/>
  <c r="CM120" i="6" s="1"/>
  <c r="CW120" i="6" s="1"/>
  <c r="Q107" i="6"/>
  <c r="CQ107" i="6" s="1"/>
  <c r="DA107" i="6" s="1"/>
  <c r="M33" i="6"/>
  <c r="CM33" i="6" s="1"/>
  <c r="CW33" i="6" s="1"/>
  <c r="P164" i="6"/>
  <c r="CP164" i="6" s="1"/>
  <c r="CZ164" i="6" s="1"/>
  <c r="L28" i="6"/>
  <c r="CL28" i="6" s="1"/>
  <c r="CV28" i="6" s="1"/>
  <c r="M228" i="6"/>
  <c r="CM228" i="6" s="1"/>
  <c r="Q208" i="6"/>
  <c r="CQ208" i="6" s="1"/>
  <c r="DA208" i="6" s="1"/>
  <c r="Q42" i="6"/>
  <c r="CQ42" i="6" s="1"/>
  <c r="M17" i="6"/>
  <c r="CM17" i="6" s="1"/>
  <c r="CW17" i="6" s="1"/>
  <c r="Q66" i="6"/>
  <c r="CQ66" i="6" s="1"/>
  <c r="DA66" i="6" s="1"/>
  <c r="R150" i="6"/>
  <c r="CR150" i="6" s="1"/>
  <c r="DB150" i="6" s="1"/>
  <c r="N212" i="6"/>
  <c r="CN212" i="6" s="1"/>
  <c r="CX212" i="6" s="1"/>
  <c r="K53" i="6"/>
  <c r="CK53" i="6" s="1"/>
  <c r="CU53" i="6" s="1"/>
  <c r="CT53" i="6" s="1"/>
  <c r="K45" i="6"/>
  <c r="CK45" i="6" s="1"/>
  <c r="CU45" i="6" s="1"/>
  <c r="CT45" i="6" s="1"/>
  <c r="Q95" i="6"/>
  <c r="CQ95" i="6" s="1"/>
  <c r="DA95" i="6" s="1"/>
  <c r="L34" i="6"/>
  <c r="CL34" i="6" s="1"/>
  <c r="CV34" i="6" s="1"/>
  <c r="O118" i="6"/>
  <c r="CO118" i="6" s="1"/>
  <c r="CY118" i="6" s="1"/>
  <c r="P66" i="6"/>
  <c r="CP66" i="6" s="1"/>
  <c r="CZ66" i="6" s="1"/>
  <c r="N52" i="6"/>
  <c r="CN52" i="6" s="1"/>
  <c r="CX52" i="6" s="1"/>
  <c r="Q291" i="6"/>
  <c r="CQ291" i="6" s="1"/>
  <c r="DA291" i="6" s="1"/>
  <c r="O29" i="6"/>
  <c r="CO29" i="6" s="1"/>
  <c r="CY29" i="6" s="1"/>
  <c r="N25" i="6"/>
  <c r="CN25" i="6" s="1"/>
  <c r="CX25" i="6" s="1"/>
  <c r="K30" i="6"/>
  <c r="CK30" i="6" s="1"/>
  <c r="CU30" i="6" s="1"/>
  <c r="N104" i="6"/>
  <c r="CN104" i="6" s="1"/>
  <c r="CX104" i="6" s="1"/>
  <c r="L246" i="6"/>
  <c r="CL246" i="6" s="1"/>
  <c r="CV246" i="6" s="1"/>
  <c r="R33" i="6"/>
  <c r="CR33" i="6" s="1"/>
  <c r="DB33" i="6" s="1"/>
  <c r="M53" i="6"/>
  <c r="CM53" i="6" s="1"/>
  <c r="CW53" i="6" s="1"/>
  <c r="R75" i="6"/>
  <c r="CR75" i="6" s="1"/>
  <c r="DB75" i="6" s="1"/>
  <c r="K24" i="6"/>
  <c r="CK24" i="6" s="1"/>
  <c r="CU24" i="6" s="1"/>
  <c r="L93" i="6"/>
  <c r="CL93" i="6" s="1"/>
  <c r="CV93" i="6" s="1"/>
  <c r="K281" i="6"/>
  <c r="CK281" i="6" s="1"/>
  <c r="CU281" i="6" s="1"/>
  <c r="CT281" i="6" s="1"/>
  <c r="P161" i="6"/>
  <c r="CP161" i="6" s="1"/>
  <c r="CZ161" i="6" s="1"/>
  <c r="L152" i="6"/>
  <c r="CL152" i="6" s="1"/>
  <c r="CV152" i="6" s="1"/>
  <c r="M124" i="6"/>
  <c r="CM124" i="6" s="1"/>
  <c r="CW124" i="6" s="1"/>
  <c r="Q294" i="6"/>
  <c r="CQ294" i="6" s="1"/>
  <c r="DA294" i="6" s="1"/>
  <c r="Q171" i="6"/>
  <c r="CQ171" i="6" s="1"/>
  <c r="DA171" i="6" s="1"/>
  <c r="R208" i="6"/>
  <c r="CR208" i="6" s="1"/>
  <c r="DB208" i="6" s="1"/>
  <c r="P162" i="6"/>
  <c r="CP162" i="6" s="1"/>
  <c r="CZ162" i="6" s="1"/>
  <c r="O70" i="6"/>
  <c r="CO70" i="6" s="1"/>
  <c r="CY70" i="6" s="1"/>
  <c r="M45" i="6"/>
  <c r="CM45" i="6" s="1"/>
  <c r="CW45" i="6" s="1"/>
  <c r="K225" i="6"/>
  <c r="CK225" i="6" s="1"/>
  <c r="CU225" i="6" s="1"/>
  <c r="CT225" i="6" s="1"/>
  <c r="M62" i="6"/>
  <c r="CM62" i="6" s="1"/>
  <c r="CW62" i="6" s="1"/>
  <c r="L162" i="6"/>
  <c r="CL162" i="6" s="1"/>
  <c r="M91" i="6"/>
  <c r="CM91" i="6" s="1"/>
  <c r="CW91" i="6" s="1"/>
  <c r="N34" i="6"/>
  <c r="CN34" i="6" s="1"/>
  <c r="CX34" i="6" s="1"/>
  <c r="L117" i="6"/>
  <c r="CL117" i="6" s="1"/>
  <c r="CV117" i="6" s="1"/>
  <c r="O17" i="6"/>
  <c r="CO17" i="6" s="1"/>
  <c r="CY17" i="6" s="1"/>
  <c r="M93" i="6"/>
  <c r="CM93" i="6" s="1"/>
  <c r="CW93" i="6" s="1"/>
  <c r="R187" i="6"/>
  <c r="CR187" i="6" s="1"/>
  <c r="DB187" i="6" s="1"/>
  <c r="R171" i="6"/>
  <c r="CR171" i="6" s="1"/>
  <c r="DB171" i="6" s="1"/>
  <c r="Q52" i="6"/>
  <c r="CQ52" i="6" s="1"/>
  <c r="DA52" i="6" s="1"/>
  <c r="K157" i="6"/>
  <c r="CK157" i="6" s="1"/>
  <c r="CU157" i="6" s="1"/>
  <c r="CT157" i="6" s="1"/>
  <c r="L69" i="6"/>
  <c r="CL69" i="6" s="1"/>
  <c r="CV69" i="6" s="1"/>
  <c r="R84" i="6"/>
  <c r="CR84" i="6" s="1"/>
  <c r="DB84" i="6" s="1"/>
  <c r="N56" i="6"/>
  <c r="CN56" i="6" s="1"/>
  <c r="CX56" i="6" s="1"/>
  <c r="Q62" i="6"/>
  <c r="CQ62" i="6" s="1"/>
  <c r="DA62" i="6" s="1"/>
  <c r="M109" i="6"/>
  <c r="CM109" i="6" s="1"/>
  <c r="CW109" i="6" s="1"/>
  <c r="L248" i="6"/>
  <c r="CL248" i="6" s="1"/>
  <c r="CV248" i="6" s="1"/>
  <c r="P258" i="6"/>
  <c r="CP258" i="6" s="1"/>
  <c r="CZ258" i="6" s="1"/>
  <c r="N171" i="6"/>
  <c r="CN171" i="6" s="1"/>
  <c r="CX171" i="6" s="1"/>
  <c r="P64" i="6"/>
  <c r="CP64" i="6" s="1"/>
  <c r="CZ64" i="6" s="1"/>
  <c r="P248" i="6"/>
  <c r="CP248" i="6" s="1"/>
  <c r="CZ248" i="6" s="1"/>
  <c r="P90" i="6"/>
  <c r="CP90" i="6" s="1"/>
  <c r="CZ90" i="6" s="1"/>
  <c r="K289" i="6"/>
  <c r="CK289" i="6" s="1"/>
  <c r="CU289" i="6" s="1"/>
  <c r="CT289" i="6" s="1"/>
  <c r="O89" i="6"/>
  <c r="CO89" i="6" s="1"/>
  <c r="CY89" i="6" s="1"/>
  <c r="M106" i="6"/>
  <c r="CM106" i="6" s="1"/>
  <c r="CW106" i="6" s="1"/>
  <c r="N116" i="6"/>
  <c r="CN116" i="6" s="1"/>
  <c r="CX116" i="6" s="1"/>
  <c r="N106" i="6"/>
  <c r="CN106" i="6" s="1"/>
  <c r="CX106" i="6" s="1"/>
  <c r="M173" i="6"/>
  <c r="CM173" i="6" s="1"/>
  <c r="CW173" i="6" s="1"/>
  <c r="Q236" i="6"/>
  <c r="CQ236" i="6" s="1"/>
  <c r="DA236" i="6" s="1"/>
  <c r="O97" i="6"/>
  <c r="CO97" i="6" s="1"/>
  <c r="CY97" i="6" s="1"/>
  <c r="R131" i="6"/>
  <c r="CR131" i="6" s="1"/>
  <c r="DB131" i="6" s="1"/>
  <c r="K34" i="6"/>
  <c r="CK34" i="6" s="1"/>
  <c r="R101" i="6"/>
  <c r="CR101" i="6" s="1"/>
  <c r="DB101" i="6" s="1"/>
  <c r="Q77" i="6"/>
  <c r="CQ77" i="6" s="1"/>
  <c r="DA77" i="6" s="1"/>
  <c r="Q293" i="6"/>
  <c r="CQ293" i="6" s="1"/>
  <c r="DA293" i="6" s="1"/>
  <c r="Q91" i="6"/>
  <c r="CQ91" i="6" s="1"/>
  <c r="DA91" i="6" s="1"/>
  <c r="L215" i="6"/>
  <c r="CL215" i="6" s="1"/>
  <c r="CV215" i="6" s="1"/>
  <c r="P294" i="6"/>
  <c r="CP294" i="6" s="1"/>
  <c r="CZ294" i="6" s="1"/>
  <c r="K21" i="6"/>
  <c r="CK21" i="6" s="1"/>
  <c r="CU21" i="6" s="1"/>
  <c r="R6" i="6"/>
  <c r="CR6" i="6" s="1"/>
  <c r="DB6" i="6" s="1"/>
  <c r="R7" i="6"/>
  <c r="CR7" i="6" s="1"/>
  <c r="DB7" i="6" s="1"/>
  <c r="L18" i="6"/>
  <c r="CL18" i="6" s="1"/>
  <c r="CV18" i="6" s="1"/>
  <c r="M9" i="6"/>
  <c r="CM9" i="6" s="1"/>
  <c r="CW9" i="6" s="1"/>
  <c r="L10" i="6"/>
  <c r="CL10" i="6" s="1"/>
  <c r="CV10" i="6" s="1"/>
  <c r="P18" i="6"/>
  <c r="CP18" i="6" s="1"/>
  <c r="CZ18" i="6" s="1"/>
  <c r="O31" i="6"/>
  <c r="CO31" i="6" s="1"/>
  <c r="CY31" i="6" s="1"/>
  <c r="O10" i="6"/>
  <c r="CO10" i="6" s="1"/>
  <c r="CY10" i="6" s="1"/>
  <c r="R10" i="6"/>
  <c r="CR10" i="6" s="1"/>
  <c r="DB10" i="6" s="1"/>
  <c r="N6" i="6"/>
  <c r="CN6" i="6" s="1"/>
  <c r="CX6" i="6" s="1"/>
  <c r="Q6" i="6"/>
  <c r="CQ6" i="6" s="1"/>
  <c r="DA6" i="6" s="1"/>
  <c r="J15" i="6"/>
  <c r="C27" i="6"/>
  <c r="D29" i="6"/>
  <c r="R25" i="6"/>
  <c r="CR25" i="6" s="1"/>
  <c r="DB25" i="6" s="1"/>
  <c r="L23" i="6"/>
  <c r="CL23" i="6" s="1"/>
  <c r="CV23" i="6" s="1"/>
  <c r="CT20" i="6"/>
  <c r="M29" i="6"/>
  <c r="CM29" i="6" s="1"/>
  <c r="CW29" i="6" s="1"/>
  <c r="O18" i="6"/>
  <c r="CO18" i="6" s="1"/>
  <c r="CY18" i="6" s="1"/>
  <c r="Q12" i="6"/>
  <c r="CQ12" i="6" s="1"/>
  <c r="DA12" i="6" s="1"/>
  <c r="P16" i="6"/>
  <c r="CP16" i="6" s="1"/>
  <c r="CZ16" i="6" s="1"/>
  <c r="M8" i="6"/>
  <c r="CM8" i="6" s="1"/>
  <c r="CW8" i="6" s="1"/>
  <c r="CT19" i="6"/>
  <c r="K25" i="6"/>
  <c r="CK25" i="6" s="1"/>
  <c r="CU25" i="6" s="1"/>
  <c r="K29" i="6"/>
  <c r="CK29" i="6" s="1"/>
  <c r="CU29" i="6" s="1"/>
  <c r="Q21" i="6"/>
  <c r="CQ21" i="6" s="1"/>
  <c r="DA21" i="6" s="1"/>
  <c r="N9" i="6"/>
  <c r="CN9" i="6" s="1"/>
  <c r="CX9" i="6" s="1"/>
  <c r="Q16" i="6"/>
  <c r="CQ16" i="6" s="1"/>
  <c r="DA16" i="6" s="1"/>
  <c r="Q10" i="6"/>
  <c r="CQ10" i="6" s="1"/>
  <c r="DA10" i="6" s="1"/>
  <c r="N16" i="6"/>
  <c r="CN16" i="6" s="1"/>
  <c r="CX16" i="6" s="1"/>
  <c r="M30" i="6"/>
  <c r="CM30" i="6" s="1"/>
  <c r="CW30" i="6" s="1"/>
  <c r="L29" i="6"/>
  <c r="CL29" i="6" s="1"/>
  <c r="CV29" i="6" s="1"/>
  <c r="K16" i="6"/>
  <c r="CK16" i="6" s="1"/>
  <c r="CU16" i="6" s="1"/>
  <c r="Q18" i="6"/>
  <c r="CQ18" i="6" s="1"/>
  <c r="DA18" i="6" s="1"/>
  <c r="L30" i="6"/>
  <c r="CL30" i="6" s="1"/>
  <c r="CV30" i="6" s="1"/>
  <c r="Q25" i="6"/>
  <c r="CQ25" i="6" s="1"/>
  <c r="DA25" i="6" s="1"/>
  <c r="K23" i="6"/>
  <c r="CK23" i="6" s="1"/>
  <c r="CU23" i="6" s="1"/>
  <c r="L31" i="6"/>
  <c r="CL31" i="6" s="1"/>
  <c r="CV31" i="6" s="1"/>
  <c r="K12" i="6"/>
  <c r="CK12" i="6" s="1"/>
  <c r="CU12" i="6" s="1"/>
  <c r="Q29" i="6"/>
  <c r="CQ29" i="6" s="1"/>
  <c r="DA29" i="6" s="1"/>
  <c r="R16" i="6"/>
  <c r="CR16" i="6" s="1"/>
  <c r="DB16" i="6" s="1"/>
  <c r="R21" i="6"/>
  <c r="CR21" i="6" s="1"/>
  <c r="DB21" i="6" s="1"/>
  <c r="R8" i="6"/>
  <c r="CR8" i="6" s="1"/>
  <c r="DB8" i="6" s="1"/>
  <c r="P12" i="6"/>
  <c r="CP12" i="6" s="1"/>
  <c r="CZ12" i="6" s="1"/>
  <c r="L12" i="6"/>
  <c r="CL12" i="6" s="1"/>
  <c r="CV12" i="6" s="1"/>
  <c r="M23" i="6"/>
  <c r="CM23" i="6" s="1"/>
  <c r="CW23" i="6" s="1"/>
  <c r="M12" i="6"/>
  <c r="CM12" i="6" s="1"/>
  <c r="CW12" i="6" s="1"/>
  <c r="L17" i="6"/>
  <c r="CL17" i="6" s="1"/>
  <c r="CV17" i="6" s="1"/>
  <c r="M31" i="6"/>
  <c r="CM31" i="6" s="1"/>
  <c r="CW31" i="6" s="1"/>
  <c r="O12" i="6"/>
  <c r="CO12" i="6" s="1"/>
  <c r="CY12" i="6" s="1"/>
  <c r="P24" i="6"/>
  <c r="CP24" i="6" s="1"/>
  <c r="CZ24" i="6" s="1"/>
  <c r="K18" i="6"/>
  <c r="CK18" i="6" s="1"/>
  <c r="CU18" i="6" s="1"/>
  <c r="O16" i="6"/>
  <c r="CO16" i="6" s="1"/>
  <c r="CY16" i="6" s="1"/>
  <c r="E29" i="6"/>
  <c r="R29" i="6"/>
  <c r="CR29" i="6" s="1"/>
  <c r="DB29" i="6" s="1"/>
  <c r="N23" i="6"/>
  <c r="CN23" i="6" s="1"/>
  <c r="CX23" i="6" s="1"/>
  <c r="R12" i="6"/>
  <c r="CR12" i="6" s="1"/>
  <c r="DB12" i="6" s="1"/>
  <c r="N29" i="6"/>
  <c r="CN29" i="6" s="1"/>
  <c r="CX29" i="6" s="1"/>
  <c r="B5" i="2"/>
  <c r="B4" i="2"/>
  <c r="J22" i="6"/>
  <c r="E6" i="6"/>
  <c r="J21" i="6"/>
  <c r="J12" i="6"/>
  <c r="J24" i="6"/>
  <c r="G21" i="6"/>
  <c r="J11" i="6"/>
  <c r="F6" i="6"/>
  <c r="J6" i="6"/>
  <c r="I6" i="6"/>
  <c r="B4" i="6"/>
  <c r="CA20" i="2" l="1"/>
  <c r="CA14" i="2"/>
  <c r="CA11" i="2"/>
  <c r="AC7" i="2"/>
  <c r="CA25" i="2"/>
  <c r="CA22" i="2"/>
  <c r="CA18" i="2"/>
  <c r="CA17" i="2"/>
  <c r="CC17" i="2"/>
  <c r="CB17" i="2" s="1"/>
  <c r="CA28" i="2"/>
  <c r="CA34" i="2"/>
  <c r="CA6" i="2"/>
  <c r="CB6" i="2"/>
  <c r="AH12" i="1"/>
  <c r="DJ7" i="2"/>
  <c r="AD12" i="1"/>
  <c r="DF7" i="2"/>
  <c r="DB7" i="2" s="1"/>
  <c r="CB7" i="2"/>
  <c r="AF12" i="1"/>
  <c r="DH7" i="2"/>
  <c r="CA7" i="2"/>
  <c r="DB6" i="2"/>
  <c r="T4" i="6"/>
  <c r="AM4" i="6" s="1"/>
  <c r="S4" i="6"/>
  <c r="AC4" i="6"/>
  <c r="AD4" i="6" s="1"/>
  <c r="AL4" i="2"/>
  <c r="AL5" i="2"/>
  <c r="L10" i="1" s="1"/>
  <c r="R10" i="1" s="1"/>
  <c r="CS202" i="6"/>
  <c r="N236" i="6"/>
  <c r="CN236" i="6" s="1"/>
  <c r="CX236" i="6" s="1"/>
  <c r="L177" i="6"/>
  <c r="CL177" i="6" s="1"/>
  <c r="CV177" i="6" s="1"/>
  <c r="N270" i="6"/>
  <c r="CN270" i="6" s="1"/>
  <c r="CX270" i="6" s="1"/>
  <c r="O191" i="6"/>
  <c r="CO191" i="6" s="1"/>
  <c r="CY191" i="6" s="1"/>
  <c r="L53" i="6"/>
  <c r="CL53" i="6" s="1"/>
  <c r="CV53" i="6" s="1"/>
  <c r="O243" i="6"/>
  <c r="CO243" i="6" s="1"/>
  <c r="CY243" i="6" s="1"/>
  <c r="CS252" i="6"/>
  <c r="M108" i="6"/>
  <c r="CM108" i="6" s="1"/>
  <c r="CW108" i="6" s="1"/>
  <c r="P138" i="6"/>
  <c r="CP138" i="6" s="1"/>
  <c r="CZ138" i="6" s="1"/>
  <c r="N279" i="6"/>
  <c r="CN279" i="6" s="1"/>
  <c r="CX279" i="6" s="1"/>
  <c r="K200" i="6"/>
  <c r="CK200" i="6" s="1"/>
  <c r="CU200" i="6" s="1"/>
  <c r="CT200" i="6" s="1"/>
  <c r="Q234" i="6"/>
  <c r="CQ234" i="6" s="1"/>
  <c r="DA234" i="6" s="1"/>
  <c r="R281" i="6"/>
  <c r="CR281" i="6" s="1"/>
  <c r="DB281" i="6" s="1"/>
  <c r="CS196" i="6"/>
  <c r="L37" i="6"/>
  <c r="CL37" i="6" s="1"/>
  <c r="CV37" i="6" s="1"/>
  <c r="CS68" i="6"/>
  <c r="L171" i="6"/>
  <c r="CL171" i="6" s="1"/>
  <c r="CV171" i="6" s="1"/>
  <c r="P270" i="6"/>
  <c r="CP270" i="6" s="1"/>
  <c r="CZ270" i="6" s="1"/>
  <c r="A5" i="5"/>
  <c r="D5" i="5" s="1"/>
  <c r="E5" i="5" s="1"/>
  <c r="M10" i="1" s="1"/>
  <c r="H5" i="2"/>
  <c r="L251" i="6"/>
  <c r="CL251" i="6" s="1"/>
  <c r="CV251" i="6" s="1"/>
  <c r="Q90" i="6"/>
  <c r="CQ90" i="6" s="1"/>
  <c r="DA90" i="6" s="1"/>
  <c r="Q207" i="6"/>
  <c r="CQ207" i="6" s="1"/>
  <c r="DA207" i="6" s="1"/>
  <c r="H4" i="2"/>
  <c r="CS272" i="6"/>
  <c r="N150" i="6"/>
  <c r="CN150" i="6" s="1"/>
  <c r="CX150" i="6" s="1"/>
  <c r="L52" i="6"/>
  <c r="CL52" i="6" s="1"/>
  <c r="CV52" i="6" s="1"/>
  <c r="L13" i="6"/>
  <c r="CL13" i="6" s="1"/>
  <c r="CV13" i="6" s="1"/>
  <c r="R199" i="6"/>
  <c r="CR199" i="6" s="1"/>
  <c r="DB199" i="6" s="1"/>
  <c r="O53" i="6"/>
  <c r="CO53" i="6" s="1"/>
  <c r="CY53" i="6" s="1"/>
  <c r="P213" i="6"/>
  <c r="CP213" i="6" s="1"/>
  <c r="CZ213" i="6" s="1"/>
  <c r="CS115" i="6"/>
  <c r="CS58" i="6"/>
  <c r="CS149" i="6"/>
  <c r="P29" i="6"/>
  <c r="CP29" i="6" s="1"/>
  <c r="CZ29" i="6" s="1"/>
  <c r="R55" i="6"/>
  <c r="CR55" i="6" s="1"/>
  <c r="DB55" i="6" s="1"/>
  <c r="P235" i="6"/>
  <c r="CP235" i="6" s="1"/>
  <c r="CZ235" i="6" s="1"/>
  <c r="CS189" i="6"/>
  <c r="CS127" i="6"/>
  <c r="M10" i="6"/>
  <c r="CM10" i="6" s="1"/>
  <c r="CW10" i="6" s="1"/>
  <c r="N41" i="6"/>
  <c r="CN41" i="6" s="1"/>
  <c r="CX41" i="6" s="1"/>
  <c r="O140" i="6"/>
  <c r="CO140" i="6" s="1"/>
  <c r="CY140" i="6" s="1"/>
  <c r="CS201" i="6"/>
  <c r="Q164" i="6"/>
  <c r="CQ164" i="6" s="1"/>
  <c r="DA164" i="6" s="1"/>
  <c r="Q81" i="6"/>
  <c r="CQ81" i="6" s="1"/>
  <c r="DA81" i="6" s="1"/>
  <c r="M235" i="6"/>
  <c r="CM235" i="6" s="1"/>
  <c r="CW235" i="6" s="1"/>
  <c r="R59" i="6"/>
  <c r="CR59" i="6" s="1"/>
  <c r="DB59" i="6" s="1"/>
  <c r="P151" i="6"/>
  <c r="CP151" i="6" s="1"/>
  <c r="CZ151" i="6" s="1"/>
  <c r="Q287" i="6"/>
  <c r="CQ287" i="6" s="1"/>
  <c r="DA287" i="6" s="1"/>
  <c r="CS169" i="6"/>
  <c r="O13" i="6"/>
  <c r="CO13" i="6" s="1"/>
  <c r="CY13" i="6" s="1"/>
  <c r="L151" i="6"/>
  <c r="CL151" i="6" s="1"/>
  <c r="CV151" i="6" s="1"/>
  <c r="P230" i="6"/>
  <c r="CP230" i="6" s="1"/>
  <c r="CZ230" i="6" s="1"/>
  <c r="O274" i="6"/>
  <c r="CO274" i="6" s="1"/>
  <c r="CY274" i="6" s="1"/>
  <c r="P40" i="6"/>
  <c r="CP40" i="6" s="1"/>
  <c r="CZ40" i="6" s="1"/>
  <c r="Q246" i="6"/>
  <c r="CQ246" i="6" s="1"/>
  <c r="DA246" i="6" s="1"/>
  <c r="L263" i="6"/>
  <c r="CL263" i="6" s="1"/>
  <c r="CV263" i="6" s="1"/>
  <c r="P256" i="6"/>
  <c r="CP256" i="6" s="1"/>
  <c r="CZ256" i="6" s="1"/>
  <c r="CS71" i="6"/>
  <c r="CS297" i="6"/>
  <c r="CS277" i="6"/>
  <c r="CS122" i="6"/>
  <c r="CS166" i="6"/>
  <c r="R27" i="6"/>
  <c r="CR27" i="6" s="1"/>
  <c r="DB27" i="6" s="1"/>
  <c r="CS209" i="6"/>
  <c r="CS99" i="6"/>
  <c r="CS61" i="6"/>
  <c r="P62" i="6"/>
  <c r="CP62" i="6" s="1"/>
  <c r="CZ62" i="6" s="1"/>
  <c r="K103" i="6"/>
  <c r="CK103" i="6" s="1"/>
  <c r="CU103" i="6" s="1"/>
  <c r="CT103" i="6" s="1"/>
  <c r="L220" i="6"/>
  <c r="CL220" i="6" s="1"/>
  <c r="CV220" i="6" s="1"/>
  <c r="Q108" i="6"/>
  <c r="CQ108" i="6" s="1"/>
  <c r="DA108" i="6" s="1"/>
  <c r="R37" i="6"/>
  <c r="CR37" i="6" s="1"/>
  <c r="DB37" i="6" s="1"/>
  <c r="L204" i="6"/>
  <c r="CL204" i="6" s="1"/>
  <c r="CV204" i="6" s="1"/>
  <c r="CS265" i="6"/>
  <c r="CS36" i="6"/>
  <c r="CS76" i="6"/>
  <c r="CS249" i="6"/>
  <c r="R186" i="6"/>
  <c r="CR186" i="6" s="1"/>
  <c r="DB186" i="6" s="1"/>
  <c r="CS242" i="6"/>
  <c r="CS154" i="6"/>
  <c r="CS195" i="6"/>
  <c r="CS79" i="6"/>
  <c r="CS26" i="6"/>
  <c r="R78" i="6"/>
  <c r="CR78" i="6" s="1"/>
  <c r="DB78" i="6" s="1"/>
  <c r="Q193" i="6"/>
  <c r="CQ193" i="6" s="1"/>
  <c r="DA193" i="6" s="1"/>
  <c r="Q188" i="6"/>
  <c r="CQ188" i="6" s="1"/>
  <c r="DA188" i="6" s="1"/>
  <c r="N86" i="6"/>
  <c r="CN86" i="6" s="1"/>
  <c r="CX86" i="6" s="1"/>
  <c r="L290" i="6"/>
  <c r="CL290" i="6" s="1"/>
  <c r="CV290" i="6" s="1"/>
  <c r="P20" i="6"/>
  <c r="CP20" i="6" s="1"/>
  <c r="CZ20" i="6" s="1"/>
  <c r="CS217" i="6"/>
  <c r="CS190" i="6"/>
  <c r="N101" i="6"/>
  <c r="CN101" i="6" s="1"/>
  <c r="CX101" i="6" s="1"/>
  <c r="M37" i="6"/>
  <c r="CM37" i="6" s="1"/>
  <c r="CW37" i="6" s="1"/>
  <c r="O203" i="6"/>
  <c r="CO203" i="6" s="1"/>
  <c r="CY203" i="6" s="1"/>
  <c r="O183" i="6"/>
  <c r="CO183" i="6" s="1"/>
  <c r="CY183" i="6" s="1"/>
  <c r="CS185" i="6"/>
  <c r="CS63" i="6"/>
  <c r="CS113" i="6"/>
  <c r="CS105" i="6"/>
  <c r="CS128" i="6"/>
  <c r="L214" i="6"/>
  <c r="CL214" i="6" s="1"/>
  <c r="CV214" i="6" s="1"/>
  <c r="R164" i="6"/>
  <c r="CR164" i="6" s="1"/>
  <c r="DB164" i="6" s="1"/>
  <c r="L104" i="6"/>
  <c r="CL104" i="6" s="1"/>
  <c r="CV104" i="6" s="1"/>
  <c r="L181" i="6"/>
  <c r="CL181" i="6" s="1"/>
  <c r="CV181" i="6" s="1"/>
  <c r="M40" i="6"/>
  <c r="CM40" i="6" s="1"/>
  <c r="CW40" i="6" s="1"/>
  <c r="M279" i="6"/>
  <c r="CM279" i="6" s="1"/>
  <c r="CW279" i="6" s="1"/>
  <c r="N143" i="6"/>
  <c r="CN143" i="6" s="1"/>
  <c r="CX143" i="6" s="1"/>
  <c r="N39" i="6"/>
  <c r="CN39" i="6" s="1"/>
  <c r="CX39" i="6" s="1"/>
  <c r="P103" i="6"/>
  <c r="CP103" i="6" s="1"/>
  <c r="CZ103" i="6" s="1"/>
  <c r="CS67" i="6"/>
  <c r="CS54" i="6"/>
  <c r="CS280" i="6"/>
  <c r="R123" i="6"/>
  <c r="CR123" i="6" s="1"/>
  <c r="DB123" i="6" s="1"/>
  <c r="M66" i="6"/>
  <c r="CM66" i="6" s="1"/>
  <c r="CW66" i="6" s="1"/>
  <c r="N298" i="6"/>
  <c r="CN298" i="6" s="1"/>
  <c r="CX298" i="6" s="1"/>
  <c r="L267" i="6"/>
  <c r="CL267" i="6" s="1"/>
  <c r="CV267" i="6" s="1"/>
  <c r="CS288" i="6"/>
  <c r="CS44" i="6"/>
  <c r="CS65" i="6"/>
  <c r="CS197" i="6"/>
  <c r="CS139" i="6"/>
  <c r="CS148" i="6"/>
  <c r="CS130" i="6"/>
  <c r="CS175" i="6"/>
  <c r="R240" i="6"/>
  <c r="CR240" i="6" s="1"/>
  <c r="DB240" i="6" s="1"/>
  <c r="N278" i="6"/>
  <c r="CN278" i="6" s="1"/>
  <c r="CX278" i="6" s="1"/>
  <c r="K236" i="6"/>
  <c r="CK236" i="6" s="1"/>
  <c r="CU236" i="6" s="1"/>
  <c r="CT236" i="6" s="1"/>
  <c r="M247" i="6"/>
  <c r="CM247" i="6" s="1"/>
  <c r="CW247" i="6" s="1"/>
  <c r="CS232" i="6"/>
  <c r="P8" i="6"/>
  <c r="CP8" i="6" s="1"/>
  <c r="CZ8" i="6" s="1"/>
  <c r="L94" i="6"/>
  <c r="CL94" i="6" s="1"/>
  <c r="CV94" i="6" s="1"/>
  <c r="Q49" i="6"/>
  <c r="CQ49" i="6" s="1"/>
  <c r="DA49" i="6" s="1"/>
  <c r="Q258" i="6"/>
  <c r="CQ258" i="6" s="1"/>
  <c r="DA258" i="6" s="1"/>
  <c r="O117" i="6"/>
  <c r="CO117" i="6" s="1"/>
  <c r="CY117" i="6" s="1"/>
  <c r="L101" i="6"/>
  <c r="CL101" i="6" s="1"/>
  <c r="CV101" i="6" s="1"/>
  <c r="CS88" i="6"/>
  <c r="P116" i="6"/>
  <c r="CP116" i="6" s="1"/>
  <c r="CZ116" i="6" s="1"/>
  <c r="L211" i="6"/>
  <c r="CL211" i="6" s="1"/>
  <c r="CV211" i="6" s="1"/>
  <c r="O156" i="6"/>
  <c r="CO156" i="6" s="1"/>
  <c r="CY156" i="6" s="1"/>
  <c r="CU155" i="6"/>
  <c r="CT155" i="6" s="1"/>
  <c r="CS155" i="6"/>
  <c r="CS233" i="6"/>
  <c r="CS216" i="6"/>
  <c r="N124" i="6"/>
  <c r="CN124" i="6" s="1"/>
  <c r="CX124" i="6" s="1"/>
  <c r="M167" i="6"/>
  <c r="CM167" i="6" s="1"/>
  <c r="CW167" i="6" s="1"/>
  <c r="CS48" i="6"/>
  <c r="CS80" i="6"/>
  <c r="CS136" i="6"/>
  <c r="CS237" i="6"/>
  <c r="Q212" i="6"/>
  <c r="CQ212" i="6" s="1"/>
  <c r="DA212" i="6" s="1"/>
  <c r="N231" i="6"/>
  <c r="CN231" i="6" s="1"/>
  <c r="CX231" i="6" s="1"/>
  <c r="M214" i="6"/>
  <c r="CM214" i="6" s="1"/>
  <c r="CW214" i="6" s="1"/>
  <c r="L16" i="6"/>
  <c r="CL16" i="6" s="1"/>
  <c r="CV16" i="6" s="1"/>
  <c r="L7" i="6"/>
  <c r="CL7" i="6" s="1"/>
  <c r="CV7" i="6" s="1"/>
  <c r="M15" i="6"/>
  <c r="CM15" i="6" s="1"/>
  <c r="CW15" i="6" s="1"/>
  <c r="P25" i="6"/>
  <c r="CP25" i="6" s="1"/>
  <c r="CZ25" i="6" s="1"/>
  <c r="O6" i="6"/>
  <c r="CO6" i="6" s="1"/>
  <c r="CY6" i="6" s="1"/>
  <c r="CT6" i="6" s="1"/>
  <c r="P23" i="6"/>
  <c r="CP23" i="6" s="1"/>
  <c r="CZ23" i="6" s="1"/>
  <c r="R14" i="6"/>
  <c r="CR14" i="6" s="1"/>
  <c r="DB14" i="6" s="1"/>
  <c r="Q165" i="6"/>
  <c r="CQ165" i="6" s="1"/>
  <c r="DA165" i="6" s="1"/>
  <c r="Q296" i="6"/>
  <c r="CQ296" i="6" s="1"/>
  <c r="DA296" i="6" s="1"/>
  <c r="CS51" i="6"/>
  <c r="CS273" i="6"/>
  <c r="CS198" i="6"/>
  <c r="CS174" i="6"/>
  <c r="CS245" i="6"/>
  <c r="CS147" i="6"/>
  <c r="CS35" i="6"/>
  <c r="Q228" i="6"/>
  <c r="CQ228" i="6" s="1"/>
  <c r="DA228" i="6" s="1"/>
  <c r="O121" i="6"/>
  <c r="CO121" i="6" s="1"/>
  <c r="CY121" i="6" s="1"/>
  <c r="M140" i="6"/>
  <c r="CM140" i="6" s="1"/>
  <c r="CW140" i="6" s="1"/>
  <c r="O206" i="6"/>
  <c r="CO206" i="6" s="1"/>
  <c r="CY206" i="6" s="1"/>
  <c r="P157" i="6"/>
  <c r="CP157" i="6" s="1"/>
  <c r="CZ157" i="6" s="1"/>
  <c r="P255" i="6"/>
  <c r="CP255" i="6" s="1"/>
  <c r="CZ255" i="6" s="1"/>
  <c r="Q163" i="6"/>
  <c r="CQ163" i="6" s="1"/>
  <c r="DA163" i="6" s="1"/>
  <c r="P10" i="6"/>
  <c r="CP10" i="6" s="1"/>
  <c r="CZ10" i="6" s="1"/>
  <c r="Q263" i="6"/>
  <c r="CQ263" i="6" s="1"/>
  <c r="DA263" i="6" s="1"/>
  <c r="R173" i="6"/>
  <c r="CR173" i="6" s="1"/>
  <c r="DB173" i="6" s="1"/>
  <c r="Q238" i="6"/>
  <c r="CQ238" i="6" s="1"/>
  <c r="DA238" i="6" s="1"/>
  <c r="N224" i="6"/>
  <c r="CN224" i="6" s="1"/>
  <c r="CX224" i="6" s="1"/>
  <c r="P45" i="6"/>
  <c r="CP45" i="6" s="1"/>
  <c r="CZ45" i="6" s="1"/>
  <c r="L106" i="6"/>
  <c r="CL106" i="6" s="1"/>
  <c r="CV106" i="6" s="1"/>
  <c r="O213" i="6"/>
  <c r="CO213" i="6" s="1"/>
  <c r="CY213" i="6" s="1"/>
  <c r="L293" i="6"/>
  <c r="CL293" i="6" s="1"/>
  <c r="CV293" i="6" s="1"/>
  <c r="M211" i="6"/>
  <c r="CM211" i="6" s="1"/>
  <c r="CW211" i="6" s="1"/>
  <c r="N275" i="6"/>
  <c r="CN275" i="6" s="1"/>
  <c r="CX275" i="6" s="1"/>
  <c r="O226" i="6"/>
  <c r="CO226" i="6" s="1"/>
  <c r="CY226" i="6" s="1"/>
  <c r="O215" i="6"/>
  <c r="CO215" i="6" s="1"/>
  <c r="CY215" i="6" s="1"/>
  <c r="M135" i="6"/>
  <c r="CM135" i="6" s="1"/>
  <c r="CW135" i="6" s="1"/>
  <c r="N14" i="6"/>
  <c r="CN14" i="6" s="1"/>
  <c r="CX14" i="6" s="1"/>
  <c r="CS261" i="6"/>
  <c r="M192" i="6"/>
  <c r="CM192" i="6" s="1"/>
  <c r="CW192" i="6" s="1"/>
  <c r="L24" i="6"/>
  <c r="CL24" i="6" s="1"/>
  <c r="CV24" i="6" s="1"/>
  <c r="N72" i="6"/>
  <c r="CN72" i="6" s="1"/>
  <c r="CX72" i="6" s="1"/>
  <c r="P15" i="6"/>
  <c r="CP15" i="6" s="1"/>
  <c r="CZ15" i="6" s="1"/>
  <c r="CS83" i="6"/>
  <c r="CS153" i="6"/>
  <c r="CS46" i="6"/>
  <c r="M18" i="6"/>
  <c r="CM18" i="6" s="1"/>
  <c r="CW18" i="6" s="1"/>
  <c r="O124" i="6"/>
  <c r="CO124" i="6" s="1"/>
  <c r="CY124" i="6" s="1"/>
  <c r="N74" i="6"/>
  <c r="CN74" i="6" s="1"/>
  <c r="CX74" i="6" s="1"/>
  <c r="O270" i="6"/>
  <c r="CO270" i="6" s="1"/>
  <c r="CY270" i="6" s="1"/>
  <c r="N49" i="6"/>
  <c r="CN49" i="6" s="1"/>
  <c r="CX49" i="6" s="1"/>
  <c r="O186" i="6"/>
  <c r="CO186" i="6" s="1"/>
  <c r="CY186" i="6" s="1"/>
  <c r="O279" i="6"/>
  <c r="CO279" i="6" s="1"/>
  <c r="CY279" i="6" s="1"/>
  <c r="N94" i="6"/>
  <c r="CN94" i="6" s="1"/>
  <c r="CX94" i="6" s="1"/>
  <c r="L254" i="6"/>
  <c r="CL254" i="6" s="1"/>
  <c r="CV254" i="6" s="1"/>
  <c r="N111" i="6"/>
  <c r="CN111" i="6" s="1"/>
  <c r="CX111" i="6" s="1"/>
  <c r="N183" i="6"/>
  <c r="CN183" i="6" s="1"/>
  <c r="CX183" i="6" s="1"/>
  <c r="CS87" i="6"/>
  <c r="CS260" i="6"/>
  <c r="M182" i="6"/>
  <c r="CM182" i="6" s="1"/>
  <c r="CW182" i="6" s="1"/>
  <c r="R42" i="6"/>
  <c r="CR42" i="6" s="1"/>
  <c r="DB42" i="6" s="1"/>
  <c r="R203" i="6"/>
  <c r="CR203" i="6" s="1"/>
  <c r="DB203" i="6" s="1"/>
  <c r="O282" i="6"/>
  <c r="CO282" i="6" s="1"/>
  <c r="CY282" i="6" s="1"/>
  <c r="O222" i="6"/>
  <c r="CO222" i="6" s="1"/>
  <c r="CY222" i="6" s="1"/>
  <c r="R31" i="6"/>
  <c r="CR31" i="6" s="1"/>
  <c r="DB31" i="6" s="1"/>
  <c r="P282" i="6"/>
  <c r="CP282" i="6" s="1"/>
  <c r="CZ282" i="6" s="1"/>
  <c r="K275" i="6"/>
  <c r="CK275" i="6" s="1"/>
  <c r="CU275" i="6" s="1"/>
  <c r="CT275" i="6" s="1"/>
  <c r="R204" i="6"/>
  <c r="CR204" i="6" s="1"/>
  <c r="DB204" i="6" s="1"/>
  <c r="P188" i="6"/>
  <c r="CP188" i="6" s="1"/>
  <c r="CZ188" i="6" s="1"/>
  <c r="CS295" i="6"/>
  <c r="CS158" i="6"/>
  <c r="CS96" i="6"/>
  <c r="R156" i="6"/>
  <c r="CR156" i="6" s="1"/>
  <c r="DB156" i="6" s="1"/>
  <c r="Q247" i="6"/>
  <c r="CQ247" i="6" s="1"/>
  <c r="DA247" i="6" s="1"/>
  <c r="P236" i="6"/>
  <c r="CP236" i="6" s="1"/>
  <c r="CZ236" i="6" s="1"/>
  <c r="M138" i="6"/>
  <c r="CM138" i="6" s="1"/>
  <c r="CW138" i="6" s="1"/>
  <c r="L225" i="6"/>
  <c r="CL225" i="6" s="1"/>
  <c r="CV225" i="6" s="1"/>
  <c r="M132" i="6"/>
  <c r="CM132" i="6" s="1"/>
  <c r="CW132" i="6" s="1"/>
  <c r="M200" i="6"/>
  <c r="CM200" i="6" s="1"/>
  <c r="CW200" i="6" s="1"/>
  <c r="P37" i="6"/>
  <c r="CP37" i="6" s="1"/>
  <c r="CZ37" i="6" s="1"/>
  <c r="L210" i="6"/>
  <c r="CL210" i="6" s="1"/>
  <c r="CV210" i="6" s="1"/>
  <c r="M86" i="6"/>
  <c r="CM86" i="6" s="1"/>
  <c r="CW86" i="6" s="1"/>
  <c r="CS47" i="6"/>
  <c r="CS85" i="6"/>
  <c r="K206" i="6"/>
  <c r="CK206" i="6" s="1"/>
  <c r="CU206" i="6" s="1"/>
  <c r="CT206" i="6" s="1"/>
  <c r="N200" i="6"/>
  <c r="CN200" i="6" s="1"/>
  <c r="CX200" i="6" s="1"/>
  <c r="O27" i="6"/>
  <c r="CO27" i="6" s="1"/>
  <c r="CY27" i="6" s="1"/>
  <c r="O194" i="6"/>
  <c r="CO194" i="6" s="1"/>
  <c r="CY194" i="6" s="1"/>
  <c r="Q278" i="6"/>
  <c r="CQ278" i="6" s="1"/>
  <c r="DA278" i="6" s="1"/>
  <c r="M188" i="6"/>
  <c r="CM188" i="6" s="1"/>
  <c r="CW188" i="6" s="1"/>
  <c r="R49" i="6"/>
  <c r="CR49" i="6" s="1"/>
  <c r="DB49" i="6" s="1"/>
  <c r="M165" i="6"/>
  <c r="CM165" i="6" s="1"/>
  <c r="CW165" i="6" s="1"/>
  <c r="N282" i="6"/>
  <c r="CN282" i="6" s="1"/>
  <c r="CX282" i="6" s="1"/>
  <c r="R22" i="6"/>
  <c r="CR22" i="6" s="1"/>
  <c r="N258" i="6"/>
  <c r="CN258" i="6" s="1"/>
  <c r="CX258" i="6" s="1"/>
  <c r="Q203" i="6"/>
  <c r="CQ203" i="6" s="1"/>
  <c r="DA203" i="6" s="1"/>
  <c r="CS221" i="6"/>
  <c r="K111" i="6"/>
  <c r="CK111" i="6" s="1"/>
  <c r="CU111" i="6" s="1"/>
  <c r="CT111" i="6" s="1"/>
  <c r="O7" i="6"/>
  <c r="CO7" i="6" s="1"/>
  <c r="CY7" i="6" s="1"/>
  <c r="L206" i="6"/>
  <c r="CL206" i="6" s="1"/>
  <c r="CV206" i="6" s="1"/>
  <c r="Q262" i="6"/>
  <c r="CQ262" i="6" s="1"/>
  <c r="DA262" i="6" s="1"/>
  <c r="L59" i="6"/>
  <c r="CL59" i="6" s="1"/>
  <c r="CV59" i="6" s="1"/>
  <c r="Q184" i="6"/>
  <c r="CQ184" i="6" s="1"/>
  <c r="DA184" i="6" s="1"/>
  <c r="K211" i="6"/>
  <c r="CK211" i="6" s="1"/>
  <c r="CU211" i="6" s="1"/>
  <c r="CT211" i="6" s="1"/>
  <c r="O251" i="6"/>
  <c r="CO251" i="6" s="1"/>
  <c r="CY251" i="6" s="1"/>
  <c r="P39" i="6"/>
  <c r="CP39" i="6" s="1"/>
  <c r="CZ39" i="6" s="1"/>
  <c r="CS205" i="6"/>
  <c r="O103" i="6"/>
  <c r="CO103" i="6" s="1"/>
  <c r="CY103" i="6" s="1"/>
  <c r="Q270" i="6"/>
  <c r="CQ270" i="6" s="1"/>
  <c r="DA270" i="6" s="1"/>
  <c r="L271" i="6"/>
  <c r="CL271" i="6" s="1"/>
  <c r="CV271" i="6" s="1"/>
  <c r="L163" i="6"/>
  <c r="CL163" i="6" s="1"/>
  <c r="CV163" i="6" s="1"/>
  <c r="R17" i="6"/>
  <c r="CR17" i="6" s="1"/>
  <c r="DB17" i="6" s="1"/>
  <c r="L77" i="6"/>
  <c r="CL77" i="6" s="1"/>
  <c r="CV77" i="6" s="1"/>
  <c r="L270" i="6"/>
  <c r="CL270" i="6" s="1"/>
  <c r="CV270" i="6" s="1"/>
  <c r="Q215" i="6"/>
  <c r="CQ215" i="6" s="1"/>
  <c r="DA215" i="6" s="1"/>
  <c r="P74" i="6"/>
  <c r="CP74" i="6" s="1"/>
  <c r="CZ74" i="6" s="1"/>
  <c r="K263" i="6"/>
  <c r="CK263" i="6" s="1"/>
  <c r="CU263" i="6" s="1"/>
  <c r="CT263" i="6" s="1"/>
  <c r="Q192" i="6"/>
  <c r="CQ192" i="6" s="1"/>
  <c r="DA192" i="6" s="1"/>
  <c r="O284" i="6"/>
  <c r="CO284" i="6" s="1"/>
  <c r="CY284" i="6" s="1"/>
  <c r="R286" i="6"/>
  <c r="CR286" i="6" s="1"/>
  <c r="DB286" i="6" s="1"/>
  <c r="R167" i="6"/>
  <c r="CR167" i="6" s="1"/>
  <c r="DB167" i="6" s="1"/>
  <c r="M28" i="6"/>
  <c r="CM28" i="6" s="1"/>
  <c r="CW28" i="6" s="1"/>
  <c r="M159" i="6"/>
  <c r="CM159" i="6" s="1"/>
  <c r="CW159" i="6" s="1"/>
  <c r="P251" i="6"/>
  <c r="CP251" i="6" s="1"/>
  <c r="CZ251" i="6" s="1"/>
  <c r="R211" i="6"/>
  <c r="CR211" i="6" s="1"/>
  <c r="DB211" i="6" s="1"/>
  <c r="N168" i="6"/>
  <c r="CN168" i="6" s="1"/>
  <c r="CX168" i="6" s="1"/>
  <c r="P292" i="6"/>
  <c r="CP292" i="6" s="1"/>
  <c r="CZ292" i="6" s="1"/>
  <c r="K279" i="6"/>
  <c r="CK279" i="6" s="1"/>
  <c r="CU279" i="6" s="1"/>
  <c r="CT279" i="6" s="1"/>
  <c r="P112" i="6"/>
  <c r="CP112" i="6" s="1"/>
  <c r="CZ112" i="6" s="1"/>
  <c r="R56" i="6"/>
  <c r="CR56" i="6" s="1"/>
  <c r="DB56" i="6" s="1"/>
  <c r="M180" i="6"/>
  <c r="CM180" i="6" s="1"/>
  <c r="CW180" i="6" s="1"/>
  <c r="M222" i="6"/>
  <c r="CM222" i="6" s="1"/>
  <c r="CS133" i="6"/>
  <c r="CS241" i="6"/>
  <c r="CS172" i="6"/>
  <c r="CS50" i="6"/>
  <c r="CS276" i="6"/>
  <c r="CS179" i="6"/>
  <c r="R38" i="6"/>
  <c r="CR38" i="6" s="1"/>
  <c r="DB38" i="6" s="1"/>
  <c r="O248" i="6"/>
  <c r="CO248" i="6" s="1"/>
  <c r="CY248" i="6" s="1"/>
  <c r="M267" i="6"/>
  <c r="CM267" i="6" s="1"/>
  <c r="CW267" i="6" s="1"/>
  <c r="L186" i="6"/>
  <c r="CL186" i="6" s="1"/>
  <c r="CV186" i="6" s="1"/>
  <c r="R210" i="6"/>
  <c r="CR210" i="6" s="1"/>
  <c r="E28" i="6"/>
  <c r="Q267" i="6"/>
  <c r="CQ267" i="6" s="1"/>
  <c r="DA267" i="6" s="1"/>
  <c r="O41" i="6"/>
  <c r="CO41" i="6" s="1"/>
  <c r="CY41" i="6" s="1"/>
  <c r="N251" i="6"/>
  <c r="CN251" i="6" s="1"/>
  <c r="CX251" i="6" s="1"/>
  <c r="O231" i="6"/>
  <c r="CO231" i="6" s="1"/>
  <c r="CY231" i="6" s="1"/>
  <c r="N186" i="6"/>
  <c r="CN186" i="6" s="1"/>
  <c r="P192" i="6"/>
  <c r="CP192" i="6" s="1"/>
  <c r="CZ192" i="6" s="1"/>
  <c r="N37" i="6"/>
  <c r="CN37" i="6" s="1"/>
  <c r="CX37" i="6" s="1"/>
  <c r="N208" i="6"/>
  <c r="CN208" i="6" s="1"/>
  <c r="CX208" i="6" s="1"/>
  <c r="Q112" i="6"/>
  <c r="CQ112" i="6" s="1"/>
  <c r="DA112" i="6" s="1"/>
  <c r="M284" i="6"/>
  <c r="CM284" i="6" s="1"/>
  <c r="O266" i="6"/>
  <c r="CO266" i="6" s="1"/>
  <c r="CY266" i="6" s="1"/>
  <c r="P206" i="6"/>
  <c r="CP206" i="6" s="1"/>
  <c r="CZ206" i="6" s="1"/>
  <c r="R292" i="6"/>
  <c r="CR292" i="6" s="1"/>
  <c r="M248" i="6"/>
  <c r="CM248" i="6" s="1"/>
  <c r="CW248" i="6" s="1"/>
  <c r="R163" i="6"/>
  <c r="CR163" i="6" s="1"/>
  <c r="DB163" i="6" s="1"/>
  <c r="K266" i="6"/>
  <c r="CK266" i="6" s="1"/>
  <c r="CU266" i="6" s="1"/>
  <c r="CT266" i="6" s="1"/>
  <c r="K283" i="6"/>
  <c r="CK283" i="6" s="1"/>
  <c r="CU283" i="6" s="1"/>
  <c r="CT283" i="6" s="1"/>
  <c r="K204" i="6"/>
  <c r="CK204" i="6" s="1"/>
  <c r="Q151" i="6"/>
  <c r="CQ151" i="6" s="1"/>
  <c r="DA151" i="6" s="1"/>
  <c r="Q126" i="6"/>
  <c r="CQ126" i="6" s="1"/>
  <c r="DA126" i="6" s="1"/>
  <c r="N109" i="6"/>
  <c r="CN109" i="6" s="1"/>
  <c r="CX109" i="6" s="1"/>
  <c r="K270" i="6"/>
  <c r="CK270" i="6" s="1"/>
  <c r="CU270" i="6" s="1"/>
  <c r="CT270" i="6" s="1"/>
  <c r="K223" i="6"/>
  <c r="CK223" i="6" s="1"/>
  <c r="CU223" i="6" s="1"/>
  <c r="CT223" i="6" s="1"/>
  <c r="O223" i="6"/>
  <c r="CO223" i="6" s="1"/>
  <c r="CY223" i="6" s="1"/>
  <c r="N134" i="6"/>
  <c r="CN134" i="6" s="1"/>
  <c r="CX134" i="6" s="1"/>
  <c r="Q274" i="6"/>
  <c r="CQ274" i="6" s="1"/>
  <c r="DA274" i="6" s="1"/>
  <c r="M227" i="6"/>
  <c r="CM227" i="6" s="1"/>
  <c r="CW227" i="6" s="1"/>
  <c r="R106" i="6"/>
  <c r="CR106" i="6" s="1"/>
  <c r="DB106" i="6" s="1"/>
  <c r="O178" i="6"/>
  <c r="CO178" i="6" s="1"/>
  <c r="CY178" i="6" s="1"/>
  <c r="R100" i="6"/>
  <c r="CR100" i="6" s="1"/>
  <c r="DB100" i="6" s="1"/>
  <c r="N283" i="6"/>
  <c r="CN283" i="6" s="1"/>
  <c r="CX283" i="6" s="1"/>
  <c r="L70" i="6"/>
  <c r="CL70" i="6" s="1"/>
  <c r="CV70" i="6" s="1"/>
  <c r="Q89" i="6"/>
  <c r="CQ89" i="6" s="1"/>
  <c r="DA89" i="6" s="1"/>
  <c r="N90" i="6"/>
  <c r="CN90" i="6" s="1"/>
  <c r="CX90" i="6" s="1"/>
  <c r="M262" i="6"/>
  <c r="CM262" i="6" s="1"/>
  <c r="CW262" i="6" s="1"/>
  <c r="R285" i="6"/>
  <c r="CR285" i="6" s="1"/>
  <c r="DB285" i="6" s="1"/>
  <c r="K86" i="6"/>
  <c r="CK86" i="6" s="1"/>
  <c r="CU86" i="6" s="1"/>
  <c r="CT86" i="6" s="1"/>
  <c r="O214" i="6"/>
  <c r="CO214" i="6" s="1"/>
  <c r="CY214" i="6" s="1"/>
  <c r="L191" i="6"/>
  <c r="CL191" i="6" s="1"/>
  <c r="CV191" i="6" s="1"/>
  <c r="N214" i="6"/>
  <c r="CN214" i="6" s="1"/>
  <c r="CX214" i="6" s="1"/>
  <c r="K191" i="6"/>
  <c r="CK191" i="6" s="1"/>
  <c r="CU191" i="6" s="1"/>
  <c r="CT191" i="6" s="1"/>
  <c r="R214" i="6"/>
  <c r="CR214" i="6" s="1"/>
  <c r="DB214" i="6" s="1"/>
  <c r="Q178" i="6"/>
  <c r="CQ178" i="6" s="1"/>
  <c r="DA178" i="6" s="1"/>
  <c r="N263" i="6"/>
  <c r="CN263" i="6" s="1"/>
  <c r="CX263" i="6" s="1"/>
  <c r="R264" i="6"/>
  <c r="CR264" i="6" s="1"/>
  <c r="M225" i="6"/>
  <c r="CM225" i="6" s="1"/>
  <c r="CW225" i="6" s="1"/>
  <c r="L268" i="6"/>
  <c r="CL268" i="6" s="1"/>
  <c r="K250" i="6"/>
  <c r="CK250" i="6" s="1"/>
  <c r="R270" i="6"/>
  <c r="CR270" i="6" s="1"/>
  <c r="DB270" i="6" s="1"/>
  <c r="O95" i="6"/>
  <c r="CO95" i="6" s="1"/>
  <c r="CY95" i="6" s="1"/>
  <c r="N269" i="6"/>
  <c r="CN269" i="6" s="1"/>
  <c r="CX269" i="6" s="1"/>
  <c r="R254" i="6"/>
  <c r="CR254" i="6" s="1"/>
  <c r="M102" i="6"/>
  <c r="CM102" i="6" s="1"/>
  <c r="CW102" i="6" s="1"/>
  <c r="O296" i="6"/>
  <c r="CO296" i="6" s="1"/>
  <c r="O289" i="6"/>
  <c r="CO289" i="6" s="1"/>
  <c r="CY289" i="6" s="1"/>
  <c r="R257" i="6"/>
  <c r="CR257" i="6" s="1"/>
  <c r="DB257" i="6" s="1"/>
  <c r="R170" i="6"/>
  <c r="CR170" i="6" s="1"/>
  <c r="N259" i="6"/>
  <c r="CN259" i="6" s="1"/>
  <c r="P300" i="6"/>
  <c r="CP300" i="6" s="1"/>
  <c r="CS11" i="6"/>
  <c r="R13" i="6"/>
  <c r="CR13" i="6" s="1"/>
  <c r="DB13" i="6" s="1"/>
  <c r="H29" i="6"/>
  <c r="P7" i="6"/>
  <c r="CP7" i="6" s="1"/>
  <c r="CZ7" i="6" s="1"/>
  <c r="M16" i="6"/>
  <c r="CM16" i="6" s="1"/>
  <c r="CW16" i="6" s="1"/>
  <c r="N7" i="6"/>
  <c r="CN7" i="6" s="1"/>
  <c r="CX7" i="6" s="1"/>
  <c r="L20" i="6"/>
  <c r="CL20" i="6" s="1"/>
  <c r="CS19" i="6"/>
  <c r="O9" i="6"/>
  <c r="CO9" i="6" s="1"/>
  <c r="CY9" i="6" s="1"/>
  <c r="N31" i="6"/>
  <c r="CN31" i="6" s="1"/>
  <c r="CX31" i="6" s="1"/>
  <c r="CS32" i="6"/>
  <c r="Q7" i="6"/>
  <c r="CQ7" i="6" s="1"/>
  <c r="DA7" i="6" s="1"/>
  <c r="CS110" i="6"/>
  <c r="CS145" i="6"/>
  <c r="CS218" i="6"/>
  <c r="CS244" i="6"/>
  <c r="CS60" i="6"/>
  <c r="CS229" i="6"/>
  <c r="CS82" i="6"/>
  <c r="CS219" i="6"/>
  <c r="CS176" i="6"/>
  <c r="CS64" i="6"/>
  <c r="CS141" i="6"/>
  <c r="CS57" i="6"/>
  <c r="CS299" i="6"/>
  <c r="CT13" i="6"/>
  <c r="CS120" i="6"/>
  <c r="A5" i="6"/>
  <c r="CS107" i="6"/>
  <c r="CS33" i="6"/>
  <c r="CS152" i="6"/>
  <c r="CS92" i="6"/>
  <c r="CS114" i="6"/>
  <c r="CT21" i="6"/>
  <c r="CT28" i="6"/>
  <c r="CS119" i="6"/>
  <c r="CS84" i="6"/>
  <c r="CS253" i="6"/>
  <c r="CS239" i="6"/>
  <c r="CS131" i="6"/>
  <c r="CS187" i="6"/>
  <c r="CS73" i="6"/>
  <c r="CS91" i="6"/>
  <c r="CS75" i="6"/>
  <c r="CS43" i="6"/>
  <c r="CS129" i="6"/>
  <c r="CS291" i="6"/>
  <c r="CS160" i="6"/>
  <c r="CT17" i="6"/>
  <c r="CS146" i="6"/>
  <c r="CU34" i="6"/>
  <c r="CT34" i="6" s="1"/>
  <c r="CS34" i="6"/>
  <c r="CU100" i="6"/>
  <c r="CT100" i="6" s="1"/>
  <c r="CS144" i="6"/>
  <c r="CS294" i="6"/>
  <c r="CS142" i="6"/>
  <c r="CT24" i="6"/>
  <c r="DA42" i="6"/>
  <c r="CU118" i="6"/>
  <c r="CT118" i="6" s="1"/>
  <c r="CS118" i="6"/>
  <c r="CU208" i="6"/>
  <c r="CT208" i="6" s="1"/>
  <c r="CS93" i="6"/>
  <c r="CS97" i="6"/>
  <c r="CS125" i="6"/>
  <c r="CS98" i="6"/>
  <c r="CS69" i="6"/>
  <c r="CS161" i="6"/>
  <c r="CS137" i="6"/>
  <c r="CW228" i="6"/>
  <c r="CV162" i="6"/>
  <c r="CS162" i="6"/>
  <c r="CU171" i="6"/>
  <c r="CT171" i="6" s="1"/>
  <c r="CU150" i="6"/>
  <c r="CT150" i="6" s="1"/>
  <c r="CT18" i="6"/>
  <c r="CT10" i="6"/>
  <c r="CT25" i="6"/>
  <c r="CT31" i="6"/>
  <c r="CS21" i="6"/>
  <c r="CT30" i="6"/>
  <c r="CT9" i="6"/>
  <c r="CT8" i="6"/>
  <c r="CS12" i="6"/>
  <c r="CT23" i="6"/>
  <c r="CT16" i="6"/>
  <c r="CT12" i="6"/>
  <c r="CT29" i="6"/>
  <c r="CS30" i="6"/>
  <c r="A4" i="6"/>
  <c r="BU106" i="6"/>
  <c r="CE106" i="6" s="1"/>
  <c r="BY106" i="6"/>
  <c r="CI106" i="6" s="1"/>
  <c r="BT107" i="6"/>
  <c r="CD107" i="6" s="1"/>
  <c r="BX107" i="6"/>
  <c r="CH107" i="6" s="1"/>
  <c r="BS108" i="6"/>
  <c r="BW108" i="6"/>
  <c r="CG108" i="6" s="1"/>
  <c r="BV109" i="6"/>
  <c r="CF109" i="6" s="1"/>
  <c r="BZ109" i="6"/>
  <c r="CJ109" i="6" s="1"/>
  <c r="BT110" i="6"/>
  <c r="CD110" i="6" s="1"/>
  <c r="BV106" i="6"/>
  <c r="CF106" i="6" s="1"/>
  <c r="BW107" i="6"/>
  <c r="CG107" i="6" s="1"/>
  <c r="BT108" i="6"/>
  <c r="CD108" i="6" s="1"/>
  <c r="BY108" i="6"/>
  <c r="CI108" i="6" s="1"/>
  <c r="BT109" i="6"/>
  <c r="CD109" i="6" s="1"/>
  <c r="BY109" i="6"/>
  <c r="CI109" i="6" s="1"/>
  <c r="BU110" i="6"/>
  <c r="CE110" i="6" s="1"/>
  <c r="BY110" i="6"/>
  <c r="CI110" i="6" s="1"/>
  <c r="BS111" i="6"/>
  <c r="BW111" i="6"/>
  <c r="CG111" i="6" s="1"/>
  <c r="BS112" i="6"/>
  <c r="BW112" i="6"/>
  <c r="CG112" i="6" s="1"/>
  <c r="BT113" i="6"/>
  <c r="CD113" i="6" s="1"/>
  <c r="BX113" i="6"/>
  <c r="CH113" i="6" s="1"/>
  <c r="BU114" i="6"/>
  <c r="CE114" i="6" s="1"/>
  <c r="BY114" i="6"/>
  <c r="CI114" i="6" s="1"/>
  <c r="BS115" i="6"/>
  <c r="BW115" i="6"/>
  <c r="CG115" i="6" s="1"/>
  <c r="BU116" i="6"/>
  <c r="CE116" i="6" s="1"/>
  <c r="BY116" i="6"/>
  <c r="CI116" i="6" s="1"/>
  <c r="BV117" i="6"/>
  <c r="CF117" i="6" s="1"/>
  <c r="BZ117" i="6"/>
  <c r="CJ117" i="6" s="1"/>
  <c r="BS118" i="6"/>
  <c r="BW118" i="6"/>
  <c r="CG118" i="6" s="1"/>
  <c r="BU119" i="6"/>
  <c r="CE119" i="6" s="1"/>
  <c r="BY119" i="6"/>
  <c r="CI119" i="6" s="1"/>
  <c r="BV120" i="6"/>
  <c r="CF120" i="6" s="1"/>
  <c r="BZ120" i="6"/>
  <c r="CJ120" i="6" s="1"/>
  <c r="BU121" i="6"/>
  <c r="CE121" i="6" s="1"/>
  <c r="BY121" i="6"/>
  <c r="CI121" i="6" s="1"/>
  <c r="BV122" i="6"/>
  <c r="CF122" i="6" s="1"/>
  <c r="BZ122" i="6"/>
  <c r="CJ122" i="6" s="1"/>
  <c r="BU123" i="6"/>
  <c r="CE123" i="6" s="1"/>
  <c r="BY123" i="6"/>
  <c r="CI123" i="6" s="1"/>
  <c r="BU124" i="6"/>
  <c r="CE124" i="6" s="1"/>
  <c r="BY124" i="6"/>
  <c r="CI124" i="6" s="1"/>
  <c r="BT125" i="6"/>
  <c r="CD125" i="6" s="1"/>
  <c r="BX125" i="6"/>
  <c r="CH125" i="6" s="1"/>
  <c r="BT126" i="6"/>
  <c r="CD126" i="6" s="1"/>
  <c r="BX126" i="6"/>
  <c r="CH126" i="6" s="1"/>
  <c r="BU127" i="6"/>
  <c r="CE127" i="6" s="1"/>
  <c r="BY127" i="6"/>
  <c r="CI127" i="6" s="1"/>
  <c r="BV128" i="6"/>
  <c r="CF128" i="6" s="1"/>
  <c r="BZ128" i="6"/>
  <c r="CJ128" i="6" s="1"/>
  <c r="BS129" i="6"/>
  <c r="BW129" i="6"/>
  <c r="CG129" i="6" s="1"/>
  <c r="BT130" i="6"/>
  <c r="CD130" i="6" s="1"/>
  <c r="BX130" i="6"/>
  <c r="CH130" i="6" s="1"/>
  <c r="BV131" i="6"/>
  <c r="CF131" i="6" s="1"/>
  <c r="BZ131" i="6"/>
  <c r="CJ131" i="6" s="1"/>
  <c r="BX106" i="6"/>
  <c r="CH106" i="6" s="1"/>
  <c r="BU107" i="6"/>
  <c r="CE107" i="6" s="1"/>
  <c r="BZ108" i="6"/>
  <c r="CJ108" i="6" s="1"/>
  <c r="BW109" i="6"/>
  <c r="CG109" i="6" s="1"/>
  <c r="BS110" i="6"/>
  <c r="BZ110" i="6"/>
  <c r="CJ110" i="6" s="1"/>
  <c r="BU111" i="6"/>
  <c r="CE111" i="6" s="1"/>
  <c r="BZ111" i="6"/>
  <c r="CJ111" i="6" s="1"/>
  <c r="BX112" i="6"/>
  <c r="CH112" i="6" s="1"/>
  <c r="BV113" i="6"/>
  <c r="CF113" i="6" s="1"/>
  <c r="BT114" i="6"/>
  <c r="CD114" i="6" s="1"/>
  <c r="BZ114" i="6"/>
  <c r="CJ114" i="6" s="1"/>
  <c r="BU115" i="6"/>
  <c r="CE115" i="6" s="1"/>
  <c r="BZ115" i="6"/>
  <c r="CJ115" i="6" s="1"/>
  <c r="BT116" i="6"/>
  <c r="CD116" i="6" s="1"/>
  <c r="BZ116" i="6"/>
  <c r="CJ116" i="6" s="1"/>
  <c r="BS117" i="6"/>
  <c r="BX117" i="6"/>
  <c r="CH117" i="6" s="1"/>
  <c r="BX118" i="6"/>
  <c r="CH118" i="6" s="1"/>
  <c r="BW119" i="6"/>
  <c r="CG119" i="6" s="1"/>
  <c r="BU120" i="6"/>
  <c r="CE120" i="6" s="1"/>
  <c r="BW121" i="6"/>
  <c r="CG121" i="6" s="1"/>
  <c r="BU122" i="6"/>
  <c r="CE122" i="6" s="1"/>
  <c r="BW123" i="6"/>
  <c r="CG123" i="6" s="1"/>
  <c r="BT124" i="6"/>
  <c r="CD124" i="6" s="1"/>
  <c r="BZ124" i="6"/>
  <c r="CJ124" i="6" s="1"/>
  <c r="BV125" i="6"/>
  <c r="CF125" i="6" s="1"/>
  <c r="BS126" i="6"/>
  <c r="BY126" i="6"/>
  <c r="CI126" i="6" s="1"/>
  <c r="BW127" i="6"/>
  <c r="CG127" i="6" s="1"/>
  <c r="BU128" i="6"/>
  <c r="CE128" i="6" s="1"/>
  <c r="BU129" i="6"/>
  <c r="CE129" i="6" s="1"/>
  <c r="BZ129" i="6"/>
  <c r="CJ129" i="6" s="1"/>
  <c r="BS130" i="6"/>
  <c r="BY130" i="6"/>
  <c r="CI130" i="6" s="1"/>
  <c r="BS131" i="6"/>
  <c r="BX131" i="6"/>
  <c r="CH131" i="6" s="1"/>
  <c r="BS132" i="6"/>
  <c r="BW132" i="6"/>
  <c r="CG132" i="6" s="1"/>
  <c r="BV133" i="6"/>
  <c r="CF133" i="6" s="1"/>
  <c r="BZ133" i="6"/>
  <c r="CJ133" i="6" s="1"/>
  <c r="BT134" i="6"/>
  <c r="CD134" i="6" s="1"/>
  <c r="BX134" i="6"/>
  <c r="CH134" i="6" s="1"/>
  <c r="BV135" i="6"/>
  <c r="CF135" i="6" s="1"/>
  <c r="BZ135" i="6"/>
  <c r="CJ135" i="6" s="1"/>
  <c r="BT136" i="6"/>
  <c r="CD136" i="6" s="1"/>
  <c r="BX136" i="6"/>
  <c r="CH136" i="6" s="1"/>
  <c r="BS137" i="6"/>
  <c r="BW137" i="6"/>
  <c r="CG137" i="6" s="1"/>
  <c r="BU138" i="6"/>
  <c r="CE138" i="6" s="1"/>
  <c r="BY138" i="6"/>
  <c r="CI138" i="6" s="1"/>
  <c r="BS139" i="6"/>
  <c r="BW139" i="6"/>
  <c r="CG139" i="6" s="1"/>
  <c r="BT140" i="6"/>
  <c r="CD140" i="6" s="1"/>
  <c r="BX140" i="6"/>
  <c r="CH140" i="6" s="1"/>
  <c r="BV141" i="6"/>
  <c r="CF141" i="6" s="1"/>
  <c r="BZ141" i="6"/>
  <c r="CJ141" i="6" s="1"/>
  <c r="BT142" i="6"/>
  <c r="CD142" i="6" s="1"/>
  <c r="BX142" i="6"/>
  <c r="CH142" i="6" s="1"/>
  <c r="BS143" i="6"/>
  <c r="BW143" i="6"/>
  <c r="CG143" i="6" s="1"/>
  <c r="BU144" i="6"/>
  <c r="CE144" i="6" s="1"/>
  <c r="BY144" i="6"/>
  <c r="CI144" i="6" s="1"/>
  <c r="BS145" i="6"/>
  <c r="BW145" i="6"/>
  <c r="CG145" i="6" s="1"/>
  <c r="BU146" i="6"/>
  <c r="CE146" i="6" s="1"/>
  <c r="BY146" i="6"/>
  <c r="CI146" i="6" s="1"/>
  <c r="BT147" i="6"/>
  <c r="CD147" i="6" s="1"/>
  <c r="BX147" i="6"/>
  <c r="CH147" i="6" s="1"/>
  <c r="BS148" i="6"/>
  <c r="BW148" i="6"/>
  <c r="CG148" i="6" s="1"/>
  <c r="BU149" i="6"/>
  <c r="CE149" i="6" s="1"/>
  <c r="BY149" i="6"/>
  <c r="CI149" i="6" s="1"/>
  <c r="BS150" i="6"/>
  <c r="BW150" i="6"/>
  <c r="CG150" i="6" s="1"/>
  <c r="BV151" i="6"/>
  <c r="CF151" i="6" s="1"/>
  <c r="BZ151" i="6"/>
  <c r="CJ151" i="6" s="1"/>
  <c r="BU152" i="6"/>
  <c r="CE152" i="6" s="1"/>
  <c r="BY152" i="6"/>
  <c r="CI152" i="6" s="1"/>
  <c r="BS153" i="6"/>
  <c r="BW153" i="6"/>
  <c r="CG153" i="6" s="1"/>
  <c r="BU154" i="6"/>
  <c r="CE154" i="6" s="1"/>
  <c r="BY154" i="6"/>
  <c r="CI154" i="6" s="1"/>
  <c r="BT155" i="6"/>
  <c r="CD155" i="6" s="1"/>
  <c r="BX155" i="6"/>
  <c r="CH155" i="6" s="1"/>
  <c r="BS156" i="6"/>
  <c r="BW156" i="6"/>
  <c r="CG156" i="6" s="1"/>
  <c r="BS157" i="6"/>
  <c r="BW157" i="6"/>
  <c r="CG157" i="6" s="1"/>
  <c r="BS158" i="6"/>
  <c r="BW158" i="6"/>
  <c r="CG158" i="6" s="1"/>
  <c r="BV159" i="6"/>
  <c r="CF159" i="6" s="1"/>
  <c r="BZ159" i="6"/>
  <c r="CJ159" i="6" s="1"/>
  <c r="BU160" i="6"/>
  <c r="CE160" i="6" s="1"/>
  <c r="BY160" i="6"/>
  <c r="CI160" i="6" s="1"/>
  <c r="BS161" i="6"/>
  <c r="BW161" i="6"/>
  <c r="CG161" i="6" s="1"/>
  <c r="BV162" i="6"/>
  <c r="CF162" i="6" s="1"/>
  <c r="BZ162" i="6"/>
  <c r="CJ162" i="6" s="1"/>
  <c r="BU163" i="6"/>
  <c r="CE163" i="6" s="1"/>
  <c r="BY163" i="6"/>
  <c r="CI163" i="6" s="1"/>
  <c r="BT164" i="6"/>
  <c r="CD164" i="6" s="1"/>
  <c r="BX164" i="6"/>
  <c r="CH164" i="6" s="1"/>
  <c r="BV165" i="6"/>
  <c r="CF165" i="6" s="1"/>
  <c r="BZ165" i="6"/>
  <c r="CJ165" i="6" s="1"/>
  <c r="BU166" i="6"/>
  <c r="CE166" i="6" s="1"/>
  <c r="BY166" i="6"/>
  <c r="CI166" i="6" s="1"/>
  <c r="BT167" i="6"/>
  <c r="CD167" i="6" s="1"/>
  <c r="BX167" i="6"/>
  <c r="CH167" i="6" s="1"/>
  <c r="BS168" i="6"/>
  <c r="BW168" i="6"/>
  <c r="CG168" i="6" s="1"/>
  <c r="BU169" i="6"/>
  <c r="CE169" i="6" s="1"/>
  <c r="BY169" i="6"/>
  <c r="CI169" i="6" s="1"/>
  <c r="BT170" i="6"/>
  <c r="CD170" i="6" s="1"/>
  <c r="BX170" i="6"/>
  <c r="CH170" i="6" s="1"/>
  <c r="BS171" i="6"/>
  <c r="BW171" i="6"/>
  <c r="CG171" i="6" s="1"/>
  <c r="BT172" i="6"/>
  <c r="CD172" i="6" s="1"/>
  <c r="BX172" i="6"/>
  <c r="CH172" i="6" s="1"/>
  <c r="BU173" i="6"/>
  <c r="CE173" i="6" s="1"/>
  <c r="BY173" i="6"/>
  <c r="CI173" i="6" s="1"/>
  <c r="BV174" i="6"/>
  <c r="CF174" i="6" s="1"/>
  <c r="BZ174" i="6"/>
  <c r="CJ174" i="6" s="1"/>
  <c r="BS175" i="6"/>
  <c r="BW175" i="6"/>
  <c r="CG175" i="6" s="1"/>
  <c r="BT176" i="6"/>
  <c r="CD176" i="6" s="1"/>
  <c r="BX176" i="6"/>
  <c r="CH176" i="6" s="1"/>
  <c r="BU177" i="6"/>
  <c r="CE177" i="6" s="1"/>
  <c r="BY177" i="6"/>
  <c r="CI177" i="6" s="1"/>
  <c r="BV178" i="6"/>
  <c r="CF178" i="6" s="1"/>
  <c r="BZ178" i="6"/>
  <c r="CJ178" i="6" s="1"/>
  <c r="BS179" i="6"/>
  <c r="BW179" i="6"/>
  <c r="CG179" i="6" s="1"/>
  <c r="BT180" i="6"/>
  <c r="CD180" i="6" s="1"/>
  <c r="BX180" i="6"/>
  <c r="CH180" i="6" s="1"/>
  <c r="BT181" i="6"/>
  <c r="CD181" i="6" s="1"/>
  <c r="BX181" i="6"/>
  <c r="CH181" i="6" s="1"/>
  <c r="BV182" i="6"/>
  <c r="CF182" i="6" s="1"/>
  <c r="BZ182" i="6"/>
  <c r="CJ182" i="6" s="1"/>
  <c r="BV183" i="6"/>
  <c r="CF183" i="6" s="1"/>
  <c r="BZ183" i="6"/>
  <c r="CJ183" i="6" s="1"/>
  <c r="BT184" i="6"/>
  <c r="CD184" i="6" s="1"/>
  <c r="BX184" i="6"/>
  <c r="CH184" i="6" s="1"/>
  <c r="BS185" i="6"/>
  <c r="BW185" i="6"/>
  <c r="CG185" i="6" s="1"/>
  <c r="BT186" i="6"/>
  <c r="CD186" i="6" s="1"/>
  <c r="BX186" i="6"/>
  <c r="CH186" i="6" s="1"/>
  <c r="BU187" i="6"/>
  <c r="CE187" i="6" s="1"/>
  <c r="BY187" i="6"/>
  <c r="CI187" i="6" s="1"/>
  <c r="BT188" i="6"/>
  <c r="CD188" i="6" s="1"/>
  <c r="BX188" i="6"/>
  <c r="CH188" i="6" s="1"/>
  <c r="BT189" i="6"/>
  <c r="CD189" i="6" s="1"/>
  <c r="BX189" i="6"/>
  <c r="CH189" i="6" s="1"/>
  <c r="BT190" i="6"/>
  <c r="CD190" i="6" s="1"/>
  <c r="BX190" i="6"/>
  <c r="CH190" i="6" s="1"/>
  <c r="BU191" i="6"/>
  <c r="CE191" i="6" s="1"/>
  <c r="BY191" i="6"/>
  <c r="CI191" i="6" s="1"/>
  <c r="BT192" i="6"/>
  <c r="CD192" i="6" s="1"/>
  <c r="BX192" i="6"/>
  <c r="CH192" i="6" s="1"/>
  <c r="BT193" i="6"/>
  <c r="CD193" i="6" s="1"/>
  <c r="BX193" i="6"/>
  <c r="CH193" i="6" s="1"/>
  <c r="BS194" i="6"/>
  <c r="BW194" i="6"/>
  <c r="CG194" i="6" s="1"/>
  <c r="BU195" i="6"/>
  <c r="CE195" i="6" s="1"/>
  <c r="BY195" i="6"/>
  <c r="CI195" i="6" s="1"/>
  <c r="BV196" i="6"/>
  <c r="CF196" i="6" s="1"/>
  <c r="BZ196" i="6"/>
  <c r="CJ196" i="6" s="1"/>
  <c r="BT197" i="6"/>
  <c r="CD197" i="6" s="1"/>
  <c r="BX197" i="6"/>
  <c r="CH197" i="6" s="1"/>
  <c r="BV198" i="6"/>
  <c r="CF198" i="6" s="1"/>
  <c r="BZ198" i="6"/>
  <c r="CJ198" i="6" s="1"/>
  <c r="BS199" i="6"/>
  <c r="BW199" i="6"/>
  <c r="CG199" i="6" s="1"/>
  <c r="BU200" i="6"/>
  <c r="CE200" i="6" s="1"/>
  <c r="BY200" i="6"/>
  <c r="CI200" i="6" s="1"/>
  <c r="BU201" i="6"/>
  <c r="CE201" i="6" s="1"/>
  <c r="BY201" i="6"/>
  <c r="CI201" i="6" s="1"/>
  <c r="BV202" i="6"/>
  <c r="CF202" i="6" s="1"/>
  <c r="BZ202" i="6"/>
  <c r="CJ202" i="6" s="1"/>
  <c r="BV203" i="6"/>
  <c r="CF203" i="6" s="1"/>
  <c r="BZ203" i="6"/>
  <c r="CJ203" i="6" s="1"/>
  <c r="BS204" i="6"/>
  <c r="BW204" i="6"/>
  <c r="CG204" i="6" s="1"/>
  <c r="BS205" i="6"/>
  <c r="BW205" i="6"/>
  <c r="CG205" i="6" s="1"/>
  <c r="BV206" i="6"/>
  <c r="CF206" i="6" s="1"/>
  <c r="BZ206" i="6"/>
  <c r="CJ206" i="6" s="1"/>
  <c r="BS207" i="6"/>
  <c r="BW207" i="6"/>
  <c r="CG207" i="6" s="1"/>
  <c r="BS208" i="6"/>
  <c r="BW208" i="6"/>
  <c r="CG208" i="6" s="1"/>
  <c r="BT209" i="6"/>
  <c r="CD209" i="6" s="1"/>
  <c r="BX209" i="6"/>
  <c r="CH209" i="6" s="1"/>
  <c r="BV210" i="6"/>
  <c r="CF210" i="6" s="1"/>
  <c r="BZ210" i="6"/>
  <c r="CJ210" i="6" s="1"/>
  <c r="BS211" i="6"/>
  <c r="BW211" i="6"/>
  <c r="CG211" i="6" s="1"/>
  <c r="BT212" i="6"/>
  <c r="CD212" i="6" s="1"/>
  <c r="BX212" i="6"/>
  <c r="CH212" i="6" s="1"/>
  <c r="BU213" i="6"/>
  <c r="CE213" i="6" s="1"/>
  <c r="BY213" i="6"/>
  <c r="CI213" i="6" s="1"/>
  <c r="BT214" i="6"/>
  <c r="CD214" i="6" s="1"/>
  <c r="BX214" i="6"/>
  <c r="CH214" i="6" s="1"/>
  <c r="BU215" i="6"/>
  <c r="CE215" i="6" s="1"/>
  <c r="BY215" i="6"/>
  <c r="CI215" i="6" s="1"/>
  <c r="BU216" i="6"/>
  <c r="CE216" i="6" s="1"/>
  <c r="BY216" i="6"/>
  <c r="CI216" i="6" s="1"/>
  <c r="BV217" i="6"/>
  <c r="CF217" i="6" s="1"/>
  <c r="BZ217" i="6"/>
  <c r="CJ217" i="6" s="1"/>
  <c r="BT218" i="6"/>
  <c r="CD218" i="6" s="1"/>
  <c r="BX218" i="6"/>
  <c r="CH218" i="6" s="1"/>
  <c r="BU219" i="6"/>
  <c r="CE219" i="6" s="1"/>
  <c r="BY219" i="6"/>
  <c r="CI219" i="6" s="1"/>
  <c r="BV220" i="6"/>
  <c r="CF220" i="6" s="1"/>
  <c r="BZ220" i="6"/>
  <c r="CJ220" i="6" s="1"/>
  <c r="BS221" i="6"/>
  <c r="BW221" i="6"/>
  <c r="CG221" i="6" s="1"/>
  <c r="BV222" i="6"/>
  <c r="CF222" i="6" s="1"/>
  <c r="BZ222" i="6"/>
  <c r="CJ222" i="6" s="1"/>
  <c r="BS223" i="6"/>
  <c r="BW223" i="6"/>
  <c r="CG223" i="6" s="1"/>
  <c r="BS224" i="6"/>
  <c r="BW224" i="6"/>
  <c r="CG224" i="6" s="1"/>
  <c r="BT225" i="6"/>
  <c r="CD225" i="6" s="1"/>
  <c r="BX225" i="6"/>
  <c r="CH225" i="6" s="1"/>
  <c r="BV226" i="6"/>
  <c r="CF226" i="6" s="1"/>
  <c r="BZ226" i="6"/>
  <c r="CJ226" i="6" s="1"/>
  <c r="BS227" i="6"/>
  <c r="BW227" i="6"/>
  <c r="CG227" i="6" s="1"/>
  <c r="BT228" i="6"/>
  <c r="CD228" i="6" s="1"/>
  <c r="BX228" i="6"/>
  <c r="CH228" i="6" s="1"/>
  <c r="BU229" i="6"/>
  <c r="CE229" i="6" s="1"/>
  <c r="BY229" i="6"/>
  <c r="CI229" i="6" s="1"/>
  <c r="BT230" i="6"/>
  <c r="CD230" i="6" s="1"/>
  <c r="BX230" i="6"/>
  <c r="CH230" i="6" s="1"/>
  <c r="BV231" i="6"/>
  <c r="CF231" i="6" s="1"/>
  <c r="BZ231" i="6"/>
  <c r="CJ231" i="6" s="1"/>
  <c r="BT232" i="6"/>
  <c r="CD232" i="6" s="1"/>
  <c r="BX232" i="6"/>
  <c r="CH232" i="6" s="1"/>
  <c r="BT233" i="6"/>
  <c r="CD233" i="6" s="1"/>
  <c r="BX233" i="6"/>
  <c r="CH233" i="6" s="1"/>
  <c r="BU234" i="6"/>
  <c r="CE234" i="6" s="1"/>
  <c r="BY234" i="6"/>
  <c r="CI234" i="6" s="1"/>
  <c r="BU235" i="6"/>
  <c r="CE235" i="6" s="1"/>
  <c r="BY235" i="6"/>
  <c r="CI235" i="6" s="1"/>
  <c r="BV236" i="6"/>
  <c r="CF236" i="6" s="1"/>
  <c r="BZ236" i="6"/>
  <c r="CJ236" i="6" s="1"/>
  <c r="BS237" i="6"/>
  <c r="BW237" i="6"/>
  <c r="CG237" i="6" s="1"/>
  <c r="BU238" i="6"/>
  <c r="CE238" i="6" s="1"/>
  <c r="BY238" i="6"/>
  <c r="CI238" i="6" s="1"/>
  <c r="BT239" i="6"/>
  <c r="CD239" i="6" s="1"/>
  <c r="BX239" i="6"/>
  <c r="CH239" i="6" s="1"/>
  <c r="BU240" i="6"/>
  <c r="CE240" i="6" s="1"/>
  <c r="BY240" i="6"/>
  <c r="CI240" i="6" s="1"/>
  <c r="BS241" i="6"/>
  <c r="BZ106" i="6"/>
  <c r="CJ106" i="6" s="1"/>
  <c r="BY107" i="6"/>
  <c r="CI107" i="6" s="1"/>
  <c r="BV108" i="6"/>
  <c r="CF108" i="6" s="1"/>
  <c r="BU109" i="6"/>
  <c r="CE109" i="6" s="1"/>
  <c r="BV110" i="6"/>
  <c r="CF110" i="6" s="1"/>
  <c r="BY111" i="6"/>
  <c r="CI111" i="6" s="1"/>
  <c r="BY112" i="6"/>
  <c r="CI112" i="6" s="1"/>
  <c r="BY113" i="6"/>
  <c r="CI113" i="6" s="1"/>
  <c r="BX114" i="6"/>
  <c r="CH114" i="6" s="1"/>
  <c r="BV115" i="6"/>
  <c r="CF115" i="6" s="1"/>
  <c r="BX116" i="6"/>
  <c r="CH116" i="6" s="1"/>
  <c r="BT117" i="6"/>
  <c r="CD117" i="6" s="1"/>
  <c r="BU118" i="6"/>
  <c r="CE118" i="6" s="1"/>
  <c r="BV119" i="6"/>
  <c r="CF119" i="6" s="1"/>
  <c r="BW120" i="6"/>
  <c r="CG120" i="6" s="1"/>
  <c r="BS121" i="6"/>
  <c r="BZ121" i="6"/>
  <c r="CJ121" i="6" s="1"/>
  <c r="BS122" i="6"/>
  <c r="BY122" i="6"/>
  <c r="CI122" i="6" s="1"/>
  <c r="BV123" i="6"/>
  <c r="CF123" i="6" s="1"/>
  <c r="BV124" i="6"/>
  <c r="CF124" i="6" s="1"/>
  <c r="BS125" i="6"/>
  <c r="BZ125" i="6"/>
  <c r="CJ125" i="6" s="1"/>
  <c r="BZ126" i="6"/>
  <c r="CJ126" i="6" s="1"/>
  <c r="BS127" i="6"/>
  <c r="BZ127" i="6"/>
  <c r="CJ127" i="6" s="1"/>
  <c r="BS128" i="6"/>
  <c r="BY128" i="6"/>
  <c r="CI128" i="6" s="1"/>
  <c r="BT129" i="6"/>
  <c r="CD129" i="6" s="1"/>
  <c r="BV130" i="6"/>
  <c r="CF130" i="6" s="1"/>
  <c r="BY131" i="6"/>
  <c r="CI131" i="6" s="1"/>
  <c r="BU132" i="6"/>
  <c r="CE132" i="6" s="1"/>
  <c r="BZ132" i="6"/>
  <c r="CJ132" i="6" s="1"/>
  <c r="BU133" i="6"/>
  <c r="CE133" i="6" s="1"/>
  <c r="BV134" i="6"/>
  <c r="CF134" i="6" s="1"/>
  <c r="BU135" i="6"/>
  <c r="CE135" i="6" s="1"/>
  <c r="BV136" i="6"/>
  <c r="CF136" i="6" s="1"/>
  <c r="BX137" i="6"/>
  <c r="CH137" i="6" s="1"/>
  <c r="BW138" i="6"/>
  <c r="CG138" i="6" s="1"/>
  <c r="BX139" i="6"/>
  <c r="CH139" i="6" s="1"/>
  <c r="BV140" i="6"/>
  <c r="CF140" i="6" s="1"/>
  <c r="BU141" i="6"/>
  <c r="CE141" i="6" s="1"/>
  <c r="BV142" i="6"/>
  <c r="CF142" i="6" s="1"/>
  <c r="BX143" i="6"/>
  <c r="CH143" i="6" s="1"/>
  <c r="BW144" i="6"/>
  <c r="CG144" i="6" s="1"/>
  <c r="BX145" i="6"/>
  <c r="CH145" i="6" s="1"/>
  <c r="BW146" i="6"/>
  <c r="CG146" i="6" s="1"/>
  <c r="BS147" i="6"/>
  <c r="BY147" i="6"/>
  <c r="CI147" i="6" s="1"/>
  <c r="BU148" i="6"/>
  <c r="CE148" i="6" s="1"/>
  <c r="BZ148" i="6"/>
  <c r="CJ148" i="6" s="1"/>
  <c r="BT149" i="6"/>
  <c r="CD149" i="6" s="1"/>
  <c r="BZ149" i="6"/>
  <c r="CJ149" i="6" s="1"/>
  <c r="BU150" i="6"/>
  <c r="CE150" i="6" s="1"/>
  <c r="BZ150" i="6"/>
  <c r="CJ150" i="6" s="1"/>
  <c r="BU151" i="6"/>
  <c r="CE151" i="6" s="1"/>
  <c r="BW152" i="6"/>
  <c r="CG152" i="6" s="1"/>
  <c r="BX153" i="6"/>
  <c r="CH153" i="6" s="1"/>
  <c r="BW154" i="6"/>
  <c r="CG154" i="6" s="1"/>
  <c r="BS155" i="6"/>
  <c r="BY155" i="6"/>
  <c r="CI155" i="6" s="1"/>
  <c r="BU156" i="6"/>
  <c r="CE156" i="6" s="1"/>
  <c r="BZ156" i="6"/>
  <c r="CJ156" i="6" s="1"/>
  <c r="BX157" i="6"/>
  <c r="CH157" i="6" s="1"/>
  <c r="BU158" i="6"/>
  <c r="CE158" i="6" s="1"/>
  <c r="BZ158" i="6"/>
  <c r="CJ158" i="6" s="1"/>
  <c r="BU159" i="6"/>
  <c r="CE159" i="6" s="1"/>
  <c r="BW160" i="6"/>
  <c r="CG160" i="6" s="1"/>
  <c r="BX161" i="6"/>
  <c r="CH161" i="6" s="1"/>
  <c r="BS162" i="6"/>
  <c r="BX162" i="6"/>
  <c r="CH162" i="6" s="1"/>
  <c r="BT163" i="6"/>
  <c r="CD163" i="6" s="1"/>
  <c r="BZ163" i="6"/>
  <c r="CJ163" i="6" s="1"/>
  <c r="BV164" i="6"/>
  <c r="CF164" i="6" s="1"/>
  <c r="BU165" i="6"/>
  <c r="CE165" i="6" s="1"/>
  <c r="BW166" i="6"/>
  <c r="CG166" i="6" s="1"/>
  <c r="BS167" i="6"/>
  <c r="BY167" i="6"/>
  <c r="CI167" i="6" s="1"/>
  <c r="BU168" i="6"/>
  <c r="CE168" i="6" s="1"/>
  <c r="BZ168" i="6"/>
  <c r="CJ168" i="6" s="1"/>
  <c r="BT169" i="6"/>
  <c r="CD169" i="6" s="1"/>
  <c r="BZ169" i="6"/>
  <c r="CJ169" i="6" s="1"/>
  <c r="BV170" i="6"/>
  <c r="CF170" i="6" s="1"/>
  <c r="BX171" i="6"/>
  <c r="CH171" i="6" s="1"/>
  <c r="BV172" i="6"/>
  <c r="CF172" i="6" s="1"/>
  <c r="BT173" i="6"/>
  <c r="CD173" i="6" s="1"/>
  <c r="BZ173" i="6"/>
  <c r="CJ173" i="6" s="1"/>
  <c r="BS174" i="6"/>
  <c r="BX174" i="6"/>
  <c r="CH174" i="6" s="1"/>
  <c r="BX175" i="6"/>
  <c r="CH175" i="6" s="1"/>
  <c r="BV176" i="6"/>
  <c r="CF176" i="6" s="1"/>
  <c r="BT177" i="6"/>
  <c r="CD177" i="6" s="1"/>
  <c r="BZ177" i="6"/>
  <c r="CJ177" i="6" s="1"/>
  <c r="BS178" i="6"/>
  <c r="BX178" i="6"/>
  <c r="CH178" i="6" s="1"/>
  <c r="BX179" i="6"/>
  <c r="CH179" i="6" s="1"/>
  <c r="BV180" i="6"/>
  <c r="CF180" i="6" s="1"/>
  <c r="BS181" i="6"/>
  <c r="BY181" i="6"/>
  <c r="CI181" i="6" s="1"/>
  <c r="BS182" i="6"/>
  <c r="BX182" i="6"/>
  <c r="CH182" i="6" s="1"/>
  <c r="BU183" i="6"/>
  <c r="CE183" i="6" s="1"/>
  <c r="BV184" i="6"/>
  <c r="CF184" i="6" s="1"/>
  <c r="BX185" i="6"/>
  <c r="CH185" i="6" s="1"/>
  <c r="BV186" i="6"/>
  <c r="CF186" i="6" s="1"/>
  <c r="BT187" i="6"/>
  <c r="CD187" i="6" s="1"/>
  <c r="BZ187" i="6"/>
  <c r="CJ187" i="6" s="1"/>
  <c r="BV188" i="6"/>
  <c r="CF188" i="6" s="1"/>
  <c r="BS189" i="6"/>
  <c r="BY189" i="6"/>
  <c r="CI189" i="6" s="1"/>
  <c r="BV190" i="6"/>
  <c r="CF190" i="6" s="1"/>
  <c r="BT191" i="6"/>
  <c r="CD191" i="6" s="1"/>
  <c r="BZ191" i="6"/>
  <c r="CJ191" i="6" s="1"/>
  <c r="BV192" i="6"/>
  <c r="CF192" i="6" s="1"/>
  <c r="BS193" i="6"/>
  <c r="BY193" i="6"/>
  <c r="CI193" i="6" s="1"/>
  <c r="BU194" i="6"/>
  <c r="CE194" i="6" s="1"/>
  <c r="BZ194" i="6"/>
  <c r="CJ194" i="6" s="1"/>
  <c r="BT195" i="6"/>
  <c r="CD195" i="6" s="1"/>
  <c r="BZ195" i="6"/>
  <c r="CJ195" i="6" s="1"/>
  <c r="BS196" i="6"/>
  <c r="BX196" i="6"/>
  <c r="CH196" i="6" s="1"/>
  <c r="BS197" i="6"/>
  <c r="BY197" i="6"/>
  <c r="CI197" i="6" s="1"/>
  <c r="BS198" i="6"/>
  <c r="BX198" i="6"/>
  <c r="CH198" i="6" s="1"/>
  <c r="BX199" i="6"/>
  <c r="CH199" i="6" s="1"/>
  <c r="BW200" i="6"/>
  <c r="CG200" i="6" s="1"/>
  <c r="BT201" i="6"/>
  <c r="CD201" i="6" s="1"/>
  <c r="BZ201" i="6"/>
  <c r="CJ201" i="6" s="1"/>
  <c r="BS202" i="6"/>
  <c r="BX202" i="6"/>
  <c r="CH202" i="6" s="1"/>
  <c r="BU203" i="6"/>
  <c r="CE203" i="6" s="1"/>
  <c r="BU204" i="6"/>
  <c r="CE204" i="6" s="1"/>
  <c r="BZ204" i="6"/>
  <c r="CJ204" i="6" s="1"/>
  <c r="BX205" i="6"/>
  <c r="CH205" i="6" s="1"/>
  <c r="BS206" i="6"/>
  <c r="BX206" i="6"/>
  <c r="CH206" i="6" s="1"/>
  <c r="BX207" i="6"/>
  <c r="CH207" i="6" s="1"/>
  <c r="BU208" i="6"/>
  <c r="CE208" i="6" s="1"/>
  <c r="BZ208" i="6"/>
  <c r="CJ208" i="6" s="1"/>
  <c r="BS209" i="6"/>
  <c r="BY209" i="6"/>
  <c r="CI209" i="6" s="1"/>
  <c r="BS210" i="6"/>
  <c r="BX210" i="6"/>
  <c r="CH210" i="6" s="1"/>
  <c r="BX211" i="6"/>
  <c r="CH211" i="6" s="1"/>
  <c r="BV212" i="6"/>
  <c r="CF212" i="6" s="1"/>
  <c r="BT213" i="6"/>
  <c r="CD213" i="6" s="1"/>
  <c r="BZ213" i="6"/>
  <c r="CJ213" i="6" s="1"/>
  <c r="BV214" i="6"/>
  <c r="CF214" i="6" s="1"/>
  <c r="BT215" i="6"/>
  <c r="CD215" i="6" s="1"/>
  <c r="BZ215" i="6"/>
  <c r="CJ215" i="6" s="1"/>
  <c r="BW216" i="6"/>
  <c r="CG216" i="6" s="1"/>
  <c r="BU217" i="6"/>
  <c r="CE217" i="6" s="1"/>
  <c r="BV218" i="6"/>
  <c r="CF218" i="6" s="1"/>
  <c r="BT219" i="6"/>
  <c r="CD219" i="6" s="1"/>
  <c r="BZ219" i="6"/>
  <c r="CJ219" i="6" s="1"/>
  <c r="BS220" i="6"/>
  <c r="BX220" i="6"/>
  <c r="CH220" i="6" s="1"/>
  <c r="BX221" i="6"/>
  <c r="CH221" i="6" s="1"/>
  <c r="BS222" i="6"/>
  <c r="BX222" i="6"/>
  <c r="CH222" i="6" s="1"/>
  <c r="BX223" i="6"/>
  <c r="CH223" i="6" s="1"/>
  <c r="BU224" i="6"/>
  <c r="CE224" i="6" s="1"/>
  <c r="BZ224" i="6"/>
  <c r="CJ224" i="6" s="1"/>
  <c r="BS225" i="6"/>
  <c r="BY225" i="6"/>
  <c r="CI225" i="6" s="1"/>
  <c r="BS226" i="6"/>
  <c r="BX226" i="6"/>
  <c r="CH226" i="6" s="1"/>
  <c r="BX227" i="6"/>
  <c r="CH227" i="6" s="1"/>
  <c r="BV228" i="6"/>
  <c r="CF228" i="6" s="1"/>
  <c r="BT229" i="6"/>
  <c r="CD229" i="6" s="1"/>
  <c r="BZ229" i="6"/>
  <c r="CJ229" i="6" s="1"/>
  <c r="BV230" i="6"/>
  <c r="CF230" i="6" s="1"/>
  <c r="BU231" i="6"/>
  <c r="CE231" i="6" s="1"/>
  <c r="BV232" i="6"/>
  <c r="CF232" i="6" s="1"/>
  <c r="BS233" i="6"/>
  <c r="BY233" i="6"/>
  <c r="CI233" i="6" s="1"/>
  <c r="BW234" i="6"/>
  <c r="CG234" i="6" s="1"/>
  <c r="BT235" i="6"/>
  <c r="CD235" i="6" s="1"/>
  <c r="BZ235" i="6"/>
  <c r="CJ235" i="6" s="1"/>
  <c r="BS236" i="6"/>
  <c r="BX236" i="6"/>
  <c r="CH236" i="6" s="1"/>
  <c r="BX237" i="6"/>
  <c r="CH237" i="6" s="1"/>
  <c r="BW238" i="6"/>
  <c r="CG238" i="6" s="1"/>
  <c r="BS239" i="6"/>
  <c r="BY239" i="6"/>
  <c r="CI239" i="6" s="1"/>
  <c r="BW240" i="6"/>
  <c r="CG240" i="6" s="1"/>
  <c r="BW241" i="6"/>
  <c r="CG241" i="6" s="1"/>
  <c r="BS242" i="6"/>
  <c r="BW242" i="6"/>
  <c r="CG242" i="6" s="1"/>
  <c r="BV243" i="6"/>
  <c r="CF243" i="6" s="1"/>
  <c r="BZ243" i="6"/>
  <c r="CJ243" i="6" s="1"/>
  <c r="BS244" i="6"/>
  <c r="BW244" i="6"/>
  <c r="CG244" i="6" s="1"/>
  <c r="BU245" i="6"/>
  <c r="CE245" i="6" s="1"/>
  <c r="BY245" i="6"/>
  <c r="CI245" i="6" s="1"/>
  <c r="BU246" i="6"/>
  <c r="CE246" i="6" s="1"/>
  <c r="BY246" i="6"/>
  <c r="CI246" i="6" s="1"/>
  <c r="BT247" i="6"/>
  <c r="CD247" i="6" s="1"/>
  <c r="BX247" i="6"/>
  <c r="CH247" i="6" s="1"/>
  <c r="BU248" i="6"/>
  <c r="CE248" i="6" s="1"/>
  <c r="BY248" i="6"/>
  <c r="CI248" i="6" s="1"/>
  <c r="BS249" i="6"/>
  <c r="BW249" i="6"/>
  <c r="CG249" i="6" s="1"/>
  <c r="BS250" i="6"/>
  <c r="BW250" i="6"/>
  <c r="CG250" i="6" s="1"/>
  <c r="BV251" i="6"/>
  <c r="CF251" i="6" s="1"/>
  <c r="BZ251" i="6"/>
  <c r="CJ251" i="6" s="1"/>
  <c r="BS252" i="6"/>
  <c r="BW252" i="6"/>
  <c r="CG252" i="6" s="1"/>
  <c r="BU253" i="6"/>
  <c r="CE253" i="6" s="1"/>
  <c r="BY253" i="6"/>
  <c r="CI253" i="6" s="1"/>
  <c r="BU254" i="6"/>
  <c r="CE254" i="6" s="1"/>
  <c r="BY254" i="6"/>
  <c r="CI254" i="6" s="1"/>
  <c r="BV255" i="6"/>
  <c r="CF255" i="6" s="1"/>
  <c r="BZ255" i="6"/>
  <c r="CJ255" i="6" s="1"/>
  <c r="BU256" i="6"/>
  <c r="CE256" i="6" s="1"/>
  <c r="BY256" i="6"/>
  <c r="CI256" i="6" s="1"/>
  <c r="BT257" i="6"/>
  <c r="CD257" i="6" s="1"/>
  <c r="BX257" i="6"/>
  <c r="CH257" i="6" s="1"/>
  <c r="BV258" i="6"/>
  <c r="CF258" i="6" s="1"/>
  <c r="BZ258" i="6"/>
  <c r="CJ258" i="6" s="1"/>
  <c r="BT259" i="6"/>
  <c r="CD259" i="6" s="1"/>
  <c r="BX259" i="6"/>
  <c r="CH259" i="6" s="1"/>
  <c r="BS260" i="6"/>
  <c r="BW260" i="6"/>
  <c r="CG260" i="6" s="1"/>
  <c r="BV261" i="6"/>
  <c r="CF261" i="6" s="1"/>
  <c r="BZ261" i="6"/>
  <c r="CJ261" i="6" s="1"/>
  <c r="BU262" i="6"/>
  <c r="CE262" i="6" s="1"/>
  <c r="BY262" i="6"/>
  <c r="CI262" i="6" s="1"/>
  <c r="BS263" i="6"/>
  <c r="BW263" i="6"/>
  <c r="CG263" i="6" s="1"/>
  <c r="BV264" i="6"/>
  <c r="CF264" i="6" s="1"/>
  <c r="BZ264" i="6"/>
  <c r="CJ264" i="6" s="1"/>
  <c r="BU265" i="6"/>
  <c r="CE265" i="6" s="1"/>
  <c r="BY265" i="6"/>
  <c r="CI265" i="6" s="1"/>
  <c r="BS266" i="6"/>
  <c r="BW266" i="6"/>
  <c r="CG266" i="6" s="1"/>
  <c r="BU267" i="6"/>
  <c r="CE267" i="6" s="1"/>
  <c r="BY267" i="6"/>
  <c r="CI267" i="6" s="1"/>
  <c r="BT268" i="6"/>
  <c r="CD268" i="6" s="1"/>
  <c r="BX268" i="6"/>
  <c r="CH268" i="6" s="1"/>
  <c r="BT269" i="6"/>
  <c r="CD269" i="6" s="1"/>
  <c r="BX269" i="6"/>
  <c r="CH269" i="6" s="1"/>
  <c r="BT270" i="6"/>
  <c r="CD270" i="6" s="1"/>
  <c r="BX270" i="6"/>
  <c r="CH270" i="6" s="1"/>
  <c r="BV271" i="6"/>
  <c r="CF271" i="6" s="1"/>
  <c r="BZ271" i="6"/>
  <c r="CJ271" i="6" s="1"/>
  <c r="BV272" i="6"/>
  <c r="CF272" i="6" s="1"/>
  <c r="BZ272" i="6"/>
  <c r="CJ272" i="6" s="1"/>
  <c r="BT273" i="6"/>
  <c r="CD273" i="6" s="1"/>
  <c r="BX273" i="6"/>
  <c r="CH273" i="6" s="1"/>
  <c r="BS274" i="6"/>
  <c r="BW274" i="6"/>
  <c r="CG274" i="6" s="1"/>
  <c r="BU275" i="6"/>
  <c r="CE275" i="6" s="1"/>
  <c r="BY275" i="6"/>
  <c r="CI275" i="6" s="1"/>
  <c r="BT276" i="6"/>
  <c r="CD276" i="6" s="1"/>
  <c r="BX276" i="6"/>
  <c r="CH276" i="6" s="1"/>
  <c r="BV277" i="6"/>
  <c r="CF277" i="6" s="1"/>
  <c r="BZ277" i="6"/>
  <c r="CJ277" i="6" s="1"/>
  <c r="BU278" i="6"/>
  <c r="CE278" i="6" s="1"/>
  <c r="BY278" i="6"/>
  <c r="CI278" i="6" s="1"/>
  <c r="BV279" i="6"/>
  <c r="CF279" i="6" s="1"/>
  <c r="BZ279" i="6"/>
  <c r="CJ279" i="6" s="1"/>
  <c r="BU280" i="6"/>
  <c r="CE280" i="6" s="1"/>
  <c r="BY280" i="6"/>
  <c r="CI280" i="6" s="1"/>
  <c r="BS281" i="6"/>
  <c r="BW281" i="6"/>
  <c r="CG281" i="6" s="1"/>
  <c r="BV282" i="6"/>
  <c r="CF282" i="6" s="1"/>
  <c r="BW106" i="6"/>
  <c r="CG106" i="6" s="1"/>
  <c r="BZ107" i="6"/>
  <c r="CJ107" i="6" s="1"/>
  <c r="BT112" i="6"/>
  <c r="CD112" i="6" s="1"/>
  <c r="BU113" i="6"/>
  <c r="CE113" i="6" s="1"/>
  <c r="BW114" i="6"/>
  <c r="CG114" i="6" s="1"/>
  <c r="BX115" i="6"/>
  <c r="CH115" i="6" s="1"/>
  <c r="BS116" i="6"/>
  <c r="BY117" i="6"/>
  <c r="CI117" i="6" s="1"/>
  <c r="BT118" i="6"/>
  <c r="CD118" i="6" s="1"/>
  <c r="BX119" i="6"/>
  <c r="CH119" i="6" s="1"/>
  <c r="BY120" i="6"/>
  <c r="CI120" i="6" s="1"/>
  <c r="BX121" i="6"/>
  <c r="CH121" i="6" s="1"/>
  <c r="BT122" i="6"/>
  <c r="CD122" i="6" s="1"/>
  <c r="BS123" i="6"/>
  <c r="BS124" i="6"/>
  <c r="BU125" i="6"/>
  <c r="CE125" i="6" s="1"/>
  <c r="BV126" i="6"/>
  <c r="CF126" i="6" s="1"/>
  <c r="BW128" i="6"/>
  <c r="CG128" i="6" s="1"/>
  <c r="BW130" i="6"/>
  <c r="CG130" i="6" s="1"/>
  <c r="BT131" i="6"/>
  <c r="CD131" i="6" s="1"/>
  <c r="BY132" i="6"/>
  <c r="CI132" i="6" s="1"/>
  <c r="BW133" i="6"/>
  <c r="CG133" i="6" s="1"/>
  <c r="BY134" i="6"/>
  <c r="CI134" i="6" s="1"/>
  <c r="BS135" i="6"/>
  <c r="BY135" i="6"/>
  <c r="CI135" i="6" s="1"/>
  <c r="BU136" i="6"/>
  <c r="CE136" i="6" s="1"/>
  <c r="BY137" i="6"/>
  <c r="CI137" i="6" s="1"/>
  <c r="BS138" i="6"/>
  <c r="BZ138" i="6"/>
  <c r="CJ138" i="6" s="1"/>
  <c r="BU139" i="6"/>
  <c r="CE139" i="6" s="1"/>
  <c r="BU140" i="6"/>
  <c r="CE140" i="6" s="1"/>
  <c r="BW141" i="6"/>
  <c r="CG141" i="6" s="1"/>
  <c r="BY142" i="6"/>
  <c r="CI142" i="6" s="1"/>
  <c r="BU143" i="6"/>
  <c r="CE143" i="6" s="1"/>
  <c r="BV144" i="6"/>
  <c r="CF144" i="6" s="1"/>
  <c r="BY145" i="6"/>
  <c r="CI145" i="6" s="1"/>
  <c r="BS146" i="6"/>
  <c r="BZ146" i="6"/>
  <c r="CJ146" i="6" s="1"/>
  <c r="BW147" i="6"/>
  <c r="CG147" i="6" s="1"/>
  <c r="BV148" i="6"/>
  <c r="CF148" i="6" s="1"/>
  <c r="BX149" i="6"/>
  <c r="CH149" i="6" s="1"/>
  <c r="BV150" i="6"/>
  <c r="CF150" i="6" s="1"/>
  <c r="BS151" i="6"/>
  <c r="BY151" i="6"/>
  <c r="CI151" i="6" s="1"/>
  <c r="BV152" i="6"/>
  <c r="CF152" i="6" s="1"/>
  <c r="BY153" i="6"/>
  <c r="CI153" i="6" s="1"/>
  <c r="BS154" i="6"/>
  <c r="BZ154" i="6"/>
  <c r="CJ154" i="6" s="1"/>
  <c r="BW155" i="6"/>
  <c r="CG155" i="6" s="1"/>
  <c r="BV156" i="6"/>
  <c r="CF156" i="6" s="1"/>
  <c r="BU157" i="6"/>
  <c r="CE157" i="6" s="1"/>
  <c r="BT158" i="6"/>
  <c r="CD158" i="6" s="1"/>
  <c r="BX159" i="6"/>
  <c r="CH159" i="6" s="1"/>
  <c r="BT160" i="6"/>
  <c r="CD160" i="6" s="1"/>
  <c r="BV161" i="6"/>
  <c r="CF161" i="6" s="1"/>
  <c r="BT162" i="6"/>
  <c r="CD162" i="6" s="1"/>
  <c r="BX163" i="6"/>
  <c r="CH163" i="6" s="1"/>
  <c r="BW164" i="6"/>
  <c r="CG164" i="6" s="1"/>
  <c r="BX165" i="6"/>
  <c r="CH165" i="6" s="1"/>
  <c r="BT166" i="6"/>
  <c r="CD166" i="6" s="1"/>
  <c r="BZ167" i="6"/>
  <c r="CJ167" i="6" s="1"/>
  <c r="BX168" i="6"/>
  <c r="CH168" i="6" s="1"/>
  <c r="BS169" i="6"/>
  <c r="BY170" i="6"/>
  <c r="CI170" i="6" s="1"/>
  <c r="BU171" i="6"/>
  <c r="CE171" i="6" s="1"/>
  <c r="BU172" i="6"/>
  <c r="CE172" i="6" s="1"/>
  <c r="BV173" i="6"/>
  <c r="CF173" i="6" s="1"/>
  <c r="BW174" i="6"/>
  <c r="CG174" i="6" s="1"/>
  <c r="BY175" i="6"/>
  <c r="CI175" i="6" s="1"/>
  <c r="BY176" i="6"/>
  <c r="CI176" i="6" s="1"/>
  <c r="BX177" i="6"/>
  <c r="CH177" i="6" s="1"/>
  <c r="BT178" i="6"/>
  <c r="CD178" i="6" s="1"/>
  <c r="BU179" i="6"/>
  <c r="CE179" i="6" s="1"/>
  <c r="BU180" i="6"/>
  <c r="CE180" i="6" s="1"/>
  <c r="BU181" i="6"/>
  <c r="CE181" i="6" s="1"/>
  <c r="BW182" i="6"/>
  <c r="CG182" i="6" s="1"/>
  <c r="BW183" i="6"/>
  <c r="CG183" i="6" s="1"/>
  <c r="BY184" i="6"/>
  <c r="CI184" i="6" s="1"/>
  <c r="BU185" i="6"/>
  <c r="CE185" i="6" s="1"/>
  <c r="BU186" i="6"/>
  <c r="CE186" i="6" s="1"/>
  <c r="BV187" i="6"/>
  <c r="CF187" i="6" s="1"/>
  <c r="BS188" i="6"/>
  <c r="BZ188" i="6"/>
  <c r="CJ188" i="6" s="1"/>
  <c r="BZ189" i="6"/>
  <c r="CJ189" i="6" s="1"/>
  <c r="BY190" i="6"/>
  <c r="CI190" i="6" s="1"/>
  <c r="BX191" i="6"/>
  <c r="CH191" i="6" s="1"/>
  <c r="BW192" i="6"/>
  <c r="CG192" i="6" s="1"/>
  <c r="BV193" i="6"/>
  <c r="CF193" i="6" s="1"/>
  <c r="BT194" i="6"/>
  <c r="CD194" i="6" s="1"/>
  <c r="BW195" i="6"/>
  <c r="CG195" i="6" s="1"/>
  <c r="BY196" i="6"/>
  <c r="CI196" i="6" s="1"/>
  <c r="BV197" i="6"/>
  <c r="CF197" i="6" s="1"/>
  <c r="BY198" i="6"/>
  <c r="CI198" i="6" s="1"/>
  <c r="BT199" i="6"/>
  <c r="CD199" i="6" s="1"/>
  <c r="BZ199" i="6"/>
  <c r="CJ199" i="6" s="1"/>
  <c r="BT200" i="6"/>
  <c r="CD200" i="6" s="1"/>
  <c r="BS201" i="6"/>
  <c r="BU202" i="6"/>
  <c r="CE202" i="6" s="1"/>
  <c r="BT203" i="6"/>
  <c r="CD203" i="6" s="1"/>
  <c r="BV204" i="6"/>
  <c r="CF204" i="6" s="1"/>
  <c r="BU205" i="6"/>
  <c r="CE205" i="6" s="1"/>
  <c r="BY206" i="6"/>
  <c r="CI206" i="6" s="1"/>
  <c r="BT207" i="6"/>
  <c r="CD207" i="6" s="1"/>
  <c r="BZ207" i="6"/>
  <c r="CJ207" i="6" s="1"/>
  <c r="BY208" i="6"/>
  <c r="CI208" i="6" s="1"/>
  <c r="BU209" i="6"/>
  <c r="CE209" i="6" s="1"/>
  <c r="BW210" i="6"/>
  <c r="CG210" i="6" s="1"/>
  <c r="BY211" i="6"/>
  <c r="CI211" i="6" s="1"/>
  <c r="BY212" i="6"/>
  <c r="CI212" i="6" s="1"/>
  <c r="BX213" i="6"/>
  <c r="CH213" i="6" s="1"/>
  <c r="BW214" i="6"/>
  <c r="CG214" i="6" s="1"/>
  <c r="BW215" i="6"/>
  <c r="CG215" i="6" s="1"/>
  <c r="BV216" i="6"/>
  <c r="CF216" i="6" s="1"/>
  <c r="BW217" i="6"/>
  <c r="CG217" i="6" s="1"/>
  <c r="BY218" i="6"/>
  <c r="CI218" i="6" s="1"/>
  <c r="BX219" i="6"/>
  <c r="CH219" i="6" s="1"/>
  <c r="BT220" i="6"/>
  <c r="CD220" i="6" s="1"/>
  <c r="BU221" i="6"/>
  <c r="CE221" i="6" s="1"/>
  <c r="BY222" i="6"/>
  <c r="CI222" i="6" s="1"/>
  <c r="BT223" i="6"/>
  <c r="CD223" i="6" s="1"/>
  <c r="BZ223" i="6"/>
  <c r="CJ223" i="6" s="1"/>
  <c r="BY224" i="6"/>
  <c r="CI224" i="6" s="1"/>
  <c r="BU225" i="6"/>
  <c r="CE225" i="6" s="1"/>
  <c r="BW226" i="6"/>
  <c r="CG226" i="6" s="1"/>
  <c r="BY227" i="6"/>
  <c r="CI227" i="6" s="1"/>
  <c r="BY228" i="6"/>
  <c r="CI228" i="6" s="1"/>
  <c r="BX229" i="6"/>
  <c r="CH229" i="6" s="1"/>
  <c r="BW230" i="6"/>
  <c r="CG230" i="6" s="1"/>
  <c r="BX231" i="6"/>
  <c r="CH231" i="6" s="1"/>
  <c r="BS232" i="6"/>
  <c r="BZ232" i="6"/>
  <c r="CJ232" i="6" s="1"/>
  <c r="BZ233" i="6"/>
  <c r="CJ233" i="6" s="1"/>
  <c r="BS234" i="6"/>
  <c r="BZ234" i="6"/>
  <c r="CJ234" i="6" s="1"/>
  <c r="BX235" i="6"/>
  <c r="CH235" i="6" s="1"/>
  <c r="BT236" i="6"/>
  <c r="CD236" i="6" s="1"/>
  <c r="BU237" i="6"/>
  <c r="CE237" i="6" s="1"/>
  <c r="BV238" i="6"/>
  <c r="CF238" i="6" s="1"/>
  <c r="BU239" i="6"/>
  <c r="CE239" i="6" s="1"/>
  <c r="BT240" i="6"/>
  <c r="CD240" i="6" s="1"/>
  <c r="BV241" i="6"/>
  <c r="CF241" i="6" s="1"/>
  <c r="BT242" i="6"/>
  <c r="CD242" i="6" s="1"/>
  <c r="BY242" i="6"/>
  <c r="CI242" i="6" s="1"/>
  <c r="BT243" i="6"/>
  <c r="CD243" i="6" s="1"/>
  <c r="BY243" i="6"/>
  <c r="CI243" i="6" s="1"/>
  <c r="BT244" i="6"/>
  <c r="CD244" i="6" s="1"/>
  <c r="BY244" i="6"/>
  <c r="CI244" i="6" s="1"/>
  <c r="BS245" i="6"/>
  <c r="BX245" i="6"/>
  <c r="CH245" i="6" s="1"/>
  <c r="BV246" i="6"/>
  <c r="CF246" i="6" s="1"/>
  <c r="BW247" i="6"/>
  <c r="CG247" i="6" s="1"/>
  <c r="BV248" i="6"/>
  <c r="CF248" i="6" s="1"/>
  <c r="BV249" i="6"/>
  <c r="CF249" i="6" s="1"/>
  <c r="BT250" i="6"/>
  <c r="CD250" i="6" s="1"/>
  <c r="BY250" i="6"/>
  <c r="CI250" i="6" s="1"/>
  <c r="BT251" i="6"/>
  <c r="CD251" i="6" s="1"/>
  <c r="BY251" i="6"/>
  <c r="CI251" i="6" s="1"/>
  <c r="BT252" i="6"/>
  <c r="CD252" i="6" s="1"/>
  <c r="BY252" i="6"/>
  <c r="CI252" i="6" s="1"/>
  <c r="BS253" i="6"/>
  <c r="BX253" i="6"/>
  <c r="CH253" i="6" s="1"/>
  <c r="BV254" i="6"/>
  <c r="CF254" i="6" s="1"/>
  <c r="BT255" i="6"/>
  <c r="CD255" i="6" s="1"/>
  <c r="BY255" i="6"/>
  <c r="CI255" i="6" s="1"/>
  <c r="BV256" i="6"/>
  <c r="CF256" i="6" s="1"/>
  <c r="BW257" i="6"/>
  <c r="CG257" i="6" s="1"/>
  <c r="BW258" i="6"/>
  <c r="CG258" i="6" s="1"/>
  <c r="BW259" i="6"/>
  <c r="CG259" i="6" s="1"/>
  <c r="BT260" i="6"/>
  <c r="CD260" i="6" s="1"/>
  <c r="BY260" i="6"/>
  <c r="CI260" i="6" s="1"/>
  <c r="BT261" i="6"/>
  <c r="CD261" i="6" s="1"/>
  <c r="BY261" i="6"/>
  <c r="CI261" i="6" s="1"/>
  <c r="BV262" i="6"/>
  <c r="CF262" i="6" s="1"/>
  <c r="BV263" i="6"/>
  <c r="CF263" i="6" s="1"/>
  <c r="BW264" i="6"/>
  <c r="CG264" i="6" s="1"/>
  <c r="BS265" i="6"/>
  <c r="BX265" i="6"/>
  <c r="CH265" i="6" s="1"/>
  <c r="BT266" i="6"/>
  <c r="CD266" i="6" s="1"/>
  <c r="BY266" i="6"/>
  <c r="CI266" i="6" s="1"/>
  <c r="BS267" i="6"/>
  <c r="BX267" i="6"/>
  <c r="CH267" i="6" s="1"/>
  <c r="BU268" i="6"/>
  <c r="CE268" i="6" s="1"/>
  <c r="BZ268" i="6"/>
  <c r="CJ268" i="6" s="1"/>
  <c r="BW269" i="6"/>
  <c r="CG269" i="6" s="1"/>
  <c r="BU270" i="6"/>
  <c r="CE270" i="6" s="1"/>
  <c r="BZ270" i="6"/>
  <c r="CJ270" i="6" s="1"/>
  <c r="BT271" i="6"/>
  <c r="CD271" i="6" s="1"/>
  <c r="BY271" i="6"/>
  <c r="CI271" i="6" s="1"/>
  <c r="BW272" i="6"/>
  <c r="CG272" i="6" s="1"/>
  <c r="BW273" i="6"/>
  <c r="CG273" i="6" s="1"/>
  <c r="BT274" i="6"/>
  <c r="CD274" i="6" s="1"/>
  <c r="BY274" i="6"/>
  <c r="CI274" i="6" s="1"/>
  <c r="BS275" i="6"/>
  <c r="BX275" i="6"/>
  <c r="CH275" i="6" s="1"/>
  <c r="BU276" i="6"/>
  <c r="CE276" i="6" s="1"/>
  <c r="BZ276" i="6"/>
  <c r="CJ276" i="6" s="1"/>
  <c r="BT277" i="6"/>
  <c r="CD277" i="6" s="1"/>
  <c r="BY277" i="6"/>
  <c r="CI277" i="6" s="1"/>
  <c r="BV278" i="6"/>
  <c r="CF278" i="6" s="1"/>
  <c r="BT279" i="6"/>
  <c r="CD279" i="6" s="1"/>
  <c r="BY279" i="6"/>
  <c r="CI279" i="6" s="1"/>
  <c r="BV280" i="6"/>
  <c r="CF280" i="6" s="1"/>
  <c r="BV281" i="6"/>
  <c r="CF281" i="6" s="1"/>
  <c r="BW282" i="6"/>
  <c r="CG282" i="6" s="1"/>
  <c r="BU283" i="6"/>
  <c r="CE283" i="6" s="1"/>
  <c r="BY283" i="6"/>
  <c r="CI283" i="6" s="1"/>
  <c r="BU284" i="6"/>
  <c r="CE284" i="6" s="1"/>
  <c r="BY284" i="6"/>
  <c r="CI284" i="6" s="1"/>
  <c r="BS285" i="6"/>
  <c r="BW285" i="6"/>
  <c r="CG285" i="6" s="1"/>
  <c r="BV286" i="6"/>
  <c r="CF286" i="6" s="1"/>
  <c r="BZ286" i="6"/>
  <c r="CJ286" i="6" s="1"/>
  <c r="BT287" i="6"/>
  <c r="CD287" i="6" s="1"/>
  <c r="BX287" i="6"/>
  <c r="CH287" i="6" s="1"/>
  <c r="BT288" i="6"/>
  <c r="CD288" i="6" s="1"/>
  <c r="BX288" i="6"/>
  <c r="CH288" i="6" s="1"/>
  <c r="BV289" i="6"/>
  <c r="CF289" i="6" s="1"/>
  <c r="BZ289" i="6"/>
  <c r="CJ289" i="6" s="1"/>
  <c r="BV290" i="6"/>
  <c r="CF290" i="6" s="1"/>
  <c r="BZ290" i="6"/>
  <c r="CJ290" i="6" s="1"/>
  <c r="BV291" i="6"/>
  <c r="CF291" i="6" s="1"/>
  <c r="BZ291" i="6"/>
  <c r="CJ291" i="6" s="1"/>
  <c r="BU292" i="6"/>
  <c r="CE292" i="6" s="1"/>
  <c r="BY292" i="6"/>
  <c r="CI292" i="6" s="1"/>
  <c r="BV293" i="6"/>
  <c r="CF293" i="6" s="1"/>
  <c r="BZ293" i="6"/>
  <c r="CJ293" i="6" s="1"/>
  <c r="BU294" i="6"/>
  <c r="CE294" i="6" s="1"/>
  <c r="BY294" i="6"/>
  <c r="CI294" i="6" s="1"/>
  <c r="BT295" i="6"/>
  <c r="CD295" i="6" s="1"/>
  <c r="BX295" i="6"/>
  <c r="CH295" i="6" s="1"/>
  <c r="BS296" i="6"/>
  <c r="BW296" i="6"/>
  <c r="CG296" i="6" s="1"/>
  <c r="BV297" i="6"/>
  <c r="CF297" i="6" s="1"/>
  <c r="BZ297" i="6"/>
  <c r="CJ297" i="6" s="1"/>
  <c r="BU298" i="6"/>
  <c r="CE298" i="6" s="1"/>
  <c r="BY298" i="6"/>
  <c r="CI298" i="6" s="1"/>
  <c r="BT299" i="6"/>
  <c r="CD299" i="6" s="1"/>
  <c r="BX299" i="6"/>
  <c r="CH299" i="6" s="1"/>
  <c r="BS300" i="6"/>
  <c r="BW300" i="6"/>
  <c r="CG300" i="6" s="1"/>
  <c r="BS109" i="6"/>
  <c r="BW110" i="6"/>
  <c r="CG110" i="6" s="1"/>
  <c r="BT111" i="6"/>
  <c r="CD111" i="6" s="1"/>
  <c r="BU112" i="6"/>
  <c r="CE112" i="6" s="1"/>
  <c r="BW113" i="6"/>
  <c r="CG113" i="6" s="1"/>
  <c r="BY115" i="6"/>
  <c r="CI115" i="6" s="1"/>
  <c r="BV116" i="6"/>
  <c r="CF116" i="6" s="1"/>
  <c r="BV118" i="6"/>
  <c r="CF118" i="6" s="1"/>
  <c r="BZ119" i="6"/>
  <c r="CJ119" i="6" s="1"/>
  <c r="BS120" i="6"/>
  <c r="BW122" i="6"/>
  <c r="CG122" i="6" s="1"/>
  <c r="BT123" i="6"/>
  <c r="CD123" i="6" s="1"/>
  <c r="BW124" i="6"/>
  <c r="CG124" i="6" s="1"/>
  <c r="BW125" i="6"/>
  <c r="CG125" i="6" s="1"/>
  <c r="BW126" i="6"/>
  <c r="CG126" i="6" s="1"/>
  <c r="BT127" i="6"/>
  <c r="CD127" i="6" s="1"/>
  <c r="BX128" i="6"/>
  <c r="CH128" i="6" s="1"/>
  <c r="BV129" i="6"/>
  <c r="CF129" i="6" s="1"/>
  <c r="BZ130" i="6"/>
  <c r="CJ130" i="6" s="1"/>
  <c r="BU131" i="6"/>
  <c r="CE131" i="6" s="1"/>
  <c r="BT132" i="6"/>
  <c r="CD132" i="6" s="1"/>
  <c r="BX133" i="6"/>
  <c r="CH133" i="6" s="1"/>
  <c r="BS134" i="6"/>
  <c r="BZ134" i="6"/>
  <c r="CJ134" i="6" s="1"/>
  <c r="BT135" i="6"/>
  <c r="CD135" i="6" s="1"/>
  <c r="BW136" i="6"/>
  <c r="CG136" i="6" s="1"/>
  <c r="BT137" i="6"/>
  <c r="CD137" i="6" s="1"/>
  <c r="BZ137" i="6"/>
  <c r="CJ137" i="6" s="1"/>
  <c r="BT138" i="6"/>
  <c r="CD138" i="6" s="1"/>
  <c r="BV139" i="6"/>
  <c r="CF139" i="6" s="1"/>
  <c r="BW140" i="6"/>
  <c r="CG140" i="6" s="1"/>
  <c r="BX141" i="6"/>
  <c r="CH141" i="6" s="1"/>
  <c r="BS142" i="6"/>
  <c r="BZ142" i="6"/>
  <c r="CJ142" i="6" s="1"/>
  <c r="BV143" i="6"/>
  <c r="CF143" i="6" s="1"/>
  <c r="BX144" i="6"/>
  <c r="CH144" i="6" s="1"/>
  <c r="BT145" i="6"/>
  <c r="CD145" i="6" s="1"/>
  <c r="BZ145" i="6"/>
  <c r="CJ145" i="6" s="1"/>
  <c r="BT146" i="6"/>
  <c r="CD146" i="6" s="1"/>
  <c r="BZ147" i="6"/>
  <c r="CJ147" i="6" s="1"/>
  <c r="BX148" i="6"/>
  <c r="CH148" i="6" s="1"/>
  <c r="BS149" i="6"/>
  <c r="BX150" i="6"/>
  <c r="CH150" i="6" s="1"/>
  <c r="BT151" i="6"/>
  <c r="CD151" i="6" s="1"/>
  <c r="BX152" i="6"/>
  <c r="CH152" i="6" s="1"/>
  <c r="BT153" i="6"/>
  <c r="CD153" i="6" s="1"/>
  <c r="BZ153" i="6"/>
  <c r="CJ153" i="6" s="1"/>
  <c r="BT154" i="6"/>
  <c r="CD154" i="6" s="1"/>
  <c r="BZ155" i="6"/>
  <c r="CJ155" i="6" s="1"/>
  <c r="BX156" i="6"/>
  <c r="CH156" i="6" s="1"/>
  <c r="BV157" i="6"/>
  <c r="CF157" i="6" s="1"/>
  <c r="BV158" i="6"/>
  <c r="CF158" i="6" s="1"/>
  <c r="BS159" i="6"/>
  <c r="BY159" i="6"/>
  <c r="CI159" i="6" s="1"/>
  <c r="BV160" i="6"/>
  <c r="CF160" i="6" s="1"/>
  <c r="BY161" i="6"/>
  <c r="CI161" i="6" s="1"/>
  <c r="BU162" i="6"/>
  <c r="CE162" i="6" s="1"/>
  <c r="BS163" i="6"/>
  <c r="BY164" i="6"/>
  <c r="CI164" i="6" s="1"/>
  <c r="BS165" i="6"/>
  <c r="BY165" i="6"/>
  <c r="CI165" i="6" s="1"/>
  <c r="BV166" i="6"/>
  <c r="CF166" i="6" s="1"/>
  <c r="BU167" i="6"/>
  <c r="CE167" i="6" s="1"/>
  <c r="BY168" i="6"/>
  <c r="CI168" i="6" s="1"/>
  <c r="BV169" i="6"/>
  <c r="CF169" i="6" s="1"/>
  <c r="BS170" i="6"/>
  <c r="BZ170" i="6"/>
  <c r="CJ170" i="6" s="1"/>
  <c r="BV171" i="6"/>
  <c r="CF171" i="6" s="1"/>
  <c r="BW172" i="6"/>
  <c r="CG172" i="6" s="1"/>
  <c r="BW173" i="6"/>
  <c r="CG173" i="6" s="1"/>
  <c r="BY174" i="6"/>
  <c r="CI174" i="6" s="1"/>
  <c r="BT175" i="6"/>
  <c r="CD175" i="6" s="1"/>
  <c r="BZ175" i="6"/>
  <c r="CJ175" i="6" s="1"/>
  <c r="BS176" i="6"/>
  <c r="BZ176" i="6"/>
  <c r="CJ176" i="6" s="1"/>
  <c r="BS177" i="6"/>
  <c r="BU178" i="6"/>
  <c r="CE178" i="6" s="1"/>
  <c r="BV179" i="6"/>
  <c r="CF179" i="6" s="1"/>
  <c r="BW180" i="6"/>
  <c r="CG180" i="6" s="1"/>
  <c r="BV181" i="6"/>
  <c r="CF181" i="6" s="1"/>
  <c r="BY182" i="6"/>
  <c r="CI182" i="6" s="1"/>
  <c r="BX183" i="6"/>
  <c r="CH183" i="6" s="1"/>
  <c r="BS184" i="6"/>
  <c r="BZ184" i="6"/>
  <c r="CJ184" i="6" s="1"/>
  <c r="BV185" i="6"/>
  <c r="CF185" i="6" s="1"/>
  <c r="BW186" i="6"/>
  <c r="CG186" i="6" s="1"/>
  <c r="BW187" i="6"/>
  <c r="CG187" i="6" s="1"/>
  <c r="BU188" i="6"/>
  <c r="CE188" i="6" s="1"/>
  <c r="BU189" i="6"/>
  <c r="CE189" i="6" s="1"/>
  <c r="BS190" i="6"/>
  <c r="BZ190" i="6"/>
  <c r="CJ190" i="6" s="1"/>
  <c r="BS191" i="6"/>
  <c r="BY192" i="6"/>
  <c r="CI192" i="6" s="1"/>
  <c r="BW193" i="6"/>
  <c r="CG193" i="6" s="1"/>
  <c r="BV194" i="6"/>
  <c r="CF194" i="6" s="1"/>
  <c r="BX195" i="6"/>
  <c r="CH195" i="6" s="1"/>
  <c r="BT196" i="6"/>
  <c r="CD196" i="6" s="1"/>
  <c r="BW197" i="6"/>
  <c r="CG197" i="6" s="1"/>
  <c r="BT198" i="6"/>
  <c r="CD198" i="6" s="1"/>
  <c r="BU199" i="6"/>
  <c r="CE199" i="6" s="1"/>
  <c r="BV200" i="6"/>
  <c r="CF200" i="6" s="1"/>
  <c r="BV201" i="6"/>
  <c r="CF201" i="6" s="1"/>
  <c r="BW202" i="6"/>
  <c r="CG202" i="6" s="1"/>
  <c r="BW203" i="6"/>
  <c r="CG203" i="6" s="1"/>
  <c r="BX204" i="6"/>
  <c r="CH204" i="6" s="1"/>
  <c r="BV205" i="6"/>
  <c r="CF205" i="6" s="1"/>
  <c r="BT206" i="6"/>
  <c r="CD206" i="6" s="1"/>
  <c r="BU207" i="6"/>
  <c r="CE207" i="6" s="1"/>
  <c r="BT208" i="6"/>
  <c r="CD208" i="6" s="1"/>
  <c r="BV209" i="6"/>
  <c r="CF209" i="6" s="1"/>
  <c r="BY210" i="6"/>
  <c r="CI210" i="6" s="1"/>
  <c r="BT211" i="6"/>
  <c r="CD211" i="6" s="1"/>
  <c r="BZ211" i="6"/>
  <c r="CJ211" i="6" s="1"/>
  <c r="BS212" i="6"/>
  <c r="BZ212" i="6"/>
  <c r="CJ212" i="6" s="1"/>
  <c r="BS213" i="6"/>
  <c r="BY214" i="6"/>
  <c r="CI214" i="6" s="1"/>
  <c r="BX215" i="6"/>
  <c r="CH215" i="6" s="1"/>
  <c r="BX216" i="6"/>
  <c r="CH216" i="6" s="1"/>
  <c r="BX217" i="6"/>
  <c r="CH217" i="6" s="1"/>
  <c r="BS218" i="6"/>
  <c r="BZ218" i="6"/>
  <c r="CJ218" i="6" s="1"/>
  <c r="BS219" i="6"/>
  <c r="BU220" i="6"/>
  <c r="CE220" i="6" s="1"/>
  <c r="BV221" i="6"/>
  <c r="CF221" i="6" s="1"/>
  <c r="BT222" i="6"/>
  <c r="CD222" i="6" s="1"/>
  <c r="BU223" i="6"/>
  <c r="CE223" i="6" s="1"/>
  <c r="BT224" i="6"/>
  <c r="CD224" i="6" s="1"/>
  <c r="BV225" i="6"/>
  <c r="CF225" i="6" s="1"/>
  <c r="BY226" i="6"/>
  <c r="CI226" i="6" s="1"/>
  <c r="BT227" i="6"/>
  <c r="CD227" i="6" s="1"/>
  <c r="BZ227" i="6"/>
  <c r="CJ227" i="6" s="1"/>
  <c r="BS228" i="6"/>
  <c r="BZ228" i="6"/>
  <c r="CJ228" i="6" s="1"/>
  <c r="BS229" i="6"/>
  <c r="BY230" i="6"/>
  <c r="CI230" i="6" s="1"/>
  <c r="BS231" i="6"/>
  <c r="BY231" i="6"/>
  <c r="CI231" i="6" s="1"/>
  <c r="BU232" i="6"/>
  <c r="CE232" i="6" s="1"/>
  <c r="BU233" i="6"/>
  <c r="CE233" i="6" s="1"/>
  <c r="BT234" i="6"/>
  <c r="CD234" i="6" s="1"/>
  <c r="BS235" i="6"/>
  <c r="BU236" i="6"/>
  <c r="CE236" i="6" s="1"/>
  <c r="BV237" i="6"/>
  <c r="CF237" i="6" s="1"/>
  <c r="BX238" i="6"/>
  <c r="CH238" i="6" s="1"/>
  <c r="BV239" i="6"/>
  <c r="CF239" i="6" s="1"/>
  <c r="BV240" i="6"/>
  <c r="CF240" i="6" s="1"/>
  <c r="BX241" i="6"/>
  <c r="CH241" i="6" s="1"/>
  <c r="BU242" i="6"/>
  <c r="CE242" i="6" s="1"/>
  <c r="BZ242" i="6"/>
  <c r="CJ242" i="6" s="1"/>
  <c r="BU243" i="6"/>
  <c r="CE243" i="6" s="1"/>
  <c r="BU244" i="6"/>
  <c r="CE244" i="6" s="1"/>
  <c r="BZ244" i="6"/>
  <c r="CJ244" i="6" s="1"/>
  <c r="BT245" i="6"/>
  <c r="CD245" i="6" s="1"/>
  <c r="BZ245" i="6"/>
  <c r="CJ245" i="6" s="1"/>
  <c r="BW246" i="6"/>
  <c r="CG246" i="6" s="1"/>
  <c r="BS247" i="6"/>
  <c r="BY247" i="6"/>
  <c r="CI247" i="6" s="1"/>
  <c r="BW248" i="6"/>
  <c r="CG248" i="6" s="1"/>
  <c r="BX249" i="6"/>
  <c r="CH249" i="6" s="1"/>
  <c r="BU250" i="6"/>
  <c r="CE250" i="6" s="1"/>
  <c r="BZ250" i="6"/>
  <c r="CJ250" i="6" s="1"/>
  <c r="BU251" i="6"/>
  <c r="CE251" i="6" s="1"/>
  <c r="BU252" i="6"/>
  <c r="CE252" i="6" s="1"/>
  <c r="BZ252" i="6"/>
  <c r="CJ252" i="6" s="1"/>
  <c r="BT253" i="6"/>
  <c r="CD253" i="6" s="1"/>
  <c r="BZ253" i="6"/>
  <c r="CJ253" i="6" s="1"/>
  <c r="BW254" i="6"/>
  <c r="CG254" i="6" s="1"/>
  <c r="BU255" i="6"/>
  <c r="CE255" i="6" s="1"/>
  <c r="BW256" i="6"/>
  <c r="CG256" i="6" s="1"/>
  <c r="BS257" i="6"/>
  <c r="BY257" i="6"/>
  <c r="CI257" i="6" s="1"/>
  <c r="BS258" i="6"/>
  <c r="BX258" i="6"/>
  <c r="CH258" i="6" s="1"/>
  <c r="BS259" i="6"/>
  <c r="BY259" i="6"/>
  <c r="CI259" i="6" s="1"/>
  <c r="BU260" i="6"/>
  <c r="CE260" i="6" s="1"/>
  <c r="BZ260" i="6"/>
  <c r="CJ260" i="6" s="1"/>
  <c r="BU261" i="6"/>
  <c r="CE261" i="6" s="1"/>
  <c r="BW262" i="6"/>
  <c r="CG262" i="6" s="1"/>
  <c r="BX263" i="6"/>
  <c r="CH263" i="6" s="1"/>
  <c r="BS264" i="6"/>
  <c r="BX264" i="6"/>
  <c r="CH264" i="6" s="1"/>
  <c r="BT265" i="6"/>
  <c r="CD265" i="6" s="1"/>
  <c r="BZ265" i="6"/>
  <c r="CJ265" i="6" s="1"/>
  <c r="BU266" i="6"/>
  <c r="CE266" i="6" s="1"/>
  <c r="BZ266" i="6"/>
  <c r="CJ266" i="6" s="1"/>
  <c r="BT267" i="6"/>
  <c r="CD267" i="6" s="1"/>
  <c r="BZ267" i="6"/>
  <c r="CJ267" i="6" s="1"/>
  <c r="BV268" i="6"/>
  <c r="CF268" i="6" s="1"/>
  <c r="BS269" i="6"/>
  <c r="BY269" i="6"/>
  <c r="CI269" i="6" s="1"/>
  <c r="BV270" i="6"/>
  <c r="CF270" i="6" s="1"/>
  <c r="BU271" i="6"/>
  <c r="CE271" i="6" s="1"/>
  <c r="BS272" i="6"/>
  <c r="BX272" i="6"/>
  <c r="CH272" i="6" s="1"/>
  <c r="BS273" i="6"/>
  <c r="BY273" i="6"/>
  <c r="CI273" i="6" s="1"/>
  <c r="BU274" i="6"/>
  <c r="CE274" i="6" s="1"/>
  <c r="BZ274" i="6"/>
  <c r="CJ274" i="6" s="1"/>
  <c r="BT275" i="6"/>
  <c r="CD275" i="6" s="1"/>
  <c r="BZ275" i="6"/>
  <c r="CJ275" i="6" s="1"/>
  <c r="BV276" i="6"/>
  <c r="CF276" i="6" s="1"/>
  <c r="BU277" i="6"/>
  <c r="CE277" i="6" s="1"/>
  <c r="BW278" i="6"/>
  <c r="CG278" i="6" s="1"/>
  <c r="BU279" i="6"/>
  <c r="CE279" i="6" s="1"/>
  <c r="BW280" i="6"/>
  <c r="CG280" i="6" s="1"/>
  <c r="BX281" i="6"/>
  <c r="CH281" i="6" s="1"/>
  <c r="BS282" i="6"/>
  <c r="BX282" i="6"/>
  <c r="CH282" i="6" s="1"/>
  <c r="BV283" i="6"/>
  <c r="CF283" i="6" s="1"/>
  <c r="BZ283" i="6"/>
  <c r="CJ283" i="6" s="1"/>
  <c r="BV284" i="6"/>
  <c r="CF284" i="6" s="1"/>
  <c r="BZ284" i="6"/>
  <c r="CJ284" i="6" s="1"/>
  <c r="BT285" i="6"/>
  <c r="CD285" i="6" s="1"/>
  <c r="BX285" i="6"/>
  <c r="CH285" i="6" s="1"/>
  <c r="BS286" i="6"/>
  <c r="BW286" i="6"/>
  <c r="CG286" i="6" s="1"/>
  <c r="BU287" i="6"/>
  <c r="CE287" i="6" s="1"/>
  <c r="BY287" i="6"/>
  <c r="CI287" i="6" s="1"/>
  <c r="BU288" i="6"/>
  <c r="CE288" i="6" s="1"/>
  <c r="BY288" i="6"/>
  <c r="CI288" i="6" s="1"/>
  <c r="BS289" i="6"/>
  <c r="BW289" i="6"/>
  <c r="CG289" i="6" s="1"/>
  <c r="BS290" i="6"/>
  <c r="BW290" i="6"/>
  <c r="CG290" i="6" s="1"/>
  <c r="BS291" i="6"/>
  <c r="BW291" i="6"/>
  <c r="CG291" i="6" s="1"/>
  <c r="BV292" i="6"/>
  <c r="CF292" i="6" s="1"/>
  <c r="BZ292" i="6"/>
  <c r="CJ292" i="6" s="1"/>
  <c r="BS293" i="6"/>
  <c r="BW293" i="6"/>
  <c r="CG293" i="6" s="1"/>
  <c r="BV294" i="6"/>
  <c r="CF294" i="6" s="1"/>
  <c r="BZ294" i="6"/>
  <c r="CJ294" i="6" s="1"/>
  <c r="BU295" i="6"/>
  <c r="CE295" i="6" s="1"/>
  <c r="BY295" i="6"/>
  <c r="CI295" i="6" s="1"/>
  <c r="BT296" i="6"/>
  <c r="CD296" i="6" s="1"/>
  <c r="BX296" i="6"/>
  <c r="CH296" i="6" s="1"/>
  <c r="BS297" i="6"/>
  <c r="BW297" i="6"/>
  <c r="CG297" i="6" s="1"/>
  <c r="BV298" i="6"/>
  <c r="CF298" i="6" s="1"/>
  <c r="BZ298" i="6"/>
  <c r="CJ298" i="6" s="1"/>
  <c r="BU299" i="6"/>
  <c r="CE299" i="6" s="1"/>
  <c r="BY299" i="6"/>
  <c r="CI299" i="6" s="1"/>
  <c r="BT300" i="6"/>
  <c r="CD300" i="6" s="1"/>
  <c r="BX300" i="6"/>
  <c r="CH300" i="6" s="1"/>
  <c r="BS106" i="6"/>
  <c r="BS107" i="6"/>
  <c r="BU108" i="6"/>
  <c r="CE108" i="6" s="1"/>
  <c r="BX109" i="6"/>
  <c r="CH109" i="6" s="1"/>
  <c r="BX110" i="6"/>
  <c r="CH110" i="6" s="1"/>
  <c r="BV111" i="6"/>
  <c r="CF111" i="6" s="1"/>
  <c r="BV112" i="6"/>
  <c r="CF112" i="6" s="1"/>
  <c r="BZ113" i="6"/>
  <c r="CJ113" i="6" s="1"/>
  <c r="BS114" i="6"/>
  <c r="BW116" i="6"/>
  <c r="CG116" i="6" s="1"/>
  <c r="BU117" i="6"/>
  <c r="CE117" i="6" s="1"/>
  <c r="BY118" i="6"/>
  <c r="CI118" i="6" s="1"/>
  <c r="BS119" i="6"/>
  <c r="BT120" i="6"/>
  <c r="CD120" i="6" s="1"/>
  <c r="BT121" i="6"/>
  <c r="CD121" i="6" s="1"/>
  <c r="BX122" i="6"/>
  <c r="CH122" i="6" s="1"/>
  <c r="BX123" i="6"/>
  <c r="CH123" i="6" s="1"/>
  <c r="BX124" i="6"/>
  <c r="CH124" i="6" s="1"/>
  <c r="BY125" i="6"/>
  <c r="CI125" i="6" s="1"/>
  <c r="BV127" i="6"/>
  <c r="CF127" i="6" s="1"/>
  <c r="BX129" i="6"/>
  <c r="CH129" i="6" s="1"/>
  <c r="BW131" i="6"/>
  <c r="CG131" i="6" s="1"/>
  <c r="BV132" i="6"/>
  <c r="CF132" i="6" s="1"/>
  <c r="BS133" i="6"/>
  <c r="BY133" i="6"/>
  <c r="CI133" i="6" s="1"/>
  <c r="BU134" i="6"/>
  <c r="CE134" i="6" s="1"/>
  <c r="BW135" i="6"/>
  <c r="CG135" i="6" s="1"/>
  <c r="BY136" i="6"/>
  <c r="CI136" i="6" s="1"/>
  <c r="BU137" i="6"/>
  <c r="CE137" i="6" s="1"/>
  <c r="BV138" i="6"/>
  <c r="CF138" i="6" s="1"/>
  <c r="BY139" i="6"/>
  <c r="CI139" i="6" s="1"/>
  <c r="BY140" i="6"/>
  <c r="CI140" i="6" s="1"/>
  <c r="BS141" i="6"/>
  <c r="BY141" i="6"/>
  <c r="CI141" i="6" s="1"/>
  <c r="BU142" i="6"/>
  <c r="CE142" i="6" s="1"/>
  <c r="BY143" i="6"/>
  <c r="CI143" i="6" s="1"/>
  <c r="BS144" i="6"/>
  <c r="BZ144" i="6"/>
  <c r="CJ144" i="6" s="1"/>
  <c r="BU145" i="6"/>
  <c r="CE145" i="6" s="1"/>
  <c r="BV146" i="6"/>
  <c r="CF146" i="6" s="1"/>
  <c r="BU147" i="6"/>
  <c r="CE147" i="6" s="1"/>
  <c r="BY148" i="6"/>
  <c r="CI148" i="6" s="1"/>
  <c r="BV149" i="6"/>
  <c r="CF149" i="6" s="1"/>
  <c r="BY150" i="6"/>
  <c r="CI150" i="6" s="1"/>
  <c r="BW151" i="6"/>
  <c r="CG151" i="6" s="1"/>
  <c r="BS152" i="6"/>
  <c r="BZ152" i="6"/>
  <c r="CJ152" i="6" s="1"/>
  <c r="BU153" i="6"/>
  <c r="CE153" i="6" s="1"/>
  <c r="BV154" i="6"/>
  <c r="CF154" i="6" s="1"/>
  <c r="BU155" i="6"/>
  <c r="CE155" i="6" s="1"/>
  <c r="BY156" i="6"/>
  <c r="CI156" i="6" s="1"/>
  <c r="BY157" i="6"/>
  <c r="CI157" i="6" s="1"/>
  <c r="BX158" i="6"/>
  <c r="CH158" i="6" s="1"/>
  <c r="BT159" i="6"/>
  <c r="CD159" i="6" s="1"/>
  <c r="BX160" i="6"/>
  <c r="CH160" i="6" s="1"/>
  <c r="BT161" i="6"/>
  <c r="CD161" i="6" s="1"/>
  <c r="BZ161" i="6"/>
  <c r="CJ161" i="6" s="1"/>
  <c r="BW162" i="6"/>
  <c r="CG162" i="6" s="1"/>
  <c r="BV163" i="6"/>
  <c r="CF163" i="6" s="1"/>
  <c r="BS164" i="6"/>
  <c r="BZ164" i="6"/>
  <c r="CJ164" i="6" s="1"/>
  <c r="BT165" i="6"/>
  <c r="CD165" i="6" s="1"/>
  <c r="BX166" i="6"/>
  <c r="CH166" i="6" s="1"/>
  <c r="BV167" i="6"/>
  <c r="CF167" i="6" s="1"/>
  <c r="BT168" i="6"/>
  <c r="CD168" i="6" s="1"/>
  <c r="BW169" i="6"/>
  <c r="CG169" i="6" s="1"/>
  <c r="BU170" i="6"/>
  <c r="CE170" i="6" s="1"/>
  <c r="BY171" i="6"/>
  <c r="CI171" i="6" s="1"/>
  <c r="BY172" i="6"/>
  <c r="CI172" i="6" s="1"/>
  <c r="BX173" i="6"/>
  <c r="CH173" i="6" s="1"/>
  <c r="BT174" i="6"/>
  <c r="CD174" i="6" s="1"/>
  <c r="BU175" i="6"/>
  <c r="CE175" i="6" s="1"/>
  <c r="BU176" i="6"/>
  <c r="CE176" i="6" s="1"/>
  <c r="BV177" i="6"/>
  <c r="CF177" i="6" s="1"/>
  <c r="BW178" i="6"/>
  <c r="CG178" i="6" s="1"/>
  <c r="BY179" i="6"/>
  <c r="CI179" i="6" s="1"/>
  <c r="BY180" i="6"/>
  <c r="CI180" i="6" s="1"/>
  <c r="BW181" i="6"/>
  <c r="CG181" i="6" s="1"/>
  <c r="BT182" i="6"/>
  <c r="CD182" i="6" s="1"/>
  <c r="BS183" i="6"/>
  <c r="BY183" i="6"/>
  <c r="CI183" i="6" s="1"/>
  <c r="BU184" i="6"/>
  <c r="CE184" i="6" s="1"/>
  <c r="BY185" i="6"/>
  <c r="CI185" i="6" s="1"/>
  <c r="BY186" i="6"/>
  <c r="CI186" i="6" s="1"/>
  <c r="BX187" i="6"/>
  <c r="CH187" i="6" s="1"/>
  <c r="BW188" i="6"/>
  <c r="CG188" i="6" s="1"/>
  <c r="BV189" i="6"/>
  <c r="CF189" i="6" s="1"/>
  <c r="BU190" i="6"/>
  <c r="CE190" i="6" s="1"/>
  <c r="BV191" i="6"/>
  <c r="CF191" i="6" s="1"/>
  <c r="BS192" i="6"/>
  <c r="BZ192" i="6"/>
  <c r="CJ192" i="6" s="1"/>
  <c r="BZ193" i="6"/>
  <c r="CJ193" i="6" s="1"/>
  <c r="BX194" i="6"/>
  <c r="CH194" i="6" s="1"/>
  <c r="BS195" i="6"/>
  <c r="BU196" i="6"/>
  <c r="CE196" i="6" s="1"/>
  <c r="BZ197" i="6"/>
  <c r="CJ197" i="6" s="1"/>
  <c r="BU198" i="6"/>
  <c r="CE198" i="6" s="1"/>
  <c r="BV199" i="6"/>
  <c r="CF199" i="6" s="1"/>
  <c r="BX200" i="6"/>
  <c r="CH200" i="6" s="1"/>
  <c r="BW201" i="6"/>
  <c r="CG201" i="6" s="1"/>
  <c r="BY202" i="6"/>
  <c r="CI202" i="6" s="1"/>
  <c r="BX203" i="6"/>
  <c r="CH203" i="6" s="1"/>
  <c r="BY204" i="6"/>
  <c r="CI204" i="6" s="1"/>
  <c r="BY205" i="6"/>
  <c r="CI205" i="6" s="1"/>
  <c r="BU206" i="6"/>
  <c r="CE206" i="6" s="1"/>
  <c r="BV207" i="6"/>
  <c r="CF207" i="6" s="1"/>
  <c r="BV208" i="6"/>
  <c r="CF208" i="6" s="1"/>
  <c r="BW209" i="6"/>
  <c r="CG209" i="6" s="1"/>
  <c r="BT210" i="6"/>
  <c r="CD210" i="6" s="1"/>
  <c r="BU211" i="6"/>
  <c r="CE211" i="6" s="1"/>
  <c r="BU212" i="6"/>
  <c r="CE212" i="6" s="1"/>
  <c r="BV213" i="6"/>
  <c r="CF213" i="6" s="1"/>
  <c r="BS214" i="6"/>
  <c r="BZ214" i="6"/>
  <c r="CJ214" i="6" s="1"/>
  <c r="BS215" i="6"/>
  <c r="BS216" i="6"/>
  <c r="BZ216" i="6"/>
  <c r="CJ216" i="6" s="1"/>
  <c r="BS217" i="6"/>
  <c r="BY217" i="6"/>
  <c r="CI217" i="6" s="1"/>
  <c r="BU218" i="6"/>
  <c r="CE218" i="6" s="1"/>
  <c r="BV219" i="6"/>
  <c r="CF219" i="6" s="1"/>
  <c r="BW220" i="6"/>
  <c r="CG220" i="6" s="1"/>
  <c r="BY221" i="6"/>
  <c r="CI221" i="6" s="1"/>
  <c r="BU222" i="6"/>
  <c r="CE222" i="6" s="1"/>
  <c r="BV223" i="6"/>
  <c r="CF223" i="6" s="1"/>
  <c r="BV224" i="6"/>
  <c r="CF224" i="6" s="1"/>
  <c r="BW225" i="6"/>
  <c r="CG225" i="6" s="1"/>
  <c r="BT226" i="6"/>
  <c r="CD226" i="6" s="1"/>
  <c r="BU227" i="6"/>
  <c r="CE227" i="6" s="1"/>
  <c r="BU228" i="6"/>
  <c r="CE228" i="6" s="1"/>
  <c r="BV229" i="6"/>
  <c r="CF229" i="6" s="1"/>
  <c r="BS230" i="6"/>
  <c r="BZ230" i="6"/>
  <c r="CJ230" i="6" s="1"/>
  <c r="BT231" i="6"/>
  <c r="CD231" i="6" s="1"/>
  <c r="BW232" i="6"/>
  <c r="CG232" i="6" s="1"/>
  <c r="BV233" i="6"/>
  <c r="CF233" i="6" s="1"/>
  <c r="BV234" i="6"/>
  <c r="CF234" i="6" s="1"/>
  <c r="BV235" i="6"/>
  <c r="CF235" i="6" s="1"/>
  <c r="BW236" i="6"/>
  <c r="CG236" i="6" s="1"/>
  <c r="BY237" i="6"/>
  <c r="CI237" i="6" s="1"/>
  <c r="BS238" i="6"/>
  <c r="BZ238" i="6"/>
  <c r="CJ238" i="6" s="1"/>
  <c r="BW239" i="6"/>
  <c r="CG239" i="6" s="1"/>
  <c r="BX240" i="6"/>
  <c r="CH240" i="6" s="1"/>
  <c r="BT241" i="6"/>
  <c r="CD241" i="6" s="1"/>
  <c r="BY241" i="6"/>
  <c r="CI241" i="6" s="1"/>
  <c r="BV242" i="6"/>
  <c r="CF242" i="6" s="1"/>
  <c r="BW243" i="6"/>
  <c r="CG243" i="6" s="1"/>
  <c r="BV244" i="6"/>
  <c r="CF244" i="6" s="1"/>
  <c r="BV245" i="6"/>
  <c r="CF245" i="6" s="1"/>
  <c r="BS246" i="6"/>
  <c r="BX246" i="6"/>
  <c r="CH246" i="6" s="1"/>
  <c r="BU247" i="6"/>
  <c r="CE247" i="6" s="1"/>
  <c r="BZ247" i="6"/>
  <c r="CJ247" i="6" s="1"/>
  <c r="BS248" i="6"/>
  <c r="BX248" i="6"/>
  <c r="CH248" i="6" s="1"/>
  <c r="BT249" i="6"/>
  <c r="CD249" i="6" s="1"/>
  <c r="BY249" i="6"/>
  <c r="CI249" i="6" s="1"/>
  <c r="BV250" i="6"/>
  <c r="CF250" i="6" s="1"/>
  <c r="BW251" i="6"/>
  <c r="CG251" i="6" s="1"/>
  <c r="BV252" i="6"/>
  <c r="CF252" i="6" s="1"/>
  <c r="BV253" i="6"/>
  <c r="CF253" i="6" s="1"/>
  <c r="BS254" i="6"/>
  <c r="BX254" i="6"/>
  <c r="CH254" i="6" s="1"/>
  <c r="BW255" i="6"/>
  <c r="CG255" i="6" s="1"/>
  <c r="BS256" i="6"/>
  <c r="BX256" i="6"/>
  <c r="CH256" i="6" s="1"/>
  <c r="BU257" i="6"/>
  <c r="CE257" i="6" s="1"/>
  <c r="BZ257" i="6"/>
  <c r="CJ257" i="6" s="1"/>
  <c r="BT258" i="6"/>
  <c r="CD258" i="6" s="1"/>
  <c r="BY258" i="6"/>
  <c r="CI258" i="6" s="1"/>
  <c r="BU259" i="6"/>
  <c r="CE259" i="6" s="1"/>
  <c r="BZ259" i="6"/>
  <c r="CJ259" i="6" s="1"/>
  <c r="BV260" i="6"/>
  <c r="CF260" i="6" s="1"/>
  <c r="BW261" i="6"/>
  <c r="CG261" i="6" s="1"/>
  <c r="BS262" i="6"/>
  <c r="BX262" i="6"/>
  <c r="CH262" i="6" s="1"/>
  <c r="BT263" i="6"/>
  <c r="CD263" i="6" s="1"/>
  <c r="BY263" i="6"/>
  <c r="CI263" i="6" s="1"/>
  <c r="BT264" i="6"/>
  <c r="CD264" i="6" s="1"/>
  <c r="BY264" i="6"/>
  <c r="CI264" i="6" s="1"/>
  <c r="BV265" i="6"/>
  <c r="CF265" i="6" s="1"/>
  <c r="BV266" i="6"/>
  <c r="CF266" i="6" s="1"/>
  <c r="BV267" i="6"/>
  <c r="CF267" i="6" s="1"/>
  <c r="BW268" i="6"/>
  <c r="CG268" i="6" s="1"/>
  <c r="BU269" i="6"/>
  <c r="CE269" i="6" s="1"/>
  <c r="BZ269" i="6"/>
  <c r="CJ269" i="6" s="1"/>
  <c r="BW270" i="6"/>
  <c r="CG270" i="6" s="1"/>
  <c r="BW271" i="6"/>
  <c r="CG271" i="6" s="1"/>
  <c r="BT272" i="6"/>
  <c r="CD272" i="6" s="1"/>
  <c r="BY272" i="6"/>
  <c r="CI272" i="6" s="1"/>
  <c r="BU273" i="6"/>
  <c r="CE273" i="6" s="1"/>
  <c r="BZ273" i="6"/>
  <c r="CJ273" i="6" s="1"/>
  <c r="BV274" i="6"/>
  <c r="CF274" i="6" s="1"/>
  <c r="BV275" i="6"/>
  <c r="CF275" i="6" s="1"/>
  <c r="BW276" i="6"/>
  <c r="CG276" i="6" s="1"/>
  <c r="BW277" i="6"/>
  <c r="CG277" i="6" s="1"/>
  <c r="BS278" i="6"/>
  <c r="BX278" i="6"/>
  <c r="CH278" i="6" s="1"/>
  <c r="BW279" i="6"/>
  <c r="CG279" i="6" s="1"/>
  <c r="BS280" i="6"/>
  <c r="BX280" i="6"/>
  <c r="CH280" i="6" s="1"/>
  <c r="BT281" i="6"/>
  <c r="CD281" i="6" s="1"/>
  <c r="BY281" i="6"/>
  <c r="CI281" i="6" s="1"/>
  <c r="BT282" i="6"/>
  <c r="CD282" i="6" s="1"/>
  <c r="BY282" i="6"/>
  <c r="CI282" i="6" s="1"/>
  <c r="BS283" i="6"/>
  <c r="BW283" i="6"/>
  <c r="CG283" i="6" s="1"/>
  <c r="BS284" i="6"/>
  <c r="BW284" i="6"/>
  <c r="CG284" i="6" s="1"/>
  <c r="BU285" i="6"/>
  <c r="CE285" i="6" s="1"/>
  <c r="BY285" i="6"/>
  <c r="CI285" i="6" s="1"/>
  <c r="BT286" i="6"/>
  <c r="CD286" i="6" s="1"/>
  <c r="BX286" i="6"/>
  <c r="CH286" i="6" s="1"/>
  <c r="BV287" i="6"/>
  <c r="CF287" i="6" s="1"/>
  <c r="BZ287" i="6"/>
  <c r="CJ287" i="6" s="1"/>
  <c r="BV288" i="6"/>
  <c r="CF288" i="6" s="1"/>
  <c r="BZ288" i="6"/>
  <c r="CJ288" i="6" s="1"/>
  <c r="BT289" i="6"/>
  <c r="CD289" i="6" s="1"/>
  <c r="BX289" i="6"/>
  <c r="CH289" i="6" s="1"/>
  <c r="BT290" i="6"/>
  <c r="CD290" i="6" s="1"/>
  <c r="BX290" i="6"/>
  <c r="CH290" i="6" s="1"/>
  <c r="BT291" i="6"/>
  <c r="CD291" i="6" s="1"/>
  <c r="BX291" i="6"/>
  <c r="CH291" i="6" s="1"/>
  <c r="BS292" i="6"/>
  <c r="BW292" i="6"/>
  <c r="CG292" i="6" s="1"/>
  <c r="BT293" i="6"/>
  <c r="CD293" i="6" s="1"/>
  <c r="BX293" i="6"/>
  <c r="CH293" i="6" s="1"/>
  <c r="BS294" i="6"/>
  <c r="BW294" i="6"/>
  <c r="CG294" i="6" s="1"/>
  <c r="BV295" i="6"/>
  <c r="CF295" i="6" s="1"/>
  <c r="BZ295" i="6"/>
  <c r="CJ295" i="6" s="1"/>
  <c r="BU296" i="6"/>
  <c r="CE296" i="6" s="1"/>
  <c r="BY296" i="6"/>
  <c r="CI296" i="6" s="1"/>
  <c r="BT297" i="6"/>
  <c r="CD297" i="6" s="1"/>
  <c r="BX297" i="6"/>
  <c r="CH297" i="6" s="1"/>
  <c r="BS298" i="6"/>
  <c r="BW298" i="6"/>
  <c r="CG298" i="6" s="1"/>
  <c r="BV299" i="6"/>
  <c r="CF299" i="6" s="1"/>
  <c r="BZ299" i="6"/>
  <c r="CJ299" i="6" s="1"/>
  <c r="BU300" i="6"/>
  <c r="CE300" i="6" s="1"/>
  <c r="BY300" i="6"/>
  <c r="CI300" i="6" s="1"/>
  <c r="BT106" i="6"/>
  <c r="CD106" i="6" s="1"/>
  <c r="BV107" i="6"/>
  <c r="CF107" i="6" s="1"/>
  <c r="BX108" i="6"/>
  <c r="CH108" i="6" s="1"/>
  <c r="BX111" i="6"/>
  <c r="CH111" i="6" s="1"/>
  <c r="BZ112" i="6"/>
  <c r="CJ112" i="6" s="1"/>
  <c r="BS113" i="6"/>
  <c r="BV114" i="6"/>
  <c r="CF114" i="6" s="1"/>
  <c r="BT115" i="6"/>
  <c r="CD115" i="6" s="1"/>
  <c r="BW117" i="6"/>
  <c r="CG117" i="6" s="1"/>
  <c r="BZ118" i="6"/>
  <c r="CJ118" i="6" s="1"/>
  <c r="BT119" i="6"/>
  <c r="CD119" i="6" s="1"/>
  <c r="BX120" i="6"/>
  <c r="CH120" i="6" s="1"/>
  <c r="BV121" i="6"/>
  <c r="CF121" i="6" s="1"/>
  <c r="BZ123" i="6"/>
  <c r="CJ123" i="6" s="1"/>
  <c r="BU126" i="6"/>
  <c r="CE126" i="6" s="1"/>
  <c r="BX127" i="6"/>
  <c r="CH127" i="6" s="1"/>
  <c r="BT128" i="6"/>
  <c r="CD128" i="6" s="1"/>
  <c r="BY129" i="6"/>
  <c r="CI129" i="6" s="1"/>
  <c r="BU130" i="6"/>
  <c r="CE130" i="6" s="1"/>
  <c r="BX132" i="6"/>
  <c r="CH132" i="6" s="1"/>
  <c r="BT133" i="6"/>
  <c r="CD133" i="6" s="1"/>
  <c r="BW134" i="6"/>
  <c r="CG134" i="6" s="1"/>
  <c r="BX135" i="6"/>
  <c r="CH135" i="6" s="1"/>
  <c r="BS136" i="6"/>
  <c r="BZ136" i="6"/>
  <c r="CJ136" i="6" s="1"/>
  <c r="BV137" i="6"/>
  <c r="CF137" i="6" s="1"/>
  <c r="BX138" i="6"/>
  <c r="CH138" i="6" s="1"/>
  <c r="BT139" i="6"/>
  <c r="CD139" i="6" s="1"/>
  <c r="BZ139" i="6"/>
  <c r="CJ139" i="6" s="1"/>
  <c r="BS140" i="6"/>
  <c r="BZ140" i="6"/>
  <c r="CJ140" i="6" s="1"/>
  <c r="BT141" i="6"/>
  <c r="CD141" i="6" s="1"/>
  <c r="BW142" i="6"/>
  <c r="CG142" i="6" s="1"/>
  <c r="BT143" i="6"/>
  <c r="CD143" i="6" s="1"/>
  <c r="BZ143" i="6"/>
  <c r="CJ143" i="6" s="1"/>
  <c r="BT144" i="6"/>
  <c r="CD144" i="6" s="1"/>
  <c r="BV145" i="6"/>
  <c r="CF145" i="6" s="1"/>
  <c r="BX146" i="6"/>
  <c r="CH146" i="6" s="1"/>
  <c r="BT148" i="6"/>
  <c r="CD148" i="6" s="1"/>
  <c r="BX151" i="6"/>
  <c r="CH151" i="6" s="1"/>
  <c r="BX154" i="6"/>
  <c r="CH154" i="6" s="1"/>
  <c r="BT156" i="6"/>
  <c r="CD156" i="6" s="1"/>
  <c r="BZ160" i="6"/>
  <c r="CJ160" i="6" s="1"/>
  <c r="BW165" i="6"/>
  <c r="CG165" i="6" s="1"/>
  <c r="BW170" i="6"/>
  <c r="CG170" i="6" s="1"/>
  <c r="BZ172" i="6"/>
  <c r="CJ172" i="6" s="1"/>
  <c r="BS173" i="6"/>
  <c r="BU174" i="6"/>
  <c r="CE174" i="6" s="1"/>
  <c r="BV175" i="6"/>
  <c r="CF175" i="6" s="1"/>
  <c r="BW176" i="6"/>
  <c r="CG176" i="6" s="1"/>
  <c r="BW177" i="6"/>
  <c r="CG177" i="6" s="1"/>
  <c r="BY178" i="6"/>
  <c r="CI178" i="6" s="1"/>
  <c r="BT179" i="6"/>
  <c r="CD179" i="6" s="1"/>
  <c r="BT185" i="6"/>
  <c r="CD185" i="6" s="1"/>
  <c r="BY188" i="6"/>
  <c r="CI188" i="6" s="1"/>
  <c r="BU192" i="6"/>
  <c r="CE192" i="6" s="1"/>
  <c r="BW198" i="6"/>
  <c r="CG198" i="6" s="1"/>
  <c r="BY199" i="6"/>
  <c r="CI199" i="6" s="1"/>
  <c r="BZ200" i="6"/>
  <c r="CJ200" i="6" s="1"/>
  <c r="BT205" i="6"/>
  <c r="CD205" i="6" s="1"/>
  <c r="BX208" i="6"/>
  <c r="CH208" i="6" s="1"/>
  <c r="BZ209" i="6"/>
  <c r="CJ209" i="6" s="1"/>
  <c r="BW222" i="6"/>
  <c r="CG222" i="6" s="1"/>
  <c r="BY223" i="6"/>
  <c r="CI223" i="6" s="1"/>
  <c r="BU226" i="6"/>
  <c r="CE226" i="6" s="1"/>
  <c r="BV227" i="6"/>
  <c r="CF227" i="6" s="1"/>
  <c r="BW228" i="6"/>
  <c r="CG228" i="6" s="1"/>
  <c r="BW229" i="6"/>
  <c r="CG229" i="6" s="1"/>
  <c r="BY232" i="6"/>
  <c r="CI232" i="6" s="1"/>
  <c r="BZ239" i="6"/>
  <c r="CJ239" i="6" s="1"/>
  <c r="BS240" i="6"/>
  <c r="BU241" i="6"/>
  <c r="CE241" i="6" s="1"/>
  <c r="BS243" i="6"/>
  <c r="BW245" i="6"/>
  <c r="CG245" i="6" s="1"/>
  <c r="BV247" i="6"/>
  <c r="CF247" i="6" s="1"/>
  <c r="BT248" i="6"/>
  <c r="CD248" i="6" s="1"/>
  <c r="BU249" i="6"/>
  <c r="CE249" i="6" s="1"/>
  <c r="BS251" i="6"/>
  <c r="BW253" i="6"/>
  <c r="CG253" i="6" s="1"/>
  <c r="BV257" i="6"/>
  <c r="CF257" i="6" s="1"/>
  <c r="BX260" i="6"/>
  <c r="CH260" i="6" s="1"/>
  <c r="BU264" i="6"/>
  <c r="CE264" i="6" s="1"/>
  <c r="BW267" i="6"/>
  <c r="CG267" i="6" s="1"/>
  <c r="BV269" i="6"/>
  <c r="CF269" i="6" s="1"/>
  <c r="BX274" i="6"/>
  <c r="CH274" i="6" s="1"/>
  <c r="BT278" i="6"/>
  <c r="CD278" i="6" s="1"/>
  <c r="BT280" i="6"/>
  <c r="CD280" i="6" s="1"/>
  <c r="BU281" i="6"/>
  <c r="CE281" i="6" s="1"/>
  <c r="BZ282" i="6"/>
  <c r="CJ282" i="6" s="1"/>
  <c r="BX283" i="6"/>
  <c r="CH283" i="6" s="1"/>
  <c r="BU286" i="6"/>
  <c r="CE286" i="6" s="1"/>
  <c r="BS287" i="6"/>
  <c r="BU290" i="6"/>
  <c r="CE290" i="6" s="1"/>
  <c r="BS295" i="6"/>
  <c r="BZ296" i="6"/>
  <c r="CJ296" i="6" s="1"/>
  <c r="BS299" i="6"/>
  <c r="BZ300" i="6"/>
  <c r="CJ300" i="6" s="1"/>
  <c r="BV153" i="6"/>
  <c r="CF153" i="6" s="1"/>
  <c r="BT157" i="6"/>
  <c r="CD157" i="6" s="1"/>
  <c r="BW159" i="6"/>
  <c r="CG159" i="6" s="1"/>
  <c r="BY162" i="6"/>
  <c r="CI162" i="6" s="1"/>
  <c r="BU164" i="6"/>
  <c r="CE164" i="6" s="1"/>
  <c r="BW167" i="6"/>
  <c r="CG167" i="6" s="1"/>
  <c r="BZ179" i="6"/>
  <c r="CJ179" i="6" s="1"/>
  <c r="BS180" i="6"/>
  <c r="BZ185" i="6"/>
  <c r="CJ185" i="6" s="1"/>
  <c r="BS186" i="6"/>
  <c r="BW189" i="6"/>
  <c r="CG189" i="6" s="1"/>
  <c r="BU193" i="6"/>
  <c r="CE193" i="6" s="1"/>
  <c r="BU197" i="6"/>
  <c r="CE197" i="6" s="1"/>
  <c r="BX201" i="6"/>
  <c r="CH201" i="6" s="1"/>
  <c r="BT202" i="6"/>
  <c r="CD202" i="6" s="1"/>
  <c r="BZ205" i="6"/>
  <c r="CJ205" i="6" s="1"/>
  <c r="BU214" i="6"/>
  <c r="CE214" i="6" s="1"/>
  <c r="BV215" i="6"/>
  <c r="CF215" i="6" s="1"/>
  <c r="BW218" i="6"/>
  <c r="CG218" i="6" s="1"/>
  <c r="BW219" i="6"/>
  <c r="CG219" i="6" s="1"/>
  <c r="BY220" i="6"/>
  <c r="CI220" i="6" s="1"/>
  <c r="BT221" i="6"/>
  <c r="CD221" i="6" s="1"/>
  <c r="BX224" i="6"/>
  <c r="CH224" i="6" s="1"/>
  <c r="BZ225" i="6"/>
  <c r="CJ225" i="6" s="1"/>
  <c r="BV147" i="6"/>
  <c r="CF147" i="6" s="1"/>
  <c r="BT150" i="6"/>
  <c r="CD150" i="6" s="1"/>
  <c r="BT152" i="6"/>
  <c r="CD152" i="6" s="1"/>
  <c r="BV155" i="6"/>
  <c r="CF155" i="6" s="1"/>
  <c r="BZ157" i="6"/>
  <c r="CJ157" i="6" s="1"/>
  <c r="BS166" i="6"/>
  <c r="BX169" i="6"/>
  <c r="CH169" i="6" s="1"/>
  <c r="BT171" i="6"/>
  <c r="CD171" i="6" s="1"/>
  <c r="BZ180" i="6"/>
  <c r="CJ180" i="6" s="1"/>
  <c r="BU182" i="6"/>
  <c r="CE182" i="6" s="1"/>
  <c r="BW184" i="6"/>
  <c r="CG184" i="6" s="1"/>
  <c r="BZ186" i="6"/>
  <c r="CJ186" i="6" s="1"/>
  <c r="BS187" i="6"/>
  <c r="BW190" i="6"/>
  <c r="CG190" i="6" s="1"/>
  <c r="BW191" i="6"/>
  <c r="CG191" i="6" s="1"/>
  <c r="BV195" i="6"/>
  <c r="CF195" i="6" s="1"/>
  <c r="BW196" i="6"/>
  <c r="CG196" i="6" s="1"/>
  <c r="BS203" i="6"/>
  <c r="BT216" i="6"/>
  <c r="CD216" i="6" s="1"/>
  <c r="BT217" i="6"/>
  <c r="CD217" i="6" s="1"/>
  <c r="BZ221" i="6"/>
  <c r="CJ221" i="6" s="1"/>
  <c r="BU230" i="6"/>
  <c r="CE230" i="6" s="1"/>
  <c r="BW235" i="6"/>
  <c r="CG235" i="6" s="1"/>
  <c r="BY236" i="6"/>
  <c r="CI236" i="6" s="1"/>
  <c r="BT237" i="6"/>
  <c r="CD237" i="6" s="1"/>
  <c r="BT238" i="6"/>
  <c r="CD238" i="6" s="1"/>
  <c r="BX242" i="6"/>
  <c r="CH242" i="6" s="1"/>
  <c r="BZ246" i="6"/>
  <c r="CJ246" i="6" s="1"/>
  <c r="BX250" i="6"/>
  <c r="CH250" i="6" s="1"/>
  <c r="BZ254" i="6"/>
  <c r="CJ254" i="6" s="1"/>
  <c r="BS255" i="6"/>
  <c r="BZ256" i="6"/>
  <c r="CJ256" i="6" s="1"/>
  <c r="BV259" i="6"/>
  <c r="CF259" i="6" s="1"/>
  <c r="BS261" i="6"/>
  <c r="BZ262" i="6"/>
  <c r="CJ262" i="6" s="1"/>
  <c r="BZ263" i="6"/>
  <c r="CJ263" i="6" s="1"/>
  <c r="BW265" i="6"/>
  <c r="CG265" i="6" s="1"/>
  <c r="BS268" i="6"/>
  <c r="BY270" i="6"/>
  <c r="CI270" i="6" s="1"/>
  <c r="BX271" i="6"/>
  <c r="CH271" i="6" s="1"/>
  <c r="BV273" i="6"/>
  <c r="CF273" i="6" s="1"/>
  <c r="BY276" i="6"/>
  <c r="CI276" i="6" s="1"/>
  <c r="BX277" i="6"/>
  <c r="CH277" i="6" s="1"/>
  <c r="BX279" i="6"/>
  <c r="CH279" i="6" s="1"/>
  <c r="BX284" i="6"/>
  <c r="CH284" i="6" s="1"/>
  <c r="BZ285" i="6"/>
  <c r="CJ285" i="6" s="1"/>
  <c r="BS288" i="6"/>
  <c r="BU289" i="6"/>
  <c r="CE289" i="6" s="1"/>
  <c r="BU291" i="6"/>
  <c r="CE291" i="6" s="1"/>
  <c r="BX292" i="6"/>
  <c r="CH292" i="6" s="1"/>
  <c r="BU293" i="6"/>
  <c r="CE293" i="6" s="1"/>
  <c r="BX294" i="6"/>
  <c r="CH294" i="6" s="1"/>
  <c r="BU297" i="6"/>
  <c r="CE297" i="6" s="1"/>
  <c r="BX298" i="6"/>
  <c r="CH298" i="6" s="1"/>
  <c r="BW149" i="6"/>
  <c r="CG149" i="6" s="1"/>
  <c r="BY158" i="6"/>
  <c r="CI158" i="6" s="1"/>
  <c r="BS160" i="6"/>
  <c r="BU161" i="6"/>
  <c r="CE161" i="6" s="1"/>
  <c r="BW163" i="6"/>
  <c r="CG163" i="6" s="1"/>
  <c r="BZ166" i="6"/>
  <c r="CJ166" i="6" s="1"/>
  <c r="BV168" i="6"/>
  <c r="CF168" i="6" s="1"/>
  <c r="BZ171" i="6"/>
  <c r="CJ171" i="6" s="1"/>
  <c r="BS172" i="6"/>
  <c r="BZ181" i="6"/>
  <c r="CJ181" i="6" s="1"/>
  <c r="BT183" i="6"/>
  <c r="CD183" i="6" s="1"/>
  <c r="BY194" i="6"/>
  <c r="CI194" i="6" s="1"/>
  <c r="BS200" i="6"/>
  <c r="BY203" i="6"/>
  <c r="CI203" i="6" s="1"/>
  <c r="BT204" i="6"/>
  <c r="CD204" i="6" s="1"/>
  <c r="BW206" i="6"/>
  <c r="CG206" i="6" s="1"/>
  <c r="BY207" i="6"/>
  <c r="CI207" i="6" s="1"/>
  <c r="BU210" i="6"/>
  <c r="CE210" i="6" s="1"/>
  <c r="BV211" i="6"/>
  <c r="CF211" i="6" s="1"/>
  <c r="BW212" i="6"/>
  <c r="CG212" i="6" s="1"/>
  <c r="BW213" i="6"/>
  <c r="CG213" i="6" s="1"/>
  <c r="BZ237" i="6"/>
  <c r="CJ237" i="6" s="1"/>
  <c r="BX255" i="6"/>
  <c r="CH255" i="6" s="1"/>
  <c r="BU258" i="6"/>
  <c r="CE258" i="6" s="1"/>
  <c r="BX261" i="6"/>
  <c r="CH261" i="6" s="1"/>
  <c r="BY268" i="6"/>
  <c r="CI268" i="6" s="1"/>
  <c r="BU272" i="6"/>
  <c r="CE272" i="6" s="1"/>
  <c r="BW275" i="6"/>
  <c r="CG275" i="6" s="1"/>
  <c r="BU282" i="6"/>
  <c r="CE282" i="6" s="1"/>
  <c r="BT283" i="6"/>
  <c r="CD283" i="6" s="1"/>
  <c r="BW288" i="6"/>
  <c r="CG288" i="6" s="1"/>
  <c r="BW233" i="6"/>
  <c r="CG233" i="6" s="1"/>
  <c r="BX234" i="6"/>
  <c r="CH234" i="6" s="1"/>
  <c r="BZ241" i="6"/>
  <c r="CJ241" i="6" s="1"/>
  <c r="BT262" i="6"/>
  <c r="CD262" i="6" s="1"/>
  <c r="BX266" i="6"/>
  <c r="CH266" i="6" s="1"/>
  <c r="BS270" i="6"/>
  <c r="BZ281" i="6"/>
  <c r="CJ281" i="6" s="1"/>
  <c r="BT284" i="6"/>
  <c r="CD284" i="6" s="1"/>
  <c r="BW287" i="6"/>
  <c r="CG287" i="6" s="1"/>
  <c r="BY290" i="6"/>
  <c r="CI290" i="6" s="1"/>
  <c r="BX243" i="6"/>
  <c r="CH243" i="6" s="1"/>
  <c r="BS276" i="6"/>
  <c r="BX252" i="6"/>
  <c r="CH252" i="6" s="1"/>
  <c r="BY289" i="6"/>
  <c r="CI289" i="6" s="1"/>
  <c r="BT292" i="6"/>
  <c r="CD292" i="6" s="1"/>
  <c r="BY293" i="6"/>
  <c r="CI293" i="6" s="1"/>
  <c r="BW295" i="6"/>
  <c r="CG295" i="6" s="1"/>
  <c r="BW231" i="6"/>
  <c r="CG231" i="6" s="1"/>
  <c r="BZ240" i="6"/>
  <c r="CJ240" i="6" s="1"/>
  <c r="BT246" i="6"/>
  <c r="CD246" i="6" s="1"/>
  <c r="BZ249" i="6"/>
  <c r="CJ249" i="6" s="1"/>
  <c r="BS277" i="6"/>
  <c r="BZ280" i="6"/>
  <c r="CJ280" i="6" s="1"/>
  <c r="BY286" i="6"/>
  <c r="CI286" i="6" s="1"/>
  <c r="BY291" i="6"/>
  <c r="CI291" i="6" s="1"/>
  <c r="BT294" i="6"/>
  <c r="CD294" i="6" s="1"/>
  <c r="BV296" i="6"/>
  <c r="CF296" i="6" s="1"/>
  <c r="BT298" i="6"/>
  <c r="CD298" i="6" s="1"/>
  <c r="BV300" i="6"/>
  <c r="CF300" i="6" s="1"/>
  <c r="BX244" i="6"/>
  <c r="CH244" i="6" s="1"/>
  <c r="BZ248" i="6"/>
  <c r="CJ248" i="6" s="1"/>
  <c r="BT254" i="6"/>
  <c r="CD254" i="6" s="1"/>
  <c r="BX251" i="6"/>
  <c r="CH251" i="6" s="1"/>
  <c r="BT256" i="6"/>
  <c r="CD256" i="6" s="1"/>
  <c r="BU263" i="6"/>
  <c r="CE263" i="6" s="1"/>
  <c r="BS271" i="6"/>
  <c r="BZ278" i="6"/>
  <c r="CJ278" i="6" s="1"/>
  <c r="BS279" i="6"/>
  <c r="BV285" i="6"/>
  <c r="CF285" i="6" s="1"/>
  <c r="BY297" i="6"/>
  <c r="CI297" i="6" s="1"/>
  <c r="BW299" i="6"/>
  <c r="CG299" i="6" s="1"/>
  <c r="A4" i="5"/>
  <c r="D4" i="5" s="1"/>
  <c r="E4" i="5" s="1"/>
  <c r="M9" i="1" s="1"/>
  <c r="AQ4" i="6" l="1"/>
  <c r="U4" i="6"/>
  <c r="L4" i="2"/>
  <c r="T4" i="2" s="1"/>
  <c r="CT7" i="6"/>
  <c r="M4" i="2"/>
  <c r="U4" i="2" s="1"/>
  <c r="Q4" i="2"/>
  <c r="Y4" i="2" s="1"/>
  <c r="N4" i="2"/>
  <c r="V4" i="2" s="1"/>
  <c r="R4" i="2"/>
  <c r="Z4" i="2" s="1"/>
  <c r="O4" i="2"/>
  <c r="W4" i="2" s="1"/>
  <c r="S4" i="2"/>
  <c r="AA4" i="2" s="1"/>
  <c r="P4" i="2"/>
  <c r="X4" i="2" s="1"/>
  <c r="L5" i="2"/>
  <c r="P5" i="2"/>
  <c r="M5" i="2"/>
  <c r="Q5" i="2"/>
  <c r="N5" i="2"/>
  <c r="R5" i="2"/>
  <c r="O5" i="2"/>
  <c r="S5" i="2"/>
  <c r="CS281" i="6"/>
  <c r="G5" i="2"/>
  <c r="AP5" i="2" s="1"/>
  <c r="BC5" i="2"/>
  <c r="BG5" i="2"/>
  <c r="BD5" i="2"/>
  <c r="BI5" i="2"/>
  <c r="BE5" i="2"/>
  <c r="BJ5" i="2"/>
  <c r="BF5" i="2"/>
  <c r="BH5" i="2"/>
  <c r="G4" i="2"/>
  <c r="AS4" i="2" s="1"/>
  <c r="BD4" i="2"/>
  <c r="BH4" i="2"/>
  <c r="BE4" i="2"/>
  <c r="BJ4" i="2"/>
  <c r="BF4" i="2"/>
  <c r="BC4" i="2"/>
  <c r="BG4" i="2"/>
  <c r="BI4" i="2"/>
  <c r="L9" i="1"/>
  <c r="R9" i="1" s="1"/>
  <c r="CS171" i="6"/>
  <c r="CS177" i="6"/>
  <c r="CS243" i="6"/>
  <c r="CS199" i="6"/>
  <c r="CS234" i="6"/>
  <c r="CS150" i="6"/>
  <c r="CS293" i="6"/>
  <c r="CS289" i="6"/>
  <c r="CS66" i="6"/>
  <c r="CS230" i="6"/>
  <c r="CS207" i="6"/>
  <c r="CS52" i="6"/>
  <c r="CS40" i="6"/>
  <c r="CS29" i="6"/>
  <c r="CS290" i="6"/>
  <c r="CS238" i="6"/>
  <c r="CS203" i="6"/>
  <c r="CS235" i="6"/>
  <c r="CS108" i="6"/>
  <c r="CS62" i="6"/>
  <c r="CS53" i="6"/>
  <c r="CS55" i="6"/>
  <c r="CS193" i="6"/>
  <c r="CS164" i="6"/>
  <c r="CS298" i="6"/>
  <c r="CS220" i="6"/>
  <c r="CS45" i="6"/>
  <c r="CS117" i="6"/>
  <c r="CS81" i="6"/>
  <c r="CS78" i="6"/>
  <c r="CS18" i="6"/>
  <c r="CS287" i="6"/>
  <c r="CS38" i="6"/>
  <c r="CS104" i="6"/>
  <c r="CS285" i="6"/>
  <c r="CS256" i="6"/>
  <c r="CS274" i="6"/>
  <c r="CS246" i="6"/>
  <c r="CS156" i="6"/>
  <c r="CS77" i="6"/>
  <c r="CS183" i="6"/>
  <c r="CS228" i="6"/>
  <c r="CS135" i="6"/>
  <c r="CS224" i="6"/>
  <c r="CS258" i="6"/>
  <c r="CS8" i="6"/>
  <c r="CS226" i="6"/>
  <c r="CS184" i="6"/>
  <c r="CS123" i="6"/>
  <c r="CS101" i="6"/>
  <c r="CS72" i="6"/>
  <c r="CS181" i="6"/>
  <c r="CS247" i="6"/>
  <c r="CS240" i="6"/>
  <c r="CS109" i="6"/>
  <c r="CS143" i="6"/>
  <c r="CS138" i="6"/>
  <c r="CS140" i="6"/>
  <c r="CS94" i="6"/>
  <c r="CS16" i="6"/>
  <c r="CS42" i="6"/>
  <c r="CS106" i="6"/>
  <c r="CS255" i="6"/>
  <c r="CS282" i="6"/>
  <c r="CS121" i="6"/>
  <c r="CS212" i="6"/>
  <c r="CS28" i="6"/>
  <c r="CS116" i="6"/>
  <c r="CS89" i="6"/>
  <c r="CS200" i="6"/>
  <c r="CS10" i="6"/>
  <c r="CS24" i="6"/>
  <c r="CS14" i="6"/>
  <c r="CS6" i="6"/>
  <c r="Q11" i="1" s="1"/>
  <c r="CS23" i="6"/>
  <c r="CS25" i="6"/>
  <c r="CS59" i="6"/>
  <c r="CS173" i="6"/>
  <c r="CS227" i="6"/>
  <c r="CS111" i="6"/>
  <c r="CS180" i="6"/>
  <c r="CS225" i="6"/>
  <c r="CS223" i="6"/>
  <c r="CS188" i="6"/>
  <c r="CS27" i="6"/>
  <c r="CS157" i="6"/>
  <c r="CS151" i="6"/>
  <c r="CS215" i="6"/>
  <c r="CS95" i="6"/>
  <c r="CS74" i="6"/>
  <c r="CS124" i="6"/>
  <c r="CS56" i="6"/>
  <c r="CS262" i="6"/>
  <c r="CS213" i="6"/>
  <c r="CS132" i="6"/>
  <c r="CS275" i="6"/>
  <c r="CS15" i="6"/>
  <c r="CS236" i="6"/>
  <c r="CS194" i="6"/>
  <c r="CS271" i="6"/>
  <c r="CS39" i="6"/>
  <c r="CS31" i="6"/>
  <c r="CS266" i="6"/>
  <c r="CS214" i="6"/>
  <c r="CS182" i="6"/>
  <c r="CS37" i="6"/>
  <c r="CS248" i="6"/>
  <c r="CS267" i="6"/>
  <c r="CS165" i="6"/>
  <c r="CS251" i="6"/>
  <c r="CS278" i="6"/>
  <c r="CS90" i="6"/>
  <c r="CS112" i="6"/>
  <c r="CS159" i="6"/>
  <c r="CS178" i="6"/>
  <c r="CS100" i="6"/>
  <c r="CS191" i="6"/>
  <c r="CS49" i="6"/>
  <c r="CS257" i="6"/>
  <c r="DB22" i="6"/>
  <c r="CS22" i="6"/>
  <c r="CS7" i="6"/>
  <c r="Q12" i="1" s="1"/>
  <c r="DB210" i="6"/>
  <c r="CS210" i="6"/>
  <c r="CW222" i="6"/>
  <c r="CS222" i="6"/>
  <c r="CS9" i="6"/>
  <c r="CS208" i="6"/>
  <c r="CS168" i="6"/>
  <c r="CS103" i="6"/>
  <c r="CS126" i="6"/>
  <c r="CS231" i="6"/>
  <c r="CS206" i="6"/>
  <c r="CS167" i="6"/>
  <c r="CS211" i="6"/>
  <c r="CS41" i="6"/>
  <c r="CS286" i="6"/>
  <c r="CS17" i="6"/>
  <c r="CS134" i="6"/>
  <c r="CS283" i="6"/>
  <c r="CS279" i="6"/>
  <c r="CS70" i="6"/>
  <c r="CS163" i="6"/>
  <c r="CS263" i="6"/>
  <c r="CS86" i="6"/>
  <c r="CS192" i="6"/>
  <c r="CS270" i="6"/>
  <c r="CS269" i="6"/>
  <c r="CS102" i="6"/>
  <c r="CX259" i="6"/>
  <c r="CS259" i="6"/>
  <c r="CY296" i="6"/>
  <c r="CS296" i="6"/>
  <c r="CV268" i="6"/>
  <c r="CS268" i="6"/>
  <c r="CU204" i="6"/>
  <c r="CT204" i="6" s="1"/>
  <c r="CS204" i="6"/>
  <c r="DB254" i="6"/>
  <c r="CS254" i="6"/>
  <c r="CW284" i="6"/>
  <c r="CS284" i="6"/>
  <c r="CZ300" i="6"/>
  <c r="CS300" i="6"/>
  <c r="DB170" i="6"/>
  <c r="CS170" i="6"/>
  <c r="CU250" i="6"/>
  <c r="CT250" i="6" s="1"/>
  <c r="CS250" i="6"/>
  <c r="DB292" i="6"/>
  <c r="CS292" i="6"/>
  <c r="CX186" i="6"/>
  <c r="CS186" i="6"/>
  <c r="DB264" i="6"/>
  <c r="CS264" i="6"/>
  <c r="CS13" i="6"/>
  <c r="CV20" i="6"/>
  <c r="CS20" i="6"/>
  <c r="AS4" i="6"/>
  <c r="Y4" i="6"/>
  <c r="Z4" i="6"/>
  <c r="AL17" i="6"/>
  <c r="AL26" i="6"/>
  <c r="AL22" i="6"/>
  <c r="AL24" i="6"/>
  <c r="AL31" i="6"/>
  <c r="AL11" i="6"/>
  <c r="AL19" i="6"/>
  <c r="AL16" i="6"/>
  <c r="AL25" i="6"/>
  <c r="AL29" i="6"/>
  <c r="AL18" i="6"/>
  <c r="AL30" i="6"/>
  <c r="AL21" i="6"/>
  <c r="AL13" i="6"/>
  <c r="AL12" i="6"/>
  <c r="AL28" i="6"/>
  <c r="AL23" i="6"/>
  <c r="AL20" i="6"/>
  <c r="AL15" i="6"/>
  <c r="AL14" i="6"/>
  <c r="AL27" i="6"/>
  <c r="AL9" i="6"/>
  <c r="AL10" i="6"/>
  <c r="AL7" i="6"/>
  <c r="AL8" i="6"/>
  <c r="AA4" i="6"/>
  <c r="AR4" i="6"/>
  <c r="AL5" i="6"/>
  <c r="AL6" i="6"/>
  <c r="AT4" i="6"/>
  <c r="X4" i="6"/>
  <c r="W4" i="6"/>
  <c r="AP4" i="6"/>
  <c r="AN4" i="6"/>
  <c r="AB4" i="6"/>
  <c r="V4" i="6"/>
  <c r="AO4" i="6"/>
  <c r="AF4" i="6"/>
  <c r="AH4" i="6"/>
  <c r="AJ4" i="6"/>
  <c r="AL4" i="6"/>
  <c r="AE4" i="6"/>
  <c r="AG4" i="6"/>
  <c r="AI4" i="6"/>
  <c r="AK4" i="6"/>
  <c r="BY104" i="6"/>
  <c r="CI104" i="6" s="1"/>
  <c r="BS104" i="6"/>
  <c r="CC104" i="6" s="1"/>
  <c r="CB104" i="6" s="1"/>
  <c r="BV102" i="6"/>
  <c r="CF102" i="6" s="1"/>
  <c r="BV104" i="6"/>
  <c r="CF104" i="6" s="1"/>
  <c r="BU103" i="6"/>
  <c r="CE103" i="6" s="1"/>
  <c r="BV105" i="6"/>
  <c r="CF105" i="6" s="1"/>
  <c r="BS101" i="6"/>
  <c r="CC101" i="6" s="1"/>
  <c r="CB101" i="6" s="1"/>
  <c r="BS105" i="6"/>
  <c r="CC105" i="6" s="1"/>
  <c r="CB105" i="6" s="1"/>
  <c r="BU101" i="6"/>
  <c r="CE101" i="6" s="1"/>
  <c r="BW104" i="6"/>
  <c r="CG104" i="6" s="1"/>
  <c r="BX104" i="6"/>
  <c r="CH104" i="6" s="1"/>
  <c r="BZ104" i="6"/>
  <c r="CJ104" i="6" s="1"/>
  <c r="BU104" i="6"/>
  <c r="CE104" i="6" s="1"/>
  <c r="BW105" i="6"/>
  <c r="CG105" i="6" s="1"/>
  <c r="BX105" i="6"/>
  <c r="CH105" i="6" s="1"/>
  <c r="BZ105" i="6"/>
  <c r="CJ105" i="6" s="1"/>
  <c r="BU105" i="6"/>
  <c r="CE105" i="6" s="1"/>
  <c r="BY105" i="6"/>
  <c r="CI105" i="6" s="1"/>
  <c r="BX102" i="6"/>
  <c r="CH102" i="6" s="1"/>
  <c r="BZ102" i="6"/>
  <c r="CJ102" i="6" s="1"/>
  <c r="BY102" i="6"/>
  <c r="CI102" i="6" s="1"/>
  <c r="BU102" i="6"/>
  <c r="CE102" i="6" s="1"/>
  <c r="BS103" i="6"/>
  <c r="CC103" i="6" s="1"/>
  <c r="CB103" i="6" s="1"/>
  <c r="BW103" i="6"/>
  <c r="CG103" i="6" s="1"/>
  <c r="BX103" i="6"/>
  <c r="CH103" i="6" s="1"/>
  <c r="BV103" i="6"/>
  <c r="CF103" i="6" s="1"/>
  <c r="BZ103" i="6"/>
  <c r="CJ103" i="6" s="1"/>
  <c r="BY103" i="6"/>
  <c r="CI103" i="6" s="1"/>
  <c r="BW101" i="6"/>
  <c r="CG101" i="6" s="1"/>
  <c r="BX101" i="6"/>
  <c r="CH101" i="6" s="1"/>
  <c r="BV101" i="6"/>
  <c r="CF101" i="6" s="1"/>
  <c r="BZ101" i="6"/>
  <c r="CJ101" i="6" s="1"/>
  <c r="BY101" i="6"/>
  <c r="CI101" i="6" s="1"/>
  <c r="BW102" i="6"/>
  <c r="CG102" i="6" s="1"/>
  <c r="BT104" i="6"/>
  <c r="CD104" i="6" s="1"/>
  <c r="BS102" i="6"/>
  <c r="CC102" i="6" s="1"/>
  <c r="CB102" i="6" s="1"/>
  <c r="CC268" i="6"/>
  <c r="CB268" i="6" s="1"/>
  <c r="CA268" i="6"/>
  <c r="CC166" i="6"/>
  <c r="CB166" i="6" s="1"/>
  <c r="CA166" i="6"/>
  <c r="CC240" i="6"/>
  <c r="CB240" i="6" s="1"/>
  <c r="CA240" i="6"/>
  <c r="CA173" i="6"/>
  <c r="CC173" i="6"/>
  <c r="CB173" i="6" s="1"/>
  <c r="CC278" i="6"/>
  <c r="CB278" i="6" s="1"/>
  <c r="CA278" i="6"/>
  <c r="CC217" i="6"/>
  <c r="CB217" i="6" s="1"/>
  <c r="CA217" i="6"/>
  <c r="CA192" i="6"/>
  <c r="CC192" i="6"/>
  <c r="CB192" i="6" s="1"/>
  <c r="CA152" i="6"/>
  <c r="CC152" i="6"/>
  <c r="CB152" i="6" s="1"/>
  <c r="CC191" i="6"/>
  <c r="CB191" i="6" s="1"/>
  <c r="CA191" i="6"/>
  <c r="CA177" i="6"/>
  <c r="CC177" i="6"/>
  <c r="CB177" i="6" s="1"/>
  <c r="CC300" i="6"/>
  <c r="CB300" i="6" s="1"/>
  <c r="CA300" i="6"/>
  <c r="CC151" i="6"/>
  <c r="CB151" i="6" s="1"/>
  <c r="CA151" i="6"/>
  <c r="CC274" i="6"/>
  <c r="CB274" i="6" s="1"/>
  <c r="CA274" i="6"/>
  <c r="CC266" i="6"/>
  <c r="CB266" i="6" s="1"/>
  <c r="CA266" i="6"/>
  <c r="CC250" i="6"/>
  <c r="CB250" i="6" s="1"/>
  <c r="CA250" i="6"/>
  <c r="CC242" i="6"/>
  <c r="CB242" i="6" s="1"/>
  <c r="CA242" i="6"/>
  <c r="CC225" i="6"/>
  <c r="CB225" i="6" s="1"/>
  <c r="CA225" i="6"/>
  <c r="CC209" i="6"/>
  <c r="CB209" i="6" s="1"/>
  <c r="CA209" i="6"/>
  <c r="CC178" i="6"/>
  <c r="CB178" i="6" s="1"/>
  <c r="CA178" i="6"/>
  <c r="CC122" i="6"/>
  <c r="CB122" i="6" s="1"/>
  <c r="CA122" i="6"/>
  <c r="CC110" i="6"/>
  <c r="CB110" i="6" s="1"/>
  <c r="CA110" i="6"/>
  <c r="CA140" i="6"/>
  <c r="CC140" i="6"/>
  <c r="CB140" i="6" s="1"/>
  <c r="CA298" i="6"/>
  <c r="CC298" i="6"/>
  <c r="CB298" i="6" s="1"/>
  <c r="CA294" i="6"/>
  <c r="CC294" i="6"/>
  <c r="CB294" i="6" s="1"/>
  <c r="CC284" i="6"/>
  <c r="CB284" i="6" s="1"/>
  <c r="CA284" i="6"/>
  <c r="CC280" i="6"/>
  <c r="CB280" i="6" s="1"/>
  <c r="CA280" i="6"/>
  <c r="CC214" i="6"/>
  <c r="CB214" i="6" s="1"/>
  <c r="CA214" i="6"/>
  <c r="CC141" i="6"/>
  <c r="CB141" i="6" s="1"/>
  <c r="CA141" i="6"/>
  <c r="CC114" i="6"/>
  <c r="CB114" i="6" s="1"/>
  <c r="CA114" i="6"/>
  <c r="CC106" i="6"/>
  <c r="CB106" i="6" s="1"/>
  <c r="CA106" i="6"/>
  <c r="CC291" i="6"/>
  <c r="CB291" i="6" s="1"/>
  <c r="CA291" i="6"/>
  <c r="CC272" i="6"/>
  <c r="CB272" i="6" s="1"/>
  <c r="CA272" i="6"/>
  <c r="CC269" i="6"/>
  <c r="CB269" i="6" s="1"/>
  <c r="CA269" i="6"/>
  <c r="CC257" i="6"/>
  <c r="CB257" i="6" s="1"/>
  <c r="CA257" i="6"/>
  <c r="CC219" i="6"/>
  <c r="CB219" i="6" s="1"/>
  <c r="CA219" i="6"/>
  <c r="CA134" i="6"/>
  <c r="CC134" i="6"/>
  <c r="CB134" i="6" s="1"/>
  <c r="CC222" i="6"/>
  <c r="CB222" i="6" s="1"/>
  <c r="CA222" i="6"/>
  <c r="CC206" i="6"/>
  <c r="CB206" i="6" s="1"/>
  <c r="CA206" i="6"/>
  <c r="CC196" i="6"/>
  <c r="CB196" i="6" s="1"/>
  <c r="CA196" i="6"/>
  <c r="CA189" i="6"/>
  <c r="CC189" i="6"/>
  <c r="CB189" i="6" s="1"/>
  <c r="CC127" i="6"/>
  <c r="CB127" i="6" s="1"/>
  <c r="CA127" i="6"/>
  <c r="CC241" i="6"/>
  <c r="CB241" i="6" s="1"/>
  <c r="CA241" i="6"/>
  <c r="CC237" i="6"/>
  <c r="CB237" i="6" s="1"/>
  <c r="CA237" i="6"/>
  <c r="CC227" i="6"/>
  <c r="CB227" i="6" s="1"/>
  <c r="CA227" i="6"/>
  <c r="CA223" i="6"/>
  <c r="CC223" i="6"/>
  <c r="CB223" i="6" s="1"/>
  <c r="CC205" i="6"/>
  <c r="CB205" i="6" s="1"/>
  <c r="CA205" i="6"/>
  <c r="CA185" i="6"/>
  <c r="CC185" i="6"/>
  <c r="CB185" i="6" s="1"/>
  <c r="CA179" i="6"/>
  <c r="CC179" i="6"/>
  <c r="CB179" i="6" s="1"/>
  <c r="CA175" i="6"/>
  <c r="CC175" i="6"/>
  <c r="CB175" i="6" s="1"/>
  <c r="CA171" i="6"/>
  <c r="CC171" i="6"/>
  <c r="CB171" i="6" s="1"/>
  <c r="CA161" i="6"/>
  <c r="CC161" i="6"/>
  <c r="CB161" i="6" s="1"/>
  <c r="CC153" i="6"/>
  <c r="CB153" i="6" s="1"/>
  <c r="CA153" i="6"/>
  <c r="CC145" i="6"/>
  <c r="CB145" i="6" s="1"/>
  <c r="CA145" i="6"/>
  <c r="CA143" i="6"/>
  <c r="CC143" i="6"/>
  <c r="CB143" i="6" s="1"/>
  <c r="CC139" i="6"/>
  <c r="CB139" i="6" s="1"/>
  <c r="CA139" i="6"/>
  <c r="CC131" i="6"/>
  <c r="CB131" i="6" s="1"/>
  <c r="CA131" i="6"/>
  <c r="CA126" i="6"/>
  <c r="CC126" i="6"/>
  <c r="CB126" i="6" s="1"/>
  <c r="CA112" i="6"/>
  <c r="CC112" i="6"/>
  <c r="CB112" i="6" s="1"/>
  <c r="CA180" i="6"/>
  <c r="CC180" i="6"/>
  <c r="CB180" i="6" s="1"/>
  <c r="CC262" i="6"/>
  <c r="CB262" i="6" s="1"/>
  <c r="CA262" i="6"/>
  <c r="CA230" i="6"/>
  <c r="CC230" i="6"/>
  <c r="CB230" i="6" s="1"/>
  <c r="CA183" i="6"/>
  <c r="CC183" i="6"/>
  <c r="CB183" i="6" s="1"/>
  <c r="CA164" i="6"/>
  <c r="CC164" i="6"/>
  <c r="CB164" i="6" s="1"/>
  <c r="CA264" i="6"/>
  <c r="CC264" i="6"/>
  <c r="CB264" i="6" s="1"/>
  <c r="CC235" i="6"/>
  <c r="CB235" i="6" s="1"/>
  <c r="CA235" i="6"/>
  <c r="CC212" i="6"/>
  <c r="CB212" i="6" s="1"/>
  <c r="CA212" i="6"/>
  <c r="CC176" i="6"/>
  <c r="CB176" i="6" s="1"/>
  <c r="CA176" i="6"/>
  <c r="CC170" i="6"/>
  <c r="CB170" i="6" s="1"/>
  <c r="CA170" i="6"/>
  <c r="CA149" i="6"/>
  <c r="CC149" i="6"/>
  <c r="CB149" i="6" s="1"/>
  <c r="CA120" i="6"/>
  <c r="CC120" i="6"/>
  <c r="CB120" i="6" s="1"/>
  <c r="CC285" i="6"/>
  <c r="CB285" i="6" s="1"/>
  <c r="CA285" i="6"/>
  <c r="CC275" i="6"/>
  <c r="CB275" i="6" s="1"/>
  <c r="CA275" i="6"/>
  <c r="CC201" i="6"/>
  <c r="CB201" i="6" s="1"/>
  <c r="CA201" i="6"/>
  <c r="CA146" i="6"/>
  <c r="CC146" i="6"/>
  <c r="CB146" i="6" s="1"/>
  <c r="CC281" i="6"/>
  <c r="CB281" i="6" s="1"/>
  <c r="CA281" i="6"/>
  <c r="CC263" i="6"/>
  <c r="CB263" i="6" s="1"/>
  <c r="CA263" i="6"/>
  <c r="CC249" i="6"/>
  <c r="CB249" i="6" s="1"/>
  <c r="CA249" i="6"/>
  <c r="CC226" i="6"/>
  <c r="CB226" i="6" s="1"/>
  <c r="CA226" i="6"/>
  <c r="CC210" i="6"/>
  <c r="CB210" i="6" s="1"/>
  <c r="CA210" i="6"/>
  <c r="CC182" i="6"/>
  <c r="CB182" i="6" s="1"/>
  <c r="CA182" i="6"/>
  <c r="CC174" i="6"/>
  <c r="CB174" i="6" s="1"/>
  <c r="CA174" i="6"/>
  <c r="CC155" i="6"/>
  <c r="CB155" i="6" s="1"/>
  <c r="CA155" i="6"/>
  <c r="CA147" i="6"/>
  <c r="CC147" i="6"/>
  <c r="CB147" i="6" s="1"/>
  <c r="CC121" i="6"/>
  <c r="CB121" i="6" s="1"/>
  <c r="CA121" i="6"/>
  <c r="CC261" i="6"/>
  <c r="CB261" i="6" s="1"/>
  <c r="CA261" i="6"/>
  <c r="CC203" i="6"/>
  <c r="CB203" i="6" s="1"/>
  <c r="CA203" i="6"/>
  <c r="CA186" i="6"/>
  <c r="CC186" i="6"/>
  <c r="CB186" i="6" s="1"/>
  <c r="CC256" i="6"/>
  <c r="CB256" i="6" s="1"/>
  <c r="CA256" i="6"/>
  <c r="CC195" i="6"/>
  <c r="CB195" i="6" s="1"/>
  <c r="CA195" i="6"/>
  <c r="CC107" i="6"/>
  <c r="CB107" i="6" s="1"/>
  <c r="CA107" i="6"/>
  <c r="CC213" i="6"/>
  <c r="CB213" i="6" s="1"/>
  <c r="CA213" i="6"/>
  <c r="CC165" i="6"/>
  <c r="CB165" i="6" s="1"/>
  <c r="CA165" i="6"/>
  <c r="CC296" i="6"/>
  <c r="CB296" i="6" s="1"/>
  <c r="CA296" i="6"/>
  <c r="CC169" i="6"/>
  <c r="CB169" i="6" s="1"/>
  <c r="CA169" i="6"/>
  <c r="CA154" i="6"/>
  <c r="CC154" i="6"/>
  <c r="CB154" i="6" s="1"/>
  <c r="CC124" i="6"/>
  <c r="CB124" i="6" s="1"/>
  <c r="CA124" i="6"/>
  <c r="CA116" i="6"/>
  <c r="CC116" i="6"/>
  <c r="CB116" i="6" s="1"/>
  <c r="CC260" i="6"/>
  <c r="CB260" i="6" s="1"/>
  <c r="CA260" i="6"/>
  <c r="CC252" i="6"/>
  <c r="CB252" i="6" s="1"/>
  <c r="CA252" i="6"/>
  <c r="CA244" i="6"/>
  <c r="CC244" i="6"/>
  <c r="CB244" i="6" s="1"/>
  <c r="CC239" i="6"/>
  <c r="CB239" i="6" s="1"/>
  <c r="CA239" i="6"/>
  <c r="CC236" i="6"/>
  <c r="CB236" i="6" s="1"/>
  <c r="CA236" i="6"/>
  <c r="CC220" i="6"/>
  <c r="CB220" i="6" s="1"/>
  <c r="CA220" i="6"/>
  <c r="CC181" i="6"/>
  <c r="CB181" i="6" s="1"/>
  <c r="CA181" i="6"/>
  <c r="CC162" i="6"/>
  <c r="CB162" i="6" s="1"/>
  <c r="CA162" i="6"/>
  <c r="CA125" i="6"/>
  <c r="CC125" i="6"/>
  <c r="CB125" i="6" s="1"/>
  <c r="CC117" i="6"/>
  <c r="CB117" i="6" s="1"/>
  <c r="CA117" i="6"/>
  <c r="CC108" i="6"/>
  <c r="CB108" i="6" s="1"/>
  <c r="CA108" i="6"/>
  <c r="CC271" i="6"/>
  <c r="CB271" i="6" s="1"/>
  <c r="CA271" i="6"/>
  <c r="CA276" i="6"/>
  <c r="CC276" i="6"/>
  <c r="CB276" i="6" s="1"/>
  <c r="CA160" i="6"/>
  <c r="CC160" i="6"/>
  <c r="CB160" i="6" s="1"/>
  <c r="CC187" i="6"/>
  <c r="CB187" i="6" s="1"/>
  <c r="CA187" i="6"/>
  <c r="CA295" i="6"/>
  <c r="CC295" i="6"/>
  <c r="CB295" i="6" s="1"/>
  <c r="CC251" i="6"/>
  <c r="CB251" i="6" s="1"/>
  <c r="CA251" i="6"/>
  <c r="CC113" i="6"/>
  <c r="CB113" i="6" s="1"/>
  <c r="CA113" i="6"/>
  <c r="CC292" i="6"/>
  <c r="CB292" i="6" s="1"/>
  <c r="CA292" i="6"/>
  <c r="CC238" i="6"/>
  <c r="CB238" i="6" s="1"/>
  <c r="CA238" i="6"/>
  <c r="CA144" i="6"/>
  <c r="CC144" i="6"/>
  <c r="CB144" i="6" s="1"/>
  <c r="CC119" i="6"/>
  <c r="CB119" i="6" s="1"/>
  <c r="CA119" i="6"/>
  <c r="CA297" i="6"/>
  <c r="CC297" i="6"/>
  <c r="CB297" i="6" s="1"/>
  <c r="CC293" i="6"/>
  <c r="CB293" i="6" s="1"/>
  <c r="CA293" i="6"/>
  <c r="CC289" i="6"/>
  <c r="CB289" i="6" s="1"/>
  <c r="CA289" i="6"/>
  <c r="CC259" i="6"/>
  <c r="CB259" i="6" s="1"/>
  <c r="CA259" i="6"/>
  <c r="CC229" i="6"/>
  <c r="CB229" i="6" s="1"/>
  <c r="CA229" i="6"/>
  <c r="CA184" i="6"/>
  <c r="CC184" i="6"/>
  <c r="CB184" i="6" s="1"/>
  <c r="CA232" i="6"/>
  <c r="CC232" i="6"/>
  <c r="CB232" i="6" s="1"/>
  <c r="CA188" i="6"/>
  <c r="CC188" i="6"/>
  <c r="CB188" i="6" s="1"/>
  <c r="CA123" i="6"/>
  <c r="CC123" i="6"/>
  <c r="CB123" i="6" s="1"/>
  <c r="CC233" i="6"/>
  <c r="CB233" i="6" s="1"/>
  <c r="CA233" i="6"/>
  <c r="CC198" i="6"/>
  <c r="CB198" i="6" s="1"/>
  <c r="CA198" i="6"/>
  <c r="CC167" i="6"/>
  <c r="CB167" i="6" s="1"/>
  <c r="CA167" i="6"/>
  <c r="CC221" i="6"/>
  <c r="CB221" i="6" s="1"/>
  <c r="CA221" i="6"/>
  <c r="CC211" i="6"/>
  <c r="CB211" i="6" s="1"/>
  <c r="CA211" i="6"/>
  <c r="CA207" i="6"/>
  <c r="CC207" i="6"/>
  <c r="CB207" i="6" s="1"/>
  <c r="CC199" i="6"/>
  <c r="CB199" i="6" s="1"/>
  <c r="CA199" i="6"/>
  <c r="CA157" i="6"/>
  <c r="CC157" i="6"/>
  <c r="CB157" i="6" s="1"/>
  <c r="CA137" i="6"/>
  <c r="CC137" i="6"/>
  <c r="CB137" i="6" s="1"/>
  <c r="CC118" i="6"/>
  <c r="CB118" i="6" s="1"/>
  <c r="CA118" i="6"/>
  <c r="CC243" i="6"/>
  <c r="CB243" i="6" s="1"/>
  <c r="CA243" i="6"/>
  <c r="CC216" i="6"/>
  <c r="CB216" i="6" s="1"/>
  <c r="CA216" i="6"/>
  <c r="CA133" i="6"/>
  <c r="CC133" i="6"/>
  <c r="CB133" i="6" s="1"/>
  <c r="CA190" i="6"/>
  <c r="CC190" i="6"/>
  <c r="CB190" i="6" s="1"/>
  <c r="CC163" i="6"/>
  <c r="CB163" i="6" s="1"/>
  <c r="CA163" i="6"/>
  <c r="CC234" i="6"/>
  <c r="CB234" i="6" s="1"/>
  <c r="CA234" i="6"/>
  <c r="CC279" i="6"/>
  <c r="CB279" i="6" s="1"/>
  <c r="CA279" i="6"/>
  <c r="CC277" i="6"/>
  <c r="CB277" i="6" s="1"/>
  <c r="CA277" i="6"/>
  <c r="CC270" i="6"/>
  <c r="CB270" i="6" s="1"/>
  <c r="CA270" i="6"/>
  <c r="CC200" i="6"/>
  <c r="CB200" i="6" s="1"/>
  <c r="CA200" i="6"/>
  <c r="CA172" i="6"/>
  <c r="CC172" i="6"/>
  <c r="CB172" i="6" s="1"/>
  <c r="CC288" i="6"/>
  <c r="CB288" i="6" s="1"/>
  <c r="CA288" i="6"/>
  <c r="CC255" i="6"/>
  <c r="CB255" i="6" s="1"/>
  <c r="CA255" i="6"/>
  <c r="CA299" i="6"/>
  <c r="CC299" i="6"/>
  <c r="CB299" i="6" s="1"/>
  <c r="CC287" i="6"/>
  <c r="CB287" i="6" s="1"/>
  <c r="CA287" i="6"/>
  <c r="CA136" i="6"/>
  <c r="CC136" i="6"/>
  <c r="CB136" i="6" s="1"/>
  <c r="CC283" i="6"/>
  <c r="CB283" i="6" s="1"/>
  <c r="CA283" i="6"/>
  <c r="CA254" i="6"/>
  <c r="CC254" i="6"/>
  <c r="CB254" i="6" s="1"/>
  <c r="CC248" i="6"/>
  <c r="CB248" i="6" s="1"/>
  <c r="CA248" i="6"/>
  <c r="CC246" i="6"/>
  <c r="CB246" i="6" s="1"/>
  <c r="CA246" i="6"/>
  <c r="CA215" i="6"/>
  <c r="CC215" i="6"/>
  <c r="CB215" i="6" s="1"/>
  <c r="CA290" i="6"/>
  <c r="CC290" i="6"/>
  <c r="CB290" i="6" s="1"/>
  <c r="CC286" i="6"/>
  <c r="CB286" i="6" s="1"/>
  <c r="CA286" i="6"/>
  <c r="CA282" i="6"/>
  <c r="CC282" i="6"/>
  <c r="CB282" i="6" s="1"/>
  <c r="CC273" i="6"/>
  <c r="CB273" i="6" s="1"/>
  <c r="CA273" i="6"/>
  <c r="CC258" i="6"/>
  <c r="CB258" i="6" s="1"/>
  <c r="CA258" i="6"/>
  <c r="CC247" i="6"/>
  <c r="CB247" i="6" s="1"/>
  <c r="CA247" i="6"/>
  <c r="CC231" i="6"/>
  <c r="CB231" i="6" s="1"/>
  <c r="CA231" i="6"/>
  <c r="CC228" i="6"/>
  <c r="CB228" i="6" s="1"/>
  <c r="CA228" i="6"/>
  <c r="CC218" i="6"/>
  <c r="CB218" i="6" s="1"/>
  <c r="CA218" i="6"/>
  <c r="CA159" i="6"/>
  <c r="CC159" i="6"/>
  <c r="CB159" i="6" s="1"/>
  <c r="CC142" i="6"/>
  <c r="CB142" i="6" s="1"/>
  <c r="CA142" i="6"/>
  <c r="CC109" i="6"/>
  <c r="CB109" i="6" s="1"/>
  <c r="CA109" i="6"/>
  <c r="CC267" i="6"/>
  <c r="CB267" i="6" s="1"/>
  <c r="CA267" i="6"/>
  <c r="CC265" i="6"/>
  <c r="CB265" i="6" s="1"/>
  <c r="CA265" i="6"/>
  <c r="CC253" i="6"/>
  <c r="CB253" i="6" s="1"/>
  <c r="CA253" i="6"/>
  <c r="CA245" i="6"/>
  <c r="CC245" i="6"/>
  <c r="CB245" i="6" s="1"/>
  <c r="CC138" i="6"/>
  <c r="CB138" i="6" s="1"/>
  <c r="CA138" i="6"/>
  <c r="CA135" i="6"/>
  <c r="CC135" i="6"/>
  <c r="CB135" i="6" s="1"/>
  <c r="CC202" i="6"/>
  <c r="CB202" i="6" s="1"/>
  <c r="CA202" i="6"/>
  <c r="CC197" i="6"/>
  <c r="CB197" i="6" s="1"/>
  <c r="CA197" i="6"/>
  <c r="CA193" i="6"/>
  <c r="CC193" i="6"/>
  <c r="CB193" i="6" s="1"/>
  <c r="CC128" i="6"/>
  <c r="CB128" i="6" s="1"/>
  <c r="CA128" i="6"/>
  <c r="CC224" i="6"/>
  <c r="CB224" i="6" s="1"/>
  <c r="CA224" i="6"/>
  <c r="CC208" i="6"/>
  <c r="CB208" i="6" s="1"/>
  <c r="CA208" i="6"/>
  <c r="CC204" i="6"/>
  <c r="CB204" i="6" s="1"/>
  <c r="CA204" i="6"/>
  <c r="CC194" i="6"/>
  <c r="CB194" i="6" s="1"/>
  <c r="CA194" i="6"/>
  <c r="CC168" i="6"/>
  <c r="CB168" i="6" s="1"/>
  <c r="CA168" i="6"/>
  <c r="CC158" i="6"/>
  <c r="CB158" i="6" s="1"/>
  <c r="CA158" i="6"/>
  <c r="CA156" i="6"/>
  <c r="CC156" i="6"/>
  <c r="CB156" i="6" s="1"/>
  <c r="CA150" i="6"/>
  <c r="CC150" i="6"/>
  <c r="CB150" i="6" s="1"/>
  <c r="CA148" i="6"/>
  <c r="CC148" i="6"/>
  <c r="CB148" i="6" s="1"/>
  <c r="CA132" i="6"/>
  <c r="CC132" i="6"/>
  <c r="CB132" i="6" s="1"/>
  <c r="CC130" i="6"/>
  <c r="CB130" i="6" s="1"/>
  <c r="CA130" i="6"/>
  <c r="CA129" i="6"/>
  <c r="CC129" i="6"/>
  <c r="CB129" i="6" s="1"/>
  <c r="CC115" i="6"/>
  <c r="CB115" i="6" s="1"/>
  <c r="CA115" i="6"/>
  <c r="CC111" i="6"/>
  <c r="CB111" i="6" s="1"/>
  <c r="CA111" i="6"/>
  <c r="AS5" i="2" l="1"/>
  <c r="AO5" i="2"/>
  <c r="Y5" i="2"/>
  <c r="CX5" i="2" s="1"/>
  <c r="T10" i="1"/>
  <c r="Z5" i="2"/>
  <c r="Y10" i="1" s="1"/>
  <c r="X5" i="2"/>
  <c r="CW5" i="2" s="1"/>
  <c r="AA5" i="2"/>
  <c r="Z10" i="1" s="1"/>
  <c r="V5" i="2"/>
  <c r="U10" i="1" s="1"/>
  <c r="T5" i="2"/>
  <c r="W5" i="2"/>
  <c r="CV5" i="2" s="1"/>
  <c r="U5" i="2"/>
  <c r="D5" i="6" s="1"/>
  <c r="AM5" i="2"/>
  <c r="AR5" i="2"/>
  <c r="AN5" i="2"/>
  <c r="AT5" i="2"/>
  <c r="AO4" i="2"/>
  <c r="AQ5" i="2"/>
  <c r="AB4" i="2"/>
  <c r="AQ4" i="2"/>
  <c r="AP4" i="2"/>
  <c r="AT4" i="2"/>
  <c r="AR4" i="2"/>
  <c r="AN4" i="2"/>
  <c r="AM4" i="2"/>
  <c r="CT4" i="2"/>
  <c r="AB9" i="1" s="1"/>
  <c r="CW4" i="2"/>
  <c r="AE9" i="1" s="1"/>
  <c r="CU4" i="2"/>
  <c r="AC9" i="1" s="1"/>
  <c r="CY4" i="2"/>
  <c r="AG9" i="1" s="1"/>
  <c r="CV4" i="2"/>
  <c r="AD9" i="1" s="1"/>
  <c r="CX4" i="2"/>
  <c r="AF9" i="1" s="1"/>
  <c r="CZ4" i="2"/>
  <c r="AH9" i="1" s="1"/>
  <c r="CS4" i="2"/>
  <c r="AV4" i="2"/>
  <c r="BL4" i="2" s="1"/>
  <c r="AZ4" i="2"/>
  <c r="BP4" i="2" s="1"/>
  <c r="AW4" i="2"/>
  <c r="BM4" i="2" s="1"/>
  <c r="BB4" i="2"/>
  <c r="BR4" i="2" s="1"/>
  <c r="AX4" i="2"/>
  <c r="BN4" i="2" s="1"/>
  <c r="AU4" i="2"/>
  <c r="BK4" i="2" s="1"/>
  <c r="AY4" i="2"/>
  <c r="BO4" i="2" s="1"/>
  <c r="BA4" i="2"/>
  <c r="BQ4" i="2" s="1"/>
  <c r="BY4" i="2" s="1"/>
  <c r="Y9" i="1" s="1"/>
  <c r="AX5" i="2"/>
  <c r="BN5" i="2" s="1"/>
  <c r="BB5" i="2"/>
  <c r="BR5" i="2" s="1"/>
  <c r="AV5" i="2"/>
  <c r="BL5" i="2" s="1"/>
  <c r="BA5" i="2"/>
  <c r="BQ5" i="2" s="1"/>
  <c r="BY5" i="2" s="1"/>
  <c r="CI5" i="2" s="1"/>
  <c r="AW5" i="2"/>
  <c r="BM5" i="2" s="1"/>
  <c r="AU5" i="2"/>
  <c r="BK5" i="2" s="1"/>
  <c r="AY5" i="2"/>
  <c r="BO5" i="2" s="1"/>
  <c r="AZ5" i="2"/>
  <c r="BP5" i="2" s="1"/>
  <c r="AF4" i="2"/>
  <c r="CY5" i="2"/>
  <c r="AE5" i="2"/>
  <c r="AD4" i="2"/>
  <c r="AK4" i="2"/>
  <c r="AH4" i="2"/>
  <c r="AI4" i="2"/>
  <c r="AE4" i="2"/>
  <c r="E5" i="6"/>
  <c r="I5" i="6"/>
  <c r="CA104" i="6"/>
  <c r="BS96" i="6"/>
  <c r="BW96" i="6"/>
  <c r="CG96" i="6" s="1"/>
  <c r="BX96" i="6"/>
  <c r="CH96" i="6" s="1"/>
  <c r="BV96" i="6"/>
  <c r="CF96" i="6" s="1"/>
  <c r="BZ96" i="6"/>
  <c r="CJ96" i="6" s="1"/>
  <c r="BY96" i="6"/>
  <c r="CI96" i="6" s="1"/>
  <c r="BU96" i="6"/>
  <c r="CE96" i="6" s="1"/>
  <c r="BS98" i="6"/>
  <c r="BW98" i="6"/>
  <c r="CG98" i="6" s="1"/>
  <c r="BX98" i="6"/>
  <c r="CH98" i="6" s="1"/>
  <c r="BV98" i="6"/>
  <c r="CF98" i="6" s="1"/>
  <c r="BZ98" i="6"/>
  <c r="CJ98" i="6" s="1"/>
  <c r="BY98" i="6"/>
  <c r="CI98" i="6" s="1"/>
  <c r="BU98" i="6"/>
  <c r="CE98" i="6" s="1"/>
  <c r="BS97" i="6"/>
  <c r="BW97" i="6"/>
  <c r="CG97" i="6" s="1"/>
  <c r="BX97" i="6"/>
  <c r="CH97" i="6" s="1"/>
  <c r="BV97" i="6"/>
  <c r="CF97" i="6" s="1"/>
  <c r="BZ97" i="6"/>
  <c r="CJ97" i="6" s="1"/>
  <c r="BU97" i="6"/>
  <c r="CE97" i="6" s="1"/>
  <c r="BY97" i="6"/>
  <c r="CI97" i="6" s="1"/>
  <c r="BS100" i="6"/>
  <c r="BW100" i="6"/>
  <c r="CG100" i="6" s="1"/>
  <c r="BX100" i="6"/>
  <c r="CH100" i="6" s="1"/>
  <c r="BV100" i="6"/>
  <c r="CF100" i="6" s="1"/>
  <c r="BZ100" i="6"/>
  <c r="CJ100" i="6" s="1"/>
  <c r="BY100" i="6"/>
  <c r="CI100" i="6" s="1"/>
  <c r="BU100" i="6"/>
  <c r="CE100" i="6" s="1"/>
  <c r="BS99" i="6"/>
  <c r="BW99" i="6"/>
  <c r="CG99" i="6" s="1"/>
  <c r="BX99" i="6"/>
  <c r="CH99" i="6" s="1"/>
  <c r="BV99" i="6"/>
  <c r="CF99" i="6" s="1"/>
  <c r="BZ99" i="6"/>
  <c r="CJ99" i="6" s="1"/>
  <c r="BU99" i="6"/>
  <c r="CE99" i="6" s="1"/>
  <c r="BY99" i="6"/>
  <c r="CI99" i="6" s="1"/>
  <c r="BT103" i="6"/>
  <c r="BT105" i="6"/>
  <c r="BT102" i="6"/>
  <c r="BT101" i="6"/>
  <c r="CT5" i="2" l="1"/>
  <c r="BX5" i="2"/>
  <c r="CH5" i="2" s="1"/>
  <c r="AI5" i="2"/>
  <c r="AJ5" i="2"/>
  <c r="BS5" i="2"/>
  <c r="CU5" i="2"/>
  <c r="M5" i="6" s="1"/>
  <c r="CM5" i="6" s="1"/>
  <c r="BU4" i="2"/>
  <c r="U9" i="1" s="1"/>
  <c r="AF5" i="2"/>
  <c r="BU5" i="2"/>
  <c r="CE5" i="2" s="1"/>
  <c r="BV5" i="2"/>
  <c r="CF5" i="2" s="1"/>
  <c r="AG5" i="2"/>
  <c r="AB5" i="2"/>
  <c r="N10" i="1" s="1"/>
  <c r="AD5" i="2"/>
  <c r="AC5" i="2" s="1"/>
  <c r="BZ4" i="2"/>
  <c r="J4" i="6" s="1"/>
  <c r="AK5" i="2"/>
  <c r="W10" i="1"/>
  <c r="F5" i="6"/>
  <c r="J5" i="6"/>
  <c r="C5" i="6"/>
  <c r="AH5" i="2"/>
  <c r="CZ5" i="2"/>
  <c r="DJ5" i="2" s="1"/>
  <c r="CS5" i="2"/>
  <c r="K5" i="6" s="1"/>
  <c r="CK5" i="6" s="1"/>
  <c r="CU5" i="6" s="1"/>
  <c r="BT5" i="2"/>
  <c r="CD5" i="2" s="1"/>
  <c r="S10" i="1"/>
  <c r="V10" i="1"/>
  <c r="X10" i="1"/>
  <c r="G5" i="6"/>
  <c r="H5" i="6"/>
  <c r="BZ5" i="2"/>
  <c r="CJ5" i="2" s="1"/>
  <c r="BW5" i="2"/>
  <c r="CG5" i="2" s="1"/>
  <c r="DI5" i="2"/>
  <c r="AG10" i="1"/>
  <c r="DF5" i="2"/>
  <c r="AD10" i="1"/>
  <c r="AC10" i="1"/>
  <c r="DD5" i="2"/>
  <c r="AB10" i="1"/>
  <c r="DG5" i="2"/>
  <c r="AE10" i="1"/>
  <c r="DH5" i="2"/>
  <c r="AF10" i="1"/>
  <c r="BV4" i="2"/>
  <c r="V9" i="1" s="1"/>
  <c r="BX4" i="2"/>
  <c r="H4" i="6" s="1"/>
  <c r="BW4" i="2"/>
  <c r="G4" i="6" s="1"/>
  <c r="W9" i="1"/>
  <c r="BS4" i="2"/>
  <c r="S9" i="1" s="1"/>
  <c r="BT4" i="2"/>
  <c r="CD4" i="2" s="1"/>
  <c r="R4" i="6"/>
  <c r="CR4" i="6" s="1"/>
  <c r="DB4" i="6" s="1"/>
  <c r="CC5" i="2"/>
  <c r="DJ4" i="2"/>
  <c r="DC4" i="2"/>
  <c r="AA9" i="1"/>
  <c r="Q5" i="6"/>
  <c r="CQ5" i="6" s="1"/>
  <c r="DA5" i="6" s="1"/>
  <c r="I4" i="6"/>
  <c r="AJ4" i="2"/>
  <c r="DI4" i="2"/>
  <c r="AG4" i="2"/>
  <c r="Q4" i="6"/>
  <c r="CQ4" i="6" s="1"/>
  <c r="DA4" i="6" s="1"/>
  <c r="DG4" i="2"/>
  <c r="DH4" i="2"/>
  <c r="N4" i="6"/>
  <c r="CN4" i="6" s="1"/>
  <c r="CX4" i="6" s="1"/>
  <c r="O4" i="6"/>
  <c r="CO4" i="6" s="1"/>
  <c r="CY4" i="6" s="1"/>
  <c r="DF4" i="2"/>
  <c r="K4" i="6"/>
  <c r="CK4" i="6" s="1"/>
  <c r="P5" i="6"/>
  <c r="CP5" i="6" s="1"/>
  <c r="CZ5" i="6" s="1"/>
  <c r="DD4" i="2"/>
  <c r="L4" i="6"/>
  <c r="CL4" i="6" s="1"/>
  <c r="CV4" i="6" s="1"/>
  <c r="P4" i="6"/>
  <c r="CP4" i="6" s="1"/>
  <c r="CZ4" i="6" s="1"/>
  <c r="L5" i="6"/>
  <c r="CL5" i="6" s="1"/>
  <c r="CV5" i="6" s="1"/>
  <c r="DA4" i="2"/>
  <c r="O9" i="1" s="1"/>
  <c r="DE4" i="2"/>
  <c r="M4" i="6"/>
  <c r="CM4" i="6" s="1"/>
  <c r="CW4" i="6" s="1"/>
  <c r="O5" i="6"/>
  <c r="CO5" i="6" s="1"/>
  <c r="CY5" i="6" s="1"/>
  <c r="N5" i="6"/>
  <c r="CN5" i="6" s="1"/>
  <c r="CX5" i="6" s="1"/>
  <c r="CD105" i="6"/>
  <c r="CA105" i="6"/>
  <c r="CD101" i="6"/>
  <c r="CA101" i="6"/>
  <c r="CD102" i="6"/>
  <c r="CA102" i="6"/>
  <c r="BS94" i="6"/>
  <c r="BW94" i="6"/>
  <c r="CG94" i="6" s="1"/>
  <c r="BX94" i="6"/>
  <c r="CH94" i="6" s="1"/>
  <c r="BV94" i="6"/>
  <c r="CF94" i="6" s="1"/>
  <c r="BZ94" i="6"/>
  <c r="CJ94" i="6" s="1"/>
  <c r="BY94" i="6"/>
  <c r="CI94" i="6" s="1"/>
  <c r="BU94" i="6"/>
  <c r="CE94" i="6" s="1"/>
  <c r="BT99" i="6"/>
  <c r="CD99" i="6" s="1"/>
  <c r="BS95" i="6"/>
  <c r="BW95" i="6"/>
  <c r="CG95" i="6" s="1"/>
  <c r="BX95" i="6"/>
  <c r="CH95" i="6" s="1"/>
  <c r="BV95" i="6"/>
  <c r="CF95" i="6" s="1"/>
  <c r="BZ95" i="6"/>
  <c r="CJ95" i="6" s="1"/>
  <c r="BU95" i="6"/>
  <c r="CE95" i="6" s="1"/>
  <c r="BY95" i="6"/>
  <c r="CI95" i="6" s="1"/>
  <c r="BT100" i="6"/>
  <c r="CD100" i="6" s="1"/>
  <c r="BS92" i="6"/>
  <c r="BW92" i="6"/>
  <c r="CG92" i="6" s="1"/>
  <c r="BX92" i="6"/>
  <c r="CH92" i="6" s="1"/>
  <c r="BV92" i="6"/>
  <c r="CF92" i="6" s="1"/>
  <c r="BZ92" i="6"/>
  <c r="CJ92" i="6" s="1"/>
  <c r="BY92" i="6"/>
  <c r="CI92" i="6" s="1"/>
  <c r="BU92" i="6"/>
  <c r="CE92" i="6" s="1"/>
  <c r="BT97" i="6"/>
  <c r="CD97" i="6" s="1"/>
  <c r="BS93" i="6"/>
  <c r="BW93" i="6"/>
  <c r="CG93" i="6" s="1"/>
  <c r="BX93" i="6"/>
  <c r="CH93" i="6" s="1"/>
  <c r="BV93" i="6"/>
  <c r="CF93" i="6" s="1"/>
  <c r="BZ93" i="6"/>
  <c r="CJ93" i="6" s="1"/>
  <c r="BU93" i="6"/>
  <c r="CE93" i="6" s="1"/>
  <c r="BY93" i="6"/>
  <c r="CI93" i="6" s="1"/>
  <c r="BT98" i="6"/>
  <c r="CD98" i="6" s="1"/>
  <c r="BS91" i="6"/>
  <c r="BW91" i="6"/>
  <c r="CG91" i="6" s="1"/>
  <c r="BX91" i="6"/>
  <c r="CH91" i="6" s="1"/>
  <c r="BV91" i="6"/>
  <c r="CF91" i="6" s="1"/>
  <c r="BZ91" i="6"/>
  <c r="CJ91" i="6" s="1"/>
  <c r="BU91" i="6"/>
  <c r="CE91" i="6" s="1"/>
  <c r="BY91" i="6"/>
  <c r="CI91" i="6" s="1"/>
  <c r="BT96" i="6"/>
  <c r="CD96" i="6" s="1"/>
  <c r="CD103" i="6"/>
  <c r="CA103" i="6"/>
  <c r="CC99" i="6"/>
  <c r="CB99" i="6" s="1"/>
  <c r="CA99" i="6"/>
  <c r="CC100" i="6"/>
  <c r="CB100" i="6" s="1"/>
  <c r="CC97" i="6"/>
  <c r="CB97" i="6" s="1"/>
  <c r="CC98" i="6"/>
  <c r="CB98" i="6" s="1"/>
  <c r="CC96" i="6"/>
  <c r="CB96" i="6" s="1"/>
  <c r="CE4" i="2" l="1"/>
  <c r="E4" i="6"/>
  <c r="F4" i="6"/>
  <c r="CJ4" i="2"/>
  <c r="X9" i="1"/>
  <c r="DE5" i="2"/>
  <c r="Z9" i="1"/>
  <c r="DC5" i="2"/>
  <c r="DA5" i="2"/>
  <c r="O10" i="1" s="1"/>
  <c r="CB5" i="2"/>
  <c r="AH10" i="1"/>
  <c r="CG4" i="2"/>
  <c r="R5" i="6"/>
  <c r="CR5" i="6" s="1"/>
  <c r="DB5" i="6" s="1"/>
  <c r="AA10" i="1"/>
  <c r="CA5" i="2"/>
  <c r="CH4" i="2"/>
  <c r="DB5" i="2"/>
  <c r="CC4" i="2"/>
  <c r="CA4" i="2"/>
  <c r="N9" i="1" s="1"/>
  <c r="C4" i="6"/>
  <c r="BS4" i="6" s="1"/>
  <c r="D4" i="6"/>
  <c r="T9" i="1"/>
  <c r="AC4" i="2"/>
  <c r="CI4" i="2"/>
  <c r="CF4" i="2"/>
  <c r="DB4" i="2"/>
  <c r="CW5" i="6"/>
  <c r="CT5" i="6" s="1"/>
  <c r="CS4" i="6"/>
  <c r="Q9" i="1" s="1"/>
  <c r="CU4" i="6"/>
  <c r="CT4" i="6" s="1"/>
  <c r="CA97" i="6"/>
  <c r="CA100" i="6"/>
  <c r="CA96" i="6"/>
  <c r="CA98" i="6"/>
  <c r="BS88" i="6"/>
  <c r="BW88" i="6"/>
  <c r="CG88" i="6" s="1"/>
  <c r="BX88" i="6"/>
  <c r="CH88" i="6" s="1"/>
  <c r="BV88" i="6"/>
  <c r="CF88" i="6" s="1"/>
  <c r="BZ88" i="6"/>
  <c r="CJ88" i="6" s="1"/>
  <c r="BY88" i="6"/>
  <c r="CI88" i="6" s="1"/>
  <c r="BU88" i="6"/>
  <c r="CE88" i="6" s="1"/>
  <c r="BT93" i="6"/>
  <c r="CD93" i="6" s="1"/>
  <c r="CC95" i="6"/>
  <c r="CB95" i="6" s="1"/>
  <c r="CC91" i="6"/>
  <c r="CB91" i="6" s="1"/>
  <c r="BS87" i="6"/>
  <c r="BW87" i="6"/>
  <c r="CG87" i="6" s="1"/>
  <c r="BX87" i="6"/>
  <c r="CH87" i="6" s="1"/>
  <c r="BV87" i="6"/>
  <c r="CF87" i="6" s="1"/>
  <c r="BZ87" i="6"/>
  <c r="CJ87" i="6" s="1"/>
  <c r="BU87" i="6"/>
  <c r="CE87" i="6" s="1"/>
  <c r="BY87" i="6"/>
  <c r="CI87" i="6" s="1"/>
  <c r="BT92" i="6"/>
  <c r="CD92" i="6" s="1"/>
  <c r="CC94" i="6"/>
  <c r="CB94" i="6" s="1"/>
  <c r="CC93" i="6"/>
  <c r="CB93" i="6" s="1"/>
  <c r="BS90" i="6"/>
  <c r="BW90" i="6"/>
  <c r="CG90" i="6" s="1"/>
  <c r="BX90" i="6"/>
  <c r="CH90" i="6" s="1"/>
  <c r="BV90" i="6"/>
  <c r="CF90" i="6" s="1"/>
  <c r="BZ90" i="6"/>
  <c r="CJ90" i="6" s="1"/>
  <c r="BY90" i="6"/>
  <c r="CI90" i="6" s="1"/>
  <c r="BU90" i="6"/>
  <c r="CE90" i="6" s="1"/>
  <c r="BT95" i="6"/>
  <c r="CD95" i="6" s="1"/>
  <c r="BS86" i="6"/>
  <c r="BW86" i="6"/>
  <c r="CG86" i="6" s="1"/>
  <c r="BX86" i="6"/>
  <c r="CH86" i="6" s="1"/>
  <c r="BV86" i="6"/>
  <c r="CF86" i="6" s="1"/>
  <c r="BZ86" i="6"/>
  <c r="CJ86" i="6" s="1"/>
  <c r="BY86" i="6"/>
  <c r="CI86" i="6" s="1"/>
  <c r="BU86" i="6"/>
  <c r="CE86" i="6" s="1"/>
  <c r="BT91" i="6"/>
  <c r="CD91" i="6" s="1"/>
  <c r="CC92" i="6"/>
  <c r="CB92" i="6" s="1"/>
  <c r="BS89" i="6"/>
  <c r="BW89" i="6"/>
  <c r="CG89" i="6" s="1"/>
  <c r="BX89" i="6"/>
  <c r="CH89" i="6" s="1"/>
  <c r="BV89" i="6"/>
  <c r="CF89" i="6" s="1"/>
  <c r="BZ89" i="6"/>
  <c r="CJ89" i="6" s="1"/>
  <c r="BU89" i="6"/>
  <c r="CE89" i="6" s="1"/>
  <c r="BY89" i="6"/>
  <c r="CI89" i="6" s="1"/>
  <c r="BT94" i="6"/>
  <c r="CD94" i="6" s="1"/>
  <c r="CS5" i="6" l="1"/>
  <c r="Q10" i="1" s="1"/>
  <c r="CB4" i="2"/>
  <c r="CA92" i="6"/>
  <c r="CA93" i="6"/>
  <c r="BS81" i="6"/>
  <c r="BW81" i="6"/>
  <c r="CG81" i="6" s="1"/>
  <c r="BX81" i="6"/>
  <c r="CH81" i="6" s="1"/>
  <c r="BV81" i="6"/>
  <c r="CF81" i="6" s="1"/>
  <c r="BZ81" i="6"/>
  <c r="CJ81" i="6" s="1"/>
  <c r="BU81" i="6"/>
  <c r="CE81" i="6" s="1"/>
  <c r="BY81" i="6"/>
  <c r="CI81" i="6" s="1"/>
  <c r="BT86" i="6"/>
  <c r="CD86" i="6" s="1"/>
  <c r="BS84" i="6"/>
  <c r="BW84" i="6"/>
  <c r="CG84" i="6" s="1"/>
  <c r="BX84" i="6"/>
  <c r="CH84" i="6" s="1"/>
  <c r="BV84" i="6"/>
  <c r="CF84" i="6" s="1"/>
  <c r="BZ84" i="6"/>
  <c r="CJ84" i="6" s="1"/>
  <c r="BY84" i="6"/>
  <c r="CI84" i="6" s="1"/>
  <c r="BU84" i="6"/>
  <c r="CE84" i="6" s="1"/>
  <c r="BT89" i="6"/>
  <c r="CD89" i="6" s="1"/>
  <c r="BS85" i="6"/>
  <c r="BW85" i="6"/>
  <c r="CG85" i="6" s="1"/>
  <c r="BX85" i="6"/>
  <c r="CH85" i="6" s="1"/>
  <c r="BV85" i="6"/>
  <c r="CF85" i="6" s="1"/>
  <c r="BZ85" i="6"/>
  <c r="CJ85" i="6" s="1"/>
  <c r="BU85" i="6"/>
  <c r="CE85" i="6" s="1"/>
  <c r="BY85" i="6"/>
  <c r="CI85" i="6" s="1"/>
  <c r="BT90" i="6"/>
  <c r="CD90" i="6" s="1"/>
  <c r="CC87" i="6"/>
  <c r="CB87" i="6" s="1"/>
  <c r="CA95" i="6"/>
  <c r="BS83" i="6"/>
  <c r="BW83" i="6"/>
  <c r="CG83" i="6" s="1"/>
  <c r="BX83" i="6"/>
  <c r="CH83" i="6" s="1"/>
  <c r="BV83" i="6"/>
  <c r="CF83" i="6" s="1"/>
  <c r="BZ83" i="6"/>
  <c r="CJ83" i="6" s="1"/>
  <c r="BU83" i="6"/>
  <c r="CE83" i="6" s="1"/>
  <c r="BY83" i="6"/>
  <c r="CI83" i="6" s="1"/>
  <c r="BT88" i="6"/>
  <c r="CD88" i="6" s="1"/>
  <c r="CC86" i="6"/>
  <c r="CB86" i="6" s="1"/>
  <c r="CA91" i="6"/>
  <c r="CC89" i="6"/>
  <c r="CB89" i="6" s="1"/>
  <c r="CC90" i="6"/>
  <c r="CB90" i="6" s="1"/>
  <c r="CA94" i="6"/>
  <c r="BS82" i="6"/>
  <c r="BW82" i="6"/>
  <c r="CG82" i="6" s="1"/>
  <c r="BX82" i="6"/>
  <c r="CH82" i="6" s="1"/>
  <c r="BV82" i="6"/>
  <c r="CF82" i="6" s="1"/>
  <c r="BZ82" i="6"/>
  <c r="CJ82" i="6" s="1"/>
  <c r="BY82" i="6"/>
  <c r="CI82" i="6" s="1"/>
  <c r="BU82" i="6"/>
  <c r="CE82" i="6" s="1"/>
  <c r="BT87" i="6"/>
  <c r="CD87" i="6" s="1"/>
  <c r="CC88" i="6"/>
  <c r="CB88" i="6" s="1"/>
  <c r="CA89" i="6" l="1"/>
  <c r="CA86" i="6"/>
  <c r="CA88" i="6"/>
  <c r="CA90" i="6"/>
  <c r="CC82" i="6"/>
  <c r="CB82" i="6" s="1"/>
  <c r="CA87" i="6"/>
  <c r="BS79" i="6"/>
  <c r="BW79" i="6"/>
  <c r="CG79" i="6" s="1"/>
  <c r="BX79" i="6"/>
  <c r="CH79" i="6" s="1"/>
  <c r="BV79" i="6"/>
  <c r="CF79" i="6" s="1"/>
  <c r="BZ79" i="6"/>
  <c r="CJ79" i="6" s="1"/>
  <c r="BU79" i="6"/>
  <c r="CE79" i="6" s="1"/>
  <c r="BY79" i="6"/>
  <c r="CI79" i="6" s="1"/>
  <c r="BT84" i="6"/>
  <c r="CD84" i="6" s="1"/>
  <c r="CC83" i="6"/>
  <c r="CB83" i="6" s="1"/>
  <c r="CC85" i="6"/>
  <c r="CB85" i="6" s="1"/>
  <c r="BV76" i="6"/>
  <c r="CF76" i="6" s="1"/>
  <c r="BZ76" i="6"/>
  <c r="CJ76" i="6" s="1"/>
  <c r="BS76" i="6"/>
  <c r="BW76" i="6"/>
  <c r="CG76" i="6" s="1"/>
  <c r="BU76" i="6"/>
  <c r="CE76" i="6" s="1"/>
  <c r="BY76" i="6"/>
  <c r="CI76" i="6" s="1"/>
  <c r="BX76" i="6"/>
  <c r="CH76" i="6" s="1"/>
  <c r="BT81" i="6"/>
  <c r="CD81" i="6" s="1"/>
  <c r="BV77" i="6"/>
  <c r="CF77" i="6" s="1"/>
  <c r="BZ77" i="6"/>
  <c r="CJ77" i="6" s="1"/>
  <c r="BS77" i="6"/>
  <c r="BW77" i="6"/>
  <c r="CG77" i="6" s="1"/>
  <c r="BU77" i="6"/>
  <c r="CE77" i="6" s="1"/>
  <c r="BY77" i="6"/>
  <c r="CI77" i="6" s="1"/>
  <c r="BX77" i="6"/>
  <c r="CH77" i="6" s="1"/>
  <c r="BT82" i="6"/>
  <c r="CD82" i="6" s="1"/>
  <c r="CC84" i="6"/>
  <c r="CB84" i="6" s="1"/>
  <c r="BV78" i="6"/>
  <c r="CF78" i="6" s="1"/>
  <c r="BZ78" i="6"/>
  <c r="CJ78" i="6" s="1"/>
  <c r="BS78" i="6"/>
  <c r="BW78" i="6"/>
  <c r="CG78" i="6" s="1"/>
  <c r="BU78" i="6"/>
  <c r="CE78" i="6" s="1"/>
  <c r="BY78" i="6"/>
  <c r="CI78" i="6" s="1"/>
  <c r="BX78" i="6"/>
  <c r="CH78" i="6" s="1"/>
  <c r="BT83" i="6"/>
  <c r="CD83" i="6" s="1"/>
  <c r="BS80" i="6"/>
  <c r="BW80" i="6"/>
  <c r="CG80" i="6" s="1"/>
  <c r="BX80" i="6"/>
  <c r="CH80" i="6" s="1"/>
  <c r="BV80" i="6"/>
  <c r="CF80" i="6" s="1"/>
  <c r="BZ80" i="6"/>
  <c r="CJ80" i="6" s="1"/>
  <c r="BY80" i="6"/>
  <c r="CI80" i="6" s="1"/>
  <c r="BU80" i="6"/>
  <c r="CE80" i="6" s="1"/>
  <c r="BT85" i="6"/>
  <c r="CD85" i="6" s="1"/>
  <c r="CC81" i="6"/>
  <c r="CB81" i="6" s="1"/>
  <c r="CA81" i="6" l="1"/>
  <c r="CA84" i="6"/>
  <c r="BV75" i="6"/>
  <c r="CF75" i="6" s="1"/>
  <c r="BZ75" i="6"/>
  <c r="CJ75" i="6" s="1"/>
  <c r="BS75" i="6"/>
  <c r="BW75" i="6"/>
  <c r="CG75" i="6" s="1"/>
  <c r="BU75" i="6"/>
  <c r="CE75" i="6" s="1"/>
  <c r="BY75" i="6"/>
  <c r="CI75" i="6" s="1"/>
  <c r="BX75" i="6"/>
  <c r="CH75" i="6" s="1"/>
  <c r="BT80" i="6"/>
  <c r="CD80" i="6" s="1"/>
  <c r="BV73" i="6"/>
  <c r="CF73" i="6" s="1"/>
  <c r="BZ73" i="6"/>
  <c r="CJ73" i="6" s="1"/>
  <c r="BS73" i="6"/>
  <c r="BW73" i="6"/>
  <c r="CG73" i="6" s="1"/>
  <c r="BU73" i="6"/>
  <c r="CE73" i="6" s="1"/>
  <c r="BY73" i="6"/>
  <c r="CI73" i="6" s="1"/>
  <c r="BX73" i="6"/>
  <c r="CH73" i="6" s="1"/>
  <c r="BT78" i="6"/>
  <c r="CD78" i="6" s="1"/>
  <c r="BV72" i="6"/>
  <c r="CF72" i="6" s="1"/>
  <c r="BZ72" i="6"/>
  <c r="CJ72" i="6" s="1"/>
  <c r="BS72" i="6"/>
  <c r="BW72" i="6"/>
  <c r="CG72" i="6" s="1"/>
  <c r="BU72" i="6"/>
  <c r="CE72" i="6" s="1"/>
  <c r="BY72" i="6"/>
  <c r="CI72" i="6" s="1"/>
  <c r="BX72" i="6"/>
  <c r="CH72" i="6" s="1"/>
  <c r="BT77" i="6"/>
  <c r="CD77" i="6" s="1"/>
  <c r="CC77" i="6"/>
  <c r="CB77" i="6" s="1"/>
  <c r="BV71" i="6"/>
  <c r="CF71" i="6" s="1"/>
  <c r="BZ71" i="6"/>
  <c r="CJ71" i="6" s="1"/>
  <c r="BS71" i="6"/>
  <c r="BW71" i="6"/>
  <c r="CG71" i="6" s="1"/>
  <c r="BU71" i="6"/>
  <c r="CE71" i="6" s="1"/>
  <c r="BY71" i="6"/>
  <c r="CI71" i="6" s="1"/>
  <c r="BX71" i="6"/>
  <c r="CH71" i="6" s="1"/>
  <c r="BT76" i="6"/>
  <c r="CD76" i="6" s="1"/>
  <c r="CC79" i="6"/>
  <c r="CB79" i="6" s="1"/>
  <c r="CC78" i="6"/>
  <c r="CB78" i="6" s="1"/>
  <c r="CC76" i="6"/>
  <c r="CB76" i="6" s="1"/>
  <c r="CA85" i="6"/>
  <c r="CC80" i="6"/>
  <c r="CB80" i="6" s="1"/>
  <c r="CA83" i="6"/>
  <c r="BV74" i="6"/>
  <c r="CF74" i="6" s="1"/>
  <c r="BZ74" i="6"/>
  <c r="CJ74" i="6" s="1"/>
  <c r="BS74" i="6"/>
  <c r="BW74" i="6"/>
  <c r="CG74" i="6" s="1"/>
  <c r="BU74" i="6"/>
  <c r="CE74" i="6" s="1"/>
  <c r="BY74" i="6"/>
  <c r="CI74" i="6" s="1"/>
  <c r="BX74" i="6"/>
  <c r="CH74" i="6" s="1"/>
  <c r="BT79" i="6"/>
  <c r="CD79" i="6" s="1"/>
  <c r="CA82" i="6"/>
  <c r="CA80" i="6" l="1"/>
  <c r="CA76" i="6"/>
  <c r="CA78" i="6"/>
  <c r="BV69" i="6"/>
  <c r="CF69" i="6" s="1"/>
  <c r="BZ69" i="6"/>
  <c r="CJ69" i="6" s="1"/>
  <c r="BS69" i="6"/>
  <c r="BW69" i="6"/>
  <c r="CG69" i="6" s="1"/>
  <c r="BU69" i="6"/>
  <c r="CE69" i="6" s="1"/>
  <c r="BY69" i="6"/>
  <c r="CI69" i="6" s="1"/>
  <c r="BX69" i="6"/>
  <c r="CH69" i="6" s="1"/>
  <c r="BT74" i="6"/>
  <c r="CD74" i="6" s="1"/>
  <c r="CA79" i="6"/>
  <c r="BV66" i="6"/>
  <c r="CF66" i="6" s="1"/>
  <c r="BZ66" i="6"/>
  <c r="CJ66" i="6" s="1"/>
  <c r="BS66" i="6"/>
  <c r="BW66" i="6"/>
  <c r="CG66" i="6" s="1"/>
  <c r="BU66" i="6"/>
  <c r="CE66" i="6" s="1"/>
  <c r="BY66" i="6"/>
  <c r="CI66" i="6" s="1"/>
  <c r="BX66" i="6"/>
  <c r="CH66" i="6" s="1"/>
  <c r="BT71" i="6"/>
  <c r="CD71" i="6" s="1"/>
  <c r="CC71" i="6"/>
  <c r="CB71" i="6" s="1"/>
  <c r="CA77" i="6"/>
  <c r="BV68" i="6"/>
  <c r="CF68" i="6" s="1"/>
  <c r="BZ68" i="6"/>
  <c r="CJ68" i="6" s="1"/>
  <c r="BS68" i="6"/>
  <c r="BW68" i="6"/>
  <c r="CG68" i="6" s="1"/>
  <c r="BU68" i="6"/>
  <c r="CE68" i="6" s="1"/>
  <c r="BY68" i="6"/>
  <c r="CI68" i="6" s="1"/>
  <c r="BX68" i="6"/>
  <c r="CH68" i="6" s="1"/>
  <c r="BT73" i="6"/>
  <c r="CD73" i="6" s="1"/>
  <c r="CC73" i="6"/>
  <c r="CB73" i="6" s="1"/>
  <c r="CC74" i="6"/>
  <c r="CB74" i="6" s="1"/>
  <c r="BV70" i="6"/>
  <c r="CF70" i="6" s="1"/>
  <c r="BZ70" i="6"/>
  <c r="CJ70" i="6" s="1"/>
  <c r="BS70" i="6"/>
  <c r="BW70" i="6"/>
  <c r="CG70" i="6" s="1"/>
  <c r="BU70" i="6"/>
  <c r="CE70" i="6" s="1"/>
  <c r="BY70" i="6"/>
  <c r="CI70" i="6" s="1"/>
  <c r="BX70" i="6"/>
  <c r="CH70" i="6" s="1"/>
  <c r="BT75" i="6"/>
  <c r="CD75" i="6" s="1"/>
  <c r="CC75" i="6"/>
  <c r="CB75" i="6" s="1"/>
  <c r="BV67" i="6"/>
  <c r="CF67" i="6" s="1"/>
  <c r="BZ67" i="6"/>
  <c r="CJ67" i="6" s="1"/>
  <c r="BS67" i="6"/>
  <c r="BW67" i="6"/>
  <c r="CG67" i="6" s="1"/>
  <c r="BU67" i="6"/>
  <c r="CE67" i="6" s="1"/>
  <c r="BY67" i="6"/>
  <c r="CI67" i="6" s="1"/>
  <c r="BX67" i="6"/>
  <c r="CH67" i="6" s="1"/>
  <c r="BT72" i="6"/>
  <c r="CD72" i="6" s="1"/>
  <c r="CC72" i="6"/>
  <c r="CB72" i="6" s="1"/>
  <c r="CA73" i="6" l="1"/>
  <c r="CA71" i="6"/>
  <c r="CA72" i="6"/>
  <c r="CA75" i="6"/>
  <c r="CA74" i="6"/>
  <c r="BV65" i="6"/>
  <c r="CF65" i="6" s="1"/>
  <c r="BZ65" i="6"/>
  <c r="CJ65" i="6" s="1"/>
  <c r="BS65" i="6"/>
  <c r="BW65" i="6"/>
  <c r="CG65" i="6" s="1"/>
  <c r="BU65" i="6"/>
  <c r="CE65" i="6" s="1"/>
  <c r="BY65" i="6"/>
  <c r="CI65" i="6" s="1"/>
  <c r="BX65" i="6"/>
  <c r="CH65" i="6" s="1"/>
  <c r="BT70" i="6"/>
  <c r="CD70" i="6" s="1"/>
  <c r="BV64" i="6"/>
  <c r="CF64" i="6" s="1"/>
  <c r="BZ64" i="6"/>
  <c r="CJ64" i="6" s="1"/>
  <c r="BS64" i="6"/>
  <c r="BW64" i="6"/>
  <c r="CG64" i="6" s="1"/>
  <c r="BU64" i="6"/>
  <c r="CE64" i="6" s="1"/>
  <c r="BY64" i="6"/>
  <c r="CI64" i="6" s="1"/>
  <c r="BX64" i="6"/>
  <c r="CH64" i="6" s="1"/>
  <c r="BT69" i="6"/>
  <c r="CD69" i="6" s="1"/>
  <c r="CC69" i="6"/>
  <c r="CB69" i="6" s="1"/>
  <c r="CC70" i="6"/>
  <c r="CB70" i="6" s="1"/>
  <c r="BV63" i="6"/>
  <c r="CF63" i="6" s="1"/>
  <c r="BZ63" i="6"/>
  <c r="CJ63" i="6" s="1"/>
  <c r="BS63" i="6"/>
  <c r="BW63" i="6"/>
  <c r="CG63" i="6" s="1"/>
  <c r="BU63" i="6"/>
  <c r="CE63" i="6" s="1"/>
  <c r="BY63" i="6"/>
  <c r="CI63" i="6" s="1"/>
  <c r="BX63" i="6"/>
  <c r="CH63" i="6" s="1"/>
  <c r="BT68" i="6"/>
  <c r="CD68" i="6" s="1"/>
  <c r="BV61" i="6"/>
  <c r="CF61" i="6" s="1"/>
  <c r="BZ61" i="6"/>
  <c r="CJ61" i="6" s="1"/>
  <c r="BS61" i="6"/>
  <c r="BW61" i="6"/>
  <c r="CG61" i="6" s="1"/>
  <c r="BU61" i="6"/>
  <c r="CE61" i="6" s="1"/>
  <c r="BY61" i="6"/>
  <c r="CI61" i="6" s="1"/>
  <c r="BX61" i="6"/>
  <c r="CH61" i="6" s="1"/>
  <c r="BT66" i="6"/>
  <c r="CD66" i="6" s="1"/>
  <c r="BV62" i="6"/>
  <c r="CF62" i="6" s="1"/>
  <c r="BZ62" i="6"/>
  <c r="CJ62" i="6" s="1"/>
  <c r="BS62" i="6"/>
  <c r="BW62" i="6"/>
  <c r="CG62" i="6" s="1"/>
  <c r="BU62" i="6"/>
  <c r="CE62" i="6" s="1"/>
  <c r="BY62" i="6"/>
  <c r="CI62" i="6" s="1"/>
  <c r="BX62" i="6"/>
  <c r="CH62" i="6" s="1"/>
  <c r="BT67" i="6"/>
  <c r="CD67" i="6" s="1"/>
  <c r="CC67" i="6"/>
  <c r="CB67" i="6" s="1"/>
  <c r="CC68" i="6"/>
  <c r="CB68" i="6" s="1"/>
  <c r="CC66" i="6"/>
  <c r="CB66" i="6" s="1"/>
  <c r="CA68" i="6" l="1"/>
  <c r="CA66" i="6"/>
  <c r="CA67" i="6"/>
  <c r="BV57" i="6"/>
  <c r="CF57" i="6" s="1"/>
  <c r="BZ57" i="6"/>
  <c r="CJ57" i="6" s="1"/>
  <c r="BS57" i="6"/>
  <c r="BW57" i="6"/>
  <c r="CG57" i="6" s="1"/>
  <c r="BU57" i="6"/>
  <c r="CE57" i="6" s="1"/>
  <c r="BY57" i="6"/>
  <c r="CI57" i="6" s="1"/>
  <c r="BX57" i="6"/>
  <c r="CH57" i="6" s="1"/>
  <c r="BT62" i="6"/>
  <c r="CD62" i="6" s="1"/>
  <c r="CA69" i="6"/>
  <c r="CC64" i="6"/>
  <c r="CB64" i="6" s="1"/>
  <c r="BV60" i="6"/>
  <c r="CF60" i="6" s="1"/>
  <c r="BZ60" i="6"/>
  <c r="CJ60" i="6" s="1"/>
  <c r="BS60" i="6"/>
  <c r="BW60" i="6"/>
  <c r="CG60" i="6" s="1"/>
  <c r="BU60" i="6"/>
  <c r="CE60" i="6" s="1"/>
  <c r="BY60" i="6"/>
  <c r="CI60" i="6" s="1"/>
  <c r="BX60" i="6"/>
  <c r="CH60" i="6" s="1"/>
  <c r="BT65" i="6"/>
  <c r="CD65" i="6" s="1"/>
  <c r="CC65" i="6"/>
  <c r="CB65" i="6" s="1"/>
  <c r="CC62" i="6"/>
  <c r="CB62" i="6" s="1"/>
  <c r="BV56" i="6"/>
  <c r="CF56" i="6" s="1"/>
  <c r="BZ56" i="6"/>
  <c r="CJ56" i="6" s="1"/>
  <c r="BS56" i="6"/>
  <c r="BW56" i="6"/>
  <c r="CG56" i="6" s="1"/>
  <c r="BU56" i="6"/>
  <c r="CE56" i="6" s="1"/>
  <c r="BY56" i="6"/>
  <c r="CI56" i="6" s="1"/>
  <c r="BX56" i="6"/>
  <c r="CH56" i="6" s="1"/>
  <c r="BT61" i="6"/>
  <c r="CD61" i="6" s="1"/>
  <c r="CC61" i="6"/>
  <c r="CB61" i="6" s="1"/>
  <c r="CA70" i="6"/>
  <c r="BV58" i="6"/>
  <c r="CF58" i="6" s="1"/>
  <c r="BZ58" i="6"/>
  <c r="CJ58" i="6" s="1"/>
  <c r="BS58" i="6"/>
  <c r="BW58" i="6"/>
  <c r="CG58" i="6" s="1"/>
  <c r="BU58" i="6"/>
  <c r="CE58" i="6" s="1"/>
  <c r="BY58" i="6"/>
  <c r="CI58" i="6" s="1"/>
  <c r="BX58" i="6"/>
  <c r="CH58" i="6" s="1"/>
  <c r="BT63" i="6"/>
  <c r="CD63" i="6" s="1"/>
  <c r="CC63" i="6"/>
  <c r="CB63" i="6" s="1"/>
  <c r="BV59" i="6"/>
  <c r="CF59" i="6" s="1"/>
  <c r="BZ59" i="6"/>
  <c r="CJ59" i="6" s="1"/>
  <c r="BS59" i="6"/>
  <c r="BW59" i="6"/>
  <c r="CG59" i="6" s="1"/>
  <c r="BU59" i="6"/>
  <c r="CE59" i="6" s="1"/>
  <c r="BY59" i="6"/>
  <c r="CI59" i="6" s="1"/>
  <c r="BX59" i="6"/>
  <c r="CH59" i="6" s="1"/>
  <c r="BT64" i="6"/>
  <c r="CD64" i="6" s="1"/>
  <c r="CA65" i="6" l="1"/>
  <c r="CA62" i="6"/>
  <c r="CA63" i="6"/>
  <c r="CC58" i="6"/>
  <c r="CB58" i="6" s="1"/>
  <c r="CC56" i="6"/>
  <c r="CB56" i="6" s="1"/>
  <c r="BV55" i="6"/>
  <c r="CF55" i="6" s="1"/>
  <c r="BZ55" i="6"/>
  <c r="CJ55" i="6" s="1"/>
  <c r="BS55" i="6"/>
  <c r="BW55" i="6"/>
  <c r="CG55" i="6" s="1"/>
  <c r="BU55" i="6"/>
  <c r="CE55" i="6" s="1"/>
  <c r="BY55" i="6"/>
  <c r="CI55" i="6" s="1"/>
  <c r="BX55" i="6"/>
  <c r="CH55" i="6" s="1"/>
  <c r="BT60" i="6"/>
  <c r="CD60" i="6" s="1"/>
  <c r="BV54" i="6"/>
  <c r="CF54" i="6" s="1"/>
  <c r="BZ54" i="6"/>
  <c r="CJ54" i="6" s="1"/>
  <c r="BS54" i="6"/>
  <c r="BW54" i="6"/>
  <c r="CG54" i="6" s="1"/>
  <c r="BU54" i="6"/>
  <c r="CE54" i="6" s="1"/>
  <c r="BY54" i="6"/>
  <c r="CI54" i="6" s="1"/>
  <c r="BX54" i="6"/>
  <c r="CH54" i="6" s="1"/>
  <c r="BT59" i="6"/>
  <c r="CD59" i="6" s="1"/>
  <c r="CC59" i="6"/>
  <c r="CB59" i="6" s="1"/>
  <c r="CA61" i="6"/>
  <c r="CC60" i="6"/>
  <c r="CB60" i="6" s="1"/>
  <c r="CA64" i="6"/>
  <c r="BV52" i="6"/>
  <c r="CF52" i="6" s="1"/>
  <c r="BZ52" i="6"/>
  <c r="CJ52" i="6" s="1"/>
  <c r="BS52" i="6"/>
  <c r="BW52" i="6"/>
  <c r="CG52" i="6" s="1"/>
  <c r="BU52" i="6"/>
  <c r="CE52" i="6" s="1"/>
  <c r="BY52" i="6"/>
  <c r="CI52" i="6" s="1"/>
  <c r="BX52" i="6"/>
  <c r="CH52" i="6" s="1"/>
  <c r="BT57" i="6"/>
  <c r="CD57" i="6" s="1"/>
  <c r="CC57" i="6"/>
  <c r="CB57" i="6" s="1"/>
  <c r="BV53" i="6"/>
  <c r="CF53" i="6" s="1"/>
  <c r="BZ53" i="6"/>
  <c r="CJ53" i="6" s="1"/>
  <c r="BS53" i="6"/>
  <c r="BW53" i="6"/>
  <c r="CG53" i="6" s="1"/>
  <c r="BU53" i="6"/>
  <c r="CE53" i="6" s="1"/>
  <c r="BY53" i="6"/>
  <c r="CI53" i="6" s="1"/>
  <c r="BX53" i="6"/>
  <c r="CH53" i="6" s="1"/>
  <c r="BT58" i="6"/>
  <c r="CD58" i="6" s="1"/>
  <c r="BV51" i="6"/>
  <c r="CF51" i="6" s="1"/>
  <c r="BZ51" i="6"/>
  <c r="CJ51" i="6" s="1"/>
  <c r="BS51" i="6"/>
  <c r="BW51" i="6"/>
  <c r="CG51" i="6" s="1"/>
  <c r="BU51" i="6"/>
  <c r="CE51" i="6" s="1"/>
  <c r="BY51" i="6"/>
  <c r="CI51" i="6" s="1"/>
  <c r="BX51" i="6"/>
  <c r="CH51" i="6" s="1"/>
  <c r="BT56" i="6"/>
  <c r="CD56" i="6" s="1"/>
  <c r="CA60" i="6" l="1"/>
  <c r="CA57" i="6"/>
  <c r="BS46" i="6"/>
  <c r="BW46" i="6"/>
  <c r="CG46" i="6" s="1"/>
  <c r="BX46" i="6"/>
  <c r="CH46" i="6" s="1"/>
  <c r="BV46" i="6"/>
  <c r="CF46" i="6" s="1"/>
  <c r="BZ46" i="6"/>
  <c r="CJ46" i="6" s="1"/>
  <c r="BY46" i="6"/>
  <c r="CI46" i="6" s="1"/>
  <c r="BU46" i="6"/>
  <c r="CE46" i="6" s="1"/>
  <c r="BT51" i="6"/>
  <c r="CD51" i="6" s="1"/>
  <c r="CC51" i="6"/>
  <c r="CB51" i="6" s="1"/>
  <c r="CC52" i="6"/>
  <c r="CB52" i="6" s="1"/>
  <c r="BV50" i="6"/>
  <c r="CF50" i="6" s="1"/>
  <c r="BZ50" i="6"/>
  <c r="CJ50" i="6" s="1"/>
  <c r="BS50" i="6"/>
  <c r="BW50" i="6"/>
  <c r="CG50" i="6" s="1"/>
  <c r="BU50" i="6"/>
  <c r="CE50" i="6" s="1"/>
  <c r="BY50" i="6"/>
  <c r="CI50" i="6" s="1"/>
  <c r="BX50" i="6"/>
  <c r="CH50" i="6" s="1"/>
  <c r="BT55" i="6"/>
  <c r="CD55" i="6" s="1"/>
  <c r="CC55" i="6"/>
  <c r="CB55" i="6" s="1"/>
  <c r="BV48" i="6"/>
  <c r="CF48" i="6" s="1"/>
  <c r="BZ48" i="6"/>
  <c r="CJ48" i="6" s="1"/>
  <c r="BS48" i="6"/>
  <c r="BW48" i="6"/>
  <c r="CG48" i="6" s="1"/>
  <c r="BU48" i="6"/>
  <c r="CE48" i="6" s="1"/>
  <c r="BY48" i="6"/>
  <c r="CI48" i="6" s="1"/>
  <c r="BX48" i="6"/>
  <c r="CH48" i="6" s="1"/>
  <c r="BT53" i="6"/>
  <c r="CD53" i="6" s="1"/>
  <c r="CC53" i="6"/>
  <c r="CB53" i="6" s="1"/>
  <c r="BV49" i="6"/>
  <c r="CF49" i="6" s="1"/>
  <c r="BZ49" i="6"/>
  <c r="CJ49" i="6" s="1"/>
  <c r="BS49" i="6"/>
  <c r="BW49" i="6"/>
  <c r="CG49" i="6" s="1"/>
  <c r="BU49" i="6"/>
  <c r="CE49" i="6" s="1"/>
  <c r="BY49" i="6"/>
  <c r="CI49" i="6" s="1"/>
  <c r="BX49" i="6"/>
  <c r="CH49" i="6" s="1"/>
  <c r="BT54" i="6"/>
  <c r="CD54" i="6" s="1"/>
  <c r="CA58" i="6"/>
  <c r="BS47" i="6"/>
  <c r="BV47" i="6"/>
  <c r="CF47" i="6" s="1"/>
  <c r="BU47" i="6"/>
  <c r="CE47" i="6" s="1"/>
  <c r="BZ47" i="6"/>
  <c r="CJ47" i="6" s="1"/>
  <c r="BW47" i="6"/>
  <c r="CG47" i="6" s="1"/>
  <c r="BY47" i="6"/>
  <c r="CI47" i="6" s="1"/>
  <c r="BX47" i="6"/>
  <c r="CH47" i="6" s="1"/>
  <c r="BT52" i="6"/>
  <c r="CD52" i="6" s="1"/>
  <c r="CA59" i="6"/>
  <c r="CC54" i="6"/>
  <c r="CB54" i="6" s="1"/>
  <c r="CA56" i="6"/>
  <c r="CA54" i="6" l="1"/>
  <c r="BS43" i="6"/>
  <c r="BW43" i="6"/>
  <c r="CG43" i="6" s="1"/>
  <c r="BX43" i="6"/>
  <c r="CH43" i="6" s="1"/>
  <c r="BV43" i="6"/>
  <c r="CF43" i="6" s="1"/>
  <c r="BZ43" i="6"/>
  <c r="CJ43" i="6" s="1"/>
  <c r="BU43" i="6"/>
  <c r="CE43" i="6" s="1"/>
  <c r="BY43" i="6"/>
  <c r="CI43" i="6" s="1"/>
  <c r="BT48" i="6"/>
  <c r="CD48" i="6" s="1"/>
  <c r="CA55" i="6"/>
  <c r="CC50" i="6"/>
  <c r="CB50" i="6" s="1"/>
  <c r="BS42" i="6"/>
  <c r="BW42" i="6"/>
  <c r="CG42" i="6" s="1"/>
  <c r="BX42" i="6"/>
  <c r="CH42" i="6" s="1"/>
  <c r="BV42" i="6"/>
  <c r="CF42" i="6" s="1"/>
  <c r="BZ42" i="6"/>
  <c r="CJ42" i="6" s="1"/>
  <c r="BY42" i="6"/>
  <c r="CI42" i="6" s="1"/>
  <c r="BU42" i="6"/>
  <c r="CE42" i="6" s="1"/>
  <c r="BT47" i="6"/>
  <c r="CD47" i="6" s="1"/>
  <c r="CA53" i="6"/>
  <c r="CC48" i="6"/>
  <c r="CB48" i="6" s="1"/>
  <c r="CA51" i="6"/>
  <c r="BS41" i="6"/>
  <c r="BW41" i="6"/>
  <c r="CG41" i="6" s="1"/>
  <c r="BX41" i="6"/>
  <c r="CH41" i="6" s="1"/>
  <c r="BV41" i="6"/>
  <c r="CF41" i="6" s="1"/>
  <c r="BZ41" i="6"/>
  <c r="CJ41" i="6" s="1"/>
  <c r="BU41" i="6"/>
  <c r="CE41" i="6" s="1"/>
  <c r="BY41" i="6"/>
  <c r="CI41" i="6" s="1"/>
  <c r="BT46" i="6"/>
  <c r="CD46" i="6" s="1"/>
  <c r="CC47" i="6"/>
  <c r="CB47" i="6" s="1"/>
  <c r="BS44" i="6"/>
  <c r="BW44" i="6"/>
  <c r="CG44" i="6" s="1"/>
  <c r="BX44" i="6"/>
  <c r="CH44" i="6" s="1"/>
  <c r="BV44" i="6"/>
  <c r="CF44" i="6" s="1"/>
  <c r="BZ44" i="6"/>
  <c r="CJ44" i="6" s="1"/>
  <c r="BY44" i="6"/>
  <c r="CI44" i="6" s="1"/>
  <c r="BU44" i="6"/>
  <c r="CE44" i="6" s="1"/>
  <c r="BT49" i="6"/>
  <c r="CD49" i="6" s="1"/>
  <c r="CC49" i="6"/>
  <c r="CB49" i="6" s="1"/>
  <c r="BS45" i="6"/>
  <c r="BW45" i="6"/>
  <c r="CG45" i="6" s="1"/>
  <c r="BX45" i="6"/>
  <c r="CH45" i="6" s="1"/>
  <c r="BV45" i="6"/>
  <c r="CF45" i="6" s="1"/>
  <c r="BZ45" i="6"/>
  <c r="CJ45" i="6" s="1"/>
  <c r="BU45" i="6"/>
  <c r="CE45" i="6" s="1"/>
  <c r="BY45" i="6"/>
  <c r="CI45" i="6" s="1"/>
  <c r="BT50" i="6"/>
  <c r="CD50" i="6" s="1"/>
  <c r="CA52" i="6"/>
  <c r="CC46" i="6"/>
  <c r="CB46" i="6" s="1"/>
  <c r="CA48" i="6" l="1"/>
  <c r="CA47" i="6"/>
  <c r="CA46" i="6"/>
  <c r="CC45" i="6"/>
  <c r="CB45" i="6" s="1"/>
  <c r="BS36" i="6"/>
  <c r="BW36" i="6"/>
  <c r="CG36" i="6" s="1"/>
  <c r="BX36" i="6"/>
  <c r="CH36" i="6" s="1"/>
  <c r="BV36" i="6"/>
  <c r="CF36" i="6" s="1"/>
  <c r="BZ36" i="6"/>
  <c r="CJ36" i="6" s="1"/>
  <c r="BY36" i="6"/>
  <c r="CI36" i="6" s="1"/>
  <c r="BU36" i="6"/>
  <c r="CE36" i="6" s="1"/>
  <c r="BT41" i="6"/>
  <c r="CD41" i="6" s="1"/>
  <c r="CA50" i="6"/>
  <c r="CA49" i="6"/>
  <c r="BS39" i="6"/>
  <c r="BW39" i="6"/>
  <c r="CG39" i="6" s="1"/>
  <c r="BX39" i="6"/>
  <c r="CH39" i="6" s="1"/>
  <c r="BV39" i="6"/>
  <c r="CF39" i="6" s="1"/>
  <c r="BZ39" i="6"/>
  <c r="CJ39" i="6" s="1"/>
  <c r="BU39" i="6"/>
  <c r="CE39" i="6" s="1"/>
  <c r="BY39" i="6"/>
  <c r="CI39" i="6" s="1"/>
  <c r="BT44" i="6"/>
  <c r="CD44" i="6" s="1"/>
  <c r="BS37" i="6"/>
  <c r="BW37" i="6"/>
  <c r="CG37" i="6" s="1"/>
  <c r="BX37" i="6"/>
  <c r="CH37" i="6" s="1"/>
  <c r="BV37" i="6"/>
  <c r="CF37" i="6" s="1"/>
  <c r="BZ37" i="6"/>
  <c r="CJ37" i="6" s="1"/>
  <c r="BU37" i="6"/>
  <c r="CE37" i="6" s="1"/>
  <c r="BY37" i="6"/>
  <c r="CI37" i="6" s="1"/>
  <c r="BT42" i="6"/>
  <c r="CD42" i="6" s="1"/>
  <c r="BS38" i="6"/>
  <c r="BW38" i="6"/>
  <c r="CG38" i="6" s="1"/>
  <c r="BX38" i="6"/>
  <c r="CH38" i="6" s="1"/>
  <c r="BV38" i="6"/>
  <c r="CF38" i="6" s="1"/>
  <c r="BZ38" i="6"/>
  <c r="CJ38" i="6" s="1"/>
  <c r="BY38" i="6"/>
  <c r="CI38" i="6" s="1"/>
  <c r="BU38" i="6"/>
  <c r="CE38" i="6" s="1"/>
  <c r="BT43" i="6"/>
  <c r="CD43" i="6" s="1"/>
  <c r="BS40" i="6"/>
  <c r="BW40" i="6"/>
  <c r="CG40" i="6" s="1"/>
  <c r="BX40" i="6"/>
  <c r="CH40" i="6" s="1"/>
  <c r="BV40" i="6"/>
  <c r="CF40" i="6" s="1"/>
  <c r="BZ40" i="6"/>
  <c r="CJ40" i="6" s="1"/>
  <c r="BY40" i="6"/>
  <c r="CI40" i="6" s="1"/>
  <c r="BU40" i="6"/>
  <c r="CE40" i="6" s="1"/>
  <c r="BT45" i="6"/>
  <c r="CD45" i="6" s="1"/>
  <c r="CC41" i="6"/>
  <c r="CB41" i="6" s="1"/>
  <c r="CC44" i="6"/>
  <c r="CB44" i="6" s="1"/>
  <c r="CC42" i="6"/>
  <c r="CB42" i="6" s="1"/>
  <c r="CC43" i="6"/>
  <c r="CB43" i="6" s="1"/>
  <c r="CA41" i="6" l="1"/>
  <c r="CA42" i="6"/>
  <c r="CA43" i="6"/>
  <c r="CA44" i="6"/>
  <c r="CC38" i="6"/>
  <c r="CB38" i="6" s="1"/>
  <c r="BS34" i="6"/>
  <c r="BW34" i="6"/>
  <c r="CG34" i="6" s="1"/>
  <c r="BX34" i="6"/>
  <c r="CH34" i="6" s="1"/>
  <c r="BV34" i="6"/>
  <c r="CF34" i="6" s="1"/>
  <c r="BZ34" i="6"/>
  <c r="CJ34" i="6" s="1"/>
  <c r="BY34" i="6"/>
  <c r="CI34" i="6" s="1"/>
  <c r="BU34" i="6"/>
  <c r="CE34" i="6" s="1"/>
  <c r="BT39" i="6"/>
  <c r="CD39" i="6" s="1"/>
  <c r="BS35" i="6"/>
  <c r="BW35" i="6"/>
  <c r="CG35" i="6" s="1"/>
  <c r="BX35" i="6"/>
  <c r="CH35" i="6" s="1"/>
  <c r="BV35" i="6"/>
  <c r="CF35" i="6" s="1"/>
  <c r="BZ35" i="6"/>
  <c r="CJ35" i="6" s="1"/>
  <c r="BU35" i="6"/>
  <c r="CE35" i="6" s="1"/>
  <c r="BY35" i="6"/>
  <c r="CI35" i="6" s="1"/>
  <c r="BT40" i="6"/>
  <c r="CD40" i="6" s="1"/>
  <c r="CC37" i="6"/>
  <c r="CB37" i="6" s="1"/>
  <c r="CC36" i="6"/>
  <c r="CB36" i="6" s="1"/>
  <c r="BS33" i="6"/>
  <c r="BW33" i="6"/>
  <c r="CG33" i="6" s="1"/>
  <c r="BX33" i="6"/>
  <c r="CH33" i="6" s="1"/>
  <c r="BV33" i="6"/>
  <c r="CF33" i="6" s="1"/>
  <c r="BZ33" i="6"/>
  <c r="CJ33" i="6" s="1"/>
  <c r="BU33" i="6"/>
  <c r="CE33" i="6" s="1"/>
  <c r="BY33" i="6"/>
  <c r="CI33" i="6" s="1"/>
  <c r="BT38" i="6"/>
  <c r="CD38" i="6" s="1"/>
  <c r="CC39" i="6"/>
  <c r="CB39" i="6" s="1"/>
  <c r="CC40" i="6"/>
  <c r="CB40" i="6" s="1"/>
  <c r="BS32" i="6"/>
  <c r="BW32" i="6"/>
  <c r="CG32" i="6" s="1"/>
  <c r="BX32" i="6"/>
  <c r="CH32" i="6" s="1"/>
  <c r="BV32" i="6"/>
  <c r="CF32" i="6" s="1"/>
  <c r="BZ32" i="6"/>
  <c r="CJ32" i="6" s="1"/>
  <c r="BY32" i="6"/>
  <c r="CI32" i="6" s="1"/>
  <c r="BU32" i="6"/>
  <c r="CE32" i="6" s="1"/>
  <c r="BT37" i="6"/>
  <c r="CD37" i="6" s="1"/>
  <c r="BS31" i="6"/>
  <c r="BW31" i="6"/>
  <c r="CG31" i="6" s="1"/>
  <c r="BX31" i="6"/>
  <c r="CH31" i="6" s="1"/>
  <c r="BV31" i="6"/>
  <c r="CF31" i="6" s="1"/>
  <c r="BZ31" i="6"/>
  <c r="CJ31" i="6" s="1"/>
  <c r="BU31" i="6"/>
  <c r="CE31" i="6" s="1"/>
  <c r="BY31" i="6"/>
  <c r="CI31" i="6" s="1"/>
  <c r="BT36" i="6"/>
  <c r="CD36" i="6" s="1"/>
  <c r="CA45" i="6"/>
  <c r="CA39" i="6" l="1"/>
  <c r="CA40" i="6"/>
  <c r="BS27" i="6"/>
  <c r="BW27" i="6"/>
  <c r="CG27" i="6" s="1"/>
  <c r="BX27" i="6"/>
  <c r="CH27" i="6" s="1"/>
  <c r="BV27" i="6"/>
  <c r="CF27" i="6" s="1"/>
  <c r="BZ27" i="6"/>
  <c r="CJ27" i="6" s="1"/>
  <c r="BU27" i="6"/>
  <c r="CE27" i="6" s="1"/>
  <c r="BY27" i="6"/>
  <c r="CI27" i="6" s="1"/>
  <c r="BT32" i="6"/>
  <c r="CD32" i="6" s="1"/>
  <c r="CC35" i="6"/>
  <c r="CB35" i="6" s="1"/>
  <c r="CC31" i="6"/>
  <c r="BS28" i="6"/>
  <c r="BW28" i="6"/>
  <c r="CG28" i="6" s="1"/>
  <c r="BX28" i="6"/>
  <c r="CH28" i="6" s="1"/>
  <c r="BV28" i="6"/>
  <c r="CF28" i="6" s="1"/>
  <c r="BZ28" i="6"/>
  <c r="CJ28" i="6" s="1"/>
  <c r="BY28" i="6"/>
  <c r="CI28" i="6" s="1"/>
  <c r="BU28" i="6"/>
  <c r="CE28" i="6" s="1"/>
  <c r="BT33" i="6"/>
  <c r="CD33" i="6" s="1"/>
  <c r="CA36" i="6"/>
  <c r="CC34" i="6"/>
  <c r="CB34" i="6" s="1"/>
  <c r="CC32" i="6"/>
  <c r="CB32" i="6" s="1"/>
  <c r="BS30" i="6"/>
  <c r="BW30" i="6"/>
  <c r="CG30" i="6" s="1"/>
  <c r="BX30" i="6"/>
  <c r="CH30" i="6" s="1"/>
  <c r="BV30" i="6"/>
  <c r="CF30" i="6" s="1"/>
  <c r="BZ30" i="6"/>
  <c r="CJ30" i="6" s="1"/>
  <c r="BY30" i="6"/>
  <c r="CI30" i="6" s="1"/>
  <c r="BU30" i="6"/>
  <c r="CE30" i="6" s="1"/>
  <c r="BT35" i="6"/>
  <c r="CD35" i="6" s="1"/>
  <c r="BS26" i="6"/>
  <c r="BW26" i="6"/>
  <c r="CG26" i="6" s="1"/>
  <c r="BX26" i="6"/>
  <c r="CH26" i="6" s="1"/>
  <c r="BV26" i="6"/>
  <c r="CF26" i="6" s="1"/>
  <c r="BZ26" i="6"/>
  <c r="CJ26" i="6" s="1"/>
  <c r="BY26" i="6"/>
  <c r="CI26" i="6" s="1"/>
  <c r="BU26" i="6"/>
  <c r="CE26" i="6" s="1"/>
  <c r="BT31" i="6"/>
  <c r="CD31" i="6" s="1"/>
  <c r="CC33" i="6"/>
  <c r="CB33" i="6" s="1"/>
  <c r="CA37" i="6"/>
  <c r="BS29" i="6"/>
  <c r="BW29" i="6"/>
  <c r="CG29" i="6" s="1"/>
  <c r="BX29" i="6"/>
  <c r="CH29" i="6" s="1"/>
  <c r="BV29" i="6"/>
  <c r="CF29" i="6" s="1"/>
  <c r="BZ29" i="6"/>
  <c r="CJ29" i="6" s="1"/>
  <c r="BU29" i="6"/>
  <c r="CE29" i="6" s="1"/>
  <c r="BY29" i="6"/>
  <c r="CI29" i="6" s="1"/>
  <c r="BT34" i="6"/>
  <c r="CD34" i="6" s="1"/>
  <c r="CA38" i="6"/>
  <c r="CB31" i="6" l="1"/>
  <c r="CA33" i="6"/>
  <c r="CC29" i="6"/>
  <c r="CC30" i="6"/>
  <c r="CA34" i="6"/>
  <c r="BS23" i="6"/>
  <c r="BW23" i="6"/>
  <c r="CG23" i="6" s="1"/>
  <c r="BX23" i="6"/>
  <c r="CH23" i="6" s="1"/>
  <c r="BV23" i="6"/>
  <c r="CF23" i="6" s="1"/>
  <c r="BZ23" i="6"/>
  <c r="CJ23" i="6" s="1"/>
  <c r="BU23" i="6"/>
  <c r="CE23" i="6" s="1"/>
  <c r="BY23" i="6"/>
  <c r="CI23" i="6" s="1"/>
  <c r="BT28" i="6"/>
  <c r="CD28" i="6" s="1"/>
  <c r="CA31" i="6"/>
  <c r="BS21" i="6"/>
  <c r="BW21" i="6"/>
  <c r="CG21" i="6" s="1"/>
  <c r="BX21" i="6"/>
  <c r="CH21" i="6" s="1"/>
  <c r="BV21" i="6"/>
  <c r="CF21" i="6" s="1"/>
  <c r="BZ21" i="6"/>
  <c r="CJ21" i="6" s="1"/>
  <c r="BU21" i="6"/>
  <c r="CE21" i="6" s="1"/>
  <c r="BY21" i="6"/>
  <c r="CI21" i="6" s="1"/>
  <c r="BT26" i="6"/>
  <c r="CD26" i="6" s="1"/>
  <c r="BS22" i="6"/>
  <c r="BW22" i="6"/>
  <c r="CG22" i="6" s="1"/>
  <c r="BX22" i="6"/>
  <c r="CH22" i="6" s="1"/>
  <c r="BV22" i="6"/>
  <c r="CF22" i="6" s="1"/>
  <c r="BZ22" i="6"/>
  <c r="CJ22" i="6" s="1"/>
  <c r="BY22" i="6"/>
  <c r="CI22" i="6" s="1"/>
  <c r="BU22" i="6"/>
  <c r="CE22" i="6" s="1"/>
  <c r="BT27" i="6"/>
  <c r="CD27" i="6" s="1"/>
  <c r="BS24" i="6"/>
  <c r="BW24" i="6"/>
  <c r="CG24" i="6" s="1"/>
  <c r="BX24" i="6"/>
  <c r="CH24" i="6" s="1"/>
  <c r="BV24" i="6"/>
  <c r="CF24" i="6" s="1"/>
  <c r="BZ24" i="6"/>
  <c r="CJ24" i="6" s="1"/>
  <c r="BY24" i="6"/>
  <c r="CI24" i="6" s="1"/>
  <c r="BU24" i="6"/>
  <c r="CE24" i="6" s="1"/>
  <c r="BT29" i="6"/>
  <c r="CD29" i="6" s="1"/>
  <c r="BS25" i="6"/>
  <c r="BW25" i="6"/>
  <c r="CG25" i="6" s="1"/>
  <c r="BX25" i="6"/>
  <c r="CH25" i="6" s="1"/>
  <c r="BV25" i="6"/>
  <c r="CF25" i="6" s="1"/>
  <c r="BZ25" i="6"/>
  <c r="CJ25" i="6" s="1"/>
  <c r="BU25" i="6"/>
  <c r="CE25" i="6" s="1"/>
  <c r="BY25" i="6"/>
  <c r="CI25" i="6" s="1"/>
  <c r="BT30" i="6"/>
  <c r="CD30" i="6" s="1"/>
  <c r="CA32" i="6"/>
  <c r="CC28" i="6"/>
  <c r="CA35" i="6"/>
  <c r="CC26" i="6"/>
  <c r="CC27" i="6"/>
  <c r="CA28" i="6" l="1"/>
  <c r="CB27" i="6"/>
  <c r="CB26" i="6"/>
  <c r="CB30" i="6"/>
  <c r="CB28" i="6"/>
  <c r="CB29" i="6"/>
  <c r="CA27" i="6"/>
  <c r="CA26" i="6"/>
  <c r="BS19" i="6"/>
  <c r="BW19" i="6"/>
  <c r="CG19" i="6" s="1"/>
  <c r="BX19" i="6"/>
  <c r="CH19" i="6" s="1"/>
  <c r="BV19" i="6"/>
  <c r="CF19" i="6" s="1"/>
  <c r="BZ19" i="6"/>
  <c r="CJ19" i="6" s="1"/>
  <c r="BU19" i="6"/>
  <c r="CE19" i="6" s="1"/>
  <c r="BY19" i="6"/>
  <c r="CI19" i="6" s="1"/>
  <c r="BT24" i="6"/>
  <c r="CD24" i="6" s="1"/>
  <c r="CC21" i="6"/>
  <c r="BS18" i="6"/>
  <c r="BW18" i="6"/>
  <c r="CG18" i="6" s="1"/>
  <c r="BX18" i="6"/>
  <c r="CH18" i="6" s="1"/>
  <c r="BV18" i="6"/>
  <c r="CF18" i="6" s="1"/>
  <c r="BZ18" i="6"/>
  <c r="CJ18" i="6" s="1"/>
  <c r="BY18" i="6"/>
  <c r="CI18" i="6" s="1"/>
  <c r="BU18" i="6"/>
  <c r="CE18" i="6" s="1"/>
  <c r="BT23" i="6"/>
  <c r="CD23" i="6" s="1"/>
  <c r="CC25" i="6"/>
  <c r="BS17" i="6"/>
  <c r="BW17" i="6"/>
  <c r="CG17" i="6" s="1"/>
  <c r="BX17" i="6"/>
  <c r="CH17" i="6" s="1"/>
  <c r="BV17" i="6"/>
  <c r="CF17" i="6" s="1"/>
  <c r="BZ17" i="6"/>
  <c r="CJ17" i="6" s="1"/>
  <c r="BU17" i="6"/>
  <c r="CE17" i="6" s="1"/>
  <c r="BY17" i="6"/>
  <c r="CI17" i="6" s="1"/>
  <c r="BT22" i="6"/>
  <c r="CD22" i="6" s="1"/>
  <c r="CA30" i="6"/>
  <c r="CC24" i="6"/>
  <c r="CB24" i="6" s="1"/>
  <c r="BS16" i="6"/>
  <c r="BW16" i="6"/>
  <c r="CG16" i="6" s="1"/>
  <c r="BX16" i="6"/>
  <c r="CH16" i="6" s="1"/>
  <c r="BV16" i="6"/>
  <c r="CF16" i="6" s="1"/>
  <c r="BZ16" i="6"/>
  <c r="CJ16" i="6" s="1"/>
  <c r="BY16" i="6"/>
  <c r="CI16" i="6" s="1"/>
  <c r="BU16" i="6"/>
  <c r="CE16" i="6" s="1"/>
  <c r="BT21" i="6"/>
  <c r="CD21" i="6" s="1"/>
  <c r="CC23" i="6"/>
  <c r="CB23" i="6" s="1"/>
  <c r="CA29" i="6"/>
  <c r="BS20" i="6"/>
  <c r="BW20" i="6"/>
  <c r="CG20" i="6" s="1"/>
  <c r="BX20" i="6"/>
  <c r="CH20" i="6" s="1"/>
  <c r="BV20" i="6"/>
  <c r="CF20" i="6" s="1"/>
  <c r="BZ20" i="6"/>
  <c r="CJ20" i="6" s="1"/>
  <c r="BY20" i="6"/>
  <c r="CI20" i="6" s="1"/>
  <c r="BU20" i="6"/>
  <c r="CE20" i="6" s="1"/>
  <c r="BT25" i="6"/>
  <c r="CD25" i="6" s="1"/>
  <c r="CC22" i="6"/>
  <c r="CB22" i="6" l="1"/>
  <c r="CB25" i="6"/>
  <c r="CB21" i="6"/>
  <c r="CA23" i="6"/>
  <c r="CA22" i="6"/>
  <c r="CA24" i="6"/>
  <c r="CC18" i="6"/>
  <c r="CC20" i="6"/>
  <c r="CC16" i="6"/>
  <c r="CC17" i="6"/>
  <c r="BS14" i="6"/>
  <c r="BW14" i="6"/>
  <c r="CG14" i="6" s="1"/>
  <c r="BX14" i="6"/>
  <c r="CH14" i="6" s="1"/>
  <c r="BV14" i="6"/>
  <c r="CF14" i="6" s="1"/>
  <c r="BZ14" i="6"/>
  <c r="CJ14" i="6" s="1"/>
  <c r="BY14" i="6"/>
  <c r="CI14" i="6" s="1"/>
  <c r="BU14" i="6"/>
  <c r="CE14" i="6" s="1"/>
  <c r="BT19" i="6"/>
  <c r="CD19" i="6" s="1"/>
  <c r="BS13" i="6"/>
  <c r="BW13" i="6"/>
  <c r="CG13" i="6" s="1"/>
  <c r="BX13" i="6"/>
  <c r="CH13" i="6" s="1"/>
  <c r="BV13" i="6"/>
  <c r="CF13" i="6" s="1"/>
  <c r="BZ13" i="6"/>
  <c r="CJ13" i="6" s="1"/>
  <c r="BU13" i="6"/>
  <c r="CE13" i="6" s="1"/>
  <c r="BY13" i="6"/>
  <c r="CI13" i="6" s="1"/>
  <c r="BT18" i="6"/>
  <c r="CD18" i="6" s="1"/>
  <c r="CA21" i="6"/>
  <c r="BS15" i="6"/>
  <c r="BW15" i="6"/>
  <c r="CG15" i="6" s="1"/>
  <c r="BX15" i="6"/>
  <c r="CH15" i="6" s="1"/>
  <c r="BV15" i="6"/>
  <c r="CF15" i="6" s="1"/>
  <c r="BZ15" i="6"/>
  <c r="CJ15" i="6" s="1"/>
  <c r="BU15" i="6"/>
  <c r="CE15" i="6" s="1"/>
  <c r="BY15" i="6"/>
  <c r="CI15" i="6" s="1"/>
  <c r="BT20" i="6"/>
  <c r="CD20" i="6" s="1"/>
  <c r="BS11" i="6"/>
  <c r="BW11" i="6"/>
  <c r="CG11" i="6" s="1"/>
  <c r="BX11" i="6"/>
  <c r="CH11" i="6" s="1"/>
  <c r="BV11" i="6"/>
  <c r="CF11" i="6" s="1"/>
  <c r="BZ11" i="6"/>
  <c r="CJ11" i="6" s="1"/>
  <c r="BU11" i="6"/>
  <c r="CE11" i="6" s="1"/>
  <c r="BY11" i="6"/>
  <c r="CI11" i="6" s="1"/>
  <c r="BT16" i="6"/>
  <c r="CD16" i="6" s="1"/>
  <c r="BS12" i="6"/>
  <c r="BW12" i="6"/>
  <c r="CG12" i="6" s="1"/>
  <c r="BX12" i="6"/>
  <c r="CH12" i="6" s="1"/>
  <c r="BV12" i="6"/>
  <c r="CF12" i="6" s="1"/>
  <c r="BZ12" i="6"/>
  <c r="CJ12" i="6" s="1"/>
  <c r="BY12" i="6"/>
  <c r="CI12" i="6" s="1"/>
  <c r="BU12" i="6"/>
  <c r="CE12" i="6" s="1"/>
  <c r="BT17" i="6"/>
  <c r="CD17" i="6" s="1"/>
  <c r="CA25" i="6"/>
  <c r="CC19" i="6"/>
  <c r="CB19" i="6" l="1"/>
  <c r="CB16" i="6"/>
  <c r="CB20" i="6"/>
  <c r="CB18" i="6"/>
  <c r="CB17" i="6"/>
  <c r="CA19" i="6"/>
  <c r="BS7" i="6"/>
  <c r="BW7" i="6"/>
  <c r="CG7" i="6" s="1"/>
  <c r="BT7" i="6"/>
  <c r="CD7" i="6" s="1"/>
  <c r="BX7" i="6"/>
  <c r="CH7" i="6" s="1"/>
  <c r="BV7" i="6"/>
  <c r="CF7" i="6" s="1"/>
  <c r="BZ7" i="6"/>
  <c r="CJ7" i="6" s="1"/>
  <c r="BU7" i="6"/>
  <c r="CE7" i="6" s="1"/>
  <c r="BY7" i="6"/>
  <c r="CI7" i="6" s="1"/>
  <c r="BT12" i="6"/>
  <c r="CD12" i="6" s="1"/>
  <c r="CC15" i="6"/>
  <c r="BS8" i="6"/>
  <c r="BW8" i="6"/>
  <c r="CG8" i="6" s="1"/>
  <c r="BT8" i="6"/>
  <c r="CD8" i="6" s="1"/>
  <c r="BX8" i="6"/>
  <c r="CH8" i="6" s="1"/>
  <c r="BV8" i="6"/>
  <c r="CF8" i="6" s="1"/>
  <c r="BZ8" i="6"/>
  <c r="CJ8" i="6" s="1"/>
  <c r="BY8" i="6"/>
  <c r="CI8" i="6" s="1"/>
  <c r="BU8" i="6"/>
  <c r="CE8" i="6" s="1"/>
  <c r="BT13" i="6"/>
  <c r="CD13" i="6" s="1"/>
  <c r="BS6" i="6"/>
  <c r="BW6" i="6"/>
  <c r="CG6" i="6" s="1"/>
  <c r="BT6" i="6"/>
  <c r="CD6" i="6" s="1"/>
  <c r="BX6" i="6"/>
  <c r="CH6" i="6" s="1"/>
  <c r="BV6" i="6"/>
  <c r="CF6" i="6" s="1"/>
  <c r="BZ6" i="6"/>
  <c r="CJ6" i="6" s="1"/>
  <c r="BY6" i="6"/>
  <c r="CI6" i="6" s="1"/>
  <c r="BU6" i="6"/>
  <c r="CE6" i="6" s="1"/>
  <c r="BT11" i="6"/>
  <c r="CD11" i="6" s="1"/>
  <c r="BS9" i="6"/>
  <c r="BW9" i="6"/>
  <c r="CG9" i="6" s="1"/>
  <c r="BX9" i="6"/>
  <c r="CH9" i="6" s="1"/>
  <c r="BV9" i="6"/>
  <c r="CF9" i="6" s="1"/>
  <c r="BZ9" i="6"/>
  <c r="CJ9" i="6" s="1"/>
  <c r="BU9" i="6"/>
  <c r="CE9" i="6" s="1"/>
  <c r="BY9" i="6"/>
  <c r="CI9" i="6" s="1"/>
  <c r="BT14" i="6"/>
  <c r="CD14" i="6" s="1"/>
  <c r="CA17" i="6"/>
  <c r="CA20" i="6"/>
  <c r="CC12" i="6"/>
  <c r="BS10" i="6"/>
  <c r="BW10" i="6"/>
  <c r="CG10" i="6" s="1"/>
  <c r="BX10" i="6"/>
  <c r="CH10" i="6" s="1"/>
  <c r="BV10" i="6"/>
  <c r="CF10" i="6" s="1"/>
  <c r="BZ10" i="6"/>
  <c r="CJ10" i="6" s="1"/>
  <c r="BY10" i="6"/>
  <c r="CI10" i="6" s="1"/>
  <c r="BU10" i="6"/>
  <c r="CE10" i="6" s="1"/>
  <c r="BT15" i="6"/>
  <c r="CD15" i="6" s="1"/>
  <c r="CC13" i="6"/>
  <c r="CA16" i="6"/>
  <c r="CC11" i="6"/>
  <c r="CC14" i="6"/>
  <c r="CA18" i="6"/>
  <c r="CB11" i="6" l="1"/>
  <c r="CB14" i="6"/>
  <c r="CB12" i="6"/>
  <c r="CB15" i="6"/>
  <c r="CB13" i="6"/>
  <c r="CA12" i="6"/>
  <c r="CA13" i="6"/>
  <c r="CA14" i="6"/>
  <c r="CA11" i="6"/>
  <c r="BV4" i="6"/>
  <c r="CF4" i="6" s="1"/>
  <c r="BZ4" i="6"/>
  <c r="CJ4" i="6" s="1"/>
  <c r="BX4" i="6"/>
  <c r="CH4" i="6" s="1"/>
  <c r="BW4" i="6"/>
  <c r="CG4" i="6" s="1"/>
  <c r="BT4" i="6"/>
  <c r="CD4" i="6" s="1"/>
  <c r="BU4" i="6"/>
  <c r="CE4" i="6" s="1"/>
  <c r="BY4" i="6"/>
  <c r="CI4" i="6" s="1"/>
  <c r="BT9" i="6"/>
  <c r="CD9" i="6" s="1"/>
  <c r="CC8" i="6"/>
  <c r="CB8" i="6" s="1"/>
  <c r="CA8" i="6"/>
  <c r="CC10" i="6"/>
  <c r="CC9" i="6"/>
  <c r="CA15" i="6"/>
  <c r="BS5" i="6"/>
  <c r="BW5" i="6"/>
  <c r="CG5" i="6" s="1"/>
  <c r="BT5" i="6"/>
  <c r="CD5" i="6" s="1"/>
  <c r="BX5" i="6"/>
  <c r="CH5" i="6" s="1"/>
  <c r="BV5" i="6"/>
  <c r="CF5" i="6" s="1"/>
  <c r="BZ5" i="6"/>
  <c r="CJ5" i="6" s="1"/>
  <c r="BU5" i="6"/>
  <c r="CE5" i="6" s="1"/>
  <c r="BY5" i="6"/>
  <c r="CI5" i="6" s="1"/>
  <c r="BT10" i="6"/>
  <c r="CD10" i="6" s="1"/>
  <c r="CC6" i="6"/>
  <c r="CB6" i="6" s="1"/>
  <c r="CA6" i="6"/>
  <c r="P11" i="1" s="1"/>
  <c r="CC7" i="6"/>
  <c r="CB7" i="6" s="1"/>
  <c r="CA7" i="6"/>
  <c r="P12" i="1" s="1"/>
  <c r="CB9" i="6" l="1"/>
  <c r="CB10" i="6"/>
  <c r="CA4" i="6"/>
  <c r="P9" i="1" s="1"/>
  <c r="CA9" i="6"/>
  <c r="CA5" i="6"/>
  <c r="P10" i="1" s="1"/>
  <c r="CC5" i="6"/>
  <c r="CB5" i="6" s="1"/>
  <c r="CA10" i="6"/>
  <c r="CC4" i="6"/>
  <c r="CB4" i="6" s="1"/>
</calcChain>
</file>

<file path=xl/sharedStrings.xml><?xml version="1.0" encoding="utf-8"?>
<sst xmlns="http://schemas.openxmlformats.org/spreadsheetml/2006/main" count="512" uniqueCount="224">
  <si>
    <t>Flow rate</t>
  </si>
  <si>
    <t>[m³/h]</t>
  </si>
  <si>
    <t>[Pa]</t>
  </si>
  <si>
    <t>[mm]</t>
  </si>
  <si>
    <t>insulation casing</t>
  </si>
  <si>
    <t>sound attenuator</t>
  </si>
  <si>
    <t>[SA / none]</t>
  </si>
  <si>
    <t>duct velocity</t>
  </si>
  <si>
    <t>[m/s]</t>
  </si>
  <si>
    <t>sound power</t>
  </si>
  <si>
    <t>discharge noise</t>
  </si>
  <si>
    <t>radiated noise</t>
  </si>
  <si>
    <t>sound power spectrum [Hz]</t>
  </si>
  <si>
    <t>sound pressure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</si>
  <si>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</si>
  <si>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s,min</t>
    </r>
  </si>
  <si>
    <t>dB(A)</t>
  </si>
  <si>
    <t>room type</t>
  </si>
  <si>
    <t>to be filled in</t>
  </si>
  <si>
    <t>unit sound</t>
  </si>
  <si>
    <t>unit flowrate</t>
  </si>
  <si>
    <t>m³/h</t>
  </si>
  <si>
    <t>office</t>
  </si>
  <si>
    <t>perforated steel</t>
  </si>
  <si>
    <t>DIMENSIONING OF VARIABLE AIR VOLUME UNITS</t>
  </si>
  <si>
    <t>Unit Flowrate</t>
  </si>
  <si>
    <t>L/s</t>
  </si>
  <si>
    <t>m³/s</t>
  </si>
  <si>
    <t>Unit sound</t>
  </si>
  <si>
    <t>NR</t>
  </si>
  <si>
    <t>[m]</t>
  </si>
  <si>
    <t>octaaffrequentie f [Hz]</t>
  </si>
  <si>
    <t>A0</t>
  </si>
  <si>
    <t>A1</t>
  </si>
  <si>
    <t>B0</t>
  </si>
  <si>
    <t>B1</t>
  </si>
  <si>
    <t>B2</t>
  </si>
  <si>
    <t>DISCHARGE SOUND POWER - MODEL PARAMETERS</t>
  </si>
  <si>
    <t>parameter</t>
  </si>
  <si>
    <t>Lw</t>
  </si>
  <si>
    <r>
      <rPr>
        <b/>
        <sz val="10"/>
        <color theme="1"/>
        <rFont val="Symbol"/>
        <family val="1"/>
        <charset val="2"/>
      </rPr>
      <t>D</t>
    </r>
    <r>
      <rPr>
        <b/>
        <sz val="10"/>
        <color theme="1"/>
        <rFont val="Calibri"/>
        <family val="2"/>
      </rPr>
      <t>P</t>
    </r>
    <r>
      <rPr>
        <b/>
        <vertAlign val="subscript"/>
        <sz val="10"/>
        <color theme="1"/>
        <rFont val="Calibri"/>
        <family val="2"/>
      </rPr>
      <t>s</t>
    </r>
  </si>
  <si>
    <t>octaaffrequentie [Hz]</t>
  </si>
  <si>
    <r>
      <t>A</t>
    </r>
    <r>
      <rPr>
        <b/>
        <vertAlign val="subscript"/>
        <sz val="8"/>
        <color rgb="FF000000"/>
        <rFont val="Calibri"/>
        <family val="2"/>
      </rPr>
      <t>f</t>
    </r>
  </si>
  <si>
    <r>
      <t>B</t>
    </r>
    <r>
      <rPr>
        <b/>
        <vertAlign val="subscript"/>
        <sz val="8"/>
        <color rgb="FF000000"/>
        <rFont val="Calibri"/>
        <family val="2"/>
      </rPr>
      <t>f</t>
    </r>
  </si>
  <si>
    <t>PARAMETERS FOR NR SOUND CALCULATIONS</t>
  </si>
  <si>
    <t>PARAMETERS FOR A-WEIGHTED SOUND CALCULATIONS</t>
  </si>
  <si>
    <t>RADIATED SOUND POWER - MODEL PARAMETERS</t>
  </si>
  <si>
    <r>
      <t>A</t>
    </r>
    <r>
      <rPr>
        <b/>
        <vertAlign val="subscript"/>
        <sz val="8"/>
        <color theme="1"/>
        <rFont val="Calibri"/>
        <family val="2"/>
        <scheme val="minor"/>
      </rPr>
      <t>f</t>
    </r>
  </si>
  <si>
    <r>
      <t>B</t>
    </r>
    <r>
      <rPr>
        <b/>
        <vertAlign val="subscript"/>
        <sz val="8"/>
        <color theme="1"/>
        <rFont val="Calibri"/>
        <family val="2"/>
        <scheme val="minor"/>
      </rPr>
      <t>f</t>
    </r>
  </si>
  <si>
    <t>non-insulated</t>
  </si>
  <si>
    <t>insulated</t>
  </si>
  <si>
    <t>discharge noise - NR</t>
  </si>
  <si>
    <r>
      <t>radiated noise - R</t>
    </r>
    <r>
      <rPr>
        <b/>
        <vertAlign val="subscript"/>
        <sz val="10"/>
        <color theme="1"/>
        <rFont val="Calibri"/>
        <family val="2"/>
        <scheme val="minor"/>
      </rPr>
      <t>f</t>
    </r>
  </si>
  <si>
    <t>single vs double wall</t>
  </si>
  <si>
    <t>[SW / DW]</t>
  </si>
  <si>
    <t>discharge noise - dB</t>
  </si>
  <si>
    <t>radiated noise - dB</t>
  </si>
  <si>
    <t>radiated noise - NR</t>
  </si>
  <si>
    <t>duct</t>
  </si>
  <si>
    <t>velocity</t>
  </si>
  <si>
    <t>discharge noise correction for sound attenuator / Noise attenuation - dB</t>
  </si>
  <si>
    <t>discharge noise correction for sound attenuator / sum - dB</t>
  </si>
  <si>
    <t>none</t>
  </si>
  <si>
    <r>
      <t>C</t>
    </r>
    <r>
      <rPr>
        <b/>
        <vertAlign val="subscript"/>
        <sz val="8"/>
        <color theme="1"/>
        <rFont val="Calibri"/>
        <family val="2"/>
        <scheme val="minor"/>
      </rPr>
      <t>f</t>
    </r>
  </si>
  <si>
    <t>SW</t>
  </si>
  <si>
    <t>x</t>
  </si>
  <si>
    <t>[-]</t>
  </si>
  <si>
    <t>A</t>
  </si>
  <si>
    <t>B</t>
  </si>
  <si>
    <t>C</t>
  </si>
  <si>
    <r>
      <t>SOUND ATTENUATION OF 90° UNLINED DUCT BEND - reference attenuation @ f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of 125 Hz</t>
    </r>
  </si>
  <si>
    <t>attenuation</t>
  </si>
  <si>
    <t>ENVIRONMENTAL ADJUSTMENT FACTOR</t>
  </si>
  <si>
    <t>Env.Adj.Factor</t>
  </si>
  <si>
    <t>[dB]</t>
  </si>
  <si>
    <t>CEILING ATTENUATION</t>
  </si>
  <si>
    <t>Ref.</t>
  </si>
  <si>
    <t>Octaafband midfrequentie [Hz]</t>
  </si>
  <si>
    <t>[kg/m³]</t>
  </si>
  <si>
    <t>[kg/m²]</t>
  </si>
  <si>
    <t>Mineral fiber</t>
  </si>
  <si>
    <t>Solid gypsum board</t>
  </si>
  <si>
    <t>Perforated steel 22% (+ acoustic fleece)</t>
  </si>
  <si>
    <t>Armstrong Building Products</t>
  </si>
  <si>
    <t>Plain steel</t>
  </si>
  <si>
    <t>Type tile</t>
  </si>
  <si>
    <t>Density</t>
  </si>
  <si>
    <t>thickness</t>
  </si>
  <si>
    <t>weight</t>
  </si>
  <si>
    <t>mineral fiber</t>
  </si>
  <si>
    <t>plain steel</t>
  </si>
  <si>
    <t>no false ceiling</t>
  </si>
  <si>
    <t>sound attenuation [Hz]</t>
  </si>
  <si>
    <t>P</t>
  </si>
  <si>
    <t>perimeter</t>
  </si>
  <si>
    <t>cross section</t>
  </si>
  <si>
    <t>limit freq.</t>
  </si>
  <si>
    <r>
      <t>f</t>
    </r>
    <r>
      <rPr>
        <b/>
        <vertAlign val="subscript"/>
        <sz val="10"/>
        <color theme="1"/>
        <rFont val="Calibri"/>
        <family val="2"/>
        <scheme val="minor"/>
      </rPr>
      <t>G</t>
    </r>
  </si>
  <si>
    <t>[Hz]</t>
  </si>
  <si>
    <t>bovengrens octaafband [Hz]</t>
  </si>
  <si>
    <r>
      <t>f</t>
    </r>
    <r>
      <rPr>
        <b/>
        <vertAlign val="subscript"/>
        <sz val="8"/>
        <color rgb="FF000000"/>
        <rFont val="Calibri"/>
        <family val="2"/>
        <scheme val="minor"/>
      </rPr>
      <t>o</t>
    </r>
  </si>
  <si>
    <t xml:space="preserve">pos. relative </t>
  </si>
  <si>
    <t>to 125 Hz</t>
  </si>
  <si>
    <t>midband</t>
  </si>
  <si>
    <t>end reflection</t>
  </si>
  <si>
    <t>environmental adjustment factor</t>
  </si>
  <si>
    <t>floor surface</t>
  </si>
  <si>
    <t>room height</t>
  </si>
  <si>
    <t>type</t>
  </si>
  <si>
    <t>[m²]</t>
  </si>
  <si>
    <t>sports hall, swimming pool</t>
  </si>
  <si>
    <t>concert hall, opera house</t>
  </si>
  <si>
    <t>lecture room, theatre, cinema</t>
  </si>
  <si>
    <t>kitchen</t>
  </si>
  <si>
    <t>ward, rest room, wash room</t>
  </si>
  <si>
    <t>operating theatre, laboratory</t>
  </si>
  <si>
    <t>clean room</t>
  </si>
  <si>
    <t>hotel room</t>
  </si>
  <si>
    <t>bathroom</t>
  </si>
  <si>
    <t>workshop</t>
  </si>
  <si>
    <t>museum</t>
  </si>
  <si>
    <t>ROOM ATTENUATION - average reverberation times</t>
  </si>
  <si>
    <t>average reverberation time T [s]</t>
  </si>
  <si>
    <t>room attenuation - discharge noise</t>
  </si>
  <si>
    <t>pulldown</t>
  </si>
  <si>
    <t>sound pressure [Hz]</t>
  </si>
  <si>
    <t>discharge noise [dB]</t>
  </si>
  <si>
    <t>discharge noise [NR]</t>
  </si>
  <si>
    <t>sound pressure Lp</t>
  </si>
  <si>
    <t>discharge</t>
  </si>
  <si>
    <t>radiated noise [dB]</t>
  </si>
  <si>
    <t>radiated</t>
  </si>
  <si>
    <t>radiated noise [NR]</t>
  </si>
  <si>
    <t>unit</t>
  </si>
  <si>
    <t>DW</t>
  </si>
  <si>
    <t>SA</t>
  </si>
  <si>
    <t>[100-1000 Pa]</t>
  </si>
  <si>
    <r>
      <t xml:space="preserve">[dB(A) </t>
    </r>
    <r>
      <rPr>
        <b/>
        <sz val="10"/>
        <color theme="1"/>
        <rFont val="Symbol"/>
        <family val="1"/>
        <charset val="2"/>
      </rPr>
      <t>ï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NR]</t>
    </r>
  </si>
  <si>
    <r>
      <t xml:space="preserve">[m³/h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L/s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m³/s]</t>
    </r>
  </si>
  <si>
    <r>
      <t>sound attenuator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</si>
  <si>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only for sound pressure calculations</t>
  </si>
  <si>
    <t>Rockfon Blanka</t>
  </si>
  <si>
    <t>BBRI</t>
  </si>
  <si>
    <t>gypsum board</t>
  </si>
  <si>
    <t>ceiling - radiation noise</t>
  </si>
  <si>
    <t>soft</t>
  </si>
  <si>
    <t>hard</t>
  </si>
  <si>
    <t>normal</t>
  </si>
  <si>
    <r>
      <rPr>
        <vertAlign val="superscript"/>
        <sz val="9"/>
        <color theme="1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pressure loss with open blades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</si>
  <si>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VAV with downstream 3 m unlined duct + 90° bend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</si>
  <si>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s,min</t>
    </r>
    <r>
      <rPr>
        <b/>
        <vertAlign val="superscript"/>
        <sz val="11"/>
        <color theme="1"/>
        <rFont val="Calibri"/>
        <family val="2"/>
      </rPr>
      <t>(2)</t>
    </r>
  </si>
  <si>
    <r>
      <t>discharge</t>
    </r>
    <r>
      <rPr>
        <b/>
        <vertAlign val="superscript"/>
        <sz val="11"/>
        <color theme="1"/>
        <rFont val="Calibri"/>
        <family val="2"/>
      </rPr>
      <t>(3)</t>
    </r>
  </si>
  <si>
    <t>high</t>
  </si>
  <si>
    <t>low</t>
  </si>
  <si>
    <t>medium</t>
  </si>
  <si>
    <t>very high</t>
  </si>
  <si>
    <t>e.g. perforated steel tile</t>
  </si>
  <si>
    <t>e.g. mineral fibre tile</t>
  </si>
  <si>
    <t>e.g. plain steel tile</t>
  </si>
  <si>
    <t>e.g. gypsum board</t>
  </si>
  <si>
    <r>
      <t>room attenuation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</si>
  <si>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>ceiling attentuation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</si>
  <si>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r>
      <rPr>
        <vertAlign val="superscript"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>Room attenuation (ref. VDI 2081 Guidelines)</t>
    </r>
  </si>
  <si>
    <r>
      <rPr>
        <vertAlign val="superscript"/>
        <sz val="9"/>
        <color theme="1"/>
        <rFont val="Calibri"/>
        <family val="2"/>
        <scheme val="minor"/>
      </rPr>
      <t>(5)</t>
    </r>
    <r>
      <rPr>
        <sz val="9"/>
        <color theme="1"/>
        <rFont val="Calibri"/>
        <family val="2"/>
        <scheme val="minor"/>
      </rPr>
      <t>Ceiling attenuation</t>
    </r>
  </si>
  <si>
    <t>e.g. office, hotel room</t>
  </si>
  <si>
    <t>e.g. lecture room, theatre, cinema</t>
  </si>
  <si>
    <t>e.g. ward, rest room, wash room</t>
  </si>
  <si>
    <t>e.g. sports hall, swimming pool</t>
  </si>
  <si>
    <t>e.g. concert hall, opera house</t>
  </si>
  <si>
    <t>e.g. operating theatre, laboratory, clean room</t>
  </si>
  <si>
    <t>e.g. workshop</t>
  </si>
  <si>
    <t>e.g. museum</t>
  </si>
  <si>
    <t>room attenuation</t>
  </si>
  <si>
    <t>ceiling attenuation</t>
  </si>
  <si>
    <t>Vduct</t>
  </si>
  <si>
    <t>Total pressure loss calculation as function of blade angle</t>
  </si>
  <si>
    <r>
      <t>D</t>
    </r>
    <r>
      <rPr>
        <b/>
        <sz val="10"/>
        <color theme="1"/>
        <rFont val="Calibri"/>
        <family val="2"/>
        <scheme val="minor"/>
      </rPr>
      <t>L</t>
    </r>
    <r>
      <rPr>
        <b/>
        <vertAlign val="subscript"/>
        <sz val="10"/>
        <color theme="1"/>
        <rFont val="Calibri"/>
        <family val="2"/>
        <scheme val="minor"/>
      </rPr>
      <t xml:space="preserve">w </t>
    </r>
    <r>
      <rPr>
        <b/>
        <sz val="10"/>
        <color theme="1"/>
        <rFont val="Calibri"/>
        <family val="2"/>
        <scheme val="minor"/>
      </rPr>
      <t>[dB]</t>
    </r>
  </si>
  <si>
    <r>
      <rPr>
        <b/>
        <sz val="10"/>
        <color theme="1"/>
        <rFont val="Symbol"/>
        <family val="1"/>
        <charset val="2"/>
      </rPr>
      <t>D</t>
    </r>
    <r>
      <rPr>
        <b/>
        <sz val="10"/>
        <color theme="1"/>
        <rFont val="Calibri"/>
        <family val="2"/>
      </rPr>
      <t>ptot</t>
    </r>
  </si>
  <si>
    <t>A2</t>
  </si>
  <si>
    <t>Type</t>
  </si>
  <si>
    <t>63 Hz</t>
  </si>
  <si>
    <t>125 Hz</t>
  </si>
  <si>
    <t>250 Hz</t>
  </si>
  <si>
    <t>500 Hz</t>
  </si>
  <si>
    <t>1000 Hz</t>
  </si>
  <si>
    <t>2000 Hz</t>
  </si>
  <si>
    <t>4000 Hz</t>
  </si>
  <si>
    <t>8000 Hz</t>
  </si>
  <si>
    <t>∅</t>
  </si>
  <si>
    <r>
      <rPr>
        <b/>
        <sz val="11"/>
        <color theme="1"/>
        <rFont val="GreekC"/>
      </rPr>
      <t>∅</t>
    </r>
    <r>
      <rPr>
        <b/>
        <sz val="11"/>
        <color theme="1"/>
        <rFont val="Calibri"/>
        <family val="2"/>
        <scheme val="minor"/>
      </rPr>
      <t xml:space="preserve"> [mm]</t>
    </r>
  </si>
  <si>
    <t>alfa1</t>
  </si>
  <si>
    <t>alfa2</t>
  </si>
  <si>
    <t>alfa3</t>
  </si>
  <si>
    <t>DATA ALNOR</t>
  </si>
  <si>
    <t>Sound attenuation [dB]</t>
  </si>
  <si>
    <t>Sound generation [dB]</t>
  </si>
  <si>
    <t>MODEL dPtot (Q = A*wortel(dPtot))</t>
  </si>
  <si>
    <r>
      <rPr>
        <b/>
        <sz val="11"/>
        <color rgb="FF000000"/>
        <rFont val="GreekC"/>
      </rPr>
      <t>∅</t>
    </r>
    <r>
      <rPr>
        <b/>
        <sz val="11"/>
        <color rgb="FF000000"/>
        <rFont val="Calibri"/>
        <family val="2"/>
      </rPr>
      <t xml:space="preserve">
[mm]</t>
    </r>
  </si>
  <si>
    <t>L [mm]</t>
  </si>
  <si>
    <t>duct velocity [m/s]</t>
  </si>
  <si>
    <t>ID</t>
  </si>
  <si>
    <t>log(v)</t>
  </si>
  <si>
    <t>Flow
rate
[m^3/h]</t>
  </si>
  <si>
    <t>Sound
power
level
(LwA)</t>
  </si>
  <si>
    <t>Pressure
drop
(dP)</t>
  </si>
  <si>
    <t>Weight
(kg)</t>
  </si>
  <si>
    <t>dPt model
 [Pa]</t>
  </si>
  <si>
    <t>SE</t>
  </si>
  <si>
    <t>SSE</t>
  </si>
  <si>
    <t>SIL-50</t>
  </si>
  <si>
    <t>L BR</t>
  </si>
  <si>
    <t>L URSIL</t>
  </si>
  <si>
    <t>sound generation spectrum [Hz]</t>
  </si>
  <si>
    <t>interpolation variable 1
[dB]</t>
  </si>
  <si>
    <t>interpolation variable 2
[dB]</t>
  </si>
  <si>
    <t>BR-SERIES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</si>
  <si>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tot</t>
    </r>
  </si>
  <si>
    <t>SOUND ATTENUATION OF UNLINED, ROUND DUCT</t>
  </si>
  <si>
    <t>unlined round duct of 3 m</t>
  </si>
  <si>
    <t>unlined round bend</t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</si>
  <si>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sound attenuator of length 900 mm for </t>
    </r>
    <r>
      <rPr>
        <sz val="9"/>
        <color theme="1"/>
        <rFont val="Symbol"/>
        <family val="1"/>
        <charset val="2"/>
      </rPr>
      <t>£</t>
    </r>
    <r>
      <rPr>
        <sz val="9"/>
        <color theme="1"/>
        <rFont val="GreekC"/>
      </rPr>
      <t>∅</t>
    </r>
    <r>
      <rPr>
        <sz val="9"/>
        <color theme="1"/>
        <rFont val="Calibri"/>
        <family val="2"/>
      </rPr>
      <t>200 mm; 1200 mm for &gt;∅200 mm</t>
    </r>
  </si>
  <si>
    <t>Reference</t>
  </si>
  <si>
    <t>discharge sound</t>
  </si>
  <si>
    <t>radiated sound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</si>
</sst>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Calibri"/>
      <family val="2"/>
    </font>
    <font>
      <b/>
      <vertAlign val="subscript"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GreekC"/>
    </font>
    <font>
      <b/>
      <sz val="10"/>
      <color theme="1"/>
      <name val="GreekC"/>
    </font>
    <font>
      <b/>
      <sz val="14"/>
      <color rgb="FFFF0000"/>
      <name val="Calibri"/>
      <family val="2"/>
    </font>
    <font>
      <b/>
      <sz val="11"/>
      <color rgb="FF000000"/>
      <name val="GreekC"/>
    </font>
    <font>
      <sz val="9"/>
      <color theme="1"/>
      <name val="GreekC"/>
    </font>
    <font>
      <sz val="9"/>
      <color theme="1"/>
      <name val="Symbol"/>
      <family val="1"/>
      <charset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rgb="FF80808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Border="0"/>
  </cellStyleXfs>
  <cellXfs count="1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10" fillId="4" borderId="1" xfId="0" applyFont="1" applyFill="1" applyBorder="1" applyAlignment="1">
      <alignment vertical="center"/>
    </xf>
    <xf numFmtId="0" fontId="2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9" fillId="2" borderId="2" xfId="0" applyFont="1" applyFill="1" applyBorder="1"/>
    <xf numFmtId="0" fontId="19" fillId="2" borderId="4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5" fillId="0" borderId="8" xfId="0" applyFont="1" applyFill="1" applyBorder="1"/>
    <xf numFmtId="0" fontId="5" fillId="0" borderId="0" xfId="0" applyFont="1" applyFill="1" applyBorder="1"/>
    <xf numFmtId="0" fontId="1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6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0" xfId="0" applyFont="1"/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7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0" fontId="26" fillId="0" borderId="0" xfId="0" quotePrefix="1" applyFont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Border="1" applyAlignment="1"/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6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1" fillId="2" borderId="2" xfId="0" applyFont="1" applyFill="1" applyBorder="1" applyAlignment="1"/>
    <xf numFmtId="0" fontId="32" fillId="2" borderId="3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/>
    <xf numFmtId="166" fontId="34" fillId="0" borderId="0" xfId="0" applyNumberFormat="1" applyFont="1" applyFill="1" applyAlignment="1" applyProtection="1"/>
    <xf numFmtId="0" fontId="31" fillId="5" borderId="1" xfId="0" applyNumberFormat="1" applyFont="1" applyFill="1" applyBorder="1" applyAlignment="1" applyProtection="1">
      <alignment horizontal="center" vertical="center"/>
    </xf>
    <xf numFmtId="0" fontId="31" fillId="5" borderId="1" xfId="0" applyNumberFormat="1" applyFont="1" applyFill="1" applyBorder="1" applyAlignment="1" applyProtection="1">
      <alignment horizontal="center" vertical="center" wrapText="1"/>
    </xf>
    <xf numFmtId="167" fontId="31" fillId="5" borderId="1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/>
    </xf>
    <xf numFmtId="166" fontId="31" fillId="5" borderId="1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/>
    </xf>
    <xf numFmtId="167" fontId="0" fillId="0" borderId="1" xfId="0" applyNumberFormat="1" applyFill="1" applyBorder="1" applyAlignment="1" applyProtection="1">
      <alignment horizontal="center"/>
    </xf>
    <xf numFmtId="166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1" fontId="0" fillId="0" borderId="0" xfId="0" applyNumberFormat="1" applyFill="1" applyAlignment="1" applyProtection="1"/>
    <xf numFmtId="0" fontId="0" fillId="0" borderId="8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0" fillId="0" borderId="11" xfId="0" applyNumberFormat="1" applyFill="1" applyBorder="1" applyAlignment="1" applyProtection="1"/>
    <xf numFmtId="0" fontId="0" fillId="0" borderId="12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/>
    <xf numFmtId="0" fontId="5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16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0" borderId="0" xfId="0" applyFont="1"/>
    <xf numFmtId="1" fontId="5" fillId="0" borderId="0" xfId="0" applyNumberFormat="1" applyFont="1" applyAlignment="1">
      <alignment horizontal="center"/>
    </xf>
  </cellXfs>
  <cellStyles count="2">
    <cellStyle name="Standaard" xfId="0" builtinId="0"/>
    <cellStyle name="Standaard 2" xfId="1"/>
  </cellStyles>
  <dxfs count="8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224119</xdr:colOff>
      <xdr:row>1</xdr:row>
      <xdr:rowOff>67235</xdr:rowOff>
    </xdr:from>
    <xdr:to>
      <xdr:col>15</xdr:col>
      <xdr:colOff>693845</xdr:colOff>
      <xdr:row>4</xdr:row>
      <xdr:rowOff>88354</xdr:rowOff>
    </xdr:to>
    <xdr:pic>
      <xdr:nvPicPr>
        <xdr:cNvPr id="2" name="B0577499-A1B3-4D92-ABA2-537F4FDF9DEB" descr="9BF0622C-4467-4A9B-851E-6327C7D3B84B@gr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1384" y="313764"/>
          <a:ext cx="469726" cy="6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156884</xdr:colOff>
      <xdr:row>1</xdr:row>
      <xdr:rowOff>145676</xdr:rowOff>
    </xdr:from>
    <xdr:to>
      <xdr:col>13</xdr:col>
      <xdr:colOff>777334</xdr:colOff>
      <xdr:row>3</xdr:row>
      <xdr:rowOff>45060</xdr:rowOff>
    </xdr:to>
    <xdr:pic>
      <xdr:nvPicPr>
        <xdr:cNvPr id="3" name="42A8FED7-FEC5-443A-973D-BDCDF520CBC6" descr="351D21D8-A2A2-4579-B58C-D759272F6389@gr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8443" y="392205"/>
          <a:ext cx="620450" cy="34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zoomScale="85" zoomScaleNormal="85" workbookViewId="0">
      <selection activeCell="R2" sqref="R2"/>
    </sheetView>
  </sheetViews>
  <sheetFormatPr defaultRowHeight="15"/>
  <cols>
    <col min="1" max="1" width="27.140625" customWidth="1"/>
    <col min="2" max="2" width="12" style="8" bestFit="1" customWidth="1"/>
    <col min="3" max="3" width="17.28515625" style="8" customWidth="1"/>
    <col min="4" max="4" width="12" style="8" customWidth="1"/>
    <col min="5" max="5" width="24.140625" style="8" customWidth="1"/>
    <col min="6" max="6" width="21.5703125" style="8" bestFit="1" customWidth="1"/>
    <col min="7" max="7" width="16.7109375" style="8" customWidth="1"/>
    <col min="8" max="8" width="18.42578125" style="8" customWidth="1"/>
    <col min="9" max="9" width="19" style="8" customWidth="1"/>
    <col min="10" max="10" width="18.140625" style="8" customWidth="1"/>
    <col min="11" max="11" width="15" style="8" bestFit="1" customWidth="1"/>
    <col min="12" max="12" width="16.42578125" style="48" customWidth="1"/>
    <col min="13" max="13" width="9.5703125" style="44" bestFit="1" customWidth="1"/>
    <col min="14" max="14" width="13" style="9" bestFit="1" customWidth="1"/>
    <col min="15" max="15" width="13" style="44" customWidth="1"/>
    <col min="16" max="16" width="13" style="44" bestFit="1" customWidth="1"/>
    <col min="17" max="17" width="13.140625" style="44" customWidth="1"/>
    <col min="18" max="18" width="16.42578125" style="44" bestFit="1" customWidth="1"/>
    <col min="19" max="26" width="7.7109375" style="9" customWidth="1"/>
    <col min="27" max="34" width="7.7109375" style="44" customWidth="1"/>
    <col min="36" max="36" width="12.140625" customWidth="1"/>
  </cols>
  <sheetData>
    <row r="1" spans="1:34" ht="20.100000000000001" customHeight="1">
      <c r="A1" s="90" t="s">
        <v>24</v>
      </c>
      <c r="I1" s="87" t="s">
        <v>19</v>
      </c>
      <c r="J1" s="86" t="s">
        <v>137</v>
      </c>
      <c r="K1" s="104" t="s">
        <v>16</v>
      </c>
      <c r="L1" s="73"/>
      <c r="M1" s="13"/>
      <c r="N1" s="182" t="s">
        <v>222</v>
      </c>
      <c r="O1" s="9"/>
      <c r="P1" s="183" t="s">
        <v>223</v>
      </c>
      <c r="AA1" s="9"/>
      <c r="AB1" s="9"/>
      <c r="AC1" s="9"/>
      <c r="AD1" s="9"/>
      <c r="AE1"/>
      <c r="AF1"/>
      <c r="AG1"/>
      <c r="AH1"/>
    </row>
    <row r="2" spans="1:34" ht="20.100000000000001" customHeight="1">
      <c r="A2" s="90" t="s">
        <v>215</v>
      </c>
      <c r="I2" s="87" t="s">
        <v>20</v>
      </c>
      <c r="J2" s="88" t="s">
        <v>138</v>
      </c>
      <c r="K2" s="104" t="s">
        <v>21</v>
      </c>
      <c r="L2" s="73"/>
      <c r="M2" s="13"/>
      <c r="O2" s="9"/>
      <c r="AA2" s="9"/>
      <c r="AB2" s="9"/>
      <c r="AC2" s="9"/>
      <c r="AD2" s="9"/>
      <c r="AE2"/>
      <c r="AF2"/>
      <c r="AG2"/>
      <c r="AH2"/>
    </row>
    <row r="3" spans="1:34" ht="15.95" customHeight="1">
      <c r="B3" s="10"/>
      <c r="I3" s="44"/>
      <c r="J3" s="75"/>
      <c r="K3" s="76"/>
      <c r="L3" s="74"/>
      <c r="M3" s="13"/>
      <c r="O3" s="9"/>
      <c r="AA3" s="9"/>
      <c r="AB3" s="9"/>
      <c r="AC3" s="9"/>
      <c r="AD3" s="9"/>
      <c r="AE3"/>
      <c r="AF3"/>
      <c r="AG3"/>
      <c r="AH3"/>
    </row>
    <row r="4" spans="1:34">
      <c r="E4" s="91"/>
      <c r="L4" s="8"/>
      <c r="O4" s="8"/>
      <c r="AA4" s="9"/>
      <c r="AB4" s="9"/>
      <c r="AC4" s="9"/>
      <c r="AD4" s="9"/>
      <c r="AE4" s="9"/>
      <c r="AF4" s="9"/>
      <c r="AG4" s="9"/>
      <c r="AH4" s="9"/>
    </row>
    <row r="5" spans="1:34">
      <c r="A5" s="11" t="s">
        <v>18</v>
      </c>
      <c r="L5" s="8"/>
      <c r="O5" s="8"/>
      <c r="AA5" s="9"/>
      <c r="AB5" s="9"/>
      <c r="AC5" s="9"/>
      <c r="AD5" s="9"/>
      <c r="AE5" s="9"/>
      <c r="AF5" s="9"/>
      <c r="AG5" s="9"/>
      <c r="AH5" s="9"/>
    </row>
    <row r="6" spans="1:34" s="2" customFormat="1" ht="18">
      <c r="A6" s="153"/>
      <c r="B6" s="3"/>
      <c r="C6" s="7"/>
      <c r="D6" s="120"/>
      <c r="E6" s="3" t="s">
        <v>4</v>
      </c>
      <c r="F6" s="3"/>
      <c r="G6" s="84"/>
      <c r="H6" s="157" t="s">
        <v>140</v>
      </c>
      <c r="I6" s="158"/>
      <c r="J6" s="158"/>
      <c r="K6" s="159"/>
      <c r="L6" s="3"/>
      <c r="M6" s="54"/>
      <c r="N6" s="162" t="s">
        <v>9</v>
      </c>
      <c r="O6" s="162"/>
      <c r="P6" s="163" t="s">
        <v>13</v>
      </c>
      <c r="Q6" s="163"/>
      <c r="R6" s="152" t="s">
        <v>216</v>
      </c>
      <c r="S6" s="160" t="s">
        <v>12</v>
      </c>
      <c r="T6" s="160"/>
      <c r="U6" s="160"/>
      <c r="V6" s="160"/>
      <c r="W6" s="160"/>
      <c r="X6" s="160"/>
      <c r="Y6" s="160"/>
      <c r="Z6" s="160"/>
      <c r="AA6" s="160" t="s">
        <v>12</v>
      </c>
      <c r="AB6" s="160"/>
      <c r="AC6" s="160"/>
      <c r="AD6" s="160"/>
      <c r="AE6" s="160"/>
      <c r="AF6" s="160"/>
      <c r="AG6" s="160"/>
      <c r="AH6" s="160"/>
    </row>
    <row r="7" spans="1:34" s="2" customFormat="1" ht="18.75">
      <c r="A7" s="4"/>
      <c r="B7" s="4" t="s">
        <v>0</v>
      </c>
      <c r="C7" s="5" t="s">
        <v>14</v>
      </c>
      <c r="D7" s="121" t="s">
        <v>188</v>
      </c>
      <c r="E7" s="4" t="s">
        <v>53</v>
      </c>
      <c r="F7" s="4" t="s">
        <v>139</v>
      </c>
      <c r="G7" s="4" t="s">
        <v>133</v>
      </c>
      <c r="H7" s="71" t="s">
        <v>160</v>
      </c>
      <c r="I7" s="71" t="s">
        <v>161</v>
      </c>
      <c r="J7" s="71" t="s">
        <v>106</v>
      </c>
      <c r="K7" s="71" t="s">
        <v>107</v>
      </c>
      <c r="L7" s="4" t="s">
        <v>7</v>
      </c>
      <c r="M7" s="55" t="s">
        <v>150</v>
      </c>
      <c r="N7" s="7" t="s">
        <v>129</v>
      </c>
      <c r="O7" s="7" t="s">
        <v>131</v>
      </c>
      <c r="P7" s="7" t="s">
        <v>151</v>
      </c>
      <c r="Q7" s="7" t="s">
        <v>131</v>
      </c>
      <c r="R7" s="55" t="s">
        <v>5</v>
      </c>
      <c r="S7" s="161" t="s">
        <v>126</v>
      </c>
      <c r="T7" s="161"/>
      <c r="U7" s="161"/>
      <c r="V7" s="161"/>
      <c r="W7" s="161"/>
      <c r="X7" s="161"/>
      <c r="Y7" s="161"/>
      <c r="Z7" s="161"/>
      <c r="AA7" s="161" t="s">
        <v>130</v>
      </c>
      <c r="AB7" s="161"/>
      <c r="AC7" s="161"/>
      <c r="AD7" s="161"/>
      <c r="AE7" s="161"/>
      <c r="AF7" s="161"/>
      <c r="AG7" s="161"/>
      <c r="AH7" s="161"/>
    </row>
    <row r="8" spans="1:34" s="2" customFormat="1">
      <c r="A8" s="154" t="s">
        <v>221</v>
      </c>
      <c r="B8" s="6" t="str">
        <f>CONCATENATE("[",K2,"]")</f>
        <v>[m³/h]</v>
      </c>
      <c r="C8" s="70" t="s">
        <v>136</v>
      </c>
      <c r="D8" s="6" t="s">
        <v>3</v>
      </c>
      <c r="E8" s="6" t="s">
        <v>54</v>
      </c>
      <c r="F8" s="6" t="s">
        <v>6</v>
      </c>
      <c r="G8" s="49" t="s">
        <v>108</v>
      </c>
      <c r="H8" s="72"/>
      <c r="I8" s="71"/>
      <c r="J8" s="72" t="s">
        <v>109</v>
      </c>
      <c r="K8" s="72" t="s">
        <v>30</v>
      </c>
      <c r="L8" s="6" t="s">
        <v>8</v>
      </c>
      <c r="M8" s="56" t="s">
        <v>2</v>
      </c>
      <c r="N8" s="6" t="str">
        <f>CONCATENATE("[",K1,"]")</f>
        <v>[dB(A)]</v>
      </c>
      <c r="O8" s="6" t="str">
        <f>CONCATENATE("[",K1,"]")</f>
        <v>[dB(A)]</v>
      </c>
      <c r="P8" s="56" t="str">
        <f>CONCATENATE("[",K1,"]")</f>
        <v>[dB(A)]</v>
      </c>
      <c r="Q8" s="56" t="str">
        <f>CONCATENATE("[",K1,"]")</f>
        <v>[dB(A)]</v>
      </c>
      <c r="R8" s="56" t="s">
        <v>2</v>
      </c>
      <c r="S8" s="1">
        <v>63</v>
      </c>
      <c r="T8" s="1">
        <v>125</v>
      </c>
      <c r="U8" s="1">
        <v>250</v>
      </c>
      <c r="V8" s="1">
        <v>500</v>
      </c>
      <c r="W8" s="1">
        <v>1000</v>
      </c>
      <c r="X8" s="1">
        <v>2000</v>
      </c>
      <c r="Y8" s="1">
        <v>4000</v>
      </c>
      <c r="Z8" s="1">
        <v>8000</v>
      </c>
      <c r="AA8" s="1">
        <v>63</v>
      </c>
      <c r="AB8" s="1">
        <v>125</v>
      </c>
      <c r="AC8" s="1">
        <v>250</v>
      </c>
      <c r="AD8" s="1">
        <v>500</v>
      </c>
      <c r="AE8" s="1">
        <v>1000</v>
      </c>
      <c r="AF8" s="1">
        <v>2000</v>
      </c>
      <c r="AG8" s="1">
        <v>4000</v>
      </c>
      <c r="AH8" s="1">
        <v>8000</v>
      </c>
    </row>
    <row r="9" spans="1:34" s="83" customFormat="1" ht="12.75">
      <c r="A9" s="105"/>
      <c r="B9" s="105">
        <v>2208</v>
      </c>
      <c r="C9" s="105">
        <v>149</v>
      </c>
      <c r="D9" s="105">
        <v>315</v>
      </c>
      <c r="E9" s="105" t="s">
        <v>134</v>
      </c>
      <c r="F9" s="105" t="s">
        <v>135</v>
      </c>
      <c r="G9" s="92" t="str">
        <f>CONCATENATE("BR",IF(E9="SW","S","D"),IF(F9="SA","G","-"),"--",D9)</f>
        <v>BRDG--315</v>
      </c>
      <c r="H9" s="105" t="s">
        <v>145</v>
      </c>
      <c r="I9" s="105" t="s">
        <v>152</v>
      </c>
      <c r="J9" s="105">
        <v>100</v>
      </c>
      <c r="K9" s="105">
        <v>2.7</v>
      </c>
      <c r="L9" s="81">
        <f>IF(OR(B9="",C9="",D9=""),"",'Sound Power'!AL4)</f>
        <v>7.8701965644165588</v>
      </c>
      <c r="M9" s="82">
        <f>IF(OR(B9="",C9="",D9=""),"",'dPs,min'!E4)</f>
        <v>7.8577943860118209</v>
      </c>
      <c r="N9" s="82">
        <f>IF(OR(B9="",C9="",D9=""),"",IF(F9="SA",IF(Calcul!$K$1="dB(A)",IF('Sound Power'!CA4&lt;20,"&lt;20",'Sound Power'!CA4),IF('Sound Power'!CB4&lt;15,"&lt;15",'Sound Power'!CB4)),IF(Calcul!$K$1="dB(A)",IF('Sound Power'!AB4&lt;20,"&lt;20",'Sound Power'!AB4),IF('Sound Power'!AC4&lt;15,"&lt;15",'Sound Power'!AC4))))</f>
        <v>36.115801346510857</v>
      </c>
      <c r="O9" s="82">
        <f>IF(OR(B9="",C9="",D9=""),"",IF(Calcul!$K$1="dB(A)",IF('Sound Power'!$DA4&lt;20,"&lt;20",'Sound Power'!$DA4),IF('Sound Power'!$DB4&lt;15,"&lt;15",'Sound Power'!$DB4)))</f>
        <v>38.320747965473345</v>
      </c>
      <c r="P9" s="82">
        <f ca="1">IF(OR(B9="",C9="",D9=""),"",IF(Calcul!$K$1="dB(A)",IF('Sound Pressure'!$CA4&lt;20,"&lt;20",'Sound Pressure'!$CA4),IF('Sound Pressure'!$CB4&lt;15,"&lt;15",'Sound Pressure'!$CB4)))</f>
        <v>20.849362375056582</v>
      </c>
      <c r="Q9" s="82" t="str">
        <f>IF(OR(B9="",C9="",D9=""),"",IF(Calcul!$K$1="dB(A)",IF('Sound Pressure'!$CS4&lt;20,"&lt;20",'Sound Pressure'!$CS4),IF('Sound Pressure'!$CT4&lt;15,"&lt;15",'Sound Pressure'!$CT4)))</f>
        <v>&lt;20</v>
      </c>
      <c r="R9" s="82">
        <f>IF(OR($B9="",$C9="",$D9="",$L9&gt;10),"",IF((B9/VLOOKUP(CONCATENATE('Sound Power'!D4,IF('Sound Power'!F4&gt;=1000,'Sound Power'!F4,CONCATENATE(0,'Sound Power'!F4)),"02"),SilencerParams!$E$3:$AE$98,27,FALSE))^2&lt;1,"&lt;1",(B9/VLOOKUP(CONCATENATE('Sound Power'!D4,IF('Sound Power'!F4&gt;=1000,'Sound Power'!F4,CONCATENATE(0,'Sound Power'!F4)),"02"),SilencerParams!$E$3:$AE$98,27,FALSE))^2))</f>
        <v>4.5237074236892232</v>
      </c>
      <c r="S9" s="82">
        <f>IF(OR($B9="",$C9="",$D9=""),"",IF(IF($F9="SA",'Sound Power'!BS4,'Sound Power'!T4)&lt;15,"&lt;15",IF($F9="SA",'Sound Power'!BS4,'Sound Power'!T4)))</f>
        <v>47.604807988107765</v>
      </c>
      <c r="T9" s="82">
        <f>IF(OR($B9="",$C9="",$D9=""),"",IF(IF($F9="SA",'Sound Power'!BT4,'Sound Power'!U4)&lt;15,"&lt;15",IF($F9="SA",'Sound Power'!BT4,'Sound Power'!U4)))</f>
        <v>43.774536464114924</v>
      </c>
      <c r="U9" s="82">
        <f>IF(OR($B9="",$C9="",$D9=""),"",IF(IF($F9="SA",'Sound Power'!BU4,'Sound Power'!V4)&lt;15,"&lt;15",IF($F9="SA",'Sound Power'!BU4,'Sound Power'!V4)))</f>
        <v>38.910904587283603</v>
      </c>
      <c r="V9" s="82">
        <f>IF(OR($B9="",$C9="",$D9=""),"",IF(IF($F9="SA",'Sound Power'!BV4,'Sound Power'!W4)&lt;15,"&lt;15",IF($F9="SA",'Sound Power'!BV4,'Sound Power'!W4)))</f>
        <v>33.870786701609966</v>
      </c>
      <c r="W9" s="82">
        <f>IF(OR($B9="",$C9="",$D9=""),"",IF(IF($F9="SA",'Sound Power'!BW4,'Sound Power'!X4)&lt;15,"&lt;15",IF($F9="SA",'Sound Power'!BW4,'Sound Power'!X4)))</f>
        <v>28.586288292268112</v>
      </c>
      <c r="X9" s="82">
        <f>IF(OR($B9="",$C9="",$D9=""),"",IF(IF($F9="SA",'Sound Power'!BX4,'Sound Power'!Y4)&lt;15,"&lt;15",IF($F9="SA",'Sound Power'!BX4,'Sound Power'!Y4)))</f>
        <v>23.275121683826793</v>
      </c>
      <c r="Y9" s="82">
        <f>IF(OR($B9="",$C9="",$D9=""),"",IF(IF($F9="SA",'Sound Power'!BY4,'Sound Power'!Z4)&lt;15,"&lt;15",IF($F9="SA",'Sound Power'!BY4,'Sound Power'!Z4)))</f>
        <v>19.167128439612128</v>
      </c>
      <c r="Z9" s="82" t="str">
        <f>IF(OR($B9="",$C9="",$D9=""),"",IF(IF($F9="SA",'Sound Power'!BZ4,'Sound Power'!AA4)&lt;15,"&lt;15",IF($F9="SA",'Sound Power'!BZ4,'Sound Power'!AA4)))</f>
        <v>&lt;15</v>
      </c>
      <c r="AA9" s="82">
        <f>IF(OR($B9="",$C9="",$D9=""),"",IF('Sound Power'!CS4&lt;15,"&lt;15",'Sound Power'!CS4))</f>
        <v>54.078664180621082</v>
      </c>
      <c r="AB9" s="82">
        <f>IF(OR($B9="",$C9="",$D9=""),"",IF('Sound Power'!CT4&lt;15,"&lt;15",'Sound Power'!CT4))</f>
        <v>38.905207714606355</v>
      </c>
      <c r="AC9" s="82">
        <f>IF(OR($B9="",$C9="",$D9=""),"",IF('Sound Power'!CU4&lt;15,"&lt;15",'Sound Power'!CU4))</f>
        <v>39.536497765177074</v>
      </c>
      <c r="AD9" s="82">
        <f>IF(OR($B9="",$C9="",$D9=""),"",IF('Sound Power'!CV4&lt;15,"&lt;15",'Sound Power'!CV4))</f>
        <v>36.910675575116358</v>
      </c>
      <c r="AE9" s="82">
        <f>IF(OR($B9="",$C9="",$D9=""),"",IF('Sound Power'!CW4&lt;15,"&lt;15",'Sound Power'!CW4))</f>
        <v>32.017584624897935</v>
      </c>
      <c r="AF9" s="82">
        <f>IF(OR($B9="",$C9="",$D9=""),"",IF('Sound Power'!CX4&lt;15,"&lt;15",'Sound Power'!CX4))</f>
        <v>26.73425300024039</v>
      </c>
      <c r="AG9" s="82">
        <f>IF(OR($B9="",$C9="",$D9=""),"",IF('Sound Power'!CY4&lt;15,"&lt;15",'Sound Power'!CY4))</f>
        <v>21.681277174211331</v>
      </c>
      <c r="AH9" s="82" t="str">
        <f>IF(OR($B9="",$C9="",$D9=""),"",IF('Sound Power'!CZ4&lt;15,"&lt;15",'Sound Power'!CZ4))</f>
        <v>&lt;15</v>
      </c>
    </row>
    <row r="10" spans="1:34" s="83" customFormat="1" ht="12.75">
      <c r="A10" s="105"/>
      <c r="B10" s="105"/>
      <c r="C10" s="105"/>
      <c r="D10" s="105"/>
      <c r="E10" s="105"/>
      <c r="F10" s="105"/>
      <c r="G10" s="92" t="str">
        <f t="shared" ref="G10:G39" si="0">CONCATENATE("BR",IF(E10="SW","S","D"),IF(F10="SA","G","-"),"--",D10)</f>
        <v>BRD---</v>
      </c>
      <c r="H10" s="105" t="s">
        <v>145</v>
      </c>
      <c r="I10" s="105" t="s">
        <v>152</v>
      </c>
      <c r="J10" s="105">
        <v>100</v>
      </c>
      <c r="K10" s="105">
        <v>2.7</v>
      </c>
      <c r="L10" s="81" t="str">
        <f>IF(OR(B10="",C10="",D10=""),"",'Sound Power'!AL5)</f>
        <v/>
      </c>
      <c r="M10" s="82" t="str">
        <f>IF(OR(B10="",C10="",D10=""),"",'dPs,min'!E5)</f>
        <v/>
      </c>
      <c r="N10" s="82" t="str">
        <f>IF(OR(B10="",C10="",D10=""),"",IF(F10="SA",IF(Calcul!$K$1="dB(A)",IF('Sound Power'!CA5&lt;20,"&lt;20",'Sound Power'!CA5),IF('Sound Power'!CB5&lt;15,"&lt;15",'Sound Power'!CB5)),IF(Calcul!$K$1="dB(A)",IF('Sound Power'!AB5&lt;20,"&lt;20",'Sound Power'!AB5),IF('Sound Power'!AC5&lt;15,"&lt;15",'Sound Power'!AC5))))</f>
        <v/>
      </c>
      <c r="O10" s="82" t="str">
        <f>IF(OR(B10="",C10="",D10=""),"",IF(Calcul!$K$1="dB(A)",IF('Sound Power'!$DA5&lt;20,"&lt;20",'Sound Power'!$DA5),IF('Sound Power'!$DB5&lt;15,"&lt;15",'Sound Power'!$DB5)))</f>
        <v/>
      </c>
      <c r="P10" s="82" t="str">
        <f>IF(OR(B10="",C10="",D10=""),"",IF(Calcul!$K$1="dB(A)",IF('Sound Pressure'!$CA5&lt;20,"&lt;20",'Sound Pressure'!$CA5),IF('Sound Pressure'!$CB5&lt;15,"&lt;15",'Sound Pressure'!$CB5)))</f>
        <v/>
      </c>
      <c r="Q10" s="82" t="str">
        <f>IF(OR(B10="",C10="",D10=""),"",IF(Calcul!$K$1="dB(A)",IF('Sound Pressure'!$CS5&lt;20,"&lt;20",'Sound Pressure'!$CS5),IF('Sound Pressure'!$CT5&lt;15,"&lt;15",'Sound Pressure'!$CT5)))</f>
        <v/>
      </c>
      <c r="R10" s="82" t="str">
        <f>IF(OR($B10="",$C10="",$D10="",$L10&gt;10),"",IF((B10/VLOOKUP(CONCATENATE('Sound Power'!D5,IF('Sound Power'!F5&gt;=1000,'Sound Power'!F5,CONCATENATE(0,'Sound Power'!F5)),"02"),SilencerParams!$E$3:$AE$98,27,FALSE))^2&lt;1,"&lt;1",(B10/VLOOKUP(CONCATENATE('Sound Power'!D5,IF('Sound Power'!F5&gt;=1000,'Sound Power'!F5,CONCATENATE(0,'Sound Power'!F5)),"02"),SilencerParams!$E$3:$AE$98,27,FALSE))^2))</f>
        <v/>
      </c>
      <c r="S10" s="82" t="str">
        <f>IF(OR($B10="",$C10="",$D10=""),"",IF(IF($F10="SA",'Sound Power'!BS5,'Sound Power'!T5)&lt;15,"&lt;15",IF($F10="SA",'Sound Power'!BS5,'Sound Power'!T5)))</f>
        <v/>
      </c>
      <c r="T10" s="82" t="str">
        <f>IF(OR($B10="",$C10="",$D10=""),"",IF(IF($F10="SA",'Sound Power'!BT5,'Sound Power'!U5)&lt;15,"&lt;15",IF($F10="SA",'Sound Power'!BT5,'Sound Power'!U5)))</f>
        <v/>
      </c>
      <c r="U10" s="82" t="str">
        <f>IF(OR($B10="",$C10="",$D10=""),"",IF(IF($F10="SA",'Sound Power'!BU5,'Sound Power'!V5)&lt;15,"&lt;15",IF($F10="SA",'Sound Power'!BU5,'Sound Power'!V5)))</f>
        <v/>
      </c>
      <c r="V10" s="82" t="str">
        <f>IF(OR($B10="",$C10="",$D10=""),"",IF(IF($F10="SA",'Sound Power'!BV5,'Sound Power'!W5)&lt;15,"&lt;15",IF($F10="SA",'Sound Power'!BV5,'Sound Power'!W5)))</f>
        <v/>
      </c>
      <c r="W10" s="82" t="str">
        <f>IF(OR($B10="",$C10="",$D10=""),"",IF(IF($F10="SA",'Sound Power'!BW5,'Sound Power'!X5)&lt;15,"&lt;15",IF($F10="SA",'Sound Power'!BW5,'Sound Power'!X5)))</f>
        <v/>
      </c>
      <c r="X10" s="82" t="str">
        <f>IF(OR($B10="",$C10="",$D10=""),"",IF(IF($F10="SA",'Sound Power'!BX5,'Sound Power'!Y5)&lt;15,"&lt;15",IF($F10="SA",'Sound Power'!BX5,'Sound Power'!Y5)))</f>
        <v/>
      </c>
      <c r="Y10" s="82" t="str">
        <f>IF(OR($B10="",$C10="",$D10=""),"",IF(IF($F10="SA",'Sound Power'!BY5,'Sound Power'!Z5)&lt;15,"&lt;15",IF($F10="SA",'Sound Power'!BY5,'Sound Power'!Z5)))</f>
        <v/>
      </c>
      <c r="Z10" s="82" t="str">
        <f>IF(OR($B10="",$C10="",$D10=""),"",IF(IF($F10="SA",'Sound Power'!BZ5,'Sound Power'!AA5)&lt;15,"&lt;15",IF($F10="SA",'Sound Power'!BZ5,'Sound Power'!AA5)))</f>
        <v/>
      </c>
      <c r="AA10" s="82" t="str">
        <f>IF(OR($B10="",$C10="",$D10=""),"",IF('Sound Power'!CS5&lt;15,"&lt;15",'Sound Power'!CS5))</f>
        <v/>
      </c>
      <c r="AB10" s="82" t="str">
        <f>IF(OR($B10="",$C10="",$D10=""),"",IF('Sound Power'!CT5&lt;15,"&lt;15",'Sound Power'!CT5))</f>
        <v/>
      </c>
      <c r="AC10" s="82" t="str">
        <f>IF(OR($B10="",$C10="",$D10=""),"",IF('Sound Power'!CU5&lt;15,"&lt;15",'Sound Power'!CU5))</f>
        <v/>
      </c>
      <c r="AD10" s="82" t="str">
        <f>IF(OR($B10="",$C10="",$D10=""),"",IF('Sound Power'!CV5&lt;15,"&lt;15",'Sound Power'!CV5))</f>
        <v/>
      </c>
      <c r="AE10" s="82" t="str">
        <f>IF(OR($B10="",$C10="",$D10=""),"",IF('Sound Power'!CW5&lt;15,"&lt;15",'Sound Power'!CW5))</f>
        <v/>
      </c>
      <c r="AF10" s="82" t="str">
        <f>IF(OR($B10="",$C10="",$D10=""),"",IF('Sound Power'!CX5&lt;15,"&lt;15",'Sound Power'!CX5))</f>
        <v/>
      </c>
      <c r="AG10" s="82" t="str">
        <f>IF(OR($B10="",$C10="",$D10=""),"",IF('Sound Power'!CY5&lt;15,"&lt;15",'Sound Power'!CY5))</f>
        <v/>
      </c>
      <c r="AH10" s="82" t="str">
        <f>IF(OR($B10="",$C10="",$D10=""),"",IF('Sound Power'!CZ5&lt;15,"&lt;15",'Sound Power'!CZ5))</f>
        <v/>
      </c>
    </row>
    <row r="11" spans="1:34" s="83" customFormat="1" ht="12.75">
      <c r="A11" s="105"/>
      <c r="B11" s="105"/>
      <c r="C11" s="105"/>
      <c r="D11" s="105"/>
      <c r="E11" s="105"/>
      <c r="F11" s="105"/>
      <c r="G11" s="92" t="str">
        <f t="shared" si="0"/>
        <v>BRD---</v>
      </c>
      <c r="H11" s="105" t="s">
        <v>145</v>
      </c>
      <c r="I11" s="105" t="s">
        <v>152</v>
      </c>
      <c r="J11" s="105">
        <v>100</v>
      </c>
      <c r="K11" s="105">
        <v>2.7</v>
      </c>
      <c r="L11" s="81" t="str">
        <f>IF(OR(B11="",C11="",D11=""),"",'Sound Power'!AL6)</f>
        <v/>
      </c>
      <c r="M11" s="82" t="str">
        <f>IF(OR(B11="",C11="",D11=""),"",'dPs,min'!E6)</f>
        <v/>
      </c>
      <c r="N11" s="82" t="str">
        <f>IF(OR(B11="",C11="",D11=""),"",IF(F11="SA",IF(Calcul!$K$1="dB(A)",IF('Sound Power'!CA6&lt;20,"&lt;20",'Sound Power'!CA6),IF('Sound Power'!CB6&lt;15,"&lt;15",'Sound Power'!CB6)),IF(Calcul!$K$1="dB(A)",IF('Sound Power'!AB6&lt;20,"&lt;20",'Sound Power'!AB6),IF('Sound Power'!AC6&lt;15,"&lt;15",'Sound Power'!AC6))))</f>
        <v/>
      </c>
      <c r="O11" s="82" t="str">
        <f>IF(OR(B11="",C11="",D11=""),"",IF(Calcul!$K$1="dB(A)",IF('Sound Power'!$DA6&lt;20,"&lt;20",'Sound Power'!$DA6),IF('Sound Power'!$DB6&lt;15,"&lt;15",'Sound Power'!$DB6)))</f>
        <v/>
      </c>
      <c r="P11" s="82" t="str">
        <f>IF(OR(B11="",C11="",D11=""),"",IF(Calcul!$K$1="dB(A)",IF('Sound Pressure'!$CA6&lt;20,"&lt;20",'Sound Pressure'!$CA6),IF('Sound Pressure'!$CB6&lt;15,"&lt;15",'Sound Pressure'!$CB6)))</f>
        <v/>
      </c>
      <c r="Q11" s="82" t="str">
        <f>IF(OR(B11="",C11="",D11=""),"",IF(Calcul!$K$1="dB(A)",IF('Sound Pressure'!$CS6&lt;20,"&lt;20",'Sound Pressure'!$CS6),IF('Sound Pressure'!$CT6&lt;15,"&lt;15",'Sound Pressure'!$CT6)))</f>
        <v/>
      </c>
      <c r="R11" s="82" t="str">
        <f>IF(OR($B11="",$C11="",$D11="",$L11&gt;10),"",IF((B11/VLOOKUP(CONCATENATE('Sound Power'!D6,IF('Sound Power'!F6&gt;=1000,'Sound Power'!F6,CONCATENATE(0,'Sound Power'!F6)),"02"),SilencerParams!$E$3:$AE$98,27,FALSE))^2&lt;1,"&lt;1",(B11/VLOOKUP(CONCATENATE('Sound Power'!D6,IF('Sound Power'!F6&gt;=1000,'Sound Power'!F6,CONCATENATE(0,'Sound Power'!F6)),"02"),SilencerParams!$E$3:$AE$98,27,FALSE))^2))</f>
        <v/>
      </c>
      <c r="S11" s="82" t="str">
        <f>IF(OR($B11="",$C11="",$D11=""),"",IF(IF($F11="SA",'Sound Power'!BS6,'Sound Power'!T6)&lt;15,"&lt;15",IF($F11="SA",'Sound Power'!BS6,'Sound Power'!T6)))</f>
        <v/>
      </c>
      <c r="T11" s="82" t="str">
        <f>IF(OR($B11="",$C11="",$D11=""),"",IF(IF($F11="SA",'Sound Power'!BT6,'Sound Power'!U6)&lt;15,"&lt;15",IF($F11="SA",'Sound Power'!BT6,'Sound Power'!U6)))</f>
        <v/>
      </c>
      <c r="U11" s="82" t="str">
        <f>IF(OR($B11="",$C11="",$D11=""),"",IF(IF($F11="SA",'Sound Power'!BU6,'Sound Power'!V6)&lt;15,"&lt;15",IF($F11="SA",'Sound Power'!BU6,'Sound Power'!V6)))</f>
        <v/>
      </c>
      <c r="V11" s="82" t="str">
        <f>IF(OR($B11="",$C11="",$D11=""),"",IF(IF($F11="SA",'Sound Power'!BV6,'Sound Power'!W6)&lt;15,"&lt;15",IF($F11="SA",'Sound Power'!BV6,'Sound Power'!W6)))</f>
        <v/>
      </c>
      <c r="W11" s="82" t="str">
        <f>IF(OR($B11="",$C11="",$D11=""),"",IF(IF($F11="SA",'Sound Power'!BW6,'Sound Power'!X6)&lt;15,"&lt;15",IF($F11="SA",'Sound Power'!BW6,'Sound Power'!X6)))</f>
        <v/>
      </c>
      <c r="X11" s="82" t="str">
        <f>IF(OR($B11="",$C11="",$D11=""),"",IF(IF($F11="SA",'Sound Power'!BX6,'Sound Power'!Y6)&lt;15,"&lt;15",IF($F11="SA",'Sound Power'!BX6,'Sound Power'!Y6)))</f>
        <v/>
      </c>
      <c r="Y11" s="82" t="str">
        <f>IF(OR($B11="",$C11="",$D11=""),"",IF(IF($F11="SA",'Sound Power'!BY6,'Sound Power'!Z6)&lt;15,"&lt;15",IF($F11="SA",'Sound Power'!BY6,'Sound Power'!Z6)))</f>
        <v/>
      </c>
      <c r="Z11" s="82" t="str">
        <f>IF(OR($B11="",$C11="",$D11=""),"",IF(IF($F11="SA",'Sound Power'!BZ6,'Sound Power'!AA6)&lt;15,"&lt;15",IF($F11="SA",'Sound Power'!BZ6,'Sound Power'!AA6)))</f>
        <v/>
      </c>
      <c r="AA11" s="82" t="str">
        <f>IF(OR($B11="",$C11="",$D11=""),"",IF('Sound Power'!CS6&lt;15,"&lt;15",'Sound Power'!CS6))</f>
        <v/>
      </c>
      <c r="AB11" s="82" t="str">
        <f>IF(OR($B11="",$C11="",$D11=""),"",IF('Sound Power'!CT6&lt;15,"&lt;15",'Sound Power'!CT6))</f>
        <v/>
      </c>
      <c r="AC11" s="82" t="str">
        <f>IF(OR($B11="",$C11="",$D11=""),"",IF('Sound Power'!CU6&lt;15,"&lt;15",'Sound Power'!CU6))</f>
        <v/>
      </c>
      <c r="AD11" s="82" t="str">
        <f>IF(OR($B11="",$C11="",$D11=""),"",IF('Sound Power'!CV6&lt;15,"&lt;15",'Sound Power'!CV6))</f>
        <v/>
      </c>
      <c r="AE11" s="82" t="str">
        <f>IF(OR($B11="",$C11="",$D11=""),"",IF('Sound Power'!CW6&lt;15,"&lt;15",'Sound Power'!CW6))</f>
        <v/>
      </c>
      <c r="AF11" s="82" t="str">
        <f>IF(OR($B11="",$C11="",$D11=""),"",IF('Sound Power'!CX6&lt;15,"&lt;15",'Sound Power'!CX6))</f>
        <v/>
      </c>
      <c r="AG11" s="82" t="str">
        <f>IF(OR($B11="",$C11="",$D11=""),"",IF('Sound Power'!CY6&lt;15,"&lt;15",'Sound Power'!CY6))</f>
        <v/>
      </c>
      <c r="AH11" s="82" t="str">
        <f>IF(OR($B11="",$C11="",$D11=""),"",IF('Sound Power'!CZ6&lt;15,"&lt;15",'Sound Power'!CZ6))</f>
        <v/>
      </c>
    </row>
    <row r="12" spans="1:34" s="83" customFormat="1" ht="12.75">
      <c r="A12" s="105"/>
      <c r="B12" s="105"/>
      <c r="C12" s="105"/>
      <c r="D12" s="105"/>
      <c r="E12" s="105"/>
      <c r="F12" s="105"/>
      <c r="G12" s="92" t="str">
        <f t="shared" si="0"/>
        <v>BRD---</v>
      </c>
      <c r="H12" s="105" t="s">
        <v>145</v>
      </c>
      <c r="I12" s="105" t="s">
        <v>152</v>
      </c>
      <c r="J12" s="105">
        <v>100</v>
      </c>
      <c r="K12" s="105">
        <v>2.7</v>
      </c>
      <c r="L12" s="81" t="str">
        <f>IF(OR(B12="",C12="",D12=""),"",'Sound Power'!AL7)</f>
        <v/>
      </c>
      <c r="M12" s="82" t="str">
        <f>IF(OR(B12="",C12="",D12=""),"",'dPs,min'!E7)</f>
        <v/>
      </c>
      <c r="N12" s="82" t="str">
        <f>IF(OR(B12="",C12="",D12=""),"",IF(F12="SA",IF(Calcul!$K$1="dB(A)",IF('Sound Power'!CA7&lt;20,"&lt;20",'Sound Power'!CA7),IF('Sound Power'!CB7&lt;15,"&lt;15",'Sound Power'!CB7)),IF(Calcul!$K$1="dB(A)",IF('Sound Power'!AB7&lt;20,"&lt;20",'Sound Power'!AB7),IF('Sound Power'!AC7&lt;15,"&lt;15",'Sound Power'!AC7))))</f>
        <v/>
      </c>
      <c r="O12" s="82" t="str">
        <f>IF(OR(B12="",C12="",D12=""),"",IF(Calcul!$K$1="dB(A)",IF('Sound Power'!$DA7&lt;20,"&lt;20",'Sound Power'!$DA7),IF('Sound Power'!$DB7&lt;15,"&lt;15",'Sound Power'!$DB7)))</f>
        <v/>
      </c>
      <c r="P12" s="82" t="str">
        <f>IF(OR(B12="",C12="",D12=""),"",IF(Calcul!$K$1="dB(A)",IF('Sound Pressure'!$CA7&lt;20,"&lt;20",'Sound Pressure'!$CA7),IF('Sound Pressure'!$CB7&lt;15,"&lt;15",'Sound Pressure'!$CB7)))</f>
        <v/>
      </c>
      <c r="Q12" s="82" t="str">
        <f>IF(OR(B12="",C12="",D12=""),"",IF(Calcul!$K$1="dB(A)",IF('Sound Pressure'!$CS7&lt;20,"&lt;20",'Sound Pressure'!$CS7),IF('Sound Pressure'!$CT7&lt;15,"&lt;15",'Sound Pressure'!$CT7)))</f>
        <v/>
      </c>
      <c r="R12" s="82" t="str">
        <f>IF(OR($B12="",$C12="",$D12="",$L12&gt;10),"",IF((B12/VLOOKUP(CONCATENATE('Sound Power'!D7,IF('Sound Power'!F7&gt;=1000,'Sound Power'!F7,CONCATENATE(0,'Sound Power'!F7)),"02"),SilencerParams!$E$3:$AE$98,27,FALSE))^2&lt;1,"&lt;1",(B12/VLOOKUP(CONCATENATE('Sound Power'!D7,IF('Sound Power'!F7&gt;=1000,'Sound Power'!F7,CONCATENATE(0,'Sound Power'!F7)),"02"),SilencerParams!$E$3:$AE$98,27,FALSE))^2))</f>
        <v/>
      </c>
      <c r="S12" s="82" t="str">
        <f>IF(OR($B12="",$C12="",$D12=""),"",IF(IF($F12="SA",'Sound Power'!BS7,'Sound Power'!T7)&lt;15,"&lt;15",IF($F12="SA",'Sound Power'!BS7,'Sound Power'!T7)))</f>
        <v/>
      </c>
      <c r="T12" s="82" t="str">
        <f>IF(OR($B12="",$C12="",$D12=""),"",IF(IF($F12="SA",'Sound Power'!BT7,'Sound Power'!U7)&lt;15,"&lt;15",IF($F12="SA",'Sound Power'!BT7,'Sound Power'!U7)))</f>
        <v/>
      </c>
      <c r="U12" s="82" t="str">
        <f>IF(OR($B12="",$C12="",$D12=""),"",IF(IF($F12="SA",'Sound Power'!BU7,'Sound Power'!V7)&lt;15,"&lt;15",IF($F12="SA",'Sound Power'!BU7,'Sound Power'!V7)))</f>
        <v/>
      </c>
      <c r="V12" s="82" t="str">
        <f>IF(OR($B12="",$C12="",$D12=""),"",IF(IF($F12="SA",'Sound Power'!BV7,'Sound Power'!W7)&lt;15,"&lt;15",IF($F12="SA",'Sound Power'!BV7,'Sound Power'!W7)))</f>
        <v/>
      </c>
      <c r="W12" s="82" t="str">
        <f>IF(OR($B12="",$C12="",$D12=""),"",IF(IF($F12="SA",'Sound Power'!BW7,'Sound Power'!X7)&lt;15,"&lt;15",IF($F12="SA",'Sound Power'!BW7,'Sound Power'!X7)))</f>
        <v/>
      </c>
      <c r="X12" s="82" t="str">
        <f>IF(OR($B12="",$C12="",$D12=""),"",IF(IF($F12="SA",'Sound Power'!BX7,'Sound Power'!Y7)&lt;15,"&lt;15",IF($F12="SA",'Sound Power'!BX7,'Sound Power'!Y7)))</f>
        <v/>
      </c>
      <c r="Y12" s="82" t="str">
        <f>IF(OR($B12="",$C12="",$D12=""),"",IF(IF($F12="SA",'Sound Power'!BY7,'Sound Power'!Z7)&lt;15,"&lt;15",IF($F12="SA",'Sound Power'!BY7,'Sound Power'!Z7)))</f>
        <v/>
      </c>
      <c r="Z12" s="82" t="str">
        <f>IF(OR($B12="",$C12="",$D12=""),"",IF(IF($F12="SA",'Sound Power'!BZ7,'Sound Power'!AA7)&lt;15,"&lt;15",IF($F12="SA",'Sound Power'!BZ7,'Sound Power'!AA7)))</f>
        <v/>
      </c>
      <c r="AA12" s="82" t="str">
        <f>IF(OR($B12="",$C12="",$D12=""),"",IF('Sound Power'!CS7&lt;15,"&lt;15",'Sound Power'!CS7))</f>
        <v/>
      </c>
      <c r="AB12" s="82" t="str">
        <f>IF(OR($B12="",$C12="",$D12=""),"",IF('Sound Power'!CT7&lt;15,"&lt;15",'Sound Power'!CT7))</f>
        <v/>
      </c>
      <c r="AC12" s="82" t="str">
        <f>IF(OR($B12="",$C12="",$D12=""),"",IF('Sound Power'!CU7&lt;15,"&lt;15",'Sound Power'!CU7))</f>
        <v/>
      </c>
      <c r="AD12" s="82" t="str">
        <f>IF(OR($B12="",$C12="",$D12=""),"",IF('Sound Power'!CV7&lt;15,"&lt;15",'Sound Power'!CV7))</f>
        <v/>
      </c>
      <c r="AE12" s="82" t="str">
        <f>IF(OR($B12="",$C12="",$D12=""),"",IF('Sound Power'!CW7&lt;15,"&lt;15",'Sound Power'!CW7))</f>
        <v/>
      </c>
      <c r="AF12" s="82" t="str">
        <f>IF(OR($B12="",$C12="",$D12=""),"",IF('Sound Power'!CX7&lt;15,"&lt;15",'Sound Power'!CX7))</f>
        <v/>
      </c>
      <c r="AG12" s="82" t="str">
        <f>IF(OR($B12="",$C12="",$D12=""),"",IF('Sound Power'!CY7&lt;15,"&lt;15",'Sound Power'!CY7))</f>
        <v/>
      </c>
      <c r="AH12" s="82" t="str">
        <f>IF(OR($B12="",$C12="",$D12=""),"",IF('Sound Power'!CZ7&lt;15,"&lt;15",'Sound Power'!CZ7))</f>
        <v/>
      </c>
    </row>
    <row r="13" spans="1:34" s="83" customFormat="1" ht="12.75">
      <c r="A13" s="105"/>
      <c r="B13" s="105"/>
      <c r="C13" s="105"/>
      <c r="D13" s="105"/>
      <c r="E13" s="105"/>
      <c r="F13" s="105"/>
      <c r="G13" s="92" t="str">
        <f t="shared" si="0"/>
        <v>BRD---</v>
      </c>
      <c r="H13" s="105" t="s">
        <v>145</v>
      </c>
      <c r="I13" s="105" t="s">
        <v>152</v>
      </c>
      <c r="J13" s="105">
        <v>100</v>
      </c>
      <c r="K13" s="105">
        <v>2.7</v>
      </c>
      <c r="L13" s="81" t="str">
        <f>IF(OR(B13="",C13="",D13=""),"",'Sound Power'!AL8)</f>
        <v/>
      </c>
      <c r="M13" s="82" t="str">
        <f>IF(OR(B13="",C13="",D13=""),"",'dPs,min'!E8)</f>
        <v/>
      </c>
      <c r="N13" s="82" t="str">
        <f>IF(OR(B13="",C13="",D13=""),"",IF(F13="SA",IF(Calcul!$K$1="dB(A)",IF('Sound Power'!CA8&lt;20,"&lt;20",'Sound Power'!CA8),IF('Sound Power'!CB8&lt;15,"&lt;15",'Sound Power'!CB8)),IF(Calcul!$K$1="dB(A)",IF('Sound Power'!AB8&lt;20,"&lt;20",'Sound Power'!AB8),IF('Sound Power'!AC8&lt;15,"&lt;15",'Sound Power'!AC8))))</f>
        <v/>
      </c>
      <c r="O13" s="82" t="str">
        <f>IF(OR(B13="",C13="",D13=""),"",IF(Calcul!$K$1="dB(A)",IF('Sound Power'!$DA8&lt;20,"&lt;20",'Sound Power'!$DA8),IF('Sound Power'!$DB8&lt;15,"&lt;15",'Sound Power'!$DB8)))</f>
        <v/>
      </c>
      <c r="P13" s="82" t="str">
        <f>IF(OR(B13="",C13="",D13=""),"",IF(Calcul!$K$1="dB(A)",IF('Sound Pressure'!$CA8&lt;20,"&lt;20",'Sound Pressure'!$CA8),IF('Sound Pressure'!$CB8&lt;15,"&lt;15",'Sound Pressure'!$CB8)))</f>
        <v/>
      </c>
      <c r="Q13" s="82" t="str">
        <f>IF(OR(B13="",C13="",D13=""),"",IF(Calcul!$K$1="dB(A)",IF('Sound Pressure'!$CS8&lt;20,"&lt;20",'Sound Pressure'!$CS8),IF('Sound Pressure'!$CT8&lt;15,"&lt;15",'Sound Pressure'!$CT8)))</f>
        <v/>
      </c>
      <c r="R13" s="82" t="str">
        <f>IF(OR($B13="",$C13="",$D13="",$L13&gt;10),"",IF((B13/VLOOKUP(CONCATENATE('Sound Power'!D8,IF('Sound Power'!F8&gt;=1000,'Sound Power'!F8,CONCATENATE(0,'Sound Power'!F8)),"02"),SilencerParams!$E$3:$AE$98,27,FALSE))^2&lt;1,"&lt;1",(B13/VLOOKUP(CONCATENATE('Sound Power'!D8,IF('Sound Power'!F8&gt;=1000,'Sound Power'!F8,CONCATENATE(0,'Sound Power'!F8)),"02"),SilencerParams!$E$3:$AE$98,27,FALSE))^2))</f>
        <v/>
      </c>
      <c r="S13" s="82" t="str">
        <f>IF(OR($B13="",$C13="",$D13=""),"",IF(IF($F13="SA",'Sound Power'!BS8,'Sound Power'!T8)&lt;15,"&lt;15",IF($F13="SA",'Sound Power'!BS8,'Sound Power'!T8)))</f>
        <v/>
      </c>
      <c r="T13" s="82" t="str">
        <f>IF(OR($B13="",$C13="",$D13=""),"",IF(IF($F13="SA",'Sound Power'!BT8,'Sound Power'!U8)&lt;15,"&lt;15",IF($F13="SA",'Sound Power'!BT8,'Sound Power'!U8)))</f>
        <v/>
      </c>
      <c r="U13" s="82" t="str">
        <f>IF(OR($B13="",$C13="",$D13=""),"",IF(IF($F13="SA",'Sound Power'!BU8,'Sound Power'!V8)&lt;15,"&lt;15",IF($F13="SA",'Sound Power'!BU8,'Sound Power'!V8)))</f>
        <v/>
      </c>
      <c r="V13" s="82" t="str">
        <f>IF(OR($B13="",$C13="",$D13=""),"",IF(IF($F13="SA",'Sound Power'!BV8,'Sound Power'!W8)&lt;15,"&lt;15",IF($F13="SA",'Sound Power'!BV8,'Sound Power'!W8)))</f>
        <v/>
      </c>
      <c r="W13" s="82" t="str">
        <f>IF(OR($B13="",$C13="",$D13=""),"",IF(IF($F13="SA",'Sound Power'!BW8,'Sound Power'!X8)&lt;15,"&lt;15",IF($F13="SA",'Sound Power'!BW8,'Sound Power'!X8)))</f>
        <v/>
      </c>
      <c r="X13" s="82" t="str">
        <f>IF(OR($B13="",$C13="",$D13=""),"",IF(IF($F13="SA",'Sound Power'!BX8,'Sound Power'!Y8)&lt;15,"&lt;15",IF($F13="SA",'Sound Power'!BX8,'Sound Power'!Y8)))</f>
        <v/>
      </c>
      <c r="Y13" s="82" t="str">
        <f>IF(OR($B13="",$C13="",$D13=""),"",IF(IF($F13="SA",'Sound Power'!BY8,'Sound Power'!Z8)&lt;15,"&lt;15",IF($F13="SA",'Sound Power'!BY8,'Sound Power'!Z8)))</f>
        <v/>
      </c>
      <c r="Z13" s="82" t="str">
        <f>IF(OR($B13="",$C13="",$D13=""),"",IF(IF($F13="SA",'Sound Power'!BZ8,'Sound Power'!AA8)&lt;15,"&lt;15",IF($F13="SA",'Sound Power'!BZ8,'Sound Power'!AA8)))</f>
        <v/>
      </c>
      <c r="AA13" s="82" t="str">
        <f>IF(OR($B13="",$C13="",$D13=""),"",IF('Sound Power'!CS8&lt;15,"&lt;15",'Sound Power'!CS8))</f>
        <v/>
      </c>
      <c r="AB13" s="82" t="str">
        <f>IF(OR($B13="",$C13="",$D13=""),"",IF('Sound Power'!CT8&lt;15,"&lt;15",'Sound Power'!CT8))</f>
        <v/>
      </c>
      <c r="AC13" s="82" t="str">
        <f>IF(OR($B13="",$C13="",$D13=""),"",IF('Sound Power'!CU8&lt;15,"&lt;15",'Sound Power'!CU8))</f>
        <v/>
      </c>
      <c r="AD13" s="82" t="str">
        <f>IF(OR($B13="",$C13="",$D13=""),"",IF('Sound Power'!CV8&lt;15,"&lt;15",'Sound Power'!CV8))</f>
        <v/>
      </c>
      <c r="AE13" s="82" t="str">
        <f>IF(OR($B13="",$C13="",$D13=""),"",IF('Sound Power'!CW8&lt;15,"&lt;15",'Sound Power'!CW8))</f>
        <v/>
      </c>
      <c r="AF13" s="82" t="str">
        <f>IF(OR($B13="",$C13="",$D13=""),"",IF('Sound Power'!CX8&lt;15,"&lt;15",'Sound Power'!CX8))</f>
        <v/>
      </c>
      <c r="AG13" s="82" t="str">
        <f>IF(OR($B13="",$C13="",$D13=""),"",IF('Sound Power'!CY8&lt;15,"&lt;15",'Sound Power'!CY8))</f>
        <v/>
      </c>
      <c r="AH13" s="82" t="str">
        <f>IF(OR($B13="",$C13="",$D13=""),"",IF('Sound Power'!CZ8&lt;15,"&lt;15",'Sound Power'!CZ8))</f>
        <v/>
      </c>
    </row>
    <row r="14" spans="1:34" s="83" customFormat="1" ht="12.75">
      <c r="A14" s="105"/>
      <c r="B14" s="105"/>
      <c r="C14" s="105"/>
      <c r="D14" s="105"/>
      <c r="E14" s="105"/>
      <c r="F14" s="105"/>
      <c r="G14" s="92" t="str">
        <f t="shared" si="0"/>
        <v>BRD---</v>
      </c>
      <c r="H14" s="105" t="s">
        <v>145</v>
      </c>
      <c r="I14" s="105" t="s">
        <v>152</v>
      </c>
      <c r="J14" s="105">
        <v>100</v>
      </c>
      <c r="K14" s="105">
        <v>2.7</v>
      </c>
      <c r="L14" s="81" t="str">
        <f>IF(OR(B14="",C14="",D14=""),"",'Sound Power'!AL9)</f>
        <v/>
      </c>
      <c r="M14" s="82" t="str">
        <f>IF(OR(B14="",C14="",D14=""),"",'dPs,min'!E9)</f>
        <v/>
      </c>
      <c r="N14" s="82" t="str">
        <f>IF(OR(B14="",C14="",D14=""),"",IF(F14="SA",IF(Calcul!$K$1="dB(A)",IF('Sound Power'!CA9&lt;20,"&lt;20",'Sound Power'!CA9),IF('Sound Power'!CB9&lt;15,"&lt;15",'Sound Power'!CB9)),IF(Calcul!$K$1="dB(A)",IF('Sound Power'!AB9&lt;20,"&lt;20",'Sound Power'!AB9),IF('Sound Power'!AC9&lt;15,"&lt;15",'Sound Power'!AC9))))</f>
        <v/>
      </c>
      <c r="O14" s="82" t="str">
        <f>IF(OR(B14="",C14="",D14=""),"",IF(Calcul!$K$1="dB(A)",IF('Sound Power'!$DA9&lt;20,"&lt;20",'Sound Power'!$DA9),IF('Sound Power'!$DB9&lt;15,"&lt;15",'Sound Power'!$DB9)))</f>
        <v/>
      </c>
      <c r="P14" s="82" t="str">
        <f>IF(OR(B14="",C14="",D14=""),"",IF(Calcul!$K$1="dB(A)",IF('Sound Pressure'!$CA9&lt;20,"&lt;20",'Sound Pressure'!$CA9),IF('Sound Pressure'!$CB9&lt;15,"&lt;15",'Sound Pressure'!$CB9)))</f>
        <v/>
      </c>
      <c r="Q14" s="82" t="str">
        <f>IF(OR(B14="",C14="",D14=""),"",IF(Calcul!$K$1="dB(A)",IF('Sound Pressure'!$CS9&lt;20,"&lt;20",'Sound Pressure'!$CS9),IF('Sound Pressure'!$CT9&lt;15,"&lt;15",'Sound Pressure'!$CT9)))</f>
        <v/>
      </c>
      <c r="R14" s="82" t="str">
        <f>IF(OR($B14="",$C14="",$D14="",$L14&gt;10),"",IF((B14/VLOOKUP(CONCATENATE('Sound Power'!D9,IF('Sound Power'!F9&gt;=1000,'Sound Power'!F9,CONCATENATE(0,'Sound Power'!F9)),"02"),SilencerParams!$E$3:$AE$98,27,FALSE))^2&lt;1,"&lt;1",(B14/VLOOKUP(CONCATENATE('Sound Power'!D9,IF('Sound Power'!F9&gt;=1000,'Sound Power'!F9,CONCATENATE(0,'Sound Power'!F9)),"02"),SilencerParams!$E$3:$AE$98,27,FALSE))^2))</f>
        <v/>
      </c>
      <c r="S14" s="82" t="str">
        <f>IF(OR($B14="",$C14="",$D14=""),"",IF(IF($F14="SA",'Sound Power'!BS9,'Sound Power'!T9)&lt;15,"&lt;15",IF($F14="SA",'Sound Power'!BS9,'Sound Power'!T9)))</f>
        <v/>
      </c>
      <c r="T14" s="82" t="str">
        <f>IF(OR($B14="",$C14="",$D14=""),"",IF(IF($F14="SA",'Sound Power'!BT9,'Sound Power'!U9)&lt;15,"&lt;15",IF($F14="SA",'Sound Power'!BT9,'Sound Power'!U9)))</f>
        <v/>
      </c>
      <c r="U14" s="82" t="str">
        <f>IF(OR($B14="",$C14="",$D14=""),"",IF(IF($F14="SA",'Sound Power'!BU9,'Sound Power'!V9)&lt;15,"&lt;15",IF($F14="SA",'Sound Power'!BU9,'Sound Power'!V9)))</f>
        <v/>
      </c>
      <c r="V14" s="82" t="str">
        <f>IF(OR($B14="",$C14="",$D14=""),"",IF(IF($F14="SA",'Sound Power'!BV9,'Sound Power'!W9)&lt;15,"&lt;15",IF($F14="SA",'Sound Power'!BV9,'Sound Power'!W9)))</f>
        <v/>
      </c>
      <c r="W14" s="82" t="str">
        <f>IF(OR($B14="",$C14="",$D14=""),"",IF(IF($F14="SA",'Sound Power'!BW9,'Sound Power'!X9)&lt;15,"&lt;15",IF($F14="SA",'Sound Power'!BW9,'Sound Power'!X9)))</f>
        <v/>
      </c>
      <c r="X14" s="82" t="str">
        <f>IF(OR($B14="",$C14="",$D14=""),"",IF(IF($F14="SA",'Sound Power'!BX9,'Sound Power'!Y9)&lt;15,"&lt;15",IF($F14="SA",'Sound Power'!BX9,'Sound Power'!Y9)))</f>
        <v/>
      </c>
      <c r="Y14" s="82" t="str">
        <f>IF(OR($B14="",$C14="",$D14=""),"",IF(IF($F14="SA",'Sound Power'!BY9,'Sound Power'!Z9)&lt;15,"&lt;15",IF($F14="SA",'Sound Power'!BY9,'Sound Power'!Z9)))</f>
        <v/>
      </c>
      <c r="Z14" s="82" t="str">
        <f>IF(OR($B14="",$C14="",$D14=""),"",IF(IF($F14="SA",'Sound Power'!BZ9,'Sound Power'!AA9)&lt;15,"&lt;15",IF($F14="SA",'Sound Power'!BZ9,'Sound Power'!AA9)))</f>
        <v/>
      </c>
      <c r="AA14" s="82" t="str">
        <f>IF(OR($B14="",$C14="",$D14=""),"",IF('Sound Power'!CS9&lt;15,"&lt;15",'Sound Power'!CS9))</f>
        <v/>
      </c>
      <c r="AB14" s="82" t="str">
        <f>IF(OR($B14="",$C14="",$D14=""),"",IF('Sound Power'!CT9&lt;15,"&lt;15",'Sound Power'!CT9))</f>
        <v/>
      </c>
      <c r="AC14" s="82" t="str">
        <f>IF(OR($B14="",$C14="",$D14=""),"",IF('Sound Power'!CU9&lt;15,"&lt;15",'Sound Power'!CU9))</f>
        <v/>
      </c>
      <c r="AD14" s="82" t="str">
        <f>IF(OR($B14="",$C14="",$D14=""),"",IF('Sound Power'!CV9&lt;15,"&lt;15",'Sound Power'!CV9))</f>
        <v/>
      </c>
      <c r="AE14" s="82" t="str">
        <f>IF(OR($B14="",$C14="",$D14=""),"",IF('Sound Power'!CW9&lt;15,"&lt;15",'Sound Power'!CW9))</f>
        <v/>
      </c>
      <c r="AF14" s="82" t="str">
        <f>IF(OR($B14="",$C14="",$D14=""),"",IF('Sound Power'!CX9&lt;15,"&lt;15",'Sound Power'!CX9))</f>
        <v/>
      </c>
      <c r="AG14" s="82" t="str">
        <f>IF(OR($B14="",$C14="",$D14=""),"",IF('Sound Power'!CY9&lt;15,"&lt;15",'Sound Power'!CY9))</f>
        <v/>
      </c>
      <c r="AH14" s="82" t="str">
        <f>IF(OR($B14="",$C14="",$D14=""),"",IF('Sound Power'!CZ9&lt;15,"&lt;15",'Sound Power'!CZ9))</f>
        <v/>
      </c>
    </row>
    <row r="15" spans="1:34" s="83" customFormat="1" ht="12.75">
      <c r="A15" s="105"/>
      <c r="B15" s="105"/>
      <c r="C15" s="105"/>
      <c r="D15" s="105"/>
      <c r="E15" s="105"/>
      <c r="F15" s="105"/>
      <c r="G15" s="92" t="str">
        <f t="shared" si="0"/>
        <v>BRD---</v>
      </c>
      <c r="H15" s="105" t="s">
        <v>145</v>
      </c>
      <c r="I15" s="105" t="s">
        <v>152</v>
      </c>
      <c r="J15" s="105">
        <v>100</v>
      </c>
      <c r="K15" s="105">
        <v>2.7</v>
      </c>
      <c r="L15" s="81" t="str">
        <f>IF(OR(B15="",C15="",D15=""),"",'Sound Power'!AL10)</f>
        <v/>
      </c>
      <c r="M15" s="82" t="str">
        <f>IF(OR(B15="",C15="",D15=""),"",'dPs,min'!E10)</f>
        <v/>
      </c>
      <c r="N15" s="82" t="str">
        <f>IF(OR(B15="",C15="",D15=""),"",IF(F15="SA",IF(Calcul!$K$1="dB(A)",IF('Sound Power'!CA10&lt;20,"&lt;20",'Sound Power'!CA10),IF('Sound Power'!CB10&lt;15,"&lt;15",'Sound Power'!CB10)),IF(Calcul!$K$1="dB(A)",IF('Sound Power'!AB10&lt;20,"&lt;20",'Sound Power'!AB10),IF('Sound Power'!AC10&lt;15,"&lt;15",'Sound Power'!AC10))))</f>
        <v/>
      </c>
      <c r="O15" s="82" t="str">
        <f>IF(OR(B15="",C15="",D15=""),"",IF(Calcul!$K$1="dB(A)",IF('Sound Power'!$DA10&lt;20,"&lt;20",'Sound Power'!$DA10),IF('Sound Power'!$DB10&lt;15,"&lt;15",'Sound Power'!$DB10)))</f>
        <v/>
      </c>
      <c r="P15" s="82" t="str">
        <f>IF(OR(B15="",C15="",D15=""),"",IF(Calcul!$K$1="dB(A)",IF('Sound Pressure'!$CA10&lt;20,"&lt;20",'Sound Pressure'!$CA10),IF('Sound Pressure'!$CB10&lt;15,"&lt;15",'Sound Pressure'!$CB10)))</f>
        <v/>
      </c>
      <c r="Q15" s="82" t="str">
        <f>IF(OR(B15="",C15="",D15=""),"",IF(Calcul!$K$1="dB(A)",IF('Sound Pressure'!$CS10&lt;20,"&lt;20",'Sound Pressure'!$CS10),IF('Sound Pressure'!$CT10&lt;15,"&lt;15",'Sound Pressure'!$CT10)))</f>
        <v/>
      </c>
      <c r="R15" s="82" t="str">
        <f>IF(OR($B15="",$C15="",$D15="",$L15&gt;10),"",IF((B15/VLOOKUP(CONCATENATE('Sound Power'!D10,IF('Sound Power'!F10&gt;=1000,'Sound Power'!F10,CONCATENATE(0,'Sound Power'!F10)),"02"),SilencerParams!$E$3:$AE$98,27,FALSE))^2&lt;1,"&lt;1",(B15/VLOOKUP(CONCATENATE('Sound Power'!D10,IF('Sound Power'!F10&gt;=1000,'Sound Power'!F10,CONCATENATE(0,'Sound Power'!F10)),"02"),SilencerParams!$E$3:$AE$98,27,FALSE))^2))</f>
        <v/>
      </c>
      <c r="S15" s="82" t="str">
        <f>IF(OR($B15="",$C15="",$D15=""),"",IF(IF($F15="SA",'Sound Power'!BS10,'Sound Power'!T10)&lt;15,"&lt;15",IF($F15="SA",'Sound Power'!BS10,'Sound Power'!T10)))</f>
        <v/>
      </c>
      <c r="T15" s="82" t="str">
        <f>IF(OR($B15="",$C15="",$D15=""),"",IF(IF($F15="SA",'Sound Power'!BT10,'Sound Power'!U10)&lt;15,"&lt;15",IF($F15="SA",'Sound Power'!BT10,'Sound Power'!U10)))</f>
        <v/>
      </c>
      <c r="U15" s="82" t="str">
        <f>IF(OR($B15="",$C15="",$D15=""),"",IF(IF($F15="SA",'Sound Power'!BU10,'Sound Power'!V10)&lt;15,"&lt;15",IF($F15="SA",'Sound Power'!BU10,'Sound Power'!V10)))</f>
        <v/>
      </c>
      <c r="V15" s="82" t="str">
        <f>IF(OR($B15="",$C15="",$D15=""),"",IF(IF($F15="SA",'Sound Power'!BV10,'Sound Power'!W10)&lt;15,"&lt;15",IF($F15="SA",'Sound Power'!BV10,'Sound Power'!W10)))</f>
        <v/>
      </c>
      <c r="W15" s="82" t="str">
        <f>IF(OR($B15="",$C15="",$D15=""),"",IF(IF($F15="SA",'Sound Power'!BW10,'Sound Power'!X10)&lt;15,"&lt;15",IF($F15="SA",'Sound Power'!BW10,'Sound Power'!X10)))</f>
        <v/>
      </c>
      <c r="X15" s="82" t="str">
        <f>IF(OR($B15="",$C15="",$D15=""),"",IF(IF($F15="SA",'Sound Power'!BX10,'Sound Power'!Y10)&lt;15,"&lt;15",IF($F15="SA",'Sound Power'!BX10,'Sound Power'!Y10)))</f>
        <v/>
      </c>
      <c r="Y15" s="82" t="str">
        <f>IF(OR($B15="",$C15="",$D15=""),"",IF(IF($F15="SA",'Sound Power'!BY10,'Sound Power'!Z10)&lt;15,"&lt;15",IF($F15="SA",'Sound Power'!BY10,'Sound Power'!Z10)))</f>
        <v/>
      </c>
      <c r="Z15" s="82" t="str">
        <f>IF(OR($B15="",$C15="",$D15=""),"",IF(IF($F15="SA",'Sound Power'!BZ10,'Sound Power'!AA10)&lt;15,"&lt;15",IF($F15="SA",'Sound Power'!BZ10,'Sound Power'!AA10)))</f>
        <v/>
      </c>
      <c r="AA15" s="82" t="str">
        <f>IF(OR($B15="",$C15="",$D15=""),"",IF('Sound Power'!CS10&lt;15,"&lt;15",'Sound Power'!CS10))</f>
        <v/>
      </c>
      <c r="AB15" s="82" t="str">
        <f>IF(OR($B15="",$C15="",$D15=""),"",IF('Sound Power'!CT10&lt;15,"&lt;15",'Sound Power'!CT10))</f>
        <v/>
      </c>
      <c r="AC15" s="82" t="str">
        <f>IF(OR($B15="",$C15="",$D15=""),"",IF('Sound Power'!CU10&lt;15,"&lt;15",'Sound Power'!CU10))</f>
        <v/>
      </c>
      <c r="AD15" s="82" t="str">
        <f>IF(OR($B15="",$C15="",$D15=""),"",IF('Sound Power'!CV10&lt;15,"&lt;15",'Sound Power'!CV10))</f>
        <v/>
      </c>
      <c r="AE15" s="82" t="str">
        <f>IF(OR($B15="",$C15="",$D15=""),"",IF('Sound Power'!CW10&lt;15,"&lt;15",'Sound Power'!CW10))</f>
        <v/>
      </c>
      <c r="AF15" s="82" t="str">
        <f>IF(OR($B15="",$C15="",$D15=""),"",IF('Sound Power'!CX10&lt;15,"&lt;15",'Sound Power'!CX10))</f>
        <v/>
      </c>
      <c r="AG15" s="82" t="str">
        <f>IF(OR($B15="",$C15="",$D15=""),"",IF('Sound Power'!CY10&lt;15,"&lt;15",'Sound Power'!CY10))</f>
        <v/>
      </c>
      <c r="AH15" s="82" t="str">
        <f>IF(OR($B15="",$C15="",$D15=""),"",IF('Sound Power'!CZ10&lt;15,"&lt;15",'Sound Power'!CZ10))</f>
        <v/>
      </c>
    </row>
    <row r="16" spans="1:34" s="83" customFormat="1" ht="12.75">
      <c r="A16" s="105"/>
      <c r="B16" s="105"/>
      <c r="C16" s="105"/>
      <c r="D16" s="105"/>
      <c r="E16" s="105"/>
      <c r="F16" s="105"/>
      <c r="G16" s="92" t="str">
        <f t="shared" si="0"/>
        <v>BRD---</v>
      </c>
      <c r="H16" s="105" t="s">
        <v>145</v>
      </c>
      <c r="I16" s="105" t="s">
        <v>152</v>
      </c>
      <c r="J16" s="105">
        <v>100</v>
      </c>
      <c r="K16" s="105">
        <v>2.7</v>
      </c>
      <c r="L16" s="81" t="str">
        <f>IF(OR(B16="",C16="",D16=""),"",'Sound Power'!AL11)</f>
        <v/>
      </c>
      <c r="M16" s="82" t="str">
        <f>IF(OR(B16="",C16="",D16=""),"",'dPs,min'!E11)</f>
        <v/>
      </c>
      <c r="N16" s="82" t="str">
        <f>IF(OR(B16="",C16="",D16=""),"",IF(F16="SA",IF(Calcul!$K$1="dB(A)",IF('Sound Power'!CA11&lt;20,"&lt;20",'Sound Power'!CA11),IF('Sound Power'!CB11&lt;15,"&lt;15",'Sound Power'!CB11)),IF(Calcul!$K$1="dB(A)",IF('Sound Power'!AB11&lt;20,"&lt;20",'Sound Power'!AB11),IF('Sound Power'!AC11&lt;15,"&lt;15",'Sound Power'!AC11))))</f>
        <v/>
      </c>
      <c r="O16" s="82" t="str">
        <f>IF(OR(B16="",C16="",D16=""),"",IF(Calcul!$K$1="dB(A)",IF('Sound Power'!$DA11&lt;20,"&lt;20",'Sound Power'!$DA11),IF('Sound Power'!$DB11&lt;15,"&lt;15",'Sound Power'!$DB11)))</f>
        <v/>
      </c>
      <c r="P16" s="82" t="str">
        <f>IF(OR(B16="",C16="",D16=""),"",IF(Calcul!$K$1="dB(A)",IF('Sound Pressure'!$CA11&lt;20,"&lt;20",'Sound Pressure'!$CA11),IF('Sound Pressure'!$CB11&lt;15,"&lt;15",'Sound Pressure'!$CB11)))</f>
        <v/>
      </c>
      <c r="Q16" s="82" t="str">
        <f>IF(OR(B16="",C16="",D16=""),"",IF(Calcul!$K$1="dB(A)",IF('Sound Pressure'!$CS11&lt;20,"&lt;20",'Sound Pressure'!$CS11),IF('Sound Pressure'!$CT11&lt;15,"&lt;15",'Sound Pressure'!$CT11)))</f>
        <v/>
      </c>
      <c r="R16" s="82" t="str">
        <f>IF(OR($B16="",$C16="",$D16="",$L16&gt;10),"",IF((B16/VLOOKUP(CONCATENATE('Sound Power'!D11,IF('Sound Power'!F11&gt;=1000,'Sound Power'!F11,CONCATENATE(0,'Sound Power'!F11)),"02"),SilencerParams!$E$3:$AE$98,27,FALSE))^2&lt;1,"&lt;1",(B16/VLOOKUP(CONCATENATE('Sound Power'!D11,IF('Sound Power'!F11&gt;=1000,'Sound Power'!F11,CONCATENATE(0,'Sound Power'!F11)),"02"),SilencerParams!$E$3:$AE$98,27,FALSE))^2))</f>
        <v/>
      </c>
      <c r="S16" s="82" t="str">
        <f>IF(OR($B16="",$C16="",$D16=""),"",IF(IF($F16="SA",'Sound Power'!BS11,'Sound Power'!T11)&lt;15,"&lt;15",IF($F16="SA",'Sound Power'!BS11,'Sound Power'!T11)))</f>
        <v/>
      </c>
      <c r="T16" s="82" t="str">
        <f>IF(OR($B16="",$C16="",$D16=""),"",IF(IF($F16="SA",'Sound Power'!BT11,'Sound Power'!U11)&lt;15,"&lt;15",IF($F16="SA",'Sound Power'!BT11,'Sound Power'!U11)))</f>
        <v/>
      </c>
      <c r="U16" s="82" t="str">
        <f>IF(OR($B16="",$C16="",$D16=""),"",IF(IF($F16="SA",'Sound Power'!BU11,'Sound Power'!V11)&lt;15,"&lt;15",IF($F16="SA",'Sound Power'!BU11,'Sound Power'!V11)))</f>
        <v/>
      </c>
      <c r="V16" s="82" t="str">
        <f>IF(OR($B16="",$C16="",$D16=""),"",IF(IF($F16="SA",'Sound Power'!BV11,'Sound Power'!W11)&lt;15,"&lt;15",IF($F16="SA",'Sound Power'!BV11,'Sound Power'!W11)))</f>
        <v/>
      </c>
      <c r="W16" s="82" t="str">
        <f>IF(OR($B16="",$C16="",$D16=""),"",IF(IF($F16="SA",'Sound Power'!BW11,'Sound Power'!X11)&lt;15,"&lt;15",IF($F16="SA",'Sound Power'!BW11,'Sound Power'!X11)))</f>
        <v/>
      </c>
      <c r="X16" s="82" t="str">
        <f>IF(OR($B16="",$C16="",$D16=""),"",IF(IF($F16="SA",'Sound Power'!BX11,'Sound Power'!Y11)&lt;15,"&lt;15",IF($F16="SA",'Sound Power'!BX11,'Sound Power'!Y11)))</f>
        <v/>
      </c>
      <c r="Y16" s="82" t="str">
        <f>IF(OR($B16="",$C16="",$D16=""),"",IF(IF($F16="SA",'Sound Power'!BY11,'Sound Power'!Z11)&lt;15,"&lt;15",IF($F16="SA",'Sound Power'!BY11,'Sound Power'!Z11)))</f>
        <v/>
      </c>
      <c r="Z16" s="82" t="str">
        <f>IF(OR($B16="",$C16="",$D16=""),"",IF(IF($F16="SA",'Sound Power'!BZ11,'Sound Power'!AA11)&lt;15,"&lt;15",IF($F16="SA",'Sound Power'!BZ11,'Sound Power'!AA11)))</f>
        <v/>
      </c>
      <c r="AA16" s="82" t="str">
        <f>IF(OR($B16="",$C16="",$D16=""),"",IF('Sound Power'!CS11&lt;15,"&lt;15",'Sound Power'!CS11))</f>
        <v/>
      </c>
      <c r="AB16" s="82" t="str">
        <f>IF(OR($B16="",$C16="",$D16=""),"",IF('Sound Power'!CT11&lt;15,"&lt;15",'Sound Power'!CT11))</f>
        <v/>
      </c>
      <c r="AC16" s="82" t="str">
        <f>IF(OR($B16="",$C16="",$D16=""),"",IF('Sound Power'!CU11&lt;15,"&lt;15",'Sound Power'!CU11))</f>
        <v/>
      </c>
      <c r="AD16" s="82" t="str">
        <f>IF(OR($B16="",$C16="",$D16=""),"",IF('Sound Power'!CV11&lt;15,"&lt;15",'Sound Power'!CV11))</f>
        <v/>
      </c>
      <c r="AE16" s="82" t="str">
        <f>IF(OR($B16="",$C16="",$D16=""),"",IF('Sound Power'!CW11&lt;15,"&lt;15",'Sound Power'!CW11))</f>
        <v/>
      </c>
      <c r="AF16" s="82" t="str">
        <f>IF(OR($B16="",$C16="",$D16=""),"",IF('Sound Power'!CX11&lt;15,"&lt;15",'Sound Power'!CX11))</f>
        <v/>
      </c>
      <c r="AG16" s="82" t="str">
        <f>IF(OR($B16="",$C16="",$D16=""),"",IF('Sound Power'!CY11&lt;15,"&lt;15",'Sound Power'!CY11))</f>
        <v/>
      </c>
      <c r="AH16" s="82" t="str">
        <f>IF(OR($B16="",$C16="",$D16=""),"",IF('Sound Power'!CZ11&lt;15,"&lt;15",'Sound Power'!CZ11))</f>
        <v/>
      </c>
    </row>
    <row r="17" spans="1:34" s="83" customFormat="1" ht="12.75">
      <c r="A17" s="105"/>
      <c r="B17" s="105"/>
      <c r="C17" s="105"/>
      <c r="D17" s="105"/>
      <c r="E17" s="105"/>
      <c r="F17" s="105"/>
      <c r="G17" s="92" t="str">
        <f t="shared" si="0"/>
        <v>BRD---</v>
      </c>
      <c r="H17" s="105" t="s">
        <v>145</v>
      </c>
      <c r="I17" s="105" t="s">
        <v>152</v>
      </c>
      <c r="J17" s="105">
        <v>100</v>
      </c>
      <c r="K17" s="105">
        <v>2.7</v>
      </c>
      <c r="L17" s="81" t="str">
        <f>IF(OR(B17="",C17="",D17=""),"",'Sound Power'!AL12)</f>
        <v/>
      </c>
      <c r="M17" s="82" t="str">
        <f>IF(OR(B17="",C17="",D17=""),"",'dPs,min'!E12)</f>
        <v/>
      </c>
      <c r="N17" s="82" t="str">
        <f>IF(OR(B17="",C17="",D17=""),"",IF(F17="SA",IF(Calcul!$K$1="dB(A)",IF('Sound Power'!CA12&lt;20,"&lt;20",'Sound Power'!CA12),IF('Sound Power'!CB12&lt;15,"&lt;15",'Sound Power'!CB12)),IF(Calcul!$K$1="dB(A)",IF('Sound Power'!AB12&lt;20,"&lt;20",'Sound Power'!AB12),IF('Sound Power'!AC12&lt;15,"&lt;15",'Sound Power'!AC12))))</f>
        <v/>
      </c>
      <c r="O17" s="82" t="str">
        <f>IF(OR(B17="",C17="",D17=""),"",IF(Calcul!$K$1="dB(A)",IF('Sound Power'!$DA12&lt;20,"&lt;20",'Sound Power'!$DA12),IF('Sound Power'!$DB12&lt;15,"&lt;15",'Sound Power'!$DB12)))</f>
        <v/>
      </c>
      <c r="P17" s="82" t="str">
        <f>IF(OR(B17="",C17="",D17=""),"",IF(Calcul!$K$1="dB(A)",IF('Sound Pressure'!$CA12&lt;20,"&lt;20",'Sound Pressure'!$CA12),IF('Sound Pressure'!$CB12&lt;15,"&lt;15",'Sound Pressure'!$CB12)))</f>
        <v/>
      </c>
      <c r="Q17" s="82" t="str">
        <f>IF(OR(B17="",C17="",D17=""),"",IF(Calcul!$K$1="dB(A)",IF('Sound Pressure'!$CS12&lt;20,"&lt;20",'Sound Pressure'!$CS12),IF('Sound Pressure'!$CT12&lt;15,"&lt;15",'Sound Pressure'!$CT12)))</f>
        <v/>
      </c>
      <c r="R17" s="82" t="str">
        <f>IF(OR($B17="",$C17="",$D17="",$L17&gt;10),"",IF((B17/VLOOKUP(CONCATENATE('Sound Power'!D12,IF('Sound Power'!F12&gt;=1000,'Sound Power'!F12,CONCATENATE(0,'Sound Power'!F12)),"02"),SilencerParams!$E$3:$AE$98,27,FALSE))^2&lt;1,"&lt;1",(B17/VLOOKUP(CONCATENATE('Sound Power'!D12,IF('Sound Power'!F12&gt;=1000,'Sound Power'!F12,CONCATENATE(0,'Sound Power'!F12)),"02"),SilencerParams!$E$3:$AE$98,27,FALSE))^2))</f>
        <v/>
      </c>
      <c r="S17" s="82" t="str">
        <f>IF(OR($B17="",$C17="",$D17=""),"",IF(IF($F17="SA",'Sound Power'!BS12,'Sound Power'!T12)&lt;15,"&lt;15",IF($F17="SA",'Sound Power'!BS12,'Sound Power'!T12)))</f>
        <v/>
      </c>
      <c r="T17" s="82" t="str">
        <f>IF(OR($B17="",$C17="",$D17=""),"",IF(IF($F17="SA",'Sound Power'!BT12,'Sound Power'!U12)&lt;15,"&lt;15",IF($F17="SA",'Sound Power'!BT12,'Sound Power'!U12)))</f>
        <v/>
      </c>
      <c r="U17" s="82" t="str">
        <f>IF(OR($B17="",$C17="",$D17=""),"",IF(IF($F17="SA",'Sound Power'!BU12,'Sound Power'!V12)&lt;15,"&lt;15",IF($F17="SA",'Sound Power'!BU12,'Sound Power'!V12)))</f>
        <v/>
      </c>
      <c r="V17" s="82" t="str">
        <f>IF(OR($B17="",$C17="",$D17=""),"",IF(IF($F17="SA",'Sound Power'!BV12,'Sound Power'!W12)&lt;15,"&lt;15",IF($F17="SA",'Sound Power'!BV12,'Sound Power'!W12)))</f>
        <v/>
      </c>
      <c r="W17" s="82" t="str">
        <f>IF(OR($B17="",$C17="",$D17=""),"",IF(IF($F17="SA",'Sound Power'!BW12,'Sound Power'!X12)&lt;15,"&lt;15",IF($F17="SA",'Sound Power'!BW12,'Sound Power'!X12)))</f>
        <v/>
      </c>
      <c r="X17" s="82" t="str">
        <f>IF(OR($B17="",$C17="",$D17=""),"",IF(IF($F17="SA",'Sound Power'!BX12,'Sound Power'!Y12)&lt;15,"&lt;15",IF($F17="SA",'Sound Power'!BX12,'Sound Power'!Y12)))</f>
        <v/>
      </c>
      <c r="Y17" s="82" t="str">
        <f>IF(OR($B17="",$C17="",$D17=""),"",IF(IF($F17="SA",'Sound Power'!BY12,'Sound Power'!Z12)&lt;15,"&lt;15",IF($F17="SA",'Sound Power'!BY12,'Sound Power'!Z12)))</f>
        <v/>
      </c>
      <c r="Z17" s="82" t="str">
        <f>IF(OR($B17="",$C17="",$D17=""),"",IF(IF($F17="SA",'Sound Power'!BZ12,'Sound Power'!AA12)&lt;15,"&lt;15",IF($F17="SA",'Sound Power'!BZ12,'Sound Power'!AA12)))</f>
        <v/>
      </c>
      <c r="AA17" s="82" t="str">
        <f>IF(OR($B17="",$C17="",$D17=""),"",IF('Sound Power'!CS12&lt;15,"&lt;15",'Sound Power'!CS12))</f>
        <v/>
      </c>
      <c r="AB17" s="82" t="str">
        <f>IF(OR($B17="",$C17="",$D17=""),"",IF('Sound Power'!CT12&lt;15,"&lt;15",'Sound Power'!CT12))</f>
        <v/>
      </c>
      <c r="AC17" s="82" t="str">
        <f>IF(OR($B17="",$C17="",$D17=""),"",IF('Sound Power'!CU12&lt;15,"&lt;15",'Sound Power'!CU12))</f>
        <v/>
      </c>
      <c r="AD17" s="82" t="str">
        <f>IF(OR($B17="",$C17="",$D17=""),"",IF('Sound Power'!CV12&lt;15,"&lt;15",'Sound Power'!CV12))</f>
        <v/>
      </c>
      <c r="AE17" s="82" t="str">
        <f>IF(OR($B17="",$C17="",$D17=""),"",IF('Sound Power'!CW12&lt;15,"&lt;15",'Sound Power'!CW12))</f>
        <v/>
      </c>
      <c r="AF17" s="82" t="str">
        <f>IF(OR($B17="",$C17="",$D17=""),"",IF('Sound Power'!CX12&lt;15,"&lt;15",'Sound Power'!CX12))</f>
        <v/>
      </c>
      <c r="AG17" s="82" t="str">
        <f>IF(OR($B17="",$C17="",$D17=""),"",IF('Sound Power'!CY12&lt;15,"&lt;15",'Sound Power'!CY12))</f>
        <v/>
      </c>
      <c r="AH17" s="82" t="str">
        <f>IF(OR($B17="",$C17="",$D17=""),"",IF('Sound Power'!CZ12&lt;15,"&lt;15",'Sound Power'!CZ12))</f>
        <v/>
      </c>
    </row>
    <row r="18" spans="1:34" s="83" customFormat="1" ht="12.75">
      <c r="A18" s="105"/>
      <c r="B18" s="105"/>
      <c r="C18" s="105"/>
      <c r="D18" s="105"/>
      <c r="E18" s="105"/>
      <c r="F18" s="105"/>
      <c r="G18" s="92" t="str">
        <f t="shared" si="0"/>
        <v>BRD---</v>
      </c>
      <c r="H18" s="105" t="s">
        <v>145</v>
      </c>
      <c r="I18" s="105" t="s">
        <v>152</v>
      </c>
      <c r="J18" s="105">
        <v>100</v>
      </c>
      <c r="K18" s="105">
        <v>2.7</v>
      </c>
      <c r="L18" s="81" t="str">
        <f>IF(OR(B18="",C18="",D18=""),"",'Sound Power'!AL13)</f>
        <v/>
      </c>
      <c r="M18" s="82" t="str">
        <f>IF(OR(B18="",C18="",D18=""),"",'dPs,min'!E13)</f>
        <v/>
      </c>
      <c r="N18" s="82" t="str">
        <f>IF(OR(B18="",C18="",D18=""),"",IF(F18="SA",IF(Calcul!$K$1="dB(A)",IF('Sound Power'!CA13&lt;20,"&lt;20",'Sound Power'!CA13),IF('Sound Power'!CB13&lt;15,"&lt;15",'Sound Power'!CB13)),IF(Calcul!$K$1="dB(A)",IF('Sound Power'!AB13&lt;20,"&lt;20",'Sound Power'!AB13),IF('Sound Power'!AC13&lt;15,"&lt;15",'Sound Power'!AC13))))</f>
        <v/>
      </c>
      <c r="O18" s="82" t="str">
        <f>IF(OR(B18="",C18="",D18=""),"",IF(Calcul!$K$1="dB(A)",IF('Sound Power'!$DA13&lt;20,"&lt;20",'Sound Power'!$DA13),IF('Sound Power'!$DB13&lt;15,"&lt;15",'Sound Power'!$DB13)))</f>
        <v/>
      </c>
      <c r="P18" s="82" t="str">
        <f>IF(OR(B18="",C18="",D18=""),"",IF(Calcul!$K$1="dB(A)",IF('Sound Pressure'!$CA13&lt;20,"&lt;20",'Sound Pressure'!$CA13),IF('Sound Pressure'!$CB13&lt;15,"&lt;15",'Sound Pressure'!$CB13)))</f>
        <v/>
      </c>
      <c r="Q18" s="82" t="str">
        <f>IF(OR(B18="",C18="",D18=""),"",IF(Calcul!$K$1="dB(A)",IF('Sound Pressure'!$CS13&lt;20,"&lt;20",'Sound Pressure'!$CS13),IF('Sound Pressure'!$CT13&lt;15,"&lt;15",'Sound Pressure'!$CT13)))</f>
        <v/>
      </c>
      <c r="R18" s="82" t="str">
        <f>IF(OR($B18="",$C18="",$D18="",$L18&gt;10),"",IF((B18/VLOOKUP(CONCATENATE('Sound Power'!D13,IF('Sound Power'!F13&gt;=1000,'Sound Power'!F13,CONCATENATE(0,'Sound Power'!F13)),"02"),SilencerParams!$E$3:$AE$98,27,FALSE))^2&lt;1,"&lt;1",(B18/VLOOKUP(CONCATENATE('Sound Power'!D13,IF('Sound Power'!F13&gt;=1000,'Sound Power'!F13,CONCATENATE(0,'Sound Power'!F13)),"02"),SilencerParams!$E$3:$AE$98,27,FALSE))^2))</f>
        <v/>
      </c>
      <c r="S18" s="82" t="str">
        <f>IF(OR($B18="",$C18="",$D18=""),"",IF(IF($F18="SA",'Sound Power'!BS13,'Sound Power'!T13)&lt;15,"&lt;15",IF($F18="SA",'Sound Power'!BS13,'Sound Power'!T13)))</f>
        <v/>
      </c>
      <c r="T18" s="82" t="str">
        <f>IF(OR($B18="",$C18="",$D18=""),"",IF(IF($F18="SA",'Sound Power'!BT13,'Sound Power'!U13)&lt;15,"&lt;15",IF($F18="SA",'Sound Power'!BT13,'Sound Power'!U13)))</f>
        <v/>
      </c>
      <c r="U18" s="82" t="str">
        <f>IF(OR($B18="",$C18="",$D18=""),"",IF(IF($F18="SA",'Sound Power'!BU13,'Sound Power'!V13)&lt;15,"&lt;15",IF($F18="SA",'Sound Power'!BU13,'Sound Power'!V13)))</f>
        <v/>
      </c>
      <c r="V18" s="82" t="str">
        <f>IF(OR($B18="",$C18="",$D18=""),"",IF(IF($F18="SA",'Sound Power'!BV13,'Sound Power'!W13)&lt;15,"&lt;15",IF($F18="SA",'Sound Power'!BV13,'Sound Power'!W13)))</f>
        <v/>
      </c>
      <c r="W18" s="82" t="str">
        <f>IF(OR($B18="",$C18="",$D18=""),"",IF(IF($F18="SA",'Sound Power'!BW13,'Sound Power'!X13)&lt;15,"&lt;15",IF($F18="SA",'Sound Power'!BW13,'Sound Power'!X13)))</f>
        <v/>
      </c>
      <c r="X18" s="82" t="str">
        <f>IF(OR($B18="",$C18="",$D18=""),"",IF(IF($F18="SA",'Sound Power'!BX13,'Sound Power'!Y13)&lt;15,"&lt;15",IF($F18="SA",'Sound Power'!BX13,'Sound Power'!Y13)))</f>
        <v/>
      </c>
      <c r="Y18" s="82" t="str">
        <f>IF(OR($B18="",$C18="",$D18=""),"",IF(IF($F18="SA",'Sound Power'!BY13,'Sound Power'!Z13)&lt;15,"&lt;15",IF($F18="SA",'Sound Power'!BY13,'Sound Power'!Z13)))</f>
        <v/>
      </c>
      <c r="Z18" s="82" t="str">
        <f>IF(OR($B18="",$C18="",$D18=""),"",IF(IF($F18="SA",'Sound Power'!BZ13,'Sound Power'!AA13)&lt;15,"&lt;15",IF($F18="SA",'Sound Power'!BZ13,'Sound Power'!AA13)))</f>
        <v/>
      </c>
      <c r="AA18" s="82" t="str">
        <f>IF(OR($B18="",$C18="",$D18=""),"",IF('Sound Power'!CS13&lt;15,"&lt;15",'Sound Power'!CS13))</f>
        <v/>
      </c>
      <c r="AB18" s="82" t="str">
        <f>IF(OR($B18="",$C18="",$D18=""),"",IF('Sound Power'!CT13&lt;15,"&lt;15",'Sound Power'!CT13))</f>
        <v/>
      </c>
      <c r="AC18" s="82" t="str">
        <f>IF(OR($B18="",$C18="",$D18=""),"",IF('Sound Power'!CU13&lt;15,"&lt;15",'Sound Power'!CU13))</f>
        <v/>
      </c>
      <c r="AD18" s="82" t="str">
        <f>IF(OR($B18="",$C18="",$D18=""),"",IF('Sound Power'!CV13&lt;15,"&lt;15",'Sound Power'!CV13))</f>
        <v/>
      </c>
      <c r="AE18" s="82" t="str">
        <f>IF(OR($B18="",$C18="",$D18=""),"",IF('Sound Power'!CW13&lt;15,"&lt;15",'Sound Power'!CW13))</f>
        <v/>
      </c>
      <c r="AF18" s="82" t="str">
        <f>IF(OR($B18="",$C18="",$D18=""),"",IF('Sound Power'!CX13&lt;15,"&lt;15",'Sound Power'!CX13))</f>
        <v/>
      </c>
      <c r="AG18" s="82" t="str">
        <f>IF(OR($B18="",$C18="",$D18=""),"",IF('Sound Power'!CY13&lt;15,"&lt;15",'Sound Power'!CY13))</f>
        <v/>
      </c>
      <c r="AH18" s="82" t="str">
        <f>IF(OR($B18="",$C18="",$D18=""),"",IF('Sound Power'!CZ13&lt;15,"&lt;15",'Sound Power'!CZ13))</f>
        <v/>
      </c>
    </row>
    <row r="19" spans="1:34" s="83" customFormat="1" ht="12.75">
      <c r="A19" s="105"/>
      <c r="B19" s="105"/>
      <c r="C19" s="105"/>
      <c r="D19" s="105"/>
      <c r="E19" s="105"/>
      <c r="F19" s="105"/>
      <c r="G19" s="92" t="str">
        <f t="shared" si="0"/>
        <v>BRD---</v>
      </c>
      <c r="H19" s="105" t="s">
        <v>145</v>
      </c>
      <c r="I19" s="105" t="s">
        <v>152</v>
      </c>
      <c r="J19" s="105">
        <v>100</v>
      </c>
      <c r="K19" s="105">
        <v>2.7</v>
      </c>
      <c r="L19" s="81" t="str">
        <f>IF(OR(B19="",C19="",D19=""),"",'Sound Power'!AL14)</f>
        <v/>
      </c>
      <c r="M19" s="82" t="str">
        <f>IF(OR(B19="",C19="",D19=""),"",'dPs,min'!E14)</f>
        <v/>
      </c>
      <c r="N19" s="82" t="str">
        <f>IF(OR(B19="",C19="",D19=""),"",IF(F19="SA",IF(Calcul!$K$1="dB(A)",IF('Sound Power'!CA14&lt;20,"&lt;20",'Sound Power'!CA14),IF('Sound Power'!CB14&lt;15,"&lt;15",'Sound Power'!CB14)),IF(Calcul!$K$1="dB(A)",IF('Sound Power'!AB14&lt;20,"&lt;20",'Sound Power'!AB14),IF('Sound Power'!AC14&lt;15,"&lt;15",'Sound Power'!AC14))))</f>
        <v/>
      </c>
      <c r="O19" s="82" t="str">
        <f>IF(OR(B19="",C19="",D19=""),"",IF(Calcul!$K$1="dB(A)",IF('Sound Power'!$DA14&lt;20,"&lt;20",'Sound Power'!$DA14),IF('Sound Power'!$DB14&lt;15,"&lt;15",'Sound Power'!$DB14)))</f>
        <v/>
      </c>
      <c r="P19" s="82" t="str">
        <f>IF(OR(B19="",C19="",D19=""),"",IF(Calcul!$K$1="dB(A)",IF('Sound Pressure'!$CA14&lt;20,"&lt;20",'Sound Pressure'!$CA14),IF('Sound Pressure'!$CB14&lt;15,"&lt;15",'Sound Pressure'!$CB14)))</f>
        <v/>
      </c>
      <c r="Q19" s="82" t="str">
        <f>IF(OR(B19="",C19="",D19=""),"",IF(Calcul!$K$1="dB(A)",IF('Sound Pressure'!$CS14&lt;20,"&lt;20",'Sound Pressure'!$CS14),IF('Sound Pressure'!$CT14&lt;15,"&lt;15",'Sound Pressure'!$CT14)))</f>
        <v/>
      </c>
      <c r="R19" s="82" t="str">
        <f>IF(OR($B19="",$C19="",$D19="",$L19&gt;10),"",IF((B19/VLOOKUP(CONCATENATE('Sound Power'!D14,IF('Sound Power'!F14&gt;=1000,'Sound Power'!F14,CONCATENATE(0,'Sound Power'!F14)),"02"),SilencerParams!$E$3:$AE$98,27,FALSE))^2&lt;1,"&lt;1",(B19/VLOOKUP(CONCATENATE('Sound Power'!D14,IF('Sound Power'!F14&gt;=1000,'Sound Power'!F14,CONCATENATE(0,'Sound Power'!F14)),"02"),SilencerParams!$E$3:$AE$98,27,FALSE))^2))</f>
        <v/>
      </c>
      <c r="S19" s="82" t="str">
        <f>IF(OR($B19="",$C19="",$D19=""),"",IF(IF($F19="SA",'Sound Power'!BS14,'Sound Power'!T14)&lt;15,"&lt;15",IF($F19="SA",'Sound Power'!BS14,'Sound Power'!T14)))</f>
        <v/>
      </c>
      <c r="T19" s="82" t="str">
        <f>IF(OR($B19="",$C19="",$D19=""),"",IF(IF($F19="SA",'Sound Power'!BT14,'Sound Power'!U14)&lt;15,"&lt;15",IF($F19="SA",'Sound Power'!BT14,'Sound Power'!U14)))</f>
        <v/>
      </c>
      <c r="U19" s="82" t="str">
        <f>IF(OR($B19="",$C19="",$D19=""),"",IF(IF($F19="SA",'Sound Power'!BU14,'Sound Power'!V14)&lt;15,"&lt;15",IF($F19="SA",'Sound Power'!BU14,'Sound Power'!V14)))</f>
        <v/>
      </c>
      <c r="V19" s="82" t="str">
        <f>IF(OR($B19="",$C19="",$D19=""),"",IF(IF($F19="SA",'Sound Power'!BV14,'Sound Power'!W14)&lt;15,"&lt;15",IF($F19="SA",'Sound Power'!BV14,'Sound Power'!W14)))</f>
        <v/>
      </c>
      <c r="W19" s="82" t="str">
        <f>IF(OR($B19="",$C19="",$D19=""),"",IF(IF($F19="SA",'Sound Power'!BW14,'Sound Power'!X14)&lt;15,"&lt;15",IF($F19="SA",'Sound Power'!BW14,'Sound Power'!X14)))</f>
        <v/>
      </c>
      <c r="X19" s="82" t="str">
        <f>IF(OR($B19="",$C19="",$D19=""),"",IF(IF($F19="SA",'Sound Power'!BX14,'Sound Power'!Y14)&lt;15,"&lt;15",IF($F19="SA",'Sound Power'!BX14,'Sound Power'!Y14)))</f>
        <v/>
      </c>
      <c r="Y19" s="82" t="str">
        <f>IF(OR($B19="",$C19="",$D19=""),"",IF(IF($F19="SA",'Sound Power'!BY14,'Sound Power'!Z14)&lt;15,"&lt;15",IF($F19="SA",'Sound Power'!BY14,'Sound Power'!Z14)))</f>
        <v/>
      </c>
      <c r="Z19" s="82" t="str">
        <f>IF(OR($B19="",$C19="",$D19=""),"",IF(IF($F19="SA",'Sound Power'!BZ14,'Sound Power'!AA14)&lt;15,"&lt;15",IF($F19="SA",'Sound Power'!BZ14,'Sound Power'!AA14)))</f>
        <v/>
      </c>
      <c r="AA19" s="82" t="str">
        <f>IF(OR($B19="",$C19="",$D19=""),"",IF('Sound Power'!CS14&lt;15,"&lt;15",'Sound Power'!CS14))</f>
        <v/>
      </c>
      <c r="AB19" s="82" t="str">
        <f>IF(OR($B19="",$C19="",$D19=""),"",IF('Sound Power'!CT14&lt;15,"&lt;15",'Sound Power'!CT14))</f>
        <v/>
      </c>
      <c r="AC19" s="82" t="str">
        <f>IF(OR($B19="",$C19="",$D19=""),"",IF('Sound Power'!CU14&lt;15,"&lt;15",'Sound Power'!CU14))</f>
        <v/>
      </c>
      <c r="AD19" s="82" t="str">
        <f>IF(OR($B19="",$C19="",$D19=""),"",IF('Sound Power'!CV14&lt;15,"&lt;15",'Sound Power'!CV14))</f>
        <v/>
      </c>
      <c r="AE19" s="82" t="str">
        <f>IF(OR($B19="",$C19="",$D19=""),"",IF('Sound Power'!CW14&lt;15,"&lt;15",'Sound Power'!CW14))</f>
        <v/>
      </c>
      <c r="AF19" s="82" t="str">
        <f>IF(OR($B19="",$C19="",$D19=""),"",IF('Sound Power'!CX14&lt;15,"&lt;15",'Sound Power'!CX14))</f>
        <v/>
      </c>
      <c r="AG19" s="82" t="str">
        <f>IF(OR($B19="",$C19="",$D19=""),"",IF('Sound Power'!CY14&lt;15,"&lt;15",'Sound Power'!CY14))</f>
        <v/>
      </c>
      <c r="AH19" s="82" t="str">
        <f>IF(OR($B19="",$C19="",$D19=""),"",IF('Sound Power'!CZ14&lt;15,"&lt;15",'Sound Power'!CZ14))</f>
        <v/>
      </c>
    </row>
    <row r="20" spans="1:34" s="83" customFormat="1" ht="12.75">
      <c r="A20" s="105"/>
      <c r="B20" s="105"/>
      <c r="C20" s="105"/>
      <c r="D20" s="105"/>
      <c r="E20" s="105"/>
      <c r="F20" s="105"/>
      <c r="G20" s="92" t="str">
        <f t="shared" si="0"/>
        <v>BRD---</v>
      </c>
      <c r="H20" s="105" t="s">
        <v>145</v>
      </c>
      <c r="I20" s="105" t="s">
        <v>152</v>
      </c>
      <c r="J20" s="105">
        <v>100</v>
      </c>
      <c r="K20" s="105">
        <v>2.7</v>
      </c>
      <c r="L20" s="81" t="str">
        <f>IF(OR(B20="",C20="",D20=""),"",'Sound Power'!AL15)</f>
        <v/>
      </c>
      <c r="M20" s="82" t="str">
        <f>IF(OR(B20="",C20="",D20=""),"",'dPs,min'!E15)</f>
        <v/>
      </c>
      <c r="N20" s="82" t="str">
        <f>IF(OR(B20="",C20="",D20=""),"",IF(F20="SA",IF(Calcul!$K$1="dB(A)",IF('Sound Power'!CA15&lt;20,"&lt;20",'Sound Power'!CA15),IF('Sound Power'!CB15&lt;15,"&lt;15",'Sound Power'!CB15)),IF(Calcul!$K$1="dB(A)",IF('Sound Power'!AB15&lt;20,"&lt;20",'Sound Power'!AB15),IF('Sound Power'!AC15&lt;15,"&lt;15",'Sound Power'!AC15))))</f>
        <v/>
      </c>
      <c r="O20" s="82" t="str">
        <f>IF(OR(B20="",C20="",D20=""),"",IF(Calcul!$K$1="dB(A)",IF('Sound Power'!$DA15&lt;20,"&lt;20",'Sound Power'!$DA15),IF('Sound Power'!$DB15&lt;15,"&lt;15",'Sound Power'!$DB15)))</f>
        <v/>
      </c>
      <c r="P20" s="82" t="str">
        <f>IF(OR(B20="",C20="",D20=""),"",IF(Calcul!$K$1="dB(A)",IF('Sound Pressure'!$CA15&lt;20,"&lt;20",'Sound Pressure'!$CA15),IF('Sound Pressure'!$CB15&lt;15,"&lt;15",'Sound Pressure'!$CB15)))</f>
        <v/>
      </c>
      <c r="Q20" s="82" t="str">
        <f>IF(OR(B20="",C20="",D20=""),"",IF(Calcul!$K$1="dB(A)",IF('Sound Pressure'!$CS15&lt;20,"&lt;20",'Sound Pressure'!$CS15),IF('Sound Pressure'!$CT15&lt;15,"&lt;15",'Sound Pressure'!$CT15)))</f>
        <v/>
      </c>
      <c r="R20" s="82" t="str">
        <f>IF(OR($B20="",$C20="",$D20="",$L20&gt;10),"",IF((B20/VLOOKUP(CONCATENATE('Sound Power'!D15,IF('Sound Power'!F15&gt;=1000,'Sound Power'!F15,CONCATENATE(0,'Sound Power'!F15)),"02"),SilencerParams!$E$3:$AE$98,27,FALSE))^2&lt;1,"&lt;1",(B20/VLOOKUP(CONCATENATE('Sound Power'!D15,IF('Sound Power'!F15&gt;=1000,'Sound Power'!F15,CONCATENATE(0,'Sound Power'!F15)),"02"),SilencerParams!$E$3:$AE$98,27,FALSE))^2))</f>
        <v/>
      </c>
      <c r="S20" s="82" t="str">
        <f>IF(OR($B20="",$C20="",$D20=""),"",IF(IF($F20="SA",'Sound Power'!BS15,'Sound Power'!T15)&lt;15,"&lt;15",IF($F20="SA",'Sound Power'!BS15,'Sound Power'!T15)))</f>
        <v/>
      </c>
      <c r="T20" s="82" t="str">
        <f>IF(OR($B20="",$C20="",$D20=""),"",IF(IF($F20="SA",'Sound Power'!BT15,'Sound Power'!U15)&lt;15,"&lt;15",IF($F20="SA",'Sound Power'!BT15,'Sound Power'!U15)))</f>
        <v/>
      </c>
      <c r="U20" s="82" t="str">
        <f>IF(OR($B20="",$C20="",$D20=""),"",IF(IF($F20="SA",'Sound Power'!BU15,'Sound Power'!V15)&lt;15,"&lt;15",IF($F20="SA",'Sound Power'!BU15,'Sound Power'!V15)))</f>
        <v/>
      </c>
      <c r="V20" s="82" t="str">
        <f>IF(OR($B20="",$C20="",$D20=""),"",IF(IF($F20="SA",'Sound Power'!BV15,'Sound Power'!W15)&lt;15,"&lt;15",IF($F20="SA",'Sound Power'!BV15,'Sound Power'!W15)))</f>
        <v/>
      </c>
      <c r="W20" s="82" t="str">
        <f>IF(OR($B20="",$C20="",$D20=""),"",IF(IF($F20="SA",'Sound Power'!BW15,'Sound Power'!X15)&lt;15,"&lt;15",IF($F20="SA",'Sound Power'!BW15,'Sound Power'!X15)))</f>
        <v/>
      </c>
      <c r="X20" s="82" t="str">
        <f>IF(OR($B20="",$C20="",$D20=""),"",IF(IF($F20="SA",'Sound Power'!BX15,'Sound Power'!Y15)&lt;15,"&lt;15",IF($F20="SA",'Sound Power'!BX15,'Sound Power'!Y15)))</f>
        <v/>
      </c>
      <c r="Y20" s="82" t="str">
        <f>IF(OR($B20="",$C20="",$D20=""),"",IF(IF($F20="SA",'Sound Power'!BY15,'Sound Power'!Z15)&lt;15,"&lt;15",IF($F20="SA",'Sound Power'!BY15,'Sound Power'!Z15)))</f>
        <v/>
      </c>
      <c r="Z20" s="82" t="str">
        <f>IF(OR($B20="",$C20="",$D20=""),"",IF(IF($F20="SA",'Sound Power'!BZ15,'Sound Power'!AA15)&lt;15,"&lt;15",IF($F20="SA",'Sound Power'!BZ15,'Sound Power'!AA15)))</f>
        <v/>
      </c>
      <c r="AA20" s="82" t="str">
        <f>IF(OR($B20="",$C20="",$D20=""),"",IF('Sound Power'!CS15&lt;15,"&lt;15",'Sound Power'!CS15))</f>
        <v/>
      </c>
      <c r="AB20" s="82" t="str">
        <f>IF(OR($B20="",$C20="",$D20=""),"",IF('Sound Power'!CT15&lt;15,"&lt;15",'Sound Power'!CT15))</f>
        <v/>
      </c>
      <c r="AC20" s="82" t="str">
        <f>IF(OR($B20="",$C20="",$D20=""),"",IF('Sound Power'!CU15&lt;15,"&lt;15",'Sound Power'!CU15))</f>
        <v/>
      </c>
      <c r="AD20" s="82" t="str">
        <f>IF(OR($B20="",$C20="",$D20=""),"",IF('Sound Power'!CV15&lt;15,"&lt;15",'Sound Power'!CV15))</f>
        <v/>
      </c>
      <c r="AE20" s="82" t="str">
        <f>IF(OR($B20="",$C20="",$D20=""),"",IF('Sound Power'!CW15&lt;15,"&lt;15",'Sound Power'!CW15))</f>
        <v/>
      </c>
      <c r="AF20" s="82" t="str">
        <f>IF(OR($B20="",$C20="",$D20=""),"",IF('Sound Power'!CX15&lt;15,"&lt;15",'Sound Power'!CX15))</f>
        <v/>
      </c>
      <c r="AG20" s="82" t="str">
        <f>IF(OR($B20="",$C20="",$D20=""),"",IF('Sound Power'!CY15&lt;15,"&lt;15",'Sound Power'!CY15))</f>
        <v/>
      </c>
      <c r="AH20" s="82" t="str">
        <f>IF(OR($B20="",$C20="",$D20=""),"",IF('Sound Power'!CZ15&lt;15,"&lt;15",'Sound Power'!CZ15))</f>
        <v/>
      </c>
    </row>
    <row r="21" spans="1:34" s="83" customFormat="1" ht="12.75">
      <c r="A21" s="105"/>
      <c r="B21" s="105"/>
      <c r="C21" s="105"/>
      <c r="D21" s="105"/>
      <c r="E21" s="105"/>
      <c r="F21" s="105"/>
      <c r="G21" s="92" t="str">
        <f t="shared" si="0"/>
        <v>BRD---</v>
      </c>
      <c r="H21" s="105" t="s">
        <v>145</v>
      </c>
      <c r="I21" s="105" t="s">
        <v>152</v>
      </c>
      <c r="J21" s="105">
        <v>100</v>
      </c>
      <c r="K21" s="105">
        <v>2.7</v>
      </c>
      <c r="L21" s="81" t="str">
        <f>IF(OR(B21="",C21="",D21=""),"",'Sound Power'!AL16)</f>
        <v/>
      </c>
      <c r="M21" s="82" t="str">
        <f>IF(OR(B21="",C21="",D21=""),"",'dPs,min'!E16)</f>
        <v/>
      </c>
      <c r="N21" s="82" t="str">
        <f>IF(OR(B21="",C21="",D21=""),"",IF(F21="SA",IF(Calcul!$K$1="dB(A)",IF('Sound Power'!CA16&lt;20,"&lt;20",'Sound Power'!CA16),IF('Sound Power'!CB16&lt;15,"&lt;15",'Sound Power'!CB16)),IF(Calcul!$K$1="dB(A)",IF('Sound Power'!AB16&lt;20,"&lt;20",'Sound Power'!AB16),IF('Sound Power'!AC16&lt;15,"&lt;15",'Sound Power'!AC16))))</f>
        <v/>
      </c>
      <c r="O21" s="82" t="str">
        <f>IF(OR(B21="",C21="",D21=""),"",IF(Calcul!$K$1="dB(A)",IF('Sound Power'!$DA16&lt;20,"&lt;20",'Sound Power'!$DA16),IF('Sound Power'!$DB16&lt;15,"&lt;15",'Sound Power'!$DB16)))</f>
        <v/>
      </c>
      <c r="P21" s="82" t="str">
        <f>IF(OR(B21="",C21="",D21=""),"",IF(Calcul!$K$1="dB(A)",IF('Sound Pressure'!$CA16&lt;20,"&lt;20",'Sound Pressure'!$CA16),IF('Sound Pressure'!$CB16&lt;15,"&lt;15",'Sound Pressure'!$CB16)))</f>
        <v/>
      </c>
      <c r="Q21" s="82" t="str">
        <f>IF(OR(B21="",C21="",D21=""),"",IF(Calcul!$K$1="dB(A)",IF('Sound Pressure'!$CS16&lt;20,"&lt;20",'Sound Pressure'!$CS16),IF('Sound Pressure'!$CT16&lt;15,"&lt;15",'Sound Pressure'!$CT16)))</f>
        <v/>
      </c>
      <c r="R21" s="82" t="str">
        <f>IF(OR($B21="",$C21="",$D21="",$L21&gt;10),"",IF((B21/VLOOKUP(CONCATENATE('Sound Power'!D16,IF('Sound Power'!F16&gt;=1000,'Sound Power'!F16,CONCATENATE(0,'Sound Power'!F16)),"02"),SilencerParams!$E$3:$AE$98,27,FALSE))^2&lt;1,"&lt;1",(B21/VLOOKUP(CONCATENATE('Sound Power'!D16,IF('Sound Power'!F16&gt;=1000,'Sound Power'!F16,CONCATENATE(0,'Sound Power'!F16)),"02"),SilencerParams!$E$3:$AE$98,27,FALSE))^2))</f>
        <v/>
      </c>
      <c r="S21" s="82" t="str">
        <f>IF(OR($B21="",$C21="",$D21=""),"",IF(IF($F21="SA",'Sound Power'!BS16,'Sound Power'!T16)&lt;15,"&lt;15",IF($F21="SA",'Sound Power'!BS16,'Sound Power'!T16)))</f>
        <v/>
      </c>
      <c r="T21" s="82" t="str">
        <f>IF(OR($B21="",$C21="",$D21=""),"",IF(IF($F21="SA",'Sound Power'!BT16,'Sound Power'!U16)&lt;15,"&lt;15",IF($F21="SA",'Sound Power'!BT16,'Sound Power'!U16)))</f>
        <v/>
      </c>
      <c r="U21" s="82" t="str">
        <f>IF(OR($B21="",$C21="",$D21=""),"",IF(IF($F21="SA",'Sound Power'!BU16,'Sound Power'!V16)&lt;15,"&lt;15",IF($F21="SA",'Sound Power'!BU16,'Sound Power'!V16)))</f>
        <v/>
      </c>
      <c r="V21" s="82" t="str">
        <f>IF(OR($B21="",$C21="",$D21=""),"",IF(IF($F21="SA",'Sound Power'!BV16,'Sound Power'!W16)&lt;15,"&lt;15",IF($F21="SA",'Sound Power'!BV16,'Sound Power'!W16)))</f>
        <v/>
      </c>
      <c r="W21" s="82" t="str">
        <f>IF(OR($B21="",$C21="",$D21=""),"",IF(IF($F21="SA",'Sound Power'!BW16,'Sound Power'!X16)&lt;15,"&lt;15",IF($F21="SA",'Sound Power'!BW16,'Sound Power'!X16)))</f>
        <v/>
      </c>
      <c r="X21" s="82" t="str">
        <f>IF(OR($B21="",$C21="",$D21=""),"",IF(IF($F21="SA",'Sound Power'!BX16,'Sound Power'!Y16)&lt;15,"&lt;15",IF($F21="SA",'Sound Power'!BX16,'Sound Power'!Y16)))</f>
        <v/>
      </c>
      <c r="Y21" s="82" t="str">
        <f>IF(OR($B21="",$C21="",$D21=""),"",IF(IF($F21="SA",'Sound Power'!BY16,'Sound Power'!Z16)&lt;15,"&lt;15",IF($F21="SA",'Sound Power'!BY16,'Sound Power'!Z16)))</f>
        <v/>
      </c>
      <c r="Z21" s="82" t="str">
        <f>IF(OR($B21="",$C21="",$D21=""),"",IF(IF($F21="SA",'Sound Power'!BZ16,'Sound Power'!AA16)&lt;15,"&lt;15",IF($F21="SA",'Sound Power'!BZ16,'Sound Power'!AA16)))</f>
        <v/>
      </c>
      <c r="AA21" s="82" t="str">
        <f>IF(OR($B21="",$C21="",$D21=""),"",IF('Sound Power'!CS16&lt;15,"&lt;15",'Sound Power'!CS16))</f>
        <v/>
      </c>
      <c r="AB21" s="82" t="str">
        <f>IF(OR($B21="",$C21="",$D21=""),"",IF('Sound Power'!CT16&lt;15,"&lt;15",'Sound Power'!CT16))</f>
        <v/>
      </c>
      <c r="AC21" s="82" t="str">
        <f>IF(OR($B21="",$C21="",$D21=""),"",IF('Sound Power'!CU16&lt;15,"&lt;15",'Sound Power'!CU16))</f>
        <v/>
      </c>
      <c r="AD21" s="82" t="str">
        <f>IF(OR($B21="",$C21="",$D21=""),"",IF('Sound Power'!CV16&lt;15,"&lt;15",'Sound Power'!CV16))</f>
        <v/>
      </c>
      <c r="AE21" s="82" t="str">
        <f>IF(OR($B21="",$C21="",$D21=""),"",IF('Sound Power'!CW16&lt;15,"&lt;15",'Sound Power'!CW16))</f>
        <v/>
      </c>
      <c r="AF21" s="82" t="str">
        <f>IF(OR($B21="",$C21="",$D21=""),"",IF('Sound Power'!CX16&lt;15,"&lt;15",'Sound Power'!CX16))</f>
        <v/>
      </c>
      <c r="AG21" s="82" t="str">
        <f>IF(OR($B21="",$C21="",$D21=""),"",IF('Sound Power'!CY16&lt;15,"&lt;15",'Sound Power'!CY16))</f>
        <v/>
      </c>
      <c r="AH21" s="82" t="str">
        <f>IF(OR($B21="",$C21="",$D21=""),"",IF('Sound Power'!CZ16&lt;15,"&lt;15",'Sound Power'!CZ16))</f>
        <v/>
      </c>
    </row>
    <row r="22" spans="1:34" s="83" customFormat="1" ht="12.75">
      <c r="A22" s="105"/>
      <c r="B22" s="105"/>
      <c r="C22" s="105"/>
      <c r="D22" s="105"/>
      <c r="E22" s="105"/>
      <c r="F22" s="105"/>
      <c r="G22" s="92" t="str">
        <f t="shared" si="0"/>
        <v>BRD---</v>
      </c>
      <c r="H22" s="105" t="s">
        <v>145</v>
      </c>
      <c r="I22" s="105" t="s">
        <v>152</v>
      </c>
      <c r="J22" s="105">
        <v>100</v>
      </c>
      <c r="K22" s="105">
        <v>2.7</v>
      </c>
      <c r="L22" s="81" t="str">
        <f>IF(OR(B22="",C22="",D22=""),"",'Sound Power'!AL17)</f>
        <v/>
      </c>
      <c r="M22" s="82" t="str">
        <f>IF(OR(B22="",C22="",D22=""),"",'dPs,min'!E17)</f>
        <v/>
      </c>
      <c r="N22" s="82" t="str">
        <f>IF(OR(B22="",C22="",D22=""),"",IF(F22="SA",IF(Calcul!$K$1="dB(A)",IF('Sound Power'!CA17&lt;20,"&lt;20",'Sound Power'!CA17),IF('Sound Power'!CB17&lt;15,"&lt;15",'Sound Power'!CB17)),IF(Calcul!$K$1="dB(A)",IF('Sound Power'!AB17&lt;20,"&lt;20",'Sound Power'!AB17),IF('Sound Power'!AC17&lt;15,"&lt;15",'Sound Power'!AC17))))</f>
        <v/>
      </c>
      <c r="O22" s="82" t="str">
        <f>IF(OR(B22="",C22="",D22=""),"",IF(Calcul!$K$1="dB(A)",IF('Sound Power'!$DA17&lt;20,"&lt;20",'Sound Power'!$DA17),IF('Sound Power'!$DB17&lt;15,"&lt;15",'Sound Power'!$DB17)))</f>
        <v/>
      </c>
      <c r="P22" s="82" t="str">
        <f>IF(OR(B22="",C22="",D22=""),"",IF(Calcul!$K$1="dB(A)",IF('Sound Pressure'!$CA17&lt;20,"&lt;20",'Sound Pressure'!$CA17),IF('Sound Pressure'!$CB17&lt;15,"&lt;15",'Sound Pressure'!$CB17)))</f>
        <v/>
      </c>
      <c r="Q22" s="82" t="str">
        <f>IF(OR(B22="",C22="",D22=""),"",IF(Calcul!$K$1="dB(A)",IF('Sound Pressure'!$CS17&lt;20,"&lt;20",'Sound Pressure'!$CS17),IF('Sound Pressure'!$CT17&lt;15,"&lt;15",'Sound Pressure'!$CT17)))</f>
        <v/>
      </c>
      <c r="R22" s="82" t="str">
        <f>IF(OR($B22="",$C22="",$D22="",$L22&gt;10),"",IF((B22/VLOOKUP(CONCATENATE('Sound Power'!D17,IF('Sound Power'!F17&gt;=1000,'Sound Power'!F17,CONCATENATE(0,'Sound Power'!F17)),"02"),SilencerParams!$E$3:$AE$98,27,FALSE))^2&lt;1,"&lt;1",(B22/VLOOKUP(CONCATENATE('Sound Power'!D17,IF('Sound Power'!F17&gt;=1000,'Sound Power'!F17,CONCATENATE(0,'Sound Power'!F17)),"02"),SilencerParams!$E$3:$AE$98,27,FALSE))^2))</f>
        <v/>
      </c>
      <c r="S22" s="82" t="str">
        <f>IF(OR($B22="",$C22="",$D22=""),"",IF(IF($F22="SA",'Sound Power'!BS17,'Sound Power'!T17)&lt;15,"&lt;15",IF($F22="SA",'Sound Power'!BS17,'Sound Power'!T17)))</f>
        <v/>
      </c>
      <c r="T22" s="82" t="str">
        <f>IF(OR($B22="",$C22="",$D22=""),"",IF(IF($F22="SA",'Sound Power'!BT17,'Sound Power'!U17)&lt;15,"&lt;15",IF($F22="SA",'Sound Power'!BT17,'Sound Power'!U17)))</f>
        <v/>
      </c>
      <c r="U22" s="82" t="str">
        <f>IF(OR($B22="",$C22="",$D22=""),"",IF(IF($F22="SA",'Sound Power'!BU17,'Sound Power'!V17)&lt;15,"&lt;15",IF($F22="SA",'Sound Power'!BU17,'Sound Power'!V17)))</f>
        <v/>
      </c>
      <c r="V22" s="82" t="str">
        <f>IF(OR($B22="",$C22="",$D22=""),"",IF(IF($F22="SA",'Sound Power'!BV17,'Sound Power'!W17)&lt;15,"&lt;15",IF($F22="SA",'Sound Power'!BV17,'Sound Power'!W17)))</f>
        <v/>
      </c>
      <c r="W22" s="82" t="str">
        <f>IF(OR($B22="",$C22="",$D22=""),"",IF(IF($F22="SA",'Sound Power'!BW17,'Sound Power'!X17)&lt;15,"&lt;15",IF($F22="SA",'Sound Power'!BW17,'Sound Power'!X17)))</f>
        <v/>
      </c>
      <c r="X22" s="82" t="str">
        <f>IF(OR($B22="",$C22="",$D22=""),"",IF(IF($F22="SA",'Sound Power'!BX17,'Sound Power'!Y17)&lt;15,"&lt;15",IF($F22="SA",'Sound Power'!BX17,'Sound Power'!Y17)))</f>
        <v/>
      </c>
      <c r="Y22" s="82" t="str">
        <f>IF(OR($B22="",$C22="",$D22=""),"",IF(IF($F22="SA",'Sound Power'!BY17,'Sound Power'!Z17)&lt;15,"&lt;15",IF($F22="SA",'Sound Power'!BY17,'Sound Power'!Z17)))</f>
        <v/>
      </c>
      <c r="Z22" s="82" t="str">
        <f>IF(OR($B22="",$C22="",$D22=""),"",IF(IF($F22="SA",'Sound Power'!BZ17,'Sound Power'!AA17)&lt;15,"&lt;15",IF($F22="SA",'Sound Power'!BZ17,'Sound Power'!AA17)))</f>
        <v/>
      </c>
      <c r="AA22" s="82" t="str">
        <f>IF(OR($B22="",$C22="",$D22=""),"",IF('Sound Power'!CS17&lt;15,"&lt;15",'Sound Power'!CS17))</f>
        <v/>
      </c>
      <c r="AB22" s="82" t="str">
        <f>IF(OR($B22="",$C22="",$D22=""),"",IF('Sound Power'!CT17&lt;15,"&lt;15",'Sound Power'!CT17))</f>
        <v/>
      </c>
      <c r="AC22" s="82" t="str">
        <f>IF(OR($B22="",$C22="",$D22=""),"",IF('Sound Power'!CU17&lt;15,"&lt;15",'Sound Power'!CU17))</f>
        <v/>
      </c>
      <c r="AD22" s="82" t="str">
        <f>IF(OR($B22="",$C22="",$D22=""),"",IF('Sound Power'!CV17&lt;15,"&lt;15",'Sound Power'!CV17))</f>
        <v/>
      </c>
      <c r="AE22" s="82" t="str">
        <f>IF(OR($B22="",$C22="",$D22=""),"",IF('Sound Power'!CW17&lt;15,"&lt;15",'Sound Power'!CW17))</f>
        <v/>
      </c>
      <c r="AF22" s="82" t="str">
        <f>IF(OR($B22="",$C22="",$D22=""),"",IF('Sound Power'!CX17&lt;15,"&lt;15",'Sound Power'!CX17))</f>
        <v/>
      </c>
      <c r="AG22" s="82" t="str">
        <f>IF(OR($B22="",$C22="",$D22=""),"",IF('Sound Power'!CY17&lt;15,"&lt;15",'Sound Power'!CY17))</f>
        <v/>
      </c>
      <c r="AH22" s="82" t="str">
        <f>IF(OR($B22="",$C22="",$D22=""),"",IF('Sound Power'!CZ17&lt;15,"&lt;15",'Sound Power'!CZ17))</f>
        <v/>
      </c>
    </row>
    <row r="23" spans="1:34" s="83" customFormat="1" ht="12.75">
      <c r="A23" s="105"/>
      <c r="B23" s="105"/>
      <c r="C23" s="105"/>
      <c r="D23" s="105"/>
      <c r="E23" s="105"/>
      <c r="F23" s="105"/>
      <c r="G23" s="92" t="str">
        <f t="shared" si="0"/>
        <v>BRD---</v>
      </c>
      <c r="H23" s="105" t="s">
        <v>145</v>
      </c>
      <c r="I23" s="105" t="s">
        <v>152</v>
      </c>
      <c r="J23" s="105">
        <v>100</v>
      </c>
      <c r="K23" s="105">
        <v>2.7</v>
      </c>
      <c r="L23" s="81" t="str">
        <f>IF(OR(B23="",C23="",D23=""),"",'Sound Power'!AL18)</f>
        <v/>
      </c>
      <c r="M23" s="82" t="str">
        <f>IF(OR(B23="",C23="",D23=""),"",'dPs,min'!E18)</f>
        <v/>
      </c>
      <c r="N23" s="82" t="str">
        <f>IF(OR(B23="",C23="",D23=""),"",IF(F23="SA",IF(Calcul!$K$1="dB(A)",IF('Sound Power'!CA18&lt;20,"&lt;20",'Sound Power'!CA18),IF('Sound Power'!CB18&lt;15,"&lt;15",'Sound Power'!CB18)),IF(Calcul!$K$1="dB(A)",IF('Sound Power'!AB18&lt;20,"&lt;20",'Sound Power'!AB18),IF('Sound Power'!AC18&lt;15,"&lt;15",'Sound Power'!AC18))))</f>
        <v/>
      </c>
      <c r="O23" s="82" t="str">
        <f>IF(OR(B23="",C23="",D23=""),"",IF(Calcul!$K$1="dB(A)",IF('Sound Power'!$DA18&lt;20,"&lt;20",'Sound Power'!$DA18),IF('Sound Power'!$DB18&lt;15,"&lt;15",'Sound Power'!$DB18)))</f>
        <v/>
      </c>
      <c r="P23" s="82" t="str">
        <f>IF(OR(B23="",C23="",D23=""),"",IF(Calcul!$K$1="dB(A)",IF('Sound Pressure'!$CA18&lt;20,"&lt;20",'Sound Pressure'!$CA18),IF('Sound Pressure'!$CB18&lt;15,"&lt;15",'Sound Pressure'!$CB18)))</f>
        <v/>
      </c>
      <c r="Q23" s="82" t="str">
        <f>IF(OR(B23="",C23="",D23=""),"",IF(Calcul!$K$1="dB(A)",IF('Sound Pressure'!$CS18&lt;20,"&lt;20",'Sound Pressure'!$CS18),IF('Sound Pressure'!$CT18&lt;15,"&lt;15",'Sound Pressure'!$CT18)))</f>
        <v/>
      </c>
      <c r="R23" s="82" t="str">
        <f>IF(OR($B23="",$C23="",$D23="",$L23&gt;10),"",IF((B23/VLOOKUP(CONCATENATE('Sound Power'!D18,IF('Sound Power'!F18&gt;=1000,'Sound Power'!F18,CONCATENATE(0,'Sound Power'!F18)),"02"),SilencerParams!$E$3:$AE$98,27,FALSE))^2&lt;1,"&lt;1",(B23/VLOOKUP(CONCATENATE('Sound Power'!D18,IF('Sound Power'!F18&gt;=1000,'Sound Power'!F18,CONCATENATE(0,'Sound Power'!F18)),"02"),SilencerParams!$E$3:$AE$98,27,FALSE))^2))</f>
        <v/>
      </c>
      <c r="S23" s="82" t="str">
        <f>IF(OR($B23="",$C23="",$D23=""),"",IF(IF($F23="SA",'Sound Power'!BS18,'Sound Power'!T18)&lt;15,"&lt;15",IF($F23="SA",'Sound Power'!BS18,'Sound Power'!T18)))</f>
        <v/>
      </c>
      <c r="T23" s="82" t="str">
        <f>IF(OR($B23="",$C23="",$D23=""),"",IF(IF($F23="SA",'Sound Power'!BT18,'Sound Power'!U18)&lt;15,"&lt;15",IF($F23="SA",'Sound Power'!BT18,'Sound Power'!U18)))</f>
        <v/>
      </c>
      <c r="U23" s="82" t="str">
        <f>IF(OR($B23="",$C23="",$D23=""),"",IF(IF($F23="SA",'Sound Power'!BU18,'Sound Power'!V18)&lt;15,"&lt;15",IF($F23="SA",'Sound Power'!BU18,'Sound Power'!V18)))</f>
        <v/>
      </c>
      <c r="V23" s="82" t="str">
        <f>IF(OR($B23="",$C23="",$D23=""),"",IF(IF($F23="SA",'Sound Power'!BV18,'Sound Power'!W18)&lt;15,"&lt;15",IF($F23="SA",'Sound Power'!BV18,'Sound Power'!W18)))</f>
        <v/>
      </c>
      <c r="W23" s="82" t="str">
        <f>IF(OR($B23="",$C23="",$D23=""),"",IF(IF($F23="SA",'Sound Power'!BW18,'Sound Power'!X18)&lt;15,"&lt;15",IF($F23="SA",'Sound Power'!BW18,'Sound Power'!X18)))</f>
        <v/>
      </c>
      <c r="X23" s="82" t="str">
        <f>IF(OR($B23="",$C23="",$D23=""),"",IF(IF($F23="SA",'Sound Power'!BX18,'Sound Power'!Y18)&lt;15,"&lt;15",IF($F23="SA",'Sound Power'!BX18,'Sound Power'!Y18)))</f>
        <v/>
      </c>
      <c r="Y23" s="82" t="str">
        <f>IF(OR($B23="",$C23="",$D23=""),"",IF(IF($F23="SA",'Sound Power'!BY18,'Sound Power'!Z18)&lt;15,"&lt;15",IF($F23="SA",'Sound Power'!BY18,'Sound Power'!Z18)))</f>
        <v/>
      </c>
      <c r="Z23" s="82" t="str">
        <f>IF(OR($B23="",$C23="",$D23=""),"",IF(IF($F23="SA",'Sound Power'!BZ18,'Sound Power'!AA18)&lt;15,"&lt;15",IF($F23="SA",'Sound Power'!BZ18,'Sound Power'!AA18)))</f>
        <v/>
      </c>
      <c r="AA23" s="82" t="str">
        <f>IF(OR($B23="",$C23="",$D23=""),"",IF('Sound Power'!CS18&lt;15,"&lt;15",'Sound Power'!CS18))</f>
        <v/>
      </c>
      <c r="AB23" s="82" t="str">
        <f>IF(OR($B23="",$C23="",$D23=""),"",IF('Sound Power'!CT18&lt;15,"&lt;15",'Sound Power'!CT18))</f>
        <v/>
      </c>
      <c r="AC23" s="82" t="str">
        <f>IF(OR($B23="",$C23="",$D23=""),"",IF('Sound Power'!CU18&lt;15,"&lt;15",'Sound Power'!CU18))</f>
        <v/>
      </c>
      <c r="AD23" s="82" t="str">
        <f>IF(OR($B23="",$C23="",$D23=""),"",IF('Sound Power'!CV18&lt;15,"&lt;15",'Sound Power'!CV18))</f>
        <v/>
      </c>
      <c r="AE23" s="82" t="str">
        <f>IF(OR($B23="",$C23="",$D23=""),"",IF('Sound Power'!CW18&lt;15,"&lt;15",'Sound Power'!CW18))</f>
        <v/>
      </c>
      <c r="AF23" s="82" t="str">
        <f>IF(OR($B23="",$C23="",$D23=""),"",IF('Sound Power'!CX18&lt;15,"&lt;15",'Sound Power'!CX18))</f>
        <v/>
      </c>
      <c r="AG23" s="82" t="str">
        <f>IF(OR($B23="",$C23="",$D23=""),"",IF('Sound Power'!CY18&lt;15,"&lt;15",'Sound Power'!CY18))</f>
        <v/>
      </c>
      <c r="AH23" s="82" t="str">
        <f>IF(OR($B23="",$C23="",$D23=""),"",IF('Sound Power'!CZ18&lt;15,"&lt;15",'Sound Power'!CZ18))</f>
        <v/>
      </c>
    </row>
    <row r="24" spans="1:34" s="83" customFormat="1" ht="12.75">
      <c r="A24" s="105"/>
      <c r="B24" s="105"/>
      <c r="C24" s="105"/>
      <c r="D24" s="105"/>
      <c r="E24" s="105"/>
      <c r="F24" s="105"/>
      <c r="G24" s="92" t="str">
        <f t="shared" si="0"/>
        <v>BRD---</v>
      </c>
      <c r="H24" s="105" t="s">
        <v>145</v>
      </c>
      <c r="I24" s="105" t="s">
        <v>152</v>
      </c>
      <c r="J24" s="105">
        <v>100</v>
      </c>
      <c r="K24" s="105">
        <v>2.7</v>
      </c>
      <c r="L24" s="81" t="str">
        <f>IF(OR(B24="",C24="",D24=""),"",'Sound Power'!AL19)</f>
        <v/>
      </c>
      <c r="M24" s="82" t="str">
        <f>IF(OR(B24="",C24="",D24=""),"",'dPs,min'!E19)</f>
        <v/>
      </c>
      <c r="N24" s="82" t="str">
        <f>IF(OR(B24="",C24="",D24=""),"",IF(F24="SA",IF(Calcul!$K$1="dB(A)",IF('Sound Power'!CA19&lt;20,"&lt;20",'Sound Power'!CA19),IF('Sound Power'!CB19&lt;15,"&lt;15",'Sound Power'!CB19)),IF(Calcul!$K$1="dB(A)",IF('Sound Power'!AB19&lt;20,"&lt;20",'Sound Power'!AB19),IF('Sound Power'!AC19&lt;15,"&lt;15",'Sound Power'!AC19))))</f>
        <v/>
      </c>
      <c r="O24" s="82" t="str">
        <f>IF(OR(B24="",C24="",D24=""),"",IF(Calcul!$K$1="dB(A)",IF('Sound Power'!$DA19&lt;20,"&lt;20",'Sound Power'!$DA19),IF('Sound Power'!$DB19&lt;15,"&lt;15",'Sound Power'!$DB19)))</f>
        <v/>
      </c>
      <c r="P24" s="82" t="str">
        <f>IF(OR(B24="",C24="",D24=""),"",IF(Calcul!$K$1="dB(A)",IF('Sound Pressure'!$CA19&lt;20,"&lt;20",'Sound Pressure'!$CA19),IF('Sound Pressure'!$CB19&lt;15,"&lt;15",'Sound Pressure'!$CB19)))</f>
        <v/>
      </c>
      <c r="Q24" s="82" t="str">
        <f>IF(OR(B24="",C24="",D24=""),"",IF(Calcul!$K$1="dB(A)",IF('Sound Pressure'!$CS19&lt;20,"&lt;20",'Sound Pressure'!$CS19),IF('Sound Pressure'!$CT19&lt;15,"&lt;15",'Sound Pressure'!$CT19)))</f>
        <v/>
      </c>
      <c r="R24" s="82" t="str">
        <f>IF(OR($B24="",$C24="",$D24="",$L24&gt;10),"",IF((B24/VLOOKUP(CONCATENATE('Sound Power'!D19,IF('Sound Power'!F19&gt;=1000,'Sound Power'!F19,CONCATENATE(0,'Sound Power'!F19)),"02"),SilencerParams!$E$3:$AE$98,27,FALSE))^2&lt;1,"&lt;1",(B24/VLOOKUP(CONCATENATE('Sound Power'!D19,IF('Sound Power'!F19&gt;=1000,'Sound Power'!F19,CONCATENATE(0,'Sound Power'!F19)),"02"),SilencerParams!$E$3:$AE$98,27,FALSE))^2))</f>
        <v/>
      </c>
      <c r="S24" s="82" t="str">
        <f>IF(OR($B24="",$C24="",$D24=""),"",IF(IF($F24="SA",'Sound Power'!BS19,'Sound Power'!T19)&lt;15,"&lt;15",IF($F24="SA",'Sound Power'!BS19,'Sound Power'!T19)))</f>
        <v/>
      </c>
      <c r="T24" s="82" t="str">
        <f>IF(OR($B24="",$C24="",$D24=""),"",IF(IF($F24="SA",'Sound Power'!BT19,'Sound Power'!U19)&lt;15,"&lt;15",IF($F24="SA",'Sound Power'!BT19,'Sound Power'!U19)))</f>
        <v/>
      </c>
      <c r="U24" s="82" t="str">
        <f>IF(OR($B24="",$C24="",$D24=""),"",IF(IF($F24="SA",'Sound Power'!BU19,'Sound Power'!V19)&lt;15,"&lt;15",IF($F24="SA",'Sound Power'!BU19,'Sound Power'!V19)))</f>
        <v/>
      </c>
      <c r="V24" s="82" t="str">
        <f>IF(OR($B24="",$C24="",$D24=""),"",IF(IF($F24="SA",'Sound Power'!BV19,'Sound Power'!W19)&lt;15,"&lt;15",IF($F24="SA",'Sound Power'!BV19,'Sound Power'!W19)))</f>
        <v/>
      </c>
      <c r="W24" s="82" t="str">
        <f>IF(OR($B24="",$C24="",$D24=""),"",IF(IF($F24="SA",'Sound Power'!BW19,'Sound Power'!X19)&lt;15,"&lt;15",IF($F24="SA",'Sound Power'!BW19,'Sound Power'!X19)))</f>
        <v/>
      </c>
      <c r="X24" s="82" t="str">
        <f>IF(OR($B24="",$C24="",$D24=""),"",IF(IF($F24="SA",'Sound Power'!BX19,'Sound Power'!Y19)&lt;15,"&lt;15",IF($F24="SA",'Sound Power'!BX19,'Sound Power'!Y19)))</f>
        <v/>
      </c>
      <c r="Y24" s="82" t="str">
        <f>IF(OR($B24="",$C24="",$D24=""),"",IF(IF($F24="SA",'Sound Power'!BY19,'Sound Power'!Z19)&lt;15,"&lt;15",IF($F24="SA",'Sound Power'!BY19,'Sound Power'!Z19)))</f>
        <v/>
      </c>
      <c r="Z24" s="82" t="str">
        <f>IF(OR($B24="",$C24="",$D24=""),"",IF(IF($F24="SA",'Sound Power'!BZ19,'Sound Power'!AA19)&lt;15,"&lt;15",IF($F24="SA",'Sound Power'!BZ19,'Sound Power'!AA19)))</f>
        <v/>
      </c>
      <c r="AA24" s="82" t="str">
        <f>IF(OR($B24="",$C24="",$D24=""),"",IF('Sound Power'!CS19&lt;15,"&lt;15",'Sound Power'!CS19))</f>
        <v/>
      </c>
      <c r="AB24" s="82" t="str">
        <f>IF(OR($B24="",$C24="",$D24=""),"",IF('Sound Power'!CT19&lt;15,"&lt;15",'Sound Power'!CT19))</f>
        <v/>
      </c>
      <c r="AC24" s="82" t="str">
        <f>IF(OR($B24="",$C24="",$D24=""),"",IF('Sound Power'!CU19&lt;15,"&lt;15",'Sound Power'!CU19))</f>
        <v/>
      </c>
      <c r="AD24" s="82" t="str">
        <f>IF(OR($B24="",$C24="",$D24=""),"",IF('Sound Power'!CV19&lt;15,"&lt;15",'Sound Power'!CV19))</f>
        <v/>
      </c>
      <c r="AE24" s="82" t="str">
        <f>IF(OR($B24="",$C24="",$D24=""),"",IF('Sound Power'!CW19&lt;15,"&lt;15",'Sound Power'!CW19))</f>
        <v/>
      </c>
      <c r="AF24" s="82" t="str">
        <f>IF(OR($B24="",$C24="",$D24=""),"",IF('Sound Power'!CX19&lt;15,"&lt;15",'Sound Power'!CX19))</f>
        <v/>
      </c>
      <c r="AG24" s="82" t="str">
        <f>IF(OR($B24="",$C24="",$D24=""),"",IF('Sound Power'!CY19&lt;15,"&lt;15",'Sound Power'!CY19))</f>
        <v/>
      </c>
      <c r="AH24" s="82" t="str">
        <f>IF(OR($B24="",$C24="",$D24=""),"",IF('Sound Power'!CZ19&lt;15,"&lt;15",'Sound Power'!CZ19))</f>
        <v/>
      </c>
    </row>
    <row r="25" spans="1:34" s="83" customFormat="1" ht="12.75">
      <c r="A25" s="105"/>
      <c r="B25" s="105"/>
      <c r="C25" s="105"/>
      <c r="D25" s="105"/>
      <c r="E25" s="105"/>
      <c r="F25" s="105"/>
      <c r="G25" s="92" t="str">
        <f t="shared" si="0"/>
        <v>BRD---</v>
      </c>
      <c r="H25" s="105" t="s">
        <v>145</v>
      </c>
      <c r="I25" s="105" t="s">
        <v>152</v>
      </c>
      <c r="J25" s="105">
        <v>100</v>
      </c>
      <c r="K25" s="105">
        <v>2.7</v>
      </c>
      <c r="L25" s="81" t="str">
        <f>IF(OR(B25="",C25="",D25=""),"",'Sound Power'!AL20)</f>
        <v/>
      </c>
      <c r="M25" s="82" t="str">
        <f>IF(OR(B25="",C25="",D25=""),"",'dPs,min'!E20)</f>
        <v/>
      </c>
      <c r="N25" s="82" t="str">
        <f>IF(OR(B25="",C25="",D25=""),"",IF(F25="SA",IF(Calcul!$K$1="dB(A)",IF('Sound Power'!CA20&lt;20,"&lt;20",'Sound Power'!CA20),IF('Sound Power'!CB20&lt;15,"&lt;15",'Sound Power'!CB20)),IF(Calcul!$K$1="dB(A)",IF('Sound Power'!AB20&lt;20,"&lt;20",'Sound Power'!AB20),IF('Sound Power'!AC20&lt;15,"&lt;15",'Sound Power'!AC20))))</f>
        <v/>
      </c>
      <c r="O25" s="82" t="str">
        <f>IF(OR(B25="",C25="",D25=""),"",IF(Calcul!$K$1="dB(A)",IF('Sound Power'!$DA20&lt;20,"&lt;20",'Sound Power'!$DA20),IF('Sound Power'!$DB20&lt;15,"&lt;15",'Sound Power'!$DB20)))</f>
        <v/>
      </c>
      <c r="P25" s="82" t="str">
        <f>IF(OR(B25="",C25="",D25=""),"",IF(Calcul!$K$1="dB(A)",IF('Sound Pressure'!$CA20&lt;20,"&lt;20",'Sound Pressure'!$CA20),IF('Sound Pressure'!$CB20&lt;15,"&lt;15",'Sound Pressure'!$CB20)))</f>
        <v/>
      </c>
      <c r="Q25" s="82" t="str">
        <f>IF(OR(B25="",C25="",D25=""),"",IF(Calcul!$K$1="dB(A)",IF('Sound Pressure'!$CS20&lt;20,"&lt;20",'Sound Pressure'!$CS20),IF('Sound Pressure'!$CT20&lt;15,"&lt;15",'Sound Pressure'!$CT20)))</f>
        <v/>
      </c>
      <c r="R25" s="82" t="str">
        <f>IF(OR($B25="",$C25="",$D25="",$L25&gt;10),"",IF((B25/VLOOKUP(CONCATENATE('Sound Power'!D20,IF('Sound Power'!F20&gt;=1000,'Sound Power'!F20,CONCATENATE(0,'Sound Power'!F20)),"02"),SilencerParams!$E$3:$AE$98,27,FALSE))^2&lt;1,"&lt;1",(B25/VLOOKUP(CONCATENATE('Sound Power'!D20,IF('Sound Power'!F20&gt;=1000,'Sound Power'!F20,CONCATENATE(0,'Sound Power'!F20)),"02"),SilencerParams!$E$3:$AE$98,27,FALSE))^2))</f>
        <v/>
      </c>
      <c r="S25" s="82" t="str">
        <f>IF(OR($B25="",$C25="",$D25=""),"",IF(IF($F25="SA",'Sound Power'!BS20,'Sound Power'!T20)&lt;15,"&lt;15",IF($F25="SA",'Sound Power'!BS20,'Sound Power'!T20)))</f>
        <v/>
      </c>
      <c r="T25" s="82" t="str">
        <f>IF(OR($B25="",$C25="",$D25=""),"",IF(IF($F25="SA",'Sound Power'!BT20,'Sound Power'!U20)&lt;15,"&lt;15",IF($F25="SA",'Sound Power'!BT20,'Sound Power'!U20)))</f>
        <v/>
      </c>
      <c r="U25" s="82" t="str">
        <f>IF(OR($B25="",$C25="",$D25=""),"",IF(IF($F25="SA",'Sound Power'!BU20,'Sound Power'!V20)&lt;15,"&lt;15",IF($F25="SA",'Sound Power'!BU20,'Sound Power'!V20)))</f>
        <v/>
      </c>
      <c r="V25" s="82" t="str">
        <f>IF(OR($B25="",$C25="",$D25=""),"",IF(IF($F25="SA",'Sound Power'!BV20,'Sound Power'!W20)&lt;15,"&lt;15",IF($F25="SA",'Sound Power'!BV20,'Sound Power'!W20)))</f>
        <v/>
      </c>
      <c r="W25" s="82" t="str">
        <f>IF(OR($B25="",$C25="",$D25=""),"",IF(IF($F25="SA",'Sound Power'!BW20,'Sound Power'!X20)&lt;15,"&lt;15",IF($F25="SA",'Sound Power'!BW20,'Sound Power'!X20)))</f>
        <v/>
      </c>
      <c r="X25" s="82" t="str">
        <f>IF(OR($B25="",$C25="",$D25=""),"",IF(IF($F25="SA",'Sound Power'!BX20,'Sound Power'!Y20)&lt;15,"&lt;15",IF($F25="SA",'Sound Power'!BX20,'Sound Power'!Y20)))</f>
        <v/>
      </c>
      <c r="Y25" s="82" t="str">
        <f>IF(OR($B25="",$C25="",$D25=""),"",IF(IF($F25="SA",'Sound Power'!BY20,'Sound Power'!Z20)&lt;15,"&lt;15",IF($F25="SA",'Sound Power'!BY20,'Sound Power'!Z20)))</f>
        <v/>
      </c>
      <c r="Z25" s="82" t="str">
        <f>IF(OR($B25="",$C25="",$D25=""),"",IF(IF($F25="SA",'Sound Power'!BZ20,'Sound Power'!AA20)&lt;15,"&lt;15",IF($F25="SA",'Sound Power'!BZ20,'Sound Power'!AA20)))</f>
        <v/>
      </c>
      <c r="AA25" s="82" t="str">
        <f>IF(OR($B25="",$C25="",$D25=""),"",IF('Sound Power'!CS20&lt;15,"&lt;15",'Sound Power'!CS20))</f>
        <v/>
      </c>
      <c r="AB25" s="82" t="str">
        <f>IF(OR($B25="",$C25="",$D25=""),"",IF('Sound Power'!CT20&lt;15,"&lt;15",'Sound Power'!CT20))</f>
        <v/>
      </c>
      <c r="AC25" s="82" t="str">
        <f>IF(OR($B25="",$C25="",$D25=""),"",IF('Sound Power'!CU20&lt;15,"&lt;15",'Sound Power'!CU20))</f>
        <v/>
      </c>
      <c r="AD25" s="82" t="str">
        <f>IF(OR($B25="",$C25="",$D25=""),"",IF('Sound Power'!CV20&lt;15,"&lt;15",'Sound Power'!CV20))</f>
        <v/>
      </c>
      <c r="AE25" s="82" t="str">
        <f>IF(OR($B25="",$C25="",$D25=""),"",IF('Sound Power'!CW20&lt;15,"&lt;15",'Sound Power'!CW20))</f>
        <v/>
      </c>
      <c r="AF25" s="82" t="str">
        <f>IF(OR($B25="",$C25="",$D25=""),"",IF('Sound Power'!CX20&lt;15,"&lt;15",'Sound Power'!CX20))</f>
        <v/>
      </c>
      <c r="AG25" s="82" t="str">
        <f>IF(OR($B25="",$C25="",$D25=""),"",IF('Sound Power'!CY20&lt;15,"&lt;15",'Sound Power'!CY20))</f>
        <v/>
      </c>
      <c r="AH25" s="82" t="str">
        <f>IF(OR($B25="",$C25="",$D25=""),"",IF('Sound Power'!CZ20&lt;15,"&lt;15",'Sound Power'!CZ20))</f>
        <v/>
      </c>
    </row>
    <row r="26" spans="1:34" s="83" customFormat="1" ht="12.75">
      <c r="A26" s="105"/>
      <c r="B26" s="105"/>
      <c r="C26" s="105"/>
      <c r="D26" s="105"/>
      <c r="E26" s="105"/>
      <c r="F26" s="105"/>
      <c r="G26" s="92" t="str">
        <f t="shared" si="0"/>
        <v>BRD---</v>
      </c>
      <c r="H26" s="105" t="s">
        <v>145</v>
      </c>
      <c r="I26" s="105" t="s">
        <v>152</v>
      </c>
      <c r="J26" s="105">
        <v>100</v>
      </c>
      <c r="K26" s="105">
        <v>2.7</v>
      </c>
      <c r="L26" s="81" t="str">
        <f>IF(OR(B26="",C26="",D26=""),"",'Sound Power'!AL21)</f>
        <v/>
      </c>
      <c r="M26" s="82" t="str">
        <f>IF(OR(B26="",C26="",D26=""),"",'dPs,min'!E21)</f>
        <v/>
      </c>
      <c r="N26" s="82" t="str">
        <f>IF(OR(B26="",C26="",D26=""),"",IF(F26="SA",IF(Calcul!$K$1="dB(A)",IF('Sound Power'!CA21&lt;20,"&lt;20",'Sound Power'!CA21),IF('Sound Power'!CB21&lt;15,"&lt;15",'Sound Power'!CB21)),IF(Calcul!$K$1="dB(A)",IF('Sound Power'!AB21&lt;20,"&lt;20",'Sound Power'!AB21),IF('Sound Power'!AC21&lt;15,"&lt;15",'Sound Power'!AC21))))</f>
        <v/>
      </c>
      <c r="O26" s="82" t="str">
        <f>IF(OR(B26="",C26="",D26=""),"",IF(Calcul!$K$1="dB(A)",IF('Sound Power'!$DA21&lt;20,"&lt;20",'Sound Power'!$DA21),IF('Sound Power'!$DB21&lt;15,"&lt;15",'Sound Power'!$DB21)))</f>
        <v/>
      </c>
      <c r="P26" s="82" t="str">
        <f>IF(OR(B26="",C26="",D26=""),"",IF(Calcul!$K$1="dB(A)",IF('Sound Pressure'!$CA21&lt;20,"&lt;20",'Sound Pressure'!$CA21),IF('Sound Pressure'!$CB21&lt;15,"&lt;15",'Sound Pressure'!$CB21)))</f>
        <v/>
      </c>
      <c r="Q26" s="82" t="str">
        <f>IF(OR(B26="",C26="",D26=""),"",IF(Calcul!$K$1="dB(A)",IF('Sound Pressure'!$CS21&lt;20,"&lt;20",'Sound Pressure'!$CS21),IF('Sound Pressure'!$CT21&lt;15,"&lt;15",'Sound Pressure'!$CT21)))</f>
        <v/>
      </c>
      <c r="R26" s="82" t="str">
        <f>IF(OR($B26="",$C26="",$D26="",$L26&gt;10),"",IF((B26/VLOOKUP(CONCATENATE('Sound Power'!D21,IF('Sound Power'!F21&gt;=1000,'Sound Power'!F21,CONCATENATE(0,'Sound Power'!F21)),"02"),SilencerParams!$E$3:$AE$98,27,FALSE))^2&lt;1,"&lt;1",(B26/VLOOKUP(CONCATENATE('Sound Power'!D21,IF('Sound Power'!F21&gt;=1000,'Sound Power'!F21,CONCATENATE(0,'Sound Power'!F21)),"02"),SilencerParams!$E$3:$AE$98,27,FALSE))^2))</f>
        <v/>
      </c>
      <c r="S26" s="82" t="str">
        <f>IF(OR($B26="",$C26="",$D26=""),"",IF(IF($F26="SA",'Sound Power'!BS21,'Sound Power'!T21)&lt;15,"&lt;15",IF($F26="SA",'Sound Power'!BS21,'Sound Power'!T21)))</f>
        <v/>
      </c>
      <c r="T26" s="82" t="str">
        <f>IF(OR($B26="",$C26="",$D26=""),"",IF(IF($F26="SA",'Sound Power'!BT21,'Sound Power'!U21)&lt;15,"&lt;15",IF($F26="SA",'Sound Power'!BT21,'Sound Power'!U21)))</f>
        <v/>
      </c>
      <c r="U26" s="82" t="str">
        <f>IF(OR($B26="",$C26="",$D26=""),"",IF(IF($F26="SA",'Sound Power'!BU21,'Sound Power'!V21)&lt;15,"&lt;15",IF($F26="SA",'Sound Power'!BU21,'Sound Power'!V21)))</f>
        <v/>
      </c>
      <c r="V26" s="82" t="str">
        <f>IF(OR($B26="",$C26="",$D26=""),"",IF(IF($F26="SA",'Sound Power'!BV21,'Sound Power'!W21)&lt;15,"&lt;15",IF($F26="SA",'Sound Power'!BV21,'Sound Power'!W21)))</f>
        <v/>
      </c>
      <c r="W26" s="82" t="str">
        <f>IF(OR($B26="",$C26="",$D26=""),"",IF(IF($F26="SA",'Sound Power'!BW21,'Sound Power'!X21)&lt;15,"&lt;15",IF($F26="SA",'Sound Power'!BW21,'Sound Power'!X21)))</f>
        <v/>
      </c>
      <c r="X26" s="82" t="str">
        <f>IF(OR($B26="",$C26="",$D26=""),"",IF(IF($F26="SA",'Sound Power'!BX21,'Sound Power'!Y21)&lt;15,"&lt;15",IF($F26="SA",'Sound Power'!BX21,'Sound Power'!Y21)))</f>
        <v/>
      </c>
      <c r="Y26" s="82" t="str">
        <f>IF(OR($B26="",$C26="",$D26=""),"",IF(IF($F26="SA",'Sound Power'!BY21,'Sound Power'!Z21)&lt;15,"&lt;15",IF($F26="SA",'Sound Power'!BY21,'Sound Power'!Z21)))</f>
        <v/>
      </c>
      <c r="Z26" s="82" t="str">
        <f>IF(OR($B26="",$C26="",$D26=""),"",IF(IF($F26="SA",'Sound Power'!BZ21,'Sound Power'!AA21)&lt;15,"&lt;15",IF($F26="SA",'Sound Power'!BZ21,'Sound Power'!AA21)))</f>
        <v/>
      </c>
      <c r="AA26" s="82" t="str">
        <f>IF(OR($B26="",$C26="",$D26=""),"",IF('Sound Power'!CS21&lt;15,"&lt;15",'Sound Power'!CS21))</f>
        <v/>
      </c>
      <c r="AB26" s="82" t="str">
        <f>IF(OR($B26="",$C26="",$D26=""),"",IF('Sound Power'!CT21&lt;15,"&lt;15",'Sound Power'!CT21))</f>
        <v/>
      </c>
      <c r="AC26" s="82" t="str">
        <f>IF(OR($B26="",$C26="",$D26=""),"",IF('Sound Power'!CU21&lt;15,"&lt;15",'Sound Power'!CU21))</f>
        <v/>
      </c>
      <c r="AD26" s="82" t="str">
        <f>IF(OR($B26="",$C26="",$D26=""),"",IF('Sound Power'!CV21&lt;15,"&lt;15",'Sound Power'!CV21))</f>
        <v/>
      </c>
      <c r="AE26" s="82" t="str">
        <f>IF(OR($B26="",$C26="",$D26=""),"",IF('Sound Power'!CW21&lt;15,"&lt;15",'Sound Power'!CW21))</f>
        <v/>
      </c>
      <c r="AF26" s="82" t="str">
        <f>IF(OR($B26="",$C26="",$D26=""),"",IF('Sound Power'!CX21&lt;15,"&lt;15",'Sound Power'!CX21))</f>
        <v/>
      </c>
      <c r="AG26" s="82" t="str">
        <f>IF(OR($B26="",$C26="",$D26=""),"",IF('Sound Power'!CY21&lt;15,"&lt;15",'Sound Power'!CY21))</f>
        <v/>
      </c>
      <c r="AH26" s="82" t="str">
        <f>IF(OR($B26="",$C26="",$D26=""),"",IF('Sound Power'!CZ21&lt;15,"&lt;15",'Sound Power'!CZ21))</f>
        <v/>
      </c>
    </row>
    <row r="27" spans="1:34" s="83" customFormat="1" ht="12.75">
      <c r="A27" s="105"/>
      <c r="B27" s="105"/>
      <c r="C27" s="105"/>
      <c r="D27" s="105"/>
      <c r="E27" s="105"/>
      <c r="F27" s="105"/>
      <c r="G27" s="92" t="str">
        <f t="shared" si="0"/>
        <v>BRD---</v>
      </c>
      <c r="H27" s="105" t="s">
        <v>145</v>
      </c>
      <c r="I27" s="105" t="s">
        <v>152</v>
      </c>
      <c r="J27" s="105">
        <v>100</v>
      </c>
      <c r="K27" s="105">
        <v>2.7</v>
      </c>
      <c r="L27" s="81" t="str">
        <f>IF(OR(B27="",C27="",D27=""),"",'Sound Power'!AL22)</f>
        <v/>
      </c>
      <c r="M27" s="82" t="str">
        <f>IF(OR(B27="",C27="",D27=""),"",'dPs,min'!E22)</f>
        <v/>
      </c>
      <c r="N27" s="82" t="str">
        <f>IF(OR(B27="",C27="",D27=""),"",IF(F27="SA",IF(Calcul!$K$1="dB(A)",IF('Sound Power'!CA22&lt;20,"&lt;20",'Sound Power'!CA22),IF('Sound Power'!CB22&lt;15,"&lt;15",'Sound Power'!CB22)),IF(Calcul!$K$1="dB(A)",IF('Sound Power'!AB22&lt;20,"&lt;20",'Sound Power'!AB22),IF('Sound Power'!AC22&lt;15,"&lt;15",'Sound Power'!AC22))))</f>
        <v/>
      </c>
      <c r="O27" s="82" t="str">
        <f>IF(OR(B27="",C27="",D27=""),"",IF(Calcul!$K$1="dB(A)",IF('Sound Power'!$DA22&lt;20,"&lt;20",'Sound Power'!$DA22),IF('Sound Power'!$DB22&lt;15,"&lt;15",'Sound Power'!$DB22)))</f>
        <v/>
      </c>
      <c r="P27" s="82" t="str">
        <f>IF(OR(B27="",C27="",D27=""),"",IF(Calcul!$K$1="dB(A)",IF('Sound Pressure'!$CA22&lt;20,"&lt;20",'Sound Pressure'!$CA22),IF('Sound Pressure'!$CB22&lt;15,"&lt;15",'Sound Pressure'!$CB22)))</f>
        <v/>
      </c>
      <c r="Q27" s="82" t="str">
        <f>IF(OR(B27="",C27="",D27=""),"",IF(Calcul!$K$1="dB(A)",IF('Sound Pressure'!$CS22&lt;20,"&lt;20",'Sound Pressure'!$CS22),IF('Sound Pressure'!$CT22&lt;15,"&lt;15",'Sound Pressure'!$CT22)))</f>
        <v/>
      </c>
      <c r="R27" s="82" t="str">
        <f>IF(OR($B27="",$C27="",$D27="",$L27&gt;10),"",IF((B27/VLOOKUP(CONCATENATE('Sound Power'!D22,IF('Sound Power'!F22&gt;=1000,'Sound Power'!F22,CONCATENATE(0,'Sound Power'!F22)),"02"),SilencerParams!$E$3:$AE$98,27,FALSE))^2&lt;1,"&lt;1",(B27/VLOOKUP(CONCATENATE('Sound Power'!D22,IF('Sound Power'!F22&gt;=1000,'Sound Power'!F22,CONCATENATE(0,'Sound Power'!F22)),"02"),SilencerParams!$E$3:$AE$98,27,FALSE))^2))</f>
        <v/>
      </c>
      <c r="S27" s="82" t="str">
        <f>IF(OR($B27="",$C27="",$D27=""),"",IF(IF($F27="SA",'Sound Power'!BS22,'Sound Power'!T22)&lt;15,"&lt;15",IF($F27="SA",'Sound Power'!BS22,'Sound Power'!T22)))</f>
        <v/>
      </c>
      <c r="T27" s="82" t="str">
        <f>IF(OR($B27="",$C27="",$D27=""),"",IF(IF($F27="SA",'Sound Power'!BT22,'Sound Power'!U22)&lt;15,"&lt;15",IF($F27="SA",'Sound Power'!BT22,'Sound Power'!U22)))</f>
        <v/>
      </c>
      <c r="U27" s="82" t="str">
        <f>IF(OR($B27="",$C27="",$D27=""),"",IF(IF($F27="SA",'Sound Power'!BU22,'Sound Power'!V22)&lt;15,"&lt;15",IF($F27="SA",'Sound Power'!BU22,'Sound Power'!V22)))</f>
        <v/>
      </c>
      <c r="V27" s="82" t="str">
        <f>IF(OR($B27="",$C27="",$D27=""),"",IF(IF($F27="SA",'Sound Power'!BV22,'Sound Power'!W22)&lt;15,"&lt;15",IF($F27="SA",'Sound Power'!BV22,'Sound Power'!W22)))</f>
        <v/>
      </c>
      <c r="W27" s="82" t="str">
        <f>IF(OR($B27="",$C27="",$D27=""),"",IF(IF($F27="SA",'Sound Power'!BW22,'Sound Power'!X22)&lt;15,"&lt;15",IF($F27="SA",'Sound Power'!BW22,'Sound Power'!X22)))</f>
        <v/>
      </c>
      <c r="X27" s="82" t="str">
        <f>IF(OR($B27="",$C27="",$D27=""),"",IF(IF($F27="SA",'Sound Power'!BX22,'Sound Power'!Y22)&lt;15,"&lt;15",IF($F27="SA",'Sound Power'!BX22,'Sound Power'!Y22)))</f>
        <v/>
      </c>
      <c r="Y27" s="82" t="str">
        <f>IF(OR($B27="",$C27="",$D27=""),"",IF(IF($F27="SA",'Sound Power'!BY22,'Sound Power'!Z22)&lt;15,"&lt;15",IF($F27="SA",'Sound Power'!BY22,'Sound Power'!Z22)))</f>
        <v/>
      </c>
      <c r="Z27" s="82" t="str">
        <f>IF(OR($B27="",$C27="",$D27=""),"",IF(IF($F27="SA",'Sound Power'!BZ22,'Sound Power'!AA22)&lt;15,"&lt;15",IF($F27="SA",'Sound Power'!BZ22,'Sound Power'!AA22)))</f>
        <v/>
      </c>
      <c r="AA27" s="82" t="str">
        <f>IF(OR($B27="",$C27="",$D27=""),"",IF('Sound Power'!CS22&lt;15,"&lt;15",'Sound Power'!CS22))</f>
        <v/>
      </c>
      <c r="AB27" s="82" t="str">
        <f>IF(OR($B27="",$C27="",$D27=""),"",IF('Sound Power'!CT22&lt;15,"&lt;15",'Sound Power'!CT22))</f>
        <v/>
      </c>
      <c r="AC27" s="82" t="str">
        <f>IF(OR($B27="",$C27="",$D27=""),"",IF('Sound Power'!CU22&lt;15,"&lt;15",'Sound Power'!CU22))</f>
        <v/>
      </c>
      <c r="AD27" s="82" t="str">
        <f>IF(OR($B27="",$C27="",$D27=""),"",IF('Sound Power'!CV22&lt;15,"&lt;15",'Sound Power'!CV22))</f>
        <v/>
      </c>
      <c r="AE27" s="82" t="str">
        <f>IF(OR($B27="",$C27="",$D27=""),"",IF('Sound Power'!CW22&lt;15,"&lt;15",'Sound Power'!CW22))</f>
        <v/>
      </c>
      <c r="AF27" s="82" t="str">
        <f>IF(OR($B27="",$C27="",$D27=""),"",IF('Sound Power'!CX22&lt;15,"&lt;15",'Sound Power'!CX22))</f>
        <v/>
      </c>
      <c r="AG27" s="82" t="str">
        <f>IF(OR($B27="",$C27="",$D27=""),"",IF('Sound Power'!CY22&lt;15,"&lt;15",'Sound Power'!CY22))</f>
        <v/>
      </c>
      <c r="AH27" s="82" t="str">
        <f>IF(OR($B27="",$C27="",$D27=""),"",IF('Sound Power'!CZ22&lt;15,"&lt;15",'Sound Power'!CZ22))</f>
        <v/>
      </c>
    </row>
    <row r="28" spans="1:34" s="83" customFormat="1" ht="12.75">
      <c r="A28" s="105"/>
      <c r="B28" s="105"/>
      <c r="C28" s="105"/>
      <c r="D28" s="105"/>
      <c r="E28" s="105"/>
      <c r="F28" s="105"/>
      <c r="G28" s="92" t="str">
        <f t="shared" si="0"/>
        <v>BRD---</v>
      </c>
      <c r="H28" s="105" t="s">
        <v>145</v>
      </c>
      <c r="I28" s="105" t="s">
        <v>152</v>
      </c>
      <c r="J28" s="105">
        <v>100</v>
      </c>
      <c r="K28" s="105">
        <v>2.7</v>
      </c>
      <c r="L28" s="81" t="str">
        <f>IF(OR(B28="",C28="",D28=""),"",'Sound Power'!AL23)</f>
        <v/>
      </c>
      <c r="M28" s="82" t="str">
        <f>IF(OR(B28="",C28="",D28=""),"",'dPs,min'!E23)</f>
        <v/>
      </c>
      <c r="N28" s="82" t="str">
        <f>IF(OR(B28="",C28="",D28=""),"",IF(F28="SA",IF(Calcul!$K$1="dB(A)",IF('Sound Power'!CA23&lt;20,"&lt;20",'Sound Power'!CA23),IF('Sound Power'!CB23&lt;15,"&lt;15",'Sound Power'!CB23)),IF(Calcul!$K$1="dB(A)",IF('Sound Power'!AB23&lt;20,"&lt;20",'Sound Power'!AB23),IF('Sound Power'!AC23&lt;15,"&lt;15",'Sound Power'!AC23))))</f>
        <v/>
      </c>
      <c r="O28" s="82" t="str">
        <f>IF(OR(B28="",C28="",D28=""),"",IF(Calcul!$K$1="dB(A)",IF('Sound Power'!$DA23&lt;20,"&lt;20",'Sound Power'!$DA23),IF('Sound Power'!$DB23&lt;15,"&lt;15",'Sound Power'!$DB23)))</f>
        <v/>
      </c>
      <c r="P28" s="82" t="str">
        <f>IF(OR(B28="",C28="",D28=""),"",IF(Calcul!$K$1="dB(A)",IF('Sound Pressure'!$CA23&lt;20,"&lt;20",'Sound Pressure'!$CA23),IF('Sound Pressure'!$CB23&lt;15,"&lt;15",'Sound Pressure'!$CB23)))</f>
        <v/>
      </c>
      <c r="Q28" s="82" t="str">
        <f>IF(OR(B28="",C28="",D28=""),"",IF(Calcul!$K$1="dB(A)",IF('Sound Pressure'!$CS23&lt;20,"&lt;20",'Sound Pressure'!$CS23),IF('Sound Pressure'!$CT23&lt;15,"&lt;15",'Sound Pressure'!$CT23)))</f>
        <v/>
      </c>
      <c r="R28" s="82" t="str">
        <f>IF(OR($B28="",$C28="",$D28="",$L28&gt;10),"",IF((B28/VLOOKUP(CONCATENATE('Sound Power'!D23,IF('Sound Power'!F23&gt;=1000,'Sound Power'!F23,CONCATENATE(0,'Sound Power'!F23)),"02"),SilencerParams!$E$3:$AE$98,27,FALSE))^2&lt;1,"&lt;1",(B28/VLOOKUP(CONCATENATE('Sound Power'!D23,IF('Sound Power'!F23&gt;=1000,'Sound Power'!F23,CONCATENATE(0,'Sound Power'!F23)),"02"),SilencerParams!$E$3:$AE$98,27,FALSE))^2))</f>
        <v/>
      </c>
      <c r="S28" s="82" t="str">
        <f>IF(OR($B28="",$C28="",$D28=""),"",IF(IF($F28="SA",'Sound Power'!BS23,'Sound Power'!T23)&lt;15,"&lt;15",IF($F28="SA",'Sound Power'!BS23,'Sound Power'!T23)))</f>
        <v/>
      </c>
      <c r="T28" s="82" t="str">
        <f>IF(OR($B28="",$C28="",$D28=""),"",IF(IF($F28="SA",'Sound Power'!BT23,'Sound Power'!U23)&lt;15,"&lt;15",IF($F28="SA",'Sound Power'!BT23,'Sound Power'!U23)))</f>
        <v/>
      </c>
      <c r="U28" s="82" t="str">
        <f>IF(OR($B28="",$C28="",$D28=""),"",IF(IF($F28="SA",'Sound Power'!BU23,'Sound Power'!V23)&lt;15,"&lt;15",IF($F28="SA",'Sound Power'!BU23,'Sound Power'!V23)))</f>
        <v/>
      </c>
      <c r="V28" s="82" t="str">
        <f>IF(OR($B28="",$C28="",$D28=""),"",IF(IF($F28="SA",'Sound Power'!BV23,'Sound Power'!W23)&lt;15,"&lt;15",IF($F28="SA",'Sound Power'!BV23,'Sound Power'!W23)))</f>
        <v/>
      </c>
      <c r="W28" s="82" t="str">
        <f>IF(OR($B28="",$C28="",$D28=""),"",IF(IF($F28="SA",'Sound Power'!BW23,'Sound Power'!X23)&lt;15,"&lt;15",IF($F28="SA",'Sound Power'!BW23,'Sound Power'!X23)))</f>
        <v/>
      </c>
      <c r="X28" s="82" t="str">
        <f>IF(OR($B28="",$C28="",$D28=""),"",IF(IF($F28="SA",'Sound Power'!BX23,'Sound Power'!Y23)&lt;15,"&lt;15",IF($F28="SA",'Sound Power'!BX23,'Sound Power'!Y23)))</f>
        <v/>
      </c>
      <c r="Y28" s="82" t="str">
        <f>IF(OR($B28="",$C28="",$D28=""),"",IF(IF($F28="SA",'Sound Power'!BY23,'Sound Power'!Z23)&lt;15,"&lt;15",IF($F28="SA",'Sound Power'!BY23,'Sound Power'!Z23)))</f>
        <v/>
      </c>
      <c r="Z28" s="82" t="str">
        <f>IF(OR($B28="",$C28="",$D28=""),"",IF(IF($F28="SA",'Sound Power'!BZ23,'Sound Power'!AA23)&lt;15,"&lt;15",IF($F28="SA",'Sound Power'!BZ23,'Sound Power'!AA23)))</f>
        <v/>
      </c>
      <c r="AA28" s="82" t="str">
        <f>IF(OR($B28="",$C28="",$D28=""),"",IF('Sound Power'!CS23&lt;15,"&lt;15",'Sound Power'!CS23))</f>
        <v/>
      </c>
      <c r="AB28" s="82" t="str">
        <f>IF(OR($B28="",$C28="",$D28=""),"",IF('Sound Power'!CT23&lt;15,"&lt;15",'Sound Power'!CT23))</f>
        <v/>
      </c>
      <c r="AC28" s="82" t="str">
        <f>IF(OR($B28="",$C28="",$D28=""),"",IF('Sound Power'!CU23&lt;15,"&lt;15",'Sound Power'!CU23))</f>
        <v/>
      </c>
      <c r="AD28" s="82" t="str">
        <f>IF(OR($B28="",$C28="",$D28=""),"",IF('Sound Power'!CV23&lt;15,"&lt;15",'Sound Power'!CV23))</f>
        <v/>
      </c>
      <c r="AE28" s="82" t="str">
        <f>IF(OR($B28="",$C28="",$D28=""),"",IF('Sound Power'!CW23&lt;15,"&lt;15",'Sound Power'!CW23))</f>
        <v/>
      </c>
      <c r="AF28" s="82" t="str">
        <f>IF(OR($B28="",$C28="",$D28=""),"",IF('Sound Power'!CX23&lt;15,"&lt;15",'Sound Power'!CX23))</f>
        <v/>
      </c>
      <c r="AG28" s="82" t="str">
        <f>IF(OR($B28="",$C28="",$D28=""),"",IF('Sound Power'!CY23&lt;15,"&lt;15",'Sound Power'!CY23))</f>
        <v/>
      </c>
      <c r="AH28" s="82" t="str">
        <f>IF(OR($B28="",$C28="",$D28=""),"",IF('Sound Power'!CZ23&lt;15,"&lt;15",'Sound Power'!CZ23))</f>
        <v/>
      </c>
    </row>
    <row r="29" spans="1:34" s="83" customFormat="1" ht="12.75">
      <c r="A29" s="105"/>
      <c r="B29" s="105"/>
      <c r="C29" s="105"/>
      <c r="D29" s="105"/>
      <c r="E29" s="105"/>
      <c r="F29" s="105"/>
      <c r="G29" s="92" t="str">
        <f t="shared" si="0"/>
        <v>BRD---</v>
      </c>
      <c r="H29" s="105" t="s">
        <v>145</v>
      </c>
      <c r="I29" s="105" t="s">
        <v>152</v>
      </c>
      <c r="J29" s="105">
        <v>100</v>
      </c>
      <c r="K29" s="105">
        <v>2.7</v>
      </c>
      <c r="L29" s="81" t="str">
        <f>IF(OR(B29="",C29="",D29=""),"",'Sound Power'!AL24)</f>
        <v/>
      </c>
      <c r="M29" s="82" t="str">
        <f>IF(OR(B29="",C29="",D29=""),"",'dPs,min'!E24)</f>
        <v/>
      </c>
      <c r="N29" s="82" t="str">
        <f>IF(OR(B29="",C29="",D29=""),"",IF(F29="SA",IF(Calcul!$K$1="dB(A)",IF('Sound Power'!CA24&lt;20,"&lt;20",'Sound Power'!CA24),IF('Sound Power'!CB24&lt;15,"&lt;15",'Sound Power'!CB24)),IF(Calcul!$K$1="dB(A)",IF('Sound Power'!AB24&lt;20,"&lt;20",'Sound Power'!AB24),IF('Sound Power'!AC24&lt;15,"&lt;15",'Sound Power'!AC24))))</f>
        <v/>
      </c>
      <c r="O29" s="82" t="str">
        <f>IF(OR(B29="",C29="",D29=""),"",IF(Calcul!$K$1="dB(A)",IF('Sound Power'!$DA24&lt;20,"&lt;20",'Sound Power'!$DA24),IF('Sound Power'!$DB24&lt;15,"&lt;15",'Sound Power'!$DB24)))</f>
        <v/>
      </c>
      <c r="P29" s="82" t="str">
        <f>IF(OR(B29="",C29="",D29=""),"",IF(Calcul!$K$1="dB(A)",IF('Sound Pressure'!$CA24&lt;20,"&lt;20",'Sound Pressure'!$CA24),IF('Sound Pressure'!$CB24&lt;15,"&lt;15",'Sound Pressure'!$CB24)))</f>
        <v/>
      </c>
      <c r="Q29" s="82" t="str">
        <f>IF(OR(B29="",C29="",D29=""),"",IF(Calcul!$K$1="dB(A)",IF('Sound Pressure'!$CS24&lt;20,"&lt;20",'Sound Pressure'!$CS24),IF('Sound Pressure'!$CT24&lt;15,"&lt;15",'Sound Pressure'!$CT24)))</f>
        <v/>
      </c>
      <c r="R29" s="82" t="str">
        <f>IF(OR($B29="",$C29="",$D29="",$L29&gt;10),"",IF((B29/VLOOKUP(CONCATENATE('Sound Power'!D24,IF('Sound Power'!F24&gt;=1000,'Sound Power'!F24,CONCATENATE(0,'Sound Power'!F24)),"02"),SilencerParams!$E$3:$AE$98,27,FALSE))^2&lt;1,"&lt;1",(B29/VLOOKUP(CONCATENATE('Sound Power'!D24,IF('Sound Power'!F24&gt;=1000,'Sound Power'!F24,CONCATENATE(0,'Sound Power'!F24)),"02"),SilencerParams!$E$3:$AE$98,27,FALSE))^2))</f>
        <v/>
      </c>
      <c r="S29" s="82" t="str">
        <f>IF(OR($B29="",$C29="",$D29=""),"",IF(IF($F29="SA",'Sound Power'!BS24,'Sound Power'!T24)&lt;15,"&lt;15",IF($F29="SA",'Sound Power'!BS24,'Sound Power'!T24)))</f>
        <v/>
      </c>
      <c r="T29" s="82" t="str">
        <f>IF(OR($B29="",$C29="",$D29=""),"",IF(IF($F29="SA",'Sound Power'!BT24,'Sound Power'!U24)&lt;15,"&lt;15",IF($F29="SA",'Sound Power'!BT24,'Sound Power'!U24)))</f>
        <v/>
      </c>
      <c r="U29" s="82" t="str">
        <f>IF(OR($B29="",$C29="",$D29=""),"",IF(IF($F29="SA",'Sound Power'!BU24,'Sound Power'!V24)&lt;15,"&lt;15",IF($F29="SA",'Sound Power'!BU24,'Sound Power'!V24)))</f>
        <v/>
      </c>
      <c r="V29" s="82" t="str">
        <f>IF(OR($B29="",$C29="",$D29=""),"",IF(IF($F29="SA",'Sound Power'!BV24,'Sound Power'!W24)&lt;15,"&lt;15",IF($F29="SA",'Sound Power'!BV24,'Sound Power'!W24)))</f>
        <v/>
      </c>
      <c r="W29" s="82" t="str">
        <f>IF(OR($B29="",$C29="",$D29=""),"",IF(IF($F29="SA",'Sound Power'!BW24,'Sound Power'!X24)&lt;15,"&lt;15",IF($F29="SA",'Sound Power'!BW24,'Sound Power'!X24)))</f>
        <v/>
      </c>
      <c r="X29" s="82" t="str">
        <f>IF(OR($B29="",$C29="",$D29=""),"",IF(IF($F29="SA",'Sound Power'!BX24,'Sound Power'!Y24)&lt;15,"&lt;15",IF($F29="SA",'Sound Power'!BX24,'Sound Power'!Y24)))</f>
        <v/>
      </c>
      <c r="Y29" s="82" t="str">
        <f>IF(OR($B29="",$C29="",$D29=""),"",IF(IF($F29="SA",'Sound Power'!BY24,'Sound Power'!Z24)&lt;15,"&lt;15",IF($F29="SA",'Sound Power'!BY24,'Sound Power'!Z24)))</f>
        <v/>
      </c>
      <c r="Z29" s="82" t="str">
        <f>IF(OR($B29="",$C29="",$D29=""),"",IF(IF($F29="SA",'Sound Power'!BZ24,'Sound Power'!AA24)&lt;15,"&lt;15",IF($F29="SA",'Sound Power'!BZ24,'Sound Power'!AA24)))</f>
        <v/>
      </c>
      <c r="AA29" s="82" t="str">
        <f>IF(OR($B29="",$C29="",$D29=""),"",IF('Sound Power'!CS24&lt;15,"&lt;15",'Sound Power'!CS24))</f>
        <v/>
      </c>
      <c r="AB29" s="82" t="str">
        <f>IF(OR($B29="",$C29="",$D29=""),"",IF('Sound Power'!CT24&lt;15,"&lt;15",'Sound Power'!CT24))</f>
        <v/>
      </c>
      <c r="AC29" s="82" t="str">
        <f>IF(OR($B29="",$C29="",$D29=""),"",IF('Sound Power'!CU24&lt;15,"&lt;15",'Sound Power'!CU24))</f>
        <v/>
      </c>
      <c r="AD29" s="82" t="str">
        <f>IF(OR($B29="",$C29="",$D29=""),"",IF('Sound Power'!CV24&lt;15,"&lt;15",'Sound Power'!CV24))</f>
        <v/>
      </c>
      <c r="AE29" s="82" t="str">
        <f>IF(OR($B29="",$C29="",$D29=""),"",IF('Sound Power'!CW24&lt;15,"&lt;15",'Sound Power'!CW24))</f>
        <v/>
      </c>
      <c r="AF29" s="82" t="str">
        <f>IF(OR($B29="",$C29="",$D29=""),"",IF('Sound Power'!CX24&lt;15,"&lt;15",'Sound Power'!CX24))</f>
        <v/>
      </c>
      <c r="AG29" s="82" t="str">
        <f>IF(OR($B29="",$C29="",$D29=""),"",IF('Sound Power'!CY24&lt;15,"&lt;15",'Sound Power'!CY24))</f>
        <v/>
      </c>
      <c r="AH29" s="82" t="str">
        <f>IF(OR($B29="",$C29="",$D29=""),"",IF('Sound Power'!CZ24&lt;15,"&lt;15",'Sound Power'!CZ24))</f>
        <v/>
      </c>
    </row>
    <row r="30" spans="1:34" s="83" customFormat="1" ht="12.75">
      <c r="A30" s="105"/>
      <c r="B30" s="105"/>
      <c r="C30" s="105"/>
      <c r="D30" s="105"/>
      <c r="E30" s="105"/>
      <c r="F30" s="105"/>
      <c r="G30" s="92" t="str">
        <f t="shared" si="0"/>
        <v>BRD---</v>
      </c>
      <c r="H30" s="105" t="s">
        <v>145</v>
      </c>
      <c r="I30" s="105" t="s">
        <v>152</v>
      </c>
      <c r="J30" s="105">
        <v>100</v>
      </c>
      <c r="K30" s="105">
        <v>2.7</v>
      </c>
      <c r="L30" s="81" t="str">
        <f>IF(OR(B30="",C30="",D30=""),"",'Sound Power'!AL25)</f>
        <v/>
      </c>
      <c r="M30" s="82" t="str">
        <f>IF(OR(B30="",C30="",D30=""),"",'dPs,min'!E25)</f>
        <v/>
      </c>
      <c r="N30" s="82" t="str">
        <f>IF(OR(B30="",C30="",D30=""),"",IF(F30="SA",IF(Calcul!$K$1="dB(A)",IF('Sound Power'!CA25&lt;20,"&lt;20",'Sound Power'!CA25),IF('Sound Power'!CB25&lt;15,"&lt;15",'Sound Power'!CB25)),IF(Calcul!$K$1="dB(A)",IF('Sound Power'!AB25&lt;20,"&lt;20",'Sound Power'!AB25),IF('Sound Power'!AC25&lt;15,"&lt;15",'Sound Power'!AC25))))</f>
        <v/>
      </c>
      <c r="O30" s="82" t="str">
        <f>IF(OR(B30="",C30="",D30=""),"",IF(Calcul!$K$1="dB(A)",IF('Sound Power'!$DA25&lt;20,"&lt;20",'Sound Power'!$DA25),IF('Sound Power'!$DB25&lt;15,"&lt;15",'Sound Power'!$DB25)))</f>
        <v/>
      </c>
      <c r="P30" s="82" t="str">
        <f>IF(OR(B30="",C30="",D30=""),"",IF(Calcul!$K$1="dB(A)",IF('Sound Pressure'!$CA25&lt;20,"&lt;20",'Sound Pressure'!$CA25),IF('Sound Pressure'!$CB25&lt;15,"&lt;15",'Sound Pressure'!$CB25)))</f>
        <v/>
      </c>
      <c r="Q30" s="82" t="str">
        <f>IF(OR(B30="",C30="",D30=""),"",IF(Calcul!$K$1="dB(A)",IF('Sound Pressure'!$CS25&lt;20,"&lt;20",'Sound Pressure'!$CS25),IF('Sound Pressure'!$CT25&lt;15,"&lt;15",'Sound Pressure'!$CT25)))</f>
        <v/>
      </c>
      <c r="R30" s="82" t="str">
        <f>IF(OR($B30="",$C30="",$D30="",$L30&gt;10),"",IF((B30/VLOOKUP(CONCATENATE('Sound Power'!D25,IF('Sound Power'!F25&gt;=1000,'Sound Power'!F25,CONCATENATE(0,'Sound Power'!F25)),"02"),SilencerParams!$E$3:$AE$98,27,FALSE))^2&lt;1,"&lt;1",(B30/VLOOKUP(CONCATENATE('Sound Power'!D25,IF('Sound Power'!F25&gt;=1000,'Sound Power'!F25,CONCATENATE(0,'Sound Power'!F25)),"02"),SilencerParams!$E$3:$AE$98,27,FALSE))^2))</f>
        <v/>
      </c>
      <c r="S30" s="82" t="str">
        <f>IF(OR($B30="",$C30="",$D30=""),"",IF(IF($F30="SA",'Sound Power'!BS25,'Sound Power'!T25)&lt;15,"&lt;15",IF($F30="SA",'Sound Power'!BS25,'Sound Power'!T25)))</f>
        <v/>
      </c>
      <c r="T30" s="82" t="str">
        <f>IF(OR($B30="",$C30="",$D30=""),"",IF(IF($F30="SA",'Sound Power'!BT25,'Sound Power'!U25)&lt;15,"&lt;15",IF($F30="SA",'Sound Power'!BT25,'Sound Power'!U25)))</f>
        <v/>
      </c>
      <c r="U30" s="82" t="str">
        <f>IF(OR($B30="",$C30="",$D30=""),"",IF(IF($F30="SA",'Sound Power'!BU25,'Sound Power'!V25)&lt;15,"&lt;15",IF($F30="SA",'Sound Power'!BU25,'Sound Power'!V25)))</f>
        <v/>
      </c>
      <c r="V30" s="82" t="str">
        <f>IF(OR($B30="",$C30="",$D30=""),"",IF(IF($F30="SA",'Sound Power'!BV25,'Sound Power'!W25)&lt;15,"&lt;15",IF($F30="SA",'Sound Power'!BV25,'Sound Power'!W25)))</f>
        <v/>
      </c>
      <c r="W30" s="82" t="str">
        <f>IF(OR($B30="",$C30="",$D30=""),"",IF(IF($F30="SA",'Sound Power'!BW25,'Sound Power'!X25)&lt;15,"&lt;15",IF($F30="SA",'Sound Power'!BW25,'Sound Power'!X25)))</f>
        <v/>
      </c>
      <c r="X30" s="82" t="str">
        <f>IF(OR($B30="",$C30="",$D30=""),"",IF(IF($F30="SA",'Sound Power'!BX25,'Sound Power'!Y25)&lt;15,"&lt;15",IF($F30="SA",'Sound Power'!BX25,'Sound Power'!Y25)))</f>
        <v/>
      </c>
      <c r="Y30" s="82" t="str">
        <f>IF(OR($B30="",$C30="",$D30=""),"",IF(IF($F30="SA",'Sound Power'!BY25,'Sound Power'!Z25)&lt;15,"&lt;15",IF($F30="SA",'Sound Power'!BY25,'Sound Power'!Z25)))</f>
        <v/>
      </c>
      <c r="Z30" s="82" t="str">
        <f>IF(OR($B30="",$C30="",$D30=""),"",IF(IF($F30="SA",'Sound Power'!BZ25,'Sound Power'!AA25)&lt;15,"&lt;15",IF($F30="SA",'Sound Power'!BZ25,'Sound Power'!AA25)))</f>
        <v/>
      </c>
      <c r="AA30" s="82" t="str">
        <f>IF(OR($B30="",$C30="",$D30=""),"",IF('Sound Power'!CS25&lt;15,"&lt;15",'Sound Power'!CS25))</f>
        <v/>
      </c>
      <c r="AB30" s="82" t="str">
        <f>IF(OR($B30="",$C30="",$D30=""),"",IF('Sound Power'!CT25&lt;15,"&lt;15",'Sound Power'!CT25))</f>
        <v/>
      </c>
      <c r="AC30" s="82" t="str">
        <f>IF(OR($B30="",$C30="",$D30=""),"",IF('Sound Power'!CU25&lt;15,"&lt;15",'Sound Power'!CU25))</f>
        <v/>
      </c>
      <c r="AD30" s="82" t="str">
        <f>IF(OR($B30="",$C30="",$D30=""),"",IF('Sound Power'!CV25&lt;15,"&lt;15",'Sound Power'!CV25))</f>
        <v/>
      </c>
      <c r="AE30" s="82" t="str">
        <f>IF(OR($B30="",$C30="",$D30=""),"",IF('Sound Power'!CW25&lt;15,"&lt;15",'Sound Power'!CW25))</f>
        <v/>
      </c>
      <c r="AF30" s="82" t="str">
        <f>IF(OR($B30="",$C30="",$D30=""),"",IF('Sound Power'!CX25&lt;15,"&lt;15",'Sound Power'!CX25))</f>
        <v/>
      </c>
      <c r="AG30" s="82" t="str">
        <f>IF(OR($B30="",$C30="",$D30=""),"",IF('Sound Power'!CY25&lt;15,"&lt;15",'Sound Power'!CY25))</f>
        <v/>
      </c>
      <c r="AH30" s="82" t="str">
        <f>IF(OR($B30="",$C30="",$D30=""),"",IF('Sound Power'!CZ25&lt;15,"&lt;15",'Sound Power'!CZ25))</f>
        <v/>
      </c>
    </row>
    <row r="31" spans="1:34" s="83" customFormat="1" ht="12.75">
      <c r="A31" s="105"/>
      <c r="B31" s="105"/>
      <c r="C31" s="105"/>
      <c r="D31" s="105"/>
      <c r="E31" s="105"/>
      <c r="F31" s="105"/>
      <c r="G31" s="92" t="str">
        <f t="shared" si="0"/>
        <v>BRD---</v>
      </c>
      <c r="H31" s="105" t="s">
        <v>145</v>
      </c>
      <c r="I31" s="105" t="s">
        <v>152</v>
      </c>
      <c r="J31" s="105">
        <v>100</v>
      </c>
      <c r="K31" s="105">
        <v>2.7</v>
      </c>
      <c r="L31" s="81" t="str">
        <f>IF(OR(B31="",C31="",D31=""),"",'Sound Power'!AL26)</f>
        <v/>
      </c>
      <c r="M31" s="82" t="str">
        <f>IF(OR(B31="",C31="",D31=""),"",'dPs,min'!E26)</f>
        <v/>
      </c>
      <c r="N31" s="82" t="str">
        <f>IF(OR(B31="",C31="",D31=""),"",IF(F31="SA",IF(Calcul!$K$1="dB(A)",IF('Sound Power'!CA26&lt;20,"&lt;20",'Sound Power'!CA26),IF('Sound Power'!CB26&lt;15,"&lt;15",'Sound Power'!CB26)),IF(Calcul!$K$1="dB(A)",IF('Sound Power'!AB26&lt;20,"&lt;20",'Sound Power'!AB26),IF('Sound Power'!AC26&lt;15,"&lt;15",'Sound Power'!AC26))))</f>
        <v/>
      </c>
      <c r="O31" s="82" t="str">
        <f>IF(OR(B31="",C31="",D31=""),"",IF(Calcul!$K$1="dB(A)",IF('Sound Power'!$DA26&lt;20,"&lt;20",'Sound Power'!$DA26),IF('Sound Power'!$DB26&lt;15,"&lt;15",'Sound Power'!$DB26)))</f>
        <v/>
      </c>
      <c r="P31" s="82" t="str">
        <f>IF(OR(B31="",C31="",D31=""),"",IF(Calcul!$K$1="dB(A)",IF('Sound Pressure'!$CA26&lt;20,"&lt;20",'Sound Pressure'!$CA26),IF('Sound Pressure'!$CB26&lt;15,"&lt;15",'Sound Pressure'!$CB26)))</f>
        <v/>
      </c>
      <c r="Q31" s="82" t="str">
        <f>IF(OR(B31="",C31="",D31=""),"",IF(Calcul!$K$1="dB(A)",IF('Sound Pressure'!$CS26&lt;20,"&lt;20",'Sound Pressure'!$CS26),IF('Sound Pressure'!$CT26&lt;15,"&lt;15",'Sound Pressure'!$CT26)))</f>
        <v/>
      </c>
      <c r="R31" s="82" t="str">
        <f>IF(OR($B31="",$C31="",$D31="",$L31&gt;10),"",IF((B31/VLOOKUP(CONCATENATE('Sound Power'!D26,IF('Sound Power'!F26&gt;=1000,'Sound Power'!F26,CONCATENATE(0,'Sound Power'!F26)),"02"),SilencerParams!$E$3:$AE$98,27,FALSE))^2&lt;1,"&lt;1",(B31/VLOOKUP(CONCATENATE('Sound Power'!D26,IF('Sound Power'!F26&gt;=1000,'Sound Power'!F26,CONCATENATE(0,'Sound Power'!F26)),"02"),SilencerParams!$E$3:$AE$98,27,FALSE))^2))</f>
        <v/>
      </c>
      <c r="S31" s="82" t="str">
        <f>IF(OR($B31="",$C31="",$D31=""),"",IF(IF($F31="SA",'Sound Power'!BS26,'Sound Power'!T26)&lt;15,"&lt;15",IF($F31="SA",'Sound Power'!BS26,'Sound Power'!T26)))</f>
        <v/>
      </c>
      <c r="T31" s="82" t="str">
        <f>IF(OR($B31="",$C31="",$D31=""),"",IF(IF($F31="SA",'Sound Power'!BT26,'Sound Power'!U26)&lt;15,"&lt;15",IF($F31="SA",'Sound Power'!BT26,'Sound Power'!U26)))</f>
        <v/>
      </c>
      <c r="U31" s="82" t="str">
        <f>IF(OR($B31="",$C31="",$D31=""),"",IF(IF($F31="SA",'Sound Power'!BU26,'Sound Power'!V26)&lt;15,"&lt;15",IF($F31="SA",'Sound Power'!BU26,'Sound Power'!V26)))</f>
        <v/>
      </c>
      <c r="V31" s="82" t="str">
        <f>IF(OR($B31="",$C31="",$D31=""),"",IF(IF($F31="SA",'Sound Power'!BV26,'Sound Power'!W26)&lt;15,"&lt;15",IF($F31="SA",'Sound Power'!BV26,'Sound Power'!W26)))</f>
        <v/>
      </c>
      <c r="W31" s="82" t="str">
        <f>IF(OR($B31="",$C31="",$D31=""),"",IF(IF($F31="SA",'Sound Power'!BW26,'Sound Power'!X26)&lt;15,"&lt;15",IF($F31="SA",'Sound Power'!BW26,'Sound Power'!X26)))</f>
        <v/>
      </c>
      <c r="X31" s="82" t="str">
        <f>IF(OR($B31="",$C31="",$D31=""),"",IF(IF($F31="SA",'Sound Power'!BX26,'Sound Power'!Y26)&lt;15,"&lt;15",IF($F31="SA",'Sound Power'!BX26,'Sound Power'!Y26)))</f>
        <v/>
      </c>
      <c r="Y31" s="82" t="str">
        <f>IF(OR($B31="",$C31="",$D31=""),"",IF(IF($F31="SA",'Sound Power'!BY26,'Sound Power'!Z26)&lt;15,"&lt;15",IF($F31="SA",'Sound Power'!BY26,'Sound Power'!Z26)))</f>
        <v/>
      </c>
      <c r="Z31" s="82" t="str">
        <f>IF(OR($B31="",$C31="",$D31=""),"",IF(IF($F31="SA",'Sound Power'!BZ26,'Sound Power'!AA26)&lt;15,"&lt;15",IF($F31="SA",'Sound Power'!BZ26,'Sound Power'!AA26)))</f>
        <v/>
      </c>
      <c r="AA31" s="82" t="str">
        <f>IF(OR($B31="",$C31="",$D31=""),"",IF('Sound Power'!CS26&lt;15,"&lt;15",'Sound Power'!CS26))</f>
        <v/>
      </c>
      <c r="AB31" s="82" t="str">
        <f>IF(OR($B31="",$C31="",$D31=""),"",IF('Sound Power'!CT26&lt;15,"&lt;15",'Sound Power'!CT26))</f>
        <v/>
      </c>
      <c r="AC31" s="82" t="str">
        <f>IF(OR($B31="",$C31="",$D31=""),"",IF('Sound Power'!CU26&lt;15,"&lt;15",'Sound Power'!CU26))</f>
        <v/>
      </c>
      <c r="AD31" s="82" t="str">
        <f>IF(OR($B31="",$C31="",$D31=""),"",IF('Sound Power'!CV26&lt;15,"&lt;15",'Sound Power'!CV26))</f>
        <v/>
      </c>
      <c r="AE31" s="82" t="str">
        <f>IF(OR($B31="",$C31="",$D31=""),"",IF('Sound Power'!CW26&lt;15,"&lt;15",'Sound Power'!CW26))</f>
        <v/>
      </c>
      <c r="AF31" s="82" t="str">
        <f>IF(OR($B31="",$C31="",$D31=""),"",IF('Sound Power'!CX26&lt;15,"&lt;15",'Sound Power'!CX26))</f>
        <v/>
      </c>
      <c r="AG31" s="82" t="str">
        <f>IF(OR($B31="",$C31="",$D31=""),"",IF('Sound Power'!CY26&lt;15,"&lt;15",'Sound Power'!CY26))</f>
        <v/>
      </c>
      <c r="AH31" s="82" t="str">
        <f>IF(OR($B31="",$C31="",$D31=""),"",IF('Sound Power'!CZ26&lt;15,"&lt;15",'Sound Power'!CZ26))</f>
        <v/>
      </c>
    </row>
    <row r="32" spans="1:34" s="83" customFormat="1" ht="12.75">
      <c r="A32" s="105"/>
      <c r="B32" s="105"/>
      <c r="C32" s="105"/>
      <c r="D32" s="105"/>
      <c r="E32" s="105"/>
      <c r="F32" s="105"/>
      <c r="G32" s="92" t="str">
        <f t="shared" si="0"/>
        <v>BRD---</v>
      </c>
      <c r="H32" s="105" t="s">
        <v>145</v>
      </c>
      <c r="I32" s="105" t="s">
        <v>152</v>
      </c>
      <c r="J32" s="105">
        <v>100</v>
      </c>
      <c r="K32" s="105">
        <v>2.7</v>
      </c>
      <c r="L32" s="81" t="str">
        <f>IF(OR(B32="",C32="",D32=""),"",'Sound Power'!AL27)</f>
        <v/>
      </c>
      <c r="M32" s="82" t="str">
        <f>IF(OR(B32="",C32="",D32=""),"",'dPs,min'!E27)</f>
        <v/>
      </c>
      <c r="N32" s="82" t="str">
        <f>IF(OR(B32="",C32="",D32=""),"",IF(F32="SA",IF(Calcul!$K$1="dB(A)",IF('Sound Power'!CA27&lt;20,"&lt;20",'Sound Power'!CA27),IF('Sound Power'!CB27&lt;15,"&lt;15",'Sound Power'!CB27)),IF(Calcul!$K$1="dB(A)",IF('Sound Power'!AB27&lt;20,"&lt;20",'Sound Power'!AB27),IF('Sound Power'!AC27&lt;15,"&lt;15",'Sound Power'!AC27))))</f>
        <v/>
      </c>
      <c r="O32" s="82" t="str">
        <f>IF(OR(B32="",C32="",D32=""),"",IF(Calcul!$K$1="dB(A)",IF('Sound Power'!$DA27&lt;20,"&lt;20",'Sound Power'!$DA27),IF('Sound Power'!$DB27&lt;15,"&lt;15",'Sound Power'!$DB27)))</f>
        <v/>
      </c>
      <c r="P32" s="82" t="str">
        <f>IF(OR(B32="",C32="",D32=""),"",IF(Calcul!$K$1="dB(A)",IF('Sound Pressure'!$CA27&lt;20,"&lt;20",'Sound Pressure'!$CA27),IF('Sound Pressure'!$CB27&lt;15,"&lt;15",'Sound Pressure'!$CB27)))</f>
        <v/>
      </c>
      <c r="Q32" s="82" t="str">
        <f>IF(OR(B32="",C32="",D32=""),"",IF(Calcul!$K$1="dB(A)",IF('Sound Pressure'!$CS27&lt;20,"&lt;20",'Sound Pressure'!$CS27),IF('Sound Pressure'!$CT27&lt;15,"&lt;15",'Sound Pressure'!$CT27)))</f>
        <v/>
      </c>
      <c r="R32" s="82" t="str">
        <f>IF(OR($B32="",$C32="",$D32="",$L32&gt;10),"",IF((B32/VLOOKUP(CONCATENATE('Sound Power'!D27,IF('Sound Power'!F27&gt;=1000,'Sound Power'!F27,CONCATENATE(0,'Sound Power'!F27)),"02"),SilencerParams!$E$3:$AE$98,27,FALSE))^2&lt;1,"&lt;1",(B32/VLOOKUP(CONCATENATE('Sound Power'!D27,IF('Sound Power'!F27&gt;=1000,'Sound Power'!F27,CONCATENATE(0,'Sound Power'!F27)),"02"),SilencerParams!$E$3:$AE$98,27,FALSE))^2))</f>
        <v/>
      </c>
      <c r="S32" s="82" t="str">
        <f>IF(OR($B32="",$C32="",$D32=""),"",IF(IF($F32="SA",'Sound Power'!BS27,'Sound Power'!T27)&lt;15,"&lt;15",IF($F32="SA",'Sound Power'!BS27,'Sound Power'!T27)))</f>
        <v/>
      </c>
      <c r="T32" s="82" t="str">
        <f>IF(OR($B32="",$C32="",$D32=""),"",IF(IF($F32="SA",'Sound Power'!BT27,'Sound Power'!U27)&lt;15,"&lt;15",IF($F32="SA",'Sound Power'!BT27,'Sound Power'!U27)))</f>
        <v/>
      </c>
      <c r="U32" s="82" t="str">
        <f>IF(OR($B32="",$C32="",$D32=""),"",IF(IF($F32="SA",'Sound Power'!BU27,'Sound Power'!V27)&lt;15,"&lt;15",IF($F32="SA",'Sound Power'!BU27,'Sound Power'!V27)))</f>
        <v/>
      </c>
      <c r="V32" s="82" t="str">
        <f>IF(OR($B32="",$C32="",$D32=""),"",IF(IF($F32="SA",'Sound Power'!BV27,'Sound Power'!W27)&lt;15,"&lt;15",IF($F32="SA",'Sound Power'!BV27,'Sound Power'!W27)))</f>
        <v/>
      </c>
      <c r="W32" s="82" t="str">
        <f>IF(OR($B32="",$C32="",$D32=""),"",IF(IF($F32="SA",'Sound Power'!BW27,'Sound Power'!X27)&lt;15,"&lt;15",IF($F32="SA",'Sound Power'!BW27,'Sound Power'!X27)))</f>
        <v/>
      </c>
      <c r="X32" s="82" t="str">
        <f>IF(OR($B32="",$C32="",$D32=""),"",IF(IF($F32="SA",'Sound Power'!BX27,'Sound Power'!Y27)&lt;15,"&lt;15",IF($F32="SA",'Sound Power'!BX27,'Sound Power'!Y27)))</f>
        <v/>
      </c>
      <c r="Y32" s="82" t="str">
        <f>IF(OR($B32="",$C32="",$D32=""),"",IF(IF($F32="SA",'Sound Power'!BY27,'Sound Power'!Z27)&lt;15,"&lt;15",IF($F32="SA",'Sound Power'!BY27,'Sound Power'!Z27)))</f>
        <v/>
      </c>
      <c r="Z32" s="82" t="str">
        <f>IF(OR($B32="",$C32="",$D32=""),"",IF(IF($F32="SA",'Sound Power'!BZ27,'Sound Power'!AA27)&lt;15,"&lt;15",IF($F32="SA",'Sound Power'!BZ27,'Sound Power'!AA27)))</f>
        <v/>
      </c>
      <c r="AA32" s="82" t="str">
        <f>IF(OR($B32="",$C32="",$D32=""),"",IF('Sound Power'!CS27&lt;15,"&lt;15",'Sound Power'!CS27))</f>
        <v/>
      </c>
      <c r="AB32" s="82" t="str">
        <f>IF(OR($B32="",$C32="",$D32=""),"",IF('Sound Power'!CT27&lt;15,"&lt;15",'Sound Power'!CT27))</f>
        <v/>
      </c>
      <c r="AC32" s="82" t="str">
        <f>IF(OR($B32="",$C32="",$D32=""),"",IF('Sound Power'!CU27&lt;15,"&lt;15",'Sound Power'!CU27))</f>
        <v/>
      </c>
      <c r="AD32" s="82" t="str">
        <f>IF(OR($B32="",$C32="",$D32=""),"",IF('Sound Power'!CV27&lt;15,"&lt;15",'Sound Power'!CV27))</f>
        <v/>
      </c>
      <c r="AE32" s="82" t="str">
        <f>IF(OR($B32="",$C32="",$D32=""),"",IF('Sound Power'!CW27&lt;15,"&lt;15",'Sound Power'!CW27))</f>
        <v/>
      </c>
      <c r="AF32" s="82" t="str">
        <f>IF(OR($B32="",$C32="",$D32=""),"",IF('Sound Power'!CX27&lt;15,"&lt;15",'Sound Power'!CX27))</f>
        <v/>
      </c>
      <c r="AG32" s="82" t="str">
        <f>IF(OR($B32="",$C32="",$D32=""),"",IF('Sound Power'!CY27&lt;15,"&lt;15",'Sound Power'!CY27))</f>
        <v/>
      </c>
      <c r="AH32" s="82" t="str">
        <f>IF(OR($B32="",$C32="",$D32=""),"",IF('Sound Power'!CZ27&lt;15,"&lt;15",'Sound Power'!CZ27))</f>
        <v/>
      </c>
    </row>
    <row r="33" spans="1:34" s="83" customFormat="1" ht="12.75">
      <c r="A33" s="105"/>
      <c r="B33" s="105"/>
      <c r="C33" s="105"/>
      <c r="D33" s="105"/>
      <c r="E33" s="105"/>
      <c r="F33" s="105"/>
      <c r="G33" s="92" t="str">
        <f t="shared" si="0"/>
        <v>BRD---</v>
      </c>
      <c r="H33" s="105" t="s">
        <v>145</v>
      </c>
      <c r="I33" s="105" t="s">
        <v>152</v>
      </c>
      <c r="J33" s="105">
        <v>100</v>
      </c>
      <c r="K33" s="105">
        <v>2.7</v>
      </c>
      <c r="L33" s="81" t="str">
        <f>IF(OR(B33="",C33="",D33=""),"",'Sound Power'!AL28)</f>
        <v/>
      </c>
      <c r="M33" s="82" t="str">
        <f>IF(OR(B33="",C33="",D33=""),"",'dPs,min'!E28)</f>
        <v/>
      </c>
      <c r="N33" s="82" t="str">
        <f>IF(OR(B33="",C33="",D33=""),"",IF(F33="SA",IF(Calcul!$K$1="dB(A)",IF('Sound Power'!CA28&lt;20,"&lt;20",'Sound Power'!CA28),IF('Sound Power'!CB28&lt;15,"&lt;15",'Sound Power'!CB28)),IF(Calcul!$K$1="dB(A)",IF('Sound Power'!AB28&lt;20,"&lt;20",'Sound Power'!AB28),IF('Sound Power'!AC28&lt;15,"&lt;15",'Sound Power'!AC28))))</f>
        <v/>
      </c>
      <c r="O33" s="82" t="str">
        <f>IF(OR(B33="",C33="",D33=""),"",IF(Calcul!$K$1="dB(A)",IF('Sound Power'!$DA28&lt;20,"&lt;20",'Sound Power'!$DA28),IF('Sound Power'!$DB28&lt;15,"&lt;15",'Sound Power'!$DB28)))</f>
        <v/>
      </c>
      <c r="P33" s="82" t="str">
        <f>IF(OR(B33="",C33="",D33=""),"",IF(Calcul!$K$1="dB(A)",IF('Sound Pressure'!$CA28&lt;20,"&lt;20",'Sound Pressure'!$CA28),IF('Sound Pressure'!$CB28&lt;15,"&lt;15",'Sound Pressure'!$CB28)))</f>
        <v/>
      </c>
      <c r="Q33" s="82" t="str">
        <f>IF(OR(B33="",C33="",D33=""),"",IF(Calcul!$K$1="dB(A)",IF('Sound Pressure'!$CS28&lt;20,"&lt;20",'Sound Pressure'!$CS28),IF('Sound Pressure'!$CT28&lt;15,"&lt;15",'Sound Pressure'!$CT28)))</f>
        <v/>
      </c>
      <c r="R33" s="82" t="str">
        <f>IF(OR($B33="",$C33="",$D33="",$L33&gt;10),"",IF((B33/VLOOKUP(CONCATENATE('Sound Power'!D28,IF('Sound Power'!F28&gt;=1000,'Sound Power'!F28,CONCATENATE(0,'Sound Power'!F28)),"02"),SilencerParams!$E$3:$AE$98,27,FALSE))^2&lt;1,"&lt;1",(B33/VLOOKUP(CONCATENATE('Sound Power'!D28,IF('Sound Power'!F28&gt;=1000,'Sound Power'!F28,CONCATENATE(0,'Sound Power'!F28)),"02"),SilencerParams!$E$3:$AE$98,27,FALSE))^2))</f>
        <v/>
      </c>
      <c r="S33" s="82" t="str">
        <f>IF(OR($B33="",$C33="",$D33=""),"",IF(IF($F33="SA",'Sound Power'!BS28,'Sound Power'!T28)&lt;15,"&lt;15",IF($F33="SA",'Sound Power'!BS28,'Sound Power'!T28)))</f>
        <v/>
      </c>
      <c r="T33" s="82" t="str">
        <f>IF(OR($B33="",$C33="",$D33=""),"",IF(IF($F33="SA",'Sound Power'!BT28,'Sound Power'!U28)&lt;15,"&lt;15",IF($F33="SA",'Sound Power'!BT28,'Sound Power'!U28)))</f>
        <v/>
      </c>
      <c r="U33" s="82" t="str">
        <f>IF(OR($B33="",$C33="",$D33=""),"",IF(IF($F33="SA",'Sound Power'!BU28,'Sound Power'!V28)&lt;15,"&lt;15",IF($F33="SA",'Sound Power'!BU28,'Sound Power'!V28)))</f>
        <v/>
      </c>
      <c r="V33" s="82" t="str">
        <f>IF(OR($B33="",$C33="",$D33=""),"",IF(IF($F33="SA",'Sound Power'!BV28,'Sound Power'!W28)&lt;15,"&lt;15",IF($F33="SA",'Sound Power'!BV28,'Sound Power'!W28)))</f>
        <v/>
      </c>
      <c r="W33" s="82" t="str">
        <f>IF(OR($B33="",$C33="",$D33=""),"",IF(IF($F33="SA",'Sound Power'!BW28,'Sound Power'!X28)&lt;15,"&lt;15",IF($F33="SA",'Sound Power'!BW28,'Sound Power'!X28)))</f>
        <v/>
      </c>
      <c r="X33" s="82" t="str">
        <f>IF(OR($B33="",$C33="",$D33=""),"",IF(IF($F33="SA",'Sound Power'!BX28,'Sound Power'!Y28)&lt;15,"&lt;15",IF($F33="SA",'Sound Power'!BX28,'Sound Power'!Y28)))</f>
        <v/>
      </c>
      <c r="Y33" s="82" t="str">
        <f>IF(OR($B33="",$C33="",$D33=""),"",IF(IF($F33="SA",'Sound Power'!BY28,'Sound Power'!Z28)&lt;15,"&lt;15",IF($F33="SA",'Sound Power'!BY28,'Sound Power'!Z28)))</f>
        <v/>
      </c>
      <c r="Z33" s="82" t="str">
        <f>IF(OR($B33="",$C33="",$D33=""),"",IF(IF($F33="SA",'Sound Power'!BZ28,'Sound Power'!AA28)&lt;15,"&lt;15",IF($F33="SA",'Sound Power'!BZ28,'Sound Power'!AA28)))</f>
        <v/>
      </c>
      <c r="AA33" s="82" t="str">
        <f>IF(OR($B33="",$C33="",$D33=""),"",IF('Sound Power'!CS28&lt;15,"&lt;15",'Sound Power'!CS28))</f>
        <v/>
      </c>
      <c r="AB33" s="82" t="str">
        <f>IF(OR($B33="",$C33="",$D33=""),"",IF('Sound Power'!CT28&lt;15,"&lt;15",'Sound Power'!CT28))</f>
        <v/>
      </c>
      <c r="AC33" s="82" t="str">
        <f>IF(OR($B33="",$C33="",$D33=""),"",IF('Sound Power'!CU28&lt;15,"&lt;15",'Sound Power'!CU28))</f>
        <v/>
      </c>
      <c r="AD33" s="82" t="str">
        <f>IF(OR($B33="",$C33="",$D33=""),"",IF('Sound Power'!CV28&lt;15,"&lt;15",'Sound Power'!CV28))</f>
        <v/>
      </c>
      <c r="AE33" s="82" t="str">
        <f>IF(OR($B33="",$C33="",$D33=""),"",IF('Sound Power'!CW28&lt;15,"&lt;15",'Sound Power'!CW28))</f>
        <v/>
      </c>
      <c r="AF33" s="82" t="str">
        <f>IF(OR($B33="",$C33="",$D33=""),"",IF('Sound Power'!CX28&lt;15,"&lt;15",'Sound Power'!CX28))</f>
        <v/>
      </c>
      <c r="AG33" s="82" t="str">
        <f>IF(OR($B33="",$C33="",$D33=""),"",IF('Sound Power'!CY28&lt;15,"&lt;15",'Sound Power'!CY28))</f>
        <v/>
      </c>
      <c r="AH33" s="82" t="str">
        <f>IF(OR($B33="",$C33="",$D33=""),"",IF('Sound Power'!CZ28&lt;15,"&lt;15",'Sound Power'!CZ28))</f>
        <v/>
      </c>
    </row>
    <row r="34" spans="1:34" s="83" customFormat="1" ht="12.75">
      <c r="A34" s="105"/>
      <c r="B34" s="105"/>
      <c r="C34" s="105"/>
      <c r="D34" s="105"/>
      <c r="E34" s="105"/>
      <c r="F34" s="105"/>
      <c r="G34" s="92" t="str">
        <f t="shared" si="0"/>
        <v>BRD---</v>
      </c>
      <c r="H34" s="105" t="s">
        <v>145</v>
      </c>
      <c r="I34" s="105" t="s">
        <v>152</v>
      </c>
      <c r="J34" s="105">
        <v>100</v>
      </c>
      <c r="K34" s="105">
        <v>2.7</v>
      </c>
      <c r="L34" s="81" t="str">
        <f>IF(OR(B34="",C34="",D34=""),"",'Sound Power'!AL29)</f>
        <v/>
      </c>
      <c r="M34" s="82" t="str">
        <f>IF(OR(B34="",C34="",D34=""),"",'dPs,min'!E29)</f>
        <v/>
      </c>
      <c r="N34" s="82" t="str">
        <f>IF(OR(B34="",C34="",D34=""),"",IF(F34="SA",IF(Calcul!$K$1="dB(A)",IF('Sound Power'!CA29&lt;20,"&lt;20",'Sound Power'!CA29),IF('Sound Power'!CB29&lt;15,"&lt;15",'Sound Power'!CB29)),IF(Calcul!$K$1="dB(A)",IF('Sound Power'!AB29&lt;20,"&lt;20",'Sound Power'!AB29),IF('Sound Power'!AC29&lt;15,"&lt;15",'Sound Power'!AC29))))</f>
        <v/>
      </c>
      <c r="O34" s="82" t="str">
        <f>IF(OR(B34="",C34="",D34=""),"",IF(Calcul!$K$1="dB(A)",IF('Sound Power'!$DA29&lt;20,"&lt;20",'Sound Power'!$DA29),IF('Sound Power'!$DB29&lt;15,"&lt;15",'Sound Power'!$DB29)))</f>
        <v/>
      </c>
      <c r="P34" s="82" t="str">
        <f>IF(OR(B34="",C34="",D34=""),"",IF(Calcul!$K$1="dB(A)",IF('Sound Pressure'!$CA29&lt;20,"&lt;20",'Sound Pressure'!$CA29),IF('Sound Pressure'!$CB29&lt;15,"&lt;15",'Sound Pressure'!$CB29)))</f>
        <v/>
      </c>
      <c r="Q34" s="82" t="str">
        <f>IF(OR(B34="",C34="",D34=""),"",IF(Calcul!$K$1="dB(A)",IF('Sound Pressure'!$CS29&lt;20,"&lt;20",'Sound Pressure'!$CS29),IF('Sound Pressure'!$CT29&lt;15,"&lt;15",'Sound Pressure'!$CT29)))</f>
        <v/>
      </c>
      <c r="R34" s="82" t="str">
        <f>IF(OR($B34="",$C34="",$D34="",$L34&gt;10),"",IF((B34/VLOOKUP(CONCATENATE('Sound Power'!D29,IF('Sound Power'!F29&gt;=1000,'Sound Power'!F29,CONCATENATE(0,'Sound Power'!F29)),"02"),SilencerParams!$E$3:$AE$98,27,FALSE))^2&lt;1,"&lt;1",(B34/VLOOKUP(CONCATENATE('Sound Power'!D29,IF('Sound Power'!F29&gt;=1000,'Sound Power'!F29,CONCATENATE(0,'Sound Power'!F29)),"02"),SilencerParams!$E$3:$AE$98,27,FALSE))^2))</f>
        <v/>
      </c>
      <c r="S34" s="82" t="str">
        <f>IF(OR($B34="",$C34="",$D34=""),"",IF(IF($F34="SA",'Sound Power'!BS29,'Sound Power'!T29)&lt;15,"&lt;15",IF($F34="SA",'Sound Power'!BS29,'Sound Power'!T29)))</f>
        <v/>
      </c>
      <c r="T34" s="82" t="str">
        <f>IF(OR($B34="",$C34="",$D34=""),"",IF(IF($F34="SA",'Sound Power'!BT29,'Sound Power'!U29)&lt;15,"&lt;15",IF($F34="SA",'Sound Power'!BT29,'Sound Power'!U29)))</f>
        <v/>
      </c>
      <c r="U34" s="82" t="str">
        <f>IF(OR($B34="",$C34="",$D34=""),"",IF(IF($F34="SA",'Sound Power'!BU29,'Sound Power'!V29)&lt;15,"&lt;15",IF($F34="SA",'Sound Power'!BU29,'Sound Power'!V29)))</f>
        <v/>
      </c>
      <c r="V34" s="82" t="str">
        <f>IF(OR($B34="",$C34="",$D34=""),"",IF(IF($F34="SA",'Sound Power'!BV29,'Sound Power'!W29)&lt;15,"&lt;15",IF($F34="SA",'Sound Power'!BV29,'Sound Power'!W29)))</f>
        <v/>
      </c>
      <c r="W34" s="82" t="str">
        <f>IF(OR($B34="",$C34="",$D34=""),"",IF(IF($F34="SA",'Sound Power'!BW29,'Sound Power'!X29)&lt;15,"&lt;15",IF($F34="SA",'Sound Power'!BW29,'Sound Power'!X29)))</f>
        <v/>
      </c>
      <c r="X34" s="82" t="str">
        <f>IF(OR($B34="",$C34="",$D34=""),"",IF(IF($F34="SA",'Sound Power'!BX29,'Sound Power'!Y29)&lt;15,"&lt;15",IF($F34="SA",'Sound Power'!BX29,'Sound Power'!Y29)))</f>
        <v/>
      </c>
      <c r="Y34" s="82" t="str">
        <f>IF(OR($B34="",$C34="",$D34=""),"",IF(IF($F34="SA",'Sound Power'!BY29,'Sound Power'!Z29)&lt;15,"&lt;15",IF($F34="SA",'Sound Power'!BY29,'Sound Power'!Z29)))</f>
        <v/>
      </c>
      <c r="Z34" s="82" t="str">
        <f>IF(OR($B34="",$C34="",$D34=""),"",IF(IF($F34="SA",'Sound Power'!BZ29,'Sound Power'!AA29)&lt;15,"&lt;15",IF($F34="SA",'Sound Power'!BZ29,'Sound Power'!AA29)))</f>
        <v/>
      </c>
      <c r="AA34" s="82" t="str">
        <f>IF(OR($B34="",$C34="",$D34=""),"",IF('Sound Power'!CS29&lt;15,"&lt;15",'Sound Power'!CS29))</f>
        <v/>
      </c>
      <c r="AB34" s="82" t="str">
        <f>IF(OR($B34="",$C34="",$D34=""),"",IF('Sound Power'!CT29&lt;15,"&lt;15",'Sound Power'!CT29))</f>
        <v/>
      </c>
      <c r="AC34" s="82" t="str">
        <f>IF(OR($B34="",$C34="",$D34=""),"",IF('Sound Power'!CU29&lt;15,"&lt;15",'Sound Power'!CU29))</f>
        <v/>
      </c>
      <c r="AD34" s="82" t="str">
        <f>IF(OR($B34="",$C34="",$D34=""),"",IF('Sound Power'!CV29&lt;15,"&lt;15",'Sound Power'!CV29))</f>
        <v/>
      </c>
      <c r="AE34" s="82" t="str">
        <f>IF(OR($B34="",$C34="",$D34=""),"",IF('Sound Power'!CW29&lt;15,"&lt;15",'Sound Power'!CW29))</f>
        <v/>
      </c>
      <c r="AF34" s="82" t="str">
        <f>IF(OR($B34="",$C34="",$D34=""),"",IF('Sound Power'!CX29&lt;15,"&lt;15",'Sound Power'!CX29))</f>
        <v/>
      </c>
      <c r="AG34" s="82" t="str">
        <f>IF(OR($B34="",$C34="",$D34=""),"",IF('Sound Power'!CY29&lt;15,"&lt;15",'Sound Power'!CY29))</f>
        <v/>
      </c>
      <c r="AH34" s="82" t="str">
        <f>IF(OR($B34="",$C34="",$D34=""),"",IF('Sound Power'!CZ29&lt;15,"&lt;15",'Sound Power'!CZ29))</f>
        <v/>
      </c>
    </row>
    <row r="35" spans="1:34" s="83" customFormat="1" ht="12.75">
      <c r="A35" s="105"/>
      <c r="B35" s="105"/>
      <c r="C35" s="105"/>
      <c r="D35" s="105"/>
      <c r="E35" s="105"/>
      <c r="F35" s="105"/>
      <c r="G35" s="92" t="str">
        <f t="shared" si="0"/>
        <v>BRD---</v>
      </c>
      <c r="H35" s="105" t="s">
        <v>145</v>
      </c>
      <c r="I35" s="105" t="s">
        <v>152</v>
      </c>
      <c r="J35" s="105">
        <v>100</v>
      </c>
      <c r="K35" s="105">
        <v>2.7</v>
      </c>
      <c r="L35" s="81" t="str">
        <f>IF(OR(B35="",C35="",D35=""),"",'Sound Power'!AL30)</f>
        <v/>
      </c>
      <c r="M35" s="82" t="str">
        <f>IF(OR(B35="",C35="",D35=""),"",'dPs,min'!E30)</f>
        <v/>
      </c>
      <c r="N35" s="82" t="str">
        <f>IF(OR(B35="",C35="",D35=""),"",IF(F35="SA",IF(Calcul!$K$1="dB(A)",IF('Sound Power'!CA30&lt;20,"&lt;20",'Sound Power'!CA30),IF('Sound Power'!CB30&lt;15,"&lt;15",'Sound Power'!CB30)),IF(Calcul!$K$1="dB(A)",IF('Sound Power'!AB30&lt;20,"&lt;20",'Sound Power'!AB30),IF('Sound Power'!AC30&lt;15,"&lt;15",'Sound Power'!AC30))))</f>
        <v/>
      </c>
      <c r="O35" s="82" t="str">
        <f>IF(OR(B35="",C35="",D35=""),"",IF(Calcul!$K$1="dB(A)",IF('Sound Power'!$DA30&lt;20,"&lt;20",'Sound Power'!$DA30),IF('Sound Power'!$DB30&lt;15,"&lt;15",'Sound Power'!$DB30)))</f>
        <v/>
      </c>
      <c r="P35" s="82" t="str">
        <f>IF(OR(B35="",C35="",D35=""),"",IF(Calcul!$K$1="dB(A)",IF('Sound Pressure'!$CA30&lt;20,"&lt;20",'Sound Pressure'!$CA30),IF('Sound Pressure'!$CB30&lt;15,"&lt;15",'Sound Pressure'!$CB30)))</f>
        <v/>
      </c>
      <c r="Q35" s="82" t="str">
        <f>IF(OR(B35="",C35="",D35=""),"",IF(Calcul!$K$1="dB(A)",IF('Sound Pressure'!$CS30&lt;20,"&lt;20",'Sound Pressure'!$CS30),IF('Sound Pressure'!$CT30&lt;15,"&lt;15",'Sound Pressure'!$CT30)))</f>
        <v/>
      </c>
      <c r="R35" s="82" t="str">
        <f>IF(OR($B35="",$C35="",$D35="",$L35&gt;10),"",IF((B35/VLOOKUP(CONCATENATE('Sound Power'!D30,IF('Sound Power'!F30&gt;=1000,'Sound Power'!F30,CONCATENATE(0,'Sound Power'!F30)),"02"),SilencerParams!$E$3:$AE$98,27,FALSE))^2&lt;1,"&lt;1",(B35/VLOOKUP(CONCATENATE('Sound Power'!D30,IF('Sound Power'!F30&gt;=1000,'Sound Power'!F30,CONCATENATE(0,'Sound Power'!F30)),"02"),SilencerParams!$E$3:$AE$98,27,FALSE))^2))</f>
        <v/>
      </c>
      <c r="S35" s="82" t="str">
        <f>IF(OR($B35="",$C35="",$D35=""),"",IF(IF($F35="SA",'Sound Power'!BS30,'Sound Power'!T30)&lt;15,"&lt;15",IF($F35="SA",'Sound Power'!BS30,'Sound Power'!T30)))</f>
        <v/>
      </c>
      <c r="T35" s="82" t="str">
        <f>IF(OR($B35="",$C35="",$D35=""),"",IF(IF($F35="SA",'Sound Power'!BT30,'Sound Power'!U30)&lt;15,"&lt;15",IF($F35="SA",'Sound Power'!BT30,'Sound Power'!U30)))</f>
        <v/>
      </c>
      <c r="U35" s="82" t="str">
        <f>IF(OR($B35="",$C35="",$D35=""),"",IF(IF($F35="SA",'Sound Power'!BU30,'Sound Power'!V30)&lt;15,"&lt;15",IF($F35="SA",'Sound Power'!BU30,'Sound Power'!V30)))</f>
        <v/>
      </c>
      <c r="V35" s="82" t="str">
        <f>IF(OR($B35="",$C35="",$D35=""),"",IF(IF($F35="SA",'Sound Power'!BV30,'Sound Power'!W30)&lt;15,"&lt;15",IF($F35="SA",'Sound Power'!BV30,'Sound Power'!W30)))</f>
        <v/>
      </c>
      <c r="W35" s="82" t="str">
        <f>IF(OR($B35="",$C35="",$D35=""),"",IF(IF($F35="SA",'Sound Power'!BW30,'Sound Power'!X30)&lt;15,"&lt;15",IF($F35="SA",'Sound Power'!BW30,'Sound Power'!X30)))</f>
        <v/>
      </c>
      <c r="X35" s="82" t="str">
        <f>IF(OR($B35="",$C35="",$D35=""),"",IF(IF($F35="SA",'Sound Power'!BX30,'Sound Power'!Y30)&lt;15,"&lt;15",IF($F35="SA",'Sound Power'!BX30,'Sound Power'!Y30)))</f>
        <v/>
      </c>
      <c r="Y35" s="82" t="str">
        <f>IF(OR($B35="",$C35="",$D35=""),"",IF(IF($F35="SA",'Sound Power'!BY30,'Sound Power'!Z30)&lt;15,"&lt;15",IF($F35="SA",'Sound Power'!BY30,'Sound Power'!Z30)))</f>
        <v/>
      </c>
      <c r="Z35" s="82" t="str">
        <f>IF(OR($B35="",$C35="",$D35=""),"",IF(IF($F35="SA",'Sound Power'!BZ30,'Sound Power'!AA30)&lt;15,"&lt;15",IF($F35="SA",'Sound Power'!BZ30,'Sound Power'!AA30)))</f>
        <v/>
      </c>
      <c r="AA35" s="82" t="str">
        <f>IF(OR($B35="",$C35="",$D35=""),"",IF('Sound Power'!CS30&lt;15,"&lt;15",'Sound Power'!CS30))</f>
        <v/>
      </c>
      <c r="AB35" s="82" t="str">
        <f>IF(OR($B35="",$C35="",$D35=""),"",IF('Sound Power'!CT30&lt;15,"&lt;15",'Sound Power'!CT30))</f>
        <v/>
      </c>
      <c r="AC35" s="82" t="str">
        <f>IF(OR($B35="",$C35="",$D35=""),"",IF('Sound Power'!CU30&lt;15,"&lt;15",'Sound Power'!CU30))</f>
        <v/>
      </c>
      <c r="AD35" s="82" t="str">
        <f>IF(OR($B35="",$C35="",$D35=""),"",IF('Sound Power'!CV30&lt;15,"&lt;15",'Sound Power'!CV30))</f>
        <v/>
      </c>
      <c r="AE35" s="82" t="str">
        <f>IF(OR($B35="",$C35="",$D35=""),"",IF('Sound Power'!CW30&lt;15,"&lt;15",'Sound Power'!CW30))</f>
        <v/>
      </c>
      <c r="AF35" s="82" t="str">
        <f>IF(OR($B35="",$C35="",$D35=""),"",IF('Sound Power'!CX30&lt;15,"&lt;15",'Sound Power'!CX30))</f>
        <v/>
      </c>
      <c r="AG35" s="82" t="str">
        <f>IF(OR($B35="",$C35="",$D35=""),"",IF('Sound Power'!CY30&lt;15,"&lt;15",'Sound Power'!CY30))</f>
        <v/>
      </c>
      <c r="AH35" s="82" t="str">
        <f>IF(OR($B35="",$C35="",$D35=""),"",IF('Sound Power'!CZ30&lt;15,"&lt;15",'Sound Power'!CZ30))</f>
        <v/>
      </c>
    </row>
    <row r="36" spans="1:34" s="83" customFormat="1" ht="12.75">
      <c r="A36" s="105"/>
      <c r="B36" s="105"/>
      <c r="C36" s="105"/>
      <c r="D36" s="105"/>
      <c r="E36" s="105"/>
      <c r="F36" s="105"/>
      <c r="G36" s="92" t="str">
        <f t="shared" si="0"/>
        <v>BRD---</v>
      </c>
      <c r="H36" s="105" t="s">
        <v>145</v>
      </c>
      <c r="I36" s="105" t="s">
        <v>152</v>
      </c>
      <c r="J36" s="105">
        <v>100</v>
      </c>
      <c r="K36" s="105">
        <v>2.7</v>
      </c>
      <c r="L36" s="81" t="str">
        <f>IF(OR(B36="",C36="",D36=""),"",'Sound Power'!AL31)</f>
        <v/>
      </c>
      <c r="M36" s="82" t="str">
        <f>IF(OR(B36="",C36="",D36=""),"",'dPs,min'!E31)</f>
        <v/>
      </c>
      <c r="N36" s="82" t="str">
        <f>IF(OR(B36="",C36="",D36=""),"",IF(F36="SA",IF(Calcul!$K$1="dB(A)",IF('Sound Power'!CA31&lt;20,"&lt;20",'Sound Power'!CA31),IF('Sound Power'!CB31&lt;15,"&lt;15",'Sound Power'!CB31)),IF(Calcul!$K$1="dB(A)",IF('Sound Power'!AB31&lt;20,"&lt;20",'Sound Power'!AB31),IF('Sound Power'!AC31&lt;15,"&lt;15",'Sound Power'!AC31))))</f>
        <v/>
      </c>
      <c r="O36" s="82" t="str">
        <f>IF(OR(B36="",C36="",D36=""),"",IF(Calcul!$K$1="dB(A)",IF('Sound Power'!$DA31&lt;20,"&lt;20",'Sound Power'!$DA31),IF('Sound Power'!$DB31&lt;15,"&lt;15",'Sound Power'!$DB31)))</f>
        <v/>
      </c>
      <c r="P36" s="82" t="str">
        <f>IF(OR(B36="",C36="",D36=""),"",IF(Calcul!$K$1="dB(A)",IF('Sound Pressure'!$CA31&lt;20,"&lt;20",'Sound Pressure'!$CA31),IF('Sound Pressure'!$CB31&lt;15,"&lt;15",'Sound Pressure'!$CB31)))</f>
        <v/>
      </c>
      <c r="Q36" s="82" t="str">
        <f>IF(OR(B36="",C36="",D36=""),"",IF(Calcul!$K$1="dB(A)",IF('Sound Pressure'!$CS31&lt;20,"&lt;20",'Sound Pressure'!$CS31),IF('Sound Pressure'!$CT31&lt;15,"&lt;15",'Sound Pressure'!$CT31)))</f>
        <v/>
      </c>
      <c r="R36" s="82" t="str">
        <f>IF(OR($B36="",$C36="",$D36="",$L36&gt;10),"",IF((B36/VLOOKUP(CONCATENATE('Sound Power'!D31,IF('Sound Power'!F31&gt;=1000,'Sound Power'!F31,CONCATENATE(0,'Sound Power'!F31)),"02"),SilencerParams!$E$3:$AE$98,27,FALSE))^2&lt;1,"&lt;1",(B36/VLOOKUP(CONCATENATE('Sound Power'!D31,IF('Sound Power'!F31&gt;=1000,'Sound Power'!F31,CONCATENATE(0,'Sound Power'!F31)),"02"),SilencerParams!$E$3:$AE$98,27,FALSE))^2))</f>
        <v/>
      </c>
      <c r="S36" s="82" t="str">
        <f>IF(OR($B36="",$C36="",$D36=""),"",IF(IF($F36="SA",'Sound Power'!BS31,'Sound Power'!T31)&lt;15,"&lt;15",IF($F36="SA",'Sound Power'!BS31,'Sound Power'!T31)))</f>
        <v/>
      </c>
      <c r="T36" s="82" t="str">
        <f>IF(OR($B36="",$C36="",$D36=""),"",IF(IF($F36="SA",'Sound Power'!BT31,'Sound Power'!U31)&lt;15,"&lt;15",IF($F36="SA",'Sound Power'!BT31,'Sound Power'!U31)))</f>
        <v/>
      </c>
      <c r="U36" s="82" t="str">
        <f>IF(OR($B36="",$C36="",$D36=""),"",IF(IF($F36="SA",'Sound Power'!BU31,'Sound Power'!V31)&lt;15,"&lt;15",IF($F36="SA",'Sound Power'!BU31,'Sound Power'!V31)))</f>
        <v/>
      </c>
      <c r="V36" s="82" t="str">
        <f>IF(OR($B36="",$C36="",$D36=""),"",IF(IF($F36="SA",'Sound Power'!BV31,'Sound Power'!W31)&lt;15,"&lt;15",IF($F36="SA",'Sound Power'!BV31,'Sound Power'!W31)))</f>
        <v/>
      </c>
      <c r="W36" s="82" t="str">
        <f>IF(OR($B36="",$C36="",$D36=""),"",IF(IF($F36="SA",'Sound Power'!BW31,'Sound Power'!X31)&lt;15,"&lt;15",IF($F36="SA",'Sound Power'!BW31,'Sound Power'!X31)))</f>
        <v/>
      </c>
      <c r="X36" s="82" t="str">
        <f>IF(OR($B36="",$C36="",$D36=""),"",IF(IF($F36="SA",'Sound Power'!BX31,'Sound Power'!Y31)&lt;15,"&lt;15",IF($F36="SA",'Sound Power'!BX31,'Sound Power'!Y31)))</f>
        <v/>
      </c>
      <c r="Y36" s="82" t="str">
        <f>IF(OR($B36="",$C36="",$D36=""),"",IF(IF($F36="SA",'Sound Power'!BY31,'Sound Power'!Z31)&lt;15,"&lt;15",IF($F36="SA",'Sound Power'!BY31,'Sound Power'!Z31)))</f>
        <v/>
      </c>
      <c r="Z36" s="82" t="str">
        <f>IF(OR($B36="",$C36="",$D36=""),"",IF(IF($F36="SA",'Sound Power'!BZ31,'Sound Power'!AA31)&lt;15,"&lt;15",IF($F36="SA",'Sound Power'!BZ31,'Sound Power'!AA31)))</f>
        <v/>
      </c>
      <c r="AA36" s="82" t="str">
        <f>IF(OR($B36="",$C36="",$D36=""),"",IF('Sound Power'!CS31&lt;15,"&lt;15",'Sound Power'!CS31))</f>
        <v/>
      </c>
      <c r="AB36" s="82" t="str">
        <f>IF(OR($B36="",$C36="",$D36=""),"",IF('Sound Power'!CT31&lt;15,"&lt;15",'Sound Power'!CT31))</f>
        <v/>
      </c>
      <c r="AC36" s="82" t="str">
        <f>IF(OR($B36="",$C36="",$D36=""),"",IF('Sound Power'!CU31&lt;15,"&lt;15",'Sound Power'!CU31))</f>
        <v/>
      </c>
      <c r="AD36" s="82" t="str">
        <f>IF(OR($B36="",$C36="",$D36=""),"",IF('Sound Power'!CV31&lt;15,"&lt;15",'Sound Power'!CV31))</f>
        <v/>
      </c>
      <c r="AE36" s="82" t="str">
        <f>IF(OR($B36="",$C36="",$D36=""),"",IF('Sound Power'!CW31&lt;15,"&lt;15",'Sound Power'!CW31))</f>
        <v/>
      </c>
      <c r="AF36" s="82" t="str">
        <f>IF(OR($B36="",$C36="",$D36=""),"",IF('Sound Power'!CX31&lt;15,"&lt;15",'Sound Power'!CX31))</f>
        <v/>
      </c>
      <c r="AG36" s="82" t="str">
        <f>IF(OR($B36="",$C36="",$D36=""),"",IF('Sound Power'!CY31&lt;15,"&lt;15",'Sound Power'!CY31))</f>
        <v/>
      </c>
      <c r="AH36" s="82" t="str">
        <f>IF(OR($B36="",$C36="",$D36=""),"",IF('Sound Power'!CZ31&lt;15,"&lt;15",'Sound Power'!CZ31))</f>
        <v/>
      </c>
    </row>
    <row r="37" spans="1:34" s="83" customFormat="1" ht="12.75">
      <c r="A37" s="105"/>
      <c r="B37" s="105"/>
      <c r="C37" s="105"/>
      <c r="D37" s="105"/>
      <c r="E37" s="105"/>
      <c r="F37" s="105"/>
      <c r="G37" s="92" t="str">
        <f t="shared" si="0"/>
        <v>BRD---</v>
      </c>
      <c r="H37" s="105" t="s">
        <v>145</v>
      </c>
      <c r="I37" s="105" t="s">
        <v>152</v>
      </c>
      <c r="J37" s="105">
        <v>100</v>
      </c>
      <c r="K37" s="105">
        <v>2.7</v>
      </c>
      <c r="L37" s="81" t="str">
        <f>IF(OR(B37="",C37="",D37=""),"",'Sound Power'!AL32)</f>
        <v/>
      </c>
      <c r="M37" s="82" t="str">
        <f>IF(OR(B37="",C37="",D37=""),"",'dPs,min'!E32)</f>
        <v/>
      </c>
      <c r="N37" s="82" t="str">
        <f>IF(OR(B37="",C37="",D37=""),"",IF(F37="SA",IF(Calcul!$K$1="dB(A)",IF('Sound Power'!CA32&lt;20,"&lt;20",'Sound Power'!CA32),IF('Sound Power'!CB32&lt;15,"&lt;15",'Sound Power'!CB32)),IF(Calcul!$K$1="dB(A)",IF('Sound Power'!AB32&lt;20,"&lt;20",'Sound Power'!AB32),IF('Sound Power'!AC32&lt;15,"&lt;15",'Sound Power'!AC32))))</f>
        <v/>
      </c>
      <c r="O37" s="82" t="str">
        <f>IF(OR(B37="",C37="",D37=""),"",IF(Calcul!$K$1="dB(A)",IF('Sound Power'!$DA32&lt;20,"&lt;20",'Sound Power'!$DA32),IF('Sound Power'!$DB32&lt;15,"&lt;15",'Sound Power'!$DB32)))</f>
        <v/>
      </c>
      <c r="P37" s="82" t="str">
        <f>IF(OR(B37="",C37="",D37=""),"",IF(Calcul!$K$1="dB(A)",IF('Sound Pressure'!$CA32&lt;20,"&lt;20",'Sound Pressure'!$CA32),IF('Sound Pressure'!$CB32&lt;15,"&lt;15",'Sound Pressure'!$CB32)))</f>
        <v/>
      </c>
      <c r="Q37" s="82" t="str">
        <f>IF(OR(B37="",C37="",D37=""),"",IF(Calcul!$K$1="dB(A)",IF('Sound Pressure'!$CS32&lt;20,"&lt;20",'Sound Pressure'!$CS32),IF('Sound Pressure'!$CT32&lt;15,"&lt;15",'Sound Pressure'!$CT32)))</f>
        <v/>
      </c>
      <c r="R37" s="82" t="str">
        <f>IF(OR($B37="",$C37="",$D37="",$L37&gt;10),"",IF((B37/VLOOKUP(CONCATENATE('Sound Power'!D32,IF('Sound Power'!F32&gt;=1000,'Sound Power'!F32,CONCATENATE(0,'Sound Power'!F32)),"02"),SilencerParams!$E$3:$AE$98,27,FALSE))^2&lt;1,"&lt;1",(B37/VLOOKUP(CONCATENATE('Sound Power'!D32,IF('Sound Power'!F32&gt;=1000,'Sound Power'!F32,CONCATENATE(0,'Sound Power'!F32)),"02"),SilencerParams!$E$3:$AE$98,27,FALSE))^2))</f>
        <v/>
      </c>
      <c r="S37" s="82" t="str">
        <f>IF(OR($B37="",$C37="",$D37=""),"",IF(IF($F37="SA",'Sound Power'!BS32,'Sound Power'!T32)&lt;15,"&lt;15",IF($F37="SA",'Sound Power'!BS32,'Sound Power'!T32)))</f>
        <v/>
      </c>
      <c r="T37" s="82" t="str">
        <f>IF(OR($B37="",$C37="",$D37=""),"",IF(IF($F37="SA",'Sound Power'!BT32,'Sound Power'!U32)&lt;15,"&lt;15",IF($F37="SA",'Sound Power'!BT32,'Sound Power'!U32)))</f>
        <v/>
      </c>
      <c r="U37" s="82" t="str">
        <f>IF(OR($B37="",$C37="",$D37=""),"",IF(IF($F37="SA",'Sound Power'!BU32,'Sound Power'!V32)&lt;15,"&lt;15",IF($F37="SA",'Sound Power'!BU32,'Sound Power'!V32)))</f>
        <v/>
      </c>
      <c r="V37" s="82" t="str">
        <f>IF(OR($B37="",$C37="",$D37=""),"",IF(IF($F37="SA",'Sound Power'!BV32,'Sound Power'!W32)&lt;15,"&lt;15",IF($F37="SA",'Sound Power'!BV32,'Sound Power'!W32)))</f>
        <v/>
      </c>
      <c r="W37" s="82" t="str">
        <f>IF(OR($B37="",$C37="",$D37=""),"",IF(IF($F37="SA",'Sound Power'!BW32,'Sound Power'!X32)&lt;15,"&lt;15",IF($F37="SA",'Sound Power'!BW32,'Sound Power'!X32)))</f>
        <v/>
      </c>
      <c r="X37" s="82" t="str">
        <f>IF(OR($B37="",$C37="",$D37=""),"",IF(IF($F37="SA",'Sound Power'!BX32,'Sound Power'!Y32)&lt;15,"&lt;15",IF($F37="SA",'Sound Power'!BX32,'Sound Power'!Y32)))</f>
        <v/>
      </c>
      <c r="Y37" s="82" t="str">
        <f>IF(OR($B37="",$C37="",$D37=""),"",IF(IF($F37="SA",'Sound Power'!BY32,'Sound Power'!Z32)&lt;15,"&lt;15",IF($F37="SA",'Sound Power'!BY32,'Sound Power'!Z32)))</f>
        <v/>
      </c>
      <c r="Z37" s="82" t="str">
        <f>IF(OR($B37="",$C37="",$D37=""),"",IF(IF($F37="SA",'Sound Power'!BZ32,'Sound Power'!AA32)&lt;15,"&lt;15",IF($F37="SA",'Sound Power'!BZ32,'Sound Power'!AA32)))</f>
        <v/>
      </c>
      <c r="AA37" s="82" t="str">
        <f>IF(OR($B37="",$C37="",$D37=""),"",IF('Sound Power'!CS32&lt;15,"&lt;15",'Sound Power'!CS32))</f>
        <v/>
      </c>
      <c r="AB37" s="82" t="str">
        <f>IF(OR($B37="",$C37="",$D37=""),"",IF('Sound Power'!CT32&lt;15,"&lt;15",'Sound Power'!CT32))</f>
        <v/>
      </c>
      <c r="AC37" s="82" t="str">
        <f>IF(OR($B37="",$C37="",$D37=""),"",IF('Sound Power'!CU32&lt;15,"&lt;15",'Sound Power'!CU32))</f>
        <v/>
      </c>
      <c r="AD37" s="82" t="str">
        <f>IF(OR($B37="",$C37="",$D37=""),"",IF('Sound Power'!CV32&lt;15,"&lt;15",'Sound Power'!CV32))</f>
        <v/>
      </c>
      <c r="AE37" s="82" t="str">
        <f>IF(OR($B37="",$C37="",$D37=""),"",IF('Sound Power'!CW32&lt;15,"&lt;15",'Sound Power'!CW32))</f>
        <v/>
      </c>
      <c r="AF37" s="82" t="str">
        <f>IF(OR($B37="",$C37="",$D37=""),"",IF('Sound Power'!CX32&lt;15,"&lt;15",'Sound Power'!CX32))</f>
        <v/>
      </c>
      <c r="AG37" s="82" t="str">
        <f>IF(OR($B37="",$C37="",$D37=""),"",IF('Sound Power'!CY32&lt;15,"&lt;15",'Sound Power'!CY32))</f>
        <v/>
      </c>
      <c r="AH37" s="82" t="str">
        <f>IF(OR($B37="",$C37="",$D37=""),"",IF('Sound Power'!CZ32&lt;15,"&lt;15",'Sound Power'!CZ32))</f>
        <v/>
      </c>
    </row>
    <row r="38" spans="1:34" s="83" customFormat="1" ht="12.75">
      <c r="A38" s="105"/>
      <c r="B38" s="105"/>
      <c r="C38" s="105"/>
      <c r="D38" s="105"/>
      <c r="E38" s="105"/>
      <c r="F38" s="105"/>
      <c r="G38" s="92" t="str">
        <f t="shared" si="0"/>
        <v>BRD---</v>
      </c>
      <c r="H38" s="105" t="s">
        <v>145</v>
      </c>
      <c r="I38" s="105" t="s">
        <v>152</v>
      </c>
      <c r="J38" s="105">
        <v>100</v>
      </c>
      <c r="K38" s="105">
        <v>2.7</v>
      </c>
      <c r="L38" s="81" t="str">
        <f>IF(OR(B38="",C38="",D38=""),"",'Sound Power'!AL33)</f>
        <v/>
      </c>
      <c r="M38" s="82" t="str">
        <f>IF(OR(B38="",C38="",D38=""),"",'dPs,min'!E33)</f>
        <v/>
      </c>
      <c r="N38" s="82" t="str">
        <f>IF(OR(B38="",C38="",D38=""),"",IF(F38="SA",IF(Calcul!$K$1="dB(A)",IF('Sound Power'!CA33&lt;20,"&lt;20",'Sound Power'!CA33),IF('Sound Power'!CB33&lt;15,"&lt;15",'Sound Power'!CB33)),IF(Calcul!$K$1="dB(A)",IF('Sound Power'!AB33&lt;20,"&lt;20",'Sound Power'!AB33),IF('Sound Power'!AC33&lt;15,"&lt;15",'Sound Power'!AC33))))</f>
        <v/>
      </c>
      <c r="O38" s="82" t="str">
        <f>IF(OR(B38="",C38="",D38=""),"",IF(Calcul!$K$1="dB(A)",IF('Sound Power'!$DA33&lt;20,"&lt;20",'Sound Power'!$DA33),IF('Sound Power'!$DB33&lt;15,"&lt;15",'Sound Power'!$DB33)))</f>
        <v/>
      </c>
      <c r="P38" s="82" t="str">
        <f>IF(OR(B38="",C38="",D38=""),"",IF(Calcul!$K$1="dB(A)",IF('Sound Pressure'!$CA33&lt;20,"&lt;20",'Sound Pressure'!$CA33),IF('Sound Pressure'!$CB33&lt;15,"&lt;15",'Sound Pressure'!$CB33)))</f>
        <v/>
      </c>
      <c r="Q38" s="82" t="str">
        <f>IF(OR(B38="",C38="",D38=""),"",IF(Calcul!$K$1="dB(A)",IF('Sound Pressure'!$CS33&lt;20,"&lt;20",'Sound Pressure'!$CS33),IF('Sound Pressure'!$CT33&lt;15,"&lt;15",'Sound Pressure'!$CT33)))</f>
        <v/>
      </c>
      <c r="R38" s="82" t="str">
        <f>IF(OR($B38="",$C38="",$D38="",$L38&gt;10),"",IF((B38/VLOOKUP(CONCATENATE('Sound Power'!D33,IF('Sound Power'!F33&gt;=1000,'Sound Power'!F33,CONCATENATE(0,'Sound Power'!F33)),"02"),SilencerParams!$E$3:$AE$98,27,FALSE))^2&lt;1,"&lt;1",(B38/VLOOKUP(CONCATENATE('Sound Power'!D33,IF('Sound Power'!F33&gt;=1000,'Sound Power'!F33,CONCATENATE(0,'Sound Power'!F33)),"02"),SilencerParams!$E$3:$AE$98,27,FALSE))^2))</f>
        <v/>
      </c>
      <c r="S38" s="82" t="str">
        <f>IF(OR($B38="",$C38="",$D38=""),"",IF(IF($F38="SA",'Sound Power'!BS33,'Sound Power'!T33)&lt;15,"&lt;15",IF($F38="SA",'Sound Power'!BS33,'Sound Power'!T33)))</f>
        <v/>
      </c>
      <c r="T38" s="82" t="str">
        <f>IF(OR($B38="",$C38="",$D38=""),"",IF(IF($F38="SA",'Sound Power'!BT33,'Sound Power'!U33)&lt;15,"&lt;15",IF($F38="SA",'Sound Power'!BT33,'Sound Power'!U33)))</f>
        <v/>
      </c>
      <c r="U38" s="82" t="str">
        <f>IF(OR($B38="",$C38="",$D38=""),"",IF(IF($F38="SA",'Sound Power'!BU33,'Sound Power'!V33)&lt;15,"&lt;15",IF($F38="SA",'Sound Power'!BU33,'Sound Power'!V33)))</f>
        <v/>
      </c>
      <c r="V38" s="82" t="str">
        <f>IF(OR($B38="",$C38="",$D38=""),"",IF(IF($F38="SA",'Sound Power'!BV33,'Sound Power'!W33)&lt;15,"&lt;15",IF($F38="SA",'Sound Power'!BV33,'Sound Power'!W33)))</f>
        <v/>
      </c>
      <c r="W38" s="82" t="str">
        <f>IF(OR($B38="",$C38="",$D38=""),"",IF(IF($F38="SA",'Sound Power'!BW33,'Sound Power'!X33)&lt;15,"&lt;15",IF($F38="SA",'Sound Power'!BW33,'Sound Power'!X33)))</f>
        <v/>
      </c>
      <c r="X38" s="82" t="str">
        <f>IF(OR($B38="",$C38="",$D38=""),"",IF(IF($F38="SA",'Sound Power'!BX33,'Sound Power'!Y33)&lt;15,"&lt;15",IF($F38="SA",'Sound Power'!BX33,'Sound Power'!Y33)))</f>
        <v/>
      </c>
      <c r="Y38" s="82" t="str">
        <f>IF(OR($B38="",$C38="",$D38=""),"",IF(IF($F38="SA",'Sound Power'!BY33,'Sound Power'!Z33)&lt;15,"&lt;15",IF($F38="SA",'Sound Power'!BY33,'Sound Power'!Z33)))</f>
        <v/>
      </c>
      <c r="Z38" s="82" t="str">
        <f>IF(OR($B38="",$C38="",$D38=""),"",IF(IF($F38="SA",'Sound Power'!BZ33,'Sound Power'!AA33)&lt;15,"&lt;15",IF($F38="SA",'Sound Power'!BZ33,'Sound Power'!AA33)))</f>
        <v/>
      </c>
      <c r="AA38" s="82" t="str">
        <f>IF(OR($B38="",$C38="",$D38=""),"",IF('Sound Power'!CS33&lt;15,"&lt;15",'Sound Power'!CS33))</f>
        <v/>
      </c>
      <c r="AB38" s="82" t="str">
        <f>IF(OR($B38="",$C38="",$D38=""),"",IF('Sound Power'!CT33&lt;15,"&lt;15",'Sound Power'!CT33))</f>
        <v/>
      </c>
      <c r="AC38" s="82" t="str">
        <f>IF(OR($B38="",$C38="",$D38=""),"",IF('Sound Power'!CU33&lt;15,"&lt;15",'Sound Power'!CU33))</f>
        <v/>
      </c>
      <c r="AD38" s="82" t="str">
        <f>IF(OR($B38="",$C38="",$D38=""),"",IF('Sound Power'!CV33&lt;15,"&lt;15",'Sound Power'!CV33))</f>
        <v/>
      </c>
      <c r="AE38" s="82" t="str">
        <f>IF(OR($B38="",$C38="",$D38=""),"",IF('Sound Power'!CW33&lt;15,"&lt;15",'Sound Power'!CW33))</f>
        <v/>
      </c>
      <c r="AF38" s="82" t="str">
        <f>IF(OR($B38="",$C38="",$D38=""),"",IF('Sound Power'!CX33&lt;15,"&lt;15",'Sound Power'!CX33))</f>
        <v/>
      </c>
      <c r="AG38" s="82" t="str">
        <f>IF(OR($B38="",$C38="",$D38=""),"",IF('Sound Power'!CY33&lt;15,"&lt;15",'Sound Power'!CY33))</f>
        <v/>
      </c>
      <c r="AH38" s="82" t="str">
        <f>IF(OR($B38="",$C38="",$D38=""),"",IF('Sound Power'!CZ33&lt;15,"&lt;15",'Sound Power'!CZ33))</f>
        <v/>
      </c>
    </row>
    <row r="39" spans="1:34" s="83" customFormat="1" ht="12.75">
      <c r="A39" s="105"/>
      <c r="B39" s="105"/>
      <c r="C39" s="105"/>
      <c r="D39" s="105"/>
      <c r="E39" s="105"/>
      <c r="F39" s="105"/>
      <c r="G39" s="92" t="str">
        <f t="shared" si="0"/>
        <v>BRD---</v>
      </c>
      <c r="H39" s="105" t="s">
        <v>145</v>
      </c>
      <c r="I39" s="105" t="s">
        <v>152</v>
      </c>
      <c r="J39" s="105">
        <v>100</v>
      </c>
      <c r="K39" s="105">
        <v>2.7</v>
      </c>
      <c r="L39" s="81" t="str">
        <f>IF(OR(B39="",C39="",D39=""),"",'Sound Power'!AL34)</f>
        <v/>
      </c>
      <c r="M39" s="82" t="str">
        <f>IF(OR(B39="",C39="",D39=""),"",'dPs,min'!E34)</f>
        <v/>
      </c>
      <c r="N39" s="82" t="str">
        <f>IF(OR(B39="",C39="",D39=""),"",IF(F39="SA",IF(Calcul!$K$1="dB(A)",IF('Sound Power'!CA34&lt;20,"&lt;20",'Sound Power'!CA34),IF('Sound Power'!CB34&lt;15,"&lt;15",'Sound Power'!CB34)),IF(Calcul!$K$1="dB(A)",IF('Sound Power'!AB34&lt;20,"&lt;20",'Sound Power'!AB34),IF('Sound Power'!AC34&lt;15,"&lt;15",'Sound Power'!AC34))))</f>
        <v/>
      </c>
      <c r="O39" s="82" t="str">
        <f>IF(OR(B39="",C39="",D39=""),"",IF(Calcul!$K$1="dB(A)",IF('Sound Power'!$DA34&lt;20,"&lt;20",'Sound Power'!$DA34),IF('Sound Power'!$DB34&lt;15,"&lt;15",'Sound Power'!$DB34)))</f>
        <v/>
      </c>
      <c r="P39" s="82" t="str">
        <f>IF(OR(B39="",C39="",D39=""),"",IF(Calcul!$K$1="dB(A)",IF('Sound Pressure'!$CA34&lt;20,"&lt;20",'Sound Pressure'!$CA34),IF('Sound Pressure'!$CB34&lt;15,"&lt;15",'Sound Pressure'!$CB34)))</f>
        <v/>
      </c>
      <c r="Q39" s="82" t="str">
        <f>IF(OR(B39="",C39="",D39=""),"",IF(Calcul!$K$1="dB(A)",IF('Sound Pressure'!$CS34&lt;20,"&lt;20",'Sound Pressure'!$CS34),IF('Sound Pressure'!$CT34&lt;15,"&lt;15",'Sound Pressure'!$CT34)))</f>
        <v/>
      </c>
      <c r="R39" s="82" t="str">
        <f>IF(OR($B39="",$C39="",$D39="",$L39&gt;10),"",IF((B39/VLOOKUP(CONCATENATE('Sound Power'!D34,IF('Sound Power'!F34&gt;=1000,'Sound Power'!F34,CONCATENATE(0,'Sound Power'!F34)),"02"),SilencerParams!$E$3:$AE$98,27,FALSE))^2&lt;1,"&lt;1",(B39/VLOOKUP(CONCATENATE('Sound Power'!D34,IF('Sound Power'!F34&gt;=1000,'Sound Power'!F34,CONCATENATE(0,'Sound Power'!F34)),"02"),SilencerParams!$E$3:$AE$98,27,FALSE))^2))</f>
        <v/>
      </c>
      <c r="S39" s="82" t="str">
        <f>IF(OR($B39="",$C39="",$D39=""),"",IF(IF($F39="SA",'Sound Power'!BS34,'Sound Power'!T34)&lt;15,"&lt;15",IF($F39="SA",'Sound Power'!BS34,'Sound Power'!T34)))</f>
        <v/>
      </c>
      <c r="T39" s="82" t="str">
        <f>IF(OR($B39="",$C39="",$D39=""),"",IF(IF($F39="SA",'Sound Power'!BT34,'Sound Power'!U34)&lt;15,"&lt;15",IF($F39="SA",'Sound Power'!BT34,'Sound Power'!U34)))</f>
        <v/>
      </c>
      <c r="U39" s="82" t="str">
        <f>IF(OR($B39="",$C39="",$D39=""),"",IF(IF($F39="SA",'Sound Power'!BU34,'Sound Power'!V34)&lt;15,"&lt;15",IF($F39="SA",'Sound Power'!BU34,'Sound Power'!V34)))</f>
        <v/>
      </c>
      <c r="V39" s="82" t="str">
        <f>IF(OR($B39="",$C39="",$D39=""),"",IF(IF($F39="SA",'Sound Power'!BV34,'Sound Power'!W34)&lt;15,"&lt;15",IF($F39="SA",'Sound Power'!BV34,'Sound Power'!W34)))</f>
        <v/>
      </c>
      <c r="W39" s="82" t="str">
        <f>IF(OR($B39="",$C39="",$D39=""),"",IF(IF($F39="SA",'Sound Power'!BW34,'Sound Power'!X34)&lt;15,"&lt;15",IF($F39="SA",'Sound Power'!BW34,'Sound Power'!X34)))</f>
        <v/>
      </c>
      <c r="X39" s="82" t="str">
        <f>IF(OR($B39="",$C39="",$D39=""),"",IF(IF($F39="SA",'Sound Power'!BX34,'Sound Power'!Y34)&lt;15,"&lt;15",IF($F39="SA",'Sound Power'!BX34,'Sound Power'!Y34)))</f>
        <v/>
      </c>
      <c r="Y39" s="82" t="str">
        <f>IF(OR($B39="",$C39="",$D39=""),"",IF(IF($F39="SA",'Sound Power'!BY34,'Sound Power'!Z34)&lt;15,"&lt;15",IF($F39="SA",'Sound Power'!BY34,'Sound Power'!Z34)))</f>
        <v/>
      </c>
      <c r="Z39" s="82" t="str">
        <f>IF(OR($B39="",$C39="",$D39=""),"",IF(IF($F39="SA",'Sound Power'!BZ34,'Sound Power'!AA34)&lt;15,"&lt;15",IF($F39="SA",'Sound Power'!BZ34,'Sound Power'!AA34)))</f>
        <v/>
      </c>
      <c r="AA39" s="82" t="str">
        <f>IF(OR($B39="",$C39="",$D39=""),"",IF('Sound Power'!CS34&lt;15,"&lt;15",'Sound Power'!CS34))</f>
        <v/>
      </c>
      <c r="AB39" s="82" t="str">
        <f>IF(OR($B39="",$C39="",$D39=""),"",IF('Sound Power'!CT34&lt;15,"&lt;15",'Sound Power'!CT34))</f>
        <v/>
      </c>
      <c r="AC39" s="82" t="str">
        <f>IF(OR($B39="",$C39="",$D39=""),"",IF('Sound Power'!CU34&lt;15,"&lt;15",'Sound Power'!CU34))</f>
        <v/>
      </c>
      <c r="AD39" s="82" t="str">
        <f>IF(OR($B39="",$C39="",$D39=""),"",IF('Sound Power'!CV34&lt;15,"&lt;15",'Sound Power'!CV34))</f>
        <v/>
      </c>
      <c r="AE39" s="82" t="str">
        <f>IF(OR($B39="",$C39="",$D39=""),"",IF('Sound Power'!CW34&lt;15,"&lt;15",'Sound Power'!CW34))</f>
        <v/>
      </c>
      <c r="AF39" s="82" t="str">
        <f>IF(OR($B39="",$C39="",$D39=""),"",IF('Sound Power'!CX34&lt;15,"&lt;15",'Sound Power'!CX34))</f>
        <v/>
      </c>
      <c r="AG39" s="82" t="str">
        <f>IF(OR($B39="",$C39="",$D39=""),"",IF('Sound Power'!CY34&lt;15,"&lt;15",'Sound Power'!CY34))</f>
        <v/>
      </c>
      <c r="AH39" s="82" t="str">
        <f>IF(OR($B39="",$C39="",$D39=""),"",IF('Sound Power'!CZ34&lt;15,"&lt;15",'Sound Power'!CZ34))</f>
        <v/>
      </c>
    </row>
    <row r="40" spans="1:34">
      <c r="A40" s="89" t="s">
        <v>220</v>
      </c>
      <c r="H40" s="89" t="s">
        <v>162</v>
      </c>
      <c r="K40" s="89" t="s">
        <v>163</v>
      </c>
      <c r="L40" s="94"/>
      <c r="M40" s="9"/>
      <c r="N40" s="44"/>
      <c r="Q40" s="9"/>
      <c r="R40" s="9"/>
      <c r="Z40" s="44"/>
      <c r="AH40"/>
    </row>
    <row r="41" spans="1:34">
      <c r="A41" s="89" t="s">
        <v>148</v>
      </c>
      <c r="H41" s="100" t="s">
        <v>145</v>
      </c>
      <c r="I41" s="155" t="s">
        <v>164</v>
      </c>
      <c r="J41" s="155"/>
      <c r="K41" s="100" t="s">
        <v>153</v>
      </c>
      <c r="L41" s="156" t="s">
        <v>156</v>
      </c>
      <c r="M41" s="156"/>
      <c r="N41" s="44"/>
      <c r="Q41" s="9"/>
      <c r="R41" s="9"/>
      <c r="Z41" s="44"/>
      <c r="AH41"/>
    </row>
    <row r="42" spans="1:34">
      <c r="A42" s="95" t="s">
        <v>149</v>
      </c>
      <c r="H42" s="101" t="s">
        <v>147</v>
      </c>
      <c r="I42" s="155" t="s">
        <v>165</v>
      </c>
      <c r="J42" s="155"/>
      <c r="K42" s="100" t="s">
        <v>154</v>
      </c>
      <c r="L42" s="156" t="s">
        <v>157</v>
      </c>
      <c r="M42" s="156"/>
      <c r="N42" s="44"/>
      <c r="Q42" s="9"/>
      <c r="R42" s="9"/>
      <c r="Z42" s="44"/>
      <c r="AH42"/>
    </row>
    <row r="43" spans="1:34">
      <c r="B43" s="95"/>
      <c r="H43" s="102"/>
      <c r="I43" s="155" t="s">
        <v>166</v>
      </c>
      <c r="J43" s="155"/>
      <c r="K43" s="100" t="s">
        <v>152</v>
      </c>
      <c r="L43" s="156" t="s">
        <v>158</v>
      </c>
      <c r="M43" s="156"/>
      <c r="N43" s="44"/>
      <c r="Q43" s="9"/>
      <c r="R43" s="9"/>
      <c r="Z43" s="44"/>
      <c r="AH43"/>
    </row>
    <row r="44" spans="1:34">
      <c r="H44" s="101" t="s">
        <v>146</v>
      </c>
      <c r="I44" s="155" t="s">
        <v>167</v>
      </c>
      <c r="J44" s="155"/>
      <c r="K44" s="100" t="s">
        <v>155</v>
      </c>
      <c r="L44" s="156" t="s">
        <v>159</v>
      </c>
      <c r="M44" s="156"/>
      <c r="N44" s="44"/>
      <c r="Q44" s="9"/>
      <c r="R44" s="9"/>
      <c r="Z44" s="44"/>
      <c r="AH44"/>
    </row>
    <row r="45" spans="1:34">
      <c r="H45" s="103"/>
      <c r="I45" s="155" t="s">
        <v>168</v>
      </c>
      <c r="J45" s="155"/>
      <c r="L45" s="44"/>
      <c r="M45" s="9"/>
      <c r="N45" s="44"/>
      <c r="Q45" s="9"/>
      <c r="R45" s="9"/>
      <c r="Z45" s="44"/>
      <c r="AH45"/>
    </row>
    <row r="46" spans="1:34">
      <c r="H46" s="103"/>
      <c r="I46" s="155" t="s">
        <v>169</v>
      </c>
      <c r="J46" s="155"/>
      <c r="K46" s="99"/>
      <c r="L46" s="99"/>
      <c r="M46" s="9"/>
      <c r="N46" s="44"/>
      <c r="Q46" s="9"/>
      <c r="R46" s="9"/>
      <c r="Z46" s="44"/>
      <c r="AH46"/>
    </row>
    <row r="47" spans="1:34">
      <c r="H47" s="103"/>
      <c r="I47" s="155" t="s">
        <v>170</v>
      </c>
      <c r="J47" s="155"/>
      <c r="L47" s="44"/>
      <c r="M47" s="9"/>
      <c r="N47" s="44"/>
      <c r="Q47" s="9"/>
      <c r="R47" s="9"/>
      <c r="Z47" s="44"/>
      <c r="AH47"/>
    </row>
    <row r="48" spans="1:34">
      <c r="H48" s="102"/>
      <c r="I48" s="155" t="s">
        <v>171</v>
      </c>
      <c r="J48" s="155"/>
      <c r="L48" s="44"/>
      <c r="M48" s="9"/>
      <c r="N48" s="44"/>
      <c r="Q48" s="9"/>
      <c r="R48" s="9"/>
      <c r="Z48" s="44"/>
      <c r="AH48"/>
    </row>
    <row r="49" spans="12:34">
      <c r="L49" s="44"/>
      <c r="M49" s="9"/>
      <c r="N49" s="44"/>
      <c r="Q49" s="9"/>
      <c r="R49" s="9"/>
      <c r="Z49" s="44"/>
      <c r="AH49"/>
    </row>
  </sheetData>
  <sheetProtection algorithmName="SHA-512" hashValue="5ryOCr/bCBB7tOkrKQPU1fdpTi4dadKnrkDhYRVtZwnHhxoju4AkJRcGoT0UjqX2VEHlrXjVGqSMgPLhlSLBTw==" saltValue="lL1Ed16jW0mhcRcs3ZOFlA==" spinCount="100000" sheet="1" objects="1" scenarios="1"/>
  <mergeCells count="19">
    <mergeCell ref="H6:K6"/>
    <mergeCell ref="AA6:AH6"/>
    <mergeCell ref="AA7:AH7"/>
    <mergeCell ref="N6:O6"/>
    <mergeCell ref="S6:Z6"/>
    <mergeCell ref="P6:Q6"/>
    <mergeCell ref="S7:Z7"/>
    <mergeCell ref="I46:J46"/>
    <mergeCell ref="I47:J47"/>
    <mergeCell ref="I48:J48"/>
    <mergeCell ref="L41:M41"/>
    <mergeCell ref="L42:M42"/>
    <mergeCell ref="L43:M43"/>
    <mergeCell ref="L44:M44"/>
    <mergeCell ref="I41:J41"/>
    <mergeCell ref="I42:J42"/>
    <mergeCell ref="I43:J43"/>
    <mergeCell ref="I44:J44"/>
    <mergeCell ref="I45:J45"/>
  </mergeCells>
  <conditionalFormatting sqref="C37:C39">
    <cfRule type="expression" dxfId="7" priority="26">
      <formula>AND(OR(C37&lt;100,C37&gt;1000),NOT(ISBLANK(C37)))</formula>
    </cfRule>
  </conditionalFormatting>
  <conditionalFormatting sqref="C9">
    <cfRule type="expression" dxfId="6" priority="22">
      <formula>AND(OR(C9&lt;100,C9&gt;1000),NOT(ISBLANK(C9)))</formula>
    </cfRule>
  </conditionalFormatting>
  <conditionalFormatting sqref="C33:C36 C9 C13">
    <cfRule type="expression" dxfId="5" priority="21">
      <formula>AND(OR(C9&lt;100,C9&gt;1000),NOT(ISBLANK(C9)))</formula>
    </cfRule>
  </conditionalFormatting>
  <conditionalFormatting sqref="C13">
    <cfRule type="expression" dxfId="4" priority="17">
      <formula>AND(OR(C13&lt;100,C13&gt;1000),NOT(ISBLANK(C13)))</formula>
    </cfRule>
  </conditionalFormatting>
  <conditionalFormatting sqref="C14:C32">
    <cfRule type="expression" dxfId="3" priority="6">
      <formula>AND(OR(C14&lt;100,C14&gt;1000),NOT(ISBLANK(C14)))</formula>
    </cfRule>
  </conditionalFormatting>
  <conditionalFormatting sqref="C14:C32">
    <cfRule type="expression" dxfId="2" priority="5">
      <formula>AND(OR(C14&lt;100,C14&gt;1000),NOT(ISBLANK(C14)))</formula>
    </cfRule>
  </conditionalFormatting>
  <conditionalFormatting sqref="C10:C12">
    <cfRule type="expression" dxfId="1" priority="2">
      <formula>AND(OR(C10&lt;100,C10&gt;1000),NOT(ISBLANK(C10)))</formula>
    </cfRule>
  </conditionalFormatting>
  <conditionalFormatting sqref="C10:C12">
    <cfRule type="expression" dxfId="0" priority="1">
      <formula>AND(OR(C10&lt;100,C10&gt;1000),NOT(ISBLANK(C10)))</formula>
    </cfRule>
  </conditionalFormatting>
  <pageMargins left="0.7" right="0.7" top="0.75" bottom="0.75" header="0.3" footer="0.3"/>
  <pageSetup paperSize="9" scale="3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PullDownMenu!$B$2:$B$3</xm:f>
          </x14:formula1>
          <xm:sqref>K1</xm:sqref>
        </x14:dataValidation>
        <x14:dataValidation type="list" allowBlank="1" showInputMessage="1" showErrorMessage="1">
          <x14:formula1>
            <xm:f>PullDownMenu!$A$2:$A$4</xm:f>
          </x14:formula1>
          <xm:sqref>K2</xm:sqref>
        </x14:dataValidation>
        <x14:dataValidation type="list" allowBlank="1" showInputMessage="1" showErrorMessage="1">
          <x14:formula1>
            <xm:f>PullDownMenu!$F$2:$F$3</xm:f>
          </x14:formula1>
          <xm:sqref>E9:E39</xm:sqref>
        </x14:dataValidation>
        <x14:dataValidation type="list" allowBlank="1" showInputMessage="1" showErrorMessage="1">
          <x14:formula1>
            <xm:f>PullDownMenu!$C$2:$C$6</xm:f>
          </x14:formula1>
          <xm:sqref>M1 I9:I39</xm:sqref>
        </x14:dataValidation>
        <x14:dataValidation type="list" allowBlank="1" showInputMessage="1" showErrorMessage="1">
          <x14:formula1>
            <xm:f>PullDownMenu!$E$2:$E$4</xm:f>
          </x14:formula1>
          <xm:sqref>H9:H39</xm:sqref>
        </x14:dataValidation>
        <x14:dataValidation type="list" allowBlank="1" showInputMessage="1" showErrorMessage="1">
          <x14:formula1>
            <xm:f>PullDownMenu!$D$2:$D$9</xm:f>
          </x14:formula1>
          <xm:sqref>D9:D39</xm:sqref>
        </x14:dataValidation>
        <x14:dataValidation type="list" allowBlank="1" showInputMessage="1" showErrorMessage="1">
          <x14:formula1>
            <xm:f>PullDownMenu!$G$2:$G$3</xm:f>
          </x14:formula1>
          <xm:sqref>F9:F39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00"/>
  <sheetViews>
    <sheetView zoomScale="70" zoomScaleNormal="70" workbookViewId="0">
      <selection activeCell="G9" sqref="G9"/>
    </sheetView>
  </sheetViews>
  <sheetFormatPr defaultRowHeight="12.75"/>
  <cols>
    <col min="1" max="6" width="9.140625" style="12"/>
    <col min="7" max="7" width="10" style="12" customWidth="1"/>
    <col min="8" max="8" width="9.140625" style="12"/>
    <col min="9" max="11" width="9.140625" style="12" customWidth="1"/>
    <col min="12" max="16" width="9.28515625" style="21" customWidth="1"/>
    <col min="17" max="18" width="10.28515625" style="21" customWidth="1"/>
    <col min="19" max="19" width="9.5703125" style="21" customWidth="1"/>
    <col min="20" max="37" width="9.140625" style="24" customWidth="1"/>
    <col min="38" max="46" width="9.140625" style="24"/>
    <col min="47" max="49" width="9.140625" style="83"/>
    <col min="50" max="50" width="10.5703125" style="83" bestFit="1" customWidth="1"/>
    <col min="51" max="70" width="9.140625" style="83"/>
    <col min="71" max="114" width="9.140625" style="24"/>
    <col min="115" max="16384" width="9.140625" style="12"/>
  </cols>
  <sheetData>
    <row r="1" spans="1:114" s="13" customForma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4" t="s">
        <v>38</v>
      </c>
      <c r="M1" s="164"/>
      <c r="N1" s="164"/>
      <c r="O1" s="164"/>
      <c r="P1" s="164"/>
      <c r="Q1" s="164"/>
      <c r="R1" s="164"/>
      <c r="S1" s="164"/>
      <c r="T1" s="167" t="s">
        <v>12</v>
      </c>
      <c r="U1" s="167"/>
      <c r="V1" s="167"/>
      <c r="W1" s="167"/>
      <c r="X1" s="167"/>
      <c r="Y1" s="167"/>
      <c r="Z1" s="167"/>
      <c r="AA1" s="167"/>
      <c r="AB1" s="167" t="s">
        <v>9</v>
      </c>
      <c r="AC1" s="167"/>
      <c r="AD1" s="167" t="s">
        <v>12</v>
      </c>
      <c r="AE1" s="167"/>
      <c r="AF1" s="167"/>
      <c r="AG1" s="167"/>
      <c r="AH1" s="167"/>
      <c r="AI1" s="167"/>
      <c r="AJ1" s="167"/>
      <c r="AK1" s="167"/>
      <c r="AL1" s="22" t="s">
        <v>58</v>
      </c>
      <c r="AM1" s="167" t="s">
        <v>12</v>
      </c>
      <c r="AN1" s="167"/>
      <c r="AO1" s="167"/>
      <c r="AP1" s="167"/>
      <c r="AQ1" s="167"/>
      <c r="AR1" s="167"/>
      <c r="AS1" s="167"/>
      <c r="AT1" s="167"/>
      <c r="AU1" s="169" t="s">
        <v>212</v>
      </c>
      <c r="AV1" s="169"/>
      <c r="AW1" s="169"/>
      <c r="AX1" s="169"/>
      <c r="AY1" s="169"/>
      <c r="AZ1" s="169"/>
      <c r="BA1" s="169"/>
      <c r="BB1" s="169"/>
      <c r="BC1" s="169" t="s">
        <v>212</v>
      </c>
      <c r="BD1" s="169"/>
      <c r="BE1" s="169"/>
      <c r="BF1" s="169"/>
      <c r="BG1" s="169"/>
      <c r="BH1" s="169"/>
      <c r="BI1" s="169"/>
      <c r="BJ1" s="169"/>
      <c r="BK1" s="169" t="s">
        <v>212</v>
      </c>
      <c r="BL1" s="169"/>
      <c r="BM1" s="169"/>
      <c r="BN1" s="169"/>
      <c r="BO1" s="169"/>
      <c r="BP1" s="169"/>
      <c r="BQ1" s="169"/>
      <c r="BR1" s="169"/>
      <c r="BS1" s="167" t="s">
        <v>12</v>
      </c>
      <c r="BT1" s="167"/>
      <c r="BU1" s="167"/>
      <c r="BV1" s="167"/>
      <c r="BW1" s="167"/>
      <c r="BX1" s="167"/>
      <c r="BY1" s="167"/>
      <c r="BZ1" s="167"/>
      <c r="CA1" s="167" t="s">
        <v>9</v>
      </c>
      <c r="CB1" s="167"/>
      <c r="CC1" s="167" t="s">
        <v>12</v>
      </c>
      <c r="CD1" s="167"/>
      <c r="CE1" s="167"/>
      <c r="CF1" s="167"/>
      <c r="CG1" s="167"/>
      <c r="CH1" s="167"/>
      <c r="CI1" s="167"/>
      <c r="CJ1" s="167"/>
      <c r="CK1" s="167" t="s">
        <v>12</v>
      </c>
      <c r="CL1" s="167"/>
      <c r="CM1" s="167"/>
      <c r="CN1" s="167"/>
      <c r="CO1" s="167"/>
      <c r="CP1" s="167"/>
      <c r="CQ1" s="167"/>
      <c r="CR1" s="167"/>
      <c r="CS1" s="167" t="s">
        <v>12</v>
      </c>
      <c r="CT1" s="167"/>
      <c r="CU1" s="167"/>
      <c r="CV1" s="167"/>
      <c r="CW1" s="167"/>
      <c r="CX1" s="167"/>
      <c r="CY1" s="167"/>
      <c r="CZ1" s="167"/>
      <c r="DA1" s="167" t="s">
        <v>9</v>
      </c>
      <c r="DB1" s="167"/>
      <c r="DC1" s="167" t="s">
        <v>12</v>
      </c>
      <c r="DD1" s="167"/>
      <c r="DE1" s="167"/>
      <c r="DF1" s="167"/>
      <c r="DG1" s="167"/>
      <c r="DH1" s="167"/>
      <c r="DI1" s="167"/>
      <c r="DJ1" s="167"/>
    </row>
    <row r="2" spans="1:114" s="13" customFormat="1" ht="30" customHeight="1">
      <c r="A2" s="17" t="s">
        <v>0</v>
      </c>
      <c r="B2" s="17" t="s">
        <v>0</v>
      </c>
      <c r="C2" s="20" t="s">
        <v>40</v>
      </c>
      <c r="D2" s="122" t="s">
        <v>188</v>
      </c>
      <c r="E2" s="17" t="s">
        <v>210</v>
      </c>
      <c r="F2" s="17" t="s">
        <v>211</v>
      </c>
      <c r="G2" s="17" t="s">
        <v>200</v>
      </c>
      <c r="H2" s="20" t="s">
        <v>177</v>
      </c>
      <c r="I2" s="20"/>
      <c r="J2" s="20"/>
      <c r="K2" s="20"/>
      <c r="L2" s="165" t="s">
        <v>176</v>
      </c>
      <c r="M2" s="166"/>
      <c r="N2" s="166"/>
      <c r="O2" s="166"/>
      <c r="P2" s="166"/>
      <c r="Q2" s="166"/>
      <c r="R2" s="166"/>
      <c r="S2" s="166"/>
      <c r="T2" s="168" t="s">
        <v>55</v>
      </c>
      <c r="U2" s="168"/>
      <c r="V2" s="168"/>
      <c r="W2" s="168"/>
      <c r="X2" s="168"/>
      <c r="Y2" s="168"/>
      <c r="Z2" s="168"/>
      <c r="AA2" s="168"/>
      <c r="AB2" s="168" t="s">
        <v>39</v>
      </c>
      <c r="AC2" s="168"/>
      <c r="AD2" s="168" t="s">
        <v>51</v>
      </c>
      <c r="AE2" s="168"/>
      <c r="AF2" s="168"/>
      <c r="AG2" s="168"/>
      <c r="AH2" s="168"/>
      <c r="AI2" s="168"/>
      <c r="AJ2" s="168"/>
      <c r="AK2" s="168"/>
      <c r="AL2" s="45" t="s">
        <v>59</v>
      </c>
      <c r="AM2" s="168" t="s">
        <v>60</v>
      </c>
      <c r="AN2" s="168"/>
      <c r="AO2" s="168"/>
      <c r="AP2" s="168"/>
      <c r="AQ2" s="168"/>
      <c r="AR2" s="168"/>
      <c r="AS2" s="168"/>
      <c r="AT2" s="168"/>
      <c r="AU2" s="170" t="s">
        <v>213</v>
      </c>
      <c r="AV2" s="171"/>
      <c r="AW2" s="171"/>
      <c r="AX2" s="171"/>
      <c r="AY2" s="171"/>
      <c r="AZ2" s="171"/>
      <c r="BA2" s="171"/>
      <c r="BB2" s="171"/>
      <c r="BC2" s="170" t="s">
        <v>214</v>
      </c>
      <c r="BD2" s="171"/>
      <c r="BE2" s="171"/>
      <c r="BF2" s="171"/>
      <c r="BG2" s="171"/>
      <c r="BH2" s="171"/>
      <c r="BI2" s="171"/>
      <c r="BJ2" s="171"/>
      <c r="BK2" s="171" t="s">
        <v>74</v>
      </c>
      <c r="BL2" s="171"/>
      <c r="BM2" s="171"/>
      <c r="BN2" s="171"/>
      <c r="BO2" s="171"/>
      <c r="BP2" s="171"/>
      <c r="BQ2" s="171"/>
      <c r="BR2" s="171"/>
      <c r="BS2" s="168" t="s">
        <v>61</v>
      </c>
      <c r="BT2" s="168"/>
      <c r="BU2" s="168"/>
      <c r="BV2" s="168"/>
      <c r="BW2" s="168"/>
      <c r="BX2" s="168"/>
      <c r="BY2" s="168"/>
      <c r="BZ2" s="168"/>
      <c r="CA2" s="168" t="s">
        <v>39</v>
      </c>
      <c r="CB2" s="168"/>
      <c r="CC2" s="168" t="s">
        <v>51</v>
      </c>
      <c r="CD2" s="168"/>
      <c r="CE2" s="168"/>
      <c r="CF2" s="168"/>
      <c r="CG2" s="168"/>
      <c r="CH2" s="168"/>
      <c r="CI2" s="168"/>
      <c r="CJ2" s="168"/>
      <c r="CK2" s="168" t="s">
        <v>52</v>
      </c>
      <c r="CL2" s="168"/>
      <c r="CM2" s="168"/>
      <c r="CN2" s="168"/>
      <c r="CO2" s="168"/>
      <c r="CP2" s="168"/>
      <c r="CQ2" s="168"/>
      <c r="CR2" s="168"/>
      <c r="CS2" s="168" t="s">
        <v>56</v>
      </c>
      <c r="CT2" s="168"/>
      <c r="CU2" s="168"/>
      <c r="CV2" s="168"/>
      <c r="CW2" s="168"/>
      <c r="CX2" s="168"/>
      <c r="CY2" s="168"/>
      <c r="CZ2" s="168"/>
      <c r="DA2" s="168" t="s">
        <v>39</v>
      </c>
      <c r="DB2" s="168"/>
      <c r="DC2" s="168" t="s">
        <v>57</v>
      </c>
      <c r="DD2" s="168"/>
      <c r="DE2" s="168"/>
      <c r="DF2" s="168"/>
      <c r="DG2" s="168"/>
      <c r="DH2" s="168"/>
      <c r="DI2" s="168"/>
      <c r="DJ2" s="168"/>
    </row>
    <row r="3" spans="1:114">
      <c r="A3" s="18" t="str">
        <f>Calcul!B8</f>
        <v>[m³/h]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/>
      <c r="H3" s="18" t="s">
        <v>2</v>
      </c>
      <c r="I3" s="18" t="s">
        <v>190</v>
      </c>
      <c r="J3" s="18" t="s">
        <v>191</v>
      </c>
      <c r="K3" s="18" t="s">
        <v>192</v>
      </c>
      <c r="L3" s="25">
        <v>63</v>
      </c>
      <c r="M3" s="25">
        <v>125</v>
      </c>
      <c r="N3" s="25">
        <v>250</v>
      </c>
      <c r="O3" s="25">
        <v>500</v>
      </c>
      <c r="P3" s="25">
        <v>1000</v>
      </c>
      <c r="Q3" s="25">
        <v>2000</v>
      </c>
      <c r="R3" s="25">
        <v>4000</v>
      </c>
      <c r="S3" s="25">
        <v>8000</v>
      </c>
      <c r="T3" s="25">
        <v>63</v>
      </c>
      <c r="U3" s="25">
        <v>125</v>
      </c>
      <c r="V3" s="25">
        <v>250</v>
      </c>
      <c r="W3" s="25">
        <v>500</v>
      </c>
      <c r="X3" s="25">
        <v>1000</v>
      </c>
      <c r="Y3" s="25">
        <v>2000</v>
      </c>
      <c r="Z3" s="25">
        <v>4000</v>
      </c>
      <c r="AA3" s="25">
        <v>8000</v>
      </c>
      <c r="AB3" s="23" t="s">
        <v>16</v>
      </c>
      <c r="AC3" s="23" t="s">
        <v>29</v>
      </c>
      <c r="AD3" s="39">
        <v>63</v>
      </c>
      <c r="AE3" s="39">
        <v>125</v>
      </c>
      <c r="AF3" s="39">
        <v>250</v>
      </c>
      <c r="AG3" s="39">
        <v>500</v>
      </c>
      <c r="AH3" s="39">
        <v>1000</v>
      </c>
      <c r="AI3" s="39">
        <v>2000</v>
      </c>
      <c r="AJ3" s="39">
        <v>4000</v>
      </c>
      <c r="AK3" s="39">
        <v>8000</v>
      </c>
      <c r="AL3" s="46" t="s">
        <v>8</v>
      </c>
      <c r="AM3" s="25">
        <v>63</v>
      </c>
      <c r="AN3" s="25">
        <v>125</v>
      </c>
      <c r="AO3" s="25">
        <v>250</v>
      </c>
      <c r="AP3" s="25">
        <v>500</v>
      </c>
      <c r="AQ3" s="25">
        <v>1000</v>
      </c>
      <c r="AR3" s="25">
        <v>2000</v>
      </c>
      <c r="AS3" s="25">
        <v>4000</v>
      </c>
      <c r="AT3" s="25">
        <v>8000</v>
      </c>
      <c r="AU3" s="150">
        <v>63</v>
      </c>
      <c r="AV3" s="150">
        <v>125</v>
      </c>
      <c r="AW3" s="150">
        <v>250</v>
      </c>
      <c r="AX3" s="150">
        <v>500</v>
      </c>
      <c r="AY3" s="150">
        <v>1000</v>
      </c>
      <c r="AZ3" s="150">
        <v>2000</v>
      </c>
      <c r="BA3" s="150">
        <v>4000</v>
      </c>
      <c r="BB3" s="150">
        <v>8000</v>
      </c>
      <c r="BC3" s="150">
        <v>63</v>
      </c>
      <c r="BD3" s="150">
        <v>125</v>
      </c>
      <c r="BE3" s="150">
        <v>250</v>
      </c>
      <c r="BF3" s="150">
        <v>500</v>
      </c>
      <c r="BG3" s="150">
        <v>1000</v>
      </c>
      <c r="BH3" s="150">
        <v>2000</v>
      </c>
      <c r="BI3" s="150">
        <v>4000</v>
      </c>
      <c r="BJ3" s="150">
        <v>8000</v>
      </c>
      <c r="BK3" s="150">
        <v>63</v>
      </c>
      <c r="BL3" s="150">
        <v>125</v>
      </c>
      <c r="BM3" s="150">
        <v>250</v>
      </c>
      <c r="BN3" s="150">
        <v>500</v>
      </c>
      <c r="BO3" s="150">
        <v>1000</v>
      </c>
      <c r="BP3" s="150">
        <v>2000</v>
      </c>
      <c r="BQ3" s="150">
        <v>4000</v>
      </c>
      <c r="BR3" s="150">
        <v>8000</v>
      </c>
      <c r="BS3" s="25">
        <v>63</v>
      </c>
      <c r="BT3" s="25">
        <v>125</v>
      </c>
      <c r="BU3" s="25">
        <v>250</v>
      </c>
      <c r="BV3" s="25">
        <v>500</v>
      </c>
      <c r="BW3" s="25">
        <v>1000</v>
      </c>
      <c r="BX3" s="25">
        <v>2000</v>
      </c>
      <c r="BY3" s="25">
        <v>4000</v>
      </c>
      <c r="BZ3" s="25">
        <v>8000</v>
      </c>
      <c r="CA3" s="23" t="s">
        <v>16</v>
      </c>
      <c r="CB3" s="23" t="s">
        <v>29</v>
      </c>
      <c r="CC3" s="39">
        <v>63</v>
      </c>
      <c r="CD3" s="39">
        <v>125</v>
      </c>
      <c r="CE3" s="39">
        <v>250</v>
      </c>
      <c r="CF3" s="39">
        <v>500</v>
      </c>
      <c r="CG3" s="39">
        <v>1000</v>
      </c>
      <c r="CH3" s="39">
        <v>2000</v>
      </c>
      <c r="CI3" s="39">
        <v>4000</v>
      </c>
      <c r="CJ3" s="39">
        <v>8000</v>
      </c>
      <c r="CK3" s="39">
        <v>63</v>
      </c>
      <c r="CL3" s="39">
        <v>125</v>
      </c>
      <c r="CM3" s="39">
        <v>250</v>
      </c>
      <c r="CN3" s="39">
        <v>500</v>
      </c>
      <c r="CO3" s="39">
        <v>1000</v>
      </c>
      <c r="CP3" s="39">
        <v>2000</v>
      </c>
      <c r="CQ3" s="39">
        <v>4000</v>
      </c>
      <c r="CR3" s="39">
        <v>8000</v>
      </c>
      <c r="CS3" s="39">
        <v>63</v>
      </c>
      <c r="CT3" s="39">
        <v>125</v>
      </c>
      <c r="CU3" s="39">
        <v>250</v>
      </c>
      <c r="CV3" s="39">
        <v>500</v>
      </c>
      <c r="CW3" s="39">
        <v>1000</v>
      </c>
      <c r="CX3" s="39">
        <v>2000</v>
      </c>
      <c r="CY3" s="39">
        <v>4000</v>
      </c>
      <c r="CZ3" s="39">
        <v>8000</v>
      </c>
      <c r="DA3" s="23" t="s">
        <v>16</v>
      </c>
      <c r="DB3" s="23" t="s">
        <v>29</v>
      </c>
      <c r="DC3" s="39">
        <v>63</v>
      </c>
      <c r="DD3" s="39">
        <v>125</v>
      </c>
      <c r="DE3" s="39">
        <v>250</v>
      </c>
      <c r="DF3" s="39">
        <v>500</v>
      </c>
      <c r="DG3" s="39">
        <v>1000</v>
      </c>
      <c r="DH3" s="39">
        <v>2000</v>
      </c>
      <c r="DI3" s="39">
        <v>4000</v>
      </c>
      <c r="DJ3" s="39">
        <v>8000</v>
      </c>
    </row>
    <row r="4" spans="1:114">
      <c r="A4" s="12">
        <f>Calcul!B9</f>
        <v>2208</v>
      </c>
      <c r="B4" s="12">
        <f>A4*IF(A3="[L/s]",3.6,IF(A3="[m³/s]",1/3600,1))</f>
        <v>2208</v>
      </c>
      <c r="C4" s="12">
        <f>Calcul!C9</f>
        <v>149</v>
      </c>
      <c r="D4" s="12">
        <f>Calcul!D9</f>
        <v>315</v>
      </c>
      <c r="E4" s="12">
        <f>IF(D4&gt;200,600,400)</f>
        <v>600</v>
      </c>
      <c r="F4" s="12">
        <f>IF(D4&gt;200,1200,900)</f>
        <v>1200</v>
      </c>
      <c r="G4" s="12" t="str">
        <f>CONCATENATE(D4,IF(F4&gt;=1000,F4,CONCATENATE(0,F4)),IF(MROUND(AL4,2)&gt;=10,MROUND(AL4,2),CONCATENATE(0,MROUND(AL4,2))))</f>
        <v>315120008</v>
      </c>
      <c r="H4" s="24">
        <f t="shared" ref="H4:H35" si="0">C4+0.5*1.2*($B4/3600/(PI()/4*(D4/1000)^2))^2</f>
        <v>186.16399637753253</v>
      </c>
      <c r="I4" s="24">
        <f>'ModelParams Lw'!$B$6*EXP('ModelParams Lw'!$C$6*D4)</f>
        <v>-2.6338275362505777E-2</v>
      </c>
      <c r="J4" s="24">
        <f>'ModelParams Lw'!$B$7*D4^2+'ModelParams Lw'!$C$7*D4+'ModelParams Lw'!$D$7</f>
        <v>-4.5642499999999995</v>
      </c>
      <c r="K4" s="24">
        <f>'ModelParams Lw'!$B$8*D4^2+'ModelParams Lw'!$C$8*D4+'ModelParams Lw'!$D$8</f>
        <v>2.0710000000000051</v>
      </c>
      <c r="L4" s="21">
        <f>$I4*(LN(L$3/($AL4^0.4*$H4^0.3)))^2+$J4*LN(L$3/($AL4^0.4*$H4^0.3))+$K4</f>
        <v>-5.9966938947796375</v>
      </c>
      <c r="M4" s="21">
        <f t="shared" ref="M4:S19" si="1">$I4*(LN(M$3/($AL4^0.4*$H4^0.3)))^2+$J4*LN(M$3/($AL4^0.4*$H4^0.3))+$K4</f>
        <v>-9.1995466139514814</v>
      </c>
      <c r="N4" s="21">
        <f t="shared" si="1"/>
        <v>-12.464809487734183</v>
      </c>
      <c r="O4" s="21">
        <f t="shared" si="1"/>
        <v>-15.755380969075528</v>
      </c>
      <c r="P4" s="21">
        <f t="shared" si="1"/>
        <v>-19.071261057975523</v>
      </c>
      <c r="Q4" s="21">
        <f t="shared" si="1"/>
        <v>-22.412449754434167</v>
      </c>
      <c r="R4" s="21">
        <f t="shared" si="1"/>
        <v>-25.778947058451447</v>
      </c>
      <c r="S4" s="21">
        <f t="shared" si="1"/>
        <v>-29.170752970027383</v>
      </c>
      <c r="T4" s="24">
        <f>'ModelParams Lw'!$B$3+'ModelParams Lw'!$B$4*LOG10($B4/3600/(PI()/4*($D4/1000)^2))+'ModelParams Lw'!$B$5*LOG10(2*$H4/(1.2*($B4/3600/(PI()/4*($D4/1000)^2))^2))+10*LOG10($D4/1000)+L4</f>
        <v>55.53691616591658</v>
      </c>
      <c r="U4" s="24">
        <f>'ModelParams Lw'!$B$3+'ModelParams Lw'!$B$4*LOG10($B4/3600/(PI()/4*($D4/1000)^2))+'ModelParams Lw'!$B$5*LOG10(2*$H4/(1.2*($B4/3600/(PI()/4*($D4/1000)^2))^2))+10*LOG10($D4/1000)+M4</f>
        <v>52.334063446744736</v>
      </c>
      <c r="V4" s="24">
        <f>'ModelParams Lw'!$B$3+'ModelParams Lw'!$B$4*LOG10($B4/3600/(PI()/4*($D4/1000)^2))+'ModelParams Lw'!$B$5*LOG10(2*$H4/(1.2*($B4/3600/(PI()/4*($D4/1000)^2))^2))+10*LOG10($D4/1000)+N4</f>
        <v>49.068800572962033</v>
      </c>
      <c r="W4" s="24">
        <f>'ModelParams Lw'!$B$3+'ModelParams Lw'!$B$4*LOG10($B4/3600/(PI()/4*($D4/1000)^2))+'ModelParams Lw'!$B$5*LOG10(2*$H4/(1.2*($B4/3600/(PI()/4*($D4/1000)^2))^2))+10*LOG10($D4/1000)+O4</f>
        <v>45.778229091620688</v>
      </c>
      <c r="X4" s="24">
        <f>'ModelParams Lw'!$B$3+'ModelParams Lw'!$B$4*LOG10($B4/3600/(PI()/4*($D4/1000)^2))+'ModelParams Lw'!$B$5*LOG10(2*$H4/(1.2*($B4/3600/(PI()/4*($D4/1000)^2))^2))+10*LOG10($D4/1000)+P4</f>
        <v>42.4623490027207</v>
      </c>
      <c r="Y4" s="24">
        <f>'ModelParams Lw'!$B$3+'ModelParams Lw'!$B$4*LOG10($B4/3600/(PI()/4*($D4/1000)^2))+'ModelParams Lw'!$B$5*LOG10(2*$H4/(1.2*($B4/3600/(PI()/4*($D4/1000)^2))^2))+10*LOG10($D4/1000)+Q4</f>
        <v>39.121160306262055</v>
      </c>
      <c r="Z4" s="24">
        <f>'ModelParams Lw'!$B$3+'ModelParams Lw'!$B$4*LOG10($B4/3600/(PI()/4*($D4/1000)^2))+'ModelParams Lw'!$B$5*LOG10(2*$H4/(1.2*($B4/3600/(PI()/4*($D4/1000)^2))^2))+10*LOG10($D4/1000)+R4</f>
        <v>35.754663002244769</v>
      </c>
      <c r="AA4" s="24">
        <f>'ModelParams Lw'!$B$3+'ModelParams Lw'!$B$4*LOG10($B4/3600/(PI()/4*($D4/1000)^2))+'ModelParams Lw'!$B$5*LOG10(2*$H4/(1.2*($B4/3600/(PI()/4*($D4/1000)^2))^2))+10*LOG10($D4/1000)+S4</f>
        <v>32.36285709066884</v>
      </c>
      <c r="AB4" s="24">
        <f>10*LOG10(IF(T4="",0,POWER(10,((T4+'ModelParams Lw'!$O$4)/10))) +IF(U4="",0,POWER(10,((U4+'ModelParams Lw'!$P$4)/10))) +IF(V4="",0,POWER(10,((V4+'ModelParams Lw'!$Q$4)/10))) +IF(W4="",0,POWER(10,((W4+'ModelParams Lw'!$R$4)/10))) +IF(X4="",0,POWER(10,((X4+'ModelParams Lw'!$S$4)/10))) +IF(Y4="",0,POWER(10,((Y4+'ModelParams Lw'!$T$4)/10))) +IF(Z4="",0,POWER(10,((Z4+'ModelParams Lw'!$U$4)/10)))+IF(AA4="",0,POWER(10,((AA4+'ModelParams Lw'!$V$4)/10))))</f>
        <v>48.374413335512976</v>
      </c>
      <c r="AC4" s="24">
        <f>MAX(AD4:AK4)</f>
        <v>42.4623490027207</v>
      </c>
      <c r="AD4" s="24">
        <f>(T4-'ModelParams Lw'!O$10)/'ModelParams Lw'!O$11</f>
        <v>25.363185020147569</v>
      </c>
      <c r="AE4" s="24">
        <f>(U4-'ModelParams Lw'!P$10)/'ModelParams Lw'!P$11</f>
        <v>34.866739593959466</v>
      </c>
      <c r="AF4" s="24">
        <f>(V4-'ModelParams Lw'!Q$10)/'ModelParams Lw'!Q$11</f>
        <v>39.858925347271004</v>
      </c>
      <c r="AG4" s="24">
        <f>(W4-'ModelParams Lw'!R$10)/'ModelParams Lw'!R$11</f>
        <v>42.072103790164981</v>
      </c>
      <c r="AH4" s="24">
        <f>(X4-'ModelParams Lw'!S$10)/'ModelParams Lw'!S$11</f>
        <v>42.4623490027207</v>
      </c>
      <c r="AI4" s="24">
        <f>(Y4-'ModelParams Lw'!T$10)/'ModelParams Lw'!T$11</f>
        <v>41.991290942130107</v>
      </c>
      <c r="AJ4" s="24">
        <f>(Z4-'ModelParams Lw'!U$10)/'ModelParams Lw'!U$11</f>
        <v>40.833817563165631</v>
      </c>
      <c r="AK4" s="24">
        <f>(AA4-'ModelParams Lw'!V$10)/'ModelParams Lw'!V$11</f>
        <v>39.187239893853238</v>
      </c>
      <c r="AL4" s="24">
        <f>(B4/3600)/(PI()/4*(D4/1000)^2)</f>
        <v>7.8701965644165588</v>
      </c>
      <c r="AM4" s="24">
        <f>LOOKUP($G4,SilencerParams!$E$3:$E$98,SilencerParams!K$3:K$98)</f>
        <v>8.8000000000000007</v>
      </c>
      <c r="AN4" s="24">
        <f>LOOKUP($G4,SilencerParams!$E$3:$E$98,SilencerParams!L$3:L$98)</f>
        <v>10.3</v>
      </c>
      <c r="AO4" s="24">
        <f>LOOKUP($G4,SilencerParams!$E$3:$E$98,SilencerParams!M$3:M$98)</f>
        <v>14.2</v>
      </c>
      <c r="AP4" s="24">
        <f>LOOKUP($G4,SilencerParams!$E$3:$E$98,SilencerParams!N$3:N$98)</f>
        <v>21</v>
      </c>
      <c r="AQ4" s="24">
        <f>LOOKUP($G4,SilencerParams!$E$3:$E$98,SilencerParams!O$3:O$98)</f>
        <v>29.7</v>
      </c>
      <c r="AR4" s="24">
        <f>LOOKUP($G4,SilencerParams!$E$3:$E$98,SilencerParams!P$3:P$98)</f>
        <v>24</v>
      </c>
      <c r="AS4" s="24">
        <f>LOOKUP($G4,SilencerParams!$E$3:$E$98,SilencerParams!Q$3:Q$98)</f>
        <v>19.3</v>
      </c>
      <c r="AT4" s="24">
        <f>LOOKUP($G4,SilencerParams!$E$3:$E$98,SilencerParams!R$3:R$98)</f>
        <v>20.5</v>
      </c>
      <c r="AU4" s="151">
        <f>LOOKUP($G4,SilencerParams!$E$3:$E$98,SilencerParams!S$3:S$98)</f>
        <v>40.6</v>
      </c>
      <c r="AV4" s="151">
        <f>LOOKUP($G4,SilencerParams!$E$3:$E$98,SilencerParams!T$3:T$98)</f>
        <v>39.4</v>
      </c>
      <c r="AW4" s="151">
        <f>LOOKUP($G4,SilencerParams!$E$3:$E$98,SilencerParams!U$3:U$98)</f>
        <v>37.200000000000003</v>
      </c>
      <c r="AX4" s="151">
        <f>LOOKUP($G4,SilencerParams!$E$3:$E$98,SilencerParams!V$3:V$98)</f>
        <v>33.799999999999997</v>
      </c>
      <c r="AY4" s="151">
        <f>LOOKUP($G4,SilencerParams!$E$3:$E$98,SilencerParams!W$3:W$98)</f>
        <v>29</v>
      </c>
      <c r="AZ4" s="151">
        <f>LOOKUP($G4,SilencerParams!$E$3:$E$98,SilencerParams!X$3:X$98)</f>
        <v>23.1</v>
      </c>
      <c r="BA4" s="151">
        <f>LOOKUP($G4,SilencerParams!$E$3:$E$98,SilencerParams!Y$3:Y$98)</f>
        <v>16.399999999999999</v>
      </c>
      <c r="BB4" s="151">
        <f>LOOKUP($G4,SilencerParams!$E$3:$E$98,SilencerParams!Z$3:Z$98)</f>
        <v>9.1</v>
      </c>
      <c r="BC4" s="151">
        <f>LOOKUP(IF(MROUND($AL4,2)&lt;=$AL4,CONCATENATE($D4,IF($F4&gt;=1000,$F4,CONCATENATE(0,$F4)),CONCATENATE(0,MROUND($AL4,2)+2)),CONCATENATE($D4,IF($F4&gt;=1000,$F4,CONCATENATE(0,$F4)),CONCATENATE(0,MROUND($AL4,2)-2))),SilencerParams!$E$3:$E$98,SilencerParams!S$3:S$98)</f>
        <v>33.299999999999997</v>
      </c>
      <c r="BD4" s="151">
        <f>LOOKUP(IF(MROUND($AL4,2)&lt;=$AL4,CONCATENATE($D4,IF($F4&gt;=1000,$F4,CONCATENATE(0,$F4)),CONCATENATE(0,MROUND($AL4,2)+2)),CONCATENATE($D4,IF($F4&gt;=1000,$F4,CONCATENATE(0,$F4)),CONCATENATE(0,MROUND($AL4,2)-2))),SilencerParams!$E$3:$E$98,SilencerParams!T$3:T$98)</f>
        <v>31.7</v>
      </c>
      <c r="BE4" s="151">
        <f>LOOKUP(IF(MROUND($AL4,2)&lt;=$AL4,CONCATENATE($D4,IF($F4&gt;=1000,$F4,CONCATENATE(0,$F4)),CONCATENATE(0,MROUND($AL4,2)+2)),CONCATENATE($D4,IF($F4&gt;=1000,$F4,CONCATENATE(0,$F4)),CONCATENATE(0,MROUND($AL4,2)-2))),SilencerParams!$E$3:$E$98,SilencerParams!U$3:U$98)</f>
        <v>29</v>
      </c>
      <c r="BF4" s="151">
        <f>LOOKUP(IF(MROUND($AL4,2)&lt;=$AL4,CONCATENATE($D4,IF($F4&gt;=1000,$F4,CONCATENATE(0,$F4)),CONCATENATE(0,MROUND($AL4,2)+2)),CONCATENATE($D4,IF($F4&gt;=1000,$F4,CONCATENATE(0,$F4)),CONCATENATE(0,MROUND($AL4,2)-2))),SilencerParams!$E$3:$E$98,SilencerParams!V$3:V$98)</f>
        <v>25</v>
      </c>
      <c r="BG4" s="151">
        <f>LOOKUP(IF(MROUND($AL4,2)&lt;=$AL4,CONCATENATE($D4,IF($F4&gt;=1000,$F4,CONCATENATE(0,$F4)),CONCATENATE(0,MROUND($AL4,2)+2)),CONCATENATE($D4,IF($F4&gt;=1000,$F4,CONCATENATE(0,$F4)),CONCATENATE(0,MROUND($AL4,2)-2))),SilencerParams!$E$3:$E$98,SilencerParams!W$3:W$98)</f>
        <v>19.7</v>
      </c>
      <c r="BH4" s="151">
        <f>LOOKUP(IF(MROUND($AL4,2)&lt;=$AL4,CONCATENATE($D4,IF($F4&gt;=1000,$F4,CONCATENATE(0,$F4)),CONCATENATE(0,MROUND($AL4,2)+2)),CONCATENATE($D4,IF($F4&gt;=1000,$F4,CONCATENATE(0,$F4)),CONCATENATE(0,MROUND($AL4,2)-2))),SilencerParams!$E$3:$E$98,SilencerParams!X$3:X$98)</f>
        <v>13.5</v>
      </c>
      <c r="BI4" s="151">
        <f>LOOKUP(IF(MROUND($AL4,2)&lt;=$AL4,CONCATENATE($D4,IF($F4&gt;=1000,$F4,CONCATENATE(0,$F4)),CONCATENATE(0,MROUND($AL4,2)+2)),CONCATENATE($D4,IF($F4&gt;=1000,$F4,CONCATENATE(0,$F4)),CONCATENATE(0,MROUND($AL4,2)-2))),SilencerParams!$E$3:$E$98,SilencerParams!Y$3:Y$98)</f>
        <v>6.5</v>
      </c>
      <c r="BJ4" s="151">
        <f>LOOKUP(IF(MROUND($AL4,2)&lt;=$AL4,CONCATENATE($D4,IF($F4&gt;=1000,$F4,CONCATENATE(0,$F4)),CONCATENATE(0,MROUND($AL4,2)+2)),CONCATENATE($D4,IF($F4&gt;=1000,$F4,CONCATENATE(0,$F4)),CONCATENATE(0,MROUND($AL4,2)-2))),SilencerParams!$E$3:$E$98,SilencerParams!Z$3:Z$98)</f>
        <v>0</v>
      </c>
      <c r="BK4" s="151">
        <f>IF($AL4&lt;2,LOOKUP(CONCATENATE($D4,IF($E4&gt;=1000,$E4,CONCATENATE(0,$E4)),"02"),SilencerParams!$E$3:$E$98,SilencerParams!S$3:S$98)/(LOG10(2)-LOG10(0.0001))*(LOG10($AL4)-LOG10(0.0001)),(BC4-AU4)/(LOG10(IF(MROUND($AL4,2)&lt;=$AL4,MROUND($AL4,2)+2,MROUND($AL4,2)-2))-LOG10(MROUND($AL4,2)))*(LOG10($AL4)-LOG10(MROUND($AL4,2)))+AU4)</f>
        <v>40.184899149501391</v>
      </c>
      <c r="BL4" s="151">
        <f>IF($AL4&lt;2,LOOKUP(CONCATENATE($D4,IF($E4&gt;=1000,$E4,CONCATENATE(0,$E4)),"02"),SilencerParams!$E$3:$E$98,SilencerParams!T$3:T$98)/(LOG10(2)-LOG10(0.0001))*(LOG10($AL4)-LOG10(0.0001)),(BD4-AV4)/(LOG10(IF(MROUND($AL4,2)&lt;=$AL4,MROUND($AL4,2)+2,MROUND($AL4,2)-2))-LOG10(MROUND($AL4,2)))*(LOG10($AL4)-LOG10(MROUND($AL4,2)))+AV4)</f>
        <v>38.962153897419277</v>
      </c>
      <c r="BM4" s="151">
        <f>IF($AL4&lt;2,LOOKUP(CONCATENATE($D4,IF($E4&gt;=1000,$E4,CONCATENATE(0,$E4)),"02"),SilencerParams!$E$3:$E$98,SilencerParams!U$3:U$98)/(LOG10(2)-LOG10(0.0001))*(LOG10($AL4)-LOG10(0.0001)),(BE4-AW4)/(LOG10(IF(MROUND($AL4,2)&lt;=$AL4,MROUND($AL4,2)+2,MROUND($AL4,2)-2))-LOG10(MROUND($AL4,2)))*(LOG10($AL4)-LOG10(MROUND($AL4,2)))+AW4)</f>
        <v>36.733722332316638</v>
      </c>
      <c r="BN4" s="151">
        <f>IF($AL4&lt;2,LOOKUP(CONCATENATE($D4,IF($E4&gt;=1000,$E4,CONCATENATE(0,$E4)),"02"),SilencerParams!$E$3:$E$98,SilencerParams!V$3:V$98)/(LOG10(2)-LOG10(0.0001))*(LOG10($AL4)-LOG10(0.0001)),(BF4-AX4)/(LOG10(IF(MROUND($AL4,2)&lt;=$AL4,MROUND($AL4,2)+2,MROUND($AL4,2)-2))-LOG10(MROUND($AL4,2)))*(LOG10($AL4)-LOG10(MROUND($AL4,2)))+AX4)</f>
        <v>33.299604454193457</v>
      </c>
      <c r="BO4" s="151">
        <f>IF($AL4&lt;2,LOOKUP(CONCATENATE($D4,IF($E4&gt;=1000,$E4,CONCATENATE(0,$E4)),"02"),SilencerParams!$E$3:$E$98,SilencerParams!W$3:W$98)/(LOG10(2)-LOG10(0.0001))*(LOG10($AL4)-LOG10(0.0001)),(BG4-AY4)/(LOG10(IF(MROUND($AL4,2)&lt;=$AL4,MROUND($AL4,2)+2,MROUND($AL4,2)-2))-LOG10(MROUND($AL4,2)))*(LOG10($AL4)-LOG10(MROUND($AL4,2)))+AY4)</f>
        <v>28.471172889090816</v>
      </c>
      <c r="BP4" s="151">
        <f>IF($AL4&lt;2,LOOKUP(CONCATENATE($D4,IF($E4&gt;=1000,$E4,CONCATENATE(0,$E4)),"02"),SilencerParams!$E$3:$E$98,SilencerParams!X$3:X$98)/(LOG10(2)-LOG10(0.0001))*(LOG10($AL4)-LOG10(0.0001)),(BH4-AZ4)/(LOG10(IF(MROUND($AL4,2)&lt;=$AL4,MROUND($AL4,2)+2,MROUND($AL4,2)-2))-LOG10(MROUND($AL4,2)))*(LOG10($AL4)-LOG10(MROUND($AL4,2)))+AZ4)</f>
        <v>22.55411395002923</v>
      </c>
      <c r="BQ4" s="151">
        <f>IF($AL4&lt;2,LOOKUP(CONCATENATE($D4,IF($E4&gt;=1000,$E4,CONCATENATE(0,$E4)),"02"),SilencerParams!$E$3:$E$98,SilencerParams!Y$3:Y$98)/(LOG10(2)-LOG10(0.0001))*(LOG10($AL4)-LOG10(0.0001)),(BI4-BA4)/(LOG10(IF(MROUND($AL4,2)&lt;=$AL4,MROUND($AL4,2)+2,MROUND($AL4,2)-2))-LOG10(MROUND($AL4,2)))*(LOG10($AL4)-LOG10(MROUND($AL4,2)))+BA4)</f>
        <v>15.83705501096764</v>
      </c>
      <c r="BR4" s="151">
        <f>IF($AL4&lt;2,LOOKUP(CONCATENATE($D4,IF($E4&gt;=1000,$E4,CONCATENATE(0,$E4)),"02"),SilencerParams!$E$3:$E$98,SilencerParams!Z$3:Z$98)/(LOG10(2)-LOG10(0.0001))*(LOG10($AL4)-LOG10(0.0001)),(BJ4-BB4)/(LOG10(IF(MROUND($AL4,2)&lt;=$AL4,MROUND($AL4,2)+2,MROUND($AL4,2)-2))-LOG10(MROUND($AL4,2)))*(LOG10($AL4)-LOG10(MROUND($AL4,2)))+BB4)</f>
        <v>8.5825455151318728</v>
      </c>
      <c r="BS4" s="24">
        <f>10*LOG(10^(T4/10-AM4/10)+10^(BK4/10))</f>
        <v>47.604807988107765</v>
      </c>
      <c r="BT4" s="24">
        <f t="shared" ref="BT4:BZ4" si="2">10*LOG(10^(U4/10-AN4/10)+10^(BL4/10))</f>
        <v>43.774536464114924</v>
      </c>
      <c r="BU4" s="24">
        <f t="shared" si="2"/>
        <v>38.910904587283603</v>
      </c>
      <c r="BV4" s="24">
        <f t="shared" si="2"/>
        <v>33.870786701609966</v>
      </c>
      <c r="BW4" s="24">
        <f t="shared" si="2"/>
        <v>28.586288292268112</v>
      </c>
      <c r="BX4" s="24">
        <f t="shared" si="2"/>
        <v>23.275121683826793</v>
      </c>
      <c r="BY4" s="24">
        <f t="shared" si="2"/>
        <v>19.167128439612128</v>
      </c>
      <c r="BZ4" s="24">
        <f t="shared" si="2"/>
        <v>13.535617981326013</v>
      </c>
      <c r="CA4" s="24">
        <f>10*LOG10(IF(BS4="",0,POWER(10,((BS4+'ModelParams Lw'!$O$4)/10))) +IF(BT4="",0,POWER(10,((BT4+'ModelParams Lw'!$P$4)/10))) +IF(BU4="",0,POWER(10,((BU4+'ModelParams Lw'!$Q$4)/10))) +IF(BV4="",0,POWER(10,((BV4+'ModelParams Lw'!$R$4)/10))) +IF(BW4="",0,POWER(10,((BW4+'ModelParams Lw'!$S$4)/10))) +IF(BX4="",0,POWER(10,((BX4+'ModelParams Lw'!$T$4)/10))) +IF(BY4="",0,POWER(10,((BY4+'ModelParams Lw'!$U$4)/10)))+IF(BZ4="",0,POWER(10,((BZ4+'ModelParams Lw'!$V$4)/10))))</f>
        <v>36.115801346510857</v>
      </c>
      <c r="CB4" s="24">
        <f>MAX(CC4:CJ4)</f>
        <v>29.8468035950821</v>
      </c>
      <c r="CC4" s="24">
        <f>(BS4-'ModelParams Lw'!O$10)/'ModelParams Lw'!O$11</f>
        <v>15.322541757098437</v>
      </c>
      <c r="CD4" s="24">
        <f>(BT4-'ModelParams Lw'!P$10)/'ModelParams Lw'!P$11</f>
        <v>25.028202832316005</v>
      </c>
      <c r="CE4" s="24">
        <f>(BU4-'ModelParams Lw'!Q$10)/'ModelParams Lw'!Q$11</f>
        <v>28.936456545466239</v>
      </c>
      <c r="CF4" s="24">
        <f>(BV4-'ModelParams Lw'!R$10)/'ModelParams Lw'!R$11</f>
        <v>29.8468035950821</v>
      </c>
      <c r="CG4" s="24">
        <f>(BW4-'ModelParams Lw'!S$10)/'ModelParams Lw'!S$11</f>
        <v>28.586288292268112</v>
      </c>
      <c r="CH4" s="24">
        <f>(BX4-'ModelParams Lw'!T$10)/'ModelParams Lw'!T$11</f>
        <v>26.379430230371227</v>
      </c>
      <c r="CI4" s="24">
        <f>(BY4-'ModelParams Lw'!U$10)/'ModelParams Lw'!U$11</f>
        <v>24.650857014255738</v>
      </c>
      <c r="CJ4" s="24">
        <f>(BZ4-'ModelParams Lw'!V$10)/'ModelParams Lw'!V$11</f>
        <v>20.908366972161176</v>
      </c>
      <c r="CK4" s="24">
        <f>IF(Calcul!$E9="SW",'ModelParams Lw'!C$18+'ModelParams Lw'!C$19*LOG(CK$3)+'ModelParams Lw'!C$20*(PI()/4*($D4/1000)^2),IF('ModelParams Lw'!C$21+'ModelParams Lw'!C$22*LOG(CK$3)+'ModelParams Lw'!C$23*(PI()/4*($D4/1000)^2)&lt;'ModelParams Lw'!C$18+'ModelParams Lw'!C$19*LOG(CK$3)+'ModelParams Lw'!C$20*(PI()/4*($D4/1000)^2),'ModelParams Lw'!C$18+'ModelParams Lw'!C$19*LOG(CK$3)+'ModelParams Lw'!C$20*(PI()/4*($D4/1000)^2),'ModelParams Lw'!C$21+'ModelParams Lw'!C$22*LOG(CK$3)+'ModelParams Lw'!C$23*(PI()/4*($D4/1000)^2)))</f>
        <v>10.277258864515552</v>
      </c>
      <c r="CL4" s="24">
        <f>IF(Calcul!$E9="SW",'ModelParams Lw'!D$18+'ModelParams Lw'!D$19*LOG(CL$3)+'ModelParams Lw'!D$20*(PI()/4*($D4/1000)^2),IF('ModelParams Lw'!D$21+'ModelParams Lw'!D$22*LOG(CL$3)+'ModelParams Lw'!D$23*(PI()/4*($D4/1000)^2)&lt;'ModelParams Lw'!D$18+'ModelParams Lw'!D$19*LOG(CL$3)+'ModelParams Lw'!D$20*(PI()/4*($D4/1000)^2),'ModelParams Lw'!D$18+'ModelParams Lw'!D$19*LOG(CL$3)+'ModelParams Lw'!D$20*(PI()/4*($D4/1000)^2),'ModelParams Lw'!D$21+'ModelParams Lw'!D$22*LOG(CL$3)+'ModelParams Lw'!D$23*(PI()/4*($D4/1000)^2)))</f>
        <v>22.247862611358435</v>
      </c>
      <c r="CM4" s="24">
        <f>IF(Calcul!$E9="SW",'ModelParams Lw'!E$18+'ModelParams Lw'!E$19*LOG(CM$3)+'ModelParams Lw'!E$20*(PI()/4*($D4/1000)^2),IF('ModelParams Lw'!E$21+'ModelParams Lw'!E$22*LOG(CM$3)+'ModelParams Lw'!E$23*(PI()/4*($D4/1000)^2)&lt;'ModelParams Lw'!E$18+'ModelParams Lw'!E$19*LOG(CM$3)+'ModelParams Lw'!E$20*(PI()/4*($D4/1000)^2),'ModelParams Lw'!E$18+'ModelParams Lw'!E$19*LOG(CM$3)+'ModelParams Lw'!E$20*(PI()/4*($D4/1000)^2),'ModelParams Lw'!E$21+'ModelParams Lw'!E$22*LOG(CM$3)+'ModelParams Lw'!E$23*(PI()/4*($D4/1000)^2)))</f>
        <v>18.351309687005017</v>
      </c>
      <c r="CN4" s="24">
        <f>IF(Calcul!$E9="SW",'ModelParams Lw'!F$18+'ModelParams Lw'!F$19*LOG(CN$3)+'ModelParams Lw'!F$20*(PI()/4*($D4/1000)^2),IF('ModelParams Lw'!F$21+'ModelParams Lw'!F$22*LOG(CN$3)+'ModelParams Lw'!F$23*(PI()/4*($D4/1000)^2)&lt;'ModelParams Lw'!F$18+'ModelParams Lw'!F$19*LOG(CN$3)+'ModelParams Lw'!F$20*(PI()/4*($D4/1000)^2),'ModelParams Lw'!F$18+'ModelParams Lw'!F$19*LOG(CN$3)+'ModelParams Lw'!F$20*(PI()/4*($D4/1000)^2),'ModelParams Lw'!F$21+'ModelParams Lw'!F$22*LOG(CN$3)+'ModelParams Lw'!F$23*(PI()/4*($D4/1000)^2)))</f>
        <v>17.686560395724381</v>
      </c>
      <c r="CO4" s="24">
        <f>IF(Calcul!$E9="SW",'ModelParams Lw'!G$18+'ModelParams Lw'!G$19*LOG(CO$3)+'ModelParams Lw'!G$20*(PI()/4*($D4/1000)^2),IF('ModelParams Lw'!G$21+'ModelParams Lw'!G$22*LOG(CO$3)+'ModelParams Lw'!G$23*(PI()/4*($D4/1000)^2)&lt;'ModelParams Lw'!G$18+'ModelParams Lw'!G$19*LOG(CO$3)+'ModelParams Lw'!G$20*(PI()/4*($D4/1000)^2),'ModelParams Lw'!G$18+'ModelParams Lw'!G$19*LOG(CO$3)+'ModelParams Lw'!G$20*(PI()/4*($D4/1000)^2),'ModelParams Lw'!G$21+'ModelParams Lw'!G$22*LOG(CO$3)+'ModelParams Lw'!G$23*(PI()/4*($D4/1000)^2)))</f>
        <v>19.263771257042819</v>
      </c>
      <c r="CP4" s="24">
        <f>IF(Calcul!$E9="SW",'ModelParams Lw'!H$18+'ModelParams Lw'!H$19*LOG(CP$3)+'ModelParams Lw'!H$20*(PI()/4*($D4/1000)^2),IF('ModelParams Lw'!H$21+'ModelParams Lw'!H$22*LOG(CP$3)+'ModelParams Lw'!H$23*(PI()/4*($D4/1000)^2)&lt;'ModelParams Lw'!H$18+'ModelParams Lw'!H$19*LOG(CP$3)+'ModelParams Lw'!H$20*(PI()/4*($D4/1000)^2),'ModelParams Lw'!H$18+'ModelParams Lw'!H$19*LOG(CP$3)+'ModelParams Lw'!H$20*(PI()/4*($D4/1000)^2),'ModelParams Lw'!H$21+'ModelParams Lw'!H$22*LOG(CP$3)+'ModelParams Lw'!H$23*(PI()/4*($D4/1000)^2)))</f>
        <v>21.205914185241721</v>
      </c>
      <c r="CQ4" s="24">
        <f>IF(Calcul!$E9="SW",'ModelParams Lw'!I$18+'ModelParams Lw'!I$19*LOG(CQ$3)+'ModelParams Lw'!I$20*(PI()/4*($D4/1000)^2),IF('ModelParams Lw'!I$21+'ModelParams Lw'!I$22*LOG(CQ$3)+'ModelParams Lw'!I$23*(PI()/4*($D4/1000)^2)&lt;'ModelParams Lw'!I$18+'ModelParams Lw'!I$19*LOG(CQ$3)+'ModelParams Lw'!I$20*(PI()/4*($D4/1000)^2),'ModelParams Lw'!I$18+'ModelParams Lw'!I$19*LOG(CQ$3)+'ModelParams Lw'!I$20*(PI()/4*($D4/1000)^2),'ModelParams Lw'!I$21+'ModelParams Lw'!I$22*LOG(CQ$3)+'ModelParams Lw'!I$23*(PI()/4*($D4/1000)^2)))</f>
        <v>22.892392707253492</v>
      </c>
      <c r="CR4" s="24">
        <f>IF(Calcul!$E9="SW",'ModelParams Lw'!J$18+'ModelParams Lw'!J$19*LOG(CR$3)+'ModelParams Lw'!J$20*(PI()/4*($D4/1000)^2),IF('ModelParams Lw'!J$21+'ModelParams Lw'!J$22*LOG(CR$3)+'ModelParams Lw'!J$23*(PI()/4*($D4/1000)^2)&lt;'ModelParams Lw'!J$18+'ModelParams Lw'!J$19*LOG(CR$3)+'ModelParams Lw'!J$20*(PI()/4*($D4/1000)^2),'ModelParams Lw'!J$18+'ModelParams Lw'!J$19*LOG(CR$3)+'ModelParams Lw'!J$20*(PI()/4*($D4/1000)^2),'ModelParams Lw'!J$21+'ModelParams Lw'!J$22*LOG(CR$3)+'ModelParams Lw'!J$23*(PI()/4*($D4/1000)^2)))</f>
        <v>139.52242054413728</v>
      </c>
      <c r="CS4" s="24">
        <f t="shared" ref="CS4:CS67" si="3">T4+10*LOG((PI()*($D4/1000)*($E4/1000))/(PI()/4*($D4/1000)^2))-CK4</f>
        <v>54.078664180621082</v>
      </c>
      <c r="CT4" s="24">
        <f t="shared" ref="CT4:CT67" si="4">U4+10*LOG((PI()*($D4/1000)*($E4/1000))/(PI()/4*($D4/1000)^2))-CL4</f>
        <v>38.905207714606355</v>
      </c>
      <c r="CU4" s="24">
        <f t="shared" ref="CU4:CU67" si="5">V4+10*LOG((PI()*($D4/1000)*($E4/1000))/(PI()/4*($D4/1000)^2))-CM4</f>
        <v>39.536497765177074</v>
      </c>
      <c r="CV4" s="24">
        <f t="shared" ref="CV4:CV67" si="6">W4+10*LOG((PI()*($D4/1000)*($E4/1000))/(PI()/4*($D4/1000)^2))-CN4</f>
        <v>36.910675575116358</v>
      </c>
      <c r="CW4" s="24">
        <f t="shared" ref="CW4:CW67" si="7">X4+10*LOG((PI()*($D4/1000)*($E4/1000))/(PI()/4*($D4/1000)^2))-CO4</f>
        <v>32.017584624897935</v>
      </c>
      <c r="CX4" s="24">
        <f t="shared" ref="CX4:CX67" si="8">Y4+10*LOG((PI()*($D4/1000)*($E4/1000))/(PI()/4*($D4/1000)^2))-CP4</f>
        <v>26.73425300024039</v>
      </c>
      <c r="CY4" s="24">
        <f t="shared" ref="CY4:CY67" si="9">Z4+10*LOG((PI()*($D4/1000)*($E4/1000))/(PI()/4*($D4/1000)^2))-CQ4</f>
        <v>21.681277174211331</v>
      </c>
      <c r="CZ4" s="24">
        <f t="shared" ref="CZ4:CZ67" si="10">AA4+10*LOG((PI()*($D4/1000)*($E4/1000))/(PI()/4*($D4/1000)^2))-CR4</f>
        <v>-98.340556574248382</v>
      </c>
      <c r="DA4" s="24">
        <f>10*LOG10(IF(CS4="",0,POWER(10,((CS4+'ModelParams Lw'!$O$4)/10))) +IF(CT4="",0,POWER(10,((CT4+'ModelParams Lw'!$P$4)/10))) +IF(CU4="",0,POWER(10,((CU4+'ModelParams Lw'!$Q$4)/10))) +IF(CV4="",0,POWER(10,((CV4+'ModelParams Lw'!$R$4)/10))) +IF(CW4="",0,POWER(10,((CW4+'ModelParams Lw'!$S$4)/10))) +IF(CX4="",0,POWER(10,((CX4+'ModelParams Lw'!$T$4)/10))) +IF(CY4="",0,POWER(10,((CY4+'ModelParams Lw'!$U$4)/10)))+IF(CZ4="",0,POWER(10,((CZ4+'ModelParams Lw'!$V$4)/10))))</f>
        <v>38.320747965473345</v>
      </c>
      <c r="DB4" s="24">
        <f>MAX(DC4:DJ4)</f>
        <v>32.967839399503454</v>
      </c>
      <c r="DC4" s="24">
        <f>(CS4-'ModelParams Lw'!$O$10)/'ModelParams Lw'!$O$11</f>
        <v>23.517296431165924</v>
      </c>
      <c r="DD4" s="24">
        <f>(CT4-'ModelParams Lw'!$P$10)/'ModelParams Lw'!$P$11</f>
        <v>19.43127323517972</v>
      </c>
      <c r="DE4" s="24">
        <f>(CU4-'ModelParams Lw'!$Q$10)/'ModelParams Lw'!$Q$11</f>
        <v>29.609137381910831</v>
      </c>
      <c r="DF4" s="24">
        <f>(CV4-'ModelParams Lw'!$R$10)/'ModelParams Lw'!$R$11</f>
        <v>32.967839399503454</v>
      </c>
      <c r="DG4" s="24">
        <f>(CW4-'ModelParams Lw'!$S$10)/'ModelParams Lw'!$S$11</f>
        <v>32.017584624897935</v>
      </c>
      <c r="DH4" s="24">
        <f>(CX4-'ModelParams Lw'!$T$10)/'ModelParams Lw'!$T$11</f>
        <v>29.787441379547186</v>
      </c>
      <c r="DI4" s="24">
        <f>(CY4-'ModelParams Lw'!$U$10)/'ModelParams Lw'!$U$11</f>
        <v>27.103685048011059</v>
      </c>
      <c r="DJ4" s="24">
        <f>(CZ4-'ModelParams Lw'!$V$10)/'ModelParams Lw'!$V$11</f>
        <v>-87.709278227425614</v>
      </c>
    </row>
    <row r="5" spans="1:114">
      <c r="A5" s="12">
        <f>Calcul!B10</f>
        <v>0</v>
      </c>
      <c r="B5" s="12">
        <f t="shared" ref="B5:B68" si="11">A5*IF(A4="[L/s]",3.6,IF(A4="[m³/s]",1/3600,1))</f>
        <v>0</v>
      </c>
      <c r="C5" s="12">
        <f>Calcul!C10</f>
        <v>0</v>
      </c>
      <c r="D5" s="12">
        <f>Calcul!D10</f>
        <v>0</v>
      </c>
      <c r="E5" s="12">
        <f t="shared" ref="E5:E68" si="12">IF(D5&gt;200,600,400)</f>
        <v>400</v>
      </c>
      <c r="F5" s="12">
        <f t="shared" ref="F5:F68" si="13">IF(D5&gt;200,1200,900)</f>
        <v>900</v>
      </c>
      <c r="G5" s="12" t="e">
        <f t="shared" ref="G5:G68" si="14">CONCATENATE(D5,IF(F5&gt;=1000,F5,CONCATENATE(0,F5)),IF(MROUND(AL5,2)&gt;=10,MROUND(AL5,2),CONCATENATE(0,MROUND(AL5,2))))</f>
        <v>#DIV/0!</v>
      </c>
      <c r="H5" s="24" t="e">
        <f t="shared" si="0"/>
        <v>#DIV/0!</v>
      </c>
      <c r="I5" s="24">
        <f>'ModelParams Lw'!$B$6*EXP('ModelParams Lw'!$C$6*D5)</f>
        <v>-0.98585217513044054</v>
      </c>
      <c r="J5" s="24">
        <f>'ModelParams Lw'!$B$7*D5^2+'ModelParams Lw'!$C$7*D5+'ModelParams Lw'!$D$7</f>
        <v>-7.1</v>
      </c>
      <c r="K5" s="24">
        <f>'ModelParams Lw'!$B$8*D5^2+'ModelParams Lw'!$C$8*D5+'ModelParams Lw'!$D$8</f>
        <v>46.485999999999997</v>
      </c>
      <c r="L5" s="21" t="e">
        <f t="shared" ref="L5:S49" si="15">$I5*(LN(L$3/($AL5^0.4*$H5^0.3)))^2+$J5*LN(L$3/($AL5^0.4*$H5^0.3))+$K5</f>
        <v>#DIV/0!</v>
      </c>
      <c r="M5" s="21" t="e">
        <f t="shared" si="1"/>
        <v>#DIV/0!</v>
      </c>
      <c r="N5" s="21" t="e">
        <f t="shared" si="1"/>
        <v>#DIV/0!</v>
      </c>
      <c r="O5" s="21" t="e">
        <f t="shared" si="1"/>
        <v>#DIV/0!</v>
      </c>
      <c r="P5" s="21" t="e">
        <f t="shared" si="1"/>
        <v>#DIV/0!</v>
      </c>
      <c r="Q5" s="21" t="e">
        <f t="shared" si="1"/>
        <v>#DIV/0!</v>
      </c>
      <c r="R5" s="21" t="e">
        <f t="shared" si="1"/>
        <v>#DIV/0!</v>
      </c>
      <c r="S5" s="21" t="e">
        <f t="shared" si="1"/>
        <v>#DIV/0!</v>
      </c>
      <c r="T5" s="24" t="e">
        <f>'ModelParams Lw'!$B$3+'ModelParams Lw'!$B$4*LOG10($B5/3600/(PI()/4*($D5/1000)^2))+'ModelParams Lw'!$B$5*LOG10(2*$H5/(1.2*($B5/3600/(PI()/4*($D5/1000)^2))^2))+10*LOG10($D5/1000)+L5</f>
        <v>#DIV/0!</v>
      </c>
      <c r="U5" s="24" t="e">
        <f>'ModelParams Lw'!$B$3+'ModelParams Lw'!$B$4*LOG10($B5/3600/(PI()/4*($D5/1000)^2))+'ModelParams Lw'!$B$5*LOG10(2*$H5/(1.2*($B5/3600/(PI()/4*($D5/1000)^2))^2))+10*LOG10($D5/1000)+M5</f>
        <v>#DIV/0!</v>
      </c>
      <c r="V5" s="24" t="e">
        <f>'ModelParams Lw'!$B$3+'ModelParams Lw'!$B$4*LOG10($B5/3600/(PI()/4*($D5/1000)^2))+'ModelParams Lw'!$B$5*LOG10(2*$H5/(1.2*($B5/3600/(PI()/4*($D5/1000)^2))^2))+10*LOG10($D5/1000)+N5</f>
        <v>#DIV/0!</v>
      </c>
      <c r="W5" s="24" t="e">
        <f>'ModelParams Lw'!$B$3+'ModelParams Lw'!$B$4*LOG10($B5/3600/(PI()/4*($D5/1000)^2))+'ModelParams Lw'!$B$5*LOG10(2*$H5/(1.2*($B5/3600/(PI()/4*($D5/1000)^2))^2))+10*LOG10($D5/1000)+O5</f>
        <v>#DIV/0!</v>
      </c>
      <c r="X5" s="24" t="e">
        <f>'ModelParams Lw'!$B$3+'ModelParams Lw'!$B$4*LOG10($B5/3600/(PI()/4*($D5/1000)^2))+'ModelParams Lw'!$B$5*LOG10(2*$H5/(1.2*($B5/3600/(PI()/4*($D5/1000)^2))^2))+10*LOG10($D5/1000)+P5</f>
        <v>#DIV/0!</v>
      </c>
      <c r="Y5" s="24" t="e">
        <f>'ModelParams Lw'!$B$3+'ModelParams Lw'!$B$4*LOG10($B5/3600/(PI()/4*($D5/1000)^2))+'ModelParams Lw'!$B$5*LOG10(2*$H5/(1.2*($B5/3600/(PI()/4*($D5/1000)^2))^2))+10*LOG10($D5/1000)+Q5</f>
        <v>#DIV/0!</v>
      </c>
      <c r="Z5" s="24" t="e">
        <f>'ModelParams Lw'!$B$3+'ModelParams Lw'!$B$4*LOG10($B5/3600/(PI()/4*($D5/1000)^2))+'ModelParams Lw'!$B$5*LOG10(2*$H5/(1.2*($B5/3600/(PI()/4*($D5/1000)^2))^2))+10*LOG10($D5/1000)+R5</f>
        <v>#DIV/0!</v>
      </c>
      <c r="AA5" s="24" t="e">
        <f>'ModelParams Lw'!$B$3+'ModelParams Lw'!$B$4*LOG10($B5/3600/(PI()/4*($D5/1000)^2))+'ModelParams Lw'!$B$5*LOG10(2*$H5/(1.2*($B5/3600/(PI()/4*($D5/1000)^2))^2))+10*LOG10($D5/1000)+S5</f>
        <v>#DIV/0!</v>
      </c>
      <c r="AB5" s="24" t="e">
        <f>10*LOG10(IF(T5="",0,POWER(10,((T5+'ModelParams Lw'!$O$4)/10))) +IF(U5="",0,POWER(10,((U5+'ModelParams Lw'!$P$4)/10))) +IF(V5="",0,POWER(10,((V5+'ModelParams Lw'!$Q$4)/10))) +IF(W5="",0,POWER(10,((W5+'ModelParams Lw'!$R$4)/10))) +IF(X5="",0,POWER(10,((X5+'ModelParams Lw'!$S$4)/10))) +IF(Y5="",0,POWER(10,((Y5+'ModelParams Lw'!$T$4)/10))) +IF(Z5="",0,POWER(10,((Z5+'ModelParams Lw'!$U$4)/10)))+IF(AA5="",0,POWER(10,((AA5+'ModelParams Lw'!$V$4)/10))))</f>
        <v>#DIV/0!</v>
      </c>
      <c r="AC5" s="24" t="e">
        <f t="shared" ref="AC5:AC68" si="16">MAX(AD5:AK5)</f>
        <v>#DIV/0!</v>
      </c>
      <c r="AD5" s="24" t="e">
        <f>(T5-'ModelParams Lw'!O$10)/'ModelParams Lw'!O$11</f>
        <v>#DIV/0!</v>
      </c>
      <c r="AE5" s="24" t="e">
        <f>(U5-'ModelParams Lw'!P$10)/'ModelParams Lw'!P$11</f>
        <v>#DIV/0!</v>
      </c>
      <c r="AF5" s="24" t="e">
        <f>(V5-'ModelParams Lw'!Q$10)/'ModelParams Lw'!Q$11</f>
        <v>#DIV/0!</v>
      </c>
      <c r="AG5" s="24" t="e">
        <f>(W5-'ModelParams Lw'!R$10)/'ModelParams Lw'!R$11</f>
        <v>#DIV/0!</v>
      </c>
      <c r="AH5" s="24" t="e">
        <f>(X5-'ModelParams Lw'!S$10)/'ModelParams Lw'!S$11</f>
        <v>#DIV/0!</v>
      </c>
      <c r="AI5" s="24" t="e">
        <f>(Y5-'ModelParams Lw'!T$10)/'ModelParams Lw'!T$11</f>
        <v>#DIV/0!</v>
      </c>
      <c r="AJ5" s="24" t="e">
        <f>(Z5-'ModelParams Lw'!U$10)/'ModelParams Lw'!U$11</f>
        <v>#DIV/0!</v>
      </c>
      <c r="AK5" s="24" t="e">
        <f>(AA5-'ModelParams Lw'!V$10)/'ModelParams Lw'!V$11</f>
        <v>#DIV/0!</v>
      </c>
      <c r="AL5" s="24" t="e">
        <f t="shared" ref="AL5:AL68" si="17">(B5/3600)/(PI()/4*(D5/1000)^2)</f>
        <v>#DIV/0!</v>
      </c>
      <c r="AM5" s="24" t="e">
        <f>LOOKUP($G5,SilencerParams!$E$3:$E$98,SilencerParams!K$3:K$98)</f>
        <v>#DIV/0!</v>
      </c>
      <c r="AN5" s="24" t="e">
        <f>LOOKUP($G5,SilencerParams!$E$3:$E$98,SilencerParams!L$3:L$98)</f>
        <v>#DIV/0!</v>
      </c>
      <c r="AO5" s="24" t="e">
        <f>LOOKUP($G5,SilencerParams!$E$3:$E$98,SilencerParams!M$3:M$98)</f>
        <v>#DIV/0!</v>
      </c>
      <c r="AP5" s="24" t="e">
        <f>LOOKUP($G5,SilencerParams!$E$3:$E$98,SilencerParams!N$3:N$98)</f>
        <v>#DIV/0!</v>
      </c>
      <c r="AQ5" s="24" t="e">
        <f>LOOKUP($G5,SilencerParams!$E$3:$E$98,SilencerParams!O$3:O$98)</f>
        <v>#DIV/0!</v>
      </c>
      <c r="AR5" s="24" t="e">
        <f>LOOKUP($G5,SilencerParams!$E$3:$E$98,SilencerParams!P$3:P$98)</f>
        <v>#DIV/0!</v>
      </c>
      <c r="AS5" s="24" t="e">
        <f>LOOKUP($G5,SilencerParams!$E$3:$E$98,SilencerParams!Q$3:Q$98)</f>
        <v>#DIV/0!</v>
      </c>
      <c r="AT5" s="24" t="e">
        <f>LOOKUP($G5,SilencerParams!$E$3:$E$98,SilencerParams!R$3:R$98)</f>
        <v>#DIV/0!</v>
      </c>
      <c r="AU5" s="151" t="e">
        <f>LOOKUP($G5,SilencerParams!$E$3:$E$98,SilencerParams!S$3:S$98)</f>
        <v>#DIV/0!</v>
      </c>
      <c r="AV5" s="151" t="e">
        <f>LOOKUP($G5,SilencerParams!$E$3:$E$98,SilencerParams!T$3:T$98)</f>
        <v>#DIV/0!</v>
      </c>
      <c r="AW5" s="151" t="e">
        <f>LOOKUP($G5,SilencerParams!$E$3:$E$98,SilencerParams!U$3:U$98)</f>
        <v>#DIV/0!</v>
      </c>
      <c r="AX5" s="151" t="e">
        <f>LOOKUP($G5,SilencerParams!$E$3:$E$98,SilencerParams!V$3:V$98)</f>
        <v>#DIV/0!</v>
      </c>
      <c r="AY5" s="151" t="e">
        <f>LOOKUP($G5,SilencerParams!$E$3:$E$98,SilencerParams!W$3:W$98)</f>
        <v>#DIV/0!</v>
      </c>
      <c r="AZ5" s="151" t="e">
        <f>LOOKUP($G5,SilencerParams!$E$3:$E$98,SilencerParams!X$3:X$98)</f>
        <v>#DIV/0!</v>
      </c>
      <c r="BA5" s="151" t="e">
        <f>LOOKUP($G5,SilencerParams!$E$3:$E$98,SilencerParams!Y$3:Y$98)</f>
        <v>#DIV/0!</v>
      </c>
      <c r="BB5" s="151" t="e">
        <f>LOOKUP($G5,SilencerParams!$E$3:$E$98,SilencerParams!Z$3:Z$98)</f>
        <v>#DIV/0!</v>
      </c>
      <c r="BC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LOOKUP(IF(MROUND($AL5,2)&lt;=$AL5,CONCATENATE($D5,IF($F5&gt;=1000,$F5,CONCATENATE(0,$F5)),CONCATENATE(0,MROUND($AL5,2)+2)),CONCATENATE($D5,IF($F5&gt;=1000,$F5,CONCATENATE(0,$F5)),CONCATENATE(0,MROUND($AL5,2)-2))),SilencerParams!$E$3:$E$98,SilencerParams!S$3:S$98)</f>
        <v>#DIV/0!</v>
      </c>
      <c r="BD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LOOKUP(IF(MROUND($AL5,2)&lt;=$AL5,CONCATENATE($D5,IF($F5&gt;=1000,$F5,CONCATENATE(0,$F5)),CONCATENATE(0,MROUND($AL5,2)+2)),CONCATENATE($D5,IF($F5&gt;=1000,$F5,CONCATENATE(0,$F5)),CONCATENATE(0,MROUND($AL5,2)-2))),SilencerParams!$E$3:$E$98,SilencerParams!T$3:T$98)</f>
        <v>#DIV/0!</v>
      </c>
      <c r="BE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LOOKUP(IF(MROUND($AL5,2)&lt;=$AL5,CONCATENATE($D5,IF($F5&gt;=1000,$F5,CONCATENATE(0,$F5)),CONCATENATE(0,MROUND($AL5,2)+2)),CONCATENATE($D5,IF($F5&gt;=1000,$F5,CONCATENATE(0,$F5)),CONCATENATE(0,MROUND($AL5,2)-2))),SilencerParams!$E$3:$E$98,SilencerParams!U$3:U$98)</f>
        <v>#DIV/0!</v>
      </c>
      <c r="BF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LOOKUP(IF(MROUND($AL5,2)&lt;=$AL5,CONCATENATE($D5,IF($F5&gt;=1000,$F5,CONCATENATE(0,$F5)),CONCATENATE(0,MROUND($AL5,2)+2)),CONCATENATE($D5,IF($F5&gt;=1000,$F5,CONCATENATE(0,$F5)),CONCATENATE(0,MROUND($AL5,2)-2))),SilencerParams!$E$3:$E$98,SilencerParams!V$3:V$98)</f>
        <v>#DIV/0!</v>
      </c>
      <c r="BG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LOOKUP(IF(MROUND($AL5,2)&lt;=$AL5,CONCATENATE($D5,IF($F5&gt;=1000,$F5,CONCATENATE(0,$F5)),CONCATENATE(0,MROUND($AL5,2)+2)),CONCATENATE($D5,IF($F5&gt;=1000,$F5,CONCATENATE(0,$F5)),CONCATENATE(0,MROUND($AL5,2)-2))),SilencerParams!$E$3:$E$98,SilencerParams!W$3:W$98)</f>
        <v>#DIV/0!</v>
      </c>
      <c r="BH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LOOKUP(IF(MROUND($AL5,2)&lt;=$AL5,CONCATENATE($D5,IF($F5&gt;=1000,$F5,CONCATENATE(0,$F5)),CONCATENATE(0,MROUND($AL5,2)+2)),CONCATENATE($D5,IF($F5&gt;=1000,$F5,CONCATENATE(0,$F5)),CONCATENATE(0,MROUND($AL5,2)-2))),SilencerParams!$E$3:$E$98,SilencerParams!X$3:X$98)</f>
        <v>#DIV/0!</v>
      </c>
      <c r="BI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LOOKUP(IF(MROUND($AL5,2)&lt;=$AL5,CONCATENATE($D5,IF($F5&gt;=1000,$F5,CONCATENATE(0,$F5)),CONCATENATE(0,MROUND($AL5,2)+2)),CONCATENATE($D5,IF($F5&gt;=1000,$F5,CONCATENATE(0,$F5)),CONCATENATE(0,MROUND($AL5,2)-2))),SilencerParams!$E$3:$E$98,SilencerParams!Y$3:Y$98)</f>
        <v>#DIV/0!</v>
      </c>
      <c r="BJ5" s="151" t="e">
        <f>LOOKUP(IF(MROUND($AL5,2)&lt;=$AL5,CONCATENATE($D5,IF($F5&gt;=1000,$F5,CONCATENATE(0,$F5)),CONCATENATE(0,MROUND($AL5,2)+2)),CONCATENATE($D5,IF($F5&gt;=1000,$F5,CONCATENATE(0,$F5)),CONCATENATE(0,MROUND($AL5,2)-2))),SilencerParams!$E$3:$E$98,SilencerParams!Z$3:Z$98)</f>
        <v>#DIV/0!</v>
      </c>
      <c r="BK5" s="151" t="e">
        <f>IF($AL5&lt;2,LOOKUP(CONCATENATE($D5,IF($E5&gt;=1000,$E5,CONCATENATE(0,$E5)),"02"),SilencerParams!$E$3:$E$98,SilencerParams!S$3:S$98)/(LOG10(2)-LOG10(0.0001))*(LOG10($AL5)-LOG10(0.0001)),(BC5-AU5)/(LOG10(IF(MROUND($AL5,2)&lt;=$AL5,MROUND($AL5,2)+2,MROUND($AL5,2)-2))-LOG10(MROUND($AL5,2)))*(LOG10($AL5)-LOG10(MROUND($AL5,2)))+AU5)</f>
        <v>#DIV/0!</v>
      </c>
      <c r="BL5" s="151" t="e">
        <f>IF($AL5&lt;2,LOOKUP(CONCATENATE($D5,IF($E5&gt;=1000,$E5,CONCATENATE(0,$E5)),"02"),SilencerParams!$E$3:$E$98,SilencerParams!T$3:T$98)/(LOG10(2)-LOG10(0.0001))*(LOG10($AL5)-LOG10(0.0001)),(BD5-AV5)/(LOG10(IF(MROUND($AL5,2)&lt;=$AL5,MROUND($AL5,2)+2,MROUND($AL5,2)-2))-LOG10(MROUND($AL5,2)))*(LOG10($AL5)-LOG10(MROUND($AL5,2)))+AV5)</f>
        <v>#DIV/0!</v>
      </c>
      <c r="BM5" s="151" t="e">
        <f>IF($AL5&lt;2,LOOKUP(CONCATENATE($D5,IF($E5&gt;=1000,$E5,CONCATENATE(0,$E5)),"02"),SilencerParams!$E$3:$E$98,SilencerParams!U$3:U$98)/(LOG10(2)-LOG10(0.0001))*(LOG10($AL5)-LOG10(0.0001)),(BE5-AW5)/(LOG10(IF(MROUND($AL5,2)&lt;=$AL5,MROUND($AL5,2)+2,MROUND($AL5,2)-2))-LOG10(MROUND($AL5,2)))*(LOG10($AL5)-LOG10(MROUND($AL5,2)))+AW5)</f>
        <v>#DIV/0!</v>
      </c>
      <c r="BN5" s="151" t="e">
        <f>IF($AL5&lt;2,LOOKUP(CONCATENATE($D5,IF($E5&gt;=1000,$E5,CONCATENATE(0,$E5)),"02"),SilencerParams!$E$3:$E$98,SilencerParams!V$3:V$98)/(LOG10(2)-LOG10(0.0001))*(LOG10($AL5)-LOG10(0.0001)),(BF5-AX5)/(LOG10(IF(MROUND($AL5,2)&lt;=$AL5,MROUND($AL5,2)+2,MROUND($AL5,2)-2))-LOG10(MROUND($AL5,2)))*(LOG10($AL5)-LOG10(MROUND($AL5,2)))+AX5)</f>
        <v>#DIV/0!</v>
      </c>
      <c r="BO5" s="151" t="e">
        <f>IF($AL5&lt;2,LOOKUP(CONCATENATE($D5,IF($E5&gt;=1000,$E5,CONCATENATE(0,$E5)),"02"),SilencerParams!$E$3:$E$98,SilencerParams!W$3:W$98)/(LOG10(2)-LOG10(0.0001))*(LOG10($AL5)-LOG10(0.0001)),(BG5-AY5)/(LOG10(IF(MROUND($AL5,2)&lt;=$AL5,MROUND($AL5,2)+2,MROUND($AL5,2)-2))-LOG10(MROUND($AL5,2)))*(LOG10($AL5)-LOG10(MROUND($AL5,2)))+AY5)</f>
        <v>#DIV/0!</v>
      </c>
      <c r="BP5" s="151" t="e">
        <f>IF($AL5&lt;2,LOOKUP(CONCATENATE($D5,IF($E5&gt;=1000,$E5,CONCATENATE(0,$E5)),"02"),SilencerParams!$E$3:$E$98,SilencerParams!X$3:X$98)/(LOG10(2)-LOG10(0.0001))*(LOG10($AL5)-LOG10(0.0001)),(BH5-AZ5)/(LOG10(IF(MROUND($AL5,2)&lt;=$AL5,MROUND($AL5,2)+2,MROUND($AL5,2)-2))-LOG10(MROUND($AL5,2)))*(LOG10($AL5)-LOG10(MROUND($AL5,2)))+AZ5)</f>
        <v>#DIV/0!</v>
      </c>
      <c r="BQ5" s="151" t="e">
        <f>IF($AL5&lt;2,LOOKUP(CONCATENATE($D5,IF($E5&gt;=1000,$E5,CONCATENATE(0,$E5)),"02"),SilencerParams!$E$3:$E$98,SilencerParams!Y$3:Y$98)/(LOG10(2)-LOG10(0.0001))*(LOG10($AL5)-LOG10(0.0001)),(BI5-BA5)/(LOG10(IF(MROUND($AL5,2)&lt;=$AL5,MROUND($AL5,2)+2,MROUND($AL5,2)-2))-LOG10(MROUND($AL5,2)))*(LOG10($AL5)-LOG10(MROUND($AL5,2)))+BA5)</f>
        <v>#DIV/0!</v>
      </c>
      <c r="BR5" s="151" t="e">
        <f>IF($AL5&lt;2,LOOKUP(CONCATENATE($D5,IF($E5&gt;=1000,$E5,CONCATENATE(0,$E5)),"02"),SilencerParams!$E$3:$E$98,SilencerParams!Z$3:Z$98)/(LOG10(2)-LOG10(0.0001))*(LOG10($AL5)-LOG10(0.0001)),(BJ5-BB5)/(LOG10(IF(MROUND($AL5,2)&lt;=$AL5,MROUND($AL5,2)+2,MROUND($AL5,2)-2))-LOG10(MROUND($AL5,2)))*(LOG10($AL5)-LOG10(MROUND($AL5,2)))+BB5)</f>
        <v>#DIV/0!</v>
      </c>
      <c r="BS5" s="24" t="e">
        <f t="shared" ref="BS5:BS68" si="18">10*LOG(10^(T5/10-AM5/10)+10^(BK5/10))</f>
        <v>#DIV/0!</v>
      </c>
      <c r="BT5" s="24" t="e">
        <f t="shared" ref="BT5:BT68" si="19">10*LOG(10^(U5/10-AN5/10)+10^(BL5/10))</f>
        <v>#DIV/0!</v>
      </c>
      <c r="BU5" s="24" t="e">
        <f t="shared" ref="BU5:BU68" si="20">10*LOG(10^(V5/10-AO5/10)+10^(BM5/10))</f>
        <v>#DIV/0!</v>
      </c>
      <c r="BV5" s="24" t="e">
        <f t="shared" ref="BV5:BV68" si="21">10*LOG(10^(W5/10-AP5/10)+10^(BN5/10))</f>
        <v>#DIV/0!</v>
      </c>
      <c r="BW5" s="24" t="e">
        <f t="shared" ref="BW5:BW68" si="22">10*LOG(10^(X5/10-AQ5/10)+10^(BO5/10))</f>
        <v>#DIV/0!</v>
      </c>
      <c r="BX5" s="24" t="e">
        <f t="shared" ref="BX5:BX68" si="23">10*LOG(10^(Y5/10-AR5/10)+10^(BP5/10))</f>
        <v>#DIV/0!</v>
      </c>
      <c r="BY5" s="24" t="e">
        <f t="shared" ref="BY5:BY68" si="24">10*LOG(10^(Z5/10-AS5/10)+10^(BQ5/10))</f>
        <v>#DIV/0!</v>
      </c>
      <c r="BZ5" s="24" t="e">
        <f t="shared" ref="BZ5:BZ68" si="25">10*LOG(10^(AA5/10-AT5/10)+10^(BR5/10))</f>
        <v>#DIV/0!</v>
      </c>
      <c r="CA5" s="24" t="e">
        <f>10*LOG10(IF(BS5="",0,POWER(10,((BS5+'ModelParams Lw'!$O$4)/10))) +IF(BT5="",0,POWER(10,((BT5+'ModelParams Lw'!$P$4)/10))) +IF(BU5="",0,POWER(10,((BU5+'ModelParams Lw'!$Q$4)/10))) +IF(BV5="",0,POWER(10,((BV5+'ModelParams Lw'!$R$4)/10))) +IF(BW5="",0,POWER(10,((BW5+'ModelParams Lw'!$S$4)/10))) +IF(BX5="",0,POWER(10,((BX5+'ModelParams Lw'!$T$4)/10))) +IF(BY5="",0,POWER(10,((BY5+'ModelParams Lw'!$U$4)/10)))+IF(BZ5="",0,POWER(10,((BZ5+'ModelParams Lw'!$V$4)/10))))</f>
        <v>#DIV/0!</v>
      </c>
      <c r="CB5" s="24" t="e">
        <f t="shared" ref="CB5:CB68" si="26">MAX(CC5:CJ5)</f>
        <v>#DIV/0!</v>
      </c>
      <c r="CC5" s="24" t="e">
        <f>(BS5-'ModelParams Lw'!O$10)/'ModelParams Lw'!O$11</f>
        <v>#DIV/0!</v>
      </c>
      <c r="CD5" s="24" t="e">
        <f>(BT5-'ModelParams Lw'!P$10)/'ModelParams Lw'!P$11</f>
        <v>#DIV/0!</v>
      </c>
      <c r="CE5" s="24" t="e">
        <f>(BU5-'ModelParams Lw'!Q$10)/'ModelParams Lw'!Q$11</f>
        <v>#DIV/0!</v>
      </c>
      <c r="CF5" s="24" t="e">
        <f>(BV5-'ModelParams Lw'!R$10)/'ModelParams Lw'!R$11</f>
        <v>#DIV/0!</v>
      </c>
      <c r="CG5" s="24" t="e">
        <f>(BW5-'ModelParams Lw'!S$10)/'ModelParams Lw'!S$11</f>
        <v>#DIV/0!</v>
      </c>
      <c r="CH5" s="24" t="e">
        <f>(BX5-'ModelParams Lw'!T$10)/'ModelParams Lw'!T$11</f>
        <v>#DIV/0!</v>
      </c>
      <c r="CI5" s="24" t="e">
        <f>(BY5-'ModelParams Lw'!U$10)/'ModelParams Lw'!U$11</f>
        <v>#DIV/0!</v>
      </c>
      <c r="CJ5" s="24" t="e">
        <f>(BZ5-'ModelParams Lw'!V$10)/'ModelParams Lw'!V$11</f>
        <v>#DIV/0!</v>
      </c>
      <c r="CK5" s="24">
        <f>IF(Calcul!$E10="SW",'ModelParams Lw'!C$18+'ModelParams Lw'!C$19*LOG(CK$3)+'ModelParams Lw'!C$20*(PI()/4*($D5/1000)^2),IF('ModelParams Lw'!C$21+'ModelParams Lw'!C$22*LOG(CK$3)+'ModelParams Lw'!C$23*(PI()/4*($D5/1000)^2)&lt;'ModelParams Lw'!C$18+'ModelParams Lw'!C$19*LOG(CK$3)+'ModelParams Lw'!C$20*(PI()/4*($D5/1000)^2),'ModelParams Lw'!C$18+'ModelParams Lw'!C$19*LOG(CK$3)+'ModelParams Lw'!C$20*(PI()/4*($D5/1000)^2),'ModelParams Lw'!C$21+'ModelParams Lw'!C$22*LOG(CK$3)+'ModelParams Lw'!C$23*(PI()/4*($D5/1000)^2)))</f>
        <v>31.246735224896717</v>
      </c>
      <c r="CL5" s="24">
        <f>IF(Calcul!$E10="SW",'ModelParams Lw'!D$18+'ModelParams Lw'!D$19*LOG(CL$3)+'ModelParams Lw'!D$20*(PI()/4*($D5/1000)^2),IF('ModelParams Lw'!D$21+'ModelParams Lw'!D$22*LOG(CL$3)+'ModelParams Lw'!D$23*(PI()/4*($D5/1000)^2)&lt;'ModelParams Lw'!D$18+'ModelParams Lw'!D$19*LOG(CL$3)+'ModelParams Lw'!D$20*(PI()/4*($D5/1000)^2),'ModelParams Lw'!D$18+'ModelParams Lw'!D$19*LOG(CL$3)+'ModelParams Lw'!D$20*(PI()/4*($D5/1000)^2),'ModelParams Lw'!D$21+'ModelParams Lw'!D$22*LOG(CL$3)+'ModelParams Lw'!D$23*(PI()/4*($D5/1000)^2)))</f>
        <v>39.203910379364636</v>
      </c>
      <c r="CM5" s="24">
        <f>IF(Calcul!$E10="SW",'ModelParams Lw'!E$18+'ModelParams Lw'!E$19*LOG(CM$3)+'ModelParams Lw'!E$20*(PI()/4*($D5/1000)^2),IF('ModelParams Lw'!E$21+'ModelParams Lw'!E$22*LOG(CM$3)+'ModelParams Lw'!E$23*(PI()/4*($D5/1000)^2)&lt;'ModelParams Lw'!E$18+'ModelParams Lw'!E$19*LOG(CM$3)+'ModelParams Lw'!E$20*(PI()/4*($D5/1000)^2),'ModelParams Lw'!E$18+'ModelParams Lw'!E$19*LOG(CM$3)+'ModelParams Lw'!E$20*(PI()/4*($D5/1000)^2),'ModelParams Lw'!E$21+'ModelParams Lw'!E$22*LOG(CM$3)+'ModelParams Lw'!E$23*(PI()/4*($D5/1000)^2)))</f>
        <v>38.761096154158118</v>
      </c>
      <c r="CN5" s="24">
        <f>IF(Calcul!$E10="SW",'ModelParams Lw'!F$18+'ModelParams Lw'!F$19*LOG(CN$3)+'ModelParams Lw'!F$20*(PI()/4*($D5/1000)^2),IF('ModelParams Lw'!F$21+'ModelParams Lw'!F$22*LOG(CN$3)+'ModelParams Lw'!F$23*(PI()/4*($D5/1000)^2)&lt;'ModelParams Lw'!F$18+'ModelParams Lw'!F$19*LOG(CN$3)+'ModelParams Lw'!F$20*(PI()/4*($D5/1000)^2),'ModelParams Lw'!F$18+'ModelParams Lw'!F$19*LOG(CN$3)+'ModelParams Lw'!F$20*(PI()/4*($D5/1000)^2),'ModelParams Lw'!F$21+'ModelParams Lw'!F$22*LOG(CN$3)+'ModelParams Lw'!F$23*(PI()/4*($D5/1000)^2)))</f>
        <v>42.457901012674256</v>
      </c>
      <c r="CO5" s="24">
        <f>IF(Calcul!$E10="SW",'ModelParams Lw'!G$18+'ModelParams Lw'!G$19*LOG(CO$3)+'ModelParams Lw'!G$20*(PI()/4*($D5/1000)^2),IF('ModelParams Lw'!G$21+'ModelParams Lw'!G$22*LOG(CO$3)+'ModelParams Lw'!G$23*(PI()/4*($D5/1000)^2)&lt;'ModelParams Lw'!G$18+'ModelParams Lw'!G$19*LOG(CO$3)+'ModelParams Lw'!G$20*(PI()/4*($D5/1000)^2),'ModelParams Lw'!G$18+'ModelParams Lw'!G$19*LOG(CO$3)+'ModelParams Lw'!G$20*(PI()/4*($D5/1000)^2),'ModelParams Lw'!G$21+'ModelParams Lw'!G$22*LOG(CO$3)+'ModelParams Lw'!G$23*(PI()/4*($D5/1000)^2)))</f>
        <v>39.983812335865188</v>
      </c>
      <c r="CP5" s="24">
        <f>IF(Calcul!$E10="SW",'ModelParams Lw'!H$18+'ModelParams Lw'!H$19*LOG(CP$3)+'ModelParams Lw'!H$20*(PI()/4*($D5/1000)^2),IF('ModelParams Lw'!H$21+'ModelParams Lw'!H$22*LOG(CP$3)+'ModelParams Lw'!H$23*(PI()/4*($D5/1000)^2)&lt;'ModelParams Lw'!H$18+'ModelParams Lw'!H$19*LOG(CP$3)+'ModelParams Lw'!H$20*(PI()/4*($D5/1000)^2),'ModelParams Lw'!H$18+'ModelParams Lw'!H$19*LOG(CP$3)+'ModelParams Lw'!H$20*(PI()/4*($D5/1000)^2),'ModelParams Lw'!H$21+'ModelParams Lw'!H$22*LOG(CP$3)+'ModelParams Lw'!H$23*(PI()/4*($D5/1000)^2)))</f>
        <v>40.306137042572608</v>
      </c>
      <c r="CQ5" s="24">
        <f>IF(Calcul!$E10="SW",'ModelParams Lw'!I$18+'ModelParams Lw'!I$19*LOG(CQ$3)+'ModelParams Lw'!I$20*(PI()/4*($D5/1000)^2),IF('ModelParams Lw'!I$21+'ModelParams Lw'!I$22*LOG(CQ$3)+'ModelParams Lw'!I$23*(PI()/4*($D5/1000)^2)&lt;'ModelParams Lw'!I$18+'ModelParams Lw'!I$19*LOG(CQ$3)+'ModelParams Lw'!I$20*(PI()/4*($D5/1000)^2),'ModelParams Lw'!I$18+'ModelParams Lw'!I$19*LOG(CQ$3)+'ModelParams Lw'!I$20*(PI()/4*($D5/1000)^2),'ModelParams Lw'!I$21+'ModelParams Lw'!I$22*LOG(CQ$3)+'ModelParams Lw'!I$23*(PI()/4*($D5/1000)^2)))</f>
        <v>35.604370798776131</v>
      </c>
      <c r="CR5" s="24">
        <f>IF(Calcul!$E10="SW",'ModelParams Lw'!J$18+'ModelParams Lw'!J$19*LOG(CR$3)+'ModelParams Lw'!J$20*(PI()/4*($D5/1000)^2),IF('ModelParams Lw'!J$21+'ModelParams Lw'!J$22*LOG(CR$3)+'ModelParams Lw'!J$23*(PI()/4*($D5/1000)^2)&lt;'ModelParams Lw'!J$18+'ModelParams Lw'!J$19*LOG(CR$3)+'ModelParams Lw'!J$20*(PI()/4*($D5/1000)^2),'ModelParams Lw'!J$18+'ModelParams Lw'!J$19*LOG(CR$3)+'ModelParams Lw'!J$20*(PI()/4*($D5/1000)^2),'ModelParams Lw'!J$21+'ModelParams Lw'!J$22*LOG(CR$3)+'ModelParams Lw'!J$23*(PI()/4*($D5/1000)^2)))</f>
        <v>26.405199060578074</v>
      </c>
      <c r="CS5" s="24" t="e">
        <f t="shared" si="3"/>
        <v>#DIV/0!</v>
      </c>
      <c r="CT5" s="24" t="e">
        <f t="shared" si="4"/>
        <v>#DIV/0!</v>
      </c>
      <c r="CU5" s="24" t="e">
        <f t="shared" si="5"/>
        <v>#DIV/0!</v>
      </c>
      <c r="CV5" s="24" t="e">
        <f t="shared" si="6"/>
        <v>#DIV/0!</v>
      </c>
      <c r="CW5" s="24" t="e">
        <f t="shared" si="7"/>
        <v>#DIV/0!</v>
      </c>
      <c r="CX5" s="24" t="e">
        <f t="shared" si="8"/>
        <v>#DIV/0!</v>
      </c>
      <c r="CY5" s="24" t="e">
        <f t="shared" si="9"/>
        <v>#DIV/0!</v>
      </c>
      <c r="CZ5" s="24" t="e">
        <f t="shared" si="10"/>
        <v>#DIV/0!</v>
      </c>
      <c r="DA5" s="24" t="e">
        <f>10*LOG10(IF(CS5="",0,POWER(10,((CS5+'ModelParams Lw'!$O$4)/10))) +IF(CT5="",0,POWER(10,((CT5+'ModelParams Lw'!$P$4)/10))) +IF(CU5="",0,POWER(10,((CU5+'ModelParams Lw'!$Q$4)/10))) +IF(CV5="",0,POWER(10,((CV5+'ModelParams Lw'!$R$4)/10))) +IF(CW5="",0,POWER(10,((CW5+'ModelParams Lw'!$S$4)/10))) +IF(CX5="",0,POWER(10,((CX5+'ModelParams Lw'!$T$4)/10))) +IF(CY5="",0,POWER(10,((CY5+'ModelParams Lw'!$U$4)/10)))+IF(CZ5="",0,POWER(10,((CZ5+'ModelParams Lw'!$V$4)/10))))</f>
        <v>#DIV/0!</v>
      </c>
      <c r="DB5" s="24" t="e">
        <f t="shared" ref="DB5:DB68" si="27">MAX(DC5:DJ5)</f>
        <v>#DIV/0!</v>
      </c>
      <c r="DC5" s="24" t="e">
        <f>(CS5-'ModelParams Lw'!$O$10)/'ModelParams Lw'!$O$11</f>
        <v>#DIV/0!</v>
      </c>
      <c r="DD5" s="24" t="e">
        <f>(CT5-'ModelParams Lw'!$P$10)/'ModelParams Lw'!$P$11</f>
        <v>#DIV/0!</v>
      </c>
      <c r="DE5" s="24" t="e">
        <f>(CU5-'ModelParams Lw'!$Q$10)/'ModelParams Lw'!$Q$11</f>
        <v>#DIV/0!</v>
      </c>
      <c r="DF5" s="24" t="e">
        <f>(CV5-'ModelParams Lw'!$R$10)/'ModelParams Lw'!$R$11</f>
        <v>#DIV/0!</v>
      </c>
      <c r="DG5" s="24" t="e">
        <f>(CW5-'ModelParams Lw'!$S$10)/'ModelParams Lw'!$S$11</f>
        <v>#DIV/0!</v>
      </c>
      <c r="DH5" s="24" t="e">
        <f>(CX5-'ModelParams Lw'!$T$10)/'ModelParams Lw'!$T$11</f>
        <v>#DIV/0!</v>
      </c>
      <c r="DI5" s="24" t="e">
        <f>(CY5-'ModelParams Lw'!$U$10)/'ModelParams Lw'!$U$11</f>
        <v>#DIV/0!</v>
      </c>
      <c r="DJ5" s="24" t="e">
        <f>(CZ5-'ModelParams Lw'!$V$10)/'ModelParams Lw'!$V$11</f>
        <v>#DIV/0!</v>
      </c>
    </row>
    <row r="6" spans="1:114">
      <c r="A6" s="12">
        <f>Calcul!B11</f>
        <v>0</v>
      </c>
      <c r="B6" s="12">
        <f t="shared" si="11"/>
        <v>0</v>
      </c>
      <c r="C6" s="12">
        <f>Calcul!C11</f>
        <v>0</v>
      </c>
      <c r="D6" s="12">
        <f>Calcul!D11</f>
        <v>0</v>
      </c>
      <c r="E6" s="12">
        <f t="shared" si="12"/>
        <v>400</v>
      </c>
      <c r="F6" s="12">
        <f t="shared" si="13"/>
        <v>900</v>
      </c>
      <c r="G6" s="12" t="e">
        <f t="shared" si="14"/>
        <v>#DIV/0!</v>
      </c>
      <c r="H6" s="24" t="e">
        <f t="shared" si="0"/>
        <v>#DIV/0!</v>
      </c>
      <c r="I6" s="24">
        <f>'ModelParams Lw'!$B$6*EXP('ModelParams Lw'!$C$6*D6)</f>
        <v>-0.98585217513044054</v>
      </c>
      <c r="J6" s="24">
        <f>'ModelParams Lw'!$B$7*D6^2+'ModelParams Lw'!$C$7*D6+'ModelParams Lw'!$D$7</f>
        <v>-7.1</v>
      </c>
      <c r="K6" s="24">
        <f>'ModelParams Lw'!$B$8*D6^2+'ModelParams Lw'!$C$8*D6+'ModelParams Lw'!$D$8</f>
        <v>46.485999999999997</v>
      </c>
      <c r="L6" s="21" t="e">
        <f t="shared" si="15"/>
        <v>#DIV/0!</v>
      </c>
      <c r="M6" s="21" t="e">
        <f t="shared" si="1"/>
        <v>#DIV/0!</v>
      </c>
      <c r="N6" s="21" t="e">
        <f t="shared" si="1"/>
        <v>#DIV/0!</v>
      </c>
      <c r="O6" s="21" t="e">
        <f t="shared" si="1"/>
        <v>#DIV/0!</v>
      </c>
      <c r="P6" s="21" t="e">
        <f t="shared" si="1"/>
        <v>#DIV/0!</v>
      </c>
      <c r="Q6" s="21" t="e">
        <f t="shared" si="1"/>
        <v>#DIV/0!</v>
      </c>
      <c r="R6" s="21" t="e">
        <f t="shared" si="1"/>
        <v>#DIV/0!</v>
      </c>
      <c r="S6" s="21" t="e">
        <f t="shared" si="1"/>
        <v>#DIV/0!</v>
      </c>
      <c r="T6" s="24" t="e">
        <f>'ModelParams Lw'!$B$3+'ModelParams Lw'!$B$4*LOG10($B6/3600/(PI()/4*($D6/1000)^2))+'ModelParams Lw'!$B$5*LOG10(2*$H6/(1.2*($B6/3600/(PI()/4*($D6/1000)^2))^2))+10*LOG10($D6/1000)+L6</f>
        <v>#DIV/0!</v>
      </c>
      <c r="U6" s="24" t="e">
        <f>'ModelParams Lw'!$B$3+'ModelParams Lw'!$B$4*LOG10($B6/3600/(PI()/4*($D6/1000)^2))+'ModelParams Lw'!$B$5*LOG10(2*$H6/(1.2*($B6/3600/(PI()/4*($D6/1000)^2))^2))+10*LOG10($D6/1000)+M6</f>
        <v>#DIV/0!</v>
      </c>
      <c r="V6" s="24" t="e">
        <f>'ModelParams Lw'!$B$3+'ModelParams Lw'!$B$4*LOG10($B6/3600/(PI()/4*($D6/1000)^2))+'ModelParams Lw'!$B$5*LOG10(2*$H6/(1.2*($B6/3600/(PI()/4*($D6/1000)^2))^2))+10*LOG10($D6/1000)+N6</f>
        <v>#DIV/0!</v>
      </c>
      <c r="W6" s="24" t="e">
        <f>'ModelParams Lw'!$B$3+'ModelParams Lw'!$B$4*LOG10($B6/3600/(PI()/4*($D6/1000)^2))+'ModelParams Lw'!$B$5*LOG10(2*$H6/(1.2*($B6/3600/(PI()/4*($D6/1000)^2))^2))+10*LOG10($D6/1000)+O6</f>
        <v>#DIV/0!</v>
      </c>
      <c r="X6" s="24" t="e">
        <f>'ModelParams Lw'!$B$3+'ModelParams Lw'!$B$4*LOG10($B6/3600/(PI()/4*($D6/1000)^2))+'ModelParams Lw'!$B$5*LOG10(2*$H6/(1.2*($B6/3600/(PI()/4*($D6/1000)^2))^2))+10*LOG10($D6/1000)+P6</f>
        <v>#DIV/0!</v>
      </c>
      <c r="Y6" s="24" t="e">
        <f>'ModelParams Lw'!$B$3+'ModelParams Lw'!$B$4*LOG10($B6/3600/(PI()/4*($D6/1000)^2))+'ModelParams Lw'!$B$5*LOG10(2*$H6/(1.2*($B6/3600/(PI()/4*($D6/1000)^2))^2))+10*LOG10($D6/1000)+Q6</f>
        <v>#DIV/0!</v>
      </c>
      <c r="Z6" s="24" t="e">
        <f>'ModelParams Lw'!$B$3+'ModelParams Lw'!$B$4*LOG10($B6/3600/(PI()/4*($D6/1000)^2))+'ModelParams Lw'!$B$5*LOG10(2*$H6/(1.2*($B6/3600/(PI()/4*($D6/1000)^2))^2))+10*LOG10($D6/1000)+R6</f>
        <v>#DIV/0!</v>
      </c>
      <c r="AA6" s="24" t="e">
        <f>'ModelParams Lw'!$B$3+'ModelParams Lw'!$B$4*LOG10($B6/3600/(PI()/4*($D6/1000)^2))+'ModelParams Lw'!$B$5*LOG10(2*$H6/(1.2*($B6/3600/(PI()/4*($D6/1000)^2))^2))+10*LOG10($D6/1000)+S6</f>
        <v>#DIV/0!</v>
      </c>
      <c r="AB6" s="24" t="e">
        <f>10*LOG10(IF(T6="",0,POWER(10,((T6+'ModelParams Lw'!$O$4)/10))) +IF(U6="",0,POWER(10,((U6+'ModelParams Lw'!$P$4)/10))) +IF(V6="",0,POWER(10,((V6+'ModelParams Lw'!$Q$4)/10))) +IF(W6="",0,POWER(10,((W6+'ModelParams Lw'!$R$4)/10))) +IF(X6="",0,POWER(10,((X6+'ModelParams Lw'!$S$4)/10))) +IF(Y6="",0,POWER(10,((Y6+'ModelParams Lw'!$T$4)/10))) +IF(Z6="",0,POWER(10,((Z6+'ModelParams Lw'!$U$4)/10)))+IF(AA6="",0,POWER(10,((AA6+'ModelParams Lw'!$V$4)/10))))</f>
        <v>#DIV/0!</v>
      </c>
      <c r="AC6" s="24" t="e">
        <f t="shared" si="16"/>
        <v>#DIV/0!</v>
      </c>
      <c r="AD6" s="24" t="e">
        <f>(T6-'ModelParams Lw'!O$10)/'ModelParams Lw'!O$11</f>
        <v>#DIV/0!</v>
      </c>
      <c r="AE6" s="24" t="e">
        <f>(U6-'ModelParams Lw'!P$10)/'ModelParams Lw'!P$11</f>
        <v>#DIV/0!</v>
      </c>
      <c r="AF6" s="24" t="e">
        <f>(V6-'ModelParams Lw'!Q$10)/'ModelParams Lw'!Q$11</f>
        <v>#DIV/0!</v>
      </c>
      <c r="AG6" s="24" t="e">
        <f>(W6-'ModelParams Lw'!R$10)/'ModelParams Lw'!R$11</f>
        <v>#DIV/0!</v>
      </c>
      <c r="AH6" s="24" t="e">
        <f>(X6-'ModelParams Lw'!S$10)/'ModelParams Lw'!S$11</f>
        <v>#DIV/0!</v>
      </c>
      <c r="AI6" s="24" t="e">
        <f>(Y6-'ModelParams Lw'!T$10)/'ModelParams Lw'!T$11</f>
        <v>#DIV/0!</v>
      </c>
      <c r="AJ6" s="24" t="e">
        <f>(Z6-'ModelParams Lw'!U$10)/'ModelParams Lw'!U$11</f>
        <v>#DIV/0!</v>
      </c>
      <c r="AK6" s="24" t="e">
        <f>(AA6-'ModelParams Lw'!V$10)/'ModelParams Lw'!V$11</f>
        <v>#DIV/0!</v>
      </c>
      <c r="AL6" s="24" t="e">
        <f t="shared" si="17"/>
        <v>#DIV/0!</v>
      </c>
      <c r="AM6" s="24" t="e">
        <f>LOOKUP($G6,SilencerParams!$E$3:$E$98,SilencerParams!K$3:K$98)</f>
        <v>#DIV/0!</v>
      </c>
      <c r="AN6" s="24" t="e">
        <f>LOOKUP($G6,SilencerParams!$E$3:$E$98,SilencerParams!L$3:L$98)</f>
        <v>#DIV/0!</v>
      </c>
      <c r="AO6" s="24" t="e">
        <f>LOOKUP($G6,SilencerParams!$E$3:$E$98,SilencerParams!M$3:M$98)</f>
        <v>#DIV/0!</v>
      </c>
      <c r="AP6" s="24" t="e">
        <f>LOOKUP($G6,SilencerParams!$E$3:$E$98,SilencerParams!N$3:N$98)</f>
        <v>#DIV/0!</v>
      </c>
      <c r="AQ6" s="24" t="e">
        <f>LOOKUP($G6,SilencerParams!$E$3:$E$98,SilencerParams!O$3:O$98)</f>
        <v>#DIV/0!</v>
      </c>
      <c r="AR6" s="24" t="e">
        <f>LOOKUP($G6,SilencerParams!$E$3:$E$98,SilencerParams!P$3:P$98)</f>
        <v>#DIV/0!</v>
      </c>
      <c r="AS6" s="24" t="e">
        <f>LOOKUP($G6,SilencerParams!$E$3:$E$98,SilencerParams!Q$3:Q$98)</f>
        <v>#DIV/0!</v>
      </c>
      <c r="AT6" s="24" t="e">
        <f>LOOKUP($G6,SilencerParams!$E$3:$E$98,SilencerParams!R$3:R$98)</f>
        <v>#DIV/0!</v>
      </c>
      <c r="AU6" s="151" t="e">
        <f>LOOKUP($G6,SilencerParams!$E$3:$E$98,SilencerParams!S$3:S$98)</f>
        <v>#DIV/0!</v>
      </c>
      <c r="AV6" s="151" t="e">
        <f>LOOKUP($G6,SilencerParams!$E$3:$E$98,SilencerParams!T$3:T$98)</f>
        <v>#DIV/0!</v>
      </c>
      <c r="AW6" s="151" t="e">
        <f>LOOKUP($G6,SilencerParams!$E$3:$E$98,SilencerParams!U$3:U$98)</f>
        <v>#DIV/0!</v>
      </c>
      <c r="AX6" s="151" t="e">
        <f>LOOKUP($G6,SilencerParams!$E$3:$E$98,SilencerParams!V$3:V$98)</f>
        <v>#DIV/0!</v>
      </c>
      <c r="AY6" s="151" t="e">
        <f>LOOKUP($G6,SilencerParams!$E$3:$E$98,SilencerParams!W$3:W$98)</f>
        <v>#DIV/0!</v>
      </c>
      <c r="AZ6" s="151" t="e">
        <f>LOOKUP($G6,SilencerParams!$E$3:$E$98,SilencerParams!X$3:X$98)</f>
        <v>#DIV/0!</v>
      </c>
      <c r="BA6" s="151" t="e">
        <f>LOOKUP($G6,SilencerParams!$E$3:$E$98,SilencerParams!Y$3:Y$98)</f>
        <v>#DIV/0!</v>
      </c>
      <c r="BB6" s="151" t="e">
        <f>LOOKUP($G6,SilencerParams!$E$3:$E$98,SilencerParams!Z$3:Z$98)</f>
        <v>#DIV/0!</v>
      </c>
      <c r="BC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LOOKUP(IF(MROUND($AL6,2)&lt;=$AL6,CONCATENATE($D6,IF($F6&gt;=1000,$F6,CONCATENATE(0,$F6)),CONCATENATE(0,MROUND($AL6,2)+2)),CONCATENATE($D6,IF($F6&gt;=1000,$F6,CONCATENATE(0,$F6)),CONCATENATE(0,MROUND($AL6,2)-2))),SilencerParams!$E$3:$E$98,SilencerParams!S$3:S$98)</f>
        <v>#DIV/0!</v>
      </c>
      <c r="BD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LOOKUP(IF(MROUND($AL6,2)&lt;=$AL6,CONCATENATE($D6,IF($F6&gt;=1000,$F6,CONCATENATE(0,$F6)),CONCATENATE(0,MROUND($AL6,2)+2)),CONCATENATE($D6,IF($F6&gt;=1000,$F6,CONCATENATE(0,$F6)),CONCATENATE(0,MROUND($AL6,2)-2))),SilencerParams!$E$3:$E$98,SilencerParams!T$3:T$98)</f>
        <v>#DIV/0!</v>
      </c>
      <c r="BE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LOOKUP(IF(MROUND($AL6,2)&lt;=$AL6,CONCATENATE($D6,IF($F6&gt;=1000,$F6,CONCATENATE(0,$F6)),CONCATENATE(0,MROUND($AL6,2)+2)),CONCATENATE($D6,IF($F6&gt;=1000,$F6,CONCATENATE(0,$F6)),CONCATENATE(0,MROUND($AL6,2)-2))),SilencerParams!$E$3:$E$98,SilencerParams!U$3:U$98)</f>
        <v>#DIV/0!</v>
      </c>
      <c r="BF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LOOKUP(IF(MROUND($AL6,2)&lt;=$AL6,CONCATENATE($D6,IF($F6&gt;=1000,$F6,CONCATENATE(0,$F6)),CONCATENATE(0,MROUND($AL6,2)+2)),CONCATENATE($D6,IF($F6&gt;=1000,$F6,CONCATENATE(0,$F6)),CONCATENATE(0,MROUND($AL6,2)-2))),SilencerParams!$E$3:$E$98,SilencerParams!V$3:V$98)</f>
        <v>#DIV/0!</v>
      </c>
      <c r="BG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LOOKUP(IF(MROUND($AL6,2)&lt;=$AL6,CONCATENATE($D6,IF($F6&gt;=1000,$F6,CONCATENATE(0,$F6)),CONCATENATE(0,MROUND($AL6,2)+2)),CONCATENATE($D6,IF($F6&gt;=1000,$F6,CONCATENATE(0,$F6)),CONCATENATE(0,MROUND($AL6,2)-2))),SilencerParams!$E$3:$E$98,SilencerParams!W$3:W$98)</f>
        <v>#DIV/0!</v>
      </c>
      <c r="BH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LOOKUP(IF(MROUND($AL6,2)&lt;=$AL6,CONCATENATE($D6,IF($F6&gt;=1000,$F6,CONCATENATE(0,$F6)),CONCATENATE(0,MROUND($AL6,2)+2)),CONCATENATE($D6,IF($F6&gt;=1000,$F6,CONCATENATE(0,$F6)),CONCATENATE(0,MROUND($AL6,2)-2))),SilencerParams!$E$3:$E$98,SilencerParams!X$3:X$98)</f>
        <v>#DIV/0!</v>
      </c>
      <c r="BI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LOOKUP(IF(MROUND($AL6,2)&lt;=$AL6,CONCATENATE($D6,IF($F6&gt;=1000,$F6,CONCATENATE(0,$F6)),CONCATENATE(0,MROUND($AL6,2)+2)),CONCATENATE($D6,IF($F6&gt;=1000,$F6,CONCATENATE(0,$F6)),CONCATENATE(0,MROUND($AL6,2)-2))),SilencerParams!$E$3:$E$98,SilencerParams!Y$3:Y$98)</f>
        <v>#DIV/0!</v>
      </c>
      <c r="BJ6" s="151" t="e">
        <f>LOOKUP(IF(MROUND($AL6,2)&lt;=$AL6,CONCATENATE($D6,IF($F6&gt;=1000,$F6,CONCATENATE(0,$F6)),CONCATENATE(0,MROUND($AL6,2)+2)),CONCATENATE($D6,IF($F6&gt;=1000,$F6,CONCATENATE(0,$F6)),CONCATENATE(0,MROUND($AL6,2)-2))),SilencerParams!$E$3:$E$98,SilencerParams!Z$3:Z$98)</f>
        <v>#DIV/0!</v>
      </c>
      <c r="BK6" s="151" t="e">
        <f>IF($AL6&lt;2,LOOKUP(CONCATENATE($D6,IF($E6&gt;=1000,$E6,CONCATENATE(0,$E6)),"02"),SilencerParams!$E$3:$E$98,SilencerParams!S$3:S$98)/(LOG10(2)-LOG10(0.0001))*(LOG10($AL6)-LOG10(0.0001)),(BC6-AU6)/(LOG10(IF(MROUND($AL6,2)&lt;=$AL6,MROUND($AL6,2)+2,MROUND($AL6,2)-2))-LOG10(MROUND($AL6,2)))*(LOG10($AL6)-LOG10(MROUND($AL6,2)))+AU6)</f>
        <v>#DIV/0!</v>
      </c>
      <c r="BL6" s="151" t="e">
        <f>IF($AL6&lt;2,LOOKUP(CONCATENATE($D6,IF($E6&gt;=1000,$E6,CONCATENATE(0,$E6)),"02"),SilencerParams!$E$3:$E$98,SilencerParams!T$3:T$98)/(LOG10(2)-LOG10(0.0001))*(LOG10($AL6)-LOG10(0.0001)),(BD6-AV6)/(LOG10(IF(MROUND($AL6,2)&lt;=$AL6,MROUND($AL6,2)+2,MROUND($AL6,2)-2))-LOG10(MROUND($AL6,2)))*(LOG10($AL6)-LOG10(MROUND($AL6,2)))+AV6)</f>
        <v>#DIV/0!</v>
      </c>
      <c r="BM6" s="151" t="e">
        <f>IF($AL6&lt;2,LOOKUP(CONCATENATE($D6,IF($E6&gt;=1000,$E6,CONCATENATE(0,$E6)),"02"),SilencerParams!$E$3:$E$98,SilencerParams!U$3:U$98)/(LOG10(2)-LOG10(0.0001))*(LOG10($AL6)-LOG10(0.0001)),(BE6-AW6)/(LOG10(IF(MROUND($AL6,2)&lt;=$AL6,MROUND($AL6,2)+2,MROUND($AL6,2)-2))-LOG10(MROUND($AL6,2)))*(LOG10($AL6)-LOG10(MROUND($AL6,2)))+AW6)</f>
        <v>#DIV/0!</v>
      </c>
      <c r="BN6" s="151" t="e">
        <f>IF($AL6&lt;2,LOOKUP(CONCATENATE($D6,IF($E6&gt;=1000,$E6,CONCATENATE(0,$E6)),"02"),SilencerParams!$E$3:$E$98,SilencerParams!V$3:V$98)/(LOG10(2)-LOG10(0.0001))*(LOG10($AL6)-LOG10(0.0001)),(BF6-AX6)/(LOG10(IF(MROUND($AL6,2)&lt;=$AL6,MROUND($AL6,2)+2,MROUND($AL6,2)-2))-LOG10(MROUND($AL6,2)))*(LOG10($AL6)-LOG10(MROUND($AL6,2)))+AX6)</f>
        <v>#DIV/0!</v>
      </c>
      <c r="BO6" s="151" t="e">
        <f>IF($AL6&lt;2,LOOKUP(CONCATENATE($D6,IF($E6&gt;=1000,$E6,CONCATENATE(0,$E6)),"02"),SilencerParams!$E$3:$E$98,SilencerParams!W$3:W$98)/(LOG10(2)-LOG10(0.0001))*(LOG10($AL6)-LOG10(0.0001)),(BG6-AY6)/(LOG10(IF(MROUND($AL6,2)&lt;=$AL6,MROUND($AL6,2)+2,MROUND($AL6,2)-2))-LOG10(MROUND($AL6,2)))*(LOG10($AL6)-LOG10(MROUND($AL6,2)))+AY6)</f>
        <v>#DIV/0!</v>
      </c>
      <c r="BP6" s="151" t="e">
        <f>IF($AL6&lt;2,LOOKUP(CONCATENATE($D6,IF($E6&gt;=1000,$E6,CONCATENATE(0,$E6)),"02"),SilencerParams!$E$3:$E$98,SilencerParams!X$3:X$98)/(LOG10(2)-LOG10(0.0001))*(LOG10($AL6)-LOG10(0.0001)),(BH6-AZ6)/(LOG10(IF(MROUND($AL6,2)&lt;=$AL6,MROUND($AL6,2)+2,MROUND($AL6,2)-2))-LOG10(MROUND($AL6,2)))*(LOG10($AL6)-LOG10(MROUND($AL6,2)))+AZ6)</f>
        <v>#DIV/0!</v>
      </c>
      <c r="BQ6" s="151" t="e">
        <f>IF($AL6&lt;2,LOOKUP(CONCATENATE($D6,IF($E6&gt;=1000,$E6,CONCATENATE(0,$E6)),"02"),SilencerParams!$E$3:$E$98,SilencerParams!Y$3:Y$98)/(LOG10(2)-LOG10(0.0001))*(LOG10($AL6)-LOG10(0.0001)),(BI6-BA6)/(LOG10(IF(MROUND($AL6,2)&lt;=$AL6,MROUND($AL6,2)+2,MROUND($AL6,2)-2))-LOG10(MROUND($AL6,2)))*(LOG10($AL6)-LOG10(MROUND($AL6,2)))+BA6)</f>
        <v>#DIV/0!</v>
      </c>
      <c r="BR6" s="151" t="e">
        <f>IF($AL6&lt;2,LOOKUP(CONCATENATE($D6,IF($E6&gt;=1000,$E6,CONCATENATE(0,$E6)),"02"),SilencerParams!$E$3:$E$98,SilencerParams!Z$3:Z$98)/(LOG10(2)-LOG10(0.0001))*(LOG10($AL6)-LOG10(0.0001)),(BJ6-BB6)/(LOG10(IF(MROUND($AL6,2)&lt;=$AL6,MROUND($AL6,2)+2,MROUND($AL6,2)-2))-LOG10(MROUND($AL6,2)))*(LOG10($AL6)-LOG10(MROUND($AL6,2)))+BB6)</f>
        <v>#DIV/0!</v>
      </c>
      <c r="BS6" s="24" t="e">
        <f t="shared" si="18"/>
        <v>#DIV/0!</v>
      </c>
      <c r="BT6" s="24" t="e">
        <f t="shared" si="19"/>
        <v>#DIV/0!</v>
      </c>
      <c r="BU6" s="24" t="e">
        <f t="shared" si="20"/>
        <v>#DIV/0!</v>
      </c>
      <c r="BV6" s="24" t="e">
        <f t="shared" si="21"/>
        <v>#DIV/0!</v>
      </c>
      <c r="BW6" s="24" t="e">
        <f t="shared" si="22"/>
        <v>#DIV/0!</v>
      </c>
      <c r="BX6" s="24" t="e">
        <f t="shared" si="23"/>
        <v>#DIV/0!</v>
      </c>
      <c r="BY6" s="24" t="e">
        <f t="shared" si="24"/>
        <v>#DIV/0!</v>
      </c>
      <c r="BZ6" s="24" t="e">
        <f t="shared" si="25"/>
        <v>#DIV/0!</v>
      </c>
      <c r="CA6" s="24" t="e">
        <f>10*LOG10(IF(BS6="",0,POWER(10,((BS6+'ModelParams Lw'!$O$4)/10))) +IF(BT6="",0,POWER(10,((BT6+'ModelParams Lw'!$P$4)/10))) +IF(BU6="",0,POWER(10,((BU6+'ModelParams Lw'!$Q$4)/10))) +IF(BV6="",0,POWER(10,((BV6+'ModelParams Lw'!$R$4)/10))) +IF(BW6="",0,POWER(10,((BW6+'ModelParams Lw'!$S$4)/10))) +IF(BX6="",0,POWER(10,((BX6+'ModelParams Lw'!$T$4)/10))) +IF(BY6="",0,POWER(10,((BY6+'ModelParams Lw'!$U$4)/10)))+IF(BZ6="",0,POWER(10,((BZ6+'ModelParams Lw'!$V$4)/10))))</f>
        <v>#DIV/0!</v>
      </c>
      <c r="CB6" s="24" t="e">
        <f t="shared" si="26"/>
        <v>#DIV/0!</v>
      </c>
      <c r="CC6" s="24" t="e">
        <f>(BS6-'ModelParams Lw'!O$10)/'ModelParams Lw'!O$11</f>
        <v>#DIV/0!</v>
      </c>
      <c r="CD6" s="24" t="e">
        <f>(BT6-'ModelParams Lw'!P$10)/'ModelParams Lw'!P$11</f>
        <v>#DIV/0!</v>
      </c>
      <c r="CE6" s="24" t="e">
        <f>(BU6-'ModelParams Lw'!Q$10)/'ModelParams Lw'!Q$11</f>
        <v>#DIV/0!</v>
      </c>
      <c r="CF6" s="24" t="e">
        <f>(BV6-'ModelParams Lw'!R$10)/'ModelParams Lw'!R$11</f>
        <v>#DIV/0!</v>
      </c>
      <c r="CG6" s="24" t="e">
        <f>(BW6-'ModelParams Lw'!S$10)/'ModelParams Lw'!S$11</f>
        <v>#DIV/0!</v>
      </c>
      <c r="CH6" s="24" t="e">
        <f>(BX6-'ModelParams Lw'!T$10)/'ModelParams Lw'!T$11</f>
        <v>#DIV/0!</v>
      </c>
      <c r="CI6" s="24" t="e">
        <f>(BY6-'ModelParams Lw'!U$10)/'ModelParams Lw'!U$11</f>
        <v>#DIV/0!</v>
      </c>
      <c r="CJ6" s="24" t="e">
        <f>(BZ6-'ModelParams Lw'!V$10)/'ModelParams Lw'!V$11</f>
        <v>#DIV/0!</v>
      </c>
      <c r="CK6" s="24">
        <f>IF(Calcul!$E11="SW",'ModelParams Lw'!C$18+'ModelParams Lw'!C$19*LOG(CK$3)+'ModelParams Lw'!C$20*(PI()/4*($D6/1000)^2),IF('ModelParams Lw'!C$21+'ModelParams Lw'!C$22*LOG(CK$3)+'ModelParams Lw'!C$23*(PI()/4*($D6/1000)^2)&lt;'ModelParams Lw'!C$18+'ModelParams Lw'!C$19*LOG(CK$3)+'ModelParams Lw'!C$20*(PI()/4*($D6/1000)^2),'ModelParams Lw'!C$18+'ModelParams Lw'!C$19*LOG(CK$3)+'ModelParams Lw'!C$20*(PI()/4*($D6/1000)^2),'ModelParams Lw'!C$21+'ModelParams Lw'!C$22*LOG(CK$3)+'ModelParams Lw'!C$23*(PI()/4*($D6/1000)^2)))</f>
        <v>31.246735224896717</v>
      </c>
      <c r="CL6" s="24">
        <f>IF(Calcul!$E11="SW",'ModelParams Lw'!D$18+'ModelParams Lw'!D$19*LOG(CL$3)+'ModelParams Lw'!D$20*(PI()/4*($D6/1000)^2),IF('ModelParams Lw'!D$21+'ModelParams Lw'!D$22*LOG(CL$3)+'ModelParams Lw'!D$23*(PI()/4*($D6/1000)^2)&lt;'ModelParams Lw'!D$18+'ModelParams Lw'!D$19*LOG(CL$3)+'ModelParams Lw'!D$20*(PI()/4*($D6/1000)^2),'ModelParams Lw'!D$18+'ModelParams Lw'!D$19*LOG(CL$3)+'ModelParams Lw'!D$20*(PI()/4*($D6/1000)^2),'ModelParams Lw'!D$21+'ModelParams Lw'!D$22*LOG(CL$3)+'ModelParams Lw'!D$23*(PI()/4*($D6/1000)^2)))</f>
        <v>39.203910379364636</v>
      </c>
      <c r="CM6" s="24">
        <f>IF(Calcul!$E11="SW",'ModelParams Lw'!E$18+'ModelParams Lw'!E$19*LOG(CM$3)+'ModelParams Lw'!E$20*(PI()/4*($D6/1000)^2),IF('ModelParams Lw'!E$21+'ModelParams Lw'!E$22*LOG(CM$3)+'ModelParams Lw'!E$23*(PI()/4*($D6/1000)^2)&lt;'ModelParams Lw'!E$18+'ModelParams Lw'!E$19*LOG(CM$3)+'ModelParams Lw'!E$20*(PI()/4*($D6/1000)^2),'ModelParams Lw'!E$18+'ModelParams Lw'!E$19*LOG(CM$3)+'ModelParams Lw'!E$20*(PI()/4*($D6/1000)^2),'ModelParams Lw'!E$21+'ModelParams Lw'!E$22*LOG(CM$3)+'ModelParams Lw'!E$23*(PI()/4*($D6/1000)^2)))</f>
        <v>38.761096154158118</v>
      </c>
      <c r="CN6" s="24">
        <f>IF(Calcul!$E11="SW",'ModelParams Lw'!F$18+'ModelParams Lw'!F$19*LOG(CN$3)+'ModelParams Lw'!F$20*(PI()/4*($D6/1000)^2),IF('ModelParams Lw'!F$21+'ModelParams Lw'!F$22*LOG(CN$3)+'ModelParams Lw'!F$23*(PI()/4*($D6/1000)^2)&lt;'ModelParams Lw'!F$18+'ModelParams Lw'!F$19*LOG(CN$3)+'ModelParams Lw'!F$20*(PI()/4*($D6/1000)^2),'ModelParams Lw'!F$18+'ModelParams Lw'!F$19*LOG(CN$3)+'ModelParams Lw'!F$20*(PI()/4*($D6/1000)^2),'ModelParams Lw'!F$21+'ModelParams Lw'!F$22*LOG(CN$3)+'ModelParams Lw'!F$23*(PI()/4*($D6/1000)^2)))</f>
        <v>42.457901012674256</v>
      </c>
      <c r="CO6" s="24">
        <f>IF(Calcul!$E11="SW",'ModelParams Lw'!G$18+'ModelParams Lw'!G$19*LOG(CO$3)+'ModelParams Lw'!G$20*(PI()/4*($D6/1000)^2),IF('ModelParams Lw'!G$21+'ModelParams Lw'!G$22*LOG(CO$3)+'ModelParams Lw'!G$23*(PI()/4*($D6/1000)^2)&lt;'ModelParams Lw'!G$18+'ModelParams Lw'!G$19*LOG(CO$3)+'ModelParams Lw'!G$20*(PI()/4*($D6/1000)^2),'ModelParams Lw'!G$18+'ModelParams Lw'!G$19*LOG(CO$3)+'ModelParams Lw'!G$20*(PI()/4*($D6/1000)^2),'ModelParams Lw'!G$21+'ModelParams Lw'!G$22*LOG(CO$3)+'ModelParams Lw'!G$23*(PI()/4*($D6/1000)^2)))</f>
        <v>39.983812335865188</v>
      </c>
      <c r="CP6" s="24">
        <f>IF(Calcul!$E11="SW",'ModelParams Lw'!H$18+'ModelParams Lw'!H$19*LOG(CP$3)+'ModelParams Lw'!H$20*(PI()/4*($D6/1000)^2),IF('ModelParams Lw'!H$21+'ModelParams Lw'!H$22*LOG(CP$3)+'ModelParams Lw'!H$23*(PI()/4*($D6/1000)^2)&lt;'ModelParams Lw'!H$18+'ModelParams Lw'!H$19*LOG(CP$3)+'ModelParams Lw'!H$20*(PI()/4*($D6/1000)^2),'ModelParams Lw'!H$18+'ModelParams Lw'!H$19*LOG(CP$3)+'ModelParams Lw'!H$20*(PI()/4*($D6/1000)^2),'ModelParams Lw'!H$21+'ModelParams Lw'!H$22*LOG(CP$3)+'ModelParams Lw'!H$23*(PI()/4*($D6/1000)^2)))</f>
        <v>40.306137042572608</v>
      </c>
      <c r="CQ6" s="24">
        <f>IF(Calcul!$E11="SW",'ModelParams Lw'!I$18+'ModelParams Lw'!I$19*LOG(CQ$3)+'ModelParams Lw'!I$20*(PI()/4*($D6/1000)^2),IF('ModelParams Lw'!I$21+'ModelParams Lw'!I$22*LOG(CQ$3)+'ModelParams Lw'!I$23*(PI()/4*($D6/1000)^2)&lt;'ModelParams Lw'!I$18+'ModelParams Lw'!I$19*LOG(CQ$3)+'ModelParams Lw'!I$20*(PI()/4*($D6/1000)^2),'ModelParams Lw'!I$18+'ModelParams Lw'!I$19*LOG(CQ$3)+'ModelParams Lw'!I$20*(PI()/4*($D6/1000)^2),'ModelParams Lw'!I$21+'ModelParams Lw'!I$22*LOG(CQ$3)+'ModelParams Lw'!I$23*(PI()/4*($D6/1000)^2)))</f>
        <v>35.604370798776131</v>
      </c>
      <c r="CR6" s="24">
        <f>IF(Calcul!$E11="SW",'ModelParams Lw'!J$18+'ModelParams Lw'!J$19*LOG(CR$3)+'ModelParams Lw'!J$20*(PI()/4*($D6/1000)^2),IF('ModelParams Lw'!J$21+'ModelParams Lw'!J$22*LOG(CR$3)+'ModelParams Lw'!J$23*(PI()/4*($D6/1000)^2)&lt;'ModelParams Lw'!J$18+'ModelParams Lw'!J$19*LOG(CR$3)+'ModelParams Lw'!J$20*(PI()/4*($D6/1000)^2),'ModelParams Lw'!J$18+'ModelParams Lw'!J$19*LOG(CR$3)+'ModelParams Lw'!J$20*(PI()/4*($D6/1000)^2),'ModelParams Lw'!J$21+'ModelParams Lw'!J$22*LOG(CR$3)+'ModelParams Lw'!J$23*(PI()/4*($D6/1000)^2)))</f>
        <v>26.405199060578074</v>
      </c>
      <c r="CS6" s="24" t="e">
        <f t="shared" si="3"/>
        <v>#DIV/0!</v>
      </c>
      <c r="CT6" s="24" t="e">
        <f t="shared" si="4"/>
        <v>#DIV/0!</v>
      </c>
      <c r="CU6" s="24" t="e">
        <f t="shared" si="5"/>
        <v>#DIV/0!</v>
      </c>
      <c r="CV6" s="24" t="e">
        <f t="shared" si="6"/>
        <v>#DIV/0!</v>
      </c>
      <c r="CW6" s="24" t="e">
        <f t="shared" si="7"/>
        <v>#DIV/0!</v>
      </c>
      <c r="CX6" s="24" t="e">
        <f t="shared" si="8"/>
        <v>#DIV/0!</v>
      </c>
      <c r="CY6" s="24" t="e">
        <f t="shared" si="9"/>
        <v>#DIV/0!</v>
      </c>
      <c r="CZ6" s="24" t="e">
        <f t="shared" si="10"/>
        <v>#DIV/0!</v>
      </c>
      <c r="DA6" s="24" t="e">
        <f>10*LOG10(IF(CS6="",0,POWER(10,((CS6+'ModelParams Lw'!$O$4)/10))) +IF(CT6="",0,POWER(10,((CT6+'ModelParams Lw'!$P$4)/10))) +IF(CU6="",0,POWER(10,((CU6+'ModelParams Lw'!$Q$4)/10))) +IF(CV6="",0,POWER(10,((CV6+'ModelParams Lw'!$R$4)/10))) +IF(CW6="",0,POWER(10,((CW6+'ModelParams Lw'!$S$4)/10))) +IF(CX6="",0,POWER(10,((CX6+'ModelParams Lw'!$T$4)/10))) +IF(CY6="",0,POWER(10,((CY6+'ModelParams Lw'!$U$4)/10)))+IF(CZ6="",0,POWER(10,((CZ6+'ModelParams Lw'!$V$4)/10))))</f>
        <v>#DIV/0!</v>
      </c>
      <c r="DB6" s="24" t="e">
        <f t="shared" si="27"/>
        <v>#DIV/0!</v>
      </c>
      <c r="DC6" s="24" t="e">
        <f>(CS6-'ModelParams Lw'!$O$10)/'ModelParams Lw'!$O$11</f>
        <v>#DIV/0!</v>
      </c>
      <c r="DD6" s="24" t="e">
        <f>(CT6-'ModelParams Lw'!$P$10)/'ModelParams Lw'!$P$11</f>
        <v>#DIV/0!</v>
      </c>
      <c r="DE6" s="24" t="e">
        <f>(CU6-'ModelParams Lw'!$Q$10)/'ModelParams Lw'!$Q$11</f>
        <v>#DIV/0!</v>
      </c>
      <c r="DF6" s="24" t="e">
        <f>(CV6-'ModelParams Lw'!$R$10)/'ModelParams Lw'!$R$11</f>
        <v>#DIV/0!</v>
      </c>
      <c r="DG6" s="24" t="e">
        <f>(CW6-'ModelParams Lw'!$S$10)/'ModelParams Lw'!$S$11</f>
        <v>#DIV/0!</v>
      </c>
      <c r="DH6" s="24" t="e">
        <f>(CX6-'ModelParams Lw'!$T$10)/'ModelParams Lw'!$T$11</f>
        <v>#DIV/0!</v>
      </c>
      <c r="DI6" s="24" t="e">
        <f>(CY6-'ModelParams Lw'!$U$10)/'ModelParams Lw'!$U$11</f>
        <v>#DIV/0!</v>
      </c>
      <c r="DJ6" s="24" t="e">
        <f>(CZ6-'ModelParams Lw'!$V$10)/'ModelParams Lw'!$V$11</f>
        <v>#DIV/0!</v>
      </c>
    </row>
    <row r="7" spans="1:114">
      <c r="A7" s="12">
        <f>Calcul!B12</f>
        <v>0</v>
      </c>
      <c r="B7" s="12">
        <f t="shared" si="11"/>
        <v>0</v>
      </c>
      <c r="C7" s="12">
        <f>Calcul!C12</f>
        <v>0</v>
      </c>
      <c r="D7" s="12">
        <f>Calcul!D12</f>
        <v>0</v>
      </c>
      <c r="E7" s="12">
        <f t="shared" si="12"/>
        <v>400</v>
      </c>
      <c r="F7" s="12">
        <f t="shared" si="13"/>
        <v>900</v>
      </c>
      <c r="G7" s="12" t="e">
        <f t="shared" si="14"/>
        <v>#DIV/0!</v>
      </c>
      <c r="H7" s="24" t="e">
        <f t="shared" si="0"/>
        <v>#DIV/0!</v>
      </c>
      <c r="I7" s="24">
        <f>'ModelParams Lw'!$B$6*EXP('ModelParams Lw'!$C$6*D7)</f>
        <v>-0.98585217513044054</v>
      </c>
      <c r="J7" s="24">
        <f>'ModelParams Lw'!$B$7*D7^2+'ModelParams Lw'!$C$7*D7+'ModelParams Lw'!$D$7</f>
        <v>-7.1</v>
      </c>
      <c r="K7" s="24">
        <f>'ModelParams Lw'!$B$8*D7^2+'ModelParams Lw'!$C$8*D7+'ModelParams Lw'!$D$8</f>
        <v>46.485999999999997</v>
      </c>
      <c r="L7" s="21" t="e">
        <f t="shared" si="15"/>
        <v>#DIV/0!</v>
      </c>
      <c r="M7" s="21" t="e">
        <f t="shared" si="1"/>
        <v>#DIV/0!</v>
      </c>
      <c r="N7" s="21" t="e">
        <f t="shared" si="1"/>
        <v>#DIV/0!</v>
      </c>
      <c r="O7" s="21" t="e">
        <f t="shared" si="1"/>
        <v>#DIV/0!</v>
      </c>
      <c r="P7" s="21" t="e">
        <f t="shared" si="1"/>
        <v>#DIV/0!</v>
      </c>
      <c r="Q7" s="21" t="e">
        <f t="shared" si="1"/>
        <v>#DIV/0!</v>
      </c>
      <c r="R7" s="21" t="e">
        <f t="shared" si="1"/>
        <v>#DIV/0!</v>
      </c>
      <c r="S7" s="21" t="e">
        <f t="shared" si="1"/>
        <v>#DIV/0!</v>
      </c>
      <c r="T7" s="24" t="e">
        <f>'ModelParams Lw'!$B$3+'ModelParams Lw'!$B$4*LOG10($B7/3600/(PI()/4*($D7/1000)^2))+'ModelParams Lw'!$B$5*LOG10(2*$H7/(1.2*($B7/3600/(PI()/4*($D7/1000)^2))^2))+10*LOG10($D7/1000)+L7</f>
        <v>#DIV/0!</v>
      </c>
      <c r="U7" s="24" t="e">
        <f>'ModelParams Lw'!$B$3+'ModelParams Lw'!$B$4*LOG10($B7/3600/(PI()/4*($D7/1000)^2))+'ModelParams Lw'!$B$5*LOG10(2*$H7/(1.2*($B7/3600/(PI()/4*($D7/1000)^2))^2))+10*LOG10($D7/1000)+M7</f>
        <v>#DIV/0!</v>
      </c>
      <c r="V7" s="24" t="e">
        <f>'ModelParams Lw'!$B$3+'ModelParams Lw'!$B$4*LOG10($B7/3600/(PI()/4*($D7/1000)^2))+'ModelParams Lw'!$B$5*LOG10(2*$H7/(1.2*($B7/3600/(PI()/4*($D7/1000)^2))^2))+10*LOG10($D7/1000)+N7</f>
        <v>#DIV/0!</v>
      </c>
      <c r="W7" s="24" t="e">
        <f>'ModelParams Lw'!$B$3+'ModelParams Lw'!$B$4*LOG10($B7/3600/(PI()/4*($D7/1000)^2))+'ModelParams Lw'!$B$5*LOG10(2*$H7/(1.2*($B7/3600/(PI()/4*($D7/1000)^2))^2))+10*LOG10($D7/1000)+O7</f>
        <v>#DIV/0!</v>
      </c>
      <c r="X7" s="24" t="e">
        <f>'ModelParams Lw'!$B$3+'ModelParams Lw'!$B$4*LOG10($B7/3600/(PI()/4*($D7/1000)^2))+'ModelParams Lw'!$B$5*LOG10(2*$H7/(1.2*($B7/3600/(PI()/4*($D7/1000)^2))^2))+10*LOG10($D7/1000)+P7</f>
        <v>#DIV/0!</v>
      </c>
      <c r="Y7" s="24" t="e">
        <f>'ModelParams Lw'!$B$3+'ModelParams Lw'!$B$4*LOG10($B7/3600/(PI()/4*($D7/1000)^2))+'ModelParams Lw'!$B$5*LOG10(2*$H7/(1.2*($B7/3600/(PI()/4*($D7/1000)^2))^2))+10*LOG10($D7/1000)+Q7</f>
        <v>#DIV/0!</v>
      </c>
      <c r="Z7" s="24" t="e">
        <f>'ModelParams Lw'!$B$3+'ModelParams Lw'!$B$4*LOG10($B7/3600/(PI()/4*($D7/1000)^2))+'ModelParams Lw'!$B$5*LOG10(2*$H7/(1.2*($B7/3600/(PI()/4*($D7/1000)^2))^2))+10*LOG10($D7/1000)+R7</f>
        <v>#DIV/0!</v>
      </c>
      <c r="AA7" s="24" t="e">
        <f>'ModelParams Lw'!$B$3+'ModelParams Lw'!$B$4*LOG10($B7/3600/(PI()/4*($D7/1000)^2))+'ModelParams Lw'!$B$5*LOG10(2*$H7/(1.2*($B7/3600/(PI()/4*($D7/1000)^2))^2))+10*LOG10($D7/1000)+S7</f>
        <v>#DIV/0!</v>
      </c>
      <c r="AB7" s="24" t="e">
        <f>10*LOG10(IF(T7="",0,POWER(10,((T7+'ModelParams Lw'!$O$4)/10))) +IF(U7="",0,POWER(10,((U7+'ModelParams Lw'!$P$4)/10))) +IF(V7="",0,POWER(10,((V7+'ModelParams Lw'!$Q$4)/10))) +IF(W7="",0,POWER(10,((W7+'ModelParams Lw'!$R$4)/10))) +IF(X7="",0,POWER(10,((X7+'ModelParams Lw'!$S$4)/10))) +IF(Y7="",0,POWER(10,((Y7+'ModelParams Lw'!$T$4)/10))) +IF(Z7="",0,POWER(10,((Z7+'ModelParams Lw'!$U$4)/10)))+IF(AA7="",0,POWER(10,((AA7+'ModelParams Lw'!$V$4)/10))))</f>
        <v>#DIV/0!</v>
      </c>
      <c r="AC7" s="24" t="e">
        <f t="shared" si="16"/>
        <v>#DIV/0!</v>
      </c>
      <c r="AD7" s="24" t="e">
        <f>(T7-'ModelParams Lw'!O$10)/'ModelParams Lw'!O$11</f>
        <v>#DIV/0!</v>
      </c>
      <c r="AE7" s="24" t="e">
        <f>(U7-'ModelParams Lw'!P$10)/'ModelParams Lw'!P$11</f>
        <v>#DIV/0!</v>
      </c>
      <c r="AF7" s="24" t="e">
        <f>(V7-'ModelParams Lw'!Q$10)/'ModelParams Lw'!Q$11</f>
        <v>#DIV/0!</v>
      </c>
      <c r="AG7" s="24" t="e">
        <f>(W7-'ModelParams Lw'!R$10)/'ModelParams Lw'!R$11</f>
        <v>#DIV/0!</v>
      </c>
      <c r="AH7" s="24" t="e">
        <f>(X7-'ModelParams Lw'!S$10)/'ModelParams Lw'!S$11</f>
        <v>#DIV/0!</v>
      </c>
      <c r="AI7" s="24" t="e">
        <f>(Y7-'ModelParams Lw'!T$10)/'ModelParams Lw'!T$11</f>
        <v>#DIV/0!</v>
      </c>
      <c r="AJ7" s="24" t="e">
        <f>(Z7-'ModelParams Lw'!U$10)/'ModelParams Lw'!U$11</f>
        <v>#DIV/0!</v>
      </c>
      <c r="AK7" s="24" t="e">
        <f>(AA7-'ModelParams Lw'!V$10)/'ModelParams Lw'!V$11</f>
        <v>#DIV/0!</v>
      </c>
      <c r="AL7" s="24" t="e">
        <f t="shared" si="17"/>
        <v>#DIV/0!</v>
      </c>
      <c r="AM7" s="24" t="e">
        <f>LOOKUP($G7,SilencerParams!$E$3:$E$98,SilencerParams!K$3:K$98)</f>
        <v>#DIV/0!</v>
      </c>
      <c r="AN7" s="24" t="e">
        <f>LOOKUP($G7,SilencerParams!$E$3:$E$98,SilencerParams!L$3:L$98)</f>
        <v>#DIV/0!</v>
      </c>
      <c r="AO7" s="24" t="e">
        <f>LOOKUP($G7,SilencerParams!$E$3:$E$98,SilencerParams!M$3:M$98)</f>
        <v>#DIV/0!</v>
      </c>
      <c r="AP7" s="24" t="e">
        <f>LOOKUP($G7,SilencerParams!$E$3:$E$98,SilencerParams!N$3:N$98)</f>
        <v>#DIV/0!</v>
      </c>
      <c r="AQ7" s="24" t="e">
        <f>LOOKUP($G7,SilencerParams!$E$3:$E$98,SilencerParams!O$3:O$98)</f>
        <v>#DIV/0!</v>
      </c>
      <c r="AR7" s="24" t="e">
        <f>LOOKUP($G7,SilencerParams!$E$3:$E$98,SilencerParams!P$3:P$98)</f>
        <v>#DIV/0!</v>
      </c>
      <c r="AS7" s="24" t="e">
        <f>LOOKUP($G7,SilencerParams!$E$3:$E$98,SilencerParams!Q$3:Q$98)</f>
        <v>#DIV/0!</v>
      </c>
      <c r="AT7" s="24" t="e">
        <f>LOOKUP($G7,SilencerParams!$E$3:$E$98,SilencerParams!R$3:R$98)</f>
        <v>#DIV/0!</v>
      </c>
      <c r="AU7" s="151" t="e">
        <f>LOOKUP($G7,SilencerParams!$E$3:$E$98,SilencerParams!S$3:S$98)</f>
        <v>#DIV/0!</v>
      </c>
      <c r="AV7" s="151" t="e">
        <f>LOOKUP($G7,SilencerParams!$E$3:$E$98,SilencerParams!T$3:T$98)</f>
        <v>#DIV/0!</v>
      </c>
      <c r="AW7" s="151" t="e">
        <f>LOOKUP($G7,SilencerParams!$E$3:$E$98,SilencerParams!U$3:U$98)</f>
        <v>#DIV/0!</v>
      </c>
      <c r="AX7" s="151" t="e">
        <f>LOOKUP($G7,SilencerParams!$E$3:$E$98,SilencerParams!V$3:V$98)</f>
        <v>#DIV/0!</v>
      </c>
      <c r="AY7" s="151" t="e">
        <f>LOOKUP($G7,SilencerParams!$E$3:$E$98,SilencerParams!W$3:W$98)</f>
        <v>#DIV/0!</v>
      </c>
      <c r="AZ7" s="151" t="e">
        <f>LOOKUP($G7,SilencerParams!$E$3:$E$98,SilencerParams!X$3:X$98)</f>
        <v>#DIV/0!</v>
      </c>
      <c r="BA7" s="151" t="e">
        <f>LOOKUP($G7,SilencerParams!$E$3:$E$98,SilencerParams!Y$3:Y$98)</f>
        <v>#DIV/0!</v>
      </c>
      <c r="BB7" s="151" t="e">
        <f>LOOKUP($G7,SilencerParams!$E$3:$E$98,SilencerParams!Z$3:Z$98)</f>
        <v>#DIV/0!</v>
      </c>
      <c r="BC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LOOKUP(IF(MROUND($AL7,2)&lt;=$AL7,CONCATENATE($D7,IF($F7&gt;=1000,$F7,CONCATENATE(0,$F7)),CONCATENATE(0,MROUND($AL7,2)+2)),CONCATENATE($D7,IF($F7&gt;=1000,$F7,CONCATENATE(0,$F7)),CONCATENATE(0,MROUND($AL7,2)-2))),SilencerParams!$E$3:$E$98,SilencerParams!S$3:S$98)</f>
        <v>#DIV/0!</v>
      </c>
      <c r="BD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LOOKUP(IF(MROUND($AL7,2)&lt;=$AL7,CONCATENATE($D7,IF($F7&gt;=1000,$F7,CONCATENATE(0,$F7)),CONCATENATE(0,MROUND($AL7,2)+2)),CONCATENATE($D7,IF($F7&gt;=1000,$F7,CONCATENATE(0,$F7)),CONCATENATE(0,MROUND($AL7,2)-2))),SilencerParams!$E$3:$E$98,SilencerParams!T$3:T$98)</f>
        <v>#DIV/0!</v>
      </c>
      <c r="BE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LOOKUP(IF(MROUND($AL7,2)&lt;=$AL7,CONCATENATE($D7,IF($F7&gt;=1000,$F7,CONCATENATE(0,$F7)),CONCATENATE(0,MROUND($AL7,2)+2)),CONCATENATE($D7,IF($F7&gt;=1000,$F7,CONCATENATE(0,$F7)),CONCATENATE(0,MROUND($AL7,2)-2))),SilencerParams!$E$3:$E$98,SilencerParams!U$3:U$98)</f>
        <v>#DIV/0!</v>
      </c>
      <c r="BF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LOOKUP(IF(MROUND($AL7,2)&lt;=$AL7,CONCATENATE($D7,IF($F7&gt;=1000,$F7,CONCATENATE(0,$F7)),CONCATENATE(0,MROUND($AL7,2)+2)),CONCATENATE($D7,IF($F7&gt;=1000,$F7,CONCATENATE(0,$F7)),CONCATENATE(0,MROUND($AL7,2)-2))),SilencerParams!$E$3:$E$98,SilencerParams!V$3:V$98)</f>
        <v>#DIV/0!</v>
      </c>
      <c r="BG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LOOKUP(IF(MROUND($AL7,2)&lt;=$AL7,CONCATENATE($D7,IF($F7&gt;=1000,$F7,CONCATENATE(0,$F7)),CONCATENATE(0,MROUND($AL7,2)+2)),CONCATENATE($D7,IF($F7&gt;=1000,$F7,CONCATENATE(0,$F7)),CONCATENATE(0,MROUND($AL7,2)-2))),SilencerParams!$E$3:$E$98,SilencerParams!W$3:W$98)</f>
        <v>#DIV/0!</v>
      </c>
      <c r="BH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LOOKUP(IF(MROUND($AL7,2)&lt;=$AL7,CONCATENATE($D7,IF($F7&gt;=1000,$F7,CONCATENATE(0,$F7)),CONCATENATE(0,MROUND($AL7,2)+2)),CONCATENATE($D7,IF($F7&gt;=1000,$F7,CONCATENATE(0,$F7)),CONCATENATE(0,MROUND($AL7,2)-2))),SilencerParams!$E$3:$E$98,SilencerParams!X$3:X$98)</f>
        <v>#DIV/0!</v>
      </c>
      <c r="BI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LOOKUP(IF(MROUND($AL7,2)&lt;=$AL7,CONCATENATE($D7,IF($F7&gt;=1000,$F7,CONCATENATE(0,$F7)),CONCATENATE(0,MROUND($AL7,2)+2)),CONCATENATE($D7,IF($F7&gt;=1000,$F7,CONCATENATE(0,$F7)),CONCATENATE(0,MROUND($AL7,2)-2))),SilencerParams!$E$3:$E$98,SilencerParams!Y$3:Y$98)</f>
        <v>#DIV/0!</v>
      </c>
      <c r="BJ7" s="151" t="e">
        <f>LOOKUP(IF(MROUND($AL7,2)&lt;=$AL7,CONCATENATE($D7,IF($F7&gt;=1000,$F7,CONCATENATE(0,$F7)),CONCATENATE(0,MROUND($AL7,2)+2)),CONCATENATE($D7,IF($F7&gt;=1000,$F7,CONCATENATE(0,$F7)),CONCATENATE(0,MROUND($AL7,2)-2))),SilencerParams!$E$3:$E$98,SilencerParams!Z$3:Z$98)</f>
        <v>#DIV/0!</v>
      </c>
      <c r="BK7" s="151" t="e">
        <f>IF($AL7&lt;2,LOOKUP(CONCATENATE($D7,IF($E7&gt;=1000,$E7,CONCATENATE(0,$E7)),"02"),SilencerParams!$E$3:$E$98,SilencerParams!S$3:S$98)/(LOG10(2)-LOG10(0.0001))*(LOG10($AL7)-LOG10(0.0001)),(BC7-AU7)/(LOG10(IF(MROUND($AL7,2)&lt;=$AL7,MROUND($AL7,2)+2,MROUND($AL7,2)-2))-LOG10(MROUND($AL7,2)))*(LOG10($AL7)-LOG10(MROUND($AL7,2)))+AU7)</f>
        <v>#DIV/0!</v>
      </c>
      <c r="BL7" s="151" t="e">
        <f>IF($AL7&lt;2,LOOKUP(CONCATENATE($D7,IF($E7&gt;=1000,$E7,CONCATENATE(0,$E7)),"02"),SilencerParams!$E$3:$E$98,SilencerParams!T$3:T$98)/(LOG10(2)-LOG10(0.0001))*(LOG10($AL7)-LOG10(0.0001)),(BD7-AV7)/(LOG10(IF(MROUND($AL7,2)&lt;=$AL7,MROUND($AL7,2)+2,MROUND($AL7,2)-2))-LOG10(MROUND($AL7,2)))*(LOG10($AL7)-LOG10(MROUND($AL7,2)))+AV7)</f>
        <v>#DIV/0!</v>
      </c>
      <c r="BM7" s="151" t="e">
        <f>IF($AL7&lt;2,LOOKUP(CONCATENATE($D7,IF($E7&gt;=1000,$E7,CONCATENATE(0,$E7)),"02"),SilencerParams!$E$3:$E$98,SilencerParams!U$3:U$98)/(LOG10(2)-LOG10(0.0001))*(LOG10($AL7)-LOG10(0.0001)),(BE7-AW7)/(LOG10(IF(MROUND($AL7,2)&lt;=$AL7,MROUND($AL7,2)+2,MROUND($AL7,2)-2))-LOG10(MROUND($AL7,2)))*(LOG10($AL7)-LOG10(MROUND($AL7,2)))+AW7)</f>
        <v>#DIV/0!</v>
      </c>
      <c r="BN7" s="151" t="e">
        <f>IF($AL7&lt;2,LOOKUP(CONCATENATE($D7,IF($E7&gt;=1000,$E7,CONCATENATE(0,$E7)),"02"),SilencerParams!$E$3:$E$98,SilencerParams!V$3:V$98)/(LOG10(2)-LOG10(0.0001))*(LOG10($AL7)-LOG10(0.0001)),(BF7-AX7)/(LOG10(IF(MROUND($AL7,2)&lt;=$AL7,MROUND($AL7,2)+2,MROUND($AL7,2)-2))-LOG10(MROUND($AL7,2)))*(LOG10($AL7)-LOG10(MROUND($AL7,2)))+AX7)</f>
        <v>#DIV/0!</v>
      </c>
      <c r="BO7" s="151" t="e">
        <f>IF($AL7&lt;2,LOOKUP(CONCATENATE($D7,IF($E7&gt;=1000,$E7,CONCATENATE(0,$E7)),"02"),SilencerParams!$E$3:$E$98,SilencerParams!W$3:W$98)/(LOG10(2)-LOG10(0.0001))*(LOG10($AL7)-LOG10(0.0001)),(BG7-AY7)/(LOG10(IF(MROUND($AL7,2)&lt;=$AL7,MROUND($AL7,2)+2,MROUND($AL7,2)-2))-LOG10(MROUND($AL7,2)))*(LOG10($AL7)-LOG10(MROUND($AL7,2)))+AY7)</f>
        <v>#DIV/0!</v>
      </c>
      <c r="BP7" s="151" t="e">
        <f>IF($AL7&lt;2,LOOKUP(CONCATENATE($D7,IF($E7&gt;=1000,$E7,CONCATENATE(0,$E7)),"02"),SilencerParams!$E$3:$E$98,SilencerParams!X$3:X$98)/(LOG10(2)-LOG10(0.0001))*(LOG10($AL7)-LOG10(0.0001)),(BH7-AZ7)/(LOG10(IF(MROUND($AL7,2)&lt;=$AL7,MROUND($AL7,2)+2,MROUND($AL7,2)-2))-LOG10(MROUND($AL7,2)))*(LOG10($AL7)-LOG10(MROUND($AL7,2)))+AZ7)</f>
        <v>#DIV/0!</v>
      </c>
      <c r="BQ7" s="151" t="e">
        <f>IF($AL7&lt;2,LOOKUP(CONCATENATE($D7,IF($E7&gt;=1000,$E7,CONCATENATE(0,$E7)),"02"),SilencerParams!$E$3:$E$98,SilencerParams!Y$3:Y$98)/(LOG10(2)-LOG10(0.0001))*(LOG10($AL7)-LOG10(0.0001)),(BI7-BA7)/(LOG10(IF(MROUND($AL7,2)&lt;=$AL7,MROUND($AL7,2)+2,MROUND($AL7,2)-2))-LOG10(MROUND($AL7,2)))*(LOG10($AL7)-LOG10(MROUND($AL7,2)))+BA7)</f>
        <v>#DIV/0!</v>
      </c>
      <c r="BR7" s="151" t="e">
        <f>IF($AL7&lt;2,LOOKUP(CONCATENATE($D7,IF($E7&gt;=1000,$E7,CONCATENATE(0,$E7)),"02"),SilencerParams!$E$3:$E$98,SilencerParams!Z$3:Z$98)/(LOG10(2)-LOG10(0.0001))*(LOG10($AL7)-LOG10(0.0001)),(BJ7-BB7)/(LOG10(IF(MROUND($AL7,2)&lt;=$AL7,MROUND($AL7,2)+2,MROUND($AL7,2)-2))-LOG10(MROUND($AL7,2)))*(LOG10($AL7)-LOG10(MROUND($AL7,2)))+BB7)</f>
        <v>#DIV/0!</v>
      </c>
      <c r="BS7" s="24" t="e">
        <f t="shared" si="18"/>
        <v>#DIV/0!</v>
      </c>
      <c r="BT7" s="24" t="e">
        <f t="shared" si="19"/>
        <v>#DIV/0!</v>
      </c>
      <c r="BU7" s="24" t="e">
        <f t="shared" si="20"/>
        <v>#DIV/0!</v>
      </c>
      <c r="BV7" s="24" t="e">
        <f t="shared" si="21"/>
        <v>#DIV/0!</v>
      </c>
      <c r="BW7" s="24" t="e">
        <f t="shared" si="22"/>
        <v>#DIV/0!</v>
      </c>
      <c r="BX7" s="24" t="e">
        <f t="shared" si="23"/>
        <v>#DIV/0!</v>
      </c>
      <c r="BY7" s="24" t="e">
        <f t="shared" si="24"/>
        <v>#DIV/0!</v>
      </c>
      <c r="BZ7" s="24" t="e">
        <f t="shared" si="25"/>
        <v>#DIV/0!</v>
      </c>
      <c r="CA7" s="24" t="e">
        <f>10*LOG10(IF(BS7="",0,POWER(10,((BS7+'ModelParams Lw'!$O$4)/10))) +IF(BT7="",0,POWER(10,((BT7+'ModelParams Lw'!$P$4)/10))) +IF(BU7="",0,POWER(10,((BU7+'ModelParams Lw'!$Q$4)/10))) +IF(BV7="",0,POWER(10,((BV7+'ModelParams Lw'!$R$4)/10))) +IF(BW7="",0,POWER(10,((BW7+'ModelParams Lw'!$S$4)/10))) +IF(BX7="",0,POWER(10,((BX7+'ModelParams Lw'!$T$4)/10))) +IF(BY7="",0,POWER(10,((BY7+'ModelParams Lw'!$U$4)/10)))+IF(BZ7="",0,POWER(10,((BZ7+'ModelParams Lw'!$V$4)/10))))</f>
        <v>#DIV/0!</v>
      </c>
      <c r="CB7" s="24" t="e">
        <f t="shared" si="26"/>
        <v>#DIV/0!</v>
      </c>
      <c r="CC7" s="24" t="e">
        <f>(BS7-'ModelParams Lw'!O$10)/'ModelParams Lw'!O$11</f>
        <v>#DIV/0!</v>
      </c>
      <c r="CD7" s="24" t="e">
        <f>(BT7-'ModelParams Lw'!P$10)/'ModelParams Lw'!P$11</f>
        <v>#DIV/0!</v>
      </c>
      <c r="CE7" s="24" t="e">
        <f>(BU7-'ModelParams Lw'!Q$10)/'ModelParams Lw'!Q$11</f>
        <v>#DIV/0!</v>
      </c>
      <c r="CF7" s="24" t="e">
        <f>(BV7-'ModelParams Lw'!R$10)/'ModelParams Lw'!R$11</f>
        <v>#DIV/0!</v>
      </c>
      <c r="CG7" s="24" t="e">
        <f>(BW7-'ModelParams Lw'!S$10)/'ModelParams Lw'!S$11</f>
        <v>#DIV/0!</v>
      </c>
      <c r="CH7" s="24" t="e">
        <f>(BX7-'ModelParams Lw'!T$10)/'ModelParams Lw'!T$11</f>
        <v>#DIV/0!</v>
      </c>
      <c r="CI7" s="24" t="e">
        <f>(BY7-'ModelParams Lw'!U$10)/'ModelParams Lw'!U$11</f>
        <v>#DIV/0!</v>
      </c>
      <c r="CJ7" s="24" t="e">
        <f>(BZ7-'ModelParams Lw'!V$10)/'ModelParams Lw'!V$11</f>
        <v>#DIV/0!</v>
      </c>
      <c r="CK7" s="24">
        <f>IF(Calcul!$E12="SW",'ModelParams Lw'!C$18+'ModelParams Lw'!C$19*LOG(CK$3)+'ModelParams Lw'!C$20*(PI()/4*($D7/1000)^2),IF('ModelParams Lw'!C$21+'ModelParams Lw'!C$22*LOG(CK$3)+'ModelParams Lw'!C$23*(PI()/4*($D7/1000)^2)&lt;'ModelParams Lw'!C$18+'ModelParams Lw'!C$19*LOG(CK$3)+'ModelParams Lw'!C$20*(PI()/4*($D7/1000)^2),'ModelParams Lw'!C$18+'ModelParams Lw'!C$19*LOG(CK$3)+'ModelParams Lw'!C$20*(PI()/4*($D7/1000)^2),'ModelParams Lw'!C$21+'ModelParams Lw'!C$22*LOG(CK$3)+'ModelParams Lw'!C$23*(PI()/4*($D7/1000)^2)))</f>
        <v>31.246735224896717</v>
      </c>
      <c r="CL7" s="24">
        <f>IF(Calcul!$E12="SW",'ModelParams Lw'!D$18+'ModelParams Lw'!D$19*LOG(CL$3)+'ModelParams Lw'!D$20*(PI()/4*($D7/1000)^2),IF('ModelParams Lw'!D$21+'ModelParams Lw'!D$22*LOG(CL$3)+'ModelParams Lw'!D$23*(PI()/4*($D7/1000)^2)&lt;'ModelParams Lw'!D$18+'ModelParams Lw'!D$19*LOG(CL$3)+'ModelParams Lw'!D$20*(PI()/4*($D7/1000)^2),'ModelParams Lw'!D$18+'ModelParams Lw'!D$19*LOG(CL$3)+'ModelParams Lw'!D$20*(PI()/4*($D7/1000)^2),'ModelParams Lw'!D$21+'ModelParams Lw'!D$22*LOG(CL$3)+'ModelParams Lw'!D$23*(PI()/4*($D7/1000)^2)))</f>
        <v>39.203910379364636</v>
      </c>
      <c r="CM7" s="24">
        <f>IF(Calcul!$E12="SW",'ModelParams Lw'!E$18+'ModelParams Lw'!E$19*LOG(CM$3)+'ModelParams Lw'!E$20*(PI()/4*($D7/1000)^2),IF('ModelParams Lw'!E$21+'ModelParams Lw'!E$22*LOG(CM$3)+'ModelParams Lw'!E$23*(PI()/4*($D7/1000)^2)&lt;'ModelParams Lw'!E$18+'ModelParams Lw'!E$19*LOG(CM$3)+'ModelParams Lw'!E$20*(PI()/4*($D7/1000)^2),'ModelParams Lw'!E$18+'ModelParams Lw'!E$19*LOG(CM$3)+'ModelParams Lw'!E$20*(PI()/4*($D7/1000)^2),'ModelParams Lw'!E$21+'ModelParams Lw'!E$22*LOG(CM$3)+'ModelParams Lw'!E$23*(PI()/4*($D7/1000)^2)))</f>
        <v>38.761096154158118</v>
      </c>
      <c r="CN7" s="24">
        <f>IF(Calcul!$E12="SW",'ModelParams Lw'!F$18+'ModelParams Lw'!F$19*LOG(CN$3)+'ModelParams Lw'!F$20*(PI()/4*($D7/1000)^2),IF('ModelParams Lw'!F$21+'ModelParams Lw'!F$22*LOG(CN$3)+'ModelParams Lw'!F$23*(PI()/4*($D7/1000)^2)&lt;'ModelParams Lw'!F$18+'ModelParams Lw'!F$19*LOG(CN$3)+'ModelParams Lw'!F$20*(PI()/4*($D7/1000)^2),'ModelParams Lw'!F$18+'ModelParams Lw'!F$19*LOG(CN$3)+'ModelParams Lw'!F$20*(PI()/4*($D7/1000)^2),'ModelParams Lw'!F$21+'ModelParams Lw'!F$22*LOG(CN$3)+'ModelParams Lw'!F$23*(PI()/4*($D7/1000)^2)))</f>
        <v>42.457901012674256</v>
      </c>
      <c r="CO7" s="24">
        <f>IF(Calcul!$E12="SW",'ModelParams Lw'!G$18+'ModelParams Lw'!G$19*LOG(CO$3)+'ModelParams Lw'!G$20*(PI()/4*($D7/1000)^2),IF('ModelParams Lw'!G$21+'ModelParams Lw'!G$22*LOG(CO$3)+'ModelParams Lw'!G$23*(PI()/4*($D7/1000)^2)&lt;'ModelParams Lw'!G$18+'ModelParams Lw'!G$19*LOG(CO$3)+'ModelParams Lw'!G$20*(PI()/4*($D7/1000)^2),'ModelParams Lw'!G$18+'ModelParams Lw'!G$19*LOG(CO$3)+'ModelParams Lw'!G$20*(PI()/4*($D7/1000)^2),'ModelParams Lw'!G$21+'ModelParams Lw'!G$22*LOG(CO$3)+'ModelParams Lw'!G$23*(PI()/4*($D7/1000)^2)))</f>
        <v>39.983812335865188</v>
      </c>
      <c r="CP7" s="24">
        <f>IF(Calcul!$E12="SW",'ModelParams Lw'!H$18+'ModelParams Lw'!H$19*LOG(CP$3)+'ModelParams Lw'!H$20*(PI()/4*($D7/1000)^2),IF('ModelParams Lw'!H$21+'ModelParams Lw'!H$22*LOG(CP$3)+'ModelParams Lw'!H$23*(PI()/4*($D7/1000)^2)&lt;'ModelParams Lw'!H$18+'ModelParams Lw'!H$19*LOG(CP$3)+'ModelParams Lw'!H$20*(PI()/4*($D7/1000)^2),'ModelParams Lw'!H$18+'ModelParams Lw'!H$19*LOG(CP$3)+'ModelParams Lw'!H$20*(PI()/4*($D7/1000)^2),'ModelParams Lw'!H$21+'ModelParams Lw'!H$22*LOG(CP$3)+'ModelParams Lw'!H$23*(PI()/4*($D7/1000)^2)))</f>
        <v>40.306137042572608</v>
      </c>
      <c r="CQ7" s="24">
        <f>IF(Calcul!$E12="SW",'ModelParams Lw'!I$18+'ModelParams Lw'!I$19*LOG(CQ$3)+'ModelParams Lw'!I$20*(PI()/4*($D7/1000)^2),IF('ModelParams Lw'!I$21+'ModelParams Lw'!I$22*LOG(CQ$3)+'ModelParams Lw'!I$23*(PI()/4*($D7/1000)^2)&lt;'ModelParams Lw'!I$18+'ModelParams Lw'!I$19*LOG(CQ$3)+'ModelParams Lw'!I$20*(PI()/4*($D7/1000)^2),'ModelParams Lw'!I$18+'ModelParams Lw'!I$19*LOG(CQ$3)+'ModelParams Lw'!I$20*(PI()/4*($D7/1000)^2),'ModelParams Lw'!I$21+'ModelParams Lw'!I$22*LOG(CQ$3)+'ModelParams Lw'!I$23*(PI()/4*($D7/1000)^2)))</f>
        <v>35.604370798776131</v>
      </c>
      <c r="CR7" s="24">
        <f>IF(Calcul!$E12="SW",'ModelParams Lw'!J$18+'ModelParams Lw'!J$19*LOG(CR$3)+'ModelParams Lw'!J$20*(PI()/4*($D7/1000)^2),IF('ModelParams Lw'!J$21+'ModelParams Lw'!J$22*LOG(CR$3)+'ModelParams Lw'!J$23*(PI()/4*($D7/1000)^2)&lt;'ModelParams Lw'!J$18+'ModelParams Lw'!J$19*LOG(CR$3)+'ModelParams Lw'!J$20*(PI()/4*($D7/1000)^2),'ModelParams Lw'!J$18+'ModelParams Lw'!J$19*LOG(CR$3)+'ModelParams Lw'!J$20*(PI()/4*($D7/1000)^2),'ModelParams Lw'!J$21+'ModelParams Lw'!J$22*LOG(CR$3)+'ModelParams Lw'!J$23*(PI()/4*($D7/1000)^2)))</f>
        <v>26.405199060578074</v>
      </c>
      <c r="CS7" s="24" t="e">
        <f t="shared" si="3"/>
        <v>#DIV/0!</v>
      </c>
      <c r="CT7" s="24" t="e">
        <f t="shared" si="4"/>
        <v>#DIV/0!</v>
      </c>
      <c r="CU7" s="24" t="e">
        <f t="shared" si="5"/>
        <v>#DIV/0!</v>
      </c>
      <c r="CV7" s="24" t="e">
        <f t="shared" si="6"/>
        <v>#DIV/0!</v>
      </c>
      <c r="CW7" s="24" t="e">
        <f t="shared" si="7"/>
        <v>#DIV/0!</v>
      </c>
      <c r="CX7" s="24" t="e">
        <f t="shared" si="8"/>
        <v>#DIV/0!</v>
      </c>
      <c r="CY7" s="24" t="e">
        <f t="shared" si="9"/>
        <v>#DIV/0!</v>
      </c>
      <c r="CZ7" s="24" t="e">
        <f t="shared" si="10"/>
        <v>#DIV/0!</v>
      </c>
      <c r="DA7" s="24" t="e">
        <f>10*LOG10(IF(CS7="",0,POWER(10,((CS7+'ModelParams Lw'!$O$4)/10))) +IF(CT7="",0,POWER(10,((CT7+'ModelParams Lw'!$P$4)/10))) +IF(CU7="",0,POWER(10,((CU7+'ModelParams Lw'!$Q$4)/10))) +IF(CV7="",0,POWER(10,((CV7+'ModelParams Lw'!$R$4)/10))) +IF(CW7="",0,POWER(10,((CW7+'ModelParams Lw'!$S$4)/10))) +IF(CX7="",0,POWER(10,((CX7+'ModelParams Lw'!$T$4)/10))) +IF(CY7="",0,POWER(10,((CY7+'ModelParams Lw'!$U$4)/10)))+IF(CZ7="",0,POWER(10,((CZ7+'ModelParams Lw'!$V$4)/10))))</f>
        <v>#DIV/0!</v>
      </c>
      <c r="DB7" s="24" t="e">
        <f t="shared" si="27"/>
        <v>#DIV/0!</v>
      </c>
      <c r="DC7" s="24" t="e">
        <f>(CS7-'ModelParams Lw'!$O$10)/'ModelParams Lw'!$O$11</f>
        <v>#DIV/0!</v>
      </c>
      <c r="DD7" s="24" t="e">
        <f>(CT7-'ModelParams Lw'!$P$10)/'ModelParams Lw'!$P$11</f>
        <v>#DIV/0!</v>
      </c>
      <c r="DE7" s="24" t="e">
        <f>(CU7-'ModelParams Lw'!$Q$10)/'ModelParams Lw'!$Q$11</f>
        <v>#DIV/0!</v>
      </c>
      <c r="DF7" s="24" t="e">
        <f>(CV7-'ModelParams Lw'!$R$10)/'ModelParams Lw'!$R$11</f>
        <v>#DIV/0!</v>
      </c>
      <c r="DG7" s="24" t="e">
        <f>(CW7-'ModelParams Lw'!$S$10)/'ModelParams Lw'!$S$11</f>
        <v>#DIV/0!</v>
      </c>
      <c r="DH7" s="24" t="e">
        <f>(CX7-'ModelParams Lw'!$T$10)/'ModelParams Lw'!$T$11</f>
        <v>#DIV/0!</v>
      </c>
      <c r="DI7" s="24" t="e">
        <f>(CY7-'ModelParams Lw'!$U$10)/'ModelParams Lw'!$U$11</f>
        <v>#DIV/0!</v>
      </c>
      <c r="DJ7" s="24" t="e">
        <f>(CZ7-'ModelParams Lw'!$V$10)/'ModelParams Lw'!$V$11</f>
        <v>#DIV/0!</v>
      </c>
    </row>
    <row r="8" spans="1:114">
      <c r="A8" s="12">
        <f>Calcul!B13</f>
        <v>0</v>
      </c>
      <c r="B8" s="12">
        <f t="shared" si="11"/>
        <v>0</v>
      </c>
      <c r="C8" s="12">
        <f>Calcul!C13</f>
        <v>0</v>
      </c>
      <c r="D8" s="12">
        <f>Calcul!D13</f>
        <v>0</v>
      </c>
      <c r="E8" s="12">
        <f t="shared" si="12"/>
        <v>400</v>
      </c>
      <c r="F8" s="12">
        <f t="shared" si="13"/>
        <v>900</v>
      </c>
      <c r="G8" s="12" t="e">
        <f t="shared" si="14"/>
        <v>#DIV/0!</v>
      </c>
      <c r="H8" s="24" t="e">
        <f t="shared" si="0"/>
        <v>#DIV/0!</v>
      </c>
      <c r="I8" s="24">
        <f>'ModelParams Lw'!$B$6*EXP('ModelParams Lw'!$C$6*D8)</f>
        <v>-0.98585217513044054</v>
      </c>
      <c r="J8" s="24">
        <f>'ModelParams Lw'!$B$7*D8^2+'ModelParams Lw'!$C$7*D8+'ModelParams Lw'!$D$7</f>
        <v>-7.1</v>
      </c>
      <c r="K8" s="24">
        <f>'ModelParams Lw'!$B$8*D8^2+'ModelParams Lw'!$C$8*D8+'ModelParams Lw'!$D$8</f>
        <v>46.485999999999997</v>
      </c>
      <c r="L8" s="21" t="e">
        <f t="shared" si="15"/>
        <v>#DIV/0!</v>
      </c>
      <c r="M8" s="21" t="e">
        <f t="shared" si="1"/>
        <v>#DIV/0!</v>
      </c>
      <c r="N8" s="21" t="e">
        <f t="shared" si="1"/>
        <v>#DIV/0!</v>
      </c>
      <c r="O8" s="21" t="e">
        <f t="shared" si="1"/>
        <v>#DIV/0!</v>
      </c>
      <c r="P8" s="21" t="e">
        <f t="shared" si="1"/>
        <v>#DIV/0!</v>
      </c>
      <c r="Q8" s="21" t="e">
        <f t="shared" si="1"/>
        <v>#DIV/0!</v>
      </c>
      <c r="R8" s="21" t="e">
        <f t="shared" si="1"/>
        <v>#DIV/0!</v>
      </c>
      <c r="S8" s="21" t="e">
        <f t="shared" si="1"/>
        <v>#DIV/0!</v>
      </c>
      <c r="T8" s="24" t="e">
        <f>'ModelParams Lw'!$B$3+'ModelParams Lw'!$B$4*LOG10($B8/3600/(PI()/4*($D8/1000)^2))+'ModelParams Lw'!$B$5*LOG10(2*$H8/(1.2*($B8/3600/(PI()/4*($D8/1000)^2))^2))+10*LOG10($D8/1000)+L8</f>
        <v>#DIV/0!</v>
      </c>
      <c r="U8" s="24" t="e">
        <f>'ModelParams Lw'!$B$3+'ModelParams Lw'!$B$4*LOG10($B8/3600/(PI()/4*($D8/1000)^2))+'ModelParams Lw'!$B$5*LOG10(2*$H8/(1.2*($B8/3600/(PI()/4*($D8/1000)^2))^2))+10*LOG10($D8/1000)+M8</f>
        <v>#DIV/0!</v>
      </c>
      <c r="V8" s="24" t="e">
        <f>'ModelParams Lw'!$B$3+'ModelParams Lw'!$B$4*LOG10($B8/3600/(PI()/4*($D8/1000)^2))+'ModelParams Lw'!$B$5*LOG10(2*$H8/(1.2*($B8/3600/(PI()/4*($D8/1000)^2))^2))+10*LOG10($D8/1000)+N8</f>
        <v>#DIV/0!</v>
      </c>
      <c r="W8" s="24" t="e">
        <f>'ModelParams Lw'!$B$3+'ModelParams Lw'!$B$4*LOG10($B8/3600/(PI()/4*($D8/1000)^2))+'ModelParams Lw'!$B$5*LOG10(2*$H8/(1.2*($B8/3600/(PI()/4*($D8/1000)^2))^2))+10*LOG10($D8/1000)+O8</f>
        <v>#DIV/0!</v>
      </c>
      <c r="X8" s="24" t="e">
        <f>'ModelParams Lw'!$B$3+'ModelParams Lw'!$B$4*LOG10($B8/3600/(PI()/4*($D8/1000)^2))+'ModelParams Lw'!$B$5*LOG10(2*$H8/(1.2*($B8/3600/(PI()/4*($D8/1000)^2))^2))+10*LOG10($D8/1000)+P8</f>
        <v>#DIV/0!</v>
      </c>
      <c r="Y8" s="24" t="e">
        <f>'ModelParams Lw'!$B$3+'ModelParams Lw'!$B$4*LOG10($B8/3600/(PI()/4*($D8/1000)^2))+'ModelParams Lw'!$B$5*LOG10(2*$H8/(1.2*($B8/3600/(PI()/4*($D8/1000)^2))^2))+10*LOG10($D8/1000)+Q8</f>
        <v>#DIV/0!</v>
      </c>
      <c r="Z8" s="24" t="e">
        <f>'ModelParams Lw'!$B$3+'ModelParams Lw'!$B$4*LOG10($B8/3600/(PI()/4*($D8/1000)^2))+'ModelParams Lw'!$B$5*LOG10(2*$H8/(1.2*($B8/3600/(PI()/4*($D8/1000)^2))^2))+10*LOG10($D8/1000)+R8</f>
        <v>#DIV/0!</v>
      </c>
      <c r="AA8" s="24" t="e">
        <f>'ModelParams Lw'!$B$3+'ModelParams Lw'!$B$4*LOG10($B8/3600/(PI()/4*($D8/1000)^2))+'ModelParams Lw'!$B$5*LOG10(2*$H8/(1.2*($B8/3600/(PI()/4*($D8/1000)^2))^2))+10*LOG10($D8/1000)+S8</f>
        <v>#DIV/0!</v>
      </c>
      <c r="AB8" s="24" t="e">
        <f>10*LOG10(IF(T8="",0,POWER(10,((T8+'ModelParams Lw'!$O$4)/10))) +IF(U8="",0,POWER(10,((U8+'ModelParams Lw'!$P$4)/10))) +IF(V8="",0,POWER(10,((V8+'ModelParams Lw'!$Q$4)/10))) +IF(W8="",0,POWER(10,((W8+'ModelParams Lw'!$R$4)/10))) +IF(X8="",0,POWER(10,((X8+'ModelParams Lw'!$S$4)/10))) +IF(Y8="",0,POWER(10,((Y8+'ModelParams Lw'!$T$4)/10))) +IF(Z8="",0,POWER(10,((Z8+'ModelParams Lw'!$U$4)/10)))+IF(AA8="",0,POWER(10,((AA8+'ModelParams Lw'!$V$4)/10))))</f>
        <v>#DIV/0!</v>
      </c>
      <c r="AC8" s="24" t="e">
        <f t="shared" si="16"/>
        <v>#DIV/0!</v>
      </c>
      <c r="AD8" s="24" t="e">
        <f>(T8-'ModelParams Lw'!O$10)/'ModelParams Lw'!O$11</f>
        <v>#DIV/0!</v>
      </c>
      <c r="AE8" s="24" t="e">
        <f>(U8-'ModelParams Lw'!P$10)/'ModelParams Lw'!P$11</f>
        <v>#DIV/0!</v>
      </c>
      <c r="AF8" s="24" t="e">
        <f>(V8-'ModelParams Lw'!Q$10)/'ModelParams Lw'!Q$11</f>
        <v>#DIV/0!</v>
      </c>
      <c r="AG8" s="24" t="e">
        <f>(W8-'ModelParams Lw'!R$10)/'ModelParams Lw'!R$11</f>
        <v>#DIV/0!</v>
      </c>
      <c r="AH8" s="24" t="e">
        <f>(X8-'ModelParams Lw'!S$10)/'ModelParams Lw'!S$11</f>
        <v>#DIV/0!</v>
      </c>
      <c r="AI8" s="24" t="e">
        <f>(Y8-'ModelParams Lw'!T$10)/'ModelParams Lw'!T$11</f>
        <v>#DIV/0!</v>
      </c>
      <c r="AJ8" s="24" t="e">
        <f>(Z8-'ModelParams Lw'!U$10)/'ModelParams Lw'!U$11</f>
        <v>#DIV/0!</v>
      </c>
      <c r="AK8" s="24" t="e">
        <f>(AA8-'ModelParams Lw'!V$10)/'ModelParams Lw'!V$11</f>
        <v>#DIV/0!</v>
      </c>
      <c r="AL8" s="24" t="e">
        <f t="shared" si="17"/>
        <v>#DIV/0!</v>
      </c>
      <c r="AM8" s="24" t="e">
        <f>LOOKUP($G8,SilencerParams!$E$3:$E$98,SilencerParams!K$3:K$98)</f>
        <v>#DIV/0!</v>
      </c>
      <c r="AN8" s="24" t="e">
        <f>LOOKUP($G8,SilencerParams!$E$3:$E$98,SilencerParams!L$3:L$98)</f>
        <v>#DIV/0!</v>
      </c>
      <c r="AO8" s="24" t="e">
        <f>LOOKUP($G8,SilencerParams!$E$3:$E$98,SilencerParams!M$3:M$98)</f>
        <v>#DIV/0!</v>
      </c>
      <c r="AP8" s="24" t="e">
        <f>LOOKUP($G8,SilencerParams!$E$3:$E$98,SilencerParams!N$3:N$98)</f>
        <v>#DIV/0!</v>
      </c>
      <c r="AQ8" s="24" t="e">
        <f>LOOKUP($G8,SilencerParams!$E$3:$E$98,SilencerParams!O$3:O$98)</f>
        <v>#DIV/0!</v>
      </c>
      <c r="AR8" s="24" t="e">
        <f>LOOKUP($G8,SilencerParams!$E$3:$E$98,SilencerParams!P$3:P$98)</f>
        <v>#DIV/0!</v>
      </c>
      <c r="AS8" s="24" t="e">
        <f>LOOKUP($G8,SilencerParams!$E$3:$E$98,SilencerParams!Q$3:Q$98)</f>
        <v>#DIV/0!</v>
      </c>
      <c r="AT8" s="24" t="e">
        <f>LOOKUP($G8,SilencerParams!$E$3:$E$98,SilencerParams!R$3:R$98)</f>
        <v>#DIV/0!</v>
      </c>
      <c r="AU8" s="151" t="e">
        <f>LOOKUP($G8,SilencerParams!$E$3:$E$98,SilencerParams!S$3:S$98)</f>
        <v>#DIV/0!</v>
      </c>
      <c r="AV8" s="151" t="e">
        <f>LOOKUP($G8,SilencerParams!$E$3:$E$98,SilencerParams!T$3:T$98)</f>
        <v>#DIV/0!</v>
      </c>
      <c r="AW8" s="151" t="e">
        <f>LOOKUP($G8,SilencerParams!$E$3:$E$98,SilencerParams!U$3:U$98)</f>
        <v>#DIV/0!</v>
      </c>
      <c r="AX8" s="151" t="e">
        <f>LOOKUP($G8,SilencerParams!$E$3:$E$98,SilencerParams!V$3:V$98)</f>
        <v>#DIV/0!</v>
      </c>
      <c r="AY8" s="151" t="e">
        <f>LOOKUP($G8,SilencerParams!$E$3:$E$98,SilencerParams!W$3:W$98)</f>
        <v>#DIV/0!</v>
      </c>
      <c r="AZ8" s="151" t="e">
        <f>LOOKUP($G8,SilencerParams!$E$3:$E$98,SilencerParams!X$3:X$98)</f>
        <v>#DIV/0!</v>
      </c>
      <c r="BA8" s="151" t="e">
        <f>LOOKUP($G8,SilencerParams!$E$3:$E$98,SilencerParams!Y$3:Y$98)</f>
        <v>#DIV/0!</v>
      </c>
      <c r="BB8" s="151" t="e">
        <f>LOOKUP($G8,SilencerParams!$E$3:$E$98,SilencerParams!Z$3:Z$98)</f>
        <v>#DIV/0!</v>
      </c>
      <c r="BC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LOOKUP(IF(MROUND($AL8,2)&lt;=$AL8,CONCATENATE($D8,IF($F8&gt;=1000,$F8,CONCATENATE(0,$F8)),CONCATENATE(0,MROUND($AL8,2)+2)),CONCATENATE($D8,IF($F8&gt;=1000,$F8,CONCATENATE(0,$F8)),CONCATENATE(0,MROUND($AL8,2)-2))),SilencerParams!$E$3:$E$98,SilencerParams!S$3:S$98)</f>
        <v>#DIV/0!</v>
      </c>
      <c r="BD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LOOKUP(IF(MROUND($AL8,2)&lt;=$AL8,CONCATENATE($D8,IF($F8&gt;=1000,$F8,CONCATENATE(0,$F8)),CONCATENATE(0,MROUND($AL8,2)+2)),CONCATENATE($D8,IF($F8&gt;=1000,$F8,CONCATENATE(0,$F8)),CONCATENATE(0,MROUND($AL8,2)-2))),SilencerParams!$E$3:$E$98,SilencerParams!T$3:T$98)</f>
        <v>#DIV/0!</v>
      </c>
      <c r="BE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LOOKUP(IF(MROUND($AL8,2)&lt;=$AL8,CONCATENATE($D8,IF($F8&gt;=1000,$F8,CONCATENATE(0,$F8)),CONCATENATE(0,MROUND($AL8,2)+2)),CONCATENATE($D8,IF($F8&gt;=1000,$F8,CONCATENATE(0,$F8)),CONCATENATE(0,MROUND($AL8,2)-2))),SilencerParams!$E$3:$E$98,SilencerParams!U$3:U$98)</f>
        <v>#DIV/0!</v>
      </c>
      <c r="BF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LOOKUP(IF(MROUND($AL8,2)&lt;=$AL8,CONCATENATE($D8,IF($F8&gt;=1000,$F8,CONCATENATE(0,$F8)),CONCATENATE(0,MROUND($AL8,2)+2)),CONCATENATE($D8,IF($F8&gt;=1000,$F8,CONCATENATE(0,$F8)),CONCATENATE(0,MROUND($AL8,2)-2))),SilencerParams!$E$3:$E$98,SilencerParams!V$3:V$98)</f>
        <v>#DIV/0!</v>
      </c>
      <c r="BG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LOOKUP(IF(MROUND($AL8,2)&lt;=$AL8,CONCATENATE($D8,IF($F8&gt;=1000,$F8,CONCATENATE(0,$F8)),CONCATENATE(0,MROUND($AL8,2)+2)),CONCATENATE($D8,IF($F8&gt;=1000,$F8,CONCATENATE(0,$F8)),CONCATENATE(0,MROUND($AL8,2)-2))),SilencerParams!$E$3:$E$98,SilencerParams!W$3:W$98)</f>
        <v>#DIV/0!</v>
      </c>
      <c r="BH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LOOKUP(IF(MROUND($AL8,2)&lt;=$AL8,CONCATENATE($D8,IF($F8&gt;=1000,$F8,CONCATENATE(0,$F8)),CONCATENATE(0,MROUND($AL8,2)+2)),CONCATENATE($D8,IF($F8&gt;=1000,$F8,CONCATENATE(0,$F8)),CONCATENATE(0,MROUND($AL8,2)-2))),SilencerParams!$E$3:$E$98,SilencerParams!X$3:X$98)</f>
        <v>#DIV/0!</v>
      </c>
      <c r="BI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LOOKUP(IF(MROUND($AL8,2)&lt;=$AL8,CONCATENATE($D8,IF($F8&gt;=1000,$F8,CONCATENATE(0,$F8)),CONCATENATE(0,MROUND($AL8,2)+2)),CONCATENATE($D8,IF($F8&gt;=1000,$F8,CONCATENATE(0,$F8)),CONCATENATE(0,MROUND($AL8,2)-2))),SilencerParams!$E$3:$E$98,SilencerParams!Y$3:Y$98)</f>
        <v>#DIV/0!</v>
      </c>
      <c r="BJ8" s="151" t="e">
        <f>LOOKUP(IF(MROUND($AL8,2)&lt;=$AL8,CONCATENATE($D8,IF($F8&gt;=1000,$F8,CONCATENATE(0,$F8)),CONCATENATE(0,MROUND($AL8,2)+2)),CONCATENATE($D8,IF($F8&gt;=1000,$F8,CONCATENATE(0,$F8)),CONCATENATE(0,MROUND($AL8,2)-2))),SilencerParams!$E$3:$E$98,SilencerParams!Z$3:Z$98)</f>
        <v>#DIV/0!</v>
      </c>
      <c r="BK8" s="151" t="e">
        <f>IF($AL8&lt;2,LOOKUP(CONCATENATE($D8,IF($E8&gt;=1000,$E8,CONCATENATE(0,$E8)),"02"),SilencerParams!$E$3:$E$98,SilencerParams!S$3:S$98)/(LOG10(2)-LOG10(0.0001))*(LOG10($AL8)-LOG10(0.0001)),(BC8-AU8)/(LOG10(IF(MROUND($AL8,2)&lt;=$AL8,MROUND($AL8,2)+2,MROUND($AL8,2)-2))-LOG10(MROUND($AL8,2)))*(LOG10($AL8)-LOG10(MROUND($AL8,2)))+AU8)</f>
        <v>#DIV/0!</v>
      </c>
      <c r="BL8" s="151" t="e">
        <f>IF($AL8&lt;2,LOOKUP(CONCATENATE($D8,IF($E8&gt;=1000,$E8,CONCATENATE(0,$E8)),"02"),SilencerParams!$E$3:$E$98,SilencerParams!T$3:T$98)/(LOG10(2)-LOG10(0.0001))*(LOG10($AL8)-LOG10(0.0001)),(BD8-AV8)/(LOG10(IF(MROUND($AL8,2)&lt;=$AL8,MROUND($AL8,2)+2,MROUND($AL8,2)-2))-LOG10(MROUND($AL8,2)))*(LOG10($AL8)-LOG10(MROUND($AL8,2)))+AV8)</f>
        <v>#DIV/0!</v>
      </c>
      <c r="BM8" s="151" t="e">
        <f>IF($AL8&lt;2,LOOKUP(CONCATENATE($D8,IF($E8&gt;=1000,$E8,CONCATENATE(0,$E8)),"02"),SilencerParams!$E$3:$E$98,SilencerParams!U$3:U$98)/(LOG10(2)-LOG10(0.0001))*(LOG10($AL8)-LOG10(0.0001)),(BE8-AW8)/(LOG10(IF(MROUND($AL8,2)&lt;=$AL8,MROUND($AL8,2)+2,MROUND($AL8,2)-2))-LOG10(MROUND($AL8,2)))*(LOG10($AL8)-LOG10(MROUND($AL8,2)))+AW8)</f>
        <v>#DIV/0!</v>
      </c>
      <c r="BN8" s="151" t="e">
        <f>IF($AL8&lt;2,LOOKUP(CONCATENATE($D8,IF($E8&gt;=1000,$E8,CONCATENATE(0,$E8)),"02"),SilencerParams!$E$3:$E$98,SilencerParams!V$3:V$98)/(LOG10(2)-LOG10(0.0001))*(LOG10($AL8)-LOG10(0.0001)),(BF8-AX8)/(LOG10(IF(MROUND($AL8,2)&lt;=$AL8,MROUND($AL8,2)+2,MROUND($AL8,2)-2))-LOG10(MROUND($AL8,2)))*(LOG10($AL8)-LOG10(MROUND($AL8,2)))+AX8)</f>
        <v>#DIV/0!</v>
      </c>
      <c r="BO8" s="151" t="e">
        <f>IF($AL8&lt;2,LOOKUP(CONCATENATE($D8,IF($E8&gt;=1000,$E8,CONCATENATE(0,$E8)),"02"),SilencerParams!$E$3:$E$98,SilencerParams!W$3:W$98)/(LOG10(2)-LOG10(0.0001))*(LOG10($AL8)-LOG10(0.0001)),(BG8-AY8)/(LOG10(IF(MROUND($AL8,2)&lt;=$AL8,MROUND($AL8,2)+2,MROUND($AL8,2)-2))-LOG10(MROUND($AL8,2)))*(LOG10($AL8)-LOG10(MROUND($AL8,2)))+AY8)</f>
        <v>#DIV/0!</v>
      </c>
      <c r="BP8" s="151" t="e">
        <f>IF($AL8&lt;2,LOOKUP(CONCATENATE($D8,IF($E8&gt;=1000,$E8,CONCATENATE(0,$E8)),"02"),SilencerParams!$E$3:$E$98,SilencerParams!X$3:X$98)/(LOG10(2)-LOG10(0.0001))*(LOG10($AL8)-LOG10(0.0001)),(BH8-AZ8)/(LOG10(IF(MROUND($AL8,2)&lt;=$AL8,MROUND($AL8,2)+2,MROUND($AL8,2)-2))-LOG10(MROUND($AL8,2)))*(LOG10($AL8)-LOG10(MROUND($AL8,2)))+AZ8)</f>
        <v>#DIV/0!</v>
      </c>
      <c r="BQ8" s="151" t="e">
        <f>IF($AL8&lt;2,LOOKUP(CONCATENATE($D8,IF($E8&gt;=1000,$E8,CONCATENATE(0,$E8)),"02"),SilencerParams!$E$3:$E$98,SilencerParams!Y$3:Y$98)/(LOG10(2)-LOG10(0.0001))*(LOG10($AL8)-LOG10(0.0001)),(BI8-BA8)/(LOG10(IF(MROUND($AL8,2)&lt;=$AL8,MROUND($AL8,2)+2,MROUND($AL8,2)-2))-LOG10(MROUND($AL8,2)))*(LOG10($AL8)-LOG10(MROUND($AL8,2)))+BA8)</f>
        <v>#DIV/0!</v>
      </c>
      <c r="BR8" s="151" t="e">
        <f>IF($AL8&lt;2,LOOKUP(CONCATENATE($D8,IF($E8&gt;=1000,$E8,CONCATENATE(0,$E8)),"02"),SilencerParams!$E$3:$E$98,SilencerParams!Z$3:Z$98)/(LOG10(2)-LOG10(0.0001))*(LOG10($AL8)-LOG10(0.0001)),(BJ8-BB8)/(LOG10(IF(MROUND($AL8,2)&lt;=$AL8,MROUND($AL8,2)+2,MROUND($AL8,2)-2))-LOG10(MROUND($AL8,2)))*(LOG10($AL8)-LOG10(MROUND($AL8,2)))+BB8)</f>
        <v>#DIV/0!</v>
      </c>
      <c r="BS8" s="24" t="e">
        <f t="shared" si="18"/>
        <v>#DIV/0!</v>
      </c>
      <c r="BT8" s="24" t="e">
        <f t="shared" si="19"/>
        <v>#DIV/0!</v>
      </c>
      <c r="BU8" s="24" t="e">
        <f t="shared" si="20"/>
        <v>#DIV/0!</v>
      </c>
      <c r="BV8" s="24" t="e">
        <f t="shared" si="21"/>
        <v>#DIV/0!</v>
      </c>
      <c r="BW8" s="24" t="e">
        <f t="shared" si="22"/>
        <v>#DIV/0!</v>
      </c>
      <c r="BX8" s="24" t="e">
        <f t="shared" si="23"/>
        <v>#DIV/0!</v>
      </c>
      <c r="BY8" s="24" t="e">
        <f t="shared" si="24"/>
        <v>#DIV/0!</v>
      </c>
      <c r="BZ8" s="24" t="e">
        <f t="shared" si="25"/>
        <v>#DIV/0!</v>
      </c>
      <c r="CA8" s="24" t="e">
        <f>10*LOG10(IF(BS8="",0,POWER(10,((BS8+'ModelParams Lw'!$O$4)/10))) +IF(BT8="",0,POWER(10,((BT8+'ModelParams Lw'!$P$4)/10))) +IF(BU8="",0,POWER(10,((BU8+'ModelParams Lw'!$Q$4)/10))) +IF(BV8="",0,POWER(10,((BV8+'ModelParams Lw'!$R$4)/10))) +IF(BW8="",0,POWER(10,((BW8+'ModelParams Lw'!$S$4)/10))) +IF(BX8="",0,POWER(10,((BX8+'ModelParams Lw'!$T$4)/10))) +IF(BY8="",0,POWER(10,((BY8+'ModelParams Lw'!$U$4)/10)))+IF(BZ8="",0,POWER(10,((BZ8+'ModelParams Lw'!$V$4)/10))))</f>
        <v>#DIV/0!</v>
      </c>
      <c r="CB8" s="24" t="e">
        <f t="shared" si="26"/>
        <v>#DIV/0!</v>
      </c>
      <c r="CC8" s="24" t="e">
        <f>(BS8-'ModelParams Lw'!O$10)/'ModelParams Lw'!O$11</f>
        <v>#DIV/0!</v>
      </c>
      <c r="CD8" s="24" t="e">
        <f>(BT8-'ModelParams Lw'!P$10)/'ModelParams Lw'!P$11</f>
        <v>#DIV/0!</v>
      </c>
      <c r="CE8" s="24" t="e">
        <f>(BU8-'ModelParams Lw'!Q$10)/'ModelParams Lw'!Q$11</f>
        <v>#DIV/0!</v>
      </c>
      <c r="CF8" s="24" t="e">
        <f>(BV8-'ModelParams Lw'!R$10)/'ModelParams Lw'!R$11</f>
        <v>#DIV/0!</v>
      </c>
      <c r="CG8" s="24" t="e">
        <f>(BW8-'ModelParams Lw'!S$10)/'ModelParams Lw'!S$11</f>
        <v>#DIV/0!</v>
      </c>
      <c r="CH8" s="24" t="e">
        <f>(BX8-'ModelParams Lw'!T$10)/'ModelParams Lw'!T$11</f>
        <v>#DIV/0!</v>
      </c>
      <c r="CI8" s="24" t="e">
        <f>(BY8-'ModelParams Lw'!U$10)/'ModelParams Lw'!U$11</f>
        <v>#DIV/0!</v>
      </c>
      <c r="CJ8" s="24" t="e">
        <f>(BZ8-'ModelParams Lw'!V$10)/'ModelParams Lw'!V$11</f>
        <v>#DIV/0!</v>
      </c>
      <c r="CK8" s="24">
        <f>IF(Calcul!$E13="SW",'ModelParams Lw'!C$18+'ModelParams Lw'!C$19*LOG(CK$3)+'ModelParams Lw'!C$20*(PI()/4*($D8/1000)^2),IF('ModelParams Lw'!C$21+'ModelParams Lw'!C$22*LOG(CK$3)+'ModelParams Lw'!C$23*(PI()/4*($D8/1000)^2)&lt;'ModelParams Lw'!C$18+'ModelParams Lw'!C$19*LOG(CK$3)+'ModelParams Lw'!C$20*(PI()/4*($D8/1000)^2),'ModelParams Lw'!C$18+'ModelParams Lw'!C$19*LOG(CK$3)+'ModelParams Lw'!C$20*(PI()/4*($D8/1000)^2),'ModelParams Lw'!C$21+'ModelParams Lw'!C$22*LOG(CK$3)+'ModelParams Lw'!C$23*(PI()/4*($D8/1000)^2)))</f>
        <v>31.246735224896717</v>
      </c>
      <c r="CL8" s="24">
        <f>IF(Calcul!$E13="SW",'ModelParams Lw'!D$18+'ModelParams Lw'!D$19*LOG(CL$3)+'ModelParams Lw'!D$20*(PI()/4*($D8/1000)^2),IF('ModelParams Lw'!D$21+'ModelParams Lw'!D$22*LOG(CL$3)+'ModelParams Lw'!D$23*(PI()/4*($D8/1000)^2)&lt;'ModelParams Lw'!D$18+'ModelParams Lw'!D$19*LOG(CL$3)+'ModelParams Lw'!D$20*(PI()/4*($D8/1000)^2),'ModelParams Lw'!D$18+'ModelParams Lw'!D$19*LOG(CL$3)+'ModelParams Lw'!D$20*(PI()/4*($D8/1000)^2),'ModelParams Lw'!D$21+'ModelParams Lw'!D$22*LOG(CL$3)+'ModelParams Lw'!D$23*(PI()/4*($D8/1000)^2)))</f>
        <v>39.203910379364636</v>
      </c>
      <c r="CM8" s="24">
        <f>IF(Calcul!$E13="SW",'ModelParams Lw'!E$18+'ModelParams Lw'!E$19*LOG(CM$3)+'ModelParams Lw'!E$20*(PI()/4*($D8/1000)^2),IF('ModelParams Lw'!E$21+'ModelParams Lw'!E$22*LOG(CM$3)+'ModelParams Lw'!E$23*(PI()/4*($D8/1000)^2)&lt;'ModelParams Lw'!E$18+'ModelParams Lw'!E$19*LOG(CM$3)+'ModelParams Lw'!E$20*(PI()/4*($D8/1000)^2),'ModelParams Lw'!E$18+'ModelParams Lw'!E$19*LOG(CM$3)+'ModelParams Lw'!E$20*(PI()/4*($D8/1000)^2),'ModelParams Lw'!E$21+'ModelParams Lw'!E$22*LOG(CM$3)+'ModelParams Lw'!E$23*(PI()/4*($D8/1000)^2)))</f>
        <v>38.761096154158118</v>
      </c>
      <c r="CN8" s="24">
        <f>IF(Calcul!$E13="SW",'ModelParams Lw'!F$18+'ModelParams Lw'!F$19*LOG(CN$3)+'ModelParams Lw'!F$20*(PI()/4*($D8/1000)^2),IF('ModelParams Lw'!F$21+'ModelParams Lw'!F$22*LOG(CN$3)+'ModelParams Lw'!F$23*(PI()/4*($D8/1000)^2)&lt;'ModelParams Lw'!F$18+'ModelParams Lw'!F$19*LOG(CN$3)+'ModelParams Lw'!F$20*(PI()/4*($D8/1000)^2),'ModelParams Lw'!F$18+'ModelParams Lw'!F$19*LOG(CN$3)+'ModelParams Lw'!F$20*(PI()/4*($D8/1000)^2),'ModelParams Lw'!F$21+'ModelParams Lw'!F$22*LOG(CN$3)+'ModelParams Lw'!F$23*(PI()/4*($D8/1000)^2)))</f>
        <v>42.457901012674256</v>
      </c>
      <c r="CO8" s="24">
        <f>IF(Calcul!$E13="SW",'ModelParams Lw'!G$18+'ModelParams Lw'!G$19*LOG(CO$3)+'ModelParams Lw'!G$20*(PI()/4*($D8/1000)^2),IF('ModelParams Lw'!G$21+'ModelParams Lw'!G$22*LOG(CO$3)+'ModelParams Lw'!G$23*(PI()/4*($D8/1000)^2)&lt;'ModelParams Lw'!G$18+'ModelParams Lw'!G$19*LOG(CO$3)+'ModelParams Lw'!G$20*(PI()/4*($D8/1000)^2),'ModelParams Lw'!G$18+'ModelParams Lw'!G$19*LOG(CO$3)+'ModelParams Lw'!G$20*(PI()/4*($D8/1000)^2),'ModelParams Lw'!G$21+'ModelParams Lw'!G$22*LOG(CO$3)+'ModelParams Lw'!G$23*(PI()/4*($D8/1000)^2)))</f>
        <v>39.983812335865188</v>
      </c>
      <c r="CP8" s="24">
        <f>IF(Calcul!$E13="SW",'ModelParams Lw'!H$18+'ModelParams Lw'!H$19*LOG(CP$3)+'ModelParams Lw'!H$20*(PI()/4*($D8/1000)^2),IF('ModelParams Lw'!H$21+'ModelParams Lw'!H$22*LOG(CP$3)+'ModelParams Lw'!H$23*(PI()/4*($D8/1000)^2)&lt;'ModelParams Lw'!H$18+'ModelParams Lw'!H$19*LOG(CP$3)+'ModelParams Lw'!H$20*(PI()/4*($D8/1000)^2),'ModelParams Lw'!H$18+'ModelParams Lw'!H$19*LOG(CP$3)+'ModelParams Lw'!H$20*(PI()/4*($D8/1000)^2),'ModelParams Lw'!H$21+'ModelParams Lw'!H$22*LOG(CP$3)+'ModelParams Lw'!H$23*(PI()/4*($D8/1000)^2)))</f>
        <v>40.306137042572608</v>
      </c>
      <c r="CQ8" s="24">
        <f>IF(Calcul!$E13="SW",'ModelParams Lw'!I$18+'ModelParams Lw'!I$19*LOG(CQ$3)+'ModelParams Lw'!I$20*(PI()/4*($D8/1000)^2),IF('ModelParams Lw'!I$21+'ModelParams Lw'!I$22*LOG(CQ$3)+'ModelParams Lw'!I$23*(PI()/4*($D8/1000)^2)&lt;'ModelParams Lw'!I$18+'ModelParams Lw'!I$19*LOG(CQ$3)+'ModelParams Lw'!I$20*(PI()/4*($D8/1000)^2),'ModelParams Lw'!I$18+'ModelParams Lw'!I$19*LOG(CQ$3)+'ModelParams Lw'!I$20*(PI()/4*($D8/1000)^2),'ModelParams Lw'!I$21+'ModelParams Lw'!I$22*LOG(CQ$3)+'ModelParams Lw'!I$23*(PI()/4*($D8/1000)^2)))</f>
        <v>35.604370798776131</v>
      </c>
      <c r="CR8" s="24">
        <f>IF(Calcul!$E13="SW",'ModelParams Lw'!J$18+'ModelParams Lw'!J$19*LOG(CR$3)+'ModelParams Lw'!J$20*(PI()/4*($D8/1000)^2),IF('ModelParams Lw'!J$21+'ModelParams Lw'!J$22*LOG(CR$3)+'ModelParams Lw'!J$23*(PI()/4*($D8/1000)^2)&lt;'ModelParams Lw'!J$18+'ModelParams Lw'!J$19*LOG(CR$3)+'ModelParams Lw'!J$20*(PI()/4*($D8/1000)^2),'ModelParams Lw'!J$18+'ModelParams Lw'!J$19*LOG(CR$3)+'ModelParams Lw'!J$20*(PI()/4*($D8/1000)^2),'ModelParams Lw'!J$21+'ModelParams Lw'!J$22*LOG(CR$3)+'ModelParams Lw'!J$23*(PI()/4*($D8/1000)^2)))</f>
        <v>26.405199060578074</v>
      </c>
      <c r="CS8" s="24" t="e">
        <f t="shared" si="3"/>
        <v>#DIV/0!</v>
      </c>
      <c r="CT8" s="24" t="e">
        <f t="shared" si="4"/>
        <v>#DIV/0!</v>
      </c>
      <c r="CU8" s="24" t="e">
        <f t="shared" si="5"/>
        <v>#DIV/0!</v>
      </c>
      <c r="CV8" s="24" t="e">
        <f t="shared" si="6"/>
        <v>#DIV/0!</v>
      </c>
      <c r="CW8" s="24" t="e">
        <f t="shared" si="7"/>
        <v>#DIV/0!</v>
      </c>
      <c r="CX8" s="24" t="e">
        <f t="shared" si="8"/>
        <v>#DIV/0!</v>
      </c>
      <c r="CY8" s="24" t="e">
        <f t="shared" si="9"/>
        <v>#DIV/0!</v>
      </c>
      <c r="CZ8" s="24" t="e">
        <f t="shared" si="10"/>
        <v>#DIV/0!</v>
      </c>
      <c r="DA8" s="24" t="e">
        <f>10*LOG10(IF(CS8="",0,POWER(10,((CS8+'ModelParams Lw'!$O$4)/10))) +IF(CT8="",0,POWER(10,((CT8+'ModelParams Lw'!$P$4)/10))) +IF(CU8="",0,POWER(10,((CU8+'ModelParams Lw'!$Q$4)/10))) +IF(CV8="",0,POWER(10,((CV8+'ModelParams Lw'!$R$4)/10))) +IF(CW8="",0,POWER(10,((CW8+'ModelParams Lw'!$S$4)/10))) +IF(CX8="",0,POWER(10,((CX8+'ModelParams Lw'!$T$4)/10))) +IF(CY8="",0,POWER(10,((CY8+'ModelParams Lw'!$U$4)/10)))+IF(CZ8="",0,POWER(10,((CZ8+'ModelParams Lw'!$V$4)/10))))</f>
        <v>#DIV/0!</v>
      </c>
      <c r="DB8" s="24" t="e">
        <f t="shared" si="27"/>
        <v>#DIV/0!</v>
      </c>
      <c r="DC8" s="24" t="e">
        <f>(CS8-'ModelParams Lw'!$O$10)/'ModelParams Lw'!$O$11</f>
        <v>#DIV/0!</v>
      </c>
      <c r="DD8" s="24" t="e">
        <f>(CT8-'ModelParams Lw'!$P$10)/'ModelParams Lw'!$P$11</f>
        <v>#DIV/0!</v>
      </c>
      <c r="DE8" s="24" t="e">
        <f>(CU8-'ModelParams Lw'!$Q$10)/'ModelParams Lw'!$Q$11</f>
        <v>#DIV/0!</v>
      </c>
      <c r="DF8" s="24" t="e">
        <f>(CV8-'ModelParams Lw'!$R$10)/'ModelParams Lw'!$R$11</f>
        <v>#DIV/0!</v>
      </c>
      <c r="DG8" s="24" t="e">
        <f>(CW8-'ModelParams Lw'!$S$10)/'ModelParams Lw'!$S$11</f>
        <v>#DIV/0!</v>
      </c>
      <c r="DH8" s="24" t="e">
        <f>(CX8-'ModelParams Lw'!$T$10)/'ModelParams Lw'!$T$11</f>
        <v>#DIV/0!</v>
      </c>
      <c r="DI8" s="24" t="e">
        <f>(CY8-'ModelParams Lw'!$U$10)/'ModelParams Lw'!$U$11</f>
        <v>#DIV/0!</v>
      </c>
      <c r="DJ8" s="24" t="e">
        <f>(CZ8-'ModelParams Lw'!$V$10)/'ModelParams Lw'!$V$11</f>
        <v>#DIV/0!</v>
      </c>
    </row>
    <row r="9" spans="1:114">
      <c r="A9" s="12">
        <f>Calcul!B14</f>
        <v>0</v>
      </c>
      <c r="B9" s="12">
        <f t="shared" si="11"/>
        <v>0</v>
      </c>
      <c r="C9" s="12">
        <f>Calcul!C14</f>
        <v>0</v>
      </c>
      <c r="D9" s="12">
        <f>Calcul!D14</f>
        <v>0</v>
      </c>
      <c r="E9" s="12">
        <f t="shared" si="12"/>
        <v>400</v>
      </c>
      <c r="F9" s="12">
        <f t="shared" si="13"/>
        <v>900</v>
      </c>
      <c r="G9" s="12" t="e">
        <f t="shared" si="14"/>
        <v>#DIV/0!</v>
      </c>
      <c r="H9" s="24" t="e">
        <f t="shared" si="0"/>
        <v>#DIV/0!</v>
      </c>
      <c r="I9" s="24">
        <f>'ModelParams Lw'!$B$6*EXP('ModelParams Lw'!$C$6*D9)</f>
        <v>-0.98585217513044054</v>
      </c>
      <c r="J9" s="24">
        <f>'ModelParams Lw'!$B$7*D9^2+'ModelParams Lw'!$C$7*D9+'ModelParams Lw'!$D$7</f>
        <v>-7.1</v>
      </c>
      <c r="K9" s="24">
        <f>'ModelParams Lw'!$B$8*D9^2+'ModelParams Lw'!$C$8*D9+'ModelParams Lw'!$D$8</f>
        <v>46.485999999999997</v>
      </c>
      <c r="L9" s="21" t="e">
        <f t="shared" si="15"/>
        <v>#DIV/0!</v>
      </c>
      <c r="M9" s="21" t="e">
        <f t="shared" si="1"/>
        <v>#DIV/0!</v>
      </c>
      <c r="N9" s="21" t="e">
        <f t="shared" si="1"/>
        <v>#DIV/0!</v>
      </c>
      <c r="O9" s="21" t="e">
        <f t="shared" si="1"/>
        <v>#DIV/0!</v>
      </c>
      <c r="P9" s="21" t="e">
        <f t="shared" si="1"/>
        <v>#DIV/0!</v>
      </c>
      <c r="Q9" s="21" t="e">
        <f t="shared" si="1"/>
        <v>#DIV/0!</v>
      </c>
      <c r="R9" s="21" t="e">
        <f t="shared" si="1"/>
        <v>#DIV/0!</v>
      </c>
      <c r="S9" s="21" t="e">
        <f t="shared" si="1"/>
        <v>#DIV/0!</v>
      </c>
      <c r="T9" s="24" t="e">
        <f>'ModelParams Lw'!$B$3+'ModelParams Lw'!$B$4*LOG10($B9/3600/(PI()/4*($D9/1000)^2))+'ModelParams Lw'!$B$5*LOG10(2*$H9/(1.2*($B9/3600/(PI()/4*($D9/1000)^2))^2))+10*LOG10($D9/1000)+L9</f>
        <v>#DIV/0!</v>
      </c>
      <c r="U9" s="24" t="e">
        <f>'ModelParams Lw'!$B$3+'ModelParams Lw'!$B$4*LOG10($B9/3600/(PI()/4*($D9/1000)^2))+'ModelParams Lw'!$B$5*LOG10(2*$H9/(1.2*($B9/3600/(PI()/4*($D9/1000)^2))^2))+10*LOG10($D9/1000)+M9</f>
        <v>#DIV/0!</v>
      </c>
      <c r="V9" s="24" t="e">
        <f>'ModelParams Lw'!$B$3+'ModelParams Lw'!$B$4*LOG10($B9/3600/(PI()/4*($D9/1000)^2))+'ModelParams Lw'!$B$5*LOG10(2*$H9/(1.2*($B9/3600/(PI()/4*($D9/1000)^2))^2))+10*LOG10($D9/1000)+N9</f>
        <v>#DIV/0!</v>
      </c>
      <c r="W9" s="24" t="e">
        <f>'ModelParams Lw'!$B$3+'ModelParams Lw'!$B$4*LOG10($B9/3600/(PI()/4*($D9/1000)^2))+'ModelParams Lw'!$B$5*LOG10(2*$H9/(1.2*($B9/3600/(PI()/4*($D9/1000)^2))^2))+10*LOG10($D9/1000)+O9</f>
        <v>#DIV/0!</v>
      </c>
      <c r="X9" s="24" t="e">
        <f>'ModelParams Lw'!$B$3+'ModelParams Lw'!$B$4*LOG10($B9/3600/(PI()/4*($D9/1000)^2))+'ModelParams Lw'!$B$5*LOG10(2*$H9/(1.2*($B9/3600/(PI()/4*($D9/1000)^2))^2))+10*LOG10($D9/1000)+P9</f>
        <v>#DIV/0!</v>
      </c>
      <c r="Y9" s="24" t="e">
        <f>'ModelParams Lw'!$B$3+'ModelParams Lw'!$B$4*LOG10($B9/3600/(PI()/4*($D9/1000)^2))+'ModelParams Lw'!$B$5*LOG10(2*$H9/(1.2*($B9/3600/(PI()/4*($D9/1000)^2))^2))+10*LOG10($D9/1000)+Q9</f>
        <v>#DIV/0!</v>
      </c>
      <c r="Z9" s="24" t="e">
        <f>'ModelParams Lw'!$B$3+'ModelParams Lw'!$B$4*LOG10($B9/3600/(PI()/4*($D9/1000)^2))+'ModelParams Lw'!$B$5*LOG10(2*$H9/(1.2*($B9/3600/(PI()/4*($D9/1000)^2))^2))+10*LOG10($D9/1000)+R9</f>
        <v>#DIV/0!</v>
      </c>
      <c r="AA9" s="24" t="e">
        <f>'ModelParams Lw'!$B$3+'ModelParams Lw'!$B$4*LOG10($B9/3600/(PI()/4*($D9/1000)^2))+'ModelParams Lw'!$B$5*LOG10(2*$H9/(1.2*($B9/3600/(PI()/4*($D9/1000)^2))^2))+10*LOG10($D9/1000)+S9</f>
        <v>#DIV/0!</v>
      </c>
      <c r="AB9" s="24" t="e">
        <f>10*LOG10(IF(T9="",0,POWER(10,((T9+'ModelParams Lw'!$O$4)/10))) +IF(U9="",0,POWER(10,((U9+'ModelParams Lw'!$P$4)/10))) +IF(V9="",0,POWER(10,((V9+'ModelParams Lw'!$Q$4)/10))) +IF(W9="",0,POWER(10,((W9+'ModelParams Lw'!$R$4)/10))) +IF(X9="",0,POWER(10,((X9+'ModelParams Lw'!$S$4)/10))) +IF(Y9="",0,POWER(10,((Y9+'ModelParams Lw'!$T$4)/10))) +IF(Z9="",0,POWER(10,((Z9+'ModelParams Lw'!$U$4)/10)))+IF(AA9="",0,POWER(10,((AA9+'ModelParams Lw'!$V$4)/10))))</f>
        <v>#DIV/0!</v>
      </c>
      <c r="AC9" s="24" t="e">
        <f t="shared" si="16"/>
        <v>#DIV/0!</v>
      </c>
      <c r="AD9" s="24" t="e">
        <f>(T9-'ModelParams Lw'!O$10)/'ModelParams Lw'!O$11</f>
        <v>#DIV/0!</v>
      </c>
      <c r="AE9" s="24" t="e">
        <f>(U9-'ModelParams Lw'!P$10)/'ModelParams Lw'!P$11</f>
        <v>#DIV/0!</v>
      </c>
      <c r="AF9" s="24" t="e">
        <f>(V9-'ModelParams Lw'!Q$10)/'ModelParams Lw'!Q$11</f>
        <v>#DIV/0!</v>
      </c>
      <c r="AG9" s="24" t="e">
        <f>(W9-'ModelParams Lw'!R$10)/'ModelParams Lw'!R$11</f>
        <v>#DIV/0!</v>
      </c>
      <c r="AH9" s="24" t="e">
        <f>(X9-'ModelParams Lw'!S$10)/'ModelParams Lw'!S$11</f>
        <v>#DIV/0!</v>
      </c>
      <c r="AI9" s="24" t="e">
        <f>(Y9-'ModelParams Lw'!T$10)/'ModelParams Lw'!T$11</f>
        <v>#DIV/0!</v>
      </c>
      <c r="AJ9" s="24" t="e">
        <f>(Z9-'ModelParams Lw'!U$10)/'ModelParams Lw'!U$11</f>
        <v>#DIV/0!</v>
      </c>
      <c r="AK9" s="24" t="e">
        <f>(AA9-'ModelParams Lw'!V$10)/'ModelParams Lw'!V$11</f>
        <v>#DIV/0!</v>
      </c>
      <c r="AL9" s="24" t="e">
        <f t="shared" si="17"/>
        <v>#DIV/0!</v>
      </c>
      <c r="AM9" s="24" t="e">
        <f>LOOKUP($G9,SilencerParams!$E$3:$E$98,SilencerParams!K$3:K$98)</f>
        <v>#DIV/0!</v>
      </c>
      <c r="AN9" s="24" t="e">
        <f>LOOKUP($G9,SilencerParams!$E$3:$E$98,SilencerParams!L$3:L$98)</f>
        <v>#DIV/0!</v>
      </c>
      <c r="AO9" s="24" t="e">
        <f>LOOKUP($G9,SilencerParams!$E$3:$E$98,SilencerParams!M$3:M$98)</f>
        <v>#DIV/0!</v>
      </c>
      <c r="AP9" s="24" t="e">
        <f>LOOKUP($G9,SilencerParams!$E$3:$E$98,SilencerParams!N$3:N$98)</f>
        <v>#DIV/0!</v>
      </c>
      <c r="AQ9" s="24" t="e">
        <f>LOOKUP($G9,SilencerParams!$E$3:$E$98,SilencerParams!O$3:O$98)</f>
        <v>#DIV/0!</v>
      </c>
      <c r="AR9" s="24" t="e">
        <f>LOOKUP($G9,SilencerParams!$E$3:$E$98,SilencerParams!P$3:P$98)</f>
        <v>#DIV/0!</v>
      </c>
      <c r="AS9" s="24" t="e">
        <f>LOOKUP($G9,SilencerParams!$E$3:$E$98,SilencerParams!Q$3:Q$98)</f>
        <v>#DIV/0!</v>
      </c>
      <c r="AT9" s="24" t="e">
        <f>LOOKUP($G9,SilencerParams!$E$3:$E$98,SilencerParams!R$3:R$98)</f>
        <v>#DIV/0!</v>
      </c>
      <c r="AU9" s="151" t="e">
        <f>LOOKUP($G9,SilencerParams!$E$3:$E$98,SilencerParams!S$3:S$98)</f>
        <v>#DIV/0!</v>
      </c>
      <c r="AV9" s="151" t="e">
        <f>LOOKUP($G9,SilencerParams!$E$3:$E$98,SilencerParams!T$3:T$98)</f>
        <v>#DIV/0!</v>
      </c>
      <c r="AW9" s="151" t="e">
        <f>LOOKUP($G9,SilencerParams!$E$3:$E$98,SilencerParams!U$3:U$98)</f>
        <v>#DIV/0!</v>
      </c>
      <c r="AX9" s="151" t="e">
        <f>LOOKUP($G9,SilencerParams!$E$3:$E$98,SilencerParams!V$3:V$98)</f>
        <v>#DIV/0!</v>
      </c>
      <c r="AY9" s="151" t="e">
        <f>LOOKUP($G9,SilencerParams!$E$3:$E$98,SilencerParams!W$3:W$98)</f>
        <v>#DIV/0!</v>
      </c>
      <c r="AZ9" s="151" t="e">
        <f>LOOKUP($G9,SilencerParams!$E$3:$E$98,SilencerParams!X$3:X$98)</f>
        <v>#DIV/0!</v>
      </c>
      <c r="BA9" s="151" t="e">
        <f>LOOKUP($G9,SilencerParams!$E$3:$E$98,SilencerParams!Y$3:Y$98)</f>
        <v>#DIV/0!</v>
      </c>
      <c r="BB9" s="151" t="e">
        <f>LOOKUP($G9,SilencerParams!$E$3:$E$98,SilencerParams!Z$3:Z$98)</f>
        <v>#DIV/0!</v>
      </c>
      <c r="BC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LOOKUP(IF(MROUND($AL9,2)&lt;=$AL9,CONCATENATE($D9,IF($F9&gt;=1000,$F9,CONCATENATE(0,$F9)),CONCATENATE(0,MROUND($AL9,2)+2)),CONCATENATE($D9,IF($F9&gt;=1000,$F9,CONCATENATE(0,$F9)),CONCATENATE(0,MROUND($AL9,2)-2))),SilencerParams!$E$3:$E$98,SilencerParams!S$3:S$98)</f>
        <v>#DIV/0!</v>
      </c>
      <c r="BD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LOOKUP(IF(MROUND($AL9,2)&lt;=$AL9,CONCATENATE($D9,IF($F9&gt;=1000,$F9,CONCATENATE(0,$F9)),CONCATENATE(0,MROUND($AL9,2)+2)),CONCATENATE($D9,IF($F9&gt;=1000,$F9,CONCATENATE(0,$F9)),CONCATENATE(0,MROUND($AL9,2)-2))),SilencerParams!$E$3:$E$98,SilencerParams!T$3:T$98)</f>
        <v>#DIV/0!</v>
      </c>
      <c r="BE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LOOKUP(IF(MROUND($AL9,2)&lt;=$AL9,CONCATENATE($D9,IF($F9&gt;=1000,$F9,CONCATENATE(0,$F9)),CONCATENATE(0,MROUND($AL9,2)+2)),CONCATENATE($D9,IF($F9&gt;=1000,$F9,CONCATENATE(0,$F9)),CONCATENATE(0,MROUND($AL9,2)-2))),SilencerParams!$E$3:$E$98,SilencerParams!U$3:U$98)</f>
        <v>#DIV/0!</v>
      </c>
      <c r="BF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LOOKUP(IF(MROUND($AL9,2)&lt;=$AL9,CONCATENATE($D9,IF($F9&gt;=1000,$F9,CONCATENATE(0,$F9)),CONCATENATE(0,MROUND($AL9,2)+2)),CONCATENATE($D9,IF($F9&gt;=1000,$F9,CONCATENATE(0,$F9)),CONCATENATE(0,MROUND($AL9,2)-2))),SilencerParams!$E$3:$E$98,SilencerParams!V$3:V$98)</f>
        <v>#DIV/0!</v>
      </c>
      <c r="BG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LOOKUP(IF(MROUND($AL9,2)&lt;=$AL9,CONCATENATE($D9,IF($F9&gt;=1000,$F9,CONCATENATE(0,$F9)),CONCATENATE(0,MROUND($AL9,2)+2)),CONCATENATE($D9,IF($F9&gt;=1000,$F9,CONCATENATE(0,$F9)),CONCATENATE(0,MROUND($AL9,2)-2))),SilencerParams!$E$3:$E$98,SilencerParams!W$3:W$98)</f>
        <v>#DIV/0!</v>
      </c>
      <c r="BH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LOOKUP(IF(MROUND($AL9,2)&lt;=$AL9,CONCATENATE($D9,IF($F9&gt;=1000,$F9,CONCATENATE(0,$F9)),CONCATENATE(0,MROUND($AL9,2)+2)),CONCATENATE($D9,IF($F9&gt;=1000,$F9,CONCATENATE(0,$F9)),CONCATENATE(0,MROUND($AL9,2)-2))),SilencerParams!$E$3:$E$98,SilencerParams!X$3:X$98)</f>
        <v>#DIV/0!</v>
      </c>
      <c r="BI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LOOKUP(IF(MROUND($AL9,2)&lt;=$AL9,CONCATENATE($D9,IF($F9&gt;=1000,$F9,CONCATENATE(0,$F9)),CONCATENATE(0,MROUND($AL9,2)+2)),CONCATENATE($D9,IF($F9&gt;=1000,$F9,CONCATENATE(0,$F9)),CONCATENATE(0,MROUND($AL9,2)-2))),SilencerParams!$E$3:$E$98,SilencerParams!Y$3:Y$98)</f>
        <v>#DIV/0!</v>
      </c>
      <c r="BJ9" s="151" t="e">
        <f>LOOKUP(IF(MROUND($AL9,2)&lt;=$AL9,CONCATENATE($D9,IF($F9&gt;=1000,$F9,CONCATENATE(0,$F9)),CONCATENATE(0,MROUND($AL9,2)+2)),CONCATENATE($D9,IF($F9&gt;=1000,$F9,CONCATENATE(0,$F9)),CONCATENATE(0,MROUND($AL9,2)-2))),SilencerParams!$E$3:$E$98,SilencerParams!Z$3:Z$98)</f>
        <v>#DIV/0!</v>
      </c>
      <c r="BK9" s="151" t="e">
        <f>IF($AL9&lt;2,LOOKUP(CONCATENATE($D9,IF($E9&gt;=1000,$E9,CONCATENATE(0,$E9)),"02"),SilencerParams!$E$3:$E$98,SilencerParams!S$3:S$98)/(LOG10(2)-LOG10(0.0001))*(LOG10($AL9)-LOG10(0.0001)),(BC9-AU9)/(LOG10(IF(MROUND($AL9,2)&lt;=$AL9,MROUND($AL9,2)+2,MROUND($AL9,2)-2))-LOG10(MROUND($AL9,2)))*(LOG10($AL9)-LOG10(MROUND($AL9,2)))+AU9)</f>
        <v>#DIV/0!</v>
      </c>
      <c r="BL9" s="151" t="e">
        <f>IF($AL9&lt;2,LOOKUP(CONCATENATE($D9,IF($E9&gt;=1000,$E9,CONCATENATE(0,$E9)),"02"),SilencerParams!$E$3:$E$98,SilencerParams!T$3:T$98)/(LOG10(2)-LOG10(0.0001))*(LOG10($AL9)-LOG10(0.0001)),(BD9-AV9)/(LOG10(IF(MROUND($AL9,2)&lt;=$AL9,MROUND($AL9,2)+2,MROUND($AL9,2)-2))-LOG10(MROUND($AL9,2)))*(LOG10($AL9)-LOG10(MROUND($AL9,2)))+AV9)</f>
        <v>#DIV/0!</v>
      </c>
      <c r="BM9" s="151" t="e">
        <f>IF($AL9&lt;2,LOOKUP(CONCATENATE($D9,IF($E9&gt;=1000,$E9,CONCATENATE(0,$E9)),"02"),SilencerParams!$E$3:$E$98,SilencerParams!U$3:U$98)/(LOG10(2)-LOG10(0.0001))*(LOG10($AL9)-LOG10(0.0001)),(BE9-AW9)/(LOG10(IF(MROUND($AL9,2)&lt;=$AL9,MROUND($AL9,2)+2,MROUND($AL9,2)-2))-LOG10(MROUND($AL9,2)))*(LOG10($AL9)-LOG10(MROUND($AL9,2)))+AW9)</f>
        <v>#DIV/0!</v>
      </c>
      <c r="BN9" s="151" t="e">
        <f>IF($AL9&lt;2,LOOKUP(CONCATENATE($D9,IF($E9&gt;=1000,$E9,CONCATENATE(0,$E9)),"02"),SilencerParams!$E$3:$E$98,SilencerParams!V$3:V$98)/(LOG10(2)-LOG10(0.0001))*(LOG10($AL9)-LOG10(0.0001)),(BF9-AX9)/(LOG10(IF(MROUND($AL9,2)&lt;=$AL9,MROUND($AL9,2)+2,MROUND($AL9,2)-2))-LOG10(MROUND($AL9,2)))*(LOG10($AL9)-LOG10(MROUND($AL9,2)))+AX9)</f>
        <v>#DIV/0!</v>
      </c>
      <c r="BO9" s="151" t="e">
        <f>IF($AL9&lt;2,LOOKUP(CONCATENATE($D9,IF($E9&gt;=1000,$E9,CONCATENATE(0,$E9)),"02"),SilencerParams!$E$3:$E$98,SilencerParams!W$3:W$98)/(LOG10(2)-LOG10(0.0001))*(LOG10($AL9)-LOG10(0.0001)),(BG9-AY9)/(LOG10(IF(MROUND($AL9,2)&lt;=$AL9,MROUND($AL9,2)+2,MROUND($AL9,2)-2))-LOG10(MROUND($AL9,2)))*(LOG10($AL9)-LOG10(MROUND($AL9,2)))+AY9)</f>
        <v>#DIV/0!</v>
      </c>
      <c r="BP9" s="151" t="e">
        <f>IF($AL9&lt;2,LOOKUP(CONCATENATE($D9,IF($E9&gt;=1000,$E9,CONCATENATE(0,$E9)),"02"),SilencerParams!$E$3:$E$98,SilencerParams!X$3:X$98)/(LOG10(2)-LOG10(0.0001))*(LOG10($AL9)-LOG10(0.0001)),(BH9-AZ9)/(LOG10(IF(MROUND($AL9,2)&lt;=$AL9,MROUND($AL9,2)+2,MROUND($AL9,2)-2))-LOG10(MROUND($AL9,2)))*(LOG10($AL9)-LOG10(MROUND($AL9,2)))+AZ9)</f>
        <v>#DIV/0!</v>
      </c>
      <c r="BQ9" s="151" t="e">
        <f>IF($AL9&lt;2,LOOKUP(CONCATENATE($D9,IF($E9&gt;=1000,$E9,CONCATENATE(0,$E9)),"02"),SilencerParams!$E$3:$E$98,SilencerParams!Y$3:Y$98)/(LOG10(2)-LOG10(0.0001))*(LOG10($AL9)-LOG10(0.0001)),(BI9-BA9)/(LOG10(IF(MROUND($AL9,2)&lt;=$AL9,MROUND($AL9,2)+2,MROUND($AL9,2)-2))-LOG10(MROUND($AL9,2)))*(LOG10($AL9)-LOG10(MROUND($AL9,2)))+BA9)</f>
        <v>#DIV/0!</v>
      </c>
      <c r="BR9" s="151" t="e">
        <f>IF($AL9&lt;2,LOOKUP(CONCATENATE($D9,IF($E9&gt;=1000,$E9,CONCATENATE(0,$E9)),"02"),SilencerParams!$E$3:$E$98,SilencerParams!Z$3:Z$98)/(LOG10(2)-LOG10(0.0001))*(LOG10($AL9)-LOG10(0.0001)),(BJ9-BB9)/(LOG10(IF(MROUND($AL9,2)&lt;=$AL9,MROUND($AL9,2)+2,MROUND($AL9,2)-2))-LOG10(MROUND($AL9,2)))*(LOG10($AL9)-LOG10(MROUND($AL9,2)))+BB9)</f>
        <v>#DIV/0!</v>
      </c>
      <c r="BS9" s="24" t="e">
        <f t="shared" si="18"/>
        <v>#DIV/0!</v>
      </c>
      <c r="BT9" s="24" t="e">
        <f t="shared" si="19"/>
        <v>#DIV/0!</v>
      </c>
      <c r="BU9" s="24" t="e">
        <f t="shared" si="20"/>
        <v>#DIV/0!</v>
      </c>
      <c r="BV9" s="24" t="e">
        <f t="shared" si="21"/>
        <v>#DIV/0!</v>
      </c>
      <c r="BW9" s="24" t="e">
        <f t="shared" si="22"/>
        <v>#DIV/0!</v>
      </c>
      <c r="BX9" s="24" t="e">
        <f t="shared" si="23"/>
        <v>#DIV/0!</v>
      </c>
      <c r="BY9" s="24" t="e">
        <f t="shared" si="24"/>
        <v>#DIV/0!</v>
      </c>
      <c r="BZ9" s="24" t="e">
        <f t="shared" si="25"/>
        <v>#DIV/0!</v>
      </c>
      <c r="CA9" s="24" t="e">
        <f>10*LOG10(IF(BS9="",0,POWER(10,((BS9+'ModelParams Lw'!$O$4)/10))) +IF(BT9="",0,POWER(10,((BT9+'ModelParams Lw'!$P$4)/10))) +IF(BU9="",0,POWER(10,((BU9+'ModelParams Lw'!$Q$4)/10))) +IF(BV9="",0,POWER(10,((BV9+'ModelParams Lw'!$R$4)/10))) +IF(BW9="",0,POWER(10,((BW9+'ModelParams Lw'!$S$4)/10))) +IF(BX9="",0,POWER(10,((BX9+'ModelParams Lw'!$T$4)/10))) +IF(BY9="",0,POWER(10,((BY9+'ModelParams Lw'!$U$4)/10)))+IF(BZ9="",0,POWER(10,((BZ9+'ModelParams Lw'!$V$4)/10))))</f>
        <v>#DIV/0!</v>
      </c>
      <c r="CB9" s="24" t="e">
        <f t="shared" si="26"/>
        <v>#DIV/0!</v>
      </c>
      <c r="CC9" s="24" t="e">
        <f>(BS9-'ModelParams Lw'!O$10)/'ModelParams Lw'!O$11</f>
        <v>#DIV/0!</v>
      </c>
      <c r="CD9" s="24" t="e">
        <f>(BT9-'ModelParams Lw'!P$10)/'ModelParams Lw'!P$11</f>
        <v>#DIV/0!</v>
      </c>
      <c r="CE9" s="24" t="e">
        <f>(BU9-'ModelParams Lw'!Q$10)/'ModelParams Lw'!Q$11</f>
        <v>#DIV/0!</v>
      </c>
      <c r="CF9" s="24" t="e">
        <f>(BV9-'ModelParams Lw'!R$10)/'ModelParams Lw'!R$11</f>
        <v>#DIV/0!</v>
      </c>
      <c r="CG9" s="24" t="e">
        <f>(BW9-'ModelParams Lw'!S$10)/'ModelParams Lw'!S$11</f>
        <v>#DIV/0!</v>
      </c>
      <c r="CH9" s="24" t="e">
        <f>(BX9-'ModelParams Lw'!T$10)/'ModelParams Lw'!T$11</f>
        <v>#DIV/0!</v>
      </c>
      <c r="CI9" s="24" t="e">
        <f>(BY9-'ModelParams Lw'!U$10)/'ModelParams Lw'!U$11</f>
        <v>#DIV/0!</v>
      </c>
      <c r="CJ9" s="24" t="e">
        <f>(BZ9-'ModelParams Lw'!V$10)/'ModelParams Lw'!V$11</f>
        <v>#DIV/0!</v>
      </c>
      <c r="CK9" s="24">
        <f>IF(Calcul!$E14="SW",'ModelParams Lw'!C$18+'ModelParams Lw'!C$19*LOG(CK$3)+'ModelParams Lw'!C$20*(PI()/4*($D9/1000)^2),IF('ModelParams Lw'!C$21+'ModelParams Lw'!C$22*LOG(CK$3)+'ModelParams Lw'!C$23*(PI()/4*($D9/1000)^2)&lt;'ModelParams Lw'!C$18+'ModelParams Lw'!C$19*LOG(CK$3)+'ModelParams Lw'!C$20*(PI()/4*($D9/1000)^2),'ModelParams Lw'!C$18+'ModelParams Lw'!C$19*LOG(CK$3)+'ModelParams Lw'!C$20*(PI()/4*($D9/1000)^2),'ModelParams Lw'!C$21+'ModelParams Lw'!C$22*LOG(CK$3)+'ModelParams Lw'!C$23*(PI()/4*($D9/1000)^2)))</f>
        <v>31.246735224896717</v>
      </c>
      <c r="CL9" s="24">
        <f>IF(Calcul!$E14="SW",'ModelParams Lw'!D$18+'ModelParams Lw'!D$19*LOG(CL$3)+'ModelParams Lw'!D$20*(PI()/4*($D9/1000)^2),IF('ModelParams Lw'!D$21+'ModelParams Lw'!D$22*LOG(CL$3)+'ModelParams Lw'!D$23*(PI()/4*($D9/1000)^2)&lt;'ModelParams Lw'!D$18+'ModelParams Lw'!D$19*LOG(CL$3)+'ModelParams Lw'!D$20*(PI()/4*($D9/1000)^2),'ModelParams Lw'!D$18+'ModelParams Lw'!D$19*LOG(CL$3)+'ModelParams Lw'!D$20*(PI()/4*($D9/1000)^2),'ModelParams Lw'!D$21+'ModelParams Lw'!D$22*LOG(CL$3)+'ModelParams Lw'!D$23*(PI()/4*($D9/1000)^2)))</f>
        <v>39.203910379364636</v>
      </c>
      <c r="CM9" s="24">
        <f>IF(Calcul!$E14="SW",'ModelParams Lw'!E$18+'ModelParams Lw'!E$19*LOG(CM$3)+'ModelParams Lw'!E$20*(PI()/4*($D9/1000)^2),IF('ModelParams Lw'!E$21+'ModelParams Lw'!E$22*LOG(CM$3)+'ModelParams Lw'!E$23*(PI()/4*($D9/1000)^2)&lt;'ModelParams Lw'!E$18+'ModelParams Lw'!E$19*LOG(CM$3)+'ModelParams Lw'!E$20*(PI()/4*($D9/1000)^2),'ModelParams Lw'!E$18+'ModelParams Lw'!E$19*LOG(CM$3)+'ModelParams Lw'!E$20*(PI()/4*($D9/1000)^2),'ModelParams Lw'!E$21+'ModelParams Lw'!E$22*LOG(CM$3)+'ModelParams Lw'!E$23*(PI()/4*($D9/1000)^2)))</f>
        <v>38.761096154158118</v>
      </c>
      <c r="CN9" s="24">
        <f>IF(Calcul!$E14="SW",'ModelParams Lw'!F$18+'ModelParams Lw'!F$19*LOG(CN$3)+'ModelParams Lw'!F$20*(PI()/4*($D9/1000)^2),IF('ModelParams Lw'!F$21+'ModelParams Lw'!F$22*LOG(CN$3)+'ModelParams Lw'!F$23*(PI()/4*($D9/1000)^2)&lt;'ModelParams Lw'!F$18+'ModelParams Lw'!F$19*LOG(CN$3)+'ModelParams Lw'!F$20*(PI()/4*($D9/1000)^2),'ModelParams Lw'!F$18+'ModelParams Lw'!F$19*LOG(CN$3)+'ModelParams Lw'!F$20*(PI()/4*($D9/1000)^2),'ModelParams Lw'!F$21+'ModelParams Lw'!F$22*LOG(CN$3)+'ModelParams Lw'!F$23*(PI()/4*($D9/1000)^2)))</f>
        <v>42.457901012674256</v>
      </c>
      <c r="CO9" s="24">
        <f>IF(Calcul!$E14="SW",'ModelParams Lw'!G$18+'ModelParams Lw'!G$19*LOG(CO$3)+'ModelParams Lw'!G$20*(PI()/4*($D9/1000)^2),IF('ModelParams Lw'!G$21+'ModelParams Lw'!G$22*LOG(CO$3)+'ModelParams Lw'!G$23*(PI()/4*($D9/1000)^2)&lt;'ModelParams Lw'!G$18+'ModelParams Lw'!G$19*LOG(CO$3)+'ModelParams Lw'!G$20*(PI()/4*($D9/1000)^2),'ModelParams Lw'!G$18+'ModelParams Lw'!G$19*LOG(CO$3)+'ModelParams Lw'!G$20*(PI()/4*($D9/1000)^2),'ModelParams Lw'!G$21+'ModelParams Lw'!G$22*LOG(CO$3)+'ModelParams Lw'!G$23*(PI()/4*($D9/1000)^2)))</f>
        <v>39.983812335865188</v>
      </c>
      <c r="CP9" s="24">
        <f>IF(Calcul!$E14="SW",'ModelParams Lw'!H$18+'ModelParams Lw'!H$19*LOG(CP$3)+'ModelParams Lw'!H$20*(PI()/4*($D9/1000)^2),IF('ModelParams Lw'!H$21+'ModelParams Lw'!H$22*LOG(CP$3)+'ModelParams Lw'!H$23*(PI()/4*($D9/1000)^2)&lt;'ModelParams Lw'!H$18+'ModelParams Lw'!H$19*LOG(CP$3)+'ModelParams Lw'!H$20*(PI()/4*($D9/1000)^2),'ModelParams Lw'!H$18+'ModelParams Lw'!H$19*LOG(CP$3)+'ModelParams Lw'!H$20*(PI()/4*($D9/1000)^2),'ModelParams Lw'!H$21+'ModelParams Lw'!H$22*LOG(CP$3)+'ModelParams Lw'!H$23*(PI()/4*($D9/1000)^2)))</f>
        <v>40.306137042572608</v>
      </c>
      <c r="CQ9" s="24">
        <f>IF(Calcul!$E14="SW",'ModelParams Lw'!I$18+'ModelParams Lw'!I$19*LOG(CQ$3)+'ModelParams Lw'!I$20*(PI()/4*($D9/1000)^2),IF('ModelParams Lw'!I$21+'ModelParams Lw'!I$22*LOG(CQ$3)+'ModelParams Lw'!I$23*(PI()/4*($D9/1000)^2)&lt;'ModelParams Lw'!I$18+'ModelParams Lw'!I$19*LOG(CQ$3)+'ModelParams Lw'!I$20*(PI()/4*($D9/1000)^2),'ModelParams Lw'!I$18+'ModelParams Lw'!I$19*LOG(CQ$3)+'ModelParams Lw'!I$20*(PI()/4*($D9/1000)^2),'ModelParams Lw'!I$21+'ModelParams Lw'!I$22*LOG(CQ$3)+'ModelParams Lw'!I$23*(PI()/4*($D9/1000)^2)))</f>
        <v>35.604370798776131</v>
      </c>
      <c r="CR9" s="24">
        <f>IF(Calcul!$E14="SW",'ModelParams Lw'!J$18+'ModelParams Lw'!J$19*LOG(CR$3)+'ModelParams Lw'!J$20*(PI()/4*($D9/1000)^2),IF('ModelParams Lw'!J$21+'ModelParams Lw'!J$22*LOG(CR$3)+'ModelParams Lw'!J$23*(PI()/4*($D9/1000)^2)&lt;'ModelParams Lw'!J$18+'ModelParams Lw'!J$19*LOG(CR$3)+'ModelParams Lw'!J$20*(PI()/4*($D9/1000)^2),'ModelParams Lw'!J$18+'ModelParams Lw'!J$19*LOG(CR$3)+'ModelParams Lw'!J$20*(PI()/4*($D9/1000)^2),'ModelParams Lw'!J$21+'ModelParams Lw'!J$22*LOG(CR$3)+'ModelParams Lw'!J$23*(PI()/4*($D9/1000)^2)))</f>
        <v>26.405199060578074</v>
      </c>
      <c r="CS9" s="24" t="e">
        <f t="shared" si="3"/>
        <v>#DIV/0!</v>
      </c>
      <c r="CT9" s="24" t="e">
        <f t="shared" si="4"/>
        <v>#DIV/0!</v>
      </c>
      <c r="CU9" s="24" t="e">
        <f t="shared" si="5"/>
        <v>#DIV/0!</v>
      </c>
      <c r="CV9" s="24" t="e">
        <f t="shared" si="6"/>
        <v>#DIV/0!</v>
      </c>
      <c r="CW9" s="24" t="e">
        <f t="shared" si="7"/>
        <v>#DIV/0!</v>
      </c>
      <c r="CX9" s="24" t="e">
        <f t="shared" si="8"/>
        <v>#DIV/0!</v>
      </c>
      <c r="CY9" s="24" t="e">
        <f t="shared" si="9"/>
        <v>#DIV/0!</v>
      </c>
      <c r="CZ9" s="24" t="e">
        <f t="shared" si="10"/>
        <v>#DIV/0!</v>
      </c>
      <c r="DA9" s="24" t="e">
        <f>10*LOG10(IF(CS9="",0,POWER(10,((CS9+'ModelParams Lw'!$O$4)/10))) +IF(CT9="",0,POWER(10,((CT9+'ModelParams Lw'!$P$4)/10))) +IF(CU9="",0,POWER(10,((CU9+'ModelParams Lw'!$Q$4)/10))) +IF(CV9="",0,POWER(10,((CV9+'ModelParams Lw'!$R$4)/10))) +IF(CW9="",0,POWER(10,((CW9+'ModelParams Lw'!$S$4)/10))) +IF(CX9="",0,POWER(10,((CX9+'ModelParams Lw'!$T$4)/10))) +IF(CY9="",0,POWER(10,((CY9+'ModelParams Lw'!$U$4)/10)))+IF(CZ9="",0,POWER(10,((CZ9+'ModelParams Lw'!$V$4)/10))))</f>
        <v>#DIV/0!</v>
      </c>
      <c r="DB9" s="24" t="e">
        <f t="shared" si="27"/>
        <v>#DIV/0!</v>
      </c>
      <c r="DC9" s="24" t="e">
        <f>(CS9-'ModelParams Lw'!$O$10)/'ModelParams Lw'!$O$11</f>
        <v>#DIV/0!</v>
      </c>
      <c r="DD9" s="24" t="e">
        <f>(CT9-'ModelParams Lw'!$P$10)/'ModelParams Lw'!$P$11</f>
        <v>#DIV/0!</v>
      </c>
      <c r="DE9" s="24" t="e">
        <f>(CU9-'ModelParams Lw'!$Q$10)/'ModelParams Lw'!$Q$11</f>
        <v>#DIV/0!</v>
      </c>
      <c r="DF9" s="24" t="e">
        <f>(CV9-'ModelParams Lw'!$R$10)/'ModelParams Lw'!$R$11</f>
        <v>#DIV/0!</v>
      </c>
      <c r="DG9" s="24" t="e">
        <f>(CW9-'ModelParams Lw'!$S$10)/'ModelParams Lw'!$S$11</f>
        <v>#DIV/0!</v>
      </c>
      <c r="DH9" s="24" t="e">
        <f>(CX9-'ModelParams Lw'!$T$10)/'ModelParams Lw'!$T$11</f>
        <v>#DIV/0!</v>
      </c>
      <c r="DI9" s="24" t="e">
        <f>(CY9-'ModelParams Lw'!$U$10)/'ModelParams Lw'!$U$11</f>
        <v>#DIV/0!</v>
      </c>
      <c r="DJ9" s="24" t="e">
        <f>(CZ9-'ModelParams Lw'!$V$10)/'ModelParams Lw'!$V$11</f>
        <v>#DIV/0!</v>
      </c>
    </row>
    <row r="10" spans="1:114">
      <c r="A10" s="12">
        <f>Calcul!B15</f>
        <v>0</v>
      </c>
      <c r="B10" s="12">
        <f t="shared" si="11"/>
        <v>0</v>
      </c>
      <c r="C10" s="12">
        <f>Calcul!C15</f>
        <v>0</v>
      </c>
      <c r="D10" s="12">
        <f>Calcul!D15</f>
        <v>0</v>
      </c>
      <c r="E10" s="12">
        <f t="shared" si="12"/>
        <v>400</v>
      </c>
      <c r="F10" s="12">
        <f t="shared" si="13"/>
        <v>900</v>
      </c>
      <c r="G10" s="12" t="e">
        <f t="shared" si="14"/>
        <v>#DIV/0!</v>
      </c>
      <c r="H10" s="24" t="e">
        <f t="shared" si="0"/>
        <v>#DIV/0!</v>
      </c>
      <c r="I10" s="24">
        <f>'ModelParams Lw'!$B$6*EXP('ModelParams Lw'!$C$6*D10)</f>
        <v>-0.98585217513044054</v>
      </c>
      <c r="J10" s="24">
        <f>'ModelParams Lw'!$B$7*D10^2+'ModelParams Lw'!$C$7*D10+'ModelParams Lw'!$D$7</f>
        <v>-7.1</v>
      </c>
      <c r="K10" s="24">
        <f>'ModelParams Lw'!$B$8*D10^2+'ModelParams Lw'!$C$8*D10+'ModelParams Lw'!$D$8</f>
        <v>46.485999999999997</v>
      </c>
      <c r="L10" s="21" t="e">
        <f t="shared" si="15"/>
        <v>#DIV/0!</v>
      </c>
      <c r="M10" s="21" t="e">
        <f t="shared" si="1"/>
        <v>#DIV/0!</v>
      </c>
      <c r="N10" s="21" t="e">
        <f t="shared" si="1"/>
        <v>#DIV/0!</v>
      </c>
      <c r="O10" s="21" t="e">
        <f t="shared" si="1"/>
        <v>#DIV/0!</v>
      </c>
      <c r="P10" s="21" t="e">
        <f t="shared" si="1"/>
        <v>#DIV/0!</v>
      </c>
      <c r="Q10" s="21" t="e">
        <f t="shared" si="1"/>
        <v>#DIV/0!</v>
      </c>
      <c r="R10" s="21" t="e">
        <f t="shared" si="1"/>
        <v>#DIV/0!</v>
      </c>
      <c r="S10" s="21" t="e">
        <f t="shared" si="1"/>
        <v>#DIV/0!</v>
      </c>
      <c r="T10" s="24" t="e">
        <f>'ModelParams Lw'!$B$3+'ModelParams Lw'!$B$4*LOG10($B10/3600/(PI()/4*($D10/1000)^2))+'ModelParams Lw'!$B$5*LOG10(2*$H10/(1.2*($B10/3600/(PI()/4*($D10/1000)^2))^2))+10*LOG10($D10/1000)+L10</f>
        <v>#DIV/0!</v>
      </c>
      <c r="U10" s="24" t="e">
        <f>'ModelParams Lw'!$B$3+'ModelParams Lw'!$B$4*LOG10($B10/3600/(PI()/4*($D10/1000)^2))+'ModelParams Lw'!$B$5*LOG10(2*$H10/(1.2*($B10/3600/(PI()/4*($D10/1000)^2))^2))+10*LOG10($D10/1000)+M10</f>
        <v>#DIV/0!</v>
      </c>
      <c r="V10" s="24" t="e">
        <f>'ModelParams Lw'!$B$3+'ModelParams Lw'!$B$4*LOG10($B10/3600/(PI()/4*($D10/1000)^2))+'ModelParams Lw'!$B$5*LOG10(2*$H10/(1.2*($B10/3600/(PI()/4*($D10/1000)^2))^2))+10*LOG10($D10/1000)+N10</f>
        <v>#DIV/0!</v>
      </c>
      <c r="W10" s="24" t="e">
        <f>'ModelParams Lw'!$B$3+'ModelParams Lw'!$B$4*LOG10($B10/3600/(PI()/4*($D10/1000)^2))+'ModelParams Lw'!$B$5*LOG10(2*$H10/(1.2*($B10/3600/(PI()/4*($D10/1000)^2))^2))+10*LOG10($D10/1000)+O10</f>
        <v>#DIV/0!</v>
      </c>
      <c r="X10" s="24" t="e">
        <f>'ModelParams Lw'!$B$3+'ModelParams Lw'!$B$4*LOG10($B10/3600/(PI()/4*($D10/1000)^2))+'ModelParams Lw'!$B$5*LOG10(2*$H10/(1.2*($B10/3600/(PI()/4*($D10/1000)^2))^2))+10*LOG10($D10/1000)+P10</f>
        <v>#DIV/0!</v>
      </c>
      <c r="Y10" s="24" t="e">
        <f>'ModelParams Lw'!$B$3+'ModelParams Lw'!$B$4*LOG10($B10/3600/(PI()/4*($D10/1000)^2))+'ModelParams Lw'!$B$5*LOG10(2*$H10/(1.2*($B10/3600/(PI()/4*($D10/1000)^2))^2))+10*LOG10($D10/1000)+Q10</f>
        <v>#DIV/0!</v>
      </c>
      <c r="Z10" s="24" t="e">
        <f>'ModelParams Lw'!$B$3+'ModelParams Lw'!$B$4*LOG10($B10/3600/(PI()/4*($D10/1000)^2))+'ModelParams Lw'!$B$5*LOG10(2*$H10/(1.2*($B10/3600/(PI()/4*($D10/1000)^2))^2))+10*LOG10($D10/1000)+R10</f>
        <v>#DIV/0!</v>
      </c>
      <c r="AA10" s="24" t="e">
        <f>'ModelParams Lw'!$B$3+'ModelParams Lw'!$B$4*LOG10($B10/3600/(PI()/4*($D10/1000)^2))+'ModelParams Lw'!$B$5*LOG10(2*$H10/(1.2*($B10/3600/(PI()/4*($D10/1000)^2))^2))+10*LOG10($D10/1000)+S10</f>
        <v>#DIV/0!</v>
      </c>
      <c r="AB10" s="24" t="e">
        <f>10*LOG10(IF(T10="",0,POWER(10,((T10+'ModelParams Lw'!$O$4)/10))) +IF(U10="",0,POWER(10,((U10+'ModelParams Lw'!$P$4)/10))) +IF(V10="",0,POWER(10,((V10+'ModelParams Lw'!$Q$4)/10))) +IF(W10="",0,POWER(10,((W10+'ModelParams Lw'!$R$4)/10))) +IF(X10="",0,POWER(10,((X10+'ModelParams Lw'!$S$4)/10))) +IF(Y10="",0,POWER(10,((Y10+'ModelParams Lw'!$T$4)/10))) +IF(Z10="",0,POWER(10,((Z10+'ModelParams Lw'!$U$4)/10)))+IF(AA10="",0,POWER(10,((AA10+'ModelParams Lw'!$V$4)/10))))</f>
        <v>#DIV/0!</v>
      </c>
      <c r="AC10" s="24" t="e">
        <f t="shared" si="16"/>
        <v>#DIV/0!</v>
      </c>
      <c r="AD10" s="24" t="e">
        <f>(T10-'ModelParams Lw'!O$10)/'ModelParams Lw'!O$11</f>
        <v>#DIV/0!</v>
      </c>
      <c r="AE10" s="24" t="e">
        <f>(U10-'ModelParams Lw'!P$10)/'ModelParams Lw'!P$11</f>
        <v>#DIV/0!</v>
      </c>
      <c r="AF10" s="24" t="e">
        <f>(V10-'ModelParams Lw'!Q$10)/'ModelParams Lw'!Q$11</f>
        <v>#DIV/0!</v>
      </c>
      <c r="AG10" s="24" t="e">
        <f>(W10-'ModelParams Lw'!R$10)/'ModelParams Lw'!R$11</f>
        <v>#DIV/0!</v>
      </c>
      <c r="AH10" s="24" t="e">
        <f>(X10-'ModelParams Lw'!S$10)/'ModelParams Lw'!S$11</f>
        <v>#DIV/0!</v>
      </c>
      <c r="AI10" s="24" t="e">
        <f>(Y10-'ModelParams Lw'!T$10)/'ModelParams Lw'!T$11</f>
        <v>#DIV/0!</v>
      </c>
      <c r="AJ10" s="24" t="e">
        <f>(Z10-'ModelParams Lw'!U$10)/'ModelParams Lw'!U$11</f>
        <v>#DIV/0!</v>
      </c>
      <c r="AK10" s="24" t="e">
        <f>(AA10-'ModelParams Lw'!V$10)/'ModelParams Lw'!V$11</f>
        <v>#DIV/0!</v>
      </c>
      <c r="AL10" s="24" t="e">
        <f t="shared" si="17"/>
        <v>#DIV/0!</v>
      </c>
      <c r="AM10" s="24" t="e">
        <f>LOOKUP($G10,SilencerParams!$E$3:$E$98,SilencerParams!K$3:K$98)</f>
        <v>#DIV/0!</v>
      </c>
      <c r="AN10" s="24" t="e">
        <f>LOOKUP($G10,SilencerParams!$E$3:$E$98,SilencerParams!L$3:L$98)</f>
        <v>#DIV/0!</v>
      </c>
      <c r="AO10" s="24" t="e">
        <f>LOOKUP($G10,SilencerParams!$E$3:$E$98,SilencerParams!M$3:M$98)</f>
        <v>#DIV/0!</v>
      </c>
      <c r="AP10" s="24" t="e">
        <f>LOOKUP($G10,SilencerParams!$E$3:$E$98,SilencerParams!N$3:N$98)</f>
        <v>#DIV/0!</v>
      </c>
      <c r="AQ10" s="24" t="e">
        <f>LOOKUP($G10,SilencerParams!$E$3:$E$98,SilencerParams!O$3:O$98)</f>
        <v>#DIV/0!</v>
      </c>
      <c r="AR10" s="24" t="e">
        <f>LOOKUP($G10,SilencerParams!$E$3:$E$98,SilencerParams!P$3:P$98)</f>
        <v>#DIV/0!</v>
      </c>
      <c r="AS10" s="24" t="e">
        <f>LOOKUP($G10,SilencerParams!$E$3:$E$98,SilencerParams!Q$3:Q$98)</f>
        <v>#DIV/0!</v>
      </c>
      <c r="AT10" s="24" t="e">
        <f>LOOKUP($G10,SilencerParams!$E$3:$E$98,SilencerParams!R$3:R$98)</f>
        <v>#DIV/0!</v>
      </c>
      <c r="AU10" s="151" t="e">
        <f>LOOKUP($G10,SilencerParams!$E$3:$E$98,SilencerParams!S$3:S$98)</f>
        <v>#DIV/0!</v>
      </c>
      <c r="AV10" s="151" t="e">
        <f>LOOKUP($G10,SilencerParams!$E$3:$E$98,SilencerParams!T$3:T$98)</f>
        <v>#DIV/0!</v>
      </c>
      <c r="AW10" s="151" t="e">
        <f>LOOKUP($G10,SilencerParams!$E$3:$E$98,SilencerParams!U$3:U$98)</f>
        <v>#DIV/0!</v>
      </c>
      <c r="AX10" s="151" t="e">
        <f>LOOKUP($G10,SilencerParams!$E$3:$E$98,SilencerParams!V$3:V$98)</f>
        <v>#DIV/0!</v>
      </c>
      <c r="AY10" s="151" t="e">
        <f>LOOKUP($G10,SilencerParams!$E$3:$E$98,SilencerParams!W$3:W$98)</f>
        <v>#DIV/0!</v>
      </c>
      <c r="AZ10" s="151" t="e">
        <f>LOOKUP($G10,SilencerParams!$E$3:$E$98,SilencerParams!X$3:X$98)</f>
        <v>#DIV/0!</v>
      </c>
      <c r="BA10" s="151" t="e">
        <f>LOOKUP($G10,SilencerParams!$E$3:$E$98,SilencerParams!Y$3:Y$98)</f>
        <v>#DIV/0!</v>
      </c>
      <c r="BB10" s="151" t="e">
        <f>LOOKUP($G10,SilencerParams!$E$3:$E$98,SilencerParams!Z$3:Z$98)</f>
        <v>#DIV/0!</v>
      </c>
      <c r="BC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LOOKUP(IF(MROUND($AL10,2)&lt;=$AL10,CONCATENATE($D10,IF($F10&gt;=1000,$F10,CONCATENATE(0,$F10)),CONCATENATE(0,MROUND($AL10,2)+2)),CONCATENATE($D10,IF($F10&gt;=1000,$F10,CONCATENATE(0,$F10)),CONCATENATE(0,MROUND($AL10,2)-2))),SilencerParams!$E$3:$E$98,SilencerParams!S$3:S$98)</f>
        <v>#DIV/0!</v>
      </c>
      <c r="BD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LOOKUP(IF(MROUND($AL10,2)&lt;=$AL10,CONCATENATE($D10,IF($F10&gt;=1000,$F10,CONCATENATE(0,$F10)),CONCATENATE(0,MROUND($AL10,2)+2)),CONCATENATE($D10,IF($F10&gt;=1000,$F10,CONCATENATE(0,$F10)),CONCATENATE(0,MROUND($AL10,2)-2))),SilencerParams!$E$3:$E$98,SilencerParams!T$3:T$98)</f>
        <v>#DIV/0!</v>
      </c>
      <c r="BE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LOOKUP(IF(MROUND($AL10,2)&lt;=$AL10,CONCATENATE($D10,IF($F10&gt;=1000,$F10,CONCATENATE(0,$F10)),CONCATENATE(0,MROUND($AL10,2)+2)),CONCATENATE($D10,IF($F10&gt;=1000,$F10,CONCATENATE(0,$F10)),CONCATENATE(0,MROUND($AL10,2)-2))),SilencerParams!$E$3:$E$98,SilencerParams!U$3:U$98)</f>
        <v>#DIV/0!</v>
      </c>
      <c r="BF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LOOKUP(IF(MROUND($AL10,2)&lt;=$AL10,CONCATENATE($D10,IF($F10&gt;=1000,$F10,CONCATENATE(0,$F10)),CONCATENATE(0,MROUND($AL10,2)+2)),CONCATENATE($D10,IF($F10&gt;=1000,$F10,CONCATENATE(0,$F10)),CONCATENATE(0,MROUND($AL10,2)-2))),SilencerParams!$E$3:$E$98,SilencerParams!V$3:V$98)</f>
        <v>#DIV/0!</v>
      </c>
      <c r="BG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LOOKUP(IF(MROUND($AL10,2)&lt;=$AL10,CONCATENATE($D10,IF($F10&gt;=1000,$F10,CONCATENATE(0,$F10)),CONCATENATE(0,MROUND($AL10,2)+2)),CONCATENATE($D10,IF($F10&gt;=1000,$F10,CONCATENATE(0,$F10)),CONCATENATE(0,MROUND($AL10,2)-2))),SilencerParams!$E$3:$E$98,SilencerParams!W$3:W$98)</f>
        <v>#DIV/0!</v>
      </c>
      <c r="BH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LOOKUP(IF(MROUND($AL10,2)&lt;=$AL10,CONCATENATE($D10,IF($F10&gt;=1000,$F10,CONCATENATE(0,$F10)),CONCATENATE(0,MROUND($AL10,2)+2)),CONCATENATE($D10,IF($F10&gt;=1000,$F10,CONCATENATE(0,$F10)),CONCATENATE(0,MROUND($AL10,2)-2))),SilencerParams!$E$3:$E$98,SilencerParams!X$3:X$98)</f>
        <v>#DIV/0!</v>
      </c>
      <c r="BI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LOOKUP(IF(MROUND($AL10,2)&lt;=$AL10,CONCATENATE($D10,IF($F10&gt;=1000,$F10,CONCATENATE(0,$F10)),CONCATENATE(0,MROUND($AL10,2)+2)),CONCATENATE($D10,IF($F10&gt;=1000,$F10,CONCATENATE(0,$F10)),CONCATENATE(0,MROUND($AL10,2)-2))),SilencerParams!$E$3:$E$98,SilencerParams!Y$3:Y$98)</f>
        <v>#DIV/0!</v>
      </c>
      <c r="BJ10" s="151" t="e">
        <f>LOOKUP(IF(MROUND($AL10,2)&lt;=$AL10,CONCATENATE($D10,IF($F10&gt;=1000,$F10,CONCATENATE(0,$F10)),CONCATENATE(0,MROUND($AL10,2)+2)),CONCATENATE($D10,IF($F10&gt;=1000,$F10,CONCATENATE(0,$F10)),CONCATENATE(0,MROUND($AL10,2)-2))),SilencerParams!$E$3:$E$98,SilencerParams!Z$3:Z$98)</f>
        <v>#DIV/0!</v>
      </c>
      <c r="BK10" s="151" t="e">
        <f>IF($AL10&lt;2,LOOKUP(CONCATENATE($D10,IF($E10&gt;=1000,$E10,CONCATENATE(0,$E10)),"02"),SilencerParams!$E$3:$E$98,SilencerParams!S$3:S$98)/(LOG10(2)-LOG10(0.0001))*(LOG10($AL10)-LOG10(0.0001)),(BC10-AU10)/(LOG10(IF(MROUND($AL10,2)&lt;=$AL10,MROUND($AL10,2)+2,MROUND($AL10,2)-2))-LOG10(MROUND($AL10,2)))*(LOG10($AL10)-LOG10(MROUND($AL10,2)))+AU10)</f>
        <v>#DIV/0!</v>
      </c>
      <c r="BL10" s="151" t="e">
        <f>IF($AL10&lt;2,LOOKUP(CONCATENATE($D10,IF($E10&gt;=1000,$E10,CONCATENATE(0,$E10)),"02"),SilencerParams!$E$3:$E$98,SilencerParams!T$3:T$98)/(LOG10(2)-LOG10(0.0001))*(LOG10($AL10)-LOG10(0.0001)),(BD10-AV10)/(LOG10(IF(MROUND($AL10,2)&lt;=$AL10,MROUND($AL10,2)+2,MROUND($AL10,2)-2))-LOG10(MROUND($AL10,2)))*(LOG10($AL10)-LOG10(MROUND($AL10,2)))+AV10)</f>
        <v>#DIV/0!</v>
      </c>
      <c r="BM10" s="151" t="e">
        <f>IF($AL10&lt;2,LOOKUP(CONCATENATE($D10,IF($E10&gt;=1000,$E10,CONCATENATE(0,$E10)),"02"),SilencerParams!$E$3:$E$98,SilencerParams!U$3:U$98)/(LOG10(2)-LOG10(0.0001))*(LOG10($AL10)-LOG10(0.0001)),(BE10-AW10)/(LOG10(IF(MROUND($AL10,2)&lt;=$AL10,MROUND($AL10,2)+2,MROUND($AL10,2)-2))-LOG10(MROUND($AL10,2)))*(LOG10($AL10)-LOG10(MROUND($AL10,2)))+AW10)</f>
        <v>#DIV/0!</v>
      </c>
      <c r="BN10" s="151" t="e">
        <f>IF($AL10&lt;2,LOOKUP(CONCATENATE($D10,IF($E10&gt;=1000,$E10,CONCATENATE(0,$E10)),"02"),SilencerParams!$E$3:$E$98,SilencerParams!V$3:V$98)/(LOG10(2)-LOG10(0.0001))*(LOG10($AL10)-LOG10(0.0001)),(BF10-AX10)/(LOG10(IF(MROUND($AL10,2)&lt;=$AL10,MROUND($AL10,2)+2,MROUND($AL10,2)-2))-LOG10(MROUND($AL10,2)))*(LOG10($AL10)-LOG10(MROUND($AL10,2)))+AX10)</f>
        <v>#DIV/0!</v>
      </c>
      <c r="BO10" s="151" t="e">
        <f>IF($AL10&lt;2,LOOKUP(CONCATENATE($D10,IF($E10&gt;=1000,$E10,CONCATENATE(0,$E10)),"02"),SilencerParams!$E$3:$E$98,SilencerParams!W$3:W$98)/(LOG10(2)-LOG10(0.0001))*(LOG10($AL10)-LOG10(0.0001)),(BG10-AY10)/(LOG10(IF(MROUND($AL10,2)&lt;=$AL10,MROUND($AL10,2)+2,MROUND($AL10,2)-2))-LOG10(MROUND($AL10,2)))*(LOG10($AL10)-LOG10(MROUND($AL10,2)))+AY10)</f>
        <v>#DIV/0!</v>
      </c>
      <c r="BP10" s="151" t="e">
        <f>IF($AL10&lt;2,LOOKUP(CONCATENATE($D10,IF($E10&gt;=1000,$E10,CONCATENATE(0,$E10)),"02"),SilencerParams!$E$3:$E$98,SilencerParams!X$3:X$98)/(LOG10(2)-LOG10(0.0001))*(LOG10($AL10)-LOG10(0.0001)),(BH10-AZ10)/(LOG10(IF(MROUND($AL10,2)&lt;=$AL10,MROUND($AL10,2)+2,MROUND($AL10,2)-2))-LOG10(MROUND($AL10,2)))*(LOG10($AL10)-LOG10(MROUND($AL10,2)))+AZ10)</f>
        <v>#DIV/0!</v>
      </c>
      <c r="BQ10" s="151" t="e">
        <f>IF($AL10&lt;2,LOOKUP(CONCATENATE($D10,IF($E10&gt;=1000,$E10,CONCATENATE(0,$E10)),"02"),SilencerParams!$E$3:$E$98,SilencerParams!Y$3:Y$98)/(LOG10(2)-LOG10(0.0001))*(LOG10($AL10)-LOG10(0.0001)),(BI10-BA10)/(LOG10(IF(MROUND($AL10,2)&lt;=$AL10,MROUND($AL10,2)+2,MROUND($AL10,2)-2))-LOG10(MROUND($AL10,2)))*(LOG10($AL10)-LOG10(MROUND($AL10,2)))+BA10)</f>
        <v>#DIV/0!</v>
      </c>
      <c r="BR10" s="151" t="e">
        <f>IF($AL10&lt;2,LOOKUP(CONCATENATE($D10,IF($E10&gt;=1000,$E10,CONCATENATE(0,$E10)),"02"),SilencerParams!$E$3:$E$98,SilencerParams!Z$3:Z$98)/(LOG10(2)-LOG10(0.0001))*(LOG10($AL10)-LOG10(0.0001)),(BJ10-BB10)/(LOG10(IF(MROUND($AL10,2)&lt;=$AL10,MROUND($AL10,2)+2,MROUND($AL10,2)-2))-LOG10(MROUND($AL10,2)))*(LOG10($AL10)-LOG10(MROUND($AL10,2)))+BB10)</f>
        <v>#DIV/0!</v>
      </c>
      <c r="BS10" s="24" t="e">
        <f t="shared" si="18"/>
        <v>#DIV/0!</v>
      </c>
      <c r="BT10" s="24" t="e">
        <f t="shared" si="19"/>
        <v>#DIV/0!</v>
      </c>
      <c r="BU10" s="24" t="e">
        <f t="shared" si="20"/>
        <v>#DIV/0!</v>
      </c>
      <c r="BV10" s="24" t="e">
        <f t="shared" si="21"/>
        <v>#DIV/0!</v>
      </c>
      <c r="BW10" s="24" t="e">
        <f t="shared" si="22"/>
        <v>#DIV/0!</v>
      </c>
      <c r="BX10" s="24" t="e">
        <f t="shared" si="23"/>
        <v>#DIV/0!</v>
      </c>
      <c r="BY10" s="24" t="e">
        <f t="shared" si="24"/>
        <v>#DIV/0!</v>
      </c>
      <c r="BZ10" s="24" t="e">
        <f t="shared" si="25"/>
        <v>#DIV/0!</v>
      </c>
      <c r="CA10" s="24" t="e">
        <f>10*LOG10(IF(BS10="",0,POWER(10,((BS10+'ModelParams Lw'!$O$4)/10))) +IF(BT10="",0,POWER(10,((BT10+'ModelParams Lw'!$P$4)/10))) +IF(BU10="",0,POWER(10,((BU10+'ModelParams Lw'!$Q$4)/10))) +IF(BV10="",0,POWER(10,((BV10+'ModelParams Lw'!$R$4)/10))) +IF(BW10="",0,POWER(10,((BW10+'ModelParams Lw'!$S$4)/10))) +IF(BX10="",0,POWER(10,((BX10+'ModelParams Lw'!$T$4)/10))) +IF(BY10="",0,POWER(10,((BY10+'ModelParams Lw'!$U$4)/10)))+IF(BZ10="",0,POWER(10,((BZ10+'ModelParams Lw'!$V$4)/10))))</f>
        <v>#DIV/0!</v>
      </c>
      <c r="CB10" s="24" t="e">
        <f t="shared" si="26"/>
        <v>#DIV/0!</v>
      </c>
      <c r="CC10" s="24" t="e">
        <f>(BS10-'ModelParams Lw'!O$10)/'ModelParams Lw'!O$11</f>
        <v>#DIV/0!</v>
      </c>
      <c r="CD10" s="24" t="e">
        <f>(BT10-'ModelParams Lw'!P$10)/'ModelParams Lw'!P$11</f>
        <v>#DIV/0!</v>
      </c>
      <c r="CE10" s="24" t="e">
        <f>(BU10-'ModelParams Lw'!Q$10)/'ModelParams Lw'!Q$11</f>
        <v>#DIV/0!</v>
      </c>
      <c r="CF10" s="24" t="e">
        <f>(BV10-'ModelParams Lw'!R$10)/'ModelParams Lw'!R$11</f>
        <v>#DIV/0!</v>
      </c>
      <c r="CG10" s="24" t="e">
        <f>(BW10-'ModelParams Lw'!S$10)/'ModelParams Lw'!S$11</f>
        <v>#DIV/0!</v>
      </c>
      <c r="CH10" s="24" t="e">
        <f>(BX10-'ModelParams Lw'!T$10)/'ModelParams Lw'!T$11</f>
        <v>#DIV/0!</v>
      </c>
      <c r="CI10" s="24" t="e">
        <f>(BY10-'ModelParams Lw'!U$10)/'ModelParams Lw'!U$11</f>
        <v>#DIV/0!</v>
      </c>
      <c r="CJ10" s="24" t="e">
        <f>(BZ10-'ModelParams Lw'!V$10)/'ModelParams Lw'!V$11</f>
        <v>#DIV/0!</v>
      </c>
      <c r="CK10" s="24">
        <f>IF(Calcul!$E15="SW",'ModelParams Lw'!C$18+'ModelParams Lw'!C$19*LOG(CK$3)+'ModelParams Lw'!C$20*(PI()/4*($D10/1000)^2),IF('ModelParams Lw'!C$21+'ModelParams Lw'!C$22*LOG(CK$3)+'ModelParams Lw'!C$23*(PI()/4*($D10/1000)^2)&lt;'ModelParams Lw'!C$18+'ModelParams Lw'!C$19*LOG(CK$3)+'ModelParams Lw'!C$20*(PI()/4*($D10/1000)^2),'ModelParams Lw'!C$18+'ModelParams Lw'!C$19*LOG(CK$3)+'ModelParams Lw'!C$20*(PI()/4*($D10/1000)^2),'ModelParams Lw'!C$21+'ModelParams Lw'!C$22*LOG(CK$3)+'ModelParams Lw'!C$23*(PI()/4*($D10/1000)^2)))</f>
        <v>31.246735224896717</v>
      </c>
      <c r="CL10" s="24">
        <f>IF(Calcul!$E15="SW",'ModelParams Lw'!D$18+'ModelParams Lw'!D$19*LOG(CL$3)+'ModelParams Lw'!D$20*(PI()/4*($D10/1000)^2),IF('ModelParams Lw'!D$21+'ModelParams Lw'!D$22*LOG(CL$3)+'ModelParams Lw'!D$23*(PI()/4*($D10/1000)^2)&lt;'ModelParams Lw'!D$18+'ModelParams Lw'!D$19*LOG(CL$3)+'ModelParams Lw'!D$20*(PI()/4*($D10/1000)^2),'ModelParams Lw'!D$18+'ModelParams Lw'!D$19*LOG(CL$3)+'ModelParams Lw'!D$20*(PI()/4*($D10/1000)^2),'ModelParams Lw'!D$21+'ModelParams Lw'!D$22*LOG(CL$3)+'ModelParams Lw'!D$23*(PI()/4*($D10/1000)^2)))</f>
        <v>39.203910379364636</v>
      </c>
      <c r="CM10" s="24">
        <f>IF(Calcul!$E15="SW",'ModelParams Lw'!E$18+'ModelParams Lw'!E$19*LOG(CM$3)+'ModelParams Lw'!E$20*(PI()/4*($D10/1000)^2),IF('ModelParams Lw'!E$21+'ModelParams Lw'!E$22*LOG(CM$3)+'ModelParams Lw'!E$23*(PI()/4*($D10/1000)^2)&lt;'ModelParams Lw'!E$18+'ModelParams Lw'!E$19*LOG(CM$3)+'ModelParams Lw'!E$20*(PI()/4*($D10/1000)^2),'ModelParams Lw'!E$18+'ModelParams Lw'!E$19*LOG(CM$3)+'ModelParams Lw'!E$20*(PI()/4*($D10/1000)^2),'ModelParams Lw'!E$21+'ModelParams Lw'!E$22*LOG(CM$3)+'ModelParams Lw'!E$23*(PI()/4*($D10/1000)^2)))</f>
        <v>38.761096154158118</v>
      </c>
      <c r="CN10" s="24">
        <f>IF(Calcul!$E15="SW",'ModelParams Lw'!F$18+'ModelParams Lw'!F$19*LOG(CN$3)+'ModelParams Lw'!F$20*(PI()/4*($D10/1000)^2),IF('ModelParams Lw'!F$21+'ModelParams Lw'!F$22*LOG(CN$3)+'ModelParams Lw'!F$23*(PI()/4*($D10/1000)^2)&lt;'ModelParams Lw'!F$18+'ModelParams Lw'!F$19*LOG(CN$3)+'ModelParams Lw'!F$20*(PI()/4*($D10/1000)^2),'ModelParams Lw'!F$18+'ModelParams Lw'!F$19*LOG(CN$3)+'ModelParams Lw'!F$20*(PI()/4*($D10/1000)^2),'ModelParams Lw'!F$21+'ModelParams Lw'!F$22*LOG(CN$3)+'ModelParams Lw'!F$23*(PI()/4*($D10/1000)^2)))</f>
        <v>42.457901012674256</v>
      </c>
      <c r="CO10" s="24">
        <f>IF(Calcul!$E15="SW",'ModelParams Lw'!G$18+'ModelParams Lw'!G$19*LOG(CO$3)+'ModelParams Lw'!G$20*(PI()/4*($D10/1000)^2),IF('ModelParams Lw'!G$21+'ModelParams Lw'!G$22*LOG(CO$3)+'ModelParams Lw'!G$23*(PI()/4*($D10/1000)^2)&lt;'ModelParams Lw'!G$18+'ModelParams Lw'!G$19*LOG(CO$3)+'ModelParams Lw'!G$20*(PI()/4*($D10/1000)^2),'ModelParams Lw'!G$18+'ModelParams Lw'!G$19*LOG(CO$3)+'ModelParams Lw'!G$20*(PI()/4*($D10/1000)^2),'ModelParams Lw'!G$21+'ModelParams Lw'!G$22*LOG(CO$3)+'ModelParams Lw'!G$23*(PI()/4*($D10/1000)^2)))</f>
        <v>39.983812335865188</v>
      </c>
      <c r="CP10" s="24">
        <f>IF(Calcul!$E15="SW",'ModelParams Lw'!H$18+'ModelParams Lw'!H$19*LOG(CP$3)+'ModelParams Lw'!H$20*(PI()/4*($D10/1000)^2),IF('ModelParams Lw'!H$21+'ModelParams Lw'!H$22*LOG(CP$3)+'ModelParams Lw'!H$23*(PI()/4*($D10/1000)^2)&lt;'ModelParams Lw'!H$18+'ModelParams Lw'!H$19*LOG(CP$3)+'ModelParams Lw'!H$20*(PI()/4*($D10/1000)^2),'ModelParams Lw'!H$18+'ModelParams Lw'!H$19*LOG(CP$3)+'ModelParams Lw'!H$20*(PI()/4*($D10/1000)^2),'ModelParams Lw'!H$21+'ModelParams Lw'!H$22*LOG(CP$3)+'ModelParams Lw'!H$23*(PI()/4*($D10/1000)^2)))</f>
        <v>40.306137042572608</v>
      </c>
      <c r="CQ10" s="24">
        <f>IF(Calcul!$E15="SW",'ModelParams Lw'!I$18+'ModelParams Lw'!I$19*LOG(CQ$3)+'ModelParams Lw'!I$20*(PI()/4*($D10/1000)^2),IF('ModelParams Lw'!I$21+'ModelParams Lw'!I$22*LOG(CQ$3)+'ModelParams Lw'!I$23*(PI()/4*($D10/1000)^2)&lt;'ModelParams Lw'!I$18+'ModelParams Lw'!I$19*LOG(CQ$3)+'ModelParams Lw'!I$20*(PI()/4*($D10/1000)^2),'ModelParams Lw'!I$18+'ModelParams Lw'!I$19*LOG(CQ$3)+'ModelParams Lw'!I$20*(PI()/4*($D10/1000)^2),'ModelParams Lw'!I$21+'ModelParams Lw'!I$22*LOG(CQ$3)+'ModelParams Lw'!I$23*(PI()/4*($D10/1000)^2)))</f>
        <v>35.604370798776131</v>
      </c>
      <c r="CR10" s="24">
        <f>IF(Calcul!$E15="SW",'ModelParams Lw'!J$18+'ModelParams Lw'!J$19*LOG(CR$3)+'ModelParams Lw'!J$20*(PI()/4*($D10/1000)^2),IF('ModelParams Lw'!J$21+'ModelParams Lw'!J$22*LOG(CR$3)+'ModelParams Lw'!J$23*(PI()/4*($D10/1000)^2)&lt;'ModelParams Lw'!J$18+'ModelParams Lw'!J$19*LOG(CR$3)+'ModelParams Lw'!J$20*(PI()/4*($D10/1000)^2),'ModelParams Lw'!J$18+'ModelParams Lw'!J$19*LOG(CR$3)+'ModelParams Lw'!J$20*(PI()/4*($D10/1000)^2),'ModelParams Lw'!J$21+'ModelParams Lw'!J$22*LOG(CR$3)+'ModelParams Lw'!J$23*(PI()/4*($D10/1000)^2)))</f>
        <v>26.405199060578074</v>
      </c>
      <c r="CS10" s="24" t="e">
        <f t="shared" si="3"/>
        <v>#DIV/0!</v>
      </c>
      <c r="CT10" s="24" t="e">
        <f t="shared" si="4"/>
        <v>#DIV/0!</v>
      </c>
      <c r="CU10" s="24" t="e">
        <f t="shared" si="5"/>
        <v>#DIV/0!</v>
      </c>
      <c r="CV10" s="24" t="e">
        <f t="shared" si="6"/>
        <v>#DIV/0!</v>
      </c>
      <c r="CW10" s="24" t="e">
        <f t="shared" si="7"/>
        <v>#DIV/0!</v>
      </c>
      <c r="CX10" s="24" t="e">
        <f t="shared" si="8"/>
        <v>#DIV/0!</v>
      </c>
      <c r="CY10" s="24" t="e">
        <f t="shared" si="9"/>
        <v>#DIV/0!</v>
      </c>
      <c r="CZ10" s="24" t="e">
        <f t="shared" si="10"/>
        <v>#DIV/0!</v>
      </c>
      <c r="DA10" s="24" t="e">
        <f>10*LOG10(IF(CS10="",0,POWER(10,((CS10+'ModelParams Lw'!$O$4)/10))) +IF(CT10="",0,POWER(10,((CT10+'ModelParams Lw'!$P$4)/10))) +IF(CU10="",0,POWER(10,((CU10+'ModelParams Lw'!$Q$4)/10))) +IF(CV10="",0,POWER(10,((CV10+'ModelParams Lw'!$R$4)/10))) +IF(CW10="",0,POWER(10,((CW10+'ModelParams Lw'!$S$4)/10))) +IF(CX10="",0,POWER(10,((CX10+'ModelParams Lw'!$T$4)/10))) +IF(CY10="",0,POWER(10,((CY10+'ModelParams Lw'!$U$4)/10)))+IF(CZ10="",0,POWER(10,((CZ10+'ModelParams Lw'!$V$4)/10))))</f>
        <v>#DIV/0!</v>
      </c>
      <c r="DB10" s="24" t="e">
        <f t="shared" si="27"/>
        <v>#DIV/0!</v>
      </c>
      <c r="DC10" s="24" t="e">
        <f>(CS10-'ModelParams Lw'!$O$10)/'ModelParams Lw'!$O$11</f>
        <v>#DIV/0!</v>
      </c>
      <c r="DD10" s="24" t="e">
        <f>(CT10-'ModelParams Lw'!$P$10)/'ModelParams Lw'!$P$11</f>
        <v>#DIV/0!</v>
      </c>
      <c r="DE10" s="24" t="e">
        <f>(CU10-'ModelParams Lw'!$Q$10)/'ModelParams Lw'!$Q$11</f>
        <v>#DIV/0!</v>
      </c>
      <c r="DF10" s="24" t="e">
        <f>(CV10-'ModelParams Lw'!$R$10)/'ModelParams Lw'!$R$11</f>
        <v>#DIV/0!</v>
      </c>
      <c r="DG10" s="24" t="e">
        <f>(CW10-'ModelParams Lw'!$S$10)/'ModelParams Lw'!$S$11</f>
        <v>#DIV/0!</v>
      </c>
      <c r="DH10" s="24" t="e">
        <f>(CX10-'ModelParams Lw'!$T$10)/'ModelParams Lw'!$T$11</f>
        <v>#DIV/0!</v>
      </c>
      <c r="DI10" s="24" t="e">
        <f>(CY10-'ModelParams Lw'!$U$10)/'ModelParams Lw'!$U$11</f>
        <v>#DIV/0!</v>
      </c>
      <c r="DJ10" s="24" t="e">
        <f>(CZ10-'ModelParams Lw'!$V$10)/'ModelParams Lw'!$V$11</f>
        <v>#DIV/0!</v>
      </c>
    </row>
    <row r="11" spans="1:114">
      <c r="A11" s="12">
        <f>Calcul!B16</f>
        <v>0</v>
      </c>
      <c r="B11" s="12">
        <f t="shared" si="11"/>
        <v>0</v>
      </c>
      <c r="C11" s="12">
        <f>Calcul!C16</f>
        <v>0</v>
      </c>
      <c r="D11" s="12">
        <f>Calcul!D16</f>
        <v>0</v>
      </c>
      <c r="E11" s="12">
        <f t="shared" si="12"/>
        <v>400</v>
      </c>
      <c r="F11" s="12">
        <f t="shared" si="13"/>
        <v>900</v>
      </c>
      <c r="G11" s="12" t="e">
        <f t="shared" si="14"/>
        <v>#DIV/0!</v>
      </c>
      <c r="H11" s="24" t="e">
        <f t="shared" si="0"/>
        <v>#DIV/0!</v>
      </c>
      <c r="I11" s="24">
        <f>'ModelParams Lw'!$B$6*EXP('ModelParams Lw'!$C$6*D11)</f>
        <v>-0.98585217513044054</v>
      </c>
      <c r="J11" s="24">
        <f>'ModelParams Lw'!$B$7*D11^2+'ModelParams Lw'!$C$7*D11+'ModelParams Lw'!$D$7</f>
        <v>-7.1</v>
      </c>
      <c r="K11" s="24">
        <f>'ModelParams Lw'!$B$8*D11^2+'ModelParams Lw'!$C$8*D11+'ModelParams Lw'!$D$8</f>
        <v>46.485999999999997</v>
      </c>
      <c r="L11" s="21" t="e">
        <f t="shared" si="15"/>
        <v>#DIV/0!</v>
      </c>
      <c r="M11" s="21" t="e">
        <f t="shared" si="1"/>
        <v>#DIV/0!</v>
      </c>
      <c r="N11" s="21" t="e">
        <f t="shared" si="1"/>
        <v>#DIV/0!</v>
      </c>
      <c r="O11" s="21" t="e">
        <f t="shared" si="1"/>
        <v>#DIV/0!</v>
      </c>
      <c r="P11" s="21" t="e">
        <f t="shared" si="1"/>
        <v>#DIV/0!</v>
      </c>
      <c r="Q11" s="21" t="e">
        <f t="shared" si="1"/>
        <v>#DIV/0!</v>
      </c>
      <c r="R11" s="21" t="e">
        <f t="shared" si="1"/>
        <v>#DIV/0!</v>
      </c>
      <c r="S11" s="21" t="e">
        <f t="shared" si="1"/>
        <v>#DIV/0!</v>
      </c>
      <c r="T11" s="24" t="e">
        <f>'ModelParams Lw'!$B$3+'ModelParams Lw'!$B$4*LOG10($B11/3600/(PI()/4*($D11/1000)^2))+'ModelParams Lw'!$B$5*LOG10(2*$H11/(1.2*($B11/3600/(PI()/4*($D11/1000)^2))^2))+10*LOG10($D11/1000)+L11</f>
        <v>#DIV/0!</v>
      </c>
      <c r="U11" s="24" t="e">
        <f>'ModelParams Lw'!$B$3+'ModelParams Lw'!$B$4*LOG10($B11/3600/(PI()/4*($D11/1000)^2))+'ModelParams Lw'!$B$5*LOG10(2*$H11/(1.2*($B11/3600/(PI()/4*($D11/1000)^2))^2))+10*LOG10($D11/1000)+M11</f>
        <v>#DIV/0!</v>
      </c>
      <c r="V11" s="24" t="e">
        <f>'ModelParams Lw'!$B$3+'ModelParams Lw'!$B$4*LOG10($B11/3600/(PI()/4*($D11/1000)^2))+'ModelParams Lw'!$B$5*LOG10(2*$H11/(1.2*($B11/3600/(PI()/4*($D11/1000)^2))^2))+10*LOG10($D11/1000)+N11</f>
        <v>#DIV/0!</v>
      </c>
      <c r="W11" s="24" t="e">
        <f>'ModelParams Lw'!$B$3+'ModelParams Lw'!$B$4*LOG10($B11/3600/(PI()/4*($D11/1000)^2))+'ModelParams Lw'!$B$5*LOG10(2*$H11/(1.2*($B11/3600/(PI()/4*($D11/1000)^2))^2))+10*LOG10($D11/1000)+O11</f>
        <v>#DIV/0!</v>
      </c>
      <c r="X11" s="24" t="e">
        <f>'ModelParams Lw'!$B$3+'ModelParams Lw'!$B$4*LOG10($B11/3600/(PI()/4*($D11/1000)^2))+'ModelParams Lw'!$B$5*LOG10(2*$H11/(1.2*($B11/3600/(PI()/4*($D11/1000)^2))^2))+10*LOG10($D11/1000)+P11</f>
        <v>#DIV/0!</v>
      </c>
      <c r="Y11" s="24" t="e">
        <f>'ModelParams Lw'!$B$3+'ModelParams Lw'!$B$4*LOG10($B11/3600/(PI()/4*($D11/1000)^2))+'ModelParams Lw'!$B$5*LOG10(2*$H11/(1.2*($B11/3600/(PI()/4*($D11/1000)^2))^2))+10*LOG10($D11/1000)+Q11</f>
        <v>#DIV/0!</v>
      </c>
      <c r="Z11" s="24" t="e">
        <f>'ModelParams Lw'!$B$3+'ModelParams Lw'!$B$4*LOG10($B11/3600/(PI()/4*($D11/1000)^2))+'ModelParams Lw'!$B$5*LOG10(2*$H11/(1.2*($B11/3600/(PI()/4*($D11/1000)^2))^2))+10*LOG10($D11/1000)+R11</f>
        <v>#DIV/0!</v>
      </c>
      <c r="AA11" s="24" t="e">
        <f>'ModelParams Lw'!$B$3+'ModelParams Lw'!$B$4*LOG10($B11/3600/(PI()/4*($D11/1000)^2))+'ModelParams Lw'!$B$5*LOG10(2*$H11/(1.2*($B11/3600/(PI()/4*($D11/1000)^2))^2))+10*LOG10($D11/1000)+S11</f>
        <v>#DIV/0!</v>
      </c>
      <c r="AB11" s="24" t="e">
        <f>10*LOG10(IF(T11="",0,POWER(10,((T11+'ModelParams Lw'!$O$4)/10))) +IF(U11="",0,POWER(10,((U11+'ModelParams Lw'!$P$4)/10))) +IF(V11="",0,POWER(10,((V11+'ModelParams Lw'!$Q$4)/10))) +IF(W11="",0,POWER(10,((W11+'ModelParams Lw'!$R$4)/10))) +IF(X11="",0,POWER(10,((X11+'ModelParams Lw'!$S$4)/10))) +IF(Y11="",0,POWER(10,((Y11+'ModelParams Lw'!$T$4)/10))) +IF(Z11="",0,POWER(10,((Z11+'ModelParams Lw'!$U$4)/10)))+IF(AA11="",0,POWER(10,((AA11+'ModelParams Lw'!$V$4)/10))))</f>
        <v>#DIV/0!</v>
      </c>
      <c r="AC11" s="24" t="e">
        <f t="shared" si="16"/>
        <v>#DIV/0!</v>
      </c>
      <c r="AD11" s="24" t="e">
        <f>(T11-'ModelParams Lw'!O$10)/'ModelParams Lw'!O$11</f>
        <v>#DIV/0!</v>
      </c>
      <c r="AE11" s="24" t="e">
        <f>(U11-'ModelParams Lw'!P$10)/'ModelParams Lw'!P$11</f>
        <v>#DIV/0!</v>
      </c>
      <c r="AF11" s="24" t="e">
        <f>(V11-'ModelParams Lw'!Q$10)/'ModelParams Lw'!Q$11</f>
        <v>#DIV/0!</v>
      </c>
      <c r="AG11" s="24" t="e">
        <f>(W11-'ModelParams Lw'!R$10)/'ModelParams Lw'!R$11</f>
        <v>#DIV/0!</v>
      </c>
      <c r="AH11" s="24" t="e">
        <f>(X11-'ModelParams Lw'!S$10)/'ModelParams Lw'!S$11</f>
        <v>#DIV/0!</v>
      </c>
      <c r="AI11" s="24" t="e">
        <f>(Y11-'ModelParams Lw'!T$10)/'ModelParams Lw'!T$11</f>
        <v>#DIV/0!</v>
      </c>
      <c r="AJ11" s="24" t="e">
        <f>(Z11-'ModelParams Lw'!U$10)/'ModelParams Lw'!U$11</f>
        <v>#DIV/0!</v>
      </c>
      <c r="AK11" s="24" t="e">
        <f>(AA11-'ModelParams Lw'!V$10)/'ModelParams Lw'!V$11</f>
        <v>#DIV/0!</v>
      </c>
      <c r="AL11" s="24" t="e">
        <f t="shared" si="17"/>
        <v>#DIV/0!</v>
      </c>
      <c r="AM11" s="24" t="e">
        <f>LOOKUP($G11,SilencerParams!$E$3:$E$98,SilencerParams!K$3:K$98)</f>
        <v>#DIV/0!</v>
      </c>
      <c r="AN11" s="24" t="e">
        <f>LOOKUP($G11,SilencerParams!$E$3:$E$98,SilencerParams!L$3:L$98)</f>
        <v>#DIV/0!</v>
      </c>
      <c r="AO11" s="24" t="e">
        <f>LOOKUP($G11,SilencerParams!$E$3:$E$98,SilencerParams!M$3:M$98)</f>
        <v>#DIV/0!</v>
      </c>
      <c r="AP11" s="24" t="e">
        <f>LOOKUP($G11,SilencerParams!$E$3:$E$98,SilencerParams!N$3:N$98)</f>
        <v>#DIV/0!</v>
      </c>
      <c r="AQ11" s="24" t="e">
        <f>LOOKUP($G11,SilencerParams!$E$3:$E$98,SilencerParams!O$3:O$98)</f>
        <v>#DIV/0!</v>
      </c>
      <c r="AR11" s="24" t="e">
        <f>LOOKUP($G11,SilencerParams!$E$3:$E$98,SilencerParams!P$3:P$98)</f>
        <v>#DIV/0!</v>
      </c>
      <c r="AS11" s="24" t="e">
        <f>LOOKUP($G11,SilencerParams!$E$3:$E$98,SilencerParams!Q$3:Q$98)</f>
        <v>#DIV/0!</v>
      </c>
      <c r="AT11" s="24" t="e">
        <f>LOOKUP($G11,SilencerParams!$E$3:$E$98,SilencerParams!R$3:R$98)</f>
        <v>#DIV/0!</v>
      </c>
      <c r="AU11" s="151" t="e">
        <f>LOOKUP($G11,SilencerParams!$E$3:$E$98,SilencerParams!S$3:S$98)</f>
        <v>#DIV/0!</v>
      </c>
      <c r="AV11" s="151" t="e">
        <f>LOOKUP($G11,SilencerParams!$E$3:$E$98,SilencerParams!T$3:T$98)</f>
        <v>#DIV/0!</v>
      </c>
      <c r="AW11" s="151" t="e">
        <f>LOOKUP($G11,SilencerParams!$E$3:$E$98,SilencerParams!U$3:U$98)</f>
        <v>#DIV/0!</v>
      </c>
      <c r="AX11" s="151" t="e">
        <f>LOOKUP($G11,SilencerParams!$E$3:$E$98,SilencerParams!V$3:V$98)</f>
        <v>#DIV/0!</v>
      </c>
      <c r="AY11" s="151" t="e">
        <f>LOOKUP($G11,SilencerParams!$E$3:$E$98,SilencerParams!W$3:W$98)</f>
        <v>#DIV/0!</v>
      </c>
      <c r="AZ11" s="151" t="e">
        <f>LOOKUP($G11,SilencerParams!$E$3:$E$98,SilencerParams!X$3:X$98)</f>
        <v>#DIV/0!</v>
      </c>
      <c r="BA11" s="151" t="e">
        <f>LOOKUP($G11,SilencerParams!$E$3:$E$98,SilencerParams!Y$3:Y$98)</f>
        <v>#DIV/0!</v>
      </c>
      <c r="BB11" s="151" t="e">
        <f>LOOKUP($G11,SilencerParams!$E$3:$E$98,SilencerParams!Z$3:Z$98)</f>
        <v>#DIV/0!</v>
      </c>
      <c r="BC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LOOKUP(IF(MROUND($AL11,2)&lt;=$AL11,CONCATENATE($D11,IF($F11&gt;=1000,$F11,CONCATENATE(0,$F11)),CONCATENATE(0,MROUND($AL11,2)+2)),CONCATENATE($D11,IF($F11&gt;=1000,$F11,CONCATENATE(0,$F11)),CONCATENATE(0,MROUND($AL11,2)-2))),SilencerParams!$E$3:$E$98,SilencerParams!S$3:S$98)</f>
        <v>#DIV/0!</v>
      </c>
      <c r="BD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LOOKUP(IF(MROUND($AL11,2)&lt;=$AL11,CONCATENATE($D11,IF($F11&gt;=1000,$F11,CONCATENATE(0,$F11)),CONCATENATE(0,MROUND($AL11,2)+2)),CONCATENATE($D11,IF($F11&gt;=1000,$F11,CONCATENATE(0,$F11)),CONCATENATE(0,MROUND($AL11,2)-2))),SilencerParams!$E$3:$E$98,SilencerParams!T$3:T$98)</f>
        <v>#DIV/0!</v>
      </c>
      <c r="BE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LOOKUP(IF(MROUND($AL11,2)&lt;=$AL11,CONCATENATE($D11,IF($F11&gt;=1000,$F11,CONCATENATE(0,$F11)),CONCATENATE(0,MROUND($AL11,2)+2)),CONCATENATE($D11,IF($F11&gt;=1000,$F11,CONCATENATE(0,$F11)),CONCATENATE(0,MROUND($AL11,2)-2))),SilencerParams!$E$3:$E$98,SilencerParams!U$3:U$98)</f>
        <v>#DIV/0!</v>
      </c>
      <c r="BF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LOOKUP(IF(MROUND($AL11,2)&lt;=$AL11,CONCATENATE($D11,IF($F11&gt;=1000,$F11,CONCATENATE(0,$F11)),CONCATENATE(0,MROUND($AL11,2)+2)),CONCATENATE($D11,IF($F11&gt;=1000,$F11,CONCATENATE(0,$F11)),CONCATENATE(0,MROUND($AL11,2)-2))),SilencerParams!$E$3:$E$98,SilencerParams!V$3:V$98)</f>
        <v>#DIV/0!</v>
      </c>
      <c r="BG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LOOKUP(IF(MROUND($AL11,2)&lt;=$AL11,CONCATENATE($D11,IF($F11&gt;=1000,$F11,CONCATENATE(0,$F11)),CONCATENATE(0,MROUND($AL11,2)+2)),CONCATENATE($D11,IF($F11&gt;=1000,$F11,CONCATENATE(0,$F11)),CONCATENATE(0,MROUND($AL11,2)-2))),SilencerParams!$E$3:$E$98,SilencerParams!W$3:W$98)</f>
        <v>#DIV/0!</v>
      </c>
      <c r="BH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LOOKUP(IF(MROUND($AL11,2)&lt;=$AL11,CONCATENATE($D11,IF($F11&gt;=1000,$F11,CONCATENATE(0,$F11)),CONCATENATE(0,MROUND($AL11,2)+2)),CONCATENATE($D11,IF($F11&gt;=1000,$F11,CONCATENATE(0,$F11)),CONCATENATE(0,MROUND($AL11,2)-2))),SilencerParams!$E$3:$E$98,SilencerParams!X$3:X$98)</f>
        <v>#DIV/0!</v>
      </c>
      <c r="BI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LOOKUP(IF(MROUND($AL11,2)&lt;=$AL11,CONCATENATE($D11,IF($F11&gt;=1000,$F11,CONCATENATE(0,$F11)),CONCATENATE(0,MROUND($AL11,2)+2)),CONCATENATE($D11,IF($F11&gt;=1000,$F11,CONCATENATE(0,$F11)),CONCATENATE(0,MROUND($AL11,2)-2))),SilencerParams!$E$3:$E$98,SilencerParams!Y$3:Y$98)</f>
        <v>#DIV/0!</v>
      </c>
      <c r="BJ11" s="151" t="e">
        <f>LOOKUP(IF(MROUND($AL11,2)&lt;=$AL11,CONCATENATE($D11,IF($F11&gt;=1000,$F11,CONCATENATE(0,$F11)),CONCATENATE(0,MROUND($AL11,2)+2)),CONCATENATE($D11,IF($F11&gt;=1000,$F11,CONCATENATE(0,$F11)),CONCATENATE(0,MROUND($AL11,2)-2))),SilencerParams!$E$3:$E$98,SilencerParams!Z$3:Z$98)</f>
        <v>#DIV/0!</v>
      </c>
      <c r="BK11" s="151" t="e">
        <f>IF($AL11&lt;2,LOOKUP(CONCATENATE($D11,IF($E11&gt;=1000,$E11,CONCATENATE(0,$E11)),"02"),SilencerParams!$E$3:$E$98,SilencerParams!S$3:S$98)/(LOG10(2)-LOG10(0.0001))*(LOG10($AL11)-LOG10(0.0001)),(BC11-AU11)/(LOG10(IF(MROUND($AL11,2)&lt;=$AL11,MROUND($AL11,2)+2,MROUND($AL11,2)-2))-LOG10(MROUND($AL11,2)))*(LOG10($AL11)-LOG10(MROUND($AL11,2)))+AU11)</f>
        <v>#DIV/0!</v>
      </c>
      <c r="BL11" s="151" t="e">
        <f>IF($AL11&lt;2,LOOKUP(CONCATENATE($D11,IF($E11&gt;=1000,$E11,CONCATENATE(0,$E11)),"02"),SilencerParams!$E$3:$E$98,SilencerParams!T$3:T$98)/(LOG10(2)-LOG10(0.0001))*(LOG10($AL11)-LOG10(0.0001)),(BD11-AV11)/(LOG10(IF(MROUND($AL11,2)&lt;=$AL11,MROUND($AL11,2)+2,MROUND($AL11,2)-2))-LOG10(MROUND($AL11,2)))*(LOG10($AL11)-LOG10(MROUND($AL11,2)))+AV11)</f>
        <v>#DIV/0!</v>
      </c>
      <c r="BM11" s="151" t="e">
        <f>IF($AL11&lt;2,LOOKUP(CONCATENATE($D11,IF($E11&gt;=1000,$E11,CONCATENATE(0,$E11)),"02"),SilencerParams!$E$3:$E$98,SilencerParams!U$3:U$98)/(LOG10(2)-LOG10(0.0001))*(LOG10($AL11)-LOG10(0.0001)),(BE11-AW11)/(LOG10(IF(MROUND($AL11,2)&lt;=$AL11,MROUND($AL11,2)+2,MROUND($AL11,2)-2))-LOG10(MROUND($AL11,2)))*(LOG10($AL11)-LOG10(MROUND($AL11,2)))+AW11)</f>
        <v>#DIV/0!</v>
      </c>
      <c r="BN11" s="151" t="e">
        <f>IF($AL11&lt;2,LOOKUP(CONCATENATE($D11,IF($E11&gt;=1000,$E11,CONCATENATE(0,$E11)),"02"),SilencerParams!$E$3:$E$98,SilencerParams!V$3:V$98)/(LOG10(2)-LOG10(0.0001))*(LOG10($AL11)-LOG10(0.0001)),(BF11-AX11)/(LOG10(IF(MROUND($AL11,2)&lt;=$AL11,MROUND($AL11,2)+2,MROUND($AL11,2)-2))-LOG10(MROUND($AL11,2)))*(LOG10($AL11)-LOG10(MROUND($AL11,2)))+AX11)</f>
        <v>#DIV/0!</v>
      </c>
      <c r="BO11" s="151" t="e">
        <f>IF($AL11&lt;2,LOOKUP(CONCATENATE($D11,IF($E11&gt;=1000,$E11,CONCATENATE(0,$E11)),"02"),SilencerParams!$E$3:$E$98,SilencerParams!W$3:W$98)/(LOG10(2)-LOG10(0.0001))*(LOG10($AL11)-LOG10(0.0001)),(BG11-AY11)/(LOG10(IF(MROUND($AL11,2)&lt;=$AL11,MROUND($AL11,2)+2,MROUND($AL11,2)-2))-LOG10(MROUND($AL11,2)))*(LOG10($AL11)-LOG10(MROUND($AL11,2)))+AY11)</f>
        <v>#DIV/0!</v>
      </c>
      <c r="BP11" s="151" t="e">
        <f>IF($AL11&lt;2,LOOKUP(CONCATENATE($D11,IF($E11&gt;=1000,$E11,CONCATENATE(0,$E11)),"02"),SilencerParams!$E$3:$E$98,SilencerParams!X$3:X$98)/(LOG10(2)-LOG10(0.0001))*(LOG10($AL11)-LOG10(0.0001)),(BH11-AZ11)/(LOG10(IF(MROUND($AL11,2)&lt;=$AL11,MROUND($AL11,2)+2,MROUND($AL11,2)-2))-LOG10(MROUND($AL11,2)))*(LOG10($AL11)-LOG10(MROUND($AL11,2)))+AZ11)</f>
        <v>#DIV/0!</v>
      </c>
      <c r="BQ11" s="151" t="e">
        <f>IF($AL11&lt;2,LOOKUP(CONCATENATE($D11,IF($E11&gt;=1000,$E11,CONCATENATE(0,$E11)),"02"),SilencerParams!$E$3:$E$98,SilencerParams!Y$3:Y$98)/(LOG10(2)-LOG10(0.0001))*(LOG10($AL11)-LOG10(0.0001)),(BI11-BA11)/(LOG10(IF(MROUND($AL11,2)&lt;=$AL11,MROUND($AL11,2)+2,MROUND($AL11,2)-2))-LOG10(MROUND($AL11,2)))*(LOG10($AL11)-LOG10(MROUND($AL11,2)))+BA11)</f>
        <v>#DIV/0!</v>
      </c>
      <c r="BR11" s="151" t="e">
        <f>IF($AL11&lt;2,LOOKUP(CONCATENATE($D11,IF($E11&gt;=1000,$E11,CONCATENATE(0,$E11)),"02"),SilencerParams!$E$3:$E$98,SilencerParams!Z$3:Z$98)/(LOG10(2)-LOG10(0.0001))*(LOG10($AL11)-LOG10(0.0001)),(BJ11-BB11)/(LOG10(IF(MROUND($AL11,2)&lt;=$AL11,MROUND($AL11,2)+2,MROUND($AL11,2)-2))-LOG10(MROUND($AL11,2)))*(LOG10($AL11)-LOG10(MROUND($AL11,2)))+BB11)</f>
        <v>#DIV/0!</v>
      </c>
      <c r="BS11" s="24" t="e">
        <f t="shared" si="18"/>
        <v>#DIV/0!</v>
      </c>
      <c r="BT11" s="24" t="e">
        <f t="shared" si="19"/>
        <v>#DIV/0!</v>
      </c>
      <c r="BU11" s="24" t="e">
        <f t="shared" si="20"/>
        <v>#DIV/0!</v>
      </c>
      <c r="BV11" s="24" t="e">
        <f t="shared" si="21"/>
        <v>#DIV/0!</v>
      </c>
      <c r="BW11" s="24" t="e">
        <f t="shared" si="22"/>
        <v>#DIV/0!</v>
      </c>
      <c r="BX11" s="24" t="e">
        <f t="shared" si="23"/>
        <v>#DIV/0!</v>
      </c>
      <c r="BY11" s="24" t="e">
        <f t="shared" si="24"/>
        <v>#DIV/0!</v>
      </c>
      <c r="BZ11" s="24" t="e">
        <f t="shared" si="25"/>
        <v>#DIV/0!</v>
      </c>
      <c r="CA11" s="24" t="e">
        <f>10*LOG10(IF(BS11="",0,POWER(10,((BS11+'ModelParams Lw'!$O$4)/10))) +IF(BT11="",0,POWER(10,((BT11+'ModelParams Lw'!$P$4)/10))) +IF(BU11="",0,POWER(10,((BU11+'ModelParams Lw'!$Q$4)/10))) +IF(BV11="",0,POWER(10,((BV11+'ModelParams Lw'!$R$4)/10))) +IF(BW11="",0,POWER(10,((BW11+'ModelParams Lw'!$S$4)/10))) +IF(BX11="",0,POWER(10,((BX11+'ModelParams Lw'!$T$4)/10))) +IF(BY11="",0,POWER(10,((BY11+'ModelParams Lw'!$U$4)/10)))+IF(BZ11="",0,POWER(10,((BZ11+'ModelParams Lw'!$V$4)/10))))</f>
        <v>#DIV/0!</v>
      </c>
      <c r="CB11" s="24" t="e">
        <f t="shared" si="26"/>
        <v>#DIV/0!</v>
      </c>
      <c r="CC11" s="24" t="e">
        <f>(BS11-'ModelParams Lw'!O$10)/'ModelParams Lw'!O$11</f>
        <v>#DIV/0!</v>
      </c>
      <c r="CD11" s="24" t="e">
        <f>(BT11-'ModelParams Lw'!P$10)/'ModelParams Lw'!P$11</f>
        <v>#DIV/0!</v>
      </c>
      <c r="CE11" s="24" t="e">
        <f>(BU11-'ModelParams Lw'!Q$10)/'ModelParams Lw'!Q$11</f>
        <v>#DIV/0!</v>
      </c>
      <c r="CF11" s="24" t="e">
        <f>(BV11-'ModelParams Lw'!R$10)/'ModelParams Lw'!R$11</f>
        <v>#DIV/0!</v>
      </c>
      <c r="CG11" s="24" t="e">
        <f>(BW11-'ModelParams Lw'!S$10)/'ModelParams Lw'!S$11</f>
        <v>#DIV/0!</v>
      </c>
      <c r="CH11" s="24" t="e">
        <f>(BX11-'ModelParams Lw'!T$10)/'ModelParams Lw'!T$11</f>
        <v>#DIV/0!</v>
      </c>
      <c r="CI11" s="24" t="e">
        <f>(BY11-'ModelParams Lw'!U$10)/'ModelParams Lw'!U$11</f>
        <v>#DIV/0!</v>
      </c>
      <c r="CJ11" s="24" t="e">
        <f>(BZ11-'ModelParams Lw'!V$10)/'ModelParams Lw'!V$11</f>
        <v>#DIV/0!</v>
      </c>
      <c r="CK11" s="24">
        <f>IF(Calcul!$E16="SW",'ModelParams Lw'!C$18+'ModelParams Lw'!C$19*LOG(CK$3)+'ModelParams Lw'!C$20*(PI()/4*($D11/1000)^2),IF('ModelParams Lw'!C$21+'ModelParams Lw'!C$22*LOG(CK$3)+'ModelParams Lw'!C$23*(PI()/4*($D11/1000)^2)&lt;'ModelParams Lw'!C$18+'ModelParams Lw'!C$19*LOG(CK$3)+'ModelParams Lw'!C$20*(PI()/4*($D11/1000)^2),'ModelParams Lw'!C$18+'ModelParams Lw'!C$19*LOG(CK$3)+'ModelParams Lw'!C$20*(PI()/4*($D11/1000)^2),'ModelParams Lw'!C$21+'ModelParams Lw'!C$22*LOG(CK$3)+'ModelParams Lw'!C$23*(PI()/4*($D11/1000)^2)))</f>
        <v>31.246735224896717</v>
      </c>
      <c r="CL11" s="24">
        <f>IF(Calcul!$E16="SW",'ModelParams Lw'!D$18+'ModelParams Lw'!D$19*LOG(CL$3)+'ModelParams Lw'!D$20*(PI()/4*($D11/1000)^2),IF('ModelParams Lw'!D$21+'ModelParams Lw'!D$22*LOG(CL$3)+'ModelParams Lw'!D$23*(PI()/4*($D11/1000)^2)&lt;'ModelParams Lw'!D$18+'ModelParams Lw'!D$19*LOG(CL$3)+'ModelParams Lw'!D$20*(PI()/4*($D11/1000)^2),'ModelParams Lw'!D$18+'ModelParams Lw'!D$19*LOG(CL$3)+'ModelParams Lw'!D$20*(PI()/4*($D11/1000)^2),'ModelParams Lw'!D$21+'ModelParams Lw'!D$22*LOG(CL$3)+'ModelParams Lw'!D$23*(PI()/4*($D11/1000)^2)))</f>
        <v>39.203910379364636</v>
      </c>
      <c r="CM11" s="24">
        <f>IF(Calcul!$E16="SW",'ModelParams Lw'!E$18+'ModelParams Lw'!E$19*LOG(CM$3)+'ModelParams Lw'!E$20*(PI()/4*($D11/1000)^2),IF('ModelParams Lw'!E$21+'ModelParams Lw'!E$22*LOG(CM$3)+'ModelParams Lw'!E$23*(PI()/4*($D11/1000)^2)&lt;'ModelParams Lw'!E$18+'ModelParams Lw'!E$19*LOG(CM$3)+'ModelParams Lw'!E$20*(PI()/4*($D11/1000)^2),'ModelParams Lw'!E$18+'ModelParams Lw'!E$19*LOG(CM$3)+'ModelParams Lw'!E$20*(PI()/4*($D11/1000)^2),'ModelParams Lw'!E$21+'ModelParams Lw'!E$22*LOG(CM$3)+'ModelParams Lw'!E$23*(PI()/4*($D11/1000)^2)))</f>
        <v>38.761096154158118</v>
      </c>
      <c r="CN11" s="24">
        <f>IF(Calcul!$E16="SW",'ModelParams Lw'!F$18+'ModelParams Lw'!F$19*LOG(CN$3)+'ModelParams Lw'!F$20*(PI()/4*($D11/1000)^2),IF('ModelParams Lw'!F$21+'ModelParams Lw'!F$22*LOG(CN$3)+'ModelParams Lw'!F$23*(PI()/4*($D11/1000)^2)&lt;'ModelParams Lw'!F$18+'ModelParams Lw'!F$19*LOG(CN$3)+'ModelParams Lw'!F$20*(PI()/4*($D11/1000)^2),'ModelParams Lw'!F$18+'ModelParams Lw'!F$19*LOG(CN$3)+'ModelParams Lw'!F$20*(PI()/4*($D11/1000)^2),'ModelParams Lw'!F$21+'ModelParams Lw'!F$22*LOG(CN$3)+'ModelParams Lw'!F$23*(PI()/4*($D11/1000)^2)))</f>
        <v>42.457901012674256</v>
      </c>
      <c r="CO11" s="24">
        <f>IF(Calcul!$E16="SW",'ModelParams Lw'!G$18+'ModelParams Lw'!G$19*LOG(CO$3)+'ModelParams Lw'!G$20*(PI()/4*($D11/1000)^2),IF('ModelParams Lw'!G$21+'ModelParams Lw'!G$22*LOG(CO$3)+'ModelParams Lw'!G$23*(PI()/4*($D11/1000)^2)&lt;'ModelParams Lw'!G$18+'ModelParams Lw'!G$19*LOG(CO$3)+'ModelParams Lw'!G$20*(PI()/4*($D11/1000)^2),'ModelParams Lw'!G$18+'ModelParams Lw'!G$19*LOG(CO$3)+'ModelParams Lw'!G$20*(PI()/4*($D11/1000)^2),'ModelParams Lw'!G$21+'ModelParams Lw'!G$22*LOG(CO$3)+'ModelParams Lw'!G$23*(PI()/4*($D11/1000)^2)))</f>
        <v>39.983812335865188</v>
      </c>
      <c r="CP11" s="24">
        <f>IF(Calcul!$E16="SW",'ModelParams Lw'!H$18+'ModelParams Lw'!H$19*LOG(CP$3)+'ModelParams Lw'!H$20*(PI()/4*($D11/1000)^2),IF('ModelParams Lw'!H$21+'ModelParams Lw'!H$22*LOG(CP$3)+'ModelParams Lw'!H$23*(PI()/4*($D11/1000)^2)&lt;'ModelParams Lw'!H$18+'ModelParams Lw'!H$19*LOG(CP$3)+'ModelParams Lw'!H$20*(PI()/4*($D11/1000)^2),'ModelParams Lw'!H$18+'ModelParams Lw'!H$19*LOG(CP$3)+'ModelParams Lw'!H$20*(PI()/4*($D11/1000)^2),'ModelParams Lw'!H$21+'ModelParams Lw'!H$22*LOG(CP$3)+'ModelParams Lw'!H$23*(PI()/4*($D11/1000)^2)))</f>
        <v>40.306137042572608</v>
      </c>
      <c r="CQ11" s="24">
        <f>IF(Calcul!$E16="SW",'ModelParams Lw'!I$18+'ModelParams Lw'!I$19*LOG(CQ$3)+'ModelParams Lw'!I$20*(PI()/4*($D11/1000)^2),IF('ModelParams Lw'!I$21+'ModelParams Lw'!I$22*LOG(CQ$3)+'ModelParams Lw'!I$23*(PI()/4*($D11/1000)^2)&lt;'ModelParams Lw'!I$18+'ModelParams Lw'!I$19*LOG(CQ$3)+'ModelParams Lw'!I$20*(PI()/4*($D11/1000)^2),'ModelParams Lw'!I$18+'ModelParams Lw'!I$19*LOG(CQ$3)+'ModelParams Lw'!I$20*(PI()/4*($D11/1000)^2),'ModelParams Lw'!I$21+'ModelParams Lw'!I$22*LOG(CQ$3)+'ModelParams Lw'!I$23*(PI()/4*($D11/1000)^2)))</f>
        <v>35.604370798776131</v>
      </c>
      <c r="CR11" s="24">
        <f>IF(Calcul!$E16="SW",'ModelParams Lw'!J$18+'ModelParams Lw'!J$19*LOG(CR$3)+'ModelParams Lw'!J$20*(PI()/4*($D11/1000)^2),IF('ModelParams Lw'!J$21+'ModelParams Lw'!J$22*LOG(CR$3)+'ModelParams Lw'!J$23*(PI()/4*($D11/1000)^2)&lt;'ModelParams Lw'!J$18+'ModelParams Lw'!J$19*LOG(CR$3)+'ModelParams Lw'!J$20*(PI()/4*($D11/1000)^2),'ModelParams Lw'!J$18+'ModelParams Lw'!J$19*LOG(CR$3)+'ModelParams Lw'!J$20*(PI()/4*($D11/1000)^2),'ModelParams Lw'!J$21+'ModelParams Lw'!J$22*LOG(CR$3)+'ModelParams Lw'!J$23*(PI()/4*($D11/1000)^2)))</f>
        <v>26.405199060578074</v>
      </c>
      <c r="CS11" s="24" t="e">
        <f t="shared" si="3"/>
        <v>#DIV/0!</v>
      </c>
      <c r="CT11" s="24" t="e">
        <f t="shared" si="4"/>
        <v>#DIV/0!</v>
      </c>
      <c r="CU11" s="24" t="e">
        <f t="shared" si="5"/>
        <v>#DIV/0!</v>
      </c>
      <c r="CV11" s="24" t="e">
        <f t="shared" si="6"/>
        <v>#DIV/0!</v>
      </c>
      <c r="CW11" s="24" t="e">
        <f t="shared" si="7"/>
        <v>#DIV/0!</v>
      </c>
      <c r="CX11" s="24" t="e">
        <f t="shared" si="8"/>
        <v>#DIV/0!</v>
      </c>
      <c r="CY11" s="24" t="e">
        <f t="shared" si="9"/>
        <v>#DIV/0!</v>
      </c>
      <c r="CZ11" s="24" t="e">
        <f t="shared" si="10"/>
        <v>#DIV/0!</v>
      </c>
      <c r="DA11" s="24" t="e">
        <f>10*LOG10(IF(CS11="",0,POWER(10,((CS11+'ModelParams Lw'!$O$4)/10))) +IF(CT11="",0,POWER(10,((CT11+'ModelParams Lw'!$P$4)/10))) +IF(CU11="",0,POWER(10,((CU11+'ModelParams Lw'!$Q$4)/10))) +IF(CV11="",0,POWER(10,((CV11+'ModelParams Lw'!$R$4)/10))) +IF(CW11="",0,POWER(10,((CW11+'ModelParams Lw'!$S$4)/10))) +IF(CX11="",0,POWER(10,((CX11+'ModelParams Lw'!$T$4)/10))) +IF(CY11="",0,POWER(10,((CY11+'ModelParams Lw'!$U$4)/10)))+IF(CZ11="",0,POWER(10,((CZ11+'ModelParams Lw'!$V$4)/10))))</f>
        <v>#DIV/0!</v>
      </c>
      <c r="DB11" s="24" t="e">
        <f t="shared" si="27"/>
        <v>#DIV/0!</v>
      </c>
      <c r="DC11" s="24" t="e">
        <f>(CS11-'ModelParams Lw'!$O$10)/'ModelParams Lw'!$O$11</f>
        <v>#DIV/0!</v>
      </c>
      <c r="DD11" s="24" t="e">
        <f>(CT11-'ModelParams Lw'!$P$10)/'ModelParams Lw'!$P$11</f>
        <v>#DIV/0!</v>
      </c>
      <c r="DE11" s="24" t="e">
        <f>(CU11-'ModelParams Lw'!$Q$10)/'ModelParams Lw'!$Q$11</f>
        <v>#DIV/0!</v>
      </c>
      <c r="DF11" s="24" t="e">
        <f>(CV11-'ModelParams Lw'!$R$10)/'ModelParams Lw'!$R$11</f>
        <v>#DIV/0!</v>
      </c>
      <c r="DG11" s="24" t="e">
        <f>(CW11-'ModelParams Lw'!$S$10)/'ModelParams Lw'!$S$11</f>
        <v>#DIV/0!</v>
      </c>
      <c r="DH11" s="24" t="e">
        <f>(CX11-'ModelParams Lw'!$T$10)/'ModelParams Lw'!$T$11</f>
        <v>#DIV/0!</v>
      </c>
      <c r="DI11" s="24" t="e">
        <f>(CY11-'ModelParams Lw'!$U$10)/'ModelParams Lw'!$U$11</f>
        <v>#DIV/0!</v>
      </c>
      <c r="DJ11" s="24" t="e">
        <f>(CZ11-'ModelParams Lw'!$V$10)/'ModelParams Lw'!$V$11</f>
        <v>#DIV/0!</v>
      </c>
    </row>
    <row r="12" spans="1:114">
      <c r="A12" s="12">
        <f>Calcul!B17</f>
        <v>0</v>
      </c>
      <c r="B12" s="12">
        <f t="shared" si="11"/>
        <v>0</v>
      </c>
      <c r="C12" s="12">
        <f>Calcul!C17</f>
        <v>0</v>
      </c>
      <c r="D12" s="12">
        <f>Calcul!D17</f>
        <v>0</v>
      </c>
      <c r="E12" s="12">
        <f t="shared" si="12"/>
        <v>400</v>
      </c>
      <c r="F12" s="12">
        <f t="shared" si="13"/>
        <v>900</v>
      </c>
      <c r="G12" s="12" t="e">
        <f t="shared" si="14"/>
        <v>#DIV/0!</v>
      </c>
      <c r="H12" s="24" t="e">
        <f t="shared" si="0"/>
        <v>#DIV/0!</v>
      </c>
      <c r="I12" s="24">
        <f>'ModelParams Lw'!$B$6*EXP('ModelParams Lw'!$C$6*D12)</f>
        <v>-0.98585217513044054</v>
      </c>
      <c r="J12" s="24">
        <f>'ModelParams Lw'!$B$7*D12^2+'ModelParams Lw'!$C$7*D12+'ModelParams Lw'!$D$7</f>
        <v>-7.1</v>
      </c>
      <c r="K12" s="24">
        <f>'ModelParams Lw'!$B$8*D12^2+'ModelParams Lw'!$C$8*D12+'ModelParams Lw'!$D$8</f>
        <v>46.485999999999997</v>
      </c>
      <c r="L12" s="21" t="e">
        <f t="shared" si="15"/>
        <v>#DIV/0!</v>
      </c>
      <c r="M12" s="21" t="e">
        <f t="shared" si="1"/>
        <v>#DIV/0!</v>
      </c>
      <c r="N12" s="21" t="e">
        <f t="shared" si="1"/>
        <v>#DIV/0!</v>
      </c>
      <c r="O12" s="21" t="e">
        <f t="shared" si="1"/>
        <v>#DIV/0!</v>
      </c>
      <c r="P12" s="21" t="e">
        <f t="shared" si="1"/>
        <v>#DIV/0!</v>
      </c>
      <c r="Q12" s="21" t="e">
        <f t="shared" si="1"/>
        <v>#DIV/0!</v>
      </c>
      <c r="R12" s="21" t="e">
        <f t="shared" si="1"/>
        <v>#DIV/0!</v>
      </c>
      <c r="S12" s="21" t="e">
        <f t="shared" si="1"/>
        <v>#DIV/0!</v>
      </c>
      <c r="T12" s="24" t="e">
        <f>'ModelParams Lw'!$B$3+'ModelParams Lw'!$B$4*LOG10($B12/3600/(PI()/4*($D12/1000)^2))+'ModelParams Lw'!$B$5*LOG10(2*$H12/(1.2*($B12/3600/(PI()/4*($D12/1000)^2))^2))+10*LOG10($D12/1000)+L12</f>
        <v>#DIV/0!</v>
      </c>
      <c r="U12" s="24" t="e">
        <f>'ModelParams Lw'!$B$3+'ModelParams Lw'!$B$4*LOG10($B12/3600/(PI()/4*($D12/1000)^2))+'ModelParams Lw'!$B$5*LOG10(2*$H12/(1.2*($B12/3600/(PI()/4*($D12/1000)^2))^2))+10*LOG10($D12/1000)+M12</f>
        <v>#DIV/0!</v>
      </c>
      <c r="V12" s="24" t="e">
        <f>'ModelParams Lw'!$B$3+'ModelParams Lw'!$B$4*LOG10($B12/3600/(PI()/4*($D12/1000)^2))+'ModelParams Lw'!$B$5*LOG10(2*$H12/(1.2*($B12/3600/(PI()/4*($D12/1000)^2))^2))+10*LOG10($D12/1000)+N12</f>
        <v>#DIV/0!</v>
      </c>
      <c r="W12" s="24" t="e">
        <f>'ModelParams Lw'!$B$3+'ModelParams Lw'!$B$4*LOG10($B12/3600/(PI()/4*($D12/1000)^2))+'ModelParams Lw'!$B$5*LOG10(2*$H12/(1.2*($B12/3600/(PI()/4*($D12/1000)^2))^2))+10*LOG10($D12/1000)+O12</f>
        <v>#DIV/0!</v>
      </c>
      <c r="X12" s="24" t="e">
        <f>'ModelParams Lw'!$B$3+'ModelParams Lw'!$B$4*LOG10($B12/3600/(PI()/4*($D12/1000)^2))+'ModelParams Lw'!$B$5*LOG10(2*$H12/(1.2*($B12/3600/(PI()/4*($D12/1000)^2))^2))+10*LOG10($D12/1000)+P12</f>
        <v>#DIV/0!</v>
      </c>
      <c r="Y12" s="24" t="e">
        <f>'ModelParams Lw'!$B$3+'ModelParams Lw'!$B$4*LOG10($B12/3600/(PI()/4*($D12/1000)^2))+'ModelParams Lw'!$B$5*LOG10(2*$H12/(1.2*($B12/3600/(PI()/4*($D12/1000)^2))^2))+10*LOG10($D12/1000)+Q12</f>
        <v>#DIV/0!</v>
      </c>
      <c r="Z12" s="24" t="e">
        <f>'ModelParams Lw'!$B$3+'ModelParams Lw'!$B$4*LOG10($B12/3600/(PI()/4*($D12/1000)^2))+'ModelParams Lw'!$B$5*LOG10(2*$H12/(1.2*($B12/3600/(PI()/4*($D12/1000)^2))^2))+10*LOG10($D12/1000)+R12</f>
        <v>#DIV/0!</v>
      </c>
      <c r="AA12" s="24" t="e">
        <f>'ModelParams Lw'!$B$3+'ModelParams Lw'!$B$4*LOG10($B12/3600/(PI()/4*($D12/1000)^2))+'ModelParams Lw'!$B$5*LOG10(2*$H12/(1.2*($B12/3600/(PI()/4*($D12/1000)^2))^2))+10*LOG10($D12/1000)+S12</f>
        <v>#DIV/0!</v>
      </c>
      <c r="AB12" s="24" t="e">
        <f>10*LOG10(IF(T12="",0,POWER(10,((T12+'ModelParams Lw'!$O$4)/10))) +IF(U12="",0,POWER(10,((U12+'ModelParams Lw'!$P$4)/10))) +IF(V12="",0,POWER(10,((V12+'ModelParams Lw'!$Q$4)/10))) +IF(W12="",0,POWER(10,((W12+'ModelParams Lw'!$R$4)/10))) +IF(X12="",0,POWER(10,((X12+'ModelParams Lw'!$S$4)/10))) +IF(Y12="",0,POWER(10,((Y12+'ModelParams Lw'!$T$4)/10))) +IF(Z12="",0,POWER(10,((Z12+'ModelParams Lw'!$U$4)/10)))+IF(AA12="",0,POWER(10,((AA12+'ModelParams Lw'!$V$4)/10))))</f>
        <v>#DIV/0!</v>
      </c>
      <c r="AC12" s="24" t="e">
        <f t="shared" si="16"/>
        <v>#DIV/0!</v>
      </c>
      <c r="AD12" s="24" t="e">
        <f>(T12-'ModelParams Lw'!O$10)/'ModelParams Lw'!O$11</f>
        <v>#DIV/0!</v>
      </c>
      <c r="AE12" s="24" t="e">
        <f>(U12-'ModelParams Lw'!P$10)/'ModelParams Lw'!P$11</f>
        <v>#DIV/0!</v>
      </c>
      <c r="AF12" s="24" t="e">
        <f>(V12-'ModelParams Lw'!Q$10)/'ModelParams Lw'!Q$11</f>
        <v>#DIV/0!</v>
      </c>
      <c r="AG12" s="24" t="e">
        <f>(W12-'ModelParams Lw'!R$10)/'ModelParams Lw'!R$11</f>
        <v>#DIV/0!</v>
      </c>
      <c r="AH12" s="24" t="e">
        <f>(X12-'ModelParams Lw'!S$10)/'ModelParams Lw'!S$11</f>
        <v>#DIV/0!</v>
      </c>
      <c r="AI12" s="24" t="e">
        <f>(Y12-'ModelParams Lw'!T$10)/'ModelParams Lw'!T$11</f>
        <v>#DIV/0!</v>
      </c>
      <c r="AJ12" s="24" t="e">
        <f>(Z12-'ModelParams Lw'!U$10)/'ModelParams Lw'!U$11</f>
        <v>#DIV/0!</v>
      </c>
      <c r="AK12" s="24" t="e">
        <f>(AA12-'ModelParams Lw'!V$10)/'ModelParams Lw'!V$11</f>
        <v>#DIV/0!</v>
      </c>
      <c r="AL12" s="24" t="e">
        <f t="shared" si="17"/>
        <v>#DIV/0!</v>
      </c>
      <c r="AM12" s="24" t="e">
        <f>LOOKUP($G12,SilencerParams!$E$3:$E$98,SilencerParams!K$3:K$98)</f>
        <v>#DIV/0!</v>
      </c>
      <c r="AN12" s="24" t="e">
        <f>LOOKUP($G12,SilencerParams!$E$3:$E$98,SilencerParams!L$3:L$98)</f>
        <v>#DIV/0!</v>
      </c>
      <c r="AO12" s="24" t="e">
        <f>LOOKUP($G12,SilencerParams!$E$3:$E$98,SilencerParams!M$3:M$98)</f>
        <v>#DIV/0!</v>
      </c>
      <c r="AP12" s="24" t="e">
        <f>LOOKUP($G12,SilencerParams!$E$3:$E$98,SilencerParams!N$3:N$98)</f>
        <v>#DIV/0!</v>
      </c>
      <c r="AQ12" s="24" t="e">
        <f>LOOKUP($G12,SilencerParams!$E$3:$E$98,SilencerParams!O$3:O$98)</f>
        <v>#DIV/0!</v>
      </c>
      <c r="AR12" s="24" t="e">
        <f>LOOKUP($G12,SilencerParams!$E$3:$E$98,SilencerParams!P$3:P$98)</f>
        <v>#DIV/0!</v>
      </c>
      <c r="AS12" s="24" t="e">
        <f>LOOKUP($G12,SilencerParams!$E$3:$E$98,SilencerParams!Q$3:Q$98)</f>
        <v>#DIV/0!</v>
      </c>
      <c r="AT12" s="24" t="e">
        <f>LOOKUP($G12,SilencerParams!$E$3:$E$98,SilencerParams!R$3:R$98)</f>
        <v>#DIV/0!</v>
      </c>
      <c r="AU12" s="151" t="e">
        <f>LOOKUP($G12,SilencerParams!$E$3:$E$98,SilencerParams!S$3:S$98)</f>
        <v>#DIV/0!</v>
      </c>
      <c r="AV12" s="151" t="e">
        <f>LOOKUP($G12,SilencerParams!$E$3:$E$98,SilencerParams!T$3:T$98)</f>
        <v>#DIV/0!</v>
      </c>
      <c r="AW12" s="151" t="e">
        <f>LOOKUP($G12,SilencerParams!$E$3:$E$98,SilencerParams!U$3:U$98)</f>
        <v>#DIV/0!</v>
      </c>
      <c r="AX12" s="151" t="e">
        <f>LOOKUP($G12,SilencerParams!$E$3:$E$98,SilencerParams!V$3:V$98)</f>
        <v>#DIV/0!</v>
      </c>
      <c r="AY12" s="151" t="e">
        <f>LOOKUP($G12,SilencerParams!$E$3:$E$98,SilencerParams!W$3:W$98)</f>
        <v>#DIV/0!</v>
      </c>
      <c r="AZ12" s="151" t="e">
        <f>LOOKUP($G12,SilencerParams!$E$3:$E$98,SilencerParams!X$3:X$98)</f>
        <v>#DIV/0!</v>
      </c>
      <c r="BA12" s="151" t="e">
        <f>LOOKUP($G12,SilencerParams!$E$3:$E$98,SilencerParams!Y$3:Y$98)</f>
        <v>#DIV/0!</v>
      </c>
      <c r="BB12" s="151" t="e">
        <f>LOOKUP($G12,SilencerParams!$E$3:$E$98,SilencerParams!Z$3:Z$98)</f>
        <v>#DIV/0!</v>
      </c>
      <c r="BC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LOOKUP(IF(MROUND($AL12,2)&lt;=$AL12,CONCATENATE($D12,IF($F12&gt;=1000,$F12,CONCATENATE(0,$F12)),CONCATENATE(0,MROUND($AL12,2)+2)),CONCATENATE($D12,IF($F12&gt;=1000,$F12,CONCATENATE(0,$F12)),CONCATENATE(0,MROUND($AL12,2)-2))),SilencerParams!$E$3:$E$98,SilencerParams!S$3:S$98)</f>
        <v>#DIV/0!</v>
      </c>
      <c r="BD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LOOKUP(IF(MROUND($AL12,2)&lt;=$AL12,CONCATENATE($D12,IF($F12&gt;=1000,$F12,CONCATENATE(0,$F12)),CONCATENATE(0,MROUND($AL12,2)+2)),CONCATENATE($D12,IF($F12&gt;=1000,$F12,CONCATENATE(0,$F12)),CONCATENATE(0,MROUND($AL12,2)-2))),SilencerParams!$E$3:$E$98,SilencerParams!T$3:T$98)</f>
        <v>#DIV/0!</v>
      </c>
      <c r="BE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LOOKUP(IF(MROUND($AL12,2)&lt;=$AL12,CONCATENATE($D12,IF($F12&gt;=1000,$F12,CONCATENATE(0,$F12)),CONCATENATE(0,MROUND($AL12,2)+2)),CONCATENATE($D12,IF($F12&gt;=1000,$F12,CONCATENATE(0,$F12)),CONCATENATE(0,MROUND($AL12,2)-2))),SilencerParams!$E$3:$E$98,SilencerParams!U$3:U$98)</f>
        <v>#DIV/0!</v>
      </c>
      <c r="BF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LOOKUP(IF(MROUND($AL12,2)&lt;=$AL12,CONCATENATE($D12,IF($F12&gt;=1000,$F12,CONCATENATE(0,$F12)),CONCATENATE(0,MROUND($AL12,2)+2)),CONCATENATE($D12,IF($F12&gt;=1000,$F12,CONCATENATE(0,$F12)),CONCATENATE(0,MROUND($AL12,2)-2))),SilencerParams!$E$3:$E$98,SilencerParams!V$3:V$98)</f>
        <v>#DIV/0!</v>
      </c>
      <c r="BG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LOOKUP(IF(MROUND($AL12,2)&lt;=$AL12,CONCATENATE($D12,IF($F12&gt;=1000,$F12,CONCATENATE(0,$F12)),CONCATENATE(0,MROUND($AL12,2)+2)),CONCATENATE($D12,IF($F12&gt;=1000,$F12,CONCATENATE(0,$F12)),CONCATENATE(0,MROUND($AL12,2)-2))),SilencerParams!$E$3:$E$98,SilencerParams!W$3:W$98)</f>
        <v>#DIV/0!</v>
      </c>
      <c r="BH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LOOKUP(IF(MROUND($AL12,2)&lt;=$AL12,CONCATENATE($D12,IF($F12&gt;=1000,$F12,CONCATENATE(0,$F12)),CONCATENATE(0,MROUND($AL12,2)+2)),CONCATENATE($D12,IF($F12&gt;=1000,$F12,CONCATENATE(0,$F12)),CONCATENATE(0,MROUND($AL12,2)-2))),SilencerParams!$E$3:$E$98,SilencerParams!X$3:X$98)</f>
        <v>#DIV/0!</v>
      </c>
      <c r="BI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LOOKUP(IF(MROUND($AL12,2)&lt;=$AL12,CONCATENATE($D12,IF($F12&gt;=1000,$F12,CONCATENATE(0,$F12)),CONCATENATE(0,MROUND($AL12,2)+2)),CONCATENATE($D12,IF($F12&gt;=1000,$F12,CONCATENATE(0,$F12)),CONCATENATE(0,MROUND($AL12,2)-2))),SilencerParams!$E$3:$E$98,SilencerParams!Y$3:Y$98)</f>
        <v>#DIV/0!</v>
      </c>
      <c r="BJ12" s="151" t="e">
        <f>LOOKUP(IF(MROUND($AL12,2)&lt;=$AL12,CONCATENATE($D12,IF($F12&gt;=1000,$F12,CONCATENATE(0,$F12)),CONCATENATE(0,MROUND($AL12,2)+2)),CONCATENATE($D12,IF($F12&gt;=1000,$F12,CONCATENATE(0,$F12)),CONCATENATE(0,MROUND($AL12,2)-2))),SilencerParams!$E$3:$E$98,SilencerParams!Z$3:Z$98)</f>
        <v>#DIV/0!</v>
      </c>
      <c r="BK12" s="151" t="e">
        <f>IF($AL12&lt;2,LOOKUP(CONCATENATE($D12,IF($E12&gt;=1000,$E12,CONCATENATE(0,$E12)),"02"),SilencerParams!$E$3:$E$98,SilencerParams!S$3:S$98)/(LOG10(2)-LOG10(0.0001))*(LOG10($AL12)-LOG10(0.0001)),(BC12-AU12)/(LOG10(IF(MROUND($AL12,2)&lt;=$AL12,MROUND($AL12,2)+2,MROUND($AL12,2)-2))-LOG10(MROUND($AL12,2)))*(LOG10($AL12)-LOG10(MROUND($AL12,2)))+AU12)</f>
        <v>#DIV/0!</v>
      </c>
      <c r="BL12" s="151" t="e">
        <f>IF($AL12&lt;2,LOOKUP(CONCATENATE($D12,IF($E12&gt;=1000,$E12,CONCATENATE(0,$E12)),"02"),SilencerParams!$E$3:$E$98,SilencerParams!T$3:T$98)/(LOG10(2)-LOG10(0.0001))*(LOG10($AL12)-LOG10(0.0001)),(BD12-AV12)/(LOG10(IF(MROUND($AL12,2)&lt;=$AL12,MROUND($AL12,2)+2,MROUND($AL12,2)-2))-LOG10(MROUND($AL12,2)))*(LOG10($AL12)-LOG10(MROUND($AL12,2)))+AV12)</f>
        <v>#DIV/0!</v>
      </c>
      <c r="BM12" s="151" t="e">
        <f>IF($AL12&lt;2,LOOKUP(CONCATENATE($D12,IF($E12&gt;=1000,$E12,CONCATENATE(0,$E12)),"02"),SilencerParams!$E$3:$E$98,SilencerParams!U$3:U$98)/(LOG10(2)-LOG10(0.0001))*(LOG10($AL12)-LOG10(0.0001)),(BE12-AW12)/(LOG10(IF(MROUND($AL12,2)&lt;=$AL12,MROUND($AL12,2)+2,MROUND($AL12,2)-2))-LOG10(MROUND($AL12,2)))*(LOG10($AL12)-LOG10(MROUND($AL12,2)))+AW12)</f>
        <v>#DIV/0!</v>
      </c>
      <c r="BN12" s="151" t="e">
        <f>IF($AL12&lt;2,LOOKUP(CONCATENATE($D12,IF($E12&gt;=1000,$E12,CONCATENATE(0,$E12)),"02"),SilencerParams!$E$3:$E$98,SilencerParams!V$3:V$98)/(LOG10(2)-LOG10(0.0001))*(LOG10($AL12)-LOG10(0.0001)),(BF12-AX12)/(LOG10(IF(MROUND($AL12,2)&lt;=$AL12,MROUND($AL12,2)+2,MROUND($AL12,2)-2))-LOG10(MROUND($AL12,2)))*(LOG10($AL12)-LOG10(MROUND($AL12,2)))+AX12)</f>
        <v>#DIV/0!</v>
      </c>
      <c r="BO12" s="151" t="e">
        <f>IF($AL12&lt;2,LOOKUP(CONCATENATE($D12,IF($E12&gt;=1000,$E12,CONCATENATE(0,$E12)),"02"),SilencerParams!$E$3:$E$98,SilencerParams!W$3:W$98)/(LOG10(2)-LOG10(0.0001))*(LOG10($AL12)-LOG10(0.0001)),(BG12-AY12)/(LOG10(IF(MROUND($AL12,2)&lt;=$AL12,MROUND($AL12,2)+2,MROUND($AL12,2)-2))-LOG10(MROUND($AL12,2)))*(LOG10($AL12)-LOG10(MROUND($AL12,2)))+AY12)</f>
        <v>#DIV/0!</v>
      </c>
      <c r="BP12" s="151" t="e">
        <f>IF($AL12&lt;2,LOOKUP(CONCATENATE($D12,IF($E12&gt;=1000,$E12,CONCATENATE(0,$E12)),"02"),SilencerParams!$E$3:$E$98,SilencerParams!X$3:X$98)/(LOG10(2)-LOG10(0.0001))*(LOG10($AL12)-LOG10(0.0001)),(BH12-AZ12)/(LOG10(IF(MROUND($AL12,2)&lt;=$AL12,MROUND($AL12,2)+2,MROUND($AL12,2)-2))-LOG10(MROUND($AL12,2)))*(LOG10($AL12)-LOG10(MROUND($AL12,2)))+AZ12)</f>
        <v>#DIV/0!</v>
      </c>
      <c r="BQ12" s="151" t="e">
        <f>IF($AL12&lt;2,LOOKUP(CONCATENATE($D12,IF($E12&gt;=1000,$E12,CONCATENATE(0,$E12)),"02"),SilencerParams!$E$3:$E$98,SilencerParams!Y$3:Y$98)/(LOG10(2)-LOG10(0.0001))*(LOG10($AL12)-LOG10(0.0001)),(BI12-BA12)/(LOG10(IF(MROUND($AL12,2)&lt;=$AL12,MROUND($AL12,2)+2,MROUND($AL12,2)-2))-LOG10(MROUND($AL12,2)))*(LOG10($AL12)-LOG10(MROUND($AL12,2)))+BA12)</f>
        <v>#DIV/0!</v>
      </c>
      <c r="BR12" s="151" t="e">
        <f>IF($AL12&lt;2,LOOKUP(CONCATENATE($D12,IF($E12&gt;=1000,$E12,CONCATENATE(0,$E12)),"02"),SilencerParams!$E$3:$E$98,SilencerParams!Z$3:Z$98)/(LOG10(2)-LOG10(0.0001))*(LOG10($AL12)-LOG10(0.0001)),(BJ12-BB12)/(LOG10(IF(MROUND($AL12,2)&lt;=$AL12,MROUND($AL12,2)+2,MROUND($AL12,2)-2))-LOG10(MROUND($AL12,2)))*(LOG10($AL12)-LOG10(MROUND($AL12,2)))+BB12)</f>
        <v>#DIV/0!</v>
      </c>
      <c r="BS12" s="24" t="e">
        <f t="shared" si="18"/>
        <v>#DIV/0!</v>
      </c>
      <c r="BT12" s="24" t="e">
        <f t="shared" si="19"/>
        <v>#DIV/0!</v>
      </c>
      <c r="BU12" s="24" t="e">
        <f t="shared" si="20"/>
        <v>#DIV/0!</v>
      </c>
      <c r="BV12" s="24" t="e">
        <f t="shared" si="21"/>
        <v>#DIV/0!</v>
      </c>
      <c r="BW12" s="24" t="e">
        <f t="shared" si="22"/>
        <v>#DIV/0!</v>
      </c>
      <c r="BX12" s="24" t="e">
        <f t="shared" si="23"/>
        <v>#DIV/0!</v>
      </c>
      <c r="BY12" s="24" t="e">
        <f t="shared" si="24"/>
        <v>#DIV/0!</v>
      </c>
      <c r="BZ12" s="24" t="e">
        <f t="shared" si="25"/>
        <v>#DIV/0!</v>
      </c>
      <c r="CA12" s="24" t="e">
        <f>10*LOG10(IF(BS12="",0,POWER(10,((BS12+'ModelParams Lw'!$O$4)/10))) +IF(BT12="",0,POWER(10,((BT12+'ModelParams Lw'!$P$4)/10))) +IF(BU12="",0,POWER(10,((BU12+'ModelParams Lw'!$Q$4)/10))) +IF(BV12="",0,POWER(10,((BV12+'ModelParams Lw'!$R$4)/10))) +IF(BW12="",0,POWER(10,((BW12+'ModelParams Lw'!$S$4)/10))) +IF(BX12="",0,POWER(10,((BX12+'ModelParams Lw'!$T$4)/10))) +IF(BY12="",0,POWER(10,((BY12+'ModelParams Lw'!$U$4)/10)))+IF(BZ12="",0,POWER(10,((BZ12+'ModelParams Lw'!$V$4)/10))))</f>
        <v>#DIV/0!</v>
      </c>
      <c r="CB12" s="24" t="e">
        <f t="shared" si="26"/>
        <v>#DIV/0!</v>
      </c>
      <c r="CC12" s="24" t="e">
        <f>(BS12-'ModelParams Lw'!O$10)/'ModelParams Lw'!O$11</f>
        <v>#DIV/0!</v>
      </c>
      <c r="CD12" s="24" t="e">
        <f>(BT12-'ModelParams Lw'!P$10)/'ModelParams Lw'!P$11</f>
        <v>#DIV/0!</v>
      </c>
      <c r="CE12" s="24" t="e">
        <f>(BU12-'ModelParams Lw'!Q$10)/'ModelParams Lw'!Q$11</f>
        <v>#DIV/0!</v>
      </c>
      <c r="CF12" s="24" t="e">
        <f>(BV12-'ModelParams Lw'!R$10)/'ModelParams Lw'!R$11</f>
        <v>#DIV/0!</v>
      </c>
      <c r="CG12" s="24" t="e">
        <f>(BW12-'ModelParams Lw'!S$10)/'ModelParams Lw'!S$11</f>
        <v>#DIV/0!</v>
      </c>
      <c r="CH12" s="24" t="e">
        <f>(BX12-'ModelParams Lw'!T$10)/'ModelParams Lw'!T$11</f>
        <v>#DIV/0!</v>
      </c>
      <c r="CI12" s="24" t="e">
        <f>(BY12-'ModelParams Lw'!U$10)/'ModelParams Lw'!U$11</f>
        <v>#DIV/0!</v>
      </c>
      <c r="CJ12" s="24" t="e">
        <f>(BZ12-'ModelParams Lw'!V$10)/'ModelParams Lw'!V$11</f>
        <v>#DIV/0!</v>
      </c>
      <c r="CK12" s="24">
        <f>IF(Calcul!$E17="SW",'ModelParams Lw'!C$18+'ModelParams Lw'!C$19*LOG(CK$3)+'ModelParams Lw'!C$20*(PI()/4*($D12/1000)^2),IF('ModelParams Lw'!C$21+'ModelParams Lw'!C$22*LOG(CK$3)+'ModelParams Lw'!C$23*(PI()/4*($D12/1000)^2)&lt;'ModelParams Lw'!C$18+'ModelParams Lw'!C$19*LOG(CK$3)+'ModelParams Lw'!C$20*(PI()/4*($D12/1000)^2),'ModelParams Lw'!C$18+'ModelParams Lw'!C$19*LOG(CK$3)+'ModelParams Lw'!C$20*(PI()/4*($D12/1000)^2),'ModelParams Lw'!C$21+'ModelParams Lw'!C$22*LOG(CK$3)+'ModelParams Lw'!C$23*(PI()/4*($D12/1000)^2)))</f>
        <v>31.246735224896717</v>
      </c>
      <c r="CL12" s="24">
        <f>IF(Calcul!$E17="SW",'ModelParams Lw'!D$18+'ModelParams Lw'!D$19*LOG(CL$3)+'ModelParams Lw'!D$20*(PI()/4*($D12/1000)^2),IF('ModelParams Lw'!D$21+'ModelParams Lw'!D$22*LOG(CL$3)+'ModelParams Lw'!D$23*(PI()/4*($D12/1000)^2)&lt;'ModelParams Lw'!D$18+'ModelParams Lw'!D$19*LOG(CL$3)+'ModelParams Lw'!D$20*(PI()/4*($D12/1000)^2),'ModelParams Lw'!D$18+'ModelParams Lw'!D$19*LOG(CL$3)+'ModelParams Lw'!D$20*(PI()/4*($D12/1000)^2),'ModelParams Lw'!D$21+'ModelParams Lw'!D$22*LOG(CL$3)+'ModelParams Lw'!D$23*(PI()/4*($D12/1000)^2)))</f>
        <v>39.203910379364636</v>
      </c>
      <c r="CM12" s="24">
        <f>IF(Calcul!$E17="SW",'ModelParams Lw'!E$18+'ModelParams Lw'!E$19*LOG(CM$3)+'ModelParams Lw'!E$20*(PI()/4*($D12/1000)^2),IF('ModelParams Lw'!E$21+'ModelParams Lw'!E$22*LOG(CM$3)+'ModelParams Lw'!E$23*(PI()/4*($D12/1000)^2)&lt;'ModelParams Lw'!E$18+'ModelParams Lw'!E$19*LOG(CM$3)+'ModelParams Lw'!E$20*(PI()/4*($D12/1000)^2),'ModelParams Lw'!E$18+'ModelParams Lw'!E$19*LOG(CM$3)+'ModelParams Lw'!E$20*(PI()/4*($D12/1000)^2),'ModelParams Lw'!E$21+'ModelParams Lw'!E$22*LOG(CM$3)+'ModelParams Lw'!E$23*(PI()/4*($D12/1000)^2)))</f>
        <v>38.761096154158118</v>
      </c>
      <c r="CN12" s="24">
        <f>IF(Calcul!$E17="SW",'ModelParams Lw'!F$18+'ModelParams Lw'!F$19*LOG(CN$3)+'ModelParams Lw'!F$20*(PI()/4*($D12/1000)^2),IF('ModelParams Lw'!F$21+'ModelParams Lw'!F$22*LOG(CN$3)+'ModelParams Lw'!F$23*(PI()/4*($D12/1000)^2)&lt;'ModelParams Lw'!F$18+'ModelParams Lw'!F$19*LOG(CN$3)+'ModelParams Lw'!F$20*(PI()/4*($D12/1000)^2),'ModelParams Lw'!F$18+'ModelParams Lw'!F$19*LOG(CN$3)+'ModelParams Lw'!F$20*(PI()/4*($D12/1000)^2),'ModelParams Lw'!F$21+'ModelParams Lw'!F$22*LOG(CN$3)+'ModelParams Lw'!F$23*(PI()/4*($D12/1000)^2)))</f>
        <v>42.457901012674256</v>
      </c>
      <c r="CO12" s="24">
        <f>IF(Calcul!$E17="SW",'ModelParams Lw'!G$18+'ModelParams Lw'!G$19*LOG(CO$3)+'ModelParams Lw'!G$20*(PI()/4*($D12/1000)^2),IF('ModelParams Lw'!G$21+'ModelParams Lw'!G$22*LOG(CO$3)+'ModelParams Lw'!G$23*(PI()/4*($D12/1000)^2)&lt;'ModelParams Lw'!G$18+'ModelParams Lw'!G$19*LOG(CO$3)+'ModelParams Lw'!G$20*(PI()/4*($D12/1000)^2),'ModelParams Lw'!G$18+'ModelParams Lw'!G$19*LOG(CO$3)+'ModelParams Lw'!G$20*(PI()/4*($D12/1000)^2),'ModelParams Lw'!G$21+'ModelParams Lw'!G$22*LOG(CO$3)+'ModelParams Lw'!G$23*(PI()/4*($D12/1000)^2)))</f>
        <v>39.983812335865188</v>
      </c>
      <c r="CP12" s="24">
        <f>IF(Calcul!$E17="SW",'ModelParams Lw'!H$18+'ModelParams Lw'!H$19*LOG(CP$3)+'ModelParams Lw'!H$20*(PI()/4*($D12/1000)^2),IF('ModelParams Lw'!H$21+'ModelParams Lw'!H$22*LOG(CP$3)+'ModelParams Lw'!H$23*(PI()/4*($D12/1000)^2)&lt;'ModelParams Lw'!H$18+'ModelParams Lw'!H$19*LOG(CP$3)+'ModelParams Lw'!H$20*(PI()/4*($D12/1000)^2),'ModelParams Lw'!H$18+'ModelParams Lw'!H$19*LOG(CP$3)+'ModelParams Lw'!H$20*(PI()/4*($D12/1000)^2),'ModelParams Lw'!H$21+'ModelParams Lw'!H$22*LOG(CP$3)+'ModelParams Lw'!H$23*(PI()/4*($D12/1000)^2)))</f>
        <v>40.306137042572608</v>
      </c>
      <c r="CQ12" s="24">
        <f>IF(Calcul!$E17="SW",'ModelParams Lw'!I$18+'ModelParams Lw'!I$19*LOG(CQ$3)+'ModelParams Lw'!I$20*(PI()/4*($D12/1000)^2),IF('ModelParams Lw'!I$21+'ModelParams Lw'!I$22*LOG(CQ$3)+'ModelParams Lw'!I$23*(PI()/4*($D12/1000)^2)&lt;'ModelParams Lw'!I$18+'ModelParams Lw'!I$19*LOG(CQ$3)+'ModelParams Lw'!I$20*(PI()/4*($D12/1000)^2),'ModelParams Lw'!I$18+'ModelParams Lw'!I$19*LOG(CQ$3)+'ModelParams Lw'!I$20*(PI()/4*($D12/1000)^2),'ModelParams Lw'!I$21+'ModelParams Lw'!I$22*LOG(CQ$3)+'ModelParams Lw'!I$23*(PI()/4*($D12/1000)^2)))</f>
        <v>35.604370798776131</v>
      </c>
      <c r="CR12" s="24">
        <f>IF(Calcul!$E17="SW",'ModelParams Lw'!J$18+'ModelParams Lw'!J$19*LOG(CR$3)+'ModelParams Lw'!J$20*(PI()/4*($D12/1000)^2),IF('ModelParams Lw'!J$21+'ModelParams Lw'!J$22*LOG(CR$3)+'ModelParams Lw'!J$23*(PI()/4*($D12/1000)^2)&lt;'ModelParams Lw'!J$18+'ModelParams Lw'!J$19*LOG(CR$3)+'ModelParams Lw'!J$20*(PI()/4*($D12/1000)^2),'ModelParams Lw'!J$18+'ModelParams Lw'!J$19*LOG(CR$3)+'ModelParams Lw'!J$20*(PI()/4*($D12/1000)^2),'ModelParams Lw'!J$21+'ModelParams Lw'!J$22*LOG(CR$3)+'ModelParams Lw'!J$23*(PI()/4*($D12/1000)^2)))</f>
        <v>26.405199060578074</v>
      </c>
      <c r="CS12" s="24" t="e">
        <f t="shared" si="3"/>
        <v>#DIV/0!</v>
      </c>
      <c r="CT12" s="24" t="e">
        <f t="shared" si="4"/>
        <v>#DIV/0!</v>
      </c>
      <c r="CU12" s="24" t="e">
        <f t="shared" si="5"/>
        <v>#DIV/0!</v>
      </c>
      <c r="CV12" s="24" t="e">
        <f t="shared" si="6"/>
        <v>#DIV/0!</v>
      </c>
      <c r="CW12" s="24" t="e">
        <f t="shared" si="7"/>
        <v>#DIV/0!</v>
      </c>
      <c r="CX12" s="24" t="e">
        <f t="shared" si="8"/>
        <v>#DIV/0!</v>
      </c>
      <c r="CY12" s="24" t="e">
        <f t="shared" si="9"/>
        <v>#DIV/0!</v>
      </c>
      <c r="CZ12" s="24" t="e">
        <f t="shared" si="10"/>
        <v>#DIV/0!</v>
      </c>
      <c r="DA12" s="24" t="e">
        <f>10*LOG10(IF(CS12="",0,POWER(10,((CS12+'ModelParams Lw'!$O$4)/10))) +IF(CT12="",0,POWER(10,((CT12+'ModelParams Lw'!$P$4)/10))) +IF(CU12="",0,POWER(10,((CU12+'ModelParams Lw'!$Q$4)/10))) +IF(CV12="",0,POWER(10,((CV12+'ModelParams Lw'!$R$4)/10))) +IF(CW12="",0,POWER(10,((CW12+'ModelParams Lw'!$S$4)/10))) +IF(CX12="",0,POWER(10,((CX12+'ModelParams Lw'!$T$4)/10))) +IF(CY12="",0,POWER(10,((CY12+'ModelParams Lw'!$U$4)/10)))+IF(CZ12="",0,POWER(10,((CZ12+'ModelParams Lw'!$V$4)/10))))</f>
        <v>#DIV/0!</v>
      </c>
      <c r="DB12" s="24" t="e">
        <f t="shared" si="27"/>
        <v>#DIV/0!</v>
      </c>
      <c r="DC12" s="24" t="e">
        <f>(CS12-'ModelParams Lw'!$O$10)/'ModelParams Lw'!$O$11</f>
        <v>#DIV/0!</v>
      </c>
      <c r="DD12" s="24" t="e">
        <f>(CT12-'ModelParams Lw'!$P$10)/'ModelParams Lw'!$P$11</f>
        <v>#DIV/0!</v>
      </c>
      <c r="DE12" s="24" t="e">
        <f>(CU12-'ModelParams Lw'!$Q$10)/'ModelParams Lw'!$Q$11</f>
        <v>#DIV/0!</v>
      </c>
      <c r="DF12" s="24" t="e">
        <f>(CV12-'ModelParams Lw'!$R$10)/'ModelParams Lw'!$R$11</f>
        <v>#DIV/0!</v>
      </c>
      <c r="DG12" s="24" t="e">
        <f>(CW12-'ModelParams Lw'!$S$10)/'ModelParams Lw'!$S$11</f>
        <v>#DIV/0!</v>
      </c>
      <c r="DH12" s="24" t="e">
        <f>(CX12-'ModelParams Lw'!$T$10)/'ModelParams Lw'!$T$11</f>
        <v>#DIV/0!</v>
      </c>
      <c r="DI12" s="24" t="e">
        <f>(CY12-'ModelParams Lw'!$U$10)/'ModelParams Lw'!$U$11</f>
        <v>#DIV/0!</v>
      </c>
      <c r="DJ12" s="24" t="e">
        <f>(CZ12-'ModelParams Lw'!$V$10)/'ModelParams Lw'!$V$11</f>
        <v>#DIV/0!</v>
      </c>
    </row>
    <row r="13" spans="1:114">
      <c r="A13" s="12">
        <f>Calcul!B18</f>
        <v>0</v>
      </c>
      <c r="B13" s="12">
        <f t="shared" si="11"/>
        <v>0</v>
      </c>
      <c r="C13" s="12">
        <f>Calcul!C18</f>
        <v>0</v>
      </c>
      <c r="D13" s="12">
        <f>Calcul!D18</f>
        <v>0</v>
      </c>
      <c r="E13" s="12">
        <f t="shared" si="12"/>
        <v>400</v>
      </c>
      <c r="F13" s="12">
        <f t="shared" si="13"/>
        <v>900</v>
      </c>
      <c r="G13" s="12" t="e">
        <f t="shared" si="14"/>
        <v>#DIV/0!</v>
      </c>
      <c r="H13" s="24" t="e">
        <f t="shared" si="0"/>
        <v>#DIV/0!</v>
      </c>
      <c r="I13" s="24">
        <f>'ModelParams Lw'!$B$6*EXP('ModelParams Lw'!$C$6*D13)</f>
        <v>-0.98585217513044054</v>
      </c>
      <c r="J13" s="24">
        <f>'ModelParams Lw'!$B$7*D13^2+'ModelParams Lw'!$C$7*D13+'ModelParams Lw'!$D$7</f>
        <v>-7.1</v>
      </c>
      <c r="K13" s="24">
        <f>'ModelParams Lw'!$B$8*D13^2+'ModelParams Lw'!$C$8*D13+'ModelParams Lw'!$D$8</f>
        <v>46.485999999999997</v>
      </c>
      <c r="L13" s="21" t="e">
        <f t="shared" si="15"/>
        <v>#DIV/0!</v>
      </c>
      <c r="M13" s="21" t="e">
        <f t="shared" si="1"/>
        <v>#DIV/0!</v>
      </c>
      <c r="N13" s="21" t="e">
        <f t="shared" si="1"/>
        <v>#DIV/0!</v>
      </c>
      <c r="O13" s="21" t="e">
        <f t="shared" si="1"/>
        <v>#DIV/0!</v>
      </c>
      <c r="P13" s="21" t="e">
        <f t="shared" si="1"/>
        <v>#DIV/0!</v>
      </c>
      <c r="Q13" s="21" t="e">
        <f t="shared" si="1"/>
        <v>#DIV/0!</v>
      </c>
      <c r="R13" s="21" t="e">
        <f t="shared" si="1"/>
        <v>#DIV/0!</v>
      </c>
      <c r="S13" s="21" t="e">
        <f t="shared" si="1"/>
        <v>#DIV/0!</v>
      </c>
      <c r="T13" s="24" t="e">
        <f>'ModelParams Lw'!$B$3+'ModelParams Lw'!$B$4*LOG10($B13/3600/(PI()/4*($D13/1000)^2))+'ModelParams Lw'!$B$5*LOG10(2*$H13/(1.2*($B13/3600/(PI()/4*($D13/1000)^2))^2))+10*LOG10($D13/1000)+L13</f>
        <v>#DIV/0!</v>
      </c>
      <c r="U13" s="24" t="e">
        <f>'ModelParams Lw'!$B$3+'ModelParams Lw'!$B$4*LOG10($B13/3600/(PI()/4*($D13/1000)^2))+'ModelParams Lw'!$B$5*LOG10(2*$H13/(1.2*($B13/3600/(PI()/4*($D13/1000)^2))^2))+10*LOG10($D13/1000)+M13</f>
        <v>#DIV/0!</v>
      </c>
      <c r="V13" s="24" t="e">
        <f>'ModelParams Lw'!$B$3+'ModelParams Lw'!$B$4*LOG10($B13/3600/(PI()/4*($D13/1000)^2))+'ModelParams Lw'!$B$5*LOG10(2*$H13/(1.2*($B13/3600/(PI()/4*($D13/1000)^2))^2))+10*LOG10($D13/1000)+N13</f>
        <v>#DIV/0!</v>
      </c>
      <c r="W13" s="24" t="e">
        <f>'ModelParams Lw'!$B$3+'ModelParams Lw'!$B$4*LOG10($B13/3600/(PI()/4*($D13/1000)^2))+'ModelParams Lw'!$B$5*LOG10(2*$H13/(1.2*($B13/3600/(PI()/4*($D13/1000)^2))^2))+10*LOG10($D13/1000)+O13</f>
        <v>#DIV/0!</v>
      </c>
      <c r="X13" s="24" t="e">
        <f>'ModelParams Lw'!$B$3+'ModelParams Lw'!$B$4*LOG10($B13/3600/(PI()/4*($D13/1000)^2))+'ModelParams Lw'!$B$5*LOG10(2*$H13/(1.2*($B13/3600/(PI()/4*($D13/1000)^2))^2))+10*LOG10($D13/1000)+P13</f>
        <v>#DIV/0!</v>
      </c>
      <c r="Y13" s="24" t="e">
        <f>'ModelParams Lw'!$B$3+'ModelParams Lw'!$B$4*LOG10($B13/3600/(PI()/4*($D13/1000)^2))+'ModelParams Lw'!$B$5*LOG10(2*$H13/(1.2*($B13/3600/(PI()/4*($D13/1000)^2))^2))+10*LOG10($D13/1000)+Q13</f>
        <v>#DIV/0!</v>
      </c>
      <c r="Z13" s="24" t="e">
        <f>'ModelParams Lw'!$B$3+'ModelParams Lw'!$B$4*LOG10($B13/3600/(PI()/4*($D13/1000)^2))+'ModelParams Lw'!$B$5*LOG10(2*$H13/(1.2*($B13/3600/(PI()/4*($D13/1000)^2))^2))+10*LOG10($D13/1000)+R13</f>
        <v>#DIV/0!</v>
      </c>
      <c r="AA13" s="24" t="e">
        <f>'ModelParams Lw'!$B$3+'ModelParams Lw'!$B$4*LOG10($B13/3600/(PI()/4*($D13/1000)^2))+'ModelParams Lw'!$B$5*LOG10(2*$H13/(1.2*($B13/3600/(PI()/4*($D13/1000)^2))^2))+10*LOG10($D13/1000)+S13</f>
        <v>#DIV/0!</v>
      </c>
      <c r="AB13" s="24" t="e">
        <f>10*LOG10(IF(T13="",0,POWER(10,((T13+'ModelParams Lw'!$O$4)/10))) +IF(U13="",0,POWER(10,((U13+'ModelParams Lw'!$P$4)/10))) +IF(V13="",0,POWER(10,((V13+'ModelParams Lw'!$Q$4)/10))) +IF(W13="",0,POWER(10,((W13+'ModelParams Lw'!$R$4)/10))) +IF(X13="",0,POWER(10,((X13+'ModelParams Lw'!$S$4)/10))) +IF(Y13="",0,POWER(10,((Y13+'ModelParams Lw'!$T$4)/10))) +IF(Z13="",0,POWER(10,((Z13+'ModelParams Lw'!$U$4)/10)))+IF(AA13="",0,POWER(10,((AA13+'ModelParams Lw'!$V$4)/10))))</f>
        <v>#DIV/0!</v>
      </c>
      <c r="AC13" s="24" t="e">
        <f t="shared" si="16"/>
        <v>#DIV/0!</v>
      </c>
      <c r="AD13" s="24" t="e">
        <f>(T13-'ModelParams Lw'!O$10)/'ModelParams Lw'!O$11</f>
        <v>#DIV/0!</v>
      </c>
      <c r="AE13" s="24" t="e">
        <f>(U13-'ModelParams Lw'!P$10)/'ModelParams Lw'!P$11</f>
        <v>#DIV/0!</v>
      </c>
      <c r="AF13" s="24" t="e">
        <f>(V13-'ModelParams Lw'!Q$10)/'ModelParams Lw'!Q$11</f>
        <v>#DIV/0!</v>
      </c>
      <c r="AG13" s="24" t="e">
        <f>(W13-'ModelParams Lw'!R$10)/'ModelParams Lw'!R$11</f>
        <v>#DIV/0!</v>
      </c>
      <c r="AH13" s="24" t="e">
        <f>(X13-'ModelParams Lw'!S$10)/'ModelParams Lw'!S$11</f>
        <v>#DIV/0!</v>
      </c>
      <c r="AI13" s="24" t="e">
        <f>(Y13-'ModelParams Lw'!T$10)/'ModelParams Lw'!T$11</f>
        <v>#DIV/0!</v>
      </c>
      <c r="AJ13" s="24" t="e">
        <f>(Z13-'ModelParams Lw'!U$10)/'ModelParams Lw'!U$11</f>
        <v>#DIV/0!</v>
      </c>
      <c r="AK13" s="24" t="e">
        <f>(AA13-'ModelParams Lw'!V$10)/'ModelParams Lw'!V$11</f>
        <v>#DIV/0!</v>
      </c>
      <c r="AL13" s="24" t="e">
        <f t="shared" si="17"/>
        <v>#DIV/0!</v>
      </c>
      <c r="AM13" s="24" t="e">
        <f>LOOKUP($G13,SilencerParams!$E$3:$E$98,SilencerParams!K$3:K$98)</f>
        <v>#DIV/0!</v>
      </c>
      <c r="AN13" s="24" t="e">
        <f>LOOKUP($G13,SilencerParams!$E$3:$E$98,SilencerParams!L$3:L$98)</f>
        <v>#DIV/0!</v>
      </c>
      <c r="AO13" s="24" t="e">
        <f>LOOKUP($G13,SilencerParams!$E$3:$E$98,SilencerParams!M$3:M$98)</f>
        <v>#DIV/0!</v>
      </c>
      <c r="AP13" s="24" t="e">
        <f>LOOKUP($G13,SilencerParams!$E$3:$E$98,SilencerParams!N$3:N$98)</f>
        <v>#DIV/0!</v>
      </c>
      <c r="AQ13" s="24" t="e">
        <f>LOOKUP($G13,SilencerParams!$E$3:$E$98,SilencerParams!O$3:O$98)</f>
        <v>#DIV/0!</v>
      </c>
      <c r="AR13" s="24" t="e">
        <f>LOOKUP($G13,SilencerParams!$E$3:$E$98,SilencerParams!P$3:P$98)</f>
        <v>#DIV/0!</v>
      </c>
      <c r="AS13" s="24" t="e">
        <f>LOOKUP($G13,SilencerParams!$E$3:$E$98,SilencerParams!Q$3:Q$98)</f>
        <v>#DIV/0!</v>
      </c>
      <c r="AT13" s="24" t="e">
        <f>LOOKUP($G13,SilencerParams!$E$3:$E$98,SilencerParams!R$3:R$98)</f>
        <v>#DIV/0!</v>
      </c>
      <c r="AU13" s="151" t="e">
        <f>LOOKUP($G13,SilencerParams!$E$3:$E$98,SilencerParams!S$3:S$98)</f>
        <v>#DIV/0!</v>
      </c>
      <c r="AV13" s="151" t="e">
        <f>LOOKUP($G13,SilencerParams!$E$3:$E$98,SilencerParams!T$3:T$98)</f>
        <v>#DIV/0!</v>
      </c>
      <c r="AW13" s="151" t="e">
        <f>LOOKUP($G13,SilencerParams!$E$3:$E$98,SilencerParams!U$3:U$98)</f>
        <v>#DIV/0!</v>
      </c>
      <c r="AX13" s="151" t="e">
        <f>LOOKUP($G13,SilencerParams!$E$3:$E$98,SilencerParams!V$3:V$98)</f>
        <v>#DIV/0!</v>
      </c>
      <c r="AY13" s="151" t="e">
        <f>LOOKUP($G13,SilencerParams!$E$3:$E$98,SilencerParams!W$3:W$98)</f>
        <v>#DIV/0!</v>
      </c>
      <c r="AZ13" s="151" t="e">
        <f>LOOKUP($G13,SilencerParams!$E$3:$E$98,SilencerParams!X$3:X$98)</f>
        <v>#DIV/0!</v>
      </c>
      <c r="BA13" s="151" t="e">
        <f>LOOKUP($G13,SilencerParams!$E$3:$E$98,SilencerParams!Y$3:Y$98)</f>
        <v>#DIV/0!</v>
      </c>
      <c r="BB13" s="151" t="e">
        <f>LOOKUP($G13,SilencerParams!$E$3:$E$98,SilencerParams!Z$3:Z$98)</f>
        <v>#DIV/0!</v>
      </c>
      <c r="BC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LOOKUP(IF(MROUND($AL13,2)&lt;=$AL13,CONCATENATE($D13,IF($F13&gt;=1000,$F13,CONCATENATE(0,$F13)),CONCATENATE(0,MROUND($AL13,2)+2)),CONCATENATE($D13,IF($F13&gt;=1000,$F13,CONCATENATE(0,$F13)),CONCATENATE(0,MROUND($AL13,2)-2))),SilencerParams!$E$3:$E$98,SilencerParams!S$3:S$98)</f>
        <v>#DIV/0!</v>
      </c>
      <c r="BD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LOOKUP(IF(MROUND($AL13,2)&lt;=$AL13,CONCATENATE($D13,IF($F13&gt;=1000,$F13,CONCATENATE(0,$F13)),CONCATENATE(0,MROUND($AL13,2)+2)),CONCATENATE($D13,IF($F13&gt;=1000,$F13,CONCATENATE(0,$F13)),CONCATENATE(0,MROUND($AL13,2)-2))),SilencerParams!$E$3:$E$98,SilencerParams!T$3:T$98)</f>
        <v>#DIV/0!</v>
      </c>
      <c r="BE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LOOKUP(IF(MROUND($AL13,2)&lt;=$AL13,CONCATENATE($D13,IF($F13&gt;=1000,$F13,CONCATENATE(0,$F13)),CONCATENATE(0,MROUND($AL13,2)+2)),CONCATENATE($D13,IF($F13&gt;=1000,$F13,CONCATENATE(0,$F13)),CONCATENATE(0,MROUND($AL13,2)-2))),SilencerParams!$E$3:$E$98,SilencerParams!U$3:U$98)</f>
        <v>#DIV/0!</v>
      </c>
      <c r="BF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LOOKUP(IF(MROUND($AL13,2)&lt;=$AL13,CONCATENATE($D13,IF($F13&gt;=1000,$F13,CONCATENATE(0,$F13)),CONCATENATE(0,MROUND($AL13,2)+2)),CONCATENATE($D13,IF($F13&gt;=1000,$F13,CONCATENATE(0,$F13)),CONCATENATE(0,MROUND($AL13,2)-2))),SilencerParams!$E$3:$E$98,SilencerParams!V$3:V$98)</f>
        <v>#DIV/0!</v>
      </c>
      <c r="BG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LOOKUP(IF(MROUND($AL13,2)&lt;=$AL13,CONCATENATE($D13,IF($F13&gt;=1000,$F13,CONCATENATE(0,$F13)),CONCATENATE(0,MROUND($AL13,2)+2)),CONCATENATE($D13,IF($F13&gt;=1000,$F13,CONCATENATE(0,$F13)),CONCATENATE(0,MROUND($AL13,2)-2))),SilencerParams!$E$3:$E$98,SilencerParams!W$3:W$98)</f>
        <v>#DIV/0!</v>
      </c>
      <c r="BH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LOOKUP(IF(MROUND($AL13,2)&lt;=$AL13,CONCATENATE($D13,IF($F13&gt;=1000,$F13,CONCATENATE(0,$F13)),CONCATENATE(0,MROUND($AL13,2)+2)),CONCATENATE($D13,IF($F13&gt;=1000,$F13,CONCATENATE(0,$F13)),CONCATENATE(0,MROUND($AL13,2)-2))),SilencerParams!$E$3:$E$98,SilencerParams!X$3:X$98)</f>
        <v>#DIV/0!</v>
      </c>
      <c r="BI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LOOKUP(IF(MROUND($AL13,2)&lt;=$AL13,CONCATENATE($D13,IF($F13&gt;=1000,$F13,CONCATENATE(0,$F13)),CONCATENATE(0,MROUND($AL13,2)+2)),CONCATENATE($D13,IF($F13&gt;=1000,$F13,CONCATENATE(0,$F13)),CONCATENATE(0,MROUND($AL13,2)-2))),SilencerParams!$E$3:$E$98,SilencerParams!Y$3:Y$98)</f>
        <v>#DIV/0!</v>
      </c>
      <c r="BJ13" s="151" t="e">
        <f>LOOKUP(IF(MROUND($AL13,2)&lt;=$AL13,CONCATENATE($D13,IF($F13&gt;=1000,$F13,CONCATENATE(0,$F13)),CONCATENATE(0,MROUND($AL13,2)+2)),CONCATENATE($D13,IF($F13&gt;=1000,$F13,CONCATENATE(0,$F13)),CONCATENATE(0,MROUND($AL13,2)-2))),SilencerParams!$E$3:$E$98,SilencerParams!Z$3:Z$98)</f>
        <v>#DIV/0!</v>
      </c>
      <c r="BK13" s="151" t="e">
        <f>IF($AL13&lt;2,LOOKUP(CONCATENATE($D13,IF($E13&gt;=1000,$E13,CONCATENATE(0,$E13)),"02"),SilencerParams!$E$3:$E$98,SilencerParams!S$3:S$98)/(LOG10(2)-LOG10(0.0001))*(LOG10($AL13)-LOG10(0.0001)),(BC13-AU13)/(LOG10(IF(MROUND($AL13,2)&lt;=$AL13,MROUND($AL13,2)+2,MROUND($AL13,2)-2))-LOG10(MROUND($AL13,2)))*(LOG10($AL13)-LOG10(MROUND($AL13,2)))+AU13)</f>
        <v>#DIV/0!</v>
      </c>
      <c r="BL13" s="151" t="e">
        <f>IF($AL13&lt;2,LOOKUP(CONCATENATE($D13,IF($E13&gt;=1000,$E13,CONCATENATE(0,$E13)),"02"),SilencerParams!$E$3:$E$98,SilencerParams!T$3:T$98)/(LOG10(2)-LOG10(0.0001))*(LOG10($AL13)-LOG10(0.0001)),(BD13-AV13)/(LOG10(IF(MROUND($AL13,2)&lt;=$AL13,MROUND($AL13,2)+2,MROUND($AL13,2)-2))-LOG10(MROUND($AL13,2)))*(LOG10($AL13)-LOG10(MROUND($AL13,2)))+AV13)</f>
        <v>#DIV/0!</v>
      </c>
      <c r="BM13" s="151" t="e">
        <f>IF($AL13&lt;2,LOOKUP(CONCATENATE($D13,IF($E13&gt;=1000,$E13,CONCATENATE(0,$E13)),"02"),SilencerParams!$E$3:$E$98,SilencerParams!U$3:U$98)/(LOG10(2)-LOG10(0.0001))*(LOG10($AL13)-LOG10(0.0001)),(BE13-AW13)/(LOG10(IF(MROUND($AL13,2)&lt;=$AL13,MROUND($AL13,2)+2,MROUND($AL13,2)-2))-LOG10(MROUND($AL13,2)))*(LOG10($AL13)-LOG10(MROUND($AL13,2)))+AW13)</f>
        <v>#DIV/0!</v>
      </c>
      <c r="BN13" s="151" t="e">
        <f>IF($AL13&lt;2,LOOKUP(CONCATENATE($D13,IF($E13&gt;=1000,$E13,CONCATENATE(0,$E13)),"02"),SilencerParams!$E$3:$E$98,SilencerParams!V$3:V$98)/(LOG10(2)-LOG10(0.0001))*(LOG10($AL13)-LOG10(0.0001)),(BF13-AX13)/(LOG10(IF(MROUND($AL13,2)&lt;=$AL13,MROUND($AL13,2)+2,MROUND($AL13,2)-2))-LOG10(MROUND($AL13,2)))*(LOG10($AL13)-LOG10(MROUND($AL13,2)))+AX13)</f>
        <v>#DIV/0!</v>
      </c>
      <c r="BO13" s="151" t="e">
        <f>IF($AL13&lt;2,LOOKUP(CONCATENATE($D13,IF($E13&gt;=1000,$E13,CONCATENATE(0,$E13)),"02"),SilencerParams!$E$3:$E$98,SilencerParams!W$3:W$98)/(LOG10(2)-LOG10(0.0001))*(LOG10($AL13)-LOG10(0.0001)),(BG13-AY13)/(LOG10(IF(MROUND($AL13,2)&lt;=$AL13,MROUND($AL13,2)+2,MROUND($AL13,2)-2))-LOG10(MROUND($AL13,2)))*(LOG10($AL13)-LOG10(MROUND($AL13,2)))+AY13)</f>
        <v>#DIV/0!</v>
      </c>
      <c r="BP13" s="151" t="e">
        <f>IF($AL13&lt;2,LOOKUP(CONCATENATE($D13,IF($E13&gt;=1000,$E13,CONCATENATE(0,$E13)),"02"),SilencerParams!$E$3:$E$98,SilencerParams!X$3:X$98)/(LOG10(2)-LOG10(0.0001))*(LOG10($AL13)-LOG10(0.0001)),(BH13-AZ13)/(LOG10(IF(MROUND($AL13,2)&lt;=$AL13,MROUND($AL13,2)+2,MROUND($AL13,2)-2))-LOG10(MROUND($AL13,2)))*(LOG10($AL13)-LOG10(MROUND($AL13,2)))+AZ13)</f>
        <v>#DIV/0!</v>
      </c>
      <c r="BQ13" s="151" t="e">
        <f>IF($AL13&lt;2,LOOKUP(CONCATENATE($D13,IF($E13&gt;=1000,$E13,CONCATENATE(0,$E13)),"02"),SilencerParams!$E$3:$E$98,SilencerParams!Y$3:Y$98)/(LOG10(2)-LOG10(0.0001))*(LOG10($AL13)-LOG10(0.0001)),(BI13-BA13)/(LOG10(IF(MROUND($AL13,2)&lt;=$AL13,MROUND($AL13,2)+2,MROUND($AL13,2)-2))-LOG10(MROUND($AL13,2)))*(LOG10($AL13)-LOG10(MROUND($AL13,2)))+BA13)</f>
        <v>#DIV/0!</v>
      </c>
      <c r="BR13" s="151" t="e">
        <f>IF($AL13&lt;2,LOOKUP(CONCATENATE($D13,IF($E13&gt;=1000,$E13,CONCATENATE(0,$E13)),"02"),SilencerParams!$E$3:$E$98,SilencerParams!Z$3:Z$98)/(LOG10(2)-LOG10(0.0001))*(LOG10($AL13)-LOG10(0.0001)),(BJ13-BB13)/(LOG10(IF(MROUND($AL13,2)&lt;=$AL13,MROUND($AL13,2)+2,MROUND($AL13,2)-2))-LOG10(MROUND($AL13,2)))*(LOG10($AL13)-LOG10(MROUND($AL13,2)))+BB13)</f>
        <v>#DIV/0!</v>
      </c>
      <c r="BS13" s="24" t="e">
        <f t="shared" si="18"/>
        <v>#DIV/0!</v>
      </c>
      <c r="BT13" s="24" t="e">
        <f t="shared" si="19"/>
        <v>#DIV/0!</v>
      </c>
      <c r="BU13" s="24" t="e">
        <f t="shared" si="20"/>
        <v>#DIV/0!</v>
      </c>
      <c r="BV13" s="24" t="e">
        <f t="shared" si="21"/>
        <v>#DIV/0!</v>
      </c>
      <c r="BW13" s="24" t="e">
        <f t="shared" si="22"/>
        <v>#DIV/0!</v>
      </c>
      <c r="BX13" s="24" t="e">
        <f t="shared" si="23"/>
        <v>#DIV/0!</v>
      </c>
      <c r="BY13" s="24" t="e">
        <f t="shared" si="24"/>
        <v>#DIV/0!</v>
      </c>
      <c r="BZ13" s="24" t="e">
        <f t="shared" si="25"/>
        <v>#DIV/0!</v>
      </c>
      <c r="CA13" s="24" t="e">
        <f>10*LOG10(IF(BS13="",0,POWER(10,((BS13+'ModelParams Lw'!$O$4)/10))) +IF(BT13="",0,POWER(10,((BT13+'ModelParams Lw'!$P$4)/10))) +IF(BU13="",0,POWER(10,((BU13+'ModelParams Lw'!$Q$4)/10))) +IF(BV13="",0,POWER(10,((BV13+'ModelParams Lw'!$R$4)/10))) +IF(BW13="",0,POWER(10,((BW13+'ModelParams Lw'!$S$4)/10))) +IF(BX13="",0,POWER(10,((BX13+'ModelParams Lw'!$T$4)/10))) +IF(BY13="",0,POWER(10,((BY13+'ModelParams Lw'!$U$4)/10)))+IF(BZ13="",0,POWER(10,((BZ13+'ModelParams Lw'!$V$4)/10))))</f>
        <v>#DIV/0!</v>
      </c>
      <c r="CB13" s="24" t="e">
        <f t="shared" si="26"/>
        <v>#DIV/0!</v>
      </c>
      <c r="CC13" s="24" t="e">
        <f>(BS13-'ModelParams Lw'!O$10)/'ModelParams Lw'!O$11</f>
        <v>#DIV/0!</v>
      </c>
      <c r="CD13" s="24" t="e">
        <f>(BT13-'ModelParams Lw'!P$10)/'ModelParams Lw'!P$11</f>
        <v>#DIV/0!</v>
      </c>
      <c r="CE13" s="24" t="e">
        <f>(BU13-'ModelParams Lw'!Q$10)/'ModelParams Lw'!Q$11</f>
        <v>#DIV/0!</v>
      </c>
      <c r="CF13" s="24" t="e">
        <f>(BV13-'ModelParams Lw'!R$10)/'ModelParams Lw'!R$11</f>
        <v>#DIV/0!</v>
      </c>
      <c r="CG13" s="24" t="e">
        <f>(BW13-'ModelParams Lw'!S$10)/'ModelParams Lw'!S$11</f>
        <v>#DIV/0!</v>
      </c>
      <c r="CH13" s="24" t="e">
        <f>(BX13-'ModelParams Lw'!T$10)/'ModelParams Lw'!T$11</f>
        <v>#DIV/0!</v>
      </c>
      <c r="CI13" s="24" t="e">
        <f>(BY13-'ModelParams Lw'!U$10)/'ModelParams Lw'!U$11</f>
        <v>#DIV/0!</v>
      </c>
      <c r="CJ13" s="24" t="e">
        <f>(BZ13-'ModelParams Lw'!V$10)/'ModelParams Lw'!V$11</f>
        <v>#DIV/0!</v>
      </c>
      <c r="CK13" s="24">
        <f>IF(Calcul!$E18="SW",'ModelParams Lw'!C$18+'ModelParams Lw'!C$19*LOG(CK$3)+'ModelParams Lw'!C$20*(PI()/4*($D13/1000)^2),IF('ModelParams Lw'!C$21+'ModelParams Lw'!C$22*LOG(CK$3)+'ModelParams Lw'!C$23*(PI()/4*($D13/1000)^2)&lt;'ModelParams Lw'!C$18+'ModelParams Lw'!C$19*LOG(CK$3)+'ModelParams Lw'!C$20*(PI()/4*($D13/1000)^2),'ModelParams Lw'!C$18+'ModelParams Lw'!C$19*LOG(CK$3)+'ModelParams Lw'!C$20*(PI()/4*($D13/1000)^2),'ModelParams Lw'!C$21+'ModelParams Lw'!C$22*LOG(CK$3)+'ModelParams Lw'!C$23*(PI()/4*($D13/1000)^2)))</f>
        <v>31.246735224896717</v>
      </c>
      <c r="CL13" s="24">
        <f>IF(Calcul!$E18="SW",'ModelParams Lw'!D$18+'ModelParams Lw'!D$19*LOG(CL$3)+'ModelParams Lw'!D$20*(PI()/4*($D13/1000)^2),IF('ModelParams Lw'!D$21+'ModelParams Lw'!D$22*LOG(CL$3)+'ModelParams Lw'!D$23*(PI()/4*($D13/1000)^2)&lt;'ModelParams Lw'!D$18+'ModelParams Lw'!D$19*LOG(CL$3)+'ModelParams Lw'!D$20*(PI()/4*($D13/1000)^2),'ModelParams Lw'!D$18+'ModelParams Lw'!D$19*LOG(CL$3)+'ModelParams Lw'!D$20*(PI()/4*($D13/1000)^2),'ModelParams Lw'!D$21+'ModelParams Lw'!D$22*LOG(CL$3)+'ModelParams Lw'!D$23*(PI()/4*($D13/1000)^2)))</f>
        <v>39.203910379364636</v>
      </c>
      <c r="CM13" s="24">
        <f>IF(Calcul!$E18="SW",'ModelParams Lw'!E$18+'ModelParams Lw'!E$19*LOG(CM$3)+'ModelParams Lw'!E$20*(PI()/4*($D13/1000)^2),IF('ModelParams Lw'!E$21+'ModelParams Lw'!E$22*LOG(CM$3)+'ModelParams Lw'!E$23*(PI()/4*($D13/1000)^2)&lt;'ModelParams Lw'!E$18+'ModelParams Lw'!E$19*LOG(CM$3)+'ModelParams Lw'!E$20*(PI()/4*($D13/1000)^2),'ModelParams Lw'!E$18+'ModelParams Lw'!E$19*LOG(CM$3)+'ModelParams Lw'!E$20*(PI()/4*($D13/1000)^2),'ModelParams Lw'!E$21+'ModelParams Lw'!E$22*LOG(CM$3)+'ModelParams Lw'!E$23*(PI()/4*($D13/1000)^2)))</f>
        <v>38.761096154158118</v>
      </c>
      <c r="CN13" s="24">
        <f>IF(Calcul!$E18="SW",'ModelParams Lw'!F$18+'ModelParams Lw'!F$19*LOG(CN$3)+'ModelParams Lw'!F$20*(PI()/4*($D13/1000)^2),IF('ModelParams Lw'!F$21+'ModelParams Lw'!F$22*LOG(CN$3)+'ModelParams Lw'!F$23*(PI()/4*($D13/1000)^2)&lt;'ModelParams Lw'!F$18+'ModelParams Lw'!F$19*LOG(CN$3)+'ModelParams Lw'!F$20*(PI()/4*($D13/1000)^2),'ModelParams Lw'!F$18+'ModelParams Lw'!F$19*LOG(CN$3)+'ModelParams Lw'!F$20*(PI()/4*($D13/1000)^2),'ModelParams Lw'!F$21+'ModelParams Lw'!F$22*LOG(CN$3)+'ModelParams Lw'!F$23*(PI()/4*($D13/1000)^2)))</f>
        <v>42.457901012674256</v>
      </c>
      <c r="CO13" s="24">
        <f>IF(Calcul!$E18="SW",'ModelParams Lw'!G$18+'ModelParams Lw'!G$19*LOG(CO$3)+'ModelParams Lw'!G$20*(PI()/4*($D13/1000)^2),IF('ModelParams Lw'!G$21+'ModelParams Lw'!G$22*LOG(CO$3)+'ModelParams Lw'!G$23*(PI()/4*($D13/1000)^2)&lt;'ModelParams Lw'!G$18+'ModelParams Lw'!G$19*LOG(CO$3)+'ModelParams Lw'!G$20*(PI()/4*($D13/1000)^2),'ModelParams Lw'!G$18+'ModelParams Lw'!G$19*LOG(CO$3)+'ModelParams Lw'!G$20*(PI()/4*($D13/1000)^2),'ModelParams Lw'!G$21+'ModelParams Lw'!G$22*LOG(CO$3)+'ModelParams Lw'!G$23*(PI()/4*($D13/1000)^2)))</f>
        <v>39.983812335865188</v>
      </c>
      <c r="CP13" s="24">
        <f>IF(Calcul!$E18="SW",'ModelParams Lw'!H$18+'ModelParams Lw'!H$19*LOG(CP$3)+'ModelParams Lw'!H$20*(PI()/4*($D13/1000)^2),IF('ModelParams Lw'!H$21+'ModelParams Lw'!H$22*LOG(CP$3)+'ModelParams Lw'!H$23*(PI()/4*($D13/1000)^2)&lt;'ModelParams Lw'!H$18+'ModelParams Lw'!H$19*LOG(CP$3)+'ModelParams Lw'!H$20*(PI()/4*($D13/1000)^2),'ModelParams Lw'!H$18+'ModelParams Lw'!H$19*LOG(CP$3)+'ModelParams Lw'!H$20*(PI()/4*($D13/1000)^2),'ModelParams Lw'!H$21+'ModelParams Lw'!H$22*LOG(CP$3)+'ModelParams Lw'!H$23*(PI()/4*($D13/1000)^2)))</f>
        <v>40.306137042572608</v>
      </c>
      <c r="CQ13" s="24">
        <f>IF(Calcul!$E18="SW",'ModelParams Lw'!I$18+'ModelParams Lw'!I$19*LOG(CQ$3)+'ModelParams Lw'!I$20*(PI()/4*($D13/1000)^2),IF('ModelParams Lw'!I$21+'ModelParams Lw'!I$22*LOG(CQ$3)+'ModelParams Lw'!I$23*(PI()/4*($D13/1000)^2)&lt;'ModelParams Lw'!I$18+'ModelParams Lw'!I$19*LOG(CQ$3)+'ModelParams Lw'!I$20*(PI()/4*($D13/1000)^2),'ModelParams Lw'!I$18+'ModelParams Lw'!I$19*LOG(CQ$3)+'ModelParams Lw'!I$20*(PI()/4*($D13/1000)^2),'ModelParams Lw'!I$21+'ModelParams Lw'!I$22*LOG(CQ$3)+'ModelParams Lw'!I$23*(PI()/4*($D13/1000)^2)))</f>
        <v>35.604370798776131</v>
      </c>
      <c r="CR13" s="24">
        <f>IF(Calcul!$E18="SW",'ModelParams Lw'!J$18+'ModelParams Lw'!J$19*LOG(CR$3)+'ModelParams Lw'!J$20*(PI()/4*($D13/1000)^2),IF('ModelParams Lw'!J$21+'ModelParams Lw'!J$22*LOG(CR$3)+'ModelParams Lw'!J$23*(PI()/4*($D13/1000)^2)&lt;'ModelParams Lw'!J$18+'ModelParams Lw'!J$19*LOG(CR$3)+'ModelParams Lw'!J$20*(PI()/4*($D13/1000)^2),'ModelParams Lw'!J$18+'ModelParams Lw'!J$19*LOG(CR$3)+'ModelParams Lw'!J$20*(PI()/4*($D13/1000)^2),'ModelParams Lw'!J$21+'ModelParams Lw'!J$22*LOG(CR$3)+'ModelParams Lw'!J$23*(PI()/4*($D13/1000)^2)))</f>
        <v>26.405199060578074</v>
      </c>
      <c r="CS13" s="24" t="e">
        <f t="shared" si="3"/>
        <v>#DIV/0!</v>
      </c>
      <c r="CT13" s="24" t="e">
        <f t="shared" si="4"/>
        <v>#DIV/0!</v>
      </c>
      <c r="CU13" s="24" t="e">
        <f t="shared" si="5"/>
        <v>#DIV/0!</v>
      </c>
      <c r="CV13" s="24" t="e">
        <f t="shared" si="6"/>
        <v>#DIV/0!</v>
      </c>
      <c r="CW13" s="24" t="e">
        <f t="shared" si="7"/>
        <v>#DIV/0!</v>
      </c>
      <c r="CX13" s="24" t="e">
        <f t="shared" si="8"/>
        <v>#DIV/0!</v>
      </c>
      <c r="CY13" s="24" t="e">
        <f t="shared" si="9"/>
        <v>#DIV/0!</v>
      </c>
      <c r="CZ13" s="24" t="e">
        <f t="shared" si="10"/>
        <v>#DIV/0!</v>
      </c>
      <c r="DA13" s="24" t="e">
        <f>10*LOG10(IF(CS13="",0,POWER(10,((CS13+'ModelParams Lw'!$O$4)/10))) +IF(CT13="",0,POWER(10,((CT13+'ModelParams Lw'!$P$4)/10))) +IF(CU13="",0,POWER(10,((CU13+'ModelParams Lw'!$Q$4)/10))) +IF(CV13="",0,POWER(10,((CV13+'ModelParams Lw'!$R$4)/10))) +IF(CW13="",0,POWER(10,((CW13+'ModelParams Lw'!$S$4)/10))) +IF(CX13="",0,POWER(10,((CX13+'ModelParams Lw'!$T$4)/10))) +IF(CY13="",0,POWER(10,((CY13+'ModelParams Lw'!$U$4)/10)))+IF(CZ13="",0,POWER(10,((CZ13+'ModelParams Lw'!$V$4)/10))))</f>
        <v>#DIV/0!</v>
      </c>
      <c r="DB13" s="24" t="e">
        <f t="shared" si="27"/>
        <v>#DIV/0!</v>
      </c>
      <c r="DC13" s="24" t="e">
        <f>(CS13-'ModelParams Lw'!$O$10)/'ModelParams Lw'!$O$11</f>
        <v>#DIV/0!</v>
      </c>
      <c r="DD13" s="24" t="e">
        <f>(CT13-'ModelParams Lw'!$P$10)/'ModelParams Lw'!$P$11</f>
        <v>#DIV/0!</v>
      </c>
      <c r="DE13" s="24" t="e">
        <f>(CU13-'ModelParams Lw'!$Q$10)/'ModelParams Lw'!$Q$11</f>
        <v>#DIV/0!</v>
      </c>
      <c r="DF13" s="24" t="e">
        <f>(CV13-'ModelParams Lw'!$R$10)/'ModelParams Lw'!$R$11</f>
        <v>#DIV/0!</v>
      </c>
      <c r="DG13" s="24" t="e">
        <f>(CW13-'ModelParams Lw'!$S$10)/'ModelParams Lw'!$S$11</f>
        <v>#DIV/0!</v>
      </c>
      <c r="DH13" s="24" t="e">
        <f>(CX13-'ModelParams Lw'!$T$10)/'ModelParams Lw'!$T$11</f>
        <v>#DIV/0!</v>
      </c>
      <c r="DI13" s="24" t="e">
        <f>(CY13-'ModelParams Lw'!$U$10)/'ModelParams Lw'!$U$11</f>
        <v>#DIV/0!</v>
      </c>
      <c r="DJ13" s="24" t="e">
        <f>(CZ13-'ModelParams Lw'!$V$10)/'ModelParams Lw'!$V$11</f>
        <v>#DIV/0!</v>
      </c>
    </row>
    <row r="14" spans="1:114">
      <c r="A14" s="12">
        <f>Calcul!B19</f>
        <v>0</v>
      </c>
      <c r="B14" s="12">
        <f t="shared" si="11"/>
        <v>0</v>
      </c>
      <c r="C14" s="12">
        <f>Calcul!C19</f>
        <v>0</v>
      </c>
      <c r="D14" s="12">
        <f>Calcul!D19</f>
        <v>0</v>
      </c>
      <c r="E14" s="12">
        <f t="shared" si="12"/>
        <v>400</v>
      </c>
      <c r="F14" s="12">
        <f t="shared" si="13"/>
        <v>900</v>
      </c>
      <c r="G14" s="12" t="e">
        <f t="shared" si="14"/>
        <v>#DIV/0!</v>
      </c>
      <c r="H14" s="24" t="e">
        <f t="shared" si="0"/>
        <v>#DIV/0!</v>
      </c>
      <c r="I14" s="24">
        <f>'ModelParams Lw'!$B$6*EXP('ModelParams Lw'!$C$6*D14)</f>
        <v>-0.98585217513044054</v>
      </c>
      <c r="J14" s="24">
        <f>'ModelParams Lw'!$B$7*D14^2+'ModelParams Lw'!$C$7*D14+'ModelParams Lw'!$D$7</f>
        <v>-7.1</v>
      </c>
      <c r="K14" s="24">
        <f>'ModelParams Lw'!$B$8*D14^2+'ModelParams Lw'!$C$8*D14+'ModelParams Lw'!$D$8</f>
        <v>46.485999999999997</v>
      </c>
      <c r="L14" s="21" t="e">
        <f t="shared" si="15"/>
        <v>#DIV/0!</v>
      </c>
      <c r="M14" s="21" t="e">
        <f t="shared" si="1"/>
        <v>#DIV/0!</v>
      </c>
      <c r="N14" s="21" t="e">
        <f t="shared" si="1"/>
        <v>#DIV/0!</v>
      </c>
      <c r="O14" s="21" t="e">
        <f t="shared" si="1"/>
        <v>#DIV/0!</v>
      </c>
      <c r="P14" s="21" t="e">
        <f t="shared" si="1"/>
        <v>#DIV/0!</v>
      </c>
      <c r="Q14" s="21" t="e">
        <f t="shared" si="1"/>
        <v>#DIV/0!</v>
      </c>
      <c r="R14" s="21" t="e">
        <f t="shared" si="1"/>
        <v>#DIV/0!</v>
      </c>
      <c r="S14" s="21" t="e">
        <f t="shared" si="1"/>
        <v>#DIV/0!</v>
      </c>
      <c r="T14" s="24" t="e">
        <f>'ModelParams Lw'!$B$3+'ModelParams Lw'!$B$4*LOG10($B14/3600/(PI()/4*($D14/1000)^2))+'ModelParams Lw'!$B$5*LOG10(2*$H14/(1.2*($B14/3600/(PI()/4*($D14/1000)^2))^2))+10*LOG10($D14/1000)+L14</f>
        <v>#DIV/0!</v>
      </c>
      <c r="U14" s="24" t="e">
        <f>'ModelParams Lw'!$B$3+'ModelParams Lw'!$B$4*LOG10($B14/3600/(PI()/4*($D14/1000)^2))+'ModelParams Lw'!$B$5*LOG10(2*$H14/(1.2*($B14/3600/(PI()/4*($D14/1000)^2))^2))+10*LOG10($D14/1000)+M14</f>
        <v>#DIV/0!</v>
      </c>
      <c r="V14" s="24" t="e">
        <f>'ModelParams Lw'!$B$3+'ModelParams Lw'!$B$4*LOG10($B14/3600/(PI()/4*($D14/1000)^2))+'ModelParams Lw'!$B$5*LOG10(2*$H14/(1.2*($B14/3600/(PI()/4*($D14/1000)^2))^2))+10*LOG10($D14/1000)+N14</f>
        <v>#DIV/0!</v>
      </c>
      <c r="W14" s="24" t="e">
        <f>'ModelParams Lw'!$B$3+'ModelParams Lw'!$B$4*LOG10($B14/3600/(PI()/4*($D14/1000)^2))+'ModelParams Lw'!$B$5*LOG10(2*$H14/(1.2*($B14/3600/(PI()/4*($D14/1000)^2))^2))+10*LOG10($D14/1000)+O14</f>
        <v>#DIV/0!</v>
      </c>
      <c r="X14" s="24" t="e">
        <f>'ModelParams Lw'!$B$3+'ModelParams Lw'!$B$4*LOG10($B14/3600/(PI()/4*($D14/1000)^2))+'ModelParams Lw'!$B$5*LOG10(2*$H14/(1.2*($B14/3600/(PI()/4*($D14/1000)^2))^2))+10*LOG10($D14/1000)+P14</f>
        <v>#DIV/0!</v>
      </c>
      <c r="Y14" s="24" t="e">
        <f>'ModelParams Lw'!$B$3+'ModelParams Lw'!$B$4*LOG10($B14/3600/(PI()/4*($D14/1000)^2))+'ModelParams Lw'!$B$5*LOG10(2*$H14/(1.2*($B14/3600/(PI()/4*($D14/1000)^2))^2))+10*LOG10($D14/1000)+Q14</f>
        <v>#DIV/0!</v>
      </c>
      <c r="Z14" s="24" t="e">
        <f>'ModelParams Lw'!$B$3+'ModelParams Lw'!$B$4*LOG10($B14/3600/(PI()/4*($D14/1000)^2))+'ModelParams Lw'!$B$5*LOG10(2*$H14/(1.2*($B14/3600/(PI()/4*($D14/1000)^2))^2))+10*LOG10($D14/1000)+R14</f>
        <v>#DIV/0!</v>
      </c>
      <c r="AA14" s="24" t="e">
        <f>'ModelParams Lw'!$B$3+'ModelParams Lw'!$B$4*LOG10($B14/3600/(PI()/4*($D14/1000)^2))+'ModelParams Lw'!$B$5*LOG10(2*$H14/(1.2*($B14/3600/(PI()/4*($D14/1000)^2))^2))+10*LOG10($D14/1000)+S14</f>
        <v>#DIV/0!</v>
      </c>
      <c r="AB14" s="24" t="e">
        <f>10*LOG10(IF(T14="",0,POWER(10,((T14+'ModelParams Lw'!$O$4)/10))) +IF(U14="",0,POWER(10,((U14+'ModelParams Lw'!$P$4)/10))) +IF(V14="",0,POWER(10,((V14+'ModelParams Lw'!$Q$4)/10))) +IF(W14="",0,POWER(10,((W14+'ModelParams Lw'!$R$4)/10))) +IF(X14="",0,POWER(10,((X14+'ModelParams Lw'!$S$4)/10))) +IF(Y14="",0,POWER(10,((Y14+'ModelParams Lw'!$T$4)/10))) +IF(Z14="",0,POWER(10,((Z14+'ModelParams Lw'!$U$4)/10)))+IF(AA14="",0,POWER(10,((AA14+'ModelParams Lw'!$V$4)/10))))</f>
        <v>#DIV/0!</v>
      </c>
      <c r="AC14" s="24" t="e">
        <f t="shared" si="16"/>
        <v>#DIV/0!</v>
      </c>
      <c r="AD14" s="24" t="e">
        <f>(T14-'ModelParams Lw'!O$10)/'ModelParams Lw'!O$11</f>
        <v>#DIV/0!</v>
      </c>
      <c r="AE14" s="24" t="e">
        <f>(U14-'ModelParams Lw'!P$10)/'ModelParams Lw'!P$11</f>
        <v>#DIV/0!</v>
      </c>
      <c r="AF14" s="24" t="e">
        <f>(V14-'ModelParams Lw'!Q$10)/'ModelParams Lw'!Q$11</f>
        <v>#DIV/0!</v>
      </c>
      <c r="AG14" s="24" t="e">
        <f>(W14-'ModelParams Lw'!R$10)/'ModelParams Lw'!R$11</f>
        <v>#DIV/0!</v>
      </c>
      <c r="AH14" s="24" t="e">
        <f>(X14-'ModelParams Lw'!S$10)/'ModelParams Lw'!S$11</f>
        <v>#DIV/0!</v>
      </c>
      <c r="AI14" s="24" t="e">
        <f>(Y14-'ModelParams Lw'!T$10)/'ModelParams Lw'!T$11</f>
        <v>#DIV/0!</v>
      </c>
      <c r="AJ14" s="24" t="e">
        <f>(Z14-'ModelParams Lw'!U$10)/'ModelParams Lw'!U$11</f>
        <v>#DIV/0!</v>
      </c>
      <c r="AK14" s="24" t="e">
        <f>(AA14-'ModelParams Lw'!V$10)/'ModelParams Lw'!V$11</f>
        <v>#DIV/0!</v>
      </c>
      <c r="AL14" s="24" t="e">
        <f t="shared" si="17"/>
        <v>#DIV/0!</v>
      </c>
      <c r="AM14" s="24" t="e">
        <f>LOOKUP($G14,SilencerParams!$E$3:$E$98,SilencerParams!K$3:K$98)</f>
        <v>#DIV/0!</v>
      </c>
      <c r="AN14" s="24" t="e">
        <f>LOOKUP($G14,SilencerParams!$E$3:$E$98,SilencerParams!L$3:L$98)</f>
        <v>#DIV/0!</v>
      </c>
      <c r="AO14" s="24" t="e">
        <f>LOOKUP($G14,SilencerParams!$E$3:$E$98,SilencerParams!M$3:M$98)</f>
        <v>#DIV/0!</v>
      </c>
      <c r="AP14" s="24" t="e">
        <f>LOOKUP($G14,SilencerParams!$E$3:$E$98,SilencerParams!N$3:N$98)</f>
        <v>#DIV/0!</v>
      </c>
      <c r="AQ14" s="24" t="e">
        <f>LOOKUP($G14,SilencerParams!$E$3:$E$98,SilencerParams!O$3:O$98)</f>
        <v>#DIV/0!</v>
      </c>
      <c r="AR14" s="24" t="e">
        <f>LOOKUP($G14,SilencerParams!$E$3:$E$98,SilencerParams!P$3:P$98)</f>
        <v>#DIV/0!</v>
      </c>
      <c r="AS14" s="24" t="e">
        <f>LOOKUP($G14,SilencerParams!$E$3:$E$98,SilencerParams!Q$3:Q$98)</f>
        <v>#DIV/0!</v>
      </c>
      <c r="AT14" s="24" t="e">
        <f>LOOKUP($G14,SilencerParams!$E$3:$E$98,SilencerParams!R$3:R$98)</f>
        <v>#DIV/0!</v>
      </c>
      <c r="AU14" s="151" t="e">
        <f>LOOKUP($G14,SilencerParams!$E$3:$E$98,SilencerParams!S$3:S$98)</f>
        <v>#DIV/0!</v>
      </c>
      <c r="AV14" s="151" t="e">
        <f>LOOKUP($G14,SilencerParams!$E$3:$E$98,SilencerParams!T$3:T$98)</f>
        <v>#DIV/0!</v>
      </c>
      <c r="AW14" s="151" t="e">
        <f>LOOKUP($G14,SilencerParams!$E$3:$E$98,SilencerParams!U$3:U$98)</f>
        <v>#DIV/0!</v>
      </c>
      <c r="AX14" s="151" t="e">
        <f>LOOKUP($G14,SilencerParams!$E$3:$E$98,SilencerParams!V$3:V$98)</f>
        <v>#DIV/0!</v>
      </c>
      <c r="AY14" s="151" t="e">
        <f>LOOKUP($G14,SilencerParams!$E$3:$E$98,SilencerParams!W$3:W$98)</f>
        <v>#DIV/0!</v>
      </c>
      <c r="AZ14" s="151" t="e">
        <f>LOOKUP($G14,SilencerParams!$E$3:$E$98,SilencerParams!X$3:X$98)</f>
        <v>#DIV/0!</v>
      </c>
      <c r="BA14" s="151" t="e">
        <f>LOOKUP($G14,SilencerParams!$E$3:$E$98,SilencerParams!Y$3:Y$98)</f>
        <v>#DIV/0!</v>
      </c>
      <c r="BB14" s="151" t="e">
        <f>LOOKUP($G14,SilencerParams!$E$3:$E$98,SilencerParams!Z$3:Z$98)</f>
        <v>#DIV/0!</v>
      </c>
      <c r="BC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LOOKUP(IF(MROUND($AL14,2)&lt;=$AL14,CONCATENATE($D14,IF($F14&gt;=1000,$F14,CONCATENATE(0,$F14)),CONCATENATE(0,MROUND($AL14,2)+2)),CONCATENATE($D14,IF($F14&gt;=1000,$F14,CONCATENATE(0,$F14)),CONCATENATE(0,MROUND($AL14,2)-2))),SilencerParams!$E$3:$E$98,SilencerParams!S$3:S$98)</f>
        <v>#DIV/0!</v>
      </c>
      <c r="BD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LOOKUP(IF(MROUND($AL14,2)&lt;=$AL14,CONCATENATE($D14,IF($F14&gt;=1000,$F14,CONCATENATE(0,$F14)),CONCATENATE(0,MROUND($AL14,2)+2)),CONCATENATE($D14,IF($F14&gt;=1000,$F14,CONCATENATE(0,$F14)),CONCATENATE(0,MROUND($AL14,2)-2))),SilencerParams!$E$3:$E$98,SilencerParams!T$3:T$98)</f>
        <v>#DIV/0!</v>
      </c>
      <c r="BE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LOOKUP(IF(MROUND($AL14,2)&lt;=$AL14,CONCATENATE($D14,IF($F14&gt;=1000,$F14,CONCATENATE(0,$F14)),CONCATENATE(0,MROUND($AL14,2)+2)),CONCATENATE($D14,IF($F14&gt;=1000,$F14,CONCATENATE(0,$F14)),CONCATENATE(0,MROUND($AL14,2)-2))),SilencerParams!$E$3:$E$98,SilencerParams!U$3:U$98)</f>
        <v>#DIV/0!</v>
      </c>
      <c r="BF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LOOKUP(IF(MROUND($AL14,2)&lt;=$AL14,CONCATENATE($D14,IF($F14&gt;=1000,$F14,CONCATENATE(0,$F14)),CONCATENATE(0,MROUND($AL14,2)+2)),CONCATENATE($D14,IF($F14&gt;=1000,$F14,CONCATENATE(0,$F14)),CONCATENATE(0,MROUND($AL14,2)-2))),SilencerParams!$E$3:$E$98,SilencerParams!V$3:V$98)</f>
        <v>#DIV/0!</v>
      </c>
      <c r="BG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LOOKUP(IF(MROUND($AL14,2)&lt;=$AL14,CONCATENATE($D14,IF($F14&gt;=1000,$F14,CONCATENATE(0,$F14)),CONCATENATE(0,MROUND($AL14,2)+2)),CONCATENATE($D14,IF($F14&gt;=1000,$F14,CONCATENATE(0,$F14)),CONCATENATE(0,MROUND($AL14,2)-2))),SilencerParams!$E$3:$E$98,SilencerParams!W$3:W$98)</f>
        <v>#DIV/0!</v>
      </c>
      <c r="BH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LOOKUP(IF(MROUND($AL14,2)&lt;=$AL14,CONCATENATE($D14,IF($F14&gt;=1000,$F14,CONCATENATE(0,$F14)),CONCATENATE(0,MROUND($AL14,2)+2)),CONCATENATE($D14,IF($F14&gt;=1000,$F14,CONCATENATE(0,$F14)),CONCATENATE(0,MROUND($AL14,2)-2))),SilencerParams!$E$3:$E$98,SilencerParams!X$3:X$98)</f>
        <v>#DIV/0!</v>
      </c>
      <c r="BI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LOOKUP(IF(MROUND($AL14,2)&lt;=$AL14,CONCATENATE($D14,IF($F14&gt;=1000,$F14,CONCATENATE(0,$F14)),CONCATENATE(0,MROUND($AL14,2)+2)),CONCATENATE($D14,IF($F14&gt;=1000,$F14,CONCATENATE(0,$F14)),CONCATENATE(0,MROUND($AL14,2)-2))),SilencerParams!$E$3:$E$98,SilencerParams!Y$3:Y$98)</f>
        <v>#DIV/0!</v>
      </c>
      <c r="BJ14" s="151" t="e">
        <f>LOOKUP(IF(MROUND($AL14,2)&lt;=$AL14,CONCATENATE($D14,IF($F14&gt;=1000,$F14,CONCATENATE(0,$F14)),CONCATENATE(0,MROUND($AL14,2)+2)),CONCATENATE($D14,IF($F14&gt;=1000,$F14,CONCATENATE(0,$F14)),CONCATENATE(0,MROUND($AL14,2)-2))),SilencerParams!$E$3:$E$98,SilencerParams!Z$3:Z$98)</f>
        <v>#DIV/0!</v>
      </c>
      <c r="BK14" s="151" t="e">
        <f>IF($AL14&lt;2,LOOKUP(CONCATENATE($D14,IF($E14&gt;=1000,$E14,CONCATENATE(0,$E14)),"02"),SilencerParams!$E$3:$E$98,SilencerParams!S$3:S$98)/(LOG10(2)-LOG10(0.0001))*(LOG10($AL14)-LOG10(0.0001)),(BC14-AU14)/(LOG10(IF(MROUND($AL14,2)&lt;=$AL14,MROUND($AL14,2)+2,MROUND($AL14,2)-2))-LOG10(MROUND($AL14,2)))*(LOG10($AL14)-LOG10(MROUND($AL14,2)))+AU14)</f>
        <v>#DIV/0!</v>
      </c>
      <c r="BL14" s="151" t="e">
        <f>IF($AL14&lt;2,LOOKUP(CONCATENATE($D14,IF($E14&gt;=1000,$E14,CONCATENATE(0,$E14)),"02"),SilencerParams!$E$3:$E$98,SilencerParams!T$3:T$98)/(LOG10(2)-LOG10(0.0001))*(LOG10($AL14)-LOG10(0.0001)),(BD14-AV14)/(LOG10(IF(MROUND($AL14,2)&lt;=$AL14,MROUND($AL14,2)+2,MROUND($AL14,2)-2))-LOG10(MROUND($AL14,2)))*(LOG10($AL14)-LOG10(MROUND($AL14,2)))+AV14)</f>
        <v>#DIV/0!</v>
      </c>
      <c r="BM14" s="151" t="e">
        <f>IF($AL14&lt;2,LOOKUP(CONCATENATE($D14,IF($E14&gt;=1000,$E14,CONCATENATE(0,$E14)),"02"),SilencerParams!$E$3:$E$98,SilencerParams!U$3:U$98)/(LOG10(2)-LOG10(0.0001))*(LOG10($AL14)-LOG10(0.0001)),(BE14-AW14)/(LOG10(IF(MROUND($AL14,2)&lt;=$AL14,MROUND($AL14,2)+2,MROUND($AL14,2)-2))-LOG10(MROUND($AL14,2)))*(LOG10($AL14)-LOG10(MROUND($AL14,2)))+AW14)</f>
        <v>#DIV/0!</v>
      </c>
      <c r="BN14" s="151" t="e">
        <f>IF($AL14&lt;2,LOOKUP(CONCATENATE($D14,IF($E14&gt;=1000,$E14,CONCATENATE(0,$E14)),"02"),SilencerParams!$E$3:$E$98,SilencerParams!V$3:V$98)/(LOG10(2)-LOG10(0.0001))*(LOG10($AL14)-LOG10(0.0001)),(BF14-AX14)/(LOG10(IF(MROUND($AL14,2)&lt;=$AL14,MROUND($AL14,2)+2,MROUND($AL14,2)-2))-LOG10(MROUND($AL14,2)))*(LOG10($AL14)-LOG10(MROUND($AL14,2)))+AX14)</f>
        <v>#DIV/0!</v>
      </c>
      <c r="BO14" s="151" t="e">
        <f>IF($AL14&lt;2,LOOKUP(CONCATENATE($D14,IF($E14&gt;=1000,$E14,CONCATENATE(0,$E14)),"02"),SilencerParams!$E$3:$E$98,SilencerParams!W$3:W$98)/(LOG10(2)-LOG10(0.0001))*(LOG10($AL14)-LOG10(0.0001)),(BG14-AY14)/(LOG10(IF(MROUND($AL14,2)&lt;=$AL14,MROUND($AL14,2)+2,MROUND($AL14,2)-2))-LOG10(MROUND($AL14,2)))*(LOG10($AL14)-LOG10(MROUND($AL14,2)))+AY14)</f>
        <v>#DIV/0!</v>
      </c>
      <c r="BP14" s="151" t="e">
        <f>IF($AL14&lt;2,LOOKUP(CONCATENATE($D14,IF($E14&gt;=1000,$E14,CONCATENATE(0,$E14)),"02"),SilencerParams!$E$3:$E$98,SilencerParams!X$3:X$98)/(LOG10(2)-LOG10(0.0001))*(LOG10($AL14)-LOG10(0.0001)),(BH14-AZ14)/(LOG10(IF(MROUND($AL14,2)&lt;=$AL14,MROUND($AL14,2)+2,MROUND($AL14,2)-2))-LOG10(MROUND($AL14,2)))*(LOG10($AL14)-LOG10(MROUND($AL14,2)))+AZ14)</f>
        <v>#DIV/0!</v>
      </c>
      <c r="BQ14" s="151" t="e">
        <f>IF($AL14&lt;2,LOOKUP(CONCATENATE($D14,IF($E14&gt;=1000,$E14,CONCATENATE(0,$E14)),"02"),SilencerParams!$E$3:$E$98,SilencerParams!Y$3:Y$98)/(LOG10(2)-LOG10(0.0001))*(LOG10($AL14)-LOG10(0.0001)),(BI14-BA14)/(LOG10(IF(MROUND($AL14,2)&lt;=$AL14,MROUND($AL14,2)+2,MROUND($AL14,2)-2))-LOG10(MROUND($AL14,2)))*(LOG10($AL14)-LOG10(MROUND($AL14,2)))+BA14)</f>
        <v>#DIV/0!</v>
      </c>
      <c r="BR14" s="151" t="e">
        <f>IF($AL14&lt;2,LOOKUP(CONCATENATE($D14,IF($E14&gt;=1000,$E14,CONCATENATE(0,$E14)),"02"),SilencerParams!$E$3:$E$98,SilencerParams!Z$3:Z$98)/(LOG10(2)-LOG10(0.0001))*(LOG10($AL14)-LOG10(0.0001)),(BJ14-BB14)/(LOG10(IF(MROUND($AL14,2)&lt;=$AL14,MROUND($AL14,2)+2,MROUND($AL14,2)-2))-LOG10(MROUND($AL14,2)))*(LOG10($AL14)-LOG10(MROUND($AL14,2)))+BB14)</f>
        <v>#DIV/0!</v>
      </c>
      <c r="BS14" s="24" t="e">
        <f t="shared" si="18"/>
        <v>#DIV/0!</v>
      </c>
      <c r="BT14" s="24" t="e">
        <f t="shared" si="19"/>
        <v>#DIV/0!</v>
      </c>
      <c r="BU14" s="24" t="e">
        <f t="shared" si="20"/>
        <v>#DIV/0!</v>
      </c>
      <c r="BV14" s="24" t="e">
        <f t="shared" si="21"/>
        <v>#DIV/0!</v>
      </c>
      <c r="BW14" s="24" t="e">
        <f t="shared" si="22"/>
        <v>#DIV/0!</v>
      </c>
      <c r="BX14" s="24" t="e">
        <f t="shared" si="23"/>
        <v>#DIV/0!</v>
      </c>
      <c r="BY14" s="24" t="e">
        <f t="shared" si="24"/>
        <v>#DIV/0!</v>
      </c>
      <c r="BZ14" s="24" t="e">
        <f t="shared" si="25"/>
        <v>#DIV/0!</v>
      </c>
      <c r="CA14" s="24" t="e">
        <f>10*LOG10(IF(BS14="",0,POWER(10,((BS14+'ModelParams Lw'!$O$4)/10))) +IF(BT14="",0,POWER(10,((BT14+'ModelParams Lw'!$P$4)/10))) +IF(BU14="",0,POWER(10,((BU14+'ModelParams Lw'!$Q$4)/10))) +IF(BV14="",0,POWER(10,((BV14+'ModelParams Lw'!$R$4)/10))) +IF(BW14="",0,POWER(10,((BW14+'ModelParams Lw'!$S$4)/10))) +IF(BX14="",0,POWER(10,((BX14+'ModelParams Lw'!$T$4)/10))) +IF(BY14="",0,POWER(10,((BY14+'ModelParams Lw'!$U$4)/10)))+IF(BZ14="",0,POWER(10,((BZ14+'ModelParams Lw'!$V$4)/10))))</f>
        <v>#DIV/0!</v>
      </c>
      <c r="CB14" s="24" t="e">
        <f t="shared" si="26"/>
        <v>#DIV/0!</v>
      </c>
      <c r="CC14" s="24" t="e">
        <f>(BS14-'ModelParams Lw'!O$10)/'ModelParams Lw'!O$11</f>
        <v>#DIV/0!</v>
      </c>
      <c r="CD14" s="24" t="e">
        <f>(BT14-'ModelParams Lw'!P$10)/'ModelParams Lw'!P$11</f>
        <v>#DIV/0!</v>
      </c>
      <c r="CE14" s="24" t="e">
        <f>(BU14-'ModelParams Lw'!Q$10)/'ModelParams Lw'!Q$11</f>
        <v>#DIV/0!</v>
      </c>
      <c r="CF14" s="24" t="e">
        <f>(BV14-'ModelParams Lw'!R$10)/'ModelParams Lw'!R$11</f>
        <v>#DIV/0!</v>
      </c>
      <c r="CG14" s="24" t="e">
        <f>(BW14-'ModelParams Lw'!S$10)/'ModelParams Lw'!S$11</f>
        <v>#DIV/0!</v>
      </c>
      <c r="CH14" s="24" t="e">
        <f>(BX14-'ModelParams Lw'!T$10)/'ModelParams Lw'!T$11</f>
        <v>#DIV/0!</v>
      </c>
      <c r="CI14" s="24" t="e">
        <f>(BY14-'ModelParams Lw'!U$10)/'ModelParams Lw'!U$11</f>
        <v>#DIV/0!</v>
      </c>
      <c r="CJ14" s="24" t="e">
        <f>(BZ14-'ModelParams Lw'!V$10)/'ModelParams Lw'!V$11</f>
        <v>#DIV/0!</v>
      </c>
      <c r="CK14" s="24">
        <f>IF(Calcul!$E19="SW",'ModelParams Lw'!C$18+'ModelParams Lw'!C$19*LOG(CK$3)+'ModelParams Lw'!C$20*(PI()/4*($D14/1000)^2),IF('ModelParams Lw'!C$21+'ModelParams Lw'!C$22*LOG(CK$3)+'ModelParams Lw'!C$23*(PI()/4*($D14/1000)^2)&lt;'ModelParams Lw'!C$18+'ModelParams Lw'!C$19*LOG(CK$3)+'ModelParams Lw'!C$20*(PI()/4*($D14/1000)^2),'ModelParams Lw'!C$18+'ModelParams Lw'!C$19*LOG(CK$3)+'ModelParams Lw'!C$20*(PI()/4*($D14/1000)^2),'ModelParams Lw'!C$21+'ModelParams Lw'!C$22*LOG(CK$3)+'ModelParams Lw'!C$23*(PI()/4*($D14/1000)^2)))</f>
        <v>31.246735224896717</v>
      </c>
      <c r="CL14" s="24">
        <f>IF(Calcul!$E19="SW",'ModelParams Lw'!D$18+'ModelParams Lw'!D$19*LOG(CL$3)+'ModelParams Lw'!D$20*(PI()/4*($D14/1000)^2),IF('ModelParams Lw'!D$21+'ModelParams Lw'!D$22*LOG(CL$3)+'ModelParams Lw'!D$23*(PI()/4*($D14/1000)^2)&lt;'ModelParams Lw'!D$18+'ModelParams Lw'!D$19*LOG(CL$3)+'ModelParams Lw'!D$20*(PI()/4*($D14/1000)^2),'ModelParams Lw'!D$18+'ModelParams Lw'!D$19*LOG(CL$3)+'ModelParams Lw'!D$20*(PI()/4*($D14/1000)^2),'ModelParams Lw'!D$21+'ModelParams Lw'!D$22*LOG(CL$3)+'ModelParams Lw'!D$23*(PI()/4*($D14/1000)^2)))</f>
        <v>39.203910379364636</v>
      </c>
      <c r="CM14" s="24">
        <f>IF(Calcul!$E19="SW",'ModelParams Lw'!E$18+'ModelParams Lw'!E$19*LOG(CM$3)+'ModelParams Lw'!E$20*(PI()/4*($D14/1000)^2),IF('ModelParams Lw'!E$21+'ModelParams Lw'!E$22*LOG(CM$3)+'ModelParams Lw'!E$23*(PI()/4*($D14/1000)^2)&lt;'ModelParams Lw'!E$18+'ModelParams Lw'!E$19*LOG(CM$3)+'ModelParams Lw'!E$20*(PI()/4*($D14/1000)^2),'ModelParams Lw'!E$18+'ModelParams Lw'!E$19*LOG(CM$3)+'ModelParams Lw'!E$20*(PI()/4*($D14/1000)^2),'ModelParams Lw'!E$21+'ModelParams Lw'!E$22*LOG(CM$3)+'ModelParams Lw'!E$23*(PI()/4*($D14/1000)^2)))</f>
        <v>38.761096154158118</v>
      </c>
      <c r="CN14" s="24">
        <f>IF(Calcul!$E19="SW",'ModelParams Lw'!F$18+'ModelParams Lw'!F$19*LOG(CN$3)+'ModelParams Lw'!F$20*(PI()/4*($D14/1000)^2),IF('ModelParams Lw'!F$21+'ModelParams Lw'!F$22*LOG(CN$3)+'ModelParams Lw'!F$23*(PI()/4*($D14/1000)^2)&lt;'ModelParams Lw'!F$18+'ModelParams Lw'!F$19*LOG(CN$3)+'ModelParams Lw'!F$20*(PI()/4*($D14/1000)^2),'ModelParams Lw'!F$18+'ModelParams Lw'!F$19*LOG(CN$3)+'ModelParams Lw'!F$20*(PI()/4*($D14/1000)^2),'ModelParams Lw'!F$21+'ModelParams Lw'!F$22*LOG(CN$3)+'ModelParams Lw'!F$23*(PI()/4*($D14/1000)^2)))</f>
        <v>42.457901012674256</v>
      </c>
      <c r="CO14" s="24">
        <f>IF(Calcul!$E19="SW",'ModelParams Lw'!G$18+'ModelParams Lw'!G$19*LOG(CO$3)+'ModelParams Lw'!G$20*(PI()/4*($D14/1000)^2),IF('ModelParams Lw'!G$21+'ModelParams Lw'!G$22*LOG(CO$3)+'ModelParams Lw'!G$23*(PI()/4*($D14/1000)^2)&lt;'ModelParams Lw'!G$18+'ModelParams Lw'!G$19*LOG(CO$3)+'ModelParams Lw'!G$20*(PI()/4*($D14/1000)^2),'ModelParams Lw'!G$18+'ModelParams Lw'!G$19*LOG(CO$3)+'ModelParams Lw'!G$20*(PI()/4*($D14/1000)^2),'ModelParams Lw'!G$21+'ModelParams Lw'!G$22*LOG(CO$3)+'ModelParams Lw'!G$23*(PI()/4*($D14/1000)^2)))</f>
        <v>39.983812335865188</v>
      </c>
      <c r="CP14" s="24">
        <f>IF(Calcul!$E19="SW",'ModelParams Lw'!H$18+'ModelParams Lw'!H$19*LOG(CP$3)+'ModelParams Lw'!H$20*(PI()/4*($D14/1000)^2),IF('ModelParams Lw'!H$21+'ModelParams Lw'!H$22*LOG(CP$3)+'ModelParams Lw'!H$23*(PI()/4*($D14/1000)^2)&lt;'ModelParams Lw'!H$18+'ModelParams Lw'!H$19*LOG(CP$3)+'ModelParams Lw'!H$20*(PI()/4*($D14/1000)^2),'ModelParams Lw'!H$18+'ModelParams Lw'!H$19*LOG(CP$3)+'ModelParams Lw'!H$20*(PI()/4*($D14/1000)^2),'ModelParams Lw'!H$21+'ModelParams Lw'!H$22*LOG(CP$3)+'ModelParams Lw'!H$23*(PI()/4*($D14/1000)^2)))</f>
        <v>40.306137042572608</v>
      </c>
      <c r="CQ14" s="24">
        <f>IF(Calcul!$E19="SW",'ModelParams Lw'!I$18+'ModelParams Lw'!I$19*LOG(CQ$3)+'ModelParams Lw'!I$20*(PI()/4*($D14/1000)^2),IF('ModelParams Lw'!I$21+'ModelParams Lw'!I$22*LOG(CQ$3)+'ModelParams Lw'!I$23*(PI()/4*($D14/1000)^2)&lt;'ModelParams Lw'!I$18+'ModelParams Lw'!I$19*LOG(CQ$3)+'ModelParams Lw'!I$20*(PI()/4*($D14/1000)^2),'ModelParams Lw'!I$18+'ModelParams Lw'!I$19*LOG(CQ$3)+'ModelParams Lw'!I$20*(PI()/4*($D14/1000)^2),'ModelParams Lw'!I$21+'ModelParams Lw'!I$22*LOG(CQ$3)+'ModelParams Lw'!I$23*(PI()/4*($D14/1000)^2)))</f>
        <v>35.604370798776131</v>
      </c>
      <c r="CR14" s="24">
        <f>IF(Calcul!$E19="SW",'ModelParams Lw'!J$18+'ModelParams Lw'!J$19*LOG(CR$3)+'ModelParams Lw'!J$20*(PI()/4*($D14/1000)^2),IF('ModelParams Lw'!J$21+'ModelParams Lw'!J$22*LOG(CR$3)+'ModelParams Lw'!J$23*(PI()/4*($D14/1000)^2)&lt;'ModelParams Lw'!J$18+'ModelParams Lw'!J$19*LOG(CR$3)+'ModelParams Lw'!J$20*(PI()/4*($D14/1000)^2),'ModelParams Lw'!J$18+'ModelParams Lw'!J$19*LOG(CR$3)+'ModelParams Lw'!J$20*(PI()/4*($D14/1000)^2),'ModelParams Lw'!J$21+'ModelParams Lw'!J$22*LOG(CR$3)+'ModelParams Lw'!J$23*(PI()/4*($D14/1000)^2)))</f>
        <v>26.405199060578074</v>
      </c>
      <c r="CS14" s="24" t="e">
        <f t="shared" si="3"/>
        <v>#DIV/0!</v>
      </c>
      <c r="CT14" s="24" t="e">
        <f t="shared" si="4"/>
        <v>#DIV/0!</v>
      </c>
      <c r="CU14" s="24" t="e">
        <f t="shared" si="5"/>
        <v>#DIV/0!</v>
      </c>
      <c r="CV14" s="24" t="e">
        <f t="shared" si="6"/>
        <v>#DIV/0!</v>
      </c>
      <c r="CW14" s="24" t="e">
        <f t="shared" si="7"/>
        <v>#DIV/0!</v>
      </c>
      <c r="CX14" s="24" t="e">
        <f t="shared" si="8"/>
        <v>#DIV/0!</v>
      </c>
      <c r="CY14" s="24" t="e">
        <f t="shared" si="9"/>
        <v>#DIV/0!</v>
      </c>
      <c r="CZ14" s="24" t="e">
        <f t="shared" si="10"/>
        <v>#DIV/0!</v>
      </c>
      <c r="DA14" s="24" t="e">
        <f>10*LOG10(IF(CS14="",0,POWER(10,((CS14+'ModelParams Lw'!$O$4)/10))) +IF(CT14="",0,POWER(10,((CT14+'ModelParams Lw'!$P$4)/10))) +IF(CU14="",0,POWER(10,((CU14+'ModelParams Lw'!$Q$4)/10))) +IF(CV14="",0,POWER(10,((CV14+'ModelParams Lw'!$R$4)/10))) +IF(CW14="",0,POWER(10,((CW14+'ModelParams Lw'!$S$4)/10))) +IF(CX14="",0,POWER(10,((CX14+'ModelParams Lw'!$T$4)/10))) +IF(CY14="",0,POWER(10,((CY14+'ModelParams Lw'!$U$4)/10)))+IF(CZ14="",0,POWER(10,((CZ14+'ModelParams Lw'!$V$4)/10))))</f>
        <v>#DIV/0!</v>
      </c>
      <c r="DB14" s="24" t="e">
        <f t="shared" si="27"/>
        <v>#DIV/0!</v>
      </c>
      <c r="DC14" s="24" t="e">
        <f>(CS14-'ModelParams Lw'!$O$10)/'ModelParams Lw'!$O$11</f>
        <v>#DIV/0!</v>
      </c>
      <c r="DD14" s="24" t="e">
        <f>(CT14-'ModelParams Lw'!$P$10)/'ModelParams Lw'!$P$11</f>
        <v>#DIV/0!</v>
      </c>
      <c r="DE14" s="24" t="e">
        <f>(CU14-'ModelParams Lw'!$Q$10)/'ModelParams Lw'!$Q$11</f>
        <v>#DIV/0!</v>
      </c>
      <c r="DF14" s="24" t="e">
        <f>(CV14-'ModelParams Lw'!$R$10)/'ModelParams Lw'!$R$11</f>
        <v>#DIV/0!</v>
      </c>
      <c r="DG14" s="24" t="e">
        <f>(CW14-'ModelParams Lw'!$S$10)/'ModelParams Lw'!$S$11</f>
        <v>#DIV/0!</v>
      </c>
      <c r="DH14" s="24" t="e">
        <f>(CX14-'ModelParams Lw'!$T$10)/'ModelParams Lw'!$T$11</f>
        <v>#DIV/0!</v>
      </c>
      <c r="DI14" s="24" t="e">
        <f>(CY14-'ModelParams Lw'!$U$10)/'ModelParams Lw'!$U$11</f>
        <v>#DIV/0!</v>
      </c>
      <c r="DJ14" s="24" t="e">
        <f>(CZ14-'ModelParams Lw'!$V$10)/'ModelParams Lw'!$V$11</f>
        <v>#DIV/0!</v>
      </c>
    </row>
    <row r="15" spans="1:114">
      <c r="A15" s="12">
        <f>Calcul!B20</f>
        <v>0</v>
      </c>
      <c r="B15" s="12">
        <f t="shared" si="11"/>
        <v>0</v>
      </c>
      <c r="C15" s="12">
        <f>Calcul!C20</f>
        <v>0</v>
      </c>
      <c r="D15" s="12">
        <f>Calcul!D20</f>
        <v>0</v>
      </c>
      <c r="E15" s="12">
        <f t="shared" si="12"/>
        <v>400</v>
      </c>
      <c r="F15" s="12">
        <f t="shared" si="13"/>
        <v>900</v>
      </c>
      <c r="G15" s="12" t="e">
        <f t="shared" si="14"/>
        <v>#DIV/0!</v>
      </c>
      <c r="H15" s="24" t="e">
        <f t="shared" si="0"/>
        <v>#DIV/0!</v>
      </c>
      <c r="I15" s="24">
        <f>'ModelParams Lw'!$B$6*EXP('ModelParams Lw'!$C$6*D15)</f>
        <v>-0.98585217513044054</v>
      </c>
      <c r="J15" s="24">
        <f>'ModelParams Lw'!$B$7*D15^2+'ModelParams Lw'!$C$7*D15+'ModelParams Lw'!$D$7</f>
        <v>-7.1</v>
      </c>
      <c r="K15" s="24">
        <f>'ModelParams Lw'!$B$8*D15^2+'ModelParams Lw'!$C$8*D15+'ModelParams Lw'!$D$8</f>
        <v>46.485999999999997</v>
      </c>
      <c r="L15" s="21" t="e">
        <f t="shared" si="15"/>
        <v>#DIV/0!</v>
      </c>
      <c r="M15" s="21" t="e">
        <f t="shared" si="1"/>
        <v>#DIV/0!</v>
      </c>
      <c r="N15" s="21" t="e">
        <f t="shared" si="1"/>
        <v>#DIV/0!</v>
      </c>
      <c r="O15" s="21" t="e">
        <f t="shared" si="1"/>
        <v>#DIV/0!</v>
      </c>
      <c r="P15" s="21" t="e">
        <f t="shared" si="1"/>
        <v>#DIV/0!</v>
      </c>
      <c r="Q15" s="21" t="e">
        <f t="shared" si="1"/>
        <v>#DIV/0!</v>
      </c>
      <c r="R15" s="21" t="e">
        <f t="shared" si="1"/>
        <v>#DIV/0!</v>
      </c>
      <c r="S15" s="21" t="e">
        <f t="shared" si="1"/>
        <v>#DIV/0!</v>
      </c>
      <c r="T15" s="24" t="e">
        <f>'ModelParams Lw'!$B$3+'ModelParams Lw'!$B$4*LOG10($B15/3600/(PI()/4*($D15/1000)^2))+'ModelParams Lw'!$B$5*LOG10(2*$H15/(1.2*($B15/3600/(PI()/4*($D15/1000)^2))^2))+10*LOG10($D15/1000)+L15</f>
        <v>#DIV/0!</v>
      </c>
      <c r="U15" s="24" t="e">
        <f>'ModelParams Lw'!$B$3+'ModelParams Lw'!$B$4*LOG10($B15/3600/(PI()/4*($D15/1000)^2))+'ModelParams Lw'!$B$5*LOG10(2*$H15/(1.2*($B15/3600/(PI()/4*($D15/1000)^2))^2))+10*LOG10($D15/1000)+M15</f>
        <v>#DIV/0!</v>
      </c>
      <c r="V15" s="24" t="e">
        <f>'ModelParams Lw'!$B$3+'ModelParams Lw'!$B$4*LOG10($B15/3600/(PI()/4*($D15/1000)^2))+'ModelParams Lw'!$B$5*LOG10(2*$H15/(1.2*($B15/3600/(PI()/4*($D15/1000)^2))^2))+10*LOG10($D15/1000)+N15</f>
        <v>#DIV/0!</v>
      </c>
      <c r="W15" s="24" t="e">
        <f>'ModelParams Lw'!$B$3+'ModelParams Lw'!$B$4*LOG10($B15/3600/(PI()/4*($D15/1000)^2))+'ModelParams Lw'!$B$5*LOG10(2*$H15/(1.2*($B15/3600/(PI()/4*($D15/1000)^2))^2))+10*LOG10($D15/1000)+O15</f>
        <v>#DIV/0!</v>
      </c>
      <c r="X15" s="24" t="e">
        <f>'ModelParams Lw'!$B$3+'ModelParams Lw'!$B$4*LOG10($B15/3600/(PI()/4*($D15/1000)^2))+'ModelParams Lw'!$B$5*LOG10(2*$H15/(1.2*($B15/3600/(PI()/4*($D15/1000)^2))^2))+10*LOG10($D15/1000)+P15</f>
        <v>#DIV/0!</v>
      </c>
      <c r="Y15" s="24" t="e">
        <f>'ModelParams Lw'!$B$3+'ModelParams Lw'!$B$4*LOG10($B15/3600/(PI()/4*($D15/1000)^2))+'ModelParams Lw'!$B$5*LOG10(2*$H15/(1.2*($B15/3600/(PI()/4*($D15/1000)^2))^2))+10*LOG10($D15/1000)+Q15</f>
        <v>#DIV/0!</v>
      </c>
      <c r="Z15" s="24" t="e">
        <f>'ModelParams Lw'!$B$3+'ModelParams Lw'!$B$4*LOG10($B15/3600/(PI()/4*($D15/1000)^2))+'ModelParams Lw'!$B$5*LOG10(2*$H15/(1.2*($B15/3600/(PI()/4*($D15/1000)^2))^2))+10*LOG10($D15/1000)+R15</f>
        <v>#DIV/0!</v>
      </c>
      <c r="AA15" s="24" t="e">
        <f>'ModelParams Lw'!$B$3+'ModelParams Lw'!$B$4*LOG10($B15/3600/(PI()/4*($D15/1000)^2))+'ModelParams Lw'!$B$5*LOG10(2*$H15/(1.2*($B15/3600/(PI()/4*($D15/1000)^2))^2))+10*LOG10($D15/1000)+S15</f>
        <v>#DIV/0!</v>
      </c>
      <c r="AB15" s="24" t="e">
        <f>10*LOG10(IF(T15="",0,POWER(10,((T15+'ModelParams Lw'!$O$4)/10))) +IF(U15="",0,POWER(10,((U15+'ModelParams Lw'!$P$4)/10))) +IF(V15="",0,POWER(10,((V15+'ModelParams Lw'!$Q$4)/10))) +IF(W15="",0,POWER(10,((W15+'ModelParams Lw'!$R$4)/10))) +IF(X15="",0,POWER(10,((X15+'ModelParams Lw'!$S$4)/10))) +IF(Y15="",0,POWER(10,((Y15+'ModelParams Lw'!$T$4)/10))) +IF(Z15="",0,POWER(10,((Z15+'ModelParams Lw'!$U$4)/10)))+IF(AA15="",0,POWER(10,((AA15+'ModelParams Lw'!$V$4)/10))))</f>
        <v>#DIV/0!</v>
      </c>
      <c r="AC15" s="24" t="e">
        <f t="shared" si="16"/>
        <v>#DIV/0!</v>
      </c>
      <c r="AD15" s="24" t="e">
        <f>(T15-'ModelParams Lw'!O$10)/'ModelParams Lw'!O$11</f>
        <v>#DIV/0!</v>
      </c>
      <c r="AE15" s="24" t="e">
        <f>(U15-'ModelParams Lw'!P$10)/'ModelParams Lw'!P$11</f>
        <v>#DIV/0!</v>
      </c>
      <c r="AF15" s="24" t="e">
        <f>(V15-'ModelParams Lw'!Q$10)/'ModelParams Lw'!Q$11</f>
        <v>#DIV/0!</v>
      </c>
      <c r="AG15" s="24" t="e">
        <f>(W15-'ModelParams Lw'!R$10)/'ModelParams Lw'!R$11</f>
        <v>#DIV/0!</v>
      </c>
      <c r="AH15" s="24" t="e">
        <f>(X15-'ModelParams Lw'!S$10)/'ModelParams Lw'!S$11</f>
        <v>#DIV/0!</v>
      </c>
      <c r="AI15" s="24" t="e">
        <f>(Y15-'ModelParams Lw'!T$10)/'ModelParams Lw'!T$11</f>
        <v>#DIV/0!</v>
      </c>
      <c r="AJ15" s="24" t="e">
        <f>(Z15-'ModelParams Lw'!U$10)/'ModelParams Lw'!U$11</f>
        <v>#DIV/0!</v>
      </c>
      <c r="AK15" s="24" t="e">
        <f>(AA15-'ModelParams Lw'!V$10)/'ModelParams Lw'!V$11</f>
        <v>#DIV/0!</v>
      </c>
      <c r="AL15" s="24" t="e">
        <f t="shared" si="17"/>
        <v>#DIV/0!</v>
      </c>
      <c r="AM15" s="24" t="e">
        <f>LOOKUP($G15,SilencerParams!$E$3:$E$98,SilencerParams!K$3:K$98)</f>
        <v>#DIV/0!</v>
      </c>
      <c r="AN15" s="24" t="e">
        <f>LOOKUP($G15,SilencerParams!$E$3:$E$98,SilencerParams!L$3:L$98)</f>
        <v>#DIV/0!</v>
      </c>
      <c r="AO15" s="24" t="e">
        <f>LOOKUP($G15,SilencerParams!$E$3:$E$98,SilencerParams!M$3:M$98)</f>
        <v>#DIV/0!</v>
      </c>
      <c r="AP15" s="24" t="e">
        <f>LOOKUP($G15,SilencerParams!$E$3:$E$98,SilencerParams!N$3:N$98)</f>
        <v>#DIV/0!</v>
      </c>
      <c r="AQ15" s="24" t="e">
        <f>LOOKUP($G15,SilencerParams!$E$3:$E$98,SilencerParams!O$3:O$98)</f>
        <v>#DIV/0!</v>
      </c>
      <c r="AR15" s="24" t="e">
        <f>LOOKUP($G15,SilencerParams!$E$3:$E$98,SilencerParams!P$3:P$98)</f>
        <v>#DIV/0!</v>
      </c>
      <c r="AS15" s="24" t="e">
        <f>LOOKUP($G15,SilencerParams!$E$3:$E$98,SilencerParams!Q$3:Q$98)</f>
        <v>#DIV/0!</v>
      </c>
      <c r="AT15" s="24" t="e">
        <f>LOOKUP($G15,SilencerParams!$E$3:$E$98,SilencerParams!R$3:R$98)</f>
        <v>#DIV/0!</v>
      </c>
      <c r="AU15" s="151" t="e">
        <f>LOOKUP($G15,SilencerParams!$E$3:$E$98,SilencerParams!S$3:S$98)</f>
        <v>#DIV/0!</v>
      </c>
      <c r="AV15" s="151" t="e">
        <f>LOOKUP($G15,SilencerParams!$E$3:$E$98,SilencerParams!T$3:T$98)</f>
        <v>#DIV/0!</v>
      </c>
      <c r="AW15" s="151" t="e">
        <f>LOOKUP($G15,SilencerParams!$E$3:$E$98,SilencerParams!U$3:U$98)</f>
        <v>#DIV/0!</v>
      </c>
      <c r="AX15" s="151" t="e">
        <f>LOOKUP($G15,SilencerParams!$E$3:$E$98,SilencerParams!V$3:V$98)</f>
        <v>#DIV/0!</v>
      </c>
      <c r="AY15" s="151" t="e">
        <f>LOOKUP($G15,SilencerParams!$E$3:$E$98,SilencerParams!W$3:W$98)</f>
        <v>#DIV/0!</v>
      </c>
      <c r="AZ15" s="151" t="e">
        <f>LOOKUP($G15,SilencerParams!$E$3:$E$98,SilencerParams!X$3:X$98)</f>
        <v>#DIV/0!</v>
      </c>
      <c r="BA15" s="151" t="e">
        <f>LOOKUP($G15,SilencerParams!$E$3:$E$98,SilencerParams!Y$3:Y$98)</f>
        <v>#DIV/0!</v>
      </c>
      <c r="BB15" s="151" t="e">
        <f>LOOKUP($G15,SilencerParams!$E$3:$E$98,SilencerParams!Z$3:Z$98)</f>
        <v>#DIV/0!</v>
      </c>
      <c r="BC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LOOKUP(IF(MROUND($AL15,2)&lt;=$AL15,CONCATENATE($D15,IF($F15&gt;=1000,$F15,CONCATENATE(0,$F15)),CONCATENATE(0,MROUND($AL15,2)+2)),CONCATENATE($D15,IF($F15&gt;=1000,$F15,CONCATENATE(0,$F15)),CONCATENATE(0,MROUND($AL15,2)-2))),SilencerParams!$E$3:$E$98,SilencerParams!S$3:S$98)</f>
        <v>#DIV/0!</v>
      </c>
      <c r="BD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LOOKUP(IF(MROUND($AL15,2)&lt;=$AL15,CONCATENATE($D15,IF($F15&gt;=1000,$F15,CONCATENATE(0,$F15)),CONCATENATE(0,MROUND($AL15,2)+2)),CONCATENATE($D15,IF($F15&gt;=1000,$F15,CONCATENATE(0,$F15)),CONCATENATE(0,MROUND($AL15,2)-2))),SilencerParams!$E$3:$E$98,SilencerParams!T$3:T$98)</f>
        <v>#DIV/0!</v>
      </c>
      <c r="BE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LOOKUP(IF(MROUND($AL15,2)&lt;=$AL15,CONCATENATE($D15,IF($F15&gt;=1000,$F15,CONCATENATE(0,$F15)),CONCATENATE(0,MROUND($AL15,2)+2)),CONCATENATE($D15,IF($F15&gt;=1000,$F15,CONCATENATE(0,$F15)),CONCATENATE(0,MROUND($AL15,2)-2))),SilencerParams!$E$3:$E$98,SilencerParams!U$3:U$98)</f>
        <v>#DIV/0!</v>
      </c>
      <c r="BF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LOOKUP(IF(MROUND($AL15,2)&lt;=$AL15,CONCATENATE($D15,IF($F15&gt;=1000,$F15,CONCATENATE(0,$F15)),CONCATENATE(0,MROUND($AL15,2)+2)),CONCATENATE($D15,IF($F15&gt;=1000,$F15,CONCATENATE(0,$F15)),CONCATENATE(0,MROUND($AL15,2)-2))),SilencerParams!$E$3:$E$98,SilencerParams!V$3:V$98)</f>
        <v>#DIV/0!</v>
      </c>
      <c r="BG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LOOKUP(IF(MROUND($AL15,2)&lt;=$AL15,CONCATENATE($D15,IF($F15&gt;=1000,$F15,CONCATENATE(0,$F15)),CONCATENATE(0,MROUND($AL15,2)+2)),CONCATENATE($D15,IF($F15&gt;=1000,$F15,CONCATENATE(0,$F15)),CONCATENATE(0,MROUND($AL15,2)-2))),SilencerParams!$E$3:$E$98,SilencerParams!W$3:W$98)</f>
        <v>#DIV/0!</v>
      </c>
      <c r="BH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LOOKUP(IF(MROUND($AL15,2)&lt;=$AL15,CONCATENATE($D15,IF($F15&gt;=1000,$F15,CONCATENATE(0,$F15)),CONCATENATE(0,MROUND($AL15,2)+2)),CONCATENATE($D15,IF($F15&gt;=1000,$F15,CONCATENATE(0,$F15)),CONCATENATE(0,MROUND($AL15,2)-2))),SilencerParams!$E$3:$E$98,SilencerParams!X$3:X$98)</f>
        <v>#DIV/0!</v>
      </c>
      <c r="BI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LOOKUP(IF(MROUND($AL15,2)&lt;=$AL15,CONCATENATE($D15,IF($F15&gt;=1000,$F15,CONCATENATE(0,$F15)),CONCATENATE(0,MROUND($AL15,2)+2)),CONCATENATE($D15,IF($F15&gt;=1000,$F15,CONCATENATE(0,$F15)),CONCATENATE(0,MROUND($AL15,2)-2))),SilencerParams!$E$3:$E$98,SilencerParams!Y$3:Y$98)</f>
        <v>#DIV/0!</v>
      </c>
      <c r="BJ15" s="151" t="e">
        <f>LOOKUP(IF(MROUND($AL15,2)&lt;=$AL15,CONCATENATE($D15,IF($F15&gt;=1000,$F15,CONCATENATE(0,$F15)),CONCATENATE(0,MROUND($AL15,2)+2)),CONCATENATE($D15,IF($F15&gt;=1000,$F15,CONCATENATE(0,$F15)),CONCATENATE(0,MROUND($AL15,2)-2))),SilencerParams!$E$3:$E$98,SilencerParams!Z$3:Z$98)</f>
        <v>#DIV/0!</v>
      </c>
      <c r="BK15" s="151" t="e">
        <f>IF($AL15&lt;2,LOOKUP(CONCATENATE($D15,IF($E15&gt;=1000,$E15,CONCATENATE(0,$E15)),"02"),SilencerParams!$E$3:$E$98,SilencerParams!S$3:S$98)/(LOG10(2)-LOG10(0.0001))*(LOG10($AL15)-LOG10(0.0001)),(BC15-AU15)/(LOG10(IF(MROUND($AL15,2)&lt;=$AL15,MROUND($AL15,2)+2,MROUND($AL15,2)-2))-LOG10(MROUND($AL15,2)))*(LOG10($AL15)-LOG10(MROUND($AL15,2)))+AU15)</f>
        <v>#DIV/0!</v>
      </c>
      <c r="BL15" s="151" t="e">
        <f>IF($AL15&lt;2,LOOKUP(CONCATENATE($D15,IF($E15&gt;=1000,$E15,CONCATENATE(0,$E15)),"02"),SilencerParams!$E$3:$E$98,SilencerParams!T$3:T$98)/(LOG10(2)-LOG10(0.0001))*(LOG10($AL15)-LOG10(0.0001)),(BD15-AV15)/(LOG10(IF(MROUND($AL15,2)&lt;=$AL15,MROUND($AL15,2)+2,MROUND($AL15,2)-2))-LOG10(MROUND($AL15,2)))*(LOG10($AL15)-LOG10(MROUND($AL15,2)))+AV15)</f>
        <v>#DIV/0!</v>
      </c>
      <c r="BM15" s="151" t="e">
        <f>IF($AL15&lt;2,LOOKUP(CONCATENATE($D15,IF($E15&gt;=1000,$E15,CONCATENATE(0,$E15)),"02"),SilencerParams!$E$3:$E$98,SilencerParams!U$3:U$98)/(LOG10(2)-LOG10(0.0001))*(LOG10($AL15)-LOG10(0.0001)),(BE15-AW15)/(LOG10(IF(MROUND($AL15,2)&lt;=$AL15,MROUND($AL15,2)+2,MROUND($AL15,2)-2))-LOG10(MROUND($AL15,2)))*(LOG10($AL15)-LOG10(MROUND($AL15,2)))+AW15)</f>
        <v>#DIV/0!</v>
      </c>
      <c r="BN15" s="151" t="e">
        <f>IF($AL15&lt;2,LOOKUP(CONCATENATE($D15,IF($E15&gt;=1000,$E15,CONCATENATE(0,$E15)),"02"),SilencerParams!$E$3:$E$98,SilencerParams!V$3:V$98)/(LOG10(2)-LOG10(0.0001))*(LOG10($AL15)-LOG10(0.0001)),(BF15-AX15)/(LOG10(IF(MROUND($AL15,2)&lt;=$AL15,MROUND($AL15,2)+2,MROUND($AL15,2)-2))-LOG10(MROUND($AL15,2)))*(LOG10($AL15)-LOG10(MROUND($AL15,2)))+AX15)</f>
        <v>#DIV/0!</v>
      </c>
      <c r="BO15" s="151" t="e">
        <f>IF($AL15&lt;2,LOOKUP(CONCATENATE($D15,IF($E15&gt;=1000,$E15,CONCATENATE(0,$E15)),"02"),SilencerParams!$E$3:$E$98,SilencerParams!W$3:W$98)/(LOG10(2)-LOG10(0.0001))*(LOG10($AL15)-LOG10(0.0001)),(BG15-AY15)/(LOG10(IF(MROUND($AL15,2)&lt;=$AL15,MROUND($AL15,2)+2,MROUND($AL15,2)-2))-LOG10(MROUND($AL15,2)))*(LOG10($AL15)-LOG10(MROUND($AL15,2)))+AY15)</f>
        <v>#DIV/0!</v>
      </c>
      <c r="BP15" s="151" t="e">
        <f>IF($AL15&lt;2,LOOKUP(CONCATENATE($D15,IF($E15&gt;=1000,$E15,CONCATENATE(0,$E15)),"02"),SilencerParams!$E$3:$E$98,SilencerParams!X$3:X$98)/(LOG10(2)-LOG10(0.0001))*(LOG10($AL15)-LOG10(0.0001)),(BH15-AZ15)/(LOG10(IF(MROUND($AL15,2)&lt;=$AL15,MROUND($AL15,2)+2,MROUND($AL15,2)-2))-LOG10(MROUND($AL15,2)))*(LOG10($AL15)-LOG10(MROUND($AL15,2)))+AZ15)</f>
        <v>#DIV/0!</v>
      </c>
      <c r="BQ15" s="151" t="e">
        <f>IF($AL15&lt;2,LOOKUP(CONCATENATE($D15,IF($E15&gt;=1000,$E15,CONCATENATE(0,$E15)),"02"),SilencerParams!$E$3:$E$98,SilencerParams!Y$3:Y$98)/(LOG10(2)-LOG10(0.0001))*(LOG10($AL15)-LOG10(0.0001)),(BI15-BA15)/(LOG10(IF(MROUND($AL15,2)&lt;=$AL15,MROUND($AL15,2)+2,MROUND($AL15,2)-2))-LOG10(MROUND($AL15,2)))*(LOG10($AL15)-LOG10(MROUND($AL15,2)))+BA15)</f>
        <v>#DIV/0!</v>
      </c>
      <c r="BR15" s="151" t="e">
        <f>IF($AL15&lt;2,LOOKUP(CONCATENATE($D15,IF($E15&gt;=1000,$E15,CONCATENATE(0,$E15)),"02"),SilencerParams!$E$3:$E$98,SilencerParams!Z$3:Z$98)/(LOG10(2)-LOG10(0.0001))*(LOG10($AL15)-LOG10(0.0001)),(BJ15-BB15)/(LOG10(IF(MROUND($AL15,2)&lt;=$AL15,MROUND($AL15,2)+2,MROUND($AL15,2)-2))-LOG10(MROUND($AL15,2)))*(LOG10($AL15)-LOG10(MROUND($AL15,2)))+BB15)</f>
        <v>#DIV/0!</v>
      </c>
      <c r="BS15" s="24" t="e">
        <f t="shared" si="18"/>
        <v>#DIV/0!</v>
      </c>
      <c r="BT15" s="24" t="e">
        <f t="shared" si="19"/>
        <v>#DIV/0!</v>
      </c>
      <c r="BU15" s="24" t="e">
        <f t="shared" si="20"/>
        <v>#DIV/0!</v>
      </c>
      <c r="BV15" s="24" t="e">
        <f t="shared" si="21"/>
        <v>#DIV/0!</v>
      </c>
      <c r="BW15" s="24" t="e">
        <f t="shared" si="22"/>
        <v>#DIV/0!</v>
      </c>
      <c r="BX15" s="24" t="e">
        <f t="shared" si="23"/>
        <v>#DIV/0!</v>
      </c>
      <c r="BY15" s="24" t="e">
        <f t="shared" si="24"/>
        <v>#DIV/0!</v>
      </c>
      <c r="BZ15" s="24" t="e">
        <f t="shared" si="25"/>
        <v>#DIV/0!</v>
      </c>
      <c r="CA15" s="24" t="e">
        <f>10*LOG10(IF(BS15="",0,POWER(10,((BS15+'ModelParams Lw'!$O$4)/10))) +IF(BT15="",0,POWER(10,((BT15+'ModelParams Lw'!$P$4)/10))) +IF(BU15="",0,POWER(10,((BU15+'ModelParams Lw'!$Q$4)/10))) +IF(BV15="",0,POWER(10,((BV15+'ModelParams Lw'!$R$4)/10))) +IF(BW15="",0,POWER(10,((BW15+'ModelParams Lw'!$S$4)/10))) +IF(BX15="",0,POWER(10,((BX15+'ModelParams Lw'!$T$4)/10))) +IF(BY15="",0,POWER(10,((BY15+'ModelParams Lw'!$U$4)/10)))+IF(BZ15="",0,POWER(10,((BZ15+'ModelParams Lw'!$V$4)/10))))</f>
        <v>#DIV/0!</v>
      </c>
      <c r="CB15" s="24" t="e">
        <f t="shared" si="26"/>
        <v>#DIV/0!</v>
      </c>
      <c r="CC15" s="24" t="e">
        <f>(BS15-'ModelParams Lw'!O$10)/'ModelParams Lw'!O$11</f>
        <v>#DIV/0!</v>
      </c>
      <c r="CD15" s="24" t="e">
        <f>(BT15-'ModelParams Lw'!P$10)/'ModelParams Lw'!P$11</f>
        <v>#DIV/0!</v>
      </c>
      <c r="CE15" s="24" t="e">
        <f>(BU15-'ModelParams Lw'!Q$10)/'ModelParams Lw'!Q$11</f>
        <v>#DIV/0!</v>
      </c>
      <c r="CF15" s="24" t="e">
        <f>(BV15-'ModelParams Lw'!R$10)/'ModelParams Lw'!R$11</f>
        <v>#DIV/0!</v>
      </c>
      <c r="CG15" s="24" t="e">
        <f>(BW15-'ModelParams Lw'!S$10)/'ModelParams Lw'!S$11</f>
        <v>#DIV/0!</v>
      </c>
      <c r="CH15" s="24" t="e">
        <f>(BX15-'ModelParams Lw'!T$10)/'ModelParams Lw'!T$11</f>
        <v>#DIV/0!</v>
      </c>
      <c r="CI15" s="24" t="e">
        <f>(BY15-'ModelParams Lw'!U$10)/'ModelParams Lw'!U$11</f>
        <v>#DIV/0!</v>
      </c>
      <c r="CJ15" s="24" t="e">
        <f>(BZ15-'ModelParams Lw'!V$10)/'ModelParams Lw'!V$11</f>
        <v>#DIV/0!</v>
      </c>
      <c r="CK15" s="24">
        <f>IF(Calcul!$E20="SW",'ModelParams Lw'!C$18+'ModelParams Lw'!C$19*LOG(CK$3)+'ModelParams Lw'!C$20*(PI()/4*($D15/1000)^2),IF('ModelParams Lw'!C$21+'ModelParams Lw'!C$22*LOG(CK$3)+'ModelParams Lw'!C$23*(PI()/4*($D15/1000)^2)&lt;'ModelParams Lw'!C$18+'ModelParams Lw'!C$19*LOG(CK$3)+'ModelParams Lw'!C$20*(PI()/4*($D15/1000)^2),'ModelParams Lw'!C$18+'ModelParams Lw'!C$19*LOG(CK$3)+'ModelParams Lw'!C$20*(PI()/4*($D15/1000)^2),'ModelParams Lw'!C$21+'ModelParams Lw'!C$22*LOG(CK$3)+'ModelParams Lw'!C$23*(PI()/4*($D15/1000)^2)))</f>
        <v>31.246735224896717</v>
      </c>
      <c r="CL15" s="24">
        <f>IF(Calcul!$E20="SW",'ModelParams Lw'!D$18+'ModelParams Lw'!D$19*LOG(CL$3)+'ModelParams Lw'!D$20*(PI()/4*($D15/1000)^2),IF('ModelParams Lw'!D$21+'ModelParams Lw'!D$22*LOG(CL$3)+'ModelParams Lw'!D$23*(PI()/4*($D15/1000)^2)&lt;'ModelParams Lw'!D$18+'ModelParams Lw'!D$19*LOG(CL$3)+'ModelParams Lw'!D$20*(PI()/4*($D15/1000)^2),'ModelParams Lw'!D$18+'ModelParams Lw'!D$19*LOG(CL$3)+'ModelParams Lw'!D$20*(PI()/4*($D15/1000)^2),'ModelParams Lw'!D$21+'ModelParams Lw'!D$22*LOG(CL$3)+'ModelParams Lw'!D$23*(PI()/4*($D15/1000)^2)))</f>
        <v>39.203910379364636</v>
      </c>
      <c r="CM15" s="24">
        <f>IF(Calcul!$E20="SW",'ModelParams Lw'!E$18+'ModelParams Lw'!E$19*LOG(CM$3)+'ModelParams Lw'!E$20*(PI()/4*($D15/1000)^2),IF('ModelParams Lw'!E$21+'ModelParams Lw'!E$22*LOG(CM$3)+'ModelParams Lw'!E$23*(PI()/4*($D15/1000)^2)&lt;'ModelParams Lw'!E$18+'ModelParams Lw'!E$19*LOG(CM$3)+'ModelParams Lw'!E$20*(PI()/4*($D15/1000)^2),'ModelParams Lw'!E$18+'ModelParams Lw'!E$19*LOG(CM$3)+'ModelParams Lw'!E$20*(PI()/4*($D15/1000)^2),'ModelParams Lw'!E$21+'ModelParams Lw'!E$22*LOG(CM$3)+'ModelParams Lw'!E$23*(PI()/4*($D15/1000)^2)))</f>
        <v>38.761096154158118</v>
      </c>
      <c r="CN15" s="24">
        <f>IF(Calcul!$E20="SW",'ModelParams Lw'!F$18+'ModelParams Lw'!F$19*LOG(CN$3)+'ModelParams Lw'!F$20*(PI()/4*($D15/1000)^2),IF('ModelParams Lw'!F$21+'ModelParams Lw'!F$22*LOG(CN$3)+'ModelParams Lw'!F$23*(PI()/4*($D15/1000)^2)&lt;'ModelParams Lw'!F$18+'ModelParams Lw'!F$19*LOG(CN$3)+'ModelParams Lw'!F$20*(PI()/4*($D15/1000)^2),'ModelParams Lw'!F$18+'ModelParams Lw'!F$19*LOG(CN$3)+'ModelParams Lw'!F$20*(PI()/4*($D15/1000)^2),'ModelParams Lw'!F$21+'ModelParams Lw'!F$22*LOG(CN$3)+'ModelParams Lw'!F$23*(PI()/4*($D15/1000)^2)))</f>
        <v>42.457901012674256</v>
      </c>
      <c r="CO15" s="24">
        <f>IF(Calcul!$E20="SW",'ModelParams Lw'!G$18+'ModelParams Lw'!G$19*LOG(CO$3)+'ModelParams Lw'!G$20*(PI()/4*($D15/1000)^2),IF('ModelParams Lw'!G$21+'ModelParams Lw'!G$22*LOG(CO$3)+'ModelParams Lw'!G$23*(PI()/4*($D15/1000)^2)&lt;'ModelParams Lw'!G$18+'ModelParams Lw'!G$19*LOG(CO$3)+'ModelParams Lw'!G$20*(PI()/4*($D15/1000)^2),'ModelParams Lw'!G$18+'ModelParams Lw'!G$19*LOG(CO$3)+'ModelParams Lw'!G$20*(PI()/4*($D15/1000)^2),'ModelParams Lw'!G$21+'ModelParams Lw'!G$22*LOG(CO$3)+'ModelParams Lw'!G$23*(PI()/4*($D15/1000)^2)))</f>
        <v>39.983812335865188</v>
      </c>
      <c r="CP15" s="24">
        <f>IF(Calcul!$E20="SW",'ModelParams Lw'!H$18+'ModelParams Lw'!H$19*LOG(CP$3)+'ModelParams Lw'!H$20*(PI()/4*($D15/1000)^2),IF('ModelParams Lw'!H$21+'ModelParams Lw'!H$22*LOG(CP$3)+'ModelParams Lw'!H$23*(PI()/4*($D15/1000)^2)&lt;'ModelParams Lw'!H$18+'ModelParams Lw'!H$19*LOG(CP$3)+'ModelParams Lw'!H$20*(PI()/4*($D15/1000)^2),'ModelParams Lw'!H$18+'ModelParams Lw'!H$19*LOG(CP$3)+'ModelParams Lw'!H$20*(PI()/4*($D15/1000)^2),'ModelParams Lw'!H$21+'ModelParams Lw'!H$22*LOG(CP$3)+'ModelParams Lw'!H$23*(PI()/4*($D15/1000)^2)))</f>
        <v>40.306137042572608</v>
      </c>
      <c r="CQ15" s="24">
        <f>IF(Calcul!$E20="SW",'ModelParams Lw'!I$18+'ModelParams Lw'!I$19*LOG(CQ$3)+'ModelParams Lw'!I$20*(PI()/4*($D15/1000)^2),IF('ModelParams Lw'!I$21+'ModelParams Lw'!I$22*LOG(CQ$3)+'ModelParams Lw'!I$23*(PI()/4*($D15/1000)^2)&lt;'ModelParams Lw'!I$18+'ModelParams Lw'!I$19*LOG(CQ$3)+'ModelParams Lw'!I$20*(PI()/4*($D15/1000)^2),'ModelParams Lw'!I$18+'ModelParams Lw'!I$19*LOG(CQ$3)+'ModelParams Lw'!I$20*(PI()/4*($D15/1000)^2),'ModelParams Lw'!I$21+'ModelParams Lw'!I$22*LOG(CQ$3)+'ModelParams Lw'!I$23*(PI()/4*($D15/1000)^2)))</f>
        <v>35.604370798776131</v>
      </c>
      <c r="CR15" s="24">
        <f>IF(Calcul!$E20="SW",'ModelParams Lw'!J$18+'ModelParams Lw'!J$19*LOG(CR$3)+'ModelParams Lw'!J$20*(PI()/4*($D15/1000)^2),IF('ModelParams Lw'!J$21+'ModelParams Lw'!J$22*LOG(CR$3)+'ModelParams Lw'!J$23*(PI()/4*($D15/1000)^2)&lt;'ModelParams Lw'!J$18+'ModelParams Lw'!J$19*LOG(CR$3)+'ModelParams Lw'!J$20*(PI()/4*($D15/1000)^2),'ModelParams Lw'!J$18+'ModelParams Lw'!J$19*LOG(CR$3)+'ModelParams Lw'!J$20*(PI()/4*($D15/1000)^2),'ModelParams Lw'!J$21+'ModelParams Lw'!J$22*LOG(CR$3)+'ModelParams Lw'!J$23*(PI()/4*($D15/1000)^2)))</f>
        <v>26.405199060578074</v>
      </c>
      <c r="CS15" s="24" t="e">
        <f t="shared" si="3"/>
        <v>#DIV/0!</v>
      </c>
      <c r="CT15" s="24" t="e">
        <f t="shared" si="4"/>
        <v>#DIV/0!</v>
      </c>
      <c r="CU15" s="24" t="e">
        <f t="shared" si="5"/>
        <v>#DIV/0!</v>
      </c>
      <c r="CV15" s="24" t="e">
        <f t="shared" si="6"/>
        <v>#DIV/0!</v>
      </c>
      <c r="CW15" s="24" t="e">
        <f t="shared" si="7"/>
        <v>#DIV/0!</v>
      </c>
      <c r="CX15" s="24" t="e">
        <f t="shared" si="8"/>
        <v>#DIV/0!</v>
      </c>
      <c r="CY15" s="24" t="e">
        <f t="shared" si="9"/>
        <v>#DIV/0!</v>
      </c>
      <c r="CZ15" s="24" t="e">
        <f t="shared" si="10"/>
        <v>#DIV/0!</v>
      </c>
      <c r="DA15" s="24" t="e">
        <f>10*LOG10(IF(CS15="",0,POWER(10,((CS15+'ModelParams Lw'!$O$4)/10))) +IF(CT15="",0,POWER(10,((CT15+'ModelParams Lw'!$P$4)/10))) +IF(CU15="",0,POWER(10,((CU15+'ModelParams Lw'!$Q$4)/10))) +IF(CV15="",0,POWER(10,((CV15+'ModelParams Lw'!$R$4)/10))) +IF(CW15="",0,POWER(10,((CW15+'ModelParams Lw'!$S$4)/10))) +IF(CX15="",0,POWER(10,((CX15+'ModelParams Lw'!$T$4)/10))) +IF(CY15="",0,POWER(10,((CY15+'ModelParams Lw'!$U$4)/10)))+IF(CZ15="",0,POWER(10,((CZ15+'ModelParams Lw'!$V$4)/10))))</f>
        <v>#DIV/0!</v>
      </c>
      <c r="DB15" s="24" t="e">
        <f t="shared" si="27"/>
        <v>#DIV/0!</v>
      </c>
      <c r="DC15" s="24" t="e">
        <f>(CS15-'ModelParams Lw'!$O$10)/'ModelParams Lw'!$O$11</f>
        <v>#DIV/0!</v>
      </c>
      <c r="DD15" s="24" t="e">
        <f>(CT15-'ModelParams Lw'!$P$10)/'ModelParams Lw'!$P$11</f>
        <v>#DIV/0!</v>
      </c>
      <c r="DE15" s="24" t="e">
        <f>(CU15-'ModelParams Lw'!$Q$10)/'ModelParams Lw'!$Q$11</f>
        <v>#DIV/0!</v>
      </c>
      <c r="DF15" s="24" t="e">
        <f>(CV15-'ModelParams Lw'!$R$10)/'ModelParams Lw'!$R$11</f>
        <v>#DIV/0!</v>
      </c>
      <c r="DG15" s="24" t="e">
        <f>(CW15-'ModelParams Lw'!$S$10)/'ModelParams Lw'!$S$11</f>
        <v>#DIV/0!</v>
      </c>
      <c r="DH15" s="24" t="e">
        <f>(CX15-'ModelParams Lw'!$T$10)/'ModelParams Lw'!$T$11</f>
        <v>#DIV/0!</v>
      </c>
      <c r="DI15" s="24" t="e">
        <f>(CY15-'ModelParams Lw'!$U$10)/'ModelParams Lw'!$U$11</f>
        <v>#DIV/0!</v>
      </c>
      <c r="DJ15" s="24" t="e">
        <f>(CZ15-'ModelParams Lw'!$V$10)/'ModelParams Lw'!$V$11</f>
        <v>#DIV/0!</v>
      </c>
    </row>
    <row r="16" spans="1:114">
      <c r="A16" s="12">
        <f>Calcul!B21</f>
        <v>0</v>
      </c>
      <c r="B16" s="12">
        <f t="shared" si="11"/>
        <v>0</v>
      </c>
      <c r="C16" s="12">
        <f>Calcul!C21</f>
        <v>0</v>
      </c>
      <c r="D16" s="12">
        <f>Calcul!D21</f>
        <v>0</v>
      </c>
      <c r="E16" s="12">
        <f t="shared" si="12"/>
        <v>400</v>
      </c>
      <c r="F16" s="12">
        <f t="shared" si="13"/>
        <v>900</v>
      </c>
      <c r="G16" s="12" t="e">
        <f t="shared" si="14"/>
        <v>#DIV/0!</v>
      </c>
      <c r="H16" s="24" t="e">
        <f t="shared" si="0"/>
        <v>#DIV/0!</v>
      </c>
      <c r="I16" s="24">
        <f>'ModelParams Lw'!$B$6*EXP('ModelParams Lw'!$C$6*D16)</f>
        <v>-0.98585217513044054</v>
      </c>
      <c r="J16" s="24">
        <f>'ModelParams Lw'!$B$7*D16^2+'ModelParams Lw'!$C$7*D16+'ModelParams Lw'!$D$7</f>
        <v>-7.1</v>
      </c>
      <c r="K16" s="24">
        <f>'ModelParams Lw'!$B$8*D16^2+'ModelParams Lw'!$C$8*D16+'ModelParams Lw'!$D$8</f>
        <v>46.485999999999997</v>
      </c>
      <c r="L16" s="21" t="e">
        <f t="shared" si="15"/>
        <v>#DIV/0!</v>
      </c>
      <c r="M16" s="21" t="e">
        <f t="shared" si="1"/>
        <v>#DIV/0!</v>
      </c>
      <c r="N16" s="21" t="e">
        <f t="shared" si="1"/>
        <v>#DIV/0!</v>
      </c>
      <c r="O16" s="21" t="e">
        <f t="shared" si="1"/>
        <v>#DIV/0!</v>
      </c>
      <c r="P16" s="21" t="e">
        <f t="shared" si="1"/>
        <v>#DIV/0!</v>
      </c>
      <c r="Q16" s="21" t="e">
        <f t="shared" si="1"/>
        <v>#DIV/0!</v>
      </c>
      <c r="R16" s="21" t="e">
        <f t="shared" si="1"/>
        <v>#DIV/0!</v>
      </c>
      <c r="S16" s="21" t="e">
        <f t="shared" si="1"/>
        <v>#DIV/0!</v>
      </c>
      <c r="T16" s="24" t="e">
        <f>'ModelParams Lw'!$B$3+'ModelParams Lw'!$B$4*LOG10($B16/3600/(PI()/4*($D16/1000)^2))+'ModelParams Lw'!$B$5*LOG10(2*$H16/(1.2*($B16/3600/(PI()/4*($D16/1000)^2))^2))+10*LOG10($D16/1000)+L16</f>
        <v>#DIV/0!</v>
      </c>
      <c r="U16" s="24" t="e">
        <f>'ModelParams Lw'!$B$3+'ModelParams Lw'!$B$4*LOG10($B16/3600/(PI()/4*($D16/1000)^2))+'ModelParams Lw'!$B$5*LOG10(2*$H16/(1.2*($B16/3600/(PI()/4*($D16/1000)^2))^2))+10*LOG10($D16/1000)+M16</f>
        <v>#DIV/0!</v>
      </c>
      <c r="V16" s="24" t="e">
        <f>'ModelParams Lw'!$B$3+'ModelParams Lw'!$B$4*LOG10($B16/3600/(PI()/4*($D16/1000)^2))+'ModelParams Lw'!$B$5*LOG10(2*$H16/(1.2*($B16/3600/(PI()/4*($D16/1000)^2))^2))+10*LOG10($D16/1000)+N16</f>
        <v>#DIV/0!</v>
      </c>
      <c r="W16" s="24" t="e">
        <f>'ModelParams Lw'!$B$3+'ModelParams Lw'!$B$4*LOG10($B16/3600/(PI()/4*($D16/1000)^2))+'ModelParams Lw'!$B$5*LOG10(2*$H16/(1.2*($B16/3600/(PI()/4*($D16/1000)^2))^2))+10*LOG10($D16/1000)+O16</f>
        <v>#DIV/0!</v>
      </c>
      <c r="X16" s="24" t="e">
        <f>'ModelParams Lw'!$B$3+'ModelParams Lw'!$B$4*LOG10($B16/3600/(PI()/4*($D16/1000)^2))+'ModelParams Lw'!$B$5*LOG10(2*$H16/(1.2*($B16/3600/(PI()/4*($D16/1000)^2))^2))+10*LOG10($D16/1000)+P16</f>
        <v>#DIV/0!</v>
      </c>
      <c r="Y16" s="24" t="e">
        <f>'ModelParams Lw'!$B$3+'ModelParams Lw'!$B$4*LOG10($B16/3600/(PI()/4*($D16/1000)^2))+'ModelParams Lw'!$B$5*LOG10(2*$H16/(1.2*($B16/3600/(PI()/4*($D16/1000)^2))^2))+10*LOG10($D16/1000)+Q16</f>
        <v>#DIV/0!</v>
      </c>
      <c r="Z16" s="24" t="e">
        <f>'ModelParams Lw'!$B$3+'ModelParams Lw'!$B$4*LOG10($B16/3600/(PI()/4*($D16/1000)^2))+'ModelParams Lw'!$B$5*LOG10(2*$H16/(1.2*($B16/3600/(PI()/4*($D16/1000)^2))^2))+10*LOG10($D16/1000)+R16</f>
        <v>#DIV/0!</v>
      </c>
      <c r="AA16" s="24" t="e">
        <f>'ModelParams Lw'!$B$3+'ModelParams Lw'!$B$4*LOG10($B16/3600/(PI()/4*($D16/1000)^2))+'ModelParams Lw'!$B$5*LOG10(2*$H16/(1.2*($B16/3600/(PI()/4*($D16/1000)^2))^2))+10*LOG10($D16/1000)+S16</f>
        <v>#DIV/0!</v>
      </c>
      <c r="AB16" s="24" t="e">
        <f>10*LOG10(IF(T16="",0,POWER(10,((T16+'ModelParams Lw'!$O$4)/10))) +IF(U16="",0,POWER(10,((U16+'ModelParams Lw'!$P$4)/10))) +IF(V16="",0,POWER(10,((V16+'ModelParams Lw'!$Q$4)/10))) +IF(W16="",0,POWER(10,((W16+'ModelParams Lw'!$R$4)/10))) +IF(X16="",0,POWER(10,((X16+'ModelParams Lw'!$S$4)/10))) +IF(Y16="",0,POWER(10,((Y16+'ModelParams Lw'!$T$4)/10))) +IF(Z16="",0,POWER(10,((Z16+'ModelParams Lw'!$U$4)/10)))+IF(AA16="",0,POWER(10,((AA16+'ModelParams Lw'!$V$4)/10))))</f>
        <v>#DIV/0!</v>
      </c>
      <c r="AC16" s="24" t="e">
        <f t="shared" si="16"/>
        <v>#DIV/0!</v>
      </c>
      <c r="AD16" s="24" t="e">
        <f>(T16-'ModelParams Lw'!O$10)/'ModelParams Lw'!O$11</f>
        <v>#DIV/0!</v>
      </c>
      <c r="AE16" s="24" t="e">
        <f>(U16-'ModelParams Lw'!P$10)/'ModelParams Lw'!P$11</f>
        <v>#DIV/0!</v>
      </c>
      <c r="AF16" s="24" t="e">
        <f>(V16-'ModelParams Lw'!Q$10)/'ModelParams Lw'!Q$11</f>
        <v>#DIV/0!</v>
      </c>
      <c r="AG16" s="24" t="e">
        <f>(W16-'ModelParams Lw'!R$10)/'ModelParams Lw'!R$11</f>
        <v>#DIV/0!</v>
      </c>
      <c r="AH16" s="24" t="e">
        <f>(X16-'ModelParams Lw'!S$10)/'ModelParams Lw'!S$11</f>
        <v>#DIV/0!</v>
      </c>
      <c r="AI16" s="24" t="e">
        <f>(Y16-'ModelParams Lw'!T$10)/'ModelParams Lw'!T$11</f>
        <v>#DIV/0!</v>
      </c>
      <c r="AJ16" s="24" t="e">
        <f>(Z16-'ModelParams Lw'!U$10)/'ModelParams Lw'!U$11</f>
        <v>#DIV/0!</v>
      </c>
      <c r="AK16" s="24" t="e">
        <f>(AA16-'ModelParams Lw'!V$10)/'ModelParams Lw'!V$11</f>
        <v>#DIV/0!</v>
      </c>
      <c r="AL16" s="24" t="e">
        <f t="shared" si="17"/>
        <v>#DIV/0!</v>
      </c>
      <c r="AM16" s="24" t="e">
        <f>LOOKUP($G16,SilencerParams!$E$3:$E$98,SilencerParams!K$3:K$98)</f>
        <v>#DIV/0!</v>
      </c>
      <c r="AN16" s="24" t="e">
        <f>LOOKUP($G16,SilencerParams!$E$3:$E$98,SilencerParams!L$3:L$98)</f>
        <v>#DIV/0!</v>
      </c>
      <c r="AO16" s="24" t="e">
        <f>LOOKUP($G16,SilencerParams!$E$3:$E$98,SilencerParams!M$3:M$98)</f>
        <v>#DIV/0!</v>
      </c>
      <c r="AP16" s="24" t="e">
        <f>LOOKUP($G16,SilencerParams!$E$3:$E$98,SilencerParams!N$3:N$98)</f>
        <v>#DIV/0!</v>
      </c>
      <c r="AQ16" s="24" t="e">
        <f>LOOKUP($G16,SilencerParams!$E$3:$E$98,SilencerParams!O$3:O$98)</f>
        <v>#DIV/0!</v>
      </c>
      <c r="AR16" s="24" t="e">
        <f>LOOKUP($G16,SilencerParams!$E$3:$E$98,SilencerParams!P$3:P$98)</f>
        <v>#DIV/0!</v>
      </c>
      <c r="AS16" s="24" t="e">
        <f>LOOKUP($G16,SilencerParams!$E$3:$E$98,SilencerParams!Q$3:Q$98)</f>
        <v>#DIV/0!</v>
      </c>
      <c r="AT16" s="24" t="e">
        <f>LOOKUP($G16,SilencerParams!$E$3:$E$98,SilencerParams!R$3:R$98)</f>
        <v>#DIV/0!</v>
      </c>
      <c r="AU16" s="151" t="e">
        <f>LOOKUP($G16,SilencerParams!$E$3:$E$98,SilencerParams!S$3:S$98)</f>
        <v>#DIV/0!</v>
      </c>
      <c r="AV16" s="151" t="e">
        <f>LOOKUP($G16,SilencerParams!$E$3:$E$98,SilencerParams!T$3:T$98)</f>
        <v>#DIV/0!</v>
      </c>
      <c r="AW16" s="151" t="e">
        <f>LOOKUP($G16,SilencerParams!$E$3:$E$98,SilencerParams!U$3:U$98)</f>
        <v>#DIV/0!</v>
      </c>
      <c r="AX16" s="151" t="e">
        <f>LOOKUP($G16,SilencerParams!$E$3:$E$98,SilencerParams!V$3:V$98)</f>
        <v>#DIV/0!</v>
      </c>
      <c r="AY16" s="151" t="e">
        <f>LOOKUP($G16,SilencerParams!$E$3:$E$98,SilencerParams!W$3:W$98)</f>
        <v>#DIV/0!</v>
      </c>
      <c r="AZ16" s="151" t="e">
        <f>LOOKUP($G16,SilencerParams!$E$3:$E$98,SilencerParams!X$3:X$98)</f>
        <v>#DIV/0!</v>
      </c>
      <c r="BA16" s="151" t="e">
        <f>LOOKUP($G16,SilencerParams!$E$3:$E$98,SilencerParams!Y$3:Y$98)</f>
        <v>#DIV/0!</v>
      </c>
      <c r="BB16" s="151" t="e">
        <f>LOOKUP($G16,SilencerParams!$E$3:$E$98,SilencerParams!Z$3:Z$98)</f>
        <v>#DIV/0!</v>
      </c>
      <c r="BC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LOOKUP(IF(MROUND($AL16,2)&lt;=$AL16,CONCATENATE($D16,IF($F16&gt;=1000,$F16,CONCATENATE(0,$F16)),CONCATENATE(0,MROUND($AL16,2)+2)),CONCATENATE($D16,IF($F16&gt;=1000,$F16,CONCATENATE(0,$F16)),CONCATENATE(0,MROUND($AL16,2)-2))),SilencerParams!$E$3:$E$98,SilencerParams!S$3:S$98)</f>
        <v>#DIV/0!</v>
      </c>
      <c r="BD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LOOKUP(IF(MROUND($AL16,2)&lt;=$AL16,CONCATENATE($D16,IF($F16&gt;=1000,$F16,CONCATENATE(0,$F16)),CONCATENATE(0,MROUND($AL16,2)+2)),CONCATENATE($D16,IF($F16&gt;=1000,$F16,CONCATENATE(0,$F16)),CONCATENATE(0,MROUND($AL16,2)-2))),SilencerParams!$E$3:$E$98,SilencerParams!T$3:T$98)</f>
        <v>#DIV/0!</v>
      </c>
      <c r="BE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LOOKUP(IF(MROUND($AL16,2)&lt;=$AL16,CONCATENATE($D16,IF($F16&gt;=1000,$F16,CONCATENATE(0,$F16)),CONCATENATE(0,MROUND($AL16,2)+2)),CONCATENATE($D16,IF($F16&gt;=1000,$F16,CONCATENATE(0,$F16)),CONCATENATE(0,MROUND($AL16,2)-2))),SilencerParams!$E$3:$E$98,SilencerParams!U$3:U$98)</f>
        <v>#DIV/0!</v>
      </c>
      <c r="BF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LOOKUP(IF(MROUND($AL16,2)&lt;=$AL16,CONCATENATE($D16,IF($F16&gt;=1000,$F16,CONCATENATE(0,$F16)),CONCATENATE(0,MROUND($AL16,2)+2)),CONCATENATE($D16,IF($F16&gt;=1000,$F16,CONCATENATE(0,$F16)),CONCATENATE(0,MROUND($AL16,2)-2))),SilencerParams!$E$3:$E$98,SilencerParams!V$3:V$98)</f>
        <v>#DIV/0!</v>
      </c>
      <c r="BG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LOOKUP(IF(MROUND($AL16,2)&lt;=$AL16,CONCATENATE($D16,IF($F16&gt;=1000,$F16,CONCATENATE(0,$F16)),CONCATENATE(0,MROUND($AL16,2)+2)),CONCATENATE($D16,IF($F16&gt;=1000,$F16,CONCATENATE(0,$F16)),CONCATENATE(0,MROUND($AL16,2)-2))),SilencerParams!$E$3:$E$98,SilencerParams!W$3:W$98)</f>
        <v>#DIV/0!</v>
      </c>
      <c r="BH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LOOKUP(IF(MROUND($AL16,2)&lt;=$AL16,CONCATENATE($D16,IF($F16&gt;=1000,$F16,CONCATENATE(0,$F16)),CONCATENATE(0,MROUND($AL16,2)+2)),CONCATENATE($D16,IF($F16&gt;=1000,$F16,CONCATENATE(0,$F16)),CONCATENATE(0,MROUND($AL16,2)-2))),SilencerParams!$E$3:$E$98,SilencerParams!X$3:X$98)</f>
        <v>#DIV/0!</v>
      </c>
      <c r="BI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LOOKUP(IF(MROUND($AL16,2)&lt;=$AL16,CONCATENATE($D16,IF($F16&gt;=1000,$F16,CONCATENATE(0,$F16)),CONCATENATE(0,MROUND($AL16,2)+2)),CONCATENATE($D16,IF($F16&gt;=1000,$F16,CONCATENATE(0,$F16)),CONCATENATE(0,MROUND($AL16,2)-2))),SilencerParams!$E$3:$E$98,SilencerParams!Y$3:Y$98)</f>
        <v>#DIV/0!</v>
      </c>
      <c r="BJ16" s="151" t="e">
        <f>LOOKUP(IF(MROUND($AL16,2)&lt;=$AL16,CONCATENATE($D16,IF($F16&gt;=1000,$F16,CONCATENATE(0,$F16)),CONCATENATE(0,MROUND($AL16,2)+2)),CONCATENATE($D16,IF($F16&gt;=1000,$F16,CONCATENATE(0,$F16)),CONCATENATE(0,MROUND($AL16,2)-2))),SilencerParams!$E$3:$E$98,SilencerParams!Z$3:Z$98)</f>
        <v>#DIV/0!</v>
      </c>
      <c r="BK16" s="151" t="e">
        <f>IF($AL16&lt;2,LOOKUP(CONCATENATE($D16,IF($E16&gt;=1000,$E16,CONCATENATE(0,$E16)),"02"),SilencerParams!$E$3:$E$98,SilencerParams!S$3:S$98)/(LOG10(2)-LOG10(0.0001))*(LOG10($AL16)-LOG10(0.0001)),(BC16-AU16)/(LOG10(IF(MROUND($AL16,2)&lt;=$AL16,MROUND($AL16,2)+2,MROUND($AL16,2)-2))-LOG10(MROUND($AL16,2)))*(LOG10($AL16)-LOG10(MROUND($AL16,2)))+AU16)</f>
        <v>#DIV/0!</v>
      </c>
      <c r="BL16" s="151" t="e">
        <f>IF($AL16&lt;2,LOOKUP(CONCATENATE($D16,IF($E16&gt;=1000,$E16,CONCATENATE(0,$E16)),"02"),SilencerParams!$E$3:$E$98,SilencerParams!T$3:T$98)/(LOG10(2)-LOG10(0.0001))*(LOG10($AL16)-LOG10(0.0001)),(BD16-AV16)/(LOG10(IF(MROUND($AL16,2)&lt;=$AL16,MROUND($AL16,2)+2,MROUND($AL16,2)-2))-LOG10(MROUND($AL16,2)))*(LOG10($AL16)-LOG10(MROUND($AL16,2)))+AV16)</f>
        <v>#DIV/0!</v>
      </c>
      <c r="BM16" s="151" t="e">
        <f>IF($AL16&lt;2,LOOKUP(CONCATENATE($D16,IF($E16&gt;=1000,$E16,CONCATENATE(0,$E16)),"02"),SilencerParams!$E$3:$E$98,SilencerParams!U$3:U$98)/(LOG10(2)-LOG10(0.0001))*(LOG10($AL16)-LOG10(0.0001)),(BE16-AW16)/(LOG10(IF(MROUND($AL16,2)&lt;=$AL16,MROUND($AL16,2)+2,MROUND($AL16,2)-2))-LOG10(MROUND($AL16,2)))*(LOG10($AL16)-LOG10(MROUND($AL16,2)))+AW16)</f>
        <v>#DIV/0!</v>
      </c>
      <c r="BN16" s="151" t="e">
        <f>IF($AL16&lt;2,LOOKUP(CONCATENATE($D16,IF($E16&gt;=1000,$E16,CONCATENATE(0,$E16)),"02"),SilencerParams!$E$3:$E$98,SilencerParams!V$3:V$98)/(LOG10(2)-LOG10(0.0001))*(LOG10($AL16)-LOG10(0.0001)),(BF16-AX16)/(LOG10(IF(MROUND($AL16,2)&lt;=$AL16,MROUND($AL16,2)+2,MROUND($AL16,2)-2))-LOG10(MROUND($AL16,2)))*(LOG10($AL16)-LOG10(MROUND($AL16,2)))+AX16)</f>
        <v>#DIV/0!</v>
      </c>
      <c r="BO16" s="151" t="e">
        <f>IF($AL16&lt;2,LOOKUP(CONCATENATE($D16,IF($E16&gt;=1000,$E16,CONCATENATE(0,$E16)),"02"),SilencerParams!$E$3:$E$98,SilencerParams!W$3:W$98)/(LOG10(2)-LOG10(0.0001))*(LOG10($AL16)-LOG10(0.0001)),(BG16-AY16)/(LOG10(IF(MROUND($AL16,2)&lt;=$AL16,MROUND($AL16,2)+2,MROUND($AL16,2)-2))-LOG10(MROUND($AL16,2)))*(LOG10($AL16)-LOG10(MROUND($AL16,2)))+AY16)</f>
        <v>#DIV/0!</v>
      </c>
      <c r="BP16" s="151" t="e">
        <f>IF($AL16&lt;2,LOOKUP(CONCATENATE($D16,IF($E16&gt;=1000,$E16,CONCATENATE(0,$E16)),"02"),SilencerParams!$E$3:$E$98,SilencerParams!X$3:X$98)/(LOG10(2)-LOG10(0.0001))*(LOG10($AL16)-LOG10(0.0001)),(BH16-AZ16)/(LOG10(IF(MROUND($AL16,2)&lt;=$AL16,MROUND($AL16,2)+2,MROUND($AL16,2)-2))-LOG10(MROUND($AL16,2)))*(LOG10($AL16)-LOG10(MROUND($AL16,2)))+AZ16)</f>
        <v>#DIV/0!</v>
      </c>
      <c r="BQ16" s="151" t="e">
        <f>IF($AL16&lt;2,LOOKUP(CONCATENATE($D16,IF($E16&gt;=1000,$E16,CONCATENATE(0,$E16)),"02"),SilencerParams!$E$3:$E$98,SilencerParams!Y$3:Y$98)/(LOG10(2)-LOG10(0.0001))*(LOG10($AL16)-LOG10(0.0001)),(BI16-BA16)/(LOG10(IF(MROUND($AL16,2)&lt;=$AL16,MROUND($AL16,2)+2,MROUND($AL16,2)-2))-LOG10(MROUND($AL16,2)))*(LOG10($AL16)-LOG10(MROUND($AL16,2)))+BA16)</f>
        <v>#DIV/0!</v>
      </c>
      <c r="BR16" s="151" t="e">
        <f>IF($AL16&lt;2,LOOKUP(CONCATENATE($D16,IF($E16&gt;=1000,$E16,CONCATENATE(0,$E16)),"02"),SilencerParams!$E$3:$E$98,SilencerParams!Z$3:Z$98)/(LOG10(2)-LOG10(0.0001))*(LOG10($AL16)-LOG10(0.0001)),(BJ16-BB16)/(LOG10(IF(MROUND($AL16,2)&lt;=$AL16,MROUND($AL16,2)+2,MROUND($AL16,2)-2))-LOG10(MROUND($AL16,2)))*(LOG10($AL16)-LOG10(MROUND($AL16,2)))+BB16)</f>
        <v>#DIV/0!</v>
      </c>
      <c r="BS16" s="24" t="e">
        <f t="shared" si="18"/>
        <v>#DIV/0!</v>
      </c>
      <c r="BT16" s="24" t="e">
        <f t="shared" si="19"/>
        <v>#DIV/0!</v>
      </c>
      <c r="BU16" s="24" t="e">
        <f t="shared" si="20"/>
        <v>#DIV/0!</v>
      </c>
      <c r="BV16" s="24" t="e">
        <f t="shared" si="21"/>
        <v>#DIV/0!</v>
      </c>
      <c r="BW16" s="24" t="e">
        <f t="shared" si="22"/>
        <v>#DIV/0!</v>
      </c>
      <c r="BX16" s="24" t="e">
        <f t="shared" si="23"/>
        <v>#DIV/0!</v>
      </c>
      <c r="BY16" s="24" t="e">
        <f t="shared" si="24"/>
        <v>#DIV/0!</v>
      </c>
      <c r="BZ16" s="24" t="e">
        <f t="shared" si="25"/>
        <v>#DIV/0!</v>
      </c>
      <c r="CA16" s="24" t="e">
        <f>10*LOG10(IF(BS16="",0,POWER(10,((BS16+'ModelParams Lw'!$O$4)/10))) +IF(BT16="",0,POWER(10,((BT16+'ModelParams Lw'!$P$4)/10))) +IF(BU16="",0,POWER(10,((BU16+'ModelParams Lw'!$Q$4)/10))) +IF(BV16="",0,POWER(10,((BV16+'ModelParams Lw'!$R$4)/10))) +IF(BW16="",0,POWER(10,((BW16+'ModelParams Lw'!$S$4)/10))) +IF(BX16="",0,POWER(10,((BX16+'ModelParams Lw'!$T$4)/10))) +IF(BY16="",0,POWER(10,((BY16+'ModelParams Lw'!$U$4)/10)))+IF(BZ16="",0,POWER(10,((BZ16+'ModelParams Lw'!$V$4)/10))))</f>
        <v>#DIV/0!</v>
      </c>
      <c r="CB16" s="24" t="e">
        <f t="shared" si="26"/>
        <v>#DIV/0!</v>
      </c>
      <c r="CC16" s="24" t="e">
        <f>(BS16-'ModelParams Lw'!O$10)/'ModelParams Lw'!O$11</f>
        <v>#DIV/0!</v>
      </c>
      <c r="CD16" s="24" t="e">
        <f>(BT16-'ModelParams Lw'!P$10)/'ModelParams Lw'!P$11</f>
        <v>#DIV/0!</v>
      </c>
      <c r="CE16" s="24" t="e">
        <f>(BU16-'ModelParams Lw'!Q$10)/'ModelParams Lw'!Q$11</f>
        <v>#DIV/0!</v>
      </c>
      <c r="CF16" s="24" t="e">
        <f>(BV16-'ModelParams Lw'!R$10)/'ModelParams Lw'!R$11</f>
        <v>#DIV/0!</v>
      </c>
      <c r="CG16" s="24" t="e">
        <f>(BW16-'ModelParams Lw'!S$10)/'ModelParams Lw'!S$11</f>
        <v>#DIV/0!</v>
      </c>
      <c r="CH16" s="24" t="e">
        <f>(BX16-'ModelParams Lw'!T$10)/'ModelParams Lw'!T$11</f>
        <v>#DIV/0!</v>
      </c>
      <c r="CI16" s="24" t="e">
        <f>(BY16-'ModelParams Lw'!U$10)/'ModelParams Lw'!U$11</f>
        <v>#DIV/0!</v>
      </c>
      <c r="CJ16" s="24" t="e">
        <f>(BZ16-'ModelParams Lw'!V$10)/'ModelParams Lw'!V$11</f>
        <v>#DIV/0!</v>
      </c>
      <c r="CK16" s="24">
        <f>IF(Calcul!$E21="SW",'ModelParams Lw'!C$18+'ModelParams Lw'!C$19*LOG(CK$3)+'ModelParams Lw'!C$20*(PI()/4*($D16/1000)^2),IF('ModelParams Lw'!C$21+'ModelParams Lw'!C$22*LOG(CK$3)+'ModelParams Lw'!C$23*(PI()/4*($D16/1000)^2)&lt;'ModelParams Lw'!C$18+'ModelParams Lw'!C$19*LOG(CK$3)+'ModelParams Lw'!C$20*(PI()/4*($D16/1000)^2),'ModelParams Lw'!C$18+'ModelParams Lw'!C$19*LOG(CK$3)+'ModelParams Lw'!C$20*(PI()/4*($D16/1000)^2),'ModelParams Lw'!C$21+'ModelParams Lw'!C$22*LOG(CK$3)+'ModelParams Lw'!C$23*(PI()/4*($D16/1000)^2)))</f>
        <v>31.246735224896717</v>
      </c>
      <c r="CL16" s="24">
        <f>IF(Calcul!$E21="SW",'ModelParams Lw'!D$18+'ModelParams Lw'!D$19*LOG(CL$3)+'ModelParams Lw'!D$20*(PI()/4*($D16/1000)^2),IF('ModelParams Lw'!D$21+'ModelParams Lw'!D$22*LOG(CL$3)+'ModelParams Lw'!D$23*(PI()/4*($D16/1000)^2)&lt;'ModelParams Lw'!D$18+'ModelParams Lw'!D$19*LOG(CL$3)+'ModelParams Lw'!D$20*(PI()/4*($D16/1000)^2),'ModelParams Lw'!D$18+'ModelParams Lw'!D$19*LOG(CL$3)+'ModelParams Lw'!D$20*(PI()/4*($D16/1000)^2),'ModelParams Lw'!D$21+'ModelParams Lw'!D$22*LOG(CL$3)+'ModelParams Lw'!D$23*(PI()/4*($D16/1000)^2)))</f>
        <v>39.203910379364636</v>
      </c>
      <c r="CM16" s="24">
        <f>IF(Calcul!$E21="SW",'ModelParams Lw'!E$18+'ModelParams Lw'!E$19*LOG(CM$3)+'ModelParams Lw'!E$20*(PI()/4*($D16/1000)^2),IF('ModelParams Lw'!E$21+'ModelParams Lw'!E$22*LOG(CM$3)+'ModelParams Lw'!E$23*(PI()/4*($D16/1000)^2)&lt;'ModelParams Lw'!E$18+'ModelParams Lw'!E$19*LOG(CM$3)+'ModelParams Lw'!E$20*(PI()/4*($D16/1000)^2),'ModelParams Lw'!E$18+'ModelParams Lw'!E$19*LOG(CM$3)+'ModelParams Lw'!E$20*(PI()/4*($D16/1000)^2),'ModelParams Lw'!E$21+'ModelParams Lw'!E$22*LOG(CM$3)+'ModelParams Lw'!E$23*(PI()/4*($D16/1000)^2)))</f>
        <v>38.761096154158118</v>
      </c>
      <c r="CN16" s="24">
        <f>IF(Calcul!$E21="SW",'ModelParams Lw'!F$18+'ModelParams Lw'!F$19*LOG(CN$3)+'ModelParams Lw'!F$20*(PI()/4*($D16/1000)^2),IF('ModelParams Lw'!F$21+'ModelParams Lw'!F$22*LOG(CN$3)+'ModelParams Lw'!F$23*(PI()/4*($D16/1000)^2)&lt;'ModelParams Lw'!F$18+'ModelParams Lw'!F$19*LOG(CN$3)+'ModelParams Lw'!F$20*(PI()/4*($D16/1000)^2),'ModelParams Lw'!F$18+'ModelParams Lw'!F$19*LOG(CN$3)+'ModelParams Lw'!F$20*(PI()/4*($D16/1000)^2),'ModelParams Lw'!F$21+'ModelParams Lw'!F$22*LOG(CN$3)+'ModelParams Lw'!F$23*(PI()/4*($D16/1000)^2)))</f>
        <v>42.457901012674256</v>
      </c>
      <c r="CO16" s="24">
        <f>IF(Calcul!$E21="SW",'ModelParams Lw'!G$18+'ModelParams Lw'!G$19*LOG(CO$3)+'ModelParams Lw'!G$20*(PI()/4*($D16/1000)^2),IF('ModelParams Lw'!G$21+'ModelParams Lw'!G$22*LOG(CO$3)+'ModelParams Lw'!G$23*(PI()/4*($D16/1000)^2)&lt;'ModelParams Lw'!G$18+'ModelParams Lw'!G$19*LOG(CO$3)+'ModelParams Lw'!G$20*(PI()/4*($D16/1000)^2),'ModelParams Lw'!G$18+'ModelParams Lw'!G$19*LOG(CO$3)+'ModelParams Lw'!G$20*(PI()/4*($D16/1000)^2),'ModelParams Lw'!G$21+'ModelParams Lw'!G$22*LOG(CO$3)+'ModelParams Lw'!G$23*(PI()/4*($D16/1000)^2)))</f>
        <v>39.983812335865188</v>
      </c>
      <c r="CP16" s="24">
        <f>IF(Calcul!$E21="SW",'ModelParams Lw'!H$18+'ModelParams Lw'!H$19*LOG(CP$3)+'ModelParams Lw'!H$20*(PI()/4*($D16/1000)^2),IF('ModelParams Lw'!H$21+'ModelParams Lw'!H$22*LOG(CP$3)+'ModelParams Lw'!H$23*(PI()/4*($D16/1000)^2)&lt;'ModelParams Lw'!H$18+'ModelParams Lw'!H$19*LOG(CP$3)+'ModelParams Lw'!H$20*(PI()/4*($D16/1000)^2),'ModelParams Lw'!H$18+'ModelParams Lw'!H$19*LOG(CP$3)+'ModelParams Lw'!H$20*(PI()/4*($D16/1000)^2),'ModelParams Lw'!H$21+'ModelParams Lw'!H$22*LOG(CP$3)+'ModelParams Lw'!H$23*(PI()/4*($D16/1000)^2)))</f>
        <v>40.306137042572608</v>
      </c>
      <c r="CQ16" s="24">
        <f>IF(Calcul!$E21="SW",'ModelParams Lw'!I$18+'ModelParams Lw'!I$19*LOG(CQ$3)+'ModelParams Lw'!I$20*(PI()/4*($D16/1000)^2),IF('ModelParams Lw'!I$21+'ModelParams Lw'!I$22*LOG(CQ$3)+'ModelParams Lw'!I$23*(PI()/4*($D16/1000)^2)&lt;'ModelParams Lw'!I$18+'ModelParams Lw'!I$19*LOG(CQ$3)+'ModelParams Lw'!I$20*(PI()/4*($D16/1000)^2),'ModelParams Lw'!I$18+'ModelParams Lw'!I$19*LOG(CQ$3)+'ModelParams Lw'!I$20*(PI()/4*($D16/1000)^2),'ModelParams Lw'!I$21+'ModelParams Lw'!I$22*LOG(CQ$3)+'ModelParams Lw'!I$23*(PI()/4*($D16/1000)^2)))</f>
        <v>35.604370798776131</v>
      </c>
      <c r="CR16" s="24">
        <f>IF(Calcul!$E21="SW",'ModelParams Lw'!J$18+'ModelParams Lw'!J$19*LOG(CR$3)+'ModelParams Lw'!J$20*(PI()/4*($D16/1000)^2),IF('ModelParams Lw'!J$21+'ModelParams Lw'!J$22*LOG(CR$3)+'ModelParams Lw'!J$23*(PI()/4*($D16/1000)^2)&lt;'ModelParams Lw'!J$18+'ModelParams Lw'!J$19*LOG(CR$3)+'ModelParams Lw'!J$20*(PI()/4*($D16/1000)^2),'ModelParams Lw'!J$18+'ModelParams Lw'!J$19*LOG(CR$3)+'ModelParams Lw'!J$20*(PI()/4*($D16/1000)^2),'ModelParams Lw'!J$21+'ModelParams Lw'!J$22*LOG(CR$3)+'ModelParams Lw'!J$23*(PI()/4*($D16/1000)^2)))</f>
        <v>26.405199060578074</v>
      </c>
      <c r="CS16" s="24" t="e">
        <f t="shared" si="3"/>
        <v>#DIV/0!</v>
      </c>
      <c r="CT16" s="24" t="e">
        <f t="shared" si="4"/>
        <v>#DIV/0!</v>
      </c>
      <c r="CU16" s="24" t="e">
        <f t="shared" si="5"/>
        <v>#DIV/0!</v>
      </c>
      <c r="CV16" s="24" t="e">
        <f t="shared" si="6"/>
        <v>#DIV/0!</v>
      </c>
      <c r="CW16" s="24" t="e">
        <f t="shared" si="7"/>
        <v>#DIV/0!</v>
      </c>
      <c r="CX16" s="24" t="e">
        <f t="shared" si="8"/>
        <v>#DIV/0!</v>
      </c>
      <c r="CY16" s="24" t="e">
        <f t="shared" si="9"/>
        <v>#DIV/0!</v>
      </c>
      <c r="CZ16" s="24" t="e">
        <f t="shared" si="10"/>
        <v>#DIV/0!</v>
      </c>
      <c r="DA16" s="24" t="e">
        <f>10*LOG10(IF(CS16="",0,POWER(10,((CS16+'ModelParams Lw'!$O$4)/10))) +IF(CT16="",0,POWER(10,((CT16+'ModelParams Lw'!$P$4)/10))) +IF(CU16="",0,POWER(10,((CU16+'ModelParams Lw'!$Q$4)/10))) +IF(CV16="",0,POWER(10,((CV16+'ModelParams Lw'!$R$4)/10))) +IF(CW16="",0,POWER(10,((CW16+'ModelParams Lw'!$S$4)/10))) +IF(CX16="",0,POWER(10,((CX16+'ModelParams Lw'!$T$4)/10))) +IF(CY16="",0,POWER(10,((CY16+'ModelParams Lw'!$U$4)/10)))+IF(CZ16="",0,POWER(10,((CZ16+'ModelParams Lw'!$V$4)/10))))</f>
        <v>#DIV/0!</v>
      </c>
      <c r="DB16" s="24" t="e">
        <f t="shared" si="27"/>
        <v>#DIV/0!</v>
      </c>
      <c r="DC16" s="24" t="e">
        <f>(CS16-'ModelParams Lw'!$O$10)/'ModelParams Lw'!$O$11</f>
        <v>#DIV/0!</v>
      </c>
      <c r="DD16" s="24" t="e">
        <f>(CT16-'ModelParams Lw'!$P$10)/'ModelParams Lw'!$P$11</f>
        <v>#DIV/0!</v>
      </c>
      <c r="DE16" s="24" t="e">
        <f>(CU16-'ModelParams Lw'!$Q$10)/'ModelParams Lw'!$Q$11</f>
        <v>#DIV/0!</v>
      </c>
      <c r="DF16" s="24" t="e">
        <f>(CV16-'ModelParams Lw'!$R$10)/'ModelParams Lw'!$R$11</f>
        <v>#DIV/0!</v>
      </c>
      <c r="DG16" s="24" t="e">
        <f>(CW16-'ModelParams Lw'!$S$10)/'ModelParams Lw'!$S$11</f>
        <v>#DIV/0!</v>
      </c>
      <c r="DH16" s="24" t="e">
        <f>(CX16-'ModelParams Lw'!$T$10)/'ModelParams Lw'!$T$11</f>
        <v>#DIV/0!</v>
      </c>
      <c r="DI16" s="24" t="e">
        <f>(CY16-'ModelParams Lw'!$U$10)/'ModelParams Lw'!$U$11</f>
        <v>#DIV/0!</v>
      </c>
      <c r="DJ16" s="24" t="e">
        <f>(CZ16-'ModelParams Lw'!$V$10)/'ModelParams Lw'!$V$11</f>
        <v>#DIV/0!</v>
      </c>
    </row>
    <row r="17" spans="1:114">
      <c r="A17" s="12">
        <f>Calcul!B22</f>
        <v>0</v>
      </c>
      <c r="B17" s="12">
        <f t="shared" si="11"/>
        <v>0</v>
      </c>
      <c r="C17" s="12">
        <f>Calcul!C22</f>
        <v>0</v>
      </c>
      <c r="D17" s="12">
        <f>Calcul!D22</f>
        <v>0</v>
      </c>
      <c r="E17" s="12">
        <f t="shared" si="12"/>
        <v>400</v>
      </c>
      <c r="F17" s="12">
        <f t="shared" si="13"/>
        <v>900</v>
      </c>
      <c r="G17" s="12" t="e">
        <f t="shared" si="14"/>
        <v>#DIV/0!</v>
      </c>
      <c r="H17" s="24" t="e">
        <f t="shared" si="0"/>
        <v>#DIV/0!</v>
      </c>
      <c r="I17" s="24">
        <f>'ModelParams Lw'!$B$6*EXP('ModelParams Lw'!$C$6*D17)</f>
        <v>-0.98585217513044054</v>
      </c>
      <c r="J17" s="24">
        <f>'ModelParams Lw'!$B$7*D17^2+'ModelParams Lw'!$C$7*D17+'ModelParams Lw'!$D$7</f>
        <v>-7.1</v>
      </c>
      <c r="K17" s="24">
        <f>'ModelParams Lw'!$B$8*D17^2+'ModelParams Lw'!$C$8*D17+'ModelParams Lw'!$D$8</f>
        <v>46.485999999999997</v>
      </c>
      <c r="L17" s="21" t="e">
        <f t="shared" si="15"/>
        <v>#DIV/0!</v>
      </c>
      <c r="M17" s="21" t="e">
        <f t="shared" si="1"/>
        <v>#DIV/0!</v>
      </c>
      <c r="N17" s="21" t="e">
        <f t="shared" si="1"/>
        <v>#DIV/0!</v>
      </c>
      <c r="O17" s="21" t="e">
        <f t="shared" si="1"/>
        <v>#DIV/0!</v>
      </c>
      <c r="P17" s="21" t="e">
        <f t="shared" si="1"/>
        <v>#DIV/0!</v>
      </c>
      <c r="Q17" s="21" t="e">
        <f t="shared" si="1"/>
        <v>#DIV/0!</v>
      </c>
      <c r="R17" s="21" t="e">
        <f t="shared" si="1"/>
        <v>#DIV/0!</v>
      </c>
      <c r="S17" s="21" t="e">
        <f t="shared" si="1"/>
        <v>#DIV/0!</v>
      </c>
      <c r="T17" s="24" t="e">
        <f>'ModelParams Lw'!$B$3+'ModelParams Lw'!$B$4*LOG10($B17/3600/(PI()/4*($D17/1000)^2))+'ModelParams Lw'!$B$5*LOG10(2*$H17/(1.2*($B17/3600/(PI()/4*($D17/1000)^2))^2))+10*LOG10($D17/1000)+L17</f>
        <v>#DIV/0!</v>
      </c>
      <c r="U17" s="24" t="e">
        <f>'ModelParams Lw'!$B$3+'ModelParams Lw'!$B$4*LOG10($B17/3600/(PI()/4*($D17/1000)^2))+'ModelParams Lw'!$B$5*LOG10(2*$H17/(1.2*($B17/3600/(PI()/4*($D17/1000)^2))^2))+10*LOG10($D17/1000)+M17</f>
        <v>#DIV/0!</v>
      </c>
      <c r="V17" s="24" t="e">
        <f>'ModelParams Lw'!$B$3+'ModelParams Lw'!$B$4*LOG10($B17/3600/(PI()/4*($D17/1000)^2))+'ModelParams Lw'!$B$5*LOG10(2*$H17/(1.2*($B17/3600/(PI()/4*($D17/1000)^2))^2))+10*LOG10($D17/1000)+N17</f>
        <v>#DIV/0!</v>
      </c>
      <c r="W17" s="24" t="e">
        <f>'ModelParams Lw'!$B$3+'ModelParams Lw'!$B$4*LOG10($B17/3600/(PI()/4*($D17/1000)^2))+'ModelParams Lw'!$B$5*LOG10(2*$H17/(1.2*($B17/3600/(PI()/4*($D17/1000)^2))^2))+10*LOG10($D17/1000)+O17</f>
        <v>#DIV/0!</v>
      </c>
      <c r="X17" s="24" t="e">
        <f>'ModelParams Lw'!$B$3+'ModelParams Lw'!$B$4*LOG10($B17/3600/(PI()/4*($D17/1000)^2))+'ModelParams Lw'!$B$5*LOG10(2*$H17/(1.2*($B17/3600/(PI()/4*($D17/1000)^2))^2))+10*LOG10($D17/1000)+P17</f>
        <v>#DIV/0!</v>
      </c>
      <c r="Y17" s="24" t="e">
        <f>'ModelParams Lw'!$B$3+'ModelParams Lw'!$B$4*LOG10($B17/3600/(PI()/4*($D17/1000)^2))+'ModelParams Lw'!$B$5*LOG10(2*$H17/(1.2*($B17/3600/(PI()/4*($D17/1000)^2))^2))+10*LOG10($D17/1000)+Q17</f>
        <v>#DIV/0!</v>
      </c>
      <c r="Z17" s="24" t="e">
        <f>'ModelParams Lw'!$B$3+'ModelParams Lw'!$B$4*LOG10($B17/3600/(PI()/4*($D17/1000)^2))+'ModelParams Lw'!$B$5*LOG10(2*$H17/(1.2*($B17/3600/(PI()/4*($D17/1000)^2))^2))+10*LOG10($D17/1000)+R17</f>
        <v>#DIV/0!</v>
      </c>
      <c r="AA17" s="24" t="e">
        <f>'ModelParams Lw'!$B$3+'ModelParams Lw'!$B$4*LOG10($B17/3600/(PI()/4*($D17/1000)^2))+'ModelParams Lw'!$B$5*LOG10(2*$H17/(1.2*($B17/3600/(PI()/4*($D17/1000)^2))^2))+10*LOG10($D17/1000)+S17</f>
        <v>#DIV/0!</v>
      </c>
      <c r="AB17" s="24" t="e">
        <f>10*LOG10(IF(T17="",0,POWER(10,((T17+'ModelParams Lw'!$O$4)/10))) +IF(U17="",0,POWER(10,((U17+'ModelParams Lw'!$P$4)/10))) +IF(V17="",0,POWER(10,((V17+'ModelParams Lw'!$Q$4)/10))) +IF(W17="",0,POWER(10,((W17+'ModelParams Lw'!$R$4)/10))) +IF(X17="",0,POWER(10,((X17+'ModelParams Lw'!$S$4)/10))) +IF(Y17="",0,POWER(10,((Y17+'ModelParams Lw'!$T$4)/10))) +IF(Z17="",0,POWER(10,((Z17+'ModelParams Lw'!$U$4)/10)))+IF(AA17="",0,POWER(10,((AA17+'ModelParams Lw'!$V$4)/10))))</f>
        <v>#DIV/0!</v>
      </c>
      <c r="AC17" s="24" t="e">
        <f t="shared" si="16"/>
        <v>#DIV/0!</v>
      </c>
      <c r="AD17" s="24" t="e">
        <f>(T17-'ModelParams Lw'!O$10)/'ModelParams Lw'!O$11</f>
        <v>#DIV/0!</v>
      </c>
      <c r="AE17" s="24" t="e">
        <f>(U17-'ModelParams Lw'!P$10)/'ModelParams Lw'!P$11</f>
        <v>#DIV/0!</v>
      </c>
      <c r="AF17" s="24" t="e">
        <f>(V17-'ModelParams Lw'!Q$10)/'ModelParams Lw'!Q$11</f>
        <v>#DIV/0!</v>
      </c>
      <c r="AG17" s="24" t="e">
        <f>(W17-'ModelParams Lw'!R$10)/'ModelParams Lw'!R$11</f>
        <v>#DIV/0!</v>
      </c>
      <c r="AH17" s="24" t="e">
        <f>(X17-'ModelParams Lw'!S$10)/'ModelParams Lw'!S$11</f>
        <v>#DIV/0!</v>
      </c>
      <c r="AI17" s="24" t="e">
        <f>(Y17-'ModelParams Lw'!T$10)/'ModelParams Lw'!T$11</f>
        <v>#DIV/0!</v>
      </c>
      <c r="AJ17" s="24" t="e">
        <f>(Z17-'ModelParams Lw'!U$10)/'ModelParams Lw'!U$11</f>
        <v>#DIV/0!</v>
      </c>
      <c r="AK17" s="24" t="e">
        <f>(AA17-'ModelParams Lw'!V$10)/'ModelParams Lw'!V$11</f>
        <v>#DIV/0!</v>
      </c>
      <c r="AL17" s="24" t="e">
        <f t="shared" si="17"/>
        <v>#DIV/0!</v>
      </c>
      <c r="AM17" s="24" t="e">
        <f>LOOKUP($G17,SilencerParams!$E$3:$E$98,SilencerParams!K$3:K$98)</f>
        <v>#DIV/0!</v>
      </c>
      <c r="AN17" s="24" t="e">
        <f>LOOKUP($G17,SilencerParams!$E$3:$E$98,SilencerParams!L$3:L$98)</f>
        <v>#DIV/0!</v>
      </c>
      <c r="AO17" s="24" t="e">
        <f>LOOKUP($G17,SilencerParams!$E$3:$E$98,SilencerParams!M$3:M$98)</f>
        <v>#DIV/0!</v>
      </c>
      <c r="AP17" s="24" t="e">
        <f>LOOKUP($G17,SilencerParams!$E$3:$E$98,SilencerParams!N$3:N$98)</f>
        <v>#DIV/0!</v>
      </c>
      <c r="AQ17" s="24" t="e">
        <f>LOOKUP($G17,SilencerParams!$E$3:$E$98,SilencerParams!O$3:O$98)</f>
        <v>#DIV/0!</v>
      </c>
      <c r="AR17" s="24" t="e">
        <f>LOOKUP($G17,SilencerParams!$E$3:$E$98,SilencerParams!P$3:P$98)</f>
        <v>#DIV/0!</v>
      </c>
      <c r="AS17" s="24" t="e">
        <f>LOOKUP($G17,SilencerParams!$E$3:$E$98,SilencerParams!Q$3:Q$98)</f>
        <v>#DIV/0!</v>
      </c>
      <c r="AT17" s="24" t="e">
        <f>LOOKUP($G17,SilencerParams!$E$3:$E$98,SilencerParams!R$3:R$98)</f>
        <v>#DIV/0!</v>
      </c>
      <c r="AU17" s="151" t="e">
        <f>LOOKUP($G17,SilencerParams!$E$3:$E$98,SilencerParams!S$3:S$98)</f>
        <v>#DIV/0!</v>
      </c>
      <c r="AV17" s="151" t="e">
        <f>LOOKUP($G17,SilencerParams!$E$3:$E$98,SilencerParams!T$3:T$98)</f>
        <v>#DIV/0!</v>
      </c>
      <c r="AW17" s="151" t="e">
        <f>LOOKUP($G17,SilencerParams!$E$3:$E$98,SilencerParams!U$3:U$98)</f>
        <v>#DIV/0!</v>
      </c>
      <c r="AX17" s="151" t="e">
        <f>LOOKUP($G17,SilencerParams!$E$3:$E$98,SilencerParams!V$3:V$98)</f>
        <v>#DIV/0!</v>
      </c>
      <c r="AY17" s="151" t="e">
        <f>LOOKUP($G17,SilencerParams!$E$3:$E$98,SilencerParams!W$3:W$98)</f>
        <v>#DIV/0!</v>
      </c>
      <c r="AZ17" s="151" t="e">
        <f>LOOKUP($G17,SilencerParams!$E$3:$E$98,SilencerParams!X$3:X$98)</f>
        <v>#DIV/0!</v>
      </c>
      <c r="BA17" s="151" t="e">
        <f>LOOKUP($G17,SilencerParams!$E$3:$E$98,SilencerParams!Y$3:Y$98)</f>
        <v>#DIV/0!</v>
      </c>
      <c r="BB17" s="151" t="e">
        <f>LOOKUP($G17,SilencerParams!$E$3:$E$98,SilencerParams!Z$3:Z$98)</f>
        <v>#DIV/0!</v>
      </c>
      <c r="BC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LOOKUP(IF(MROUND($AL17,2)&lt;=$AL17,CONCATENATE($D17,IF($F17&gt;=1000,$F17,CONCATENATE(0,$F17)),CONCATENATE(0,MROUND($AL17,2)+2)),CONCATENATE($D17,IF($F17&gt;=1000,$F17,CONCATENATE(0,$F17)),CONCATENATE(0,MROUND($AL17,2)-2))),SilencerParams!$E$3:$E$98,SilencerParams!S$3:S$98)</f>
        <v>#DIV/0!</v>
      </c>
      <c r="BD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LOOKUP(IF(MROUND($AL17,2)&lt;=$AL17,CONCATENATE($D17,IF($F17&gt;=1000,$F17,CONCATENATE(0,$F17)),CONCATENATE(0,MROUND($AL17,2)+2)),CONCATENATE($D17,IF($F17&gt;=1000,$F17,CONCATENATE(0,$F17)),CONCATENATE(0,MROUND($AL17,2)-2))),SilencerParams!$E$3:$E$98,SilencerParams!T$3:T$98)</f>
        <v>#DIV/0!</v>
      </c>
      <c r="BE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LOOKUP(IF(MROUND($AL17,2)&lt;=$AL17,CONCATENATE($D17,IF($F17&gt;=1000,$F17,CONCATENATE(0,$F17)),CONCATENATE(0,MROUND($AL17,2)+2)),CONCATENATE($D17,IF($F17&gt;=1000,$F17,CONCATENATE(0,$F17)),CONCATENATE(0,MROUND($AL17,2)-2))),SilencerParams!$E$3:$E$98,SilencerParams!U$3:U$98)</f>
        <v>#DIV/0!</v>
      </c>
      <c r="BF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LOOKUP(IF(MROUND($AL17,2)&lt;=$AL17,CONCATENATE($D17,IF($F17&gt;=1000,$F17,CONCATENATE(0,$F17)),CONCATENATE(0,MROUND($AL17,2)+2)),CONCATENATE($D17,IF($F17&gt;=1000,$F17,CONCATENATE(0,$F17)),CONCATENATE(0,MROUND($AL17,2)-2))),SilencerParams!$E$3:$E$98,SilencerParams!V$3:V$98)</f>
        <v>#DIV/0!</v>
      </c>
      <c r="BG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LOOKUP(IF(MROUND($AL17,2)&lt;=$AL17,CONCATENATE($D17,IF($F17&gt;=1000,$F17,CONCATENATE(0,$F17)),CONCATENATE(0,MROUND($AL17,2)+2)),CONCATENATE($D17,IF($F17&gt;=1000,$F17,CONCATENATE(0,$F17)),CONCATENATE(0,MROUND($AL17,2)-2))),SilencerParams!$E$3:$E$98,SilencerParams!W$3:W$98)</f>
        <v>#DIV/0!</v>
      </c>
      <c r="BH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LOOKUP(IF(MROUND($AL17,2)&lt;=$AL17,CONCATENATE($D17,IF($F17&gt;=1000,$F17,CONCATENATE(0,$F17)),CONCATENATE(0,MROUND($AL17,2)+2)),CONCATENATE($D17,IF($F17&gt;=1000,$F17,CONCATENATE(0,$F17)),CONCATENATE(0,MROUND($AL17,2)-2))),SilencerParams!$E$3:$E$98,SilencerParams!X$3:X$98)</f>
        <v>#DIV/0!</v>
      </c>
      <c r="BI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LOOKUP(IF(MROUND($AL17,2)&lt;=$AL17,CONCATENATE($D17,IF($F17&gt;=1000,$F17,CONCATENATE(0,$F17)),CONCATENATE(0,MROUND($AL17,2)+2)),CONCATENATE($D17,IF($F17&gt;=1000,$F17,CONCATENATE(0,$F17)),CONCATENATE(0,MROUND($AL17,2)-2))),SilencerParams!$E$3:$E$98,SilencerParams!Y$3:Y$98)</f>
        <v>#DIV/0!</v>
      </c>
      <c r="BJ17" s="151" t="e">
        <f>LOOKUP(IF(MROUND($AL17,2)&lt;=$AL17,CONCATENATE($D17,IF($F17&gt;=1000,$F17,CONCATENATE(0,$F17)),CONCATENATE(0,MROUND($AL17,2)+2)),CONCATENATE($D17,IF($F17&gt;=1000,$F17,CONCATENATE(0,$F17)),CONCATENATE(0,MROUND($AL17,2)-2))),SilencerParams!$E$3:$E$98,SilencerParams!Z$3:Z$98)</f>
        <v>#DIV/0!</v>
      </c>
      <c r="BK17" s="151" t="e">
        <f>IF($AL17&lt;2,LOOKUP(CONCATENATE($D17,IF($E17&gt;=1000,$E17,CONCATENATE(0,$E17)),"02"),SilencerParams!$E$3:$E$98,SilencerParams!S$3:S$98)/(LOG10(2)-LOG10(0.0001))*(LOG10($AL17)-LOG10(0.0001)),(BC17-AU17)/(LOG10(IF(MROUND($AL17,2)&lt;=$AL17,MROUND($AL17,2)+2,MROUND($AL17,2)-2))-LOG10(MROUND($AL17,2)))*(LOG10($AL17)-LOG10(MROUND($AL17,2)))+AU17)</f>
        <v>#DIV/0!</v>
      </c>
      <c r="BL17" s="151" t="e">
        <f>IF($AL17&lt;2,LOOKUP(CONCATENATE($D17,IF($E17&gt;=1000,$E17,CONCATENATE(0,$E17)),"02"),SilencerParams!$E$3:$E$98,SilencerParams!T$3:T$98)/(LOG10(2)-LOG10(0.0001))*(LOG10($AL17)-LOG10(0.0001)),(BD17-AV17)/(LOG10(IF(MROUND($AL17,2)&lt;=$AL17,MROUND($AL17,2)+2,MROUND($AL17,2)-2))-LOG10(MROUND($AL17,2)))*(LOG10($AL17)-LOG10(MROUND($AL17,2)))+AV17)</f>
        <v>#DIV/0!</v>
      </c>
      <c r="BM17" s="151" t="e">
        <f>IF($AL17&lt;2,LOOKUP(CONCATENATE($D17,IF($E17&gt;=1000,$E17,CONCATENATE(0,$E17)),"02"),SilencerParams!$E$3:$E$98,SilencerParams!U$3:U$98)/(LOG10(2)-LOG10(0.0001))*(LOG10($AL17)-LOG10(0.0001)),(BE17-AW17)/(LOG10(IF(MROUND($AL17,2)&lt;=$AL17,MROUND($AL17,2)+2,MROUND($AL17,2)-2))-LOG10(MROUND($AL17,2)))*(LOG10($AL17)-LOG10(MROUND($AL17,2)))+AW17)</f>
        <v>#DIV/0!</v>
      </c>
      <c r="BN17" s="151" t="e">
        <f>IF($AL17&lt;2,LOOKUP(CONCATENATE($D17,IF($E17&gt;=1000,$E17,CONCATENATE(0,$E17)),"02"),SilencerParams!$E$3:$E$98,SilencerParams!V$3:V$98)/(LOG10(2)-LOG10(0.0001))*(LOG10($AL17)-LOG10(0.0001)),(BF17-AX17)/(LOG10(IF(MROUND($AL17,2)&lt;=$AL17,MROUND($AL17,2)+2,MROUND($AL17,2)-2))-LOG10(MROUND($AL17,2)))*(LOG10($AL17)-LOG10(MROUND($AL17,2)))+AX17)</f>
        <v>#DIV/0!</v>
      </c>
      <c r="BO17" s="151" t="e">
        <f>IF($AL17&lt;2,LOOKUP(CONCATENATE($D17,IF($E17&gt;=1000,$E17,CONCATENATE(0,$E17)),"02"),SilencerParams!$E$3:$E$98,SilencerParams!W$3:W$98)/(LOG10(2)-LOG10(0.0001))*(LOG10($AL17)-LOG10(0.0001)),(BG17-AY17)/(LOG10(IF(MROUND($AL17,2)&lt;=$AL17,MROUND($AL17,2)+2,MROUND($AL17,2)-2))-LOG10(MROUND($AL17,2)))*(LOG10($AL17)-LOG10(MROUND($AL17,2)))+AY17)</f>
        <v>#DIV/0!</v>
      </c>
      <c r="BP17" s="151" t="e">
        <f>IF($AL17&lt;2,LOOKUP(CONCATENATE($D17,IF($E17&gt;=1000,$E17,CONCATENATE(0,$E17)),"02"),SilencerParams!$E$3:$E$98,SilencerParams!X$3:X$98)/(LOG10(2)-LOG10(0.0001))*(LOG10($AL17)-LOG10(0.0001)),(BH17-AZ17)/(LOG10(IF(MROUND($AL17,2)&lt;=$AL17,MROUND($AL17,2)+2,MROUND($AL17,2)-2))-LOG10(MROUND($AL17,2)))*(LOG10($AL17)-LOG10(MROUND($AL17,2)))+AZ17)</f>
        <v>#DIV/0!</v>
      </c>
      <c r="BQ17" s="151" t="e">
        <f>IF($AL17&lt;2,LOOKUP(CONCATENATE($D17,IF($E17&gt;=1000,$E17,CONCATENATE(0,$E17)),"02"),SilencerParams!$E$3:$E$98,SilencerParams!Y$3:Y$98)/(LOG10(2)-LOG10(0.0001))*(LOG10($AL17)-LOG10(0.0001)),(BI17-BA17)/(LOG10(IF(MROUND($AL17,2)&lt;=$AL17,MROUND($AL17,2)+2,MROUND($AL17,2)-2))-LOG10(MROUND($AL17,2)))*(LOG10($AL17)-LOG10(MROUND($AL17,2)))+BA17)</f>
        <v>#DIV/0!</v>
      </c>
      <c r="BR17" s="151" t="e">
        <f>IF($AL17&lt;2,LOOKUP(CONCATENATE($D17,IF($E17&gt;=1000,$E17,CONCATENATE(0,$E17)),"02"),SilencerParams!$E$3:$E$98,SilencerParams!Z$3:Z$98)/(LOG10(2)-LOG10(0.0001))*(LOG10($AL17)-LOG10(0.0001)),(BJ17-BB17)/(LOG10(IF(MROUND($AL17,2)&lt;=$AL17,MROUND($AL17,2)+2,MROUND($AL17,2)-2))-LOG10(MROUND($AL17,2)))*(LOG10($AL17)-LOG10(MROUND($AL17,2)))+BB17)</f>
        <v>#DIV/0!</v>
      </c>
      <c r="BS17" s="24" t="e">
        <f t="shared" si="18"/>
        <v>#DIV/0!</v>
      </c>
      <c r="BT17" s="24" t="e">
        <f t="shared" si="19"/>
        <v>#DIV/0!</v>
      </c>
      <c r="BU17" s="24" t="e">
        <f t="shared" si="20"/>
        <v>#DIV/0!</v>
      </c>
      <c r="BV17" s="24" t="e">
        <f t="shared" si="21"/>
        <v>#DIV/0!</v>
      </c>
      <c r="BW17" s="24" t="e">
        <f t="shared" si="22"/>
        <v>#DIV/0!</v>
      </c>
      <c r="BX17" s="24" t="e">
        <f t="shared" si="23"/>
        <v>#DIV/0!</v>
      </c>
      <c r="BY17" s="24" t="e">
        <f t="shared" si="24"/>
        <v>#DIV/0!</v>
      </c>
      <c r="BZ17" s="24" t="e">
        <f t="shared" si="25"/>
        <v>#DIV/0!</v>
      </c>
      <c r="CA17" s="24" t="e">
        <f>10*LOG10(IF(BS17="",0,POWER(10,((BS17+'ModelParams Lw'!$O$4)/10))) +IF(BT17="",0,POWER(10,((BT17+'ModelParams Lw'!$P$4)/10))) +IF(BU17="",0,POWER(10,((BU17+'ModelParams Lw'!$Q$4)/10))) +IF(BV17="",0,POWER(10,((BV17+'ModelParams Lw'!$R$4)/10))) +IF(BW17="",0,POWER(10,((BW17+'ModelParams Lw'!$S$4)/10))) +IF(BX17="",0,POWER(10,((BX17+'ModelParams Lw'!$T$4)/10))) +IF(BY17="",0,POWER(10,((BY17+'ModelParams Lw'!$U$4)/10)))+IF(BZ17="",0,POWER(10,((BZ17+'ModelParams Lw'!$V$4)/10))))</f>
        <v>#DIV/0!</v>
      </c>
      <c r="CB17" s="24" t="e">
        <f t="shared" si="26"/>
        <v>#DIV/0!</v>
      </c>
      <c r="CC17" s="24" t="e">
        <f>(BS17-'ModelParams Lw'!O$10)/'ModelParams Lw'!O$11</f>
        <v>#DIV/0!</v>
      </c>
      <c r="CD17" s="24" t="e">
        <f>(BT17-'ModelParams Lw'!P$10)/'ModelParams Lw'!P$11</f>
        <v>#DIV/0!</v>
      </c>
      <c r="CE17" s="24" t="e">
        <f>(BU17-'ModelParams Lw'!Q$10)/'ModelParams Lw'!Q$11</f>
        <v>#DIV/0!</v>
      </c>
      <c r="CF17" s="24" t="e">
        <f>(BV17-'ModelParams Lw'!R$10)/'ModelParams Lw'!R$11</f>
        <v>#DIV/0!</v>
      </c>
      <c r="CG17" s="24" t="e">
        <f>(BW17-'ModelParams Lw'!S$10)/'ModelParams Lw'!S$11</f>
        <v>#DIV/0!</v>
      </c>
      <c r="CH17" s="24" t="e">
        <f>(BX17-'ModelParams Lw'!T$10)/'ModelParams Lw'!T$11</f>
        <v>#DIV/0!</v>
      </c>
      <c r="CI17" s="24" t="e">
        <f>(BY17-'ModelParams Lw'!U$10)/'ModelParams Lw'!U$11</f>
        <v>#DIV/0!</v>
      </c>
      <c r="CJ17" s="24" t="e">
        <f>(BZ17-'ModelParams Lw'!V$10)/'ModelParams Lw'!V$11</f>
        <v>#DIV/0!</v>
      </c>
      <c r="CK17" s="24">
        <f>IF(Calcul!$E22="SW",'ModelParams Lw'!C$18+'ModelParams Lw'!C$19*LOG(CK$3)+'ModelParams Lw'!C$20*(PI()/4*($D17/1000)^2),IF('ModelParams Lw'!C$21+'ModelParams Lw'!C$22*LOG(CK$3)+'ModelParams Lw'!C$23*(PI()/4*($D17/1000)^2)&lt;'ModelParams Lw'!C$18+'ModelParams Lw'!C$19*LOG(CK$3)+'ModelParams Lw'!C$20*(PI()/4*($D17/1000)^2),'ModelParams Lw'!C$18+'ModelParams Lw'!C$19*LOG(CK$3)+'ModelParams Lw'!C$20*(PI()/4*($D17/1000)^2),'ModelParams Lw'!C$21+'ModelParams Lw'!C$22*LOG(CK$3)+'ModelParams Lw'!C$23*(PI()/4*($D17/1000)^2)))</f>
        <v>31.246735224896717</v>
      </c>
      <c r="CL17" s="24">
        <f>IF(Calcul!$E22="SW",'ModelParams Lw'!D$18+'ModelParams Lw'!D$19*LOG(CL$3)+'ModelParams Lw'!D$20*(PI()/4*($D17/1000)^2),IF('ModelParams Lw'!D$21+'ModelParams Lw'!D$22*LOG(CL$3)+'ModelParams Lw'!D$23*(PI()/4*($D17/1000)^2)&lt;'ModelParams Lw'!D$18+'ModelParams Lw'!D$19*LOG(CL$3)+'ModelParams Lw'!D$20*(PI()/4*($D17/1000)^2),'ModelParams Lw'!D$18+'ModelParams Lw'!D$19*LOG(CL$3)+'ModelParams Lw'!D$20*(PI()/4*($D17/1000)^2),'ModelParams Lw'!D$21+'ModelParams Lw'!D$22*LOG(CL$3)+'ModelParams Lw'!D$23*(PI()/4*($D17/1000)^2)))</f>
        <v>39.203910379364636</v>
      </c>
      <c r="CM17" s="24">
        <f>IF(Calcul!$E22="SW",'ModelParams Lw'!E$18+'ModelParams Lw'!E$19*LOG(CM$3)+'ModelParams Lw'!E$20*(PI()/4*($D17/1000)^2),IF('ModelParams Lw'!E$21+'ModelParams Lw'!E$22*LOG(CM$3)+'ModelParams Lw'!E$23*(PI()/4*($D17/1000)^2)&lt;'ModelParams Lw'!E$18+'ModelParams Lw'!E$19*LOG(CM$3)+'ModelParams Lw'!E$20*(PI()/4*($D17/1000)^2),'ModelParams Lw'!E$18+'ModelParams Lw'!E$19*LOG(CM$3)+'ModelParams Lw'!E$20*(PI()/4*($D17/1000)^2),'ModelParams Lw'!E$21+'ModelParams Lw'!E$22*LOG(CM$3)+'ModelParams Lw'!E$23*(PI()/4*($D17/1000)^2)))</f>
        <v>38.761096154158118</v>
      </c>
      <c r="CN17" s="24">
        <f>IF(Calcul!$E22="SW",'ModelParams Lw'!F$18+'ModelParams Lw'!F$19*LOG(CN$3)+'ModelParams Lw'!F$20*(PI()/4*($D17/1000)^2),IF('ModelParams Lw'!F$21+'ModelParams Lw'!F$22*LOG(CN$3)+'ModelParams Lw'!F$23*(PI()/4*($D17/1000)^2)&lt;'ModelParams Lw'!F$18+'ModelParams Lw'!F$19*LOG(CN$3)+'ModelParams Lw'!F$20*(PI()/4*($D17/1000)^2),'ModelParams Lw'!F$18+'ModelParams Lw'!F$19*LOG(CN$3)+'ModelParams Lw'!F$20*(PI()/4*($D17/1000)^2),'ModelParams Lw'!F$21+'ModelParams Lw'!F$22*LOG(CN$3)+'ModelParams Lw'!F$23*(PI()/4*($D17/1000)^2)))</f>
        <v>42.457901012674256</v>
      </c>
      <c r="CO17" s="24">
        <f>IF(Calcul!$E22="SW",'ModelParams Lw'!G$18+'ModelParams Lw'!G$19*LOG(CO$3)+'ModelParams Lw'!G$20*(PI()/4*($D17/1000)^2),IF('ModelParams Lw'!G$21+'ModelParams Lw'!G$22*LOG(CO$3)+'ModelParams Lw'!G$23*(PI()/4*($D17/1000)^2)&lt;'ModelParams Lw'!G$18+'ModelParams Lw'!G$19*LOG(CO$3)+'ModelParams Lw'!G$20*(PI()/4*($D17/1000)^2),'ModelParams Lw'!G$18+'ModelParams Lw'!G$19*LOG(CO$3)+'ModelParams Lw'!G$20*(PI()/4*($D17/1000)^2),'ModelParams Lw'!G$21+'ModelParams Lw'!G$22*LOG(CO$3)+'ModelParams Lw'!G$23*(PI()/4*($D17/1000)^2)))</f>
        <v>39.983812335865188</v>
      </c>
      <c r="CP17" s="24">
        <f>IF(Calcul!$E22="SW",'ModelParams Lw'!H$18+'ModelParams Lw'!H$19*LOG(CP$3)+'ModelParams Lw'!H$20*(PI()/4*($D17/1000)^2),IF('ModelParams Lw'!H$21+'ModelParams Lw'!H$22*LOG(CP$3)+'ModelParams Lw'!H$23*(PI()/4*($D17/1000)^2)&lt;'ModelParams Lw'!H$18+'ModelParams Lw'!H$19*LOG(CP$3)+'ModelParams Lw'!H$20*(PI()/4*($D17/1000)^2),'ModelParams Lw'!H$18+'ModelParams Lw'!H$19*LOG(CP$3)+'ModelParams Lw'!H$20*(PI()/4*($D17/1000)^2),'ModelParams Lw'!H$21+'ModelParams Lw'!H$22*LOG(CP$3)+'ModelParams Lw'!H$23*(PI()/4*($D17/1000)^2)))</f>
        <v>40.306137042572608</v>
      </c>
      <c r="CQ17" s="24">
        <f>IF(Calcul!$E22="SW",'ModelParams Lw'!I$18+'ModelParams Lw'!I$19*LOG(CQ$3)+'ModelParams Lw'!I$20*(PI()/4*($D17/1000)^2),IF('ModelParams Lw'!I$21+'ModelParams Lw'!I$22*LOG(CQ$3)+'ModelParams Lw'!I$23*(PI()/4*($D17/1000)^2)&lt;'ModelParams Lw'!I$18+'ModelParams Lw'!I$19*LOG(CQ$3)+'ModelParams Lw'!I$20*(PI()/4*($D17/1000)^2),'ModelParams Lw'!I$18+'ModelParams Lw'!I$19*LOG(CQ$3)+'ModelParams Lw'!I$20*(PI()/4*($D17/1000)^2),'ModelParams Lw'!I$21+'ModelParams Lw'!I$22*LOG(CQ$3)+'ModelParams Lw'!I$23*(PI()/4*($D17/1000)^2)))</f>
        <v>35.604370798776131</v>
      </c>
      <c r="CR17" s="24">
        <f>IF(Calcul!$E22="SW",'ModelParams Lw'!J$18+'ModelParams Lw'!J$19*LOG(CR$3)+'ModelParams Lw'!J$20*(PI()/4*($D17/1000)^2),IF('ModelParams Lw'!J$21+'ModelParams Lw'!J$22*LOG(CR$3)+'ModelParams Lw'!J$23*(PI()/4*($D17/1000)^2)&lt;'ModelParams Lw'!J$18+'ModelParams Lw'!J$19*LOG(CR$3)+'ModelParams Lw'!J$20*(PI()/4*($D17/1000)^2),'ModelParams Lw'!J$18+'ModelParams Lw'!J$19*LOG(CR$3)+'ModelParams Lw'!J$20*(PI()/4*($D17/1000)^2),'ModelParams Lw'!J$21+'ModelParams Lw'!J$22*LOG(CR$3)+'ModelParams Lw'!J$23*(PI()/4*($D17/1000)^2)))</f>
        <v>26.405199060578074</v>
      </c>
      <c r="CS17" s="24" t="e">
        <f t="shared" si="3"/>
        <v>#DIV/0!</v>
      </c>
      <c r="CT17" s="24" t="e">
        <f t="shared" si="4"/>
        <v>#DIV/0!</v>
      </c>
      <c r="CU17" s="24" t="e">
        <f t="shared" si="5"/>
        <v>#DIV/0!</v>
      </c>
      <c r="CV17" s="24" t="e">
        <f t="shared" si="6"/>
        <v>#DIV/0!</v>
      </c>
      <c r="CW17" s="24" t="e">
        <f t="shared" si="7"/>
        <v>#DIV/0!</v>
      </c>
      <c r="CX17" s="24" t="e">
        <f t="shared" si="8"/>
        <v>#DIV/0!</v>
      </c>
      <c r="CY17" s="24" t="e">
        <f t="shared" si="9"/>
        <v>#DIV/0!</v>
      </c>
      <c r="CZ17" s="24" t="e">
        <f t="shared" si="10"/>
        <v>#DIV/0!</v>
      </c>
      <c r="DA17" s="24" t="e">
        <f>10*LOG10(IF(CS17="",0,POWER(10,((CS17+'ModelParams Lw'!$O$4)/10))) +IF(CT17="",0,POWER(10,((CT17+'ModelParams Lw'!$P$4)/10))) +IF(CU17="",0,POWER(10,((CU17+'ModelParams Lw'!$Q$4)/10))) +IF(CV17="",0,POWER(10,((CV17+'ModelParams Lw'!$R$4)/10))) +IF(CW17="",0,POWER(10,((CW17+'ModelParams Lw'!$S$4)/10))) +IF(CX17="",0,POWER(10,((CX17+'ModelParams Lw'!$T$4)/10))) +IF(CY17="",0,POWER(10,((CY17+'ModelParams Lw'!$U$4)/10)))+IF(CZ17="",0,POWER(10,((CZ17+'ModelParams Lw'!$V$4)/10))))</f>
        <v>#DIV/0!</v>
      </c>
      <c r="DB17" s="24" t="e">
        <f t="shared" si="27"/>
        <v>#DIV/0!</v>
      </c>
      <c r="DC17" s="24" t="e">
        <f>(CS17-'ModelParams Lw'!$O$10)/'ModelParams Lw'!$O$11</f>
        <v>#DIV/0!</v>
      </c>
      <c r="DD17" s="24" t="e">
        <f>(CT17-'ModelParams Lw'!$P$10)/'ModelParams Lw'!$P$11</f>
        <v>#DIV/0!</v>
      </c>
      <c r="DE17" s="24" t="e">
        <f>(CU17-'ModelParams Lw'!$Q$10)/'ModelParams Lw'!$Q$11</f>
        <v>#DIV/0!</v>
      </c>
      <c r="DF17" s="24" t="e">
        <f>(CV17-'ModelParams Lw'!$R$10)/'ModelParams Lw'!$R$11</f>
        <v>#DIV/0!</v>
      </c>
      <c r="DG17" s="24" t="e">
        <f>(CW17-'ModelParams Lw'!$S$10)/'ModelParams Lw'!$S$11</f>
        <v>#DIV/0!</v>
      </c>
      <c r="DH17" s="24" t="e">
        <f>(CX17-'ModelParams Lw'!$T$10)/'ModelParams Lw'!$T$11</f>
        <v>#DIV/0!</v>
      </c>
      <c r="DI17" s="24" t="e">
        <f>(CY17-'ModelParams Lw'!$U$10)/'ModelParams Lw'!$U$11</f>
        <v>#DIV/0!</v>
      </c>
      <c r="DJ17" s="24" t="e">
        <f>(CZ17-'ModelParams Lw'!$V$10)/'ModelParams Lw'!$V$11</f>
        <v>#DIV/0!</v>
      </c>
    </row>
    <row r="18" spans="1:114">
      <c r="A18" s="12">
        <f>Calcul!B23</f>
        <v>0</v>
      </c>
      <c r="B18" s="12">
        <f t="shared" si="11"/>
        <v>0</v>
      </c>
      <c r="C18" s="12">
        <f>Calcul!C23</f>
        <v>0</v>
      </c>
      <c r="D18" s="12">
        <f>Calcul!D23</f>
        <v>0</v>
      </c>
      <c r="E18" s="12">
        <f t="shared" si="12"/>
        <v>400</v>
      </c>
      <c r="F18" s="12">
        <f t="shared" si="13"/>
        <v>900</v>
      </c>
      <c r="G18" s="12" t="e">
        <f t="shared" si="14"/>
        <v>#DIV/0!</v>
      </c>
      <c r="H18" s="24" t="e">
        <f t="shared" si="0"/>
        <v>#DIV/0!</v>
      </c>
      <c r="I18" s="24">
        <f>'ModelParams Lw'!$B$6*EXP('ModelParams Lw'!$C$6*D18)</f>
        <v>-0.98585217513044054</v>
      </c>
      <c r="J18" s="24">
        <f>'ModelParams Lw'!$B$7*D18^2+'ModelParams Lw'!$C$7*D18+'ModelParams Lw'!$D$7</f>
        <v>-7.1</v>
      </c>
      <c r="K18" s="24">
        <f>'ModelParams Lw'!$B$8*D18^2+'ModelParams Lw'!$C$8*D18+'ModelParams Lw'!$D$8</f>
        <v>46.485999999999997</v>
      </c>
      <c r="L18" s="21" t="e">
        <f t="shared" si="15"/>
        <v>#DIV/0!</v>
      </c>
      <c r="M18" s="21" t="e">
        <f t="shared" si="1"/>
        <v>#DIV/0!</v>
      </c>
      <c r="N18" s="21" t="e">
        <f t="shared" si="1"/>
        <v>#DIV/0!</v>
      </c>
      <c r="O18" s="21" t="e">
        <f t="shared" si="1"/>
        <v>#DIV/0!</v>
      </c>
      <c r="P18" s="21" t="e">
        <f t="shared" si="1"/>
        <v>#DIV/0!</v>
      </c>
      <c r="Q18" s="21" t="e">
        <f t="shared" si="1"/>
        <v>#DIV/0!</v>
      </c>
      <c r="R18" s="21" t="e">
        <f t="shared" si="1"/>
        <v>#DIV/0!</v>
      </c>
      <c r="S18" s="21" t="e">
        <f t="shared" si="1"/>
        <v>#DIV/0!</v>
      </c>
      <c r="T18" s="24" t="e">
        <f>'ModelParams Lw'!$B$3+'ModelParams Lw'!$B$4*LOG10($B18/3600/(PI()/4*($D18/1000)^2))+'ModelParams Lw'!$B$5*LOG10(2*$H18/(1.2*($B18/3600/(PI()/4*($D18/1000)^2))^2))+10*LOG10($D18/1000)+L18</f>
        <v>#DIV/0!</v>
      </c>
      <c r="U18" s="24" t="e">
        <f>'ModelParams Lw'!$B$3+'ModelParams Lw'!$B$4*LOG10($B18/3600/(PI()/4*($D18/1000)^2))+'ModelParams Lw'!$B$5*LOG10(2*$H18/(1.2*($B18/3600/(PI()/4*($D18/1000)^2))^2))+10*LOG10($D18/1000)+M18</f>
        <v>#DIV/0!</v>
      </c>
      <c r="V18" s="24" t="e">
        <f>'ModelParams Lw'!$B$3+'ModelParams Lw'!$B$4*LOG10($B18/3600/(PI()/4*($D18/1000)^2))+'ModelParams Lw'!$B$5*LOG10(2*$H18/(1.2*($B18/3600/(PI()/4*($D18/1000)^2))^2))+10*LOG10($D18/1000)+N18</f>
        <v>#DIV/0!</v>
      </c>
      <c r="W18" s="24" t="e">
        <f>'ModelParams Lw'!$B$3+'ModelParams Lw'!$B$4*LOG10($B18/3600/(PI()/4*($D18/1000)^2))+'ModelParams Lw'!$B$5*LOG10(2*$H18/(1.2*($B18/3600/(PI()/4*($D18/1000)^2))^2))+10*LOG10($D18/1000)+O18</f>
        <v>#DIV/0!</v>
      </c>
      <c r="X18" s="24" t="e">
        <f>'ModelParams Lw'!$B$3+'ModelParams Lw'!$B$4*LOG10($B18/3600/(PI()/4*($D18/1000)^2))+'ModelParams Lw'!$B$5*LOG10(2*$H18/(1.2*($B18/3600/(PI()/4*($D18/1000)^2))^2))+10*LOG10($D18/1000)+P18</f>
        <v>#DIV/0!</v>
      </c>
      <c r="Y18" s="24" t="e">
        <f>'ModelParams Lw'!$B$3+'ModelParams Lw'!$B$4*LOG10($B18/3600/(PI()/4*($D18/1000)^2))+'ModelParams Lw'!$B$5*LOG10(2*$H18/(1.2*($B18/3600/(PI()/4*($D18/1000)^2))^2))+10*LOG10($D18/1000)+Q18</f>
        <v>#DIV/0!</v>
      </c>
      <c r="Z18" s="24" t="e">
        <f>'ModelParams Lw'!$B$3+'ModelParams Lw'!$B$4*LOG10($B18/3600/(PI()/4*($D18/1000)^2))+'ModelParams Lw'!$B$5*LOG10(2*$H18/(1.2*($B18/3600/(PI()/4*($D18/1000)^2))^2))+10*LOG10($D18/1000)+R18</f>
        <v>#DIV/0!</v>
      </c>
      <c r="AA18" s="24" t="e">
        <f>'ModelParams Lw'!$B$3+'ModelParams Lw'!$B$4*LOG10($B18/3600/(PI()/4*($D18/1000)^2))+'ModelParams Lw'!$B$5*LOG10(2*$H18/(1.2*($B18/3600/(PI()/4*($D18/1000)^2))^2))+10*LOG10($D18/1000)+S18</f>
        <v>#DIV/0!</v>
      </c>
      <c r="AB18" s="24" t="e">
        <f>10*LOG10(IF(T18="",0,POWER(10,((T18+'ModelParams Lw'!$O$4)/10))) +IF(U18="",0,POWER(10,((U18+'ModelParams Lw'!$P$4)/10))) +IF(V18="",0,POWER(10,((V18+'ModelParams Lw'!$Q$4)/10))) +IF(W18="",0,POWER(10,((W18+'ModelParams Lw'!$R$4)/10))) +IF(X18="",0,POWER(10,((X18+'ModelParams Lw'!$S$4)/10))) +IF(Y18="",0,POWER(10,((Y18+'ModelParams Lw'!$T$4)/10))) +IF(Z18="",0,POWER(10,((Z18+'ModelParams Lw'!$U$4)/10)))+IF(AA18="",0,POWER(10,((AA18+'ModelParams Lw'!$V$4)/10))))</f>
        <v>#DIV/0!</v>
      </c>
      <c r="AC18" s="24" t="e">
        <f t="shared" si="16"/>
        <v>#DIV/0!</v>
      </c>
      <c r="AD18" s="24" t="e">
        <f>(T18-'ModelParams Lw'!O$10)/'ModelParams Lw'!O$11</f>
        <v>#DIV/0!</v>
      </c>
      <c r="AE18" s="24" t="e">
        <f>(U18-'ModelParams Lw'!P$10)/'ModelParams Lw'!P$11</f>
        <v>#DIV/0!</v>
      </c>
      <c r="AF18" s="24" t="e">
        <f>(V18-'ModelParams Lw'!Q$10)/'ModelParams Lw'!Q$11</f>
        <v>#DIV/0!</v>
      </c>
      <c r="AG18" s="24" t="e">
        <f>(W18-'ModelParams Lw'!R$10)/'ModelParams Lw'!R$11</f>
        <v>#DIV/0!</v>
      </c>
      <c r="AH18" s="24" t="e">
        <f>(X18-'ModelParams Lw'!S$10)/'ModelParams Lw'!S$11</f>
        <v>#DIV/0!</v>
      </c>
      <c r="AI18" s="24" t="e">
        <f>(Y18-'ModelParams Lw'!T$10)/'ModelParams Lw'!T$11</f>
        <v>#DIV/0!</v>
      </c>
      <c r="AJ18" s="24" t="e">
        <f>(Z18-'ModelParams Lw'!U$10)/'ModelParams Lw'!U$11</f>
        <v>#DIV/0!</v>
      </c>
      <c r="AK18" s="24" t="e">
        <f>(AA18-'ModelParams Lw'!V$10)/'ModelParams Lw'!V$11</f>
        <v>#DIV/0!</v>
      </c>
      <c r="AL18" s="24" t="e">
        <f t="shared" si="17"/>
        <v>#DIV/0!</v>
      </c>
      <c r="AM18" s="24" t="e">
        <f>LOOKUP($G18,SilencerParams!$E$3:$E$98,SilencerParams!K$3:K$98)</f>
        <v>#DIV/0!</v>
      </c>
      <c r="AN18" s="24" t="e">
        <f>LOOKUP($G18,SilencerParams!$E$3:$E$98,SilencerParams!L$3:L$98)</f>
        <v>#DIV/0!</v>
      </c>
      <c r="AO18" s="24" t="e">
        <f>LOOKUP($G18,SilencerParams!$E$3:$E$98,SilencerParams!M$3:M$98)</f>
        <v>#DIV/0!</v>
      </c>
      <c r="AP18" s="24" t="e">
        <f>LOOKUP($G18,SilencerParams!$E$3:$E$98,SilencerParams!N$3:N$98)</f>
        <v>#DIV/0!</v>
      </c>
      <c r="AQ18" s="24" t="e">
        <f>LOOKUP($G18,SilencerParams!$E$3:$E$98,SilencerParams!O$3:O$98)</f>
        <v>#DIV/0!</v>
      </c>
      <c r="AR18" s="24" t="e">
        <f>LOOKUP($G18,SilencerParams!$E$3:$E$98,SilencerParams!P$3:P$98)</f>
        <v>#DIV/0!</v>
      </c>
      <c r="AS18" s="24" t="e">
        <f>LOOKUP($G18,SilencerParams!$E$3:$E$98,SilencerParams!Q$3:Q$98)</f>
        <v>#DIV/0!</v>
      </c>
      <c r="AT18" s="24" t="e">
        <f>LOOKUP($G18,SilencerParams!$E$3:$E$98,SilencerParams!R$3:R$98)</f>
        <v>#DIV/0!</v>
      </c>
      <c r="AU18" s="151" t="e">
        <f>LOOKUP($G18,SilencerParams!$E$3:$E$98,SilencerParams!S$3:S$98)</f>
        <v>#DIV/0!</v>
      </c>
      <c r="AV18" s="151" t="e">
        <f>LOOKUP($G18,SilencerParams!$E$3:$E$98,SilencerParams!T$3:T$98)</f>
        <v>#DIV/0!</v>
      </c>
      <c r="AW18" s="151" t="e">
        <f>LOOKUP($G18,SilencerParams!$E$3:$E$98,SilencerParams!U$3:U$98)</f>
        <v>#DIV/0!</v>
      </c>
      <c r="AX18" s="151" t="e">
        <f>LOOKUP($G18,SilencerParams!$E$3:$E$98,SilencerParams!V$3:V$98)</f>
        <v>#DIV/0!</v>
      </c>
      <c r="AY18" s="151" t="e">
        <f>LOOKUP($G18,SilencerParams!$E$3:$E$98,SilencerParams!W$3:W$98)</f>
        <v>#DIV/0!</v>
      </c>
      <c r="AZ18" s="151" t="e">
        <f>LOOKUP($G18,SilencerParams!$E$3:$E$98,SilencerParams!X$3:X$98)</f>
        <v>#DIV/0!</v>
      </c>
      <c r="BA18" s="151" t="e">
        <f>LOOKUP($G18,SilencerParams!$E$3:$E$98,SilencerParams!Y$3:Y$98)</f>
        <v>#DIV/0!</v>
      </c>
      <c r="BB18" s="151" t="e">
        <f>LOOKUP($G18,SilencerParams!$E$3:$E$98,SilencerParams!Z$3:Z$98)</f>
        <v>#DIV/0!</v>
      </c>
      <c r="BC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LOOKUP(IF(MROUND($AL18,2)&lt;=$AL18,CONCATENATE($D18,IF($F18&gt;=1000,$F18,CONCATENATE(0,$F18)),CONCATENATE(0,MROUND($AL18,2)+2)),CONCATENATE($D18,IF($F18&gt;=1000,$F18,CONCATENATE(0,$F18)),CONCATENATE(0,MROUND($AL18,2)-2))),SilencerParams!$E$3:$E$98,SilencerParams!S$3:S$98)</f>
        <v>#DIV/0!</v>
      </c>
      <c r="BD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LOOKUP(IF(MROUND($AL18,2)&lt;=$AL18,CONCATENATE($D18,IF($F18&gt;=1000,$F18,CONCATENATE(0,$F18)),CONCATENATE(0,MROUND($AL18,2)+2)),CONCATENATE($D18,IF($F18&gt;=1000,$F18,CONCATENATE(0,$F18)),CONCATENATE(0,MROUND($AL18,2)-2))),SilencerParams!$E$3:$E$98,SilencerParams!T$3:T$98)</f>
        <v>#DIV/0!</v>
      </c>
      <c r="BE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LOOKUP(IF(MROUND($AL18,2)&lt;=$AL18,CONCATENATE($D18,IF($F18&gt;=1000,$F18,CONCATENATE(0,$F18)),CONCATENATE(0,MROUND($AL18,2)+2)),CONCATENATE($D18,IF($F18&gt;=1000,$F18,CONCATENATE(0,$F18)),CONCATENATE(0,MROUND($AL18,2)-2))),SilencerParams!$E$3:$E$98,SilencerParams!U$3:U$98)</f>
        <v>#DIV/0!</v>
      </c>
      <c r="BF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LOOKUP(IF(MROUND($AL18,2)&lt;=$AL18,CONCATENATE($D18,IF($F18&gt;=1000,$F18,CONCATENATE(0,$F18)),CONCATENATE(0,MROUND($AL18,2)+2)),CONCATENATE($D18,IF($F18&gt;=1000,$F18,CONCATENATE(0,$F18)),CONCATENATE(0,MROUND($AL18,2)-2))),SilencerParams!$E$3:$E$98,SilencerParams!V$3:V$98)</f>
        <v>#DIV/0!</v>
      </c>
      <c r="BG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LOOKUP(IF(MROUND($AL18,2)&lt;=$AL18,CONCATENATE($D18,IF($F18&gt;=1000,$F18,CONCATENATE(0,$F18)),CONCATENATE(0,MROUND($AL18,2)+2)),CONCATENATE($D18,IF($F18&gt;=1000,$F18,CONCATENATE(0,$F18)),CONCATENATE(0,MROUND($AL18,2)-2))),SilencerParams!$E$3:$E$98,SilencerParams!W$3:W$98)</f>
        <v>#DIV/0!</v>
      </c>
      <c r="BH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LOOKUP(IF(MROUND($AL18,2)&lt;=$AL18,CONCATENATE($D18,IF($F18&gt;=1000,$F18,CONCATENATE(0,$F18)),CONCATENATE(0,MROUND($AL18,2)+2)),CONCATENATE($D18,IF($F18&gt;=1000,$F18,CONCATENATE(0,$F18)),CONCATENATE(0,MROUND($AL18,2)-2))),SilencerParams!$E$3:$E$98,SilencerParams!X$3:X$98)</f>
        <v>#DIV/0!</v>
      </c>
      <c r="BI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LOOKUP(IF(MROUND($AL18,2)&lt;=$AL18,CONCATENATE($D18,IF($F18&gt;=1000,$F18,CONCATENATE(0,$F18)),CONCATENATE(0,MROUND($AL18,2)+2)),CONCATENATE($D18,IF($F18&gt;=1000,$F18,CONCATENATE(0,$F18)),CONCATENATE(0,MROUND($AL18,2)-2))),SilencerParams!$E$3:$E$98,SilencerParams!Y$3:Y$98)</f>
        <v>#DIV/0!</v>
      </c>
      <c r="BJ18" s="151" t="e">
        <f>LOOKUP(IF(MROUND($AL18,2)&lt;=$AL18,CONCATENATE($D18,IF($F18&gt;=1000,$F18,CONCATENATE(0,$F18)),CONCATENATE(0,MROUND($AL18,2)+2)),CONCATENATE($D18,IF($F18&gt;=1000,$F18,CONCATENATE(0,$F18)),CONCATENATE(0,MROUND($AL18,2)-2))),SilencerParams!$E$3:$E$98,SilencerParams!Z$3:Z$98)</f>
        <v>#DIV/0!</v>
      </c>
      <c r="BK18" s="151" t="e">
        <f>IF($AL18&lt;2,LOOKUP(CONCATENATE($D18,IF($E18&gt;=1000,$E18,CONCATENATE(0,$E18)),"02"),SilencerParams!$E$3:$E$98,SilencerParams!S$3:S$98)/(LOG10(2)-LOG10(0.0001))*(LOG10($AL18)-LOG10(0.0001)),(BC18-AU18)/(LOG10(IF(MROUND($AL18,2)&lt;=$AL18,MROUND($AL18,2)+2,MROUND($AL18,2)-2))-LOG10(MROUND($AL18,2)))*(LOG10($AL18)-LOG10(MROUND($AL18,2)))+AU18)</f>
        <v>#DIV/0!</v>
      </c>
      <c r="BL18" s="151" t="e">
        <f>IF($AL18&lt;2,LOOKUP(CONCATENATE($D18,IF($E18&gt;=1000,$E18,CONCATENATE(0,$E18)),"02"),SilencerParams!$E$3:$E$98,SilencerParams!T$3:T$98)/(LOG10(2)-LOG10(0.0001))*(LOG10($AL18)-LOG10(0.0001)),(BD18-AV18)/(LOG10(IF(MROUND($AL18,2)&lt;=$AL18,MROUND($AL18,2)+2,MROUND($AL18,2)-2))-LOG10(MROUND($AL18,2)))*(LOG10($AL18)-LOG10(MROUND($AL18,2)))+AV18)</f>
        <v>#DIV/0!</v>
      </c>
      <c r="BM18" s="151" t="e">
        <f>IF($AL18&lt;2,LOOKUP(CONCATENATE($D18,IF($E18&gt;=1000,$E18,CONCATENATE(0,$E18)),"02"),SilencerParams!$E$3:$E$98,SilencerParams!U$3:U$98)/(LOG10(2)-LOG10(0.0001))*(LOG10($AL18)-LOG10(0.0001)),(BE18-AW18)/(LOG10(IF(MROUND($AL18,2)&lt;=$AL18,MROUND($AL18,2)+2,MROUND($AL18,2)-2))-LOG10(MROUND($AL18,2)))*(LOG10($AL18)-LOG10(MROUND($AL18,2)))+AW18)</f>
        <v>#DIV/0!</v>
      </c>
      <c r="BN18" s="151" t="e">
        <f>IF($AL18&lt;2,LOOKUP(CONCATENATE($D18,IF($E18&gt;=1000,$E18,CONCATENATE(0,$E18)),"02"),SilencerParams!$E$3:$E$98,SilencerParams!V$3:V$98)/(LOG10(2)-LOG10(0.0001))*(LOG10($AL18)-LOG10(0.0001)),(BF18-AX18)/(LOG10(IF(MROUND($AL18,2)&lt;=$AL18,MROUND($AL18,2)+2,MROUND($AL18,2)-2))-LOG10(MROUND($AL18,2)))*(LOG10($AL18)-LOG10(MROUND($AL18,2)))+AX18)</f>
        <v>#DIV/0!</v>
      </c>
      <c r="BO18" s="151" t="e">
        <f>IF($AL18&lt;2,LOOKUP(CONCATENATE($D18,IF($E18&gt;=1000,$E18,CONCATENATE(0,$E18)),"02"),SilencerParams!$E$3:$E$98,SilencerParams!W$3:W$98)/(LOG10(2)-LOG10(0.0001))*(LOG10($AL18)-LOG10(0.0001)),(BG18-AY18)/(LOG10(IF(MROUND($AL18,2)&lt;=$AL18,MROUND($AL18,2)+2,MROUND($AL18,2)-2))-LOG10(MROUND($AL18,2)))*(LOG10($AL18)-LOG10(MROUND($AL18,2)))+AY18)</f>
        <v>#DIV/0!</v>
      </c>
      <c r="BP18" s="151" t="e">
        <f>IF($AL18&lt;2,LOOKUP(CONCATENATE($D18,IF($E18&gt;=1000,$E18,CONCATENATE(0,$E18)),"02"),SilencerParams!$E$3:$E$98,SilencerParams!X$3:X$98)/(LOG10(2)-LOG10(0.0001))*(LOG10($AL18)-LOG10(0.0001)),(BH18-AZ18)/(LOG10(IF(MROUND($AL18,2)&lt;=$AL18,MROUND($AL18,2)+2,MROUND($AL18,2)-2))-LOG10(MROUND($AL18,2)))*(LOG10($AL18)-LOG10(MROUND($AL18,2)))+AZ18)</f>
        <v>#DIV/0!</v>
      </c>
      <c r="BQ18" s="151" t="e">
        <f>IF($AL18&lt;2,LOOKUP(CONCATENATE($D18,IF($E18&gt;=1000,$E18,CONCATENATE(0,$E18)),"02"),SilencerParams!$E$3:$E$98,SilencerParams!Y$3:Y$98)/(LOG10(2)-LOG10(0.0001))*(LOG10($AL18)-LOG10(0.0001)),(BI18-BA18)/(LOG10(IF(MROUND($AL18,2)&lt;=$AL18,MROUND($AL18,2)+2,MROUND($AL18,2)-2))-LOG10(MROUND($AL18,2)))*(LOG10($AL18)-LOG10(MROUND($AL18,2)))+BA18)</f>
        <v>#DIV/0!</v>
      </c>
      <c r="BR18" s="151" t="e">
        <f>IF($AL18&lt;2,LOOKUP(CONCATENATE($D18,IF($E18&gt;=1000,$E18,CONCATENATE(0,$E18)),"02"),SilencerParams!$E$3:$E$98,SilencerParams!Z$3:Z$98)/(LOG10(2)-LOG10(0.0001))*(LOG10($AL18)-LOG10(0.0001)),(BJ18-BB18)/(LOG10(IF(MROUND($AL18,2)&lt;=$AL18,MROUND($AL18,2)+2,MROUND($AL18,2)-2))-LOG10(MROUND($AL18,2)))*(LOG10($AL18)-LOG10(MROUND($AL18,2)))+BB18)</f>
        <v>#DIV/0!</v>
      </c>
      <c r="BS18" s="24" t="e">
        <f t="shared" si="18"/>
        <v>#DIV/0!</v>
      </c>
      <c r="BT18" s="24" t="e">
        <f t="shared" si="19"/>
        <v>#DIV/0!</v>
      </c>
      <c r="BU18" s="24" t="e">
        <f t="shared" si="20"/>
        <v>#DIV/0!</v>
      </c>
      <c r="BV18" s="24" t="e">
        <f t="shared" si="21"/>
        <v>#DIV/0!</v>
      </c>
      <c r="BW18" s="24" t="e">
        <f t="shared" si="22"/>
        <v>#DIV/0!</v>
      </c>
      <c r="BX18" s="24" t="e">
        <f t="shared" si="23"/>
        <v>#DIV/0!</v>
      </c>
      <c r="BY18" s="24" t="e">
        <f t="shared" si="24"/>
        <v>#DIV/0!</v>
      </c>
      <c r="BZ18" s="24" t="e">
        <f t="shared" si="25"/>
        <v>#DIV/0!</v>
      </c>
      <c r="CA18" s="24" t="e">
        <f>10*LOG10(IF(BS18="",0,POWER(10,((BS18+'ModelParams Lw'!$O$4)/10))) +IF(BT18="",0,POWER(10,((BT18+'ModelParams Lw'!$P$4)/10))) +IF(BU18="",0,POWER(10,((BU18+'ModelParams Lw'!$Q$4)/10))) +IF(BV18="",0,POWER(10,((BV18+'ModelParams Lw'!$R$4)/10))) +IF(BW18="",0,POWER(10,((BW18+'ModelParams Lw'!$S$4)/10))) +IF(BX18="",0,POWER(10,((BX18+'ModelParams Lw'!$T$4)/10))) +IF(BY18="",0,POWER(10,((BY18+'ModelParams Lw'!$U$4)/10)))+IF(BZ18="",0,POWER(10,((BZ18+'ModelParams Lw'!$V$4)/10))))</f>
        <v>#DIV/0!</v>
      </c>
      <c r="CB18" s="24" t="e">
        <f t="shared" si="26"/>
        <v>#DIV/0!</v>
      </c>
      <c r="CC18" s="24" t="e">
        <f>(BS18-'ModelParams Lw'!O$10)/'ModelParams Lw'!O$11</f>
        <v>#DIV/0!</v>
      </c>
      <c r="CD18" s="24" t="e">
        <f>(BT18-'ModelParams Lw'!P$10)/'ModelParams Lw'!P$11</f>
        <v>#DIV/0!</v>
      </c>
      <c r="CE18" s="24" t="e">
        <f>(BU18-'ModelParams Lw'!Q$10)/'ModelParams Lw'!Q$11</f>
        <v>#DIV/0!</v>
      </c>
      <c r="CF18" s="24" t="e">
        <f>(BV18-'ModelParams Lw'!R$10)/'ModelParams Lw'!R$11</f>
        <v>#DIV/0!</v>
      </c>
      <c r="CG18" s="24" t="e">
        <f>(BW18-'ModelParams Lw'!S$10)/'ModelParams Lw'!S$11</f>
        <v>#DIV/0!</v>
      </c>
      <c r="CH18" s="24" t="e">
        <f>(BX18-'ModelParams Lw'!T$10)/'ModelParams Lw'!T$11</f>
        <v>#DIV/0!</v>
      </c>
      <c r="CI18" s="24" t="e">
        <f>(BY18-'ModelParams Lw'!U$10)/'ModelParams Lw'!U$11</f>
        <v>#DIV/0!</v>
      </c>
      <c r="CJ18" s="24" t="e">
        <f>(BZ18-'ModelParams Lw'!V$10)/'ModelParams Lw'!V$11</f>
        <v>#DIV/0!</v>
      </c>
      <c r="CK18" s="24">
        <f>IF(Calcul!$E23="SW",'ModelParams Lw'!C$18+'ModelParams Lw'!C$19*LOG(CK$3)+'ModelParams Lw'!C$20*(PI()/4*($D18/1000)^2),IF('ModelParams Lw'!C$21+'ModelParams Lw'!C$22*LOG(CK$3)+'ModelParams Lw'!C$23*(PI()/4*($D18/1000)^2)&lt;'ModelParams Lw'!C$18+'ModelParams Lw'!C$19*LOG(CK$3)+'ModelParams Lw'!C$20*(PI()/4*($D18/1000)^2),'ModelParams Lw'!C$18+'ModelParams Lw'!C$19*LOG(CK$3)+'ModelParams Lw'!C$20*(PI()/4*($D18/1000)^2),'ModelParams Lw'!C$21+'ModelParams Lw'!C$22*LOG(CK$3)+'ModelParams Lw'!C$23*(PI()/4*($D18/1000)^2)))</f>
        <v>31.246735224896717</v>
      </c>
      <c r="CL18" s="24">
        <f>IF(Calcul!$E23="SW",'ModelParams Lw'!D$18+'ModelParams Lw'!D$19*LOG(CL$3)+'ModelParams Lw'!D$20*(PI()/4*($D18/1000)^2),IF('ModelParams Lw'!D$21+'ModelParams Lw'!D$22*LOG(CL$3)+'ModelParams Lw'!D$23*(PI()/4*($D18/1000)^2)&lt;'ModelParams Lw'!D$18+'ModelParams Lw'!D$19*LOG(CL$3)+'ModelParams Lw'!D$20*(PI()/4*($D18/1000)^2),'ModelParams Lw'!D$18+'ModelParams Lw'!D$19*LOG(CL$3)+'ModelParams Lw'!D$20*(PI()/4*($D18/1000)^2),'ModelParams Lw'!D$21+'ModelParams Lw'!D$22*LOG(CL$3)+'ModelParams Lw'!D$23*(PI()/4*($D18/1000)^2)))</f>
        <v>39.203910379364636</v>
      </c>
      <c r="CM18" s="24">
        <f>IF(Calcul!$E23="SW",'ModelParams Lw'!E$18+'ModelParams Lw'!E$19*LOG(CM$3)+'ModelParams Lw'!E$20*(PI()/4*($D18/1000)^2),IF('ModelParams Lw'!E$21+'ModelParams Lw'!E$22*LOG(CM$3)+'ModelParams Lw'!E$23*(PI()/4*($D18/1000)^2)&lt;'ModelParams Lw'!E$18+'ModelParams Lw'!E$19*LOG(CM$3)+'ModelParams Lw'!E$20*(PI()/4*($D18/1000)^2),'ModelParams Lw'!E$18+'ModelParams Lw'!E$19*LOG(CM$3)+'ModelParams Lw'!E$20*(PI()/4*($D18/1000)^2),'ModelParams Lw'!E$21+'ModelParams Lw'!E$22*LOG(CM$3)+'ModelParams Lw'!E$23*(PI()/4*($D18/1000)^2)))</f>
        <v>38.761096154158118</v>
      </c>
      <c r="CN18" s="24">
        <f>IF(Calcul!$E23="SW",'ModelParams Lw'!F$18+'ModelParams Lw'!F$19*LOG(CN$3)+'ModelParams Lw'!F$20*(PI()/4*($D18/1000)^2),IF('ModelParams Lw'!F$21+'ModelParams Lw'!F$22*LOG(CN$3)+'ModelParams Lw'!F$23*(PI()/4*($D18/1000)^2)&lt;'ModelParams Lw'!F$18+'ModelParams Lw'!F$19*LOG(CN$3)+'ModelParams Lw'!F$20*(PI()/4*($D18/1000)^2),'ModelParams Lw'!F$18+'ModelParams Lw'!F$19*LOG(CN$3)+'ModelParams Lw'!F$20*(PI()/4*($D18/1000)^2),'ModelParams Lw'!F$21+'ModelParams Lw'!F$22*LOG(CN$3)+'ModelParams Lw'!F$23*(PI()/4*($D18/1000)^2)))</f>
        <v>42.457901012674256</v>
      </c>
      <c r="CO18" s="24">
        <f>IF(Calcul!$E23="SW",'ModelParams Lw'!G$18+'ModelParams Lw'!G$19*LOG(CO$3)+'ModelParams Lw'!G$20*(PI()/4*($D18/1000)^2),IF('ModelParams Lw'!G$21+'ModelParams Lw'!G$22*LOG(CO$3)+'ModelParams Lw'!G$23*(PI()/4*($D18/1000)^2)&lt;'ModelParams Lw'!G$18+'ModelParams Lw'!G$19*LOG(CO$3)+'ModelParams Lw'!G$20*(PI()/4*($D18/1000)^2),'ModelParams Lw'!G$18+'ModelParams Lw'!G$19*LOG(CO$3)+'ModelParams Lw'!G$20*(PI()/4*($D18/1000)^2),'ModelParams Lw'!G$21+'ModelParams Lw'!G$22*LOG(CO$3)+'ModelParams Lw'!G$23*(PI()/4*($D18/1000)^2)))</f>
        <v>39.983812335865188</v>
      </c>
      <c r="CP18" s="24">
        <f>IF(Calcul!$E23="SW",'ModelParams Lw'!H$18+'ModelParams Lw'!H$19*LOG(CP$3)+'ModelParams Lw'!H$20*(PI()/4*($D18/1000)^2),IF('ModelParams Lw'!H$21+'ModelParams Lw'!H$22*LOG(CP$3)+'ModelParams Lw'!H$23*(PI()/4*($D18/1000)^2)&lt;'ModelParams Lw'!H$18+'ModelParams Lw'!H$19*LOG(CP$3)+'ModelParams Lw'!H$20*(PI()/4*($D18/1000)^2),'ModelParams Lw'!H$18+'ModelParams Lw'!H$19*LOG(CP$3)+'ModelParams Lw'!H$20*(PI()/4*($D18/1000)^2),'ModelParams Lw'!H$21+'ModelParams Lw'!H$22*LOG(CP$3)+'ModelParams Lw'!H$23*(PI()/4*($D18/1000)^2)))</f>
        <v>40.306137042572608</v>
      </c>
      <c r="CQ18" s="24">
        <f>IF(Calcul!$E23="SW",'ModelParams Lw'!I$18+'ModelParams Lw'!I$19*LOG(CQ$3)+'ModelParams Lw'!I$20*(PI()/4*($D18/1000)^2),IF('ModelParams Lw'!I$21+'ModelParams Lw'!I$22*LOG(CQ$3)+'ModelParams Lw'!I$23*(PI()/4*($D18/1000)^2)&lt;'ModelParams Lw'!I$18+'ModelParams Lw'!I$19*LOG(CQ$3)+'ModelParams Lw'!I$20*(PI()/4*($D18/1000)^2),'ModelParams Lw'!I$18+'ModelParams Lw'!I$19*LOG(CQ$3)+'ModelParams Lw'!I$20*(PI()/4*($D18/1000)^2),'ModelParams Lw'!I$21+'ModelParams Lw'!I$22*LOG(CQ$3)+'ModelParams Lw'!I$23*(PI()/4*($D18/1000)^2)))</f>
        <v>35.604370798776131</v>
      </c>
      <c r="CR18" s="24">
        <f>IF(Calcul!$E23="SW",'ModelParams Lw'!J$18+'ModelParams Lw'!J$19*LOG(CR$3)+'ModelParams Lw'!J$20*(PI()/4*($D18/1000)^2),IF('ModelParams Lw'!J$21+'ModelParams Lw'!J$22*LOG(CR$3)+'ModelParams Lw'!J$23*(PI()/4*($D18/1000)^2)&lt;'ModelParams Lw'!J$18+'ModelParams Lw'!J$19*LOG(CR$3)+'ModelParams Lw'!J$20*(PI()/4*($D18/1000)^2),'ModelParams Lw'!J$18+'ModelParams Lw'!J$19*LOG(CR$3)+'ModelParams Lw'!J$20*(PI()/4*($D18/1000)^2),'ModelParams Lw'!J$21+'ModelParams Lw'!J$22*LOG(CR$3)+'ModelParams Lw'!J$23*(PI()/4*($D18/1000)^2)))</f>
        <v>26.405199060578074</v>
      </c>
      <c r="CS18" s="24" t="e">
        <f t="shared" si="3"/>
        <v>#DIV/0!</v>
      </c>
      <c r="CT18" s="24" t="e">
        <f t="shared" si="4"/>
        <v>#DIV/0!</v>
      </c>
      <c r="CU18" s="24" t="e">
        <f t="shared" si="5"/>
        <v>#DIV/0!</v>
      </c>
      <c r="CV18" s="24" t="e">
        <f t="shared" si="6"/>
        <v>#DIV/0!</v>
      </c>
      <c r="CW18" s="24" t="e">
        <f t="shared" si="7"/>
        <v>#DIV/0!</v>
      </c>
      <c r="CX18" s="24" t="e">
        <f t="shared" si="8"/>
        <v>#DIV/0!</v>
      </c>
      <c r="CY18" s="24" t="e">
        <f t="shared" si="9"/>
        <v>#DIV/0!</v>
      </c>
      <c r="CZ18" s="24" t="e">
        <f t="shared" si="10"/>
        <v>#DIV/0!</v>
      </c>
      <c r="DA18" s="24" t="e">
        <f>10*LOG10(IF(CS18="",0,POWER(10,((CS18+'ModelParams Lw'!$O$4)/10))) +IF(CT18="",0,POWER(10,((CT18+'ModelParams Lw'!$P$4)/10))) +IF(CU18="",0,POWER(10,((CU18+'ModelParams Lw'!$Q$4)/10))) +IF(CV18="",0,POWER(10,((CV18+'ModelParams Lw'!$R$4)/10))) +IF(CW18="",0,POWER(10,((CW18+'ModelParams Lw'!$S$4)/10))) +IF(CX18="",0,POWER(10,((CX18+'ModelParams Lw'!$T$4)/10))) +IF(CY18="",0,POWER(10,((CY18+'ModelParams Lw'!$U$4)/10)))+IF(CZ18="",0,POWER(10,((CZ18+'ModelParams Lw'!$V$4)/10))))</f>
        <v>#DIV/0!</v>
      </c>
      <c r="DB18" s="24" t="e">
        <f t="shared" si="27"/>
        <v>#DIV/0!</v>
      </c>
      <c r="DC18" s="24" t="e">
        <f>(CS18-'ModelParams Lw'!$O$10)/'ModelParams Lw'!$O$11</f>
        <v>#DIV/0!</v>
      </c>
      <c r="DD18" s="24" t="e">
        <f>(CT18-'ModelParams Lw'!$P$10)/'ModelParams Lw'!$P$11</f>
        <v>#DIV/0!</v>
      </c>
      <c r="DE18" s="24" t="e">
        <f>(CU18-'ModelParams Lw'!$Q$10)/'ModelParams Lw'!$Q$11</f>
        <v>#DIV/0!</v>
      </c>
      <c r="DF18" s="24" t="e">
        <f>(CV18-'ModelParams Lw'!$R$10)/'ModelParams Lw'!$R$11</f>
        <v>#DIV/0!</v>
      </c>
      <c r="DG18" s="24" t="e">
        <f>(CW18-'ModelParams Lw'!$S$10)/'ModelParams Lw'!$S$11</f>
        <v>#DIV/0!</v>
      </c>
      <c r="DH18" s="24" t="e">
        <f>(CX18-'ModelParams Lw'!$T$10)/'ModelParams Lw'!$T$11</f>
        <v>#DIV/0!</v>
      </c>
      <c r="DI18" s="24" t="e">
        <f>(CY18-'ModelParams Lw'!$U$10)/'ModelParams Lw'!$U$11</f>
        <v>#DIV/0!</v>
      </c>
      <c r="DJ18" s="24" t="e">
        <f>(CZ18-'ModelParams Lw'!$V$10)/'ModelParams Lw'!$V$11</f>
        <v>#DIV/0!</v>
      </c>
    </row>
    <row r="19" spans="1:114">
      <c r="A19" s="12">
        <f>Calcul!B24</f>
        <v>0</v>
      </c>
      <c r="B19" s="12">
        <f t="shared" si="11"/>
        <v>0</v>
      </c>
      <c r="C19" s="12">
        <f>Calcul!C24</f>
        <v>0</v>
      </c>
      <c r="D19" s="12">
        <f>Calcul!D24</f>
        <v>0</v>
      </c>
      <c r="E19" s="12">
        <f t="shared" si="12"/>
        <v>400</v>
      </c>
      <c r="F19" s="12">
        <f t="shared" si="13"/>
        <v>900</v>
      </c>
      <c r="G19" s="12" t="e">
        <f t="shared" si="14"/>
        <v>#DIV/0!</v>
      </c>
      <c r="H19" s="24" t="e">
        <f t="shared" si="0"/>
        <v>#DIV/0!</v>
      </c>
      <c r="I19" s="24">
        <f>'ModelParams Lw'!$B$6*EXP('ModelParams Lw'!$C$6*D19)</f>
        <v>-0.98585217513044054</v>
      </c>
      <c r="J19" s="24">
        <f>'ModelParams Lw'!$B$7*D19^2+'ModelParams Lw'!$C$7*D19+'ModelParams Lw'!$D$7</f>
        <v>-7.1</v>
      </c>
      <c r="K19" s="24">
        <f>'ModelParams Lw'!$B$8*D19^2+'ModelParams Lw'!$C$8*D19+'ModelParams Lw'!$D$8</f>
        <v>46.485999999999997</v>
      </c>
      <c r="L19" s="21" t="e">
        <f t="shared" si="15"/>
        <v>#DIV/0!</v>
      </c>
      <c r="M19" s="21" t="e">
        <f t="shared" si="1"/>
        <v>#DIV/0!</v>
      </c>
      <c r="N19" s="21" t="e">
        <f t="shared" si="1"/>
        <v>#DIV/0!</v>
      </c>
      <c r="O19" s="21" t="e">
        <f t="shared" si="1"/>
        <v>#DIV/0!</v>
      </c>
      <c r="P19" s="21" t="e">
        <f t="shared" si="1"/>
        <v>#DIV/0!</v>
      </c>
      <c r="Q19" s="21" t="e">
        <f t="shared" si="1"/>
        <v>#DIV/0!</v>
      </c>
      <c r="R19" s="21" t="e">
        <f t="shared" si="1"/>
        <v>#DIV/0!</v>
      </c>
      <c r="S19" s="21" t="e">
        <f t="shared" si="1"/>
        <v>#DIV/0!</v>
      </c>
      <c r="T19" s="24" t="e">
        <f>'ModelParams Lw'!$B$3+'ModelParams Lw'!$B$4*LOG10($B19/3600/(PI()/4*($D19/1000)^2))+'ModelParams Lw'!$B$5*LOG10(2*$H19/(1.2*($B19/3600/(PI()/4*($D19/1000)^2))^2))+10*LOG10($D19/1000)+L19</f>
        <v>#DIV/0!</v>
      </c>
      <c r="U19" s="24" t="e">
        <f>'ModelParams Lw'!$B$3+'ModelParams Lw'!$B$4*LOG10($B19/3600/(PI()/4*($D19/1000)^2))+'ModelParams Lw'!$B$5*LOG10(2*$H19/(1.2*($B19/3600/(PI()/4*($D19/1000)^2))^2))+10*LOG10($D19/1000)+M19</f>
        <v>#DIV/0!</v>
      </c>
      <c r="V19" s="24" t="e">
        <f>'ModelParams Lw'!$B$3+'ModelParams Lw'!$B$4*LOG10($B19/3600/(PI()/4*($D19/1000)^2))+'ModelParams Lw'!$B$5*LOG10(2*$H19/(1.2*($B19/3600/(PI()/4*($D19/1000)^2))^2))+10*LOG10($D19/1000)+N19</f>
        <v>#DIV/0!</v>
      </c>
      <c r="W19" s="24" t="e">
        <f>'ModelParams Lw'!$B$3+'ModelParams Lw'!$B$4*LOG10($B19/3600/(PI()/4*($D19/1000)^2))+'ModelParams Lw'!$B$5*LOG10(2*$H19/(1.2*($B19/3600/(PI()/4*($D19/1000)^2))^2))+10*LOG10($D19/1000)+O19</f>
        <v>#DIV/0!</v>
      </c>
      <c r="X19" s="24" t="e">
        <f>'ModelParams Lw'!$B$3+'ModelParams Lw'!$B$4*LOG10($B19/3600/(PI()/4*($D19/1000)^2))+'ModelParams Lw'!$B$5*LOG10(2*$H19/(1.2*($B19/3600/(PI()/4*($D19/1000)^2))^2))+10*LOG10($D19/1000)+P19</f>
        <v>#DIV/0!</v>
      </c>
      <c r="Y19" s="24" t="e">
        <f>'ModelParams Lw'!$B$3+'ModelParams Lw'!$B$4*LOG10($B19/3600/(PI()/4*($D19/1000)^2))+'ModelParams Lw'!$B$5*LOG10(2*$H19/(1.2*($B19/3600/(PI()/4*($D19/1000)^2))^2))+10*LOG10($D19/1000)+Q19</f>
        <v>#DIV/0!</v>
      </c>
      <c r="Z19" s="24" t="e">
        <f>'ModelParams Lw'!$B$3+'ModelParams Lw'!$B$4*LOG10($B19/3600/(PI()/4*($D19/1000)^2))+'ModelParams Lw'!$B$5*LOG10(2*$H19/(1.2*($B19/3600/(PI()/4*($D19/1000)^2))^2))+10*LOG10($D19/1000)+R19</f>
        <v>#DIV/0!</v>
      </c>
      <c r="AA19" s="24" t="e">
        <f>'ModelParams Lw'!$B$3+'ModelParams Lw'!$B$4*LOG10($B19/3600/(PI()/4*($D19/1000)^2))+'ModelParams Lw'!$B$5*LOG10(2*$H19/(1.2*($B19/3600/(PI()/4*($D19/1000)^2))^2))+10*LOG10($D19/1000)+S19</f>
        <v>#DIV/0!</v>
      </c>
      <c r="AB19" s="24" t="e">
        <f>10*LOG10(IF(T19="",0,POWER(10,((T19+'ModelParams Lw'!$O$4)/10))) +IF(U19="",0,POWER(10,((U19+'ModelParams Lw'!$P$4)/10))) +IF(V19="",0,POWER(10,((V19+'ModelParams Lw'!$Q$4)/10))) +IF(W19="",0,POWER(10,((W19+'ModelParams Lw'!$R$4)/10))) +IF(X19="",0,POWER(10,((X19+'ModelParams Lw'!$S$4)/10))) +IF(Y19="",0,POWER(10,((Y19+'ModelParams Lw'!$T$4)/10))) +IF(Z19="",0,POWER(10,((Z19+'ModelParams Lw'!$U$4)/10)))+IF(AA19="",0,POWER(10,((AA19+'ModelParams Lw'!$V$4)/10))))</f>
        <v>#DIV/0!</v>
      </c>
      <c r="AC19" s="24" t="e">
        <f t="shared" si="16"/>
        <v>#DIV/0!</v>
      </c>
      <c r="AD19" s="24" t="e">
        <f>(T19-'ModelParams Lw'!O$10)/'ModelParams Lw'!O$11</f>
        <v>#DIV/0!</v>
      </c>
      <c r="AE19" s="24" t="e">
        <f>(U19-'ModelParams Lw'!P$10)/'ModelParams Lw'!P$11</f>
        <v>#DIV/0!</v>
      </c>
      <c r="AF19" s="24" t="e">
        <f>(V19-'ModelParams Lw'!Q$10)/'ModelParams Lw'!Q$11</f>
        <v>#DIV/0!</v>
      </c>
      <c r="AG19" s="24" t="e">
        <f>(W19-'ModelParams Lw'!R$10)/'ModelParams Lw'!R$11</f>
        <v>#DIV/0!</v>
      </c>
      <c r="AH19" s="24" t="e">
        <f>(X19-'ModelParams Lw'!S$10)/'ModelParams Lw'!S$11</f>
        <v>#DIV/0!</v>
      </c>
      <c r="AI19" s="24" t="e">
        <f>(Y19-'ModelParams Lw'!T$10)/'ModelParams Lw'!T$11</f>
        <v>#DIV/0!</v>
      </c>
      <c r="AJ19" s="24" t="e">
        <f>(Z19-'ModelParams Lw'!U$10)/'ModelParams Lw'!U$11</f>
        <v>#DIV/0!</v>
      </c>
      <c r="AK19" s="24" t="e">
        <f>(AA19-'ModelParams Lw'!V$10)/'ModelParams Lw'!V$11</f>
        <v>#DIV/0!</v>
      </c>
      <c r="AL19" s="24" t="e">
        <f t="shared" si="17"/>
        <v>#DIV/0!</v>
      </c>
      <c r="AM19" s="24" t="e">
        <f>LOOKUP($G19,SilencerParams!$E$3:$E$98,SilencerParams!K$3:K$98)</f>
        <v>#DIV/0!</v>
      </c>
      <c r="AN19" s="24" t="e">
        <f>LOOKUP($G19,SilencerParams!$E$3:$E$98,SilencerParams!L$3:L$98)</f>
        <v>#DIV/0!</v>
      </c>
      <c r="AO19" s="24" t="e">
        <f>LOOKUP($G19,SilencerParams!$E$3:$E$98,SilencerParams!M$3:M$98)</f>
        <v>#DIV/0!</v>
      </c>
      <c r="AP19" s="24" t="e">
        <f>LOOKUP($G19,SilencerParams!$E$3:$E$98,SilencerParams!N$3:N$98)</f>
        <v>#DIV/0!</v>
      </c>
      <c r="AQ19" s="24" t="e">
        <f>LOOKUP($G19,SilencerParams!$E$3:$E$98,SilencerParams!O$3:O$98)</f>
        <v>#DIV/0!</v>
      </c>
      <c r="AR19" s="24" t="e">
        <f>LOOKUP($G19,SilencerParams!$E$3:$E$98,SilencerParams!P$3:P$98)</f>
        <v>#DIV/0!</v>
      </c>
      <c r="AS19" s="24" t="e">
        <f>LOOKUP($G19,SilencerParams!$E$3:$E$98,SilencerParams!Q$3:Q$98)</f>
        <v>#DIV/0!</v>
      </c>
      <c r="AT19" s="24" t="e">
        <f>LOOKUP($G19,SilencerParams!$E$3:$E$98,SilencerParams!R$3:R$98)</f>
        <v>#DIV/0!</v>
      </c>
      <c r="AU19" s="151" t="e">
        <f>LOOKUP($G19,SilencerParams!$E$3:$E$98,SilencerParams!S$3:S$98)</f>
        <v>#DIV/0!</v>
      </c>
      <c r="AV19" s="151" t="e">
        <f>LOOKUP($G19,SilencerParams!$E$3:$E$98,SilencerParams!T$3:T$98)</f>
        <v>#DIV/0!</v>
      </c>
      <c r="AW19" s="151" t="e">
        <f>LOOKUP($G19,SilencerParams!$E$3:$E$98,SilencerParams!U$3:U$98)</f>
        <v>#DIV/0!</v>
      </c>
      <c r="AX19" s="151" t="e">
        <f>LOOKUP($G19,SilencerParams!$E$3:$E$98,SilencerParams!V$3:V$98)</f>
        <v>#DIV/0!</v>
      </c>
      <c r="AY19" s="151" t="e">
        <f>LOOKUP($G19,SilencerParams!$E$3:$E$98,SilencerParams!W$3:W$98)</f>
        <v>#DIV/0!</v>
      </c>
      <c r="AZ19" s="151" t="e">
        <f>LOOKUP($G19,SilencerParams!$E$3:$E$98,SilencerParams!X$3:X$98)</f>
        <v>#DIV/0!</v>
      </c>
      <c r="BA19" s="151" t="e">
        <f>LOOKUP($G19,SilencerParams!$E$3:$E$98,SilencerParams!Y$3:Y$98)</f>
        <v>#DIV/0!</v>
      </c>
      <c r="BB19" s="151" t="e">
        <f>LOOKUP($G19,SilencerParams!$E$3:$E$98,SilencerParams!Z$3:Z$98)</f>
        <v>#DIV/0!</v>
      </c>
      <c r="BC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LOOKUP(IF(MROUND($AL19,2)&lt;=$AL19,CONCATENATE($D19,IF($F19&gt;=1000,$F19,CONCATENATE(0,$F19)),CONCATENATE(0,MROUND($AL19,2)+2)),CONCATENATE($D19,IF($F19&gt;=1000,$F19,CONCATENATE(0,$F19)),CONCATENATE(0,MROUND($AL19,2)-2))),SilencerParams!$E$3:$E$98,SilencerParams!S$3:S$98)</f>
        <v>#DIV/0!</v>
      </c>
      <c r="BD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LOOKUP(IF(MROUND($AL19,2)&lt;=$AL19,CONCATENATE($D19,IF($F19&gt;=1000,$F19,CONCATENATE(0,$F19)),CONCATENATE(0,MROUND($AL19,2)+2)),CONCATENATE($D19,IF($F19&gt;=1000,$F19,CONCATENATE(0,$F19)),CONCATENATE(0,MROUND($AL19,2)-2))),SilencerParams!$E$3:$E$98,SilencerParams!T$3:T$98)</f>
        <v>#DIV/0!</v>
      </c>
      <c r="BE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LOOKUP(IF(MROUND($AL19,2)&lt;=$AL19,CONCATENATE($D19,IF($F19&gt;=1000,$F19,CONCATENATE(0,$F19)),CONCATENATE(0,MROUND($AL19,2)+2)),CONCATENATE($D19,IF($F19&gt;=1000,$F19,CONCATENATE(0,$F19)),CONCATENATE(0,MROUND($AL19,2)-2))),SilencerParams!$E$3:$E$98,SilencerParams!U$3:U$98)</f>
        <v>#DIV/0!</v>
      </c>
      <c r="BF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LOOKUP(IF(MROUND($AL19,2)&lt;=$AL19,CONCATENATE($D19,IF($F19&gt;=1000,$F19,CONCATENATE(0,$F19)),CONCATENATE(0,MROUND($AL19,2)+2)),CONCATENATE($D19,IF($F19&gt;=1000,$F19,CONCATENATE(0,$F19)),CONCATENATE(0,MROUND($AL19,2)-2))),SilencerParams!$E$3:$E$98,SilencerParams!V$3:V$98)</f>
        <v>#DIV/0!</v>
      </c>
      <c r="BG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LOOKUP(IF(MROUND($AL19,2)&lt;=$AL19,CONCATENATE($D19,IF($F19&gt;=1000,$F19,CONCATENATE(0,$F19)),CONCATENATE(0,MROUND($AL19,2)+2)),CONCATENATE($D19,IF($F19&gt;=1000,$F19,CONCATENATE(0,$F19)),CONCATENATE(0,MROUND($AL19,2)-2))),SilencerParams!$E$3:$E$98,SilencerParams!W$3:W$98)</f>
        <v>#DIV/0!</v>
      </c>
      <c r="BH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LOOKUP(IF(MROUND($AL19,2)&lt;=$AL19,CONCATENATE($D19,IF($F19&gt;=1000,$F19,CONCATENATE(0,$F19)),CONCATENATE(0,MROUND($AL19,2)+2)),CONCATENATE($D19,IF($F19&gt;=1000,$F19,CONCATENATE(0,$F19)),CONCATENATE(0,MROUND($AL19,2)-2))),SilencerParams!$E$3:$E$98,SilencerParams!X$3:X$98)</f>
        <v>#DIV/0!</v>
      </c>
      <c r="BI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LOOKUP(IF(MROUND($AL19,2)&lt;=$AL19,CONCATENATE($D19,IF($F19&gt;=1000,$F19,CONCATENATE(0,$F19)),CONCATENATE(0,MROUND($AL19,2)+2)),CONCATENATE($D19,IF($F19&gt;=1000,$F19,CONCATENATE(0,$F19)),CONCATENATE(0,MROUND($AL19,2)-2))),SilencerParams!$E$3:$E$98,SilencerParams!Y$3:Y$98)</f>
        <v>#DIV/0!</v>
      </c>
      <c r="BJ19" s="151" t="e">
        <f>LOOKUP(IF(MROUND($AL19,2)&lt;=$AL19,CONCATENATE($D19,IF($F19&gt;=1000,$F19,CONCATENATE(0,$F19)),CONCATENATE(0,MROUND($AL19,2)+2)),CONCATENATE($D19,IF($F19&gt;=1000,$F19,CONCATENATE(0,$F19)),CONCATENATE(0,MROUND($AL19,2)-2))),SilencerParams!$E$3:$E$98,SilencerParams!Z$3:Z$98)</f>
        <v>#DIV/0!</v>
      </c>
      <c r="BK19" s="151" t="e">
        <f>IF($AL19&lt;2,LOOKUP(CONCATENATE($D19,IF($E19&gt;=1000,$E19,CONCATENATE(0,$E19)),"02"),SilencerParams!$E$3:$E$98,SilencerParams!S$3:S$98)/(LOG10(2)-LOG10(0.0001))*(LOG10($AL19)-LOG10(0.0001)),(BC19-AU19)/(LOG10(IF(MROUND($AL19,2)&lt;=$AL19,MROUND($AL19,2)+2,MROUND($AL19,2)-2))-LOG10(MROUND($AL19,2)))*(LOG10($AL19)-LOG10(MROUND($AL19,2)))+AU19)</f>
        <v>#DIV/0!</v>
      </c>
      <c r="BL19" s="151" t="e">
        <f>IF($AL19&lt;2,LOOKUP(CONCATENATE($D19,IF($E19&gt;=1000,$E19,CONCATENATE(0,$E19)),"02"),SilencerParams!$E$3:$E$98,SilencerParams!T$3:T$98)/(LOG10(2)-LOG10(0.0001))*(LOG10($AL19)-LOG10(0.0001)),(BD19-AV19)/(LOG10(IF(MROUND($AL19,2)&lt;=$AL19,MROUND($AL19,2)+2,MROUND($AL19,2)-2))-LOG10(MROUND($AL19,2)))*(LOG10($AL19)-LOG10(MROUND($AL19,2)))+AV19)</f>
        <v>#DIV/0!</v>
      </c>
      <c r="BM19" s="151" t="e">
        <f>IF($AL19&lt;2,LOOKUP(CONCATENATE($D19,IF($E19&gt;=1000,$E19,CONCATENATE(0,$E19)),"02"),SilencerParams!$E$3:$E$98,SilencerParams!U$3:U$98)/(LOG10(2)-LOG10(0.0001))*(LOG10($AL19)-LOG10(0.0001)),(BE19-AW19)/(LOG10(IF(MROUND($AL19,2)&lt;=$AL19,MROUND($AL19,2)+2,MROUND($AL19,2)-2))-LOG10(MROUND($AL19,2)))*(LOG10($AL19)-LOG10(MROUND($AL19,2)))+AW19)</f>
        <v>#DIV/0!</v>
      </c>
      <c r="BN19" s="151" t="e">
        <f>IF($AL19&lt;2,LOOKUP(CONCATENATE($D19,IF($E19&gt;=1000,$E19,CONCATENATE(0,$E19)),"02"),SilencerParams!$E$3:$E$98,SilencerParams!V$3:V$98)/(LOG10(2)-LOG10(0.0001))*(LOG10($AL19)-LOG10(0.0001)),(BF19-AX19)/(LOG10(IF(MROUND($AL19,2)&lt;=$AL19,MROUND($AL19,2)+2,MROUND($AL19,2)-2))-LOG10(MROUND($AL19,2)))*(LOG10($AL19)-LOG10(MROUND($AL19,2)))+AX19)</f>
        <v>#DIV/0!</v>
      </c>
      <c r="BO19" s="151" t="e">
        <f>IF($AL19&lt;2,LOOKUP(CONCATENATE($D19,IF($E19&gt;=1000,$E19,CONCATENATE(0,$E19)),"02"),SilencerParams!$E$3:$E$98,SilencerParams!W$3:W$98)/(LOG10(2)-LOG10(0.0001))*(LOG10($AL19)-LOG10(0.0001)),(BG19-AY19)/(LOG10(IF(MROUND($AL19,2)&lt;=$AL19,MROUND($AL19,2)+2,MROUND($AL19,2)-2))-LOG10(MROUND($AL19,2)))*(LOG10($AL19)-LOG10(MROUND($AL19,2)))+AY19)</f>
        <v>#DIV/0!</v>
      </c>
      <c r="BP19" s="151" t="e">
        <f>IF($AL19&lt;2,LOOKUP(CONCATENATE($D19,IF($E19&gt;=1000,$E19,CONCATENATE(0,$E19)),"02"),SilencerParams!$E$3:$E$98,SilencerParams!X$3:X$98)/(LOG10(2)-LOG10(0.0001))*(LOG10($AL19)-LOG10(0.0001)),(BH19-AZ19)/(LOG10(IF(MROUND($AL19,2)&lt;=$AL19,MROUND($AL19,2)+2,MROUND($AL19,2)-2))-LOG10(MROUND($AL19,2)))*(LOG10($AL19)-LOG10(MROUND($AL19,2)))+AZ19)</f>
        <v>#DIV/0!</v>
      </c>
      <c r="BQ19" s="151" t="e">
        <f>IF($AL19&lt;2,LOOKUP(CONCATENATE($D19,IF($E19&gt;=1000,$E19,CONCATENATE(0,$E19)),"02"),SilencerParams!$E$3:$E$98,SilencerParams!Y$3:Y$98)/(LOG10(2)-LOG10(0.0001))*(LOG10($AL19)-LOG10(0.0001)),(BI19-BA19)/(LOG10(IF(MROUND($AL19,2)&lt;=$AL19,MROUND($AL19,2)+2,MROUND($AL19,2)-2))-LOG10(MROUND($AL19,2)))*(LOG10($AL19)-LOG10(MROUND($AL19,2)))+BA19)</f>
        <v>#DIV/0!</v>
      </c>
      <c r="BR19" s="151" t="e">
        <f>IF($AL19&lt;2,LOOKUP(CONCATENATE($D19,IF($E19&gt;=1000,$E19,CONCATENATE(0,$E19)),"02"),SilencerParams!$E$3:$E$98,SilencerParams!Z$3:Z$98)/(LOG10(2)-LOG10(0.0001))*(LOG10($AL19)-LOG10(0.0001)),(BJ19-BB19)/(LOG10(IF(MROUND($AL19,2)&lt;=$AL19,MROUND($AL19,2)+2,MROUND($AL19,2)-2))-LOG10(MROUND($AL19,2)))*(LOG10($AL19)-LOG10(MROUND($AL19,2)))+BB19)</f>
        <v>#DIV/0!</v>
      </c>
      <c r="BS19" s="24" t="e">
        <f t="shared" si="18"/>
        <v>#DIV/0!</v>
      </c>
      <c r="BT19" s="24" t="e">
        <f t="shared" si="19"/>
        <v>#DIV/0!</v>
      </c>
      <c r="BU19" s="24" t="e">
        <f t="shared" si="20"/>
        <v>#DIV/0!</v>
      </c>
      <c r="BV19" s="24" t="e">
        <f t="shared" si="21"/>
        <v>#DIV/0!</v>
      </c>
      <c r="BW19" s="24" t="e">
        <f t="shared" si="22"/>
        <v>#DIV/0!</v>
      </c>
      <c r="BX19" s="24" t="e">
        <f t="shared" si="23"/>
        <v>#DIV/0!</v>
      </c>
      <c r="BY19" s="24" t="e">
        <f t="shared" si="24"/>
        <v>#DIV/0!</v>
      </c>
      <c r="BZ19" s="24" t="e">
        <f t="shared" si="25"/>
        <v>#DIV/0!</v>
      </c>
      <c r="CA19" s="24" t="e">
        <f>10*LOG10(IF(BS19="",0,POWER(10,((BS19+'ModelParams Lw'!$O$4)/10))) +IF(BT19="",0,POWER(10,((BT19+'ModelParams Lw'!$P$4)/10))) +IF(BU19="",0,POWER(10,((BU19+'ModelParams Lw'!$Q$4)/10))) +IF(BV19="",0,POWER(10,((BV19+'ModelParams Lw'!$R$4)/10))) +IF(BW19="",0,POWER(10,((BW19+'ModelParams Lw'!$S$4)/10))) +IF(BX19="",0,POWER(10,((BX19+'ModelParams Lw'!$T$4)/10))) +IF(BY19="",0,POWER(10,((BY19+'ModelParams Lw'!$U$4)/10)))+IF(BZ19="",0,POWER(10,((BZ19+'ModelParams Lw'!$V$4)/10))))</f>
        <v>#DIV/0!</v>
      </c>
      <c r="CB19" s="24" t="e">
        <f t="shared" si="26"/>
        <v>#DIV/0!</v>
      </c>
      <c r="CC19" s="24" t="e">
        <f>(BS19-'ModelParams Lw'!O$10)/'ModelParams Lw'!O$11</f>
        <v>#DIV/0!</v>
      </c>
      <c r="CD19" s="24" t="e">
        <f>(BT19-'ModelParams Lw'!P$10)/'ModelParams Lw'!P$11</f>
        <v>#DIV/0!</v>
      </c>
      <c r="CE19" s="24" t="e">
        <f>(BU19-'ModelParams Lw'!Q$10)/'ModelParams Lw'!Q$11</f>
        <v>#DIV/0!</v>
      </c>
      <c r="CF19" s="24" t="e">
        <f>(BV19-'ModelParams Lw'!R$10)/'ModelParams Lw'!R$11</f>
        <v>#DIV/0!</v>
      </c>
      <c r="CG19" s="24" t="e">
        <f>(BW19-'ModelParams Lw'!S$10)/'ModelParams Lw'!S$11</f>
        <v>#DIV/0!</v>
      </c>
      <c r="CH19" s="24" t="e">
        <f>(BX19-'ModelParams Lw'!T$10)/'ModelParams Lw'!T$11</f>
        <v>#DIV/0!</v>
      </c>
      <c r="CI19" s="24" t="e">
        <f>(BY19-'ModelParams Lw'!U$10)/'ModelParams Lw'!U$11</f>
        <v>#DIV/0!</v>
      </c>
      <c r="CJ19" s="24" t="e">
        <f>(BZ19-'ModelParams Lw'!V$10)/'ModelParams Lw'!V$11</f>
        <v>#DIV/0!</v>
      </c>
      <c r="CK19" s="24">
        <f>IF(Calcul!$E24="SW",'ModelParams Lw'!C$18+'ModelParams Lw'!C$19*LOG(CK$3)+'ModelParams Lw'!C$20*(PI()/4*($D19/1000)^2),IF('ModelParams Lw'!C$21+'ModelParams Lw'!C$22*LOG(CK$3)+'ModelParams Lw'!C$23*(PI()/4*($D19/1000)^2)&lt;'ModelParams Lw'!C$18+'ModelParams Lw'!C$19*LOG(CK$3)+'ModelParams Lw'!C$20*(PI()/4*($D19/1000)^2),'ModelParams Lw'!C$18+'ModelParams Lw'!C$19*LOG(CK$3)+'ModelParams Lw'!C$20*(PI()/4*($D19/1000)^2),'ModelParams Lw'!C$21+'ModelParams Lw'!C$22*LOG(CK$3)+'ModelParams Lw'!C$23*(PI()/4*($D19/1000)^2)))</f>
        <v>31.246735224896717</v>
      </c>
      <c r="CL19" s="24">
        <f>IF(Calcul!$E24="SW",'ModelParams Lw'!D$18+'ModelParams Lw'!D$19*LOG(CL$3)+'ModelParams Lw'!D$20*(PI()/4*($D19/1000)^2),IF('ModelParams Lw'!D$21+'ModelParams Lw'!D$22*LOG(CL$3)+'ModelParams Lw'!D$23*(PI()/4*($D19/1000)^2)&lt;'ModelParams Lw'!D$18+'ModelParams Lw'!D$19*LOG(CL$3)+'ModelParams Lw'!D$20*(PI()/4*($D19/1000)^2),'ModelParams Lw'!D$18+'ModelParams Lw'!D$19*LOG(CL$3)+'ModelParams Lw'!D$20*(PI()/4*($D19/1000)^2),'ModelParams Lw'!D$21+'ModelParams Lw'!D$22*LOG(CL$3)+'ModelParams Lw'!D$23*(PI()/4*($D19/1000)^2)))</f>
        <v>39.203910379364636</v>
      </c>
      <c r="CM19" s="24">
        <f>IF(Calcul!$E24="SW",'ModelParams Lw'!E$18+'ModelParams Lw'!E$19*LOG(CM$3)+'ModelParams Lw'!E$20*(PI()/4*($D19/1000)^2),IF('ModelParams Lw'!E$21+'ModelParams Lw'!E$22*LOG(CM$3)+'ModelParams Lw'!E$23*(PI()/4*($D19/1000)^2)&lt;'ModelParams Lw'!E$18+'ModelParams Lw'!E$19*LOG(CM$3)+'ModelParams Lw'!E$20*(PI()/4*($D19/1000)^2),'ModelParams Lw'!E$18+'ModelParams Lw'!E$19*LOG(CM$3)+'ModelParams Lw'!E$20*(PI()/4*($D19/1000)^2),'ModelParams Lw'!E$21+'ModelParams Lw'!E$22*LOG(CM$3)+'ModelParams Lw'!E$23*(PI()/4*($D19/1000)^2)))</f>
        <v>38.761096154158118</v>
      </c>
      <c r="CN19" s="24">
        <f>IF(Calcul!$E24="SW",'ModelParams Lw'!F$18+'ModelParams Lw'!F$19*LOG(CN$3)+'ModelParams Lw'!F$20*(PI()/4*($D19/1000)^2),IF('ModelParams Lw'!F$21+'ModelParams Lw'!F$22*LOG(CN$3)+'ModelParams Lw'!F$23*(PI()/4*($D19/1000)^2)&lt;'ModelParams Lw'!F$18+'ModelParams Lw'!F$19*LOG(CN$3)+'ModelParams Lw'!F$20*(PI()/4*($D19/1000)^2),'ModelParams Lw'!F$18+'ModelParams Lw'!F$19*LOG(CN$3)+'ModelParams Lw'!F$20*(PI()/4*($D19/1000)^2),'ModelParams Lw'!F$21+'ModelParams Lw'!F$22*LOG(CN$3)+'ModelParams Lw'!F$23*(PI()/4*($D19/1000)^2)))</f>
        <v>42.457901012674256</v>
      </c>
      <c r="CO19" s="24">
        <f>IF(Calcul!$E24="SW",'ModelParams Lw'!G$18+'ModelParams Lw'!G$19*LOG(CO$3)+'ModelParams Lw'!G$20*(PI()/4*($D19/1000)^2),IF('ModelParams Lw'!G$21+'ModelParams Lw'!G$22*LOG(CO$3)+'ModelParams Lw'!G$23*(PI()/4*($D19/1000)^2)&lt;'ModelParams Lw'!G$18+'ModelParams Lw'!G$19*LOG(CO$3)+'ModelParams Lw'!G$20*(PI()/4*($D19/1000)^2),'ModelParams Lw'!G$18+'ModelParams Lw'!G$19*LOG(CO$3)+'ModelParams Lw'!G$20*(PI()/4*($D19/1000)^2),'ModelParams Lw'!G$21+'ModelParams Lw'!G$22*LOG(CO$3)+'ModelParams Lw'!G$23*(PI()/4*($D19/1000)^2)))</f>
        <v>39.983812335865188</v>
      </c>
      <c r="CP19" s="24">
        <f>IF(Calcul!$E24="SW",'ModelParams Lw'!H$18+'ModelParams Lw'!H$19*LOG(CP$3)+'ModelParams Lw'!H$20*(PI()/4*($D19/1000)^2),IF('ModelParams Lw'!H$21+'ModelParams Lw'!H$22*LOG(CP$3)+'ModelParams Lw'!H$23*(PI()/4*($D19/1000)^2)&lt;'ModelParams Lw'!H$18+'ModelParams Lw'!H$19*LOG(CP$3)+'ModelParams Lw'!H$20*(PI()/4*($D19/1000)^2),'ModelParams Lw'!H$18+'ModelParams Lw'!H$19*LOG(CP$3)+'ModelParams Lw'!H$20*(PI()/4*($D19/1000)^2),'ModelParams Lw'!H$21+'ModelParams Lw'!H$22*LOG(CP$3)+'ModelParams Lw'!H$23*(PI()/4*($D19/1000)^2)))</f>
        <v>40.306137042572608</v>
      </c>
      <c r="CQ19" s="24">
        <f>IF(Calcul!$E24="SW",'ModelParams Lw'!I$18+'ModelParams Lw'!I$19*LOG(CQ$3)+'ModelParams Lw'!I$20*(PI()/4*($D19/1000)^2),IF('ModelParams Lw'!I$21+'ModelParams Lw'!I$22*LOG(CQ$3)+'ModelParams Lw'!I$23*(PI()/4*($D19/1000)^2)&lt;'ModelParams Lw'!I$18+'ModelParams Lw'!I$19*LOG(CQ$3)+'ModelParams Lw'!I$20*(PI()/4*($D19/1000)^2),'ModelParams Lw'!I$18+'ModelParams Lw'!I$19*LOG(CQ$3)+'ModelParams Lw'!I$20*(PI()/4*($D19/1000)^2),'ModelParams Lw'!I$21+'ModelParams Lw'!I$22*LOG(CQ$3)+'ModelParams Lw'!I$23*(PI()/4*($D19/1000)^2)))</f>
        <v>35.604370798776131</v>
      </c>
      <c r="CR19" s="24">
        <f>IF(Calcul!$E24="SW",'ModelParams Lw'!J$18+'ModelParams Lw'!J$19*LOG(CR$3)+'ModelParams Lw'!J$20*(PI()/4*($D19/1000)^2),IF('ModelParams Lw'!J$21+'ModelParams Lw'!J$22*LOG(CR$3)+'ModelParams Lw'!J$23*(PI()/4*($D19/1000)^2)&lt;'ModelParams Lw'!J$18+'ModelParams Lw'!J$19*LOG(CR$3)+'ModelParams Lw'!J$20*(PI()/4*($D19/1000)^2),'ModelParams Lw'!J$18+'ModelParams Lw'!J$19*LOG(CR$3)+'ModelParams Lw'!J$20*(PI()/4*($D19/1000)^2),'ModelParams Lw'!J$21+'ModelParams Lw'!J$22*LOG(CR$3)+'ModelParams Lw'!J$23*(PI()/4*($D19/1000)^2)))</f>
        <v>26.405199060578074</v>
      </c>
      <c r="CS19" s="24" t="e">
        <f t="shared" si="3"/>
        <v>#DIV/0!</v>
      </c>
      <c r="CT19" s="24" t="e">
        <f t="shared" si="4"/>
        <v>#DIV/0!</v>
      </c>
      <c r="CU19" s="24" t="e">
        <f t="shared" si="5"/>
        <v>#DIV/0!</v>
      </c>
      <c r="CV19" s="24" t="e">
        <f t="shared" si="6"/>
        <v>#DIV/0!</v>
      </c>
      <c r="CW19" s="24" t="e">
        <f t="shared" si="7"/>
        <v>#DIV/0!</v>
      </c>
      <c r="CX19" s="24" t="e">
        <f t="shared" si="8"/>
        <v>#DIV/0!</v>
      </c>
      <c r="CY19" s="24" t="e">
        <f t="shared" si="9"/>
        <v>#DIV/0!</v>
      </c>
      <c r="CZ19" s="24" t="e">
        <f t="shared" si="10"/>
        <v>#DIV/0!</v>
      </c>
      <c r="DA19" s="24" t="e">
        <f>10*LOG10(IF(CS19="",0,POWER(10,((CS19+'ModelParams Lw'!$O$4)/10))) +IF(CT19="",0,POWER(10,((CT19+'ModelParams Lw'!$P$4)/10))) +IF(CU19="",0,POWER(10,((CU19+'ModelParams Lw'!$Q$4)/10))) +IF(CV19="",0,POWER(10,((CV19+'ModelParams Lw'!$R$4)/10))) +IF(CW19="",0,POWER(10,((CW19+'ModelParams Lw'!$S$4)/10))) +IF(CX19="",0,POWER(10,((CX19+'ModelParams Lw'!$T$4)/10))) +IF(CY19="",0,POWER(10,((CY19+'ModelParams Lw'!$U$4)/10)))+IF(CZ19="",0,POWER(10,((CZ19+'ModelParams Lw'!$V$4)/10))))</f>
        <v>#DIV/0!</v>
      </c>
      <c r="DB19" s="24" t="e">
        <f t="shared" si="27"/>
        <v>#DIV/0!</v>
      </c>
      <c r="DC19" s="24" t="e">
        <f>(CS19-'ModelParams Lw'!$O$10)/'ModelParams Lw'!$O$11</f>
        <v>#DIV/0!</v>
      </c>
      <c r="DD19" s="24" t="e">
        <f>(CT19-'ModelParams Lw'!$P$10)/'ModelParams Lw'!$P$11</f>
        <v>#DIV/0!</v>
      </c>
      <c r="DE19" s="24" t="e">
        <f>(CU19-'ModelParams Lw'!$Q$10)/'ModelParams Lw'!$Q$11</f>
        <v>#DIV/0!</v>
      </c>
      <c r="DF19" s="24" t="e">
        <f>(CV19-'ModelParams Lw'!$R$10)/'ModelParams Lw'!$R$11</f>
        <v>#DIV/0!</v>
      </c>
      <c r="DG19" s="24" t="e">
        <f>(CW19-'ModelParams Lw'!$S$10)/'ModelParams Lw'!$S$11</f>
        <v>#DIV/0!</v>
      </c>
      <c r="DH19" s="24" t="e">
        <f>(CX19-'ModelParams Lw'!$T$10)/'ModelParams Lw'!$T$11</f>
        <v>#DIV/0!</v>
      </c>
      <c r="DI19" s="24" t="e">
        <f>(CY19-'ModelParams Lw'!$U$10)/'ModelParams Lw'!$U$11</f>
        <v>#DIV/0!</v>
      </c>
      <c r="DJ19" s="24" t="e">
        <f>(CZ19-'ModelParams Lw'!$V$10)/'ModelParams Lw'!$V$11</f>
        <v>#DIV/0!</v>
      </c>
    </row>
    <row r="20" spans="1:114">
      <c r="A20" s="12">
        <f>Calcul!B25</f>
        <v>0</v>
      </c>
      <c r="B20" s="12">
        <f t="shared" si="11"/>
        <v>0</v>
      </c>
      <c r="C20" s="12">
        <f>Calcul!C25</f>
        <v>0</v>
      </c>
      <c r="D20" s="12">
        <f>Calcul!D25</f>
        <v>0</v>
      </c>
      <c r="E20" s="12">
        <f t="shared" si="12"/>
        <v>400</v>
      </c>
      <c r="F20" s="12">
        <f t="shared" si="13"/>
        <v>900</v>
      </c>
      <c r="G20" s="12" t="e">
        <f t="shared" si="14"/>
        <v>#DIV/0!</v>
      </c>
      <c r="H20" s="24" t="e">
        <f t="shared" si="0"/>
        <v>#DIV/0!</v>
      </c>
      <c r="I20" s="24">
        <f>'ModelParams Lw'!$B$6*EXP('ModelParams Lw'!$C$6*D20)</f>
        <v>-0.98585217513044054</v>
      </c>
      <c r="J20" s="24">
        <f>'ModelParams Lw'!$B$7*D20^2+'ModelParams Lw'!$C$7*D20+'ModelParams Lw'!$D$7</f>
        <v>-7.1</v>
      </c>
      <c r="K20" s="24">
        <f>'ModelParams Lw'!$B$8*D20^2+'ModelParams Lw'!$C$8*D20+'ModelParams Lw'!$D$8</f>
        <v>46.485999999999997</v>
      </c>
      <c r="L20" s="21" t="e">
        <f t="shared" si="15"/>
        <v>#DIV/0!</v>
      </c>
      <c r="M20" s="21" t="e">
        <f t="shared" si="15"/>
        <v>#DIV/0!</v>
      </c>
      <c r="N20" s="21" t="e">
        <f t="shared" si="15"/>
        <v>#DIV/0!</v>
      </c>
      <c r="O20" s="21" t="e">
        <f t="shared" si="15"/>
        <v>#DIV/0!</v>
      </c>
      <c r="P20" s="21" t="e">
        <f t="shared" si="15"/>
        <v>#DIV/0!</v>
      </c>
      <c r="Q20" s="21" t="e">
        <f t="shared" si="15"/>
        <v>#DIV/0!</v>
      </c>
      <c r="R20" s="21" t="e">
        <f t="shared" si="15"/>
        <v>#DIV/0!</v>
      </c>
      <c r="S20" s="21" t="e">
        <f t="shared" si="15"/>
        <v>#DIV/0!</v>
      </c>
      <c r="T20" s="24" t="e">
        <f>'ModelParams Lw'!$B$3+'ModelParams Lw'!$B$4*LOG10($B20/3600/(PI()/4*($D20/1000)^2))+'ModelParams Lw'!$B$5*LOG10(2*$H20/(1.2*($B20/3600/(PI()/4*($D20/1000)^2))^2))+10*LOG10($D20/1000)+L20</f>
        <v>#DIV/0!</v>
      </c>
      <c r="U20" s="24" t="e">
        <f>'ModelParams Lw'!$B$3+'ModelParams Lw'!$B$4*LOG10($B20/3600/(PI()/4*($D20/1000)^2))+'ModelParams Lw'!$B$5*LOG10(2*$H20/(1.2*($B20/3600/(PI()/4*($D20/1000)^2))^2))+10*LOG10($D20/1000)+M20</f>
        <v>#DIV/0!</v>
      </c>
      <c r="V20" s="24" t="e">
        <f>'ModelParams Lw'!$B$3+'ModelParams Lw'!$B$4*LOG10($B20/3600/(PI()/4*($D20/1000)^2))+'ModelParams Lw'!$B$5*LOG10(2*$H20/(1.2*($B20/3600/(PI()/4*($D20/1000)^2))^2))+10*LOG10($D20/1000)+N20</f>
        <v>#DIV/0!</v>
      </c>
      <c r="W20" s="24" t="e">
        <f>'ModelParams Lw'!$B$3+'ModelParams Lw'!$B$4*LOG10($B20/3600/(PI()/4*($D20/1000)^2))+'ModelParams Lw'!$B$5*LOG10(2*$H20/(1.2*($B20/3600/(PI()/4*($D20/1000)^2))^2))+10*LOG10($D20/1000)+O20</f>
        <v>#DIV/0!</v>
      </c>
      <c r="X20" s="24" t="e">
        <f>'ModelParams Lw'!$B$3+'ModelParams Lw'!$B$4*LOG10($B20/3600/(PI()/4*($D20/1000)^2))+'ModelParams Lw'!$B$5*LOG10(2*$H20/(1.2*($B20/3600/(PI()/4*($D20/1000)^2))^2))+10*LOG10($D20/1000)+P20</f>
        <v>#DIV/0!</v>
      </c>
      <c r="Y20" s="24" t="e">
        <f>'ModelParams Lw'!$B$3+'ModelParams Lw'!$B$4*LOG10($B20/3600/(PI()/4*($D20/1000)^2))+'ModelParams Lw'!$B$5*LOG10(2*$H20/(1.2*($B20/3600/(PI()/4*($D20/1000)^2))^2))+10*LOG10($D20/1000)+Q20</f>
        <v>#DIV/0!</v>
      </c>
      <c r="Z20" s="24" t="e">
        <f>'ModelParams Lw'!$B$3+'ModelParams Lw'!$B$4*LOG10($B20/3600/(PI()/4*($D20/1000)^2))+'ModelParams Lw'!$B$5*LOG10(2*$H20/(1.2*($B20/3600/(PI()/4*($D20/1000)^2))^2))+10*LOG10($D20/1000)+R20</f>
        <v>#DIV/0!</v>
      </c>
      <c r="AA20" s="24" t="e">
        <f>'ModelParams Lw'!$B$3+'ModelParams Lw'!$B$4*LOG10($B20/3600/(PI()/4*($D20/1000)^2))+'ModelParams Lw'!$B$5*LOG10(2*$H20/(1.2*($B20/3600/(PI()/4*($D20/1000)^2))^2))+10*LOG10($D20/1000)+S20</f>
        <v>#DIV/0!</v>
      </c>
      <c r="AB20" s="24" t="e">
        <f>10*LOG10(IF(T20="",0,POWER(10,((T20+'ModelParams Lw'!$O$4)/10))) +IF(U20="",0,POWER(10,((U20+'ModelParams Lw'!$P$4)/10))) +IF(V20="",0,POWER(10,((V20+'ModelParams Lw'!$Q$4)/10))) +IF(W20="",0,POWER(10,((W20+'ModelParams Lw'!$R$4)/10))) +IF(X20="",0,POWER(10,((X20+'ModelParams Lw'!$S$4)/10))) +IF(Y20="",0,POWER(10,((Y20+'ModelParams Lw'!$T$4)/10))) +IF(Z20="",0,POWER(10,((Z20+'ModelParams Lw'!$U$4)/10)))+IF(AA20="",0,POWER(10,((AA20+'ModelParams Lw'!$V$4)/10))))</f>
        <v>#DIV/0!</v>
      </c>
      <c r="AC20" s="24" t="e">
        <f t="shared" si="16"/>
        <v>#DIV/0!</v>
      </c>
      <c r="AD20" s="24" t="e">
        <f>(T20-'ModelParams Lw'!O$10)/'ModelParams Lw'!O$11</f>
        <v>#DIV/0!</v>
      </c>
      <c r="AE20" s="24" t="e">
        <f>(U20-'ModelParams Lw'!P$10)/'ModelParams Lw'!P$11</f>
        <v>#DIV/0!</v>
      </c>
      <c r="AF20" s="24" t="e">
        <f>(V20-'ModelParams Lw'!Q$10)/'ModelParams Lw'!Q$11</f>
        <v>#DIV/0!</v>
      </c>
      <c r="AG20" s="24" t="e">
        <f>(W20-'ModelParams Lw'!R$10)/'ModelParams Lw'!R$11</f>
        <v>#DIV/0!</v>
      </c>
      <c r="AH20" s="24" t="e">
        <f>(X20-'ModelParams Lw'!S$10)/'ModelParams Lw'!S$11</f>
        <v>#DIV/0!</v>
      </c>
      <c r="AI20" s="24" t="e">
        <f>(Y20-'ModelParams Lw'!T$10)/'ModelParams Lw'!T$11</f>
        <v>#DIV/0!</v>
      </c>
      <c r="AJ20" s="24" t="e">
        <f>(Z20-'ModelParams Lw'!U$10)/'ModelParams Lw'!U$11</f>
        <v>#DIV/0!</v>
      </c>
      <c r="AK20" s="24" t="e">
        <f>(AA20-'ModelParams Lw'!V$10)/'ModelParams Lw'!V$11</f>
        <v>#DIV/0!</v>
      </c>
      <c r="AL20" s="24" t="e">
        <f t="shared" si="17"/>
        <v>#DIV/0!</v>
      </c>
      <c r="AM20" s="24" t="e">
        <f>LOOKUP($G20,SilencerParams!$E$3:$E$98,SilencerParams!K$3:K$98)</f>
        <v>#DIV/0!</v>
      </c>
      <c r="AN20" s="24" t="e">
        <f>LOOKUP($G20,SilencerParams!$E$3:$E$98,SilencerParams!L$3:L$98)</f>
        <v>#DIV/0!</v>
      </c>
      <c r="AO20" s="24" t="e">
        <f>LOOKUP($G20,SilencerParams!$E$3:$E$98,SilencerParams!M$3:M$98)</f>
        <v>#DIV/0!</v>
      </c>
      <c r="AP20" s="24" t="e">
        <f>LOOKUP($G20,SilencerParams!$E$3:$E$98,SilencerParams!N$3:N$98)</f>
        <v>#DIV/0!</v>
      </c>
      <c r="AQ20" s="24" t="e">
        <f>LOOKUP($G20,SilencerParams!$E$3:$E$98,SilencerParams!O$3:O$98)</f>
        <v>#DIV/0!</v>
      </c>
      <c r="AR20" s="24" t="e">
        <f>LOOKUP($G20,SilencerParams!$E$3:$E$98,SilencerParams!P$3:P$98)</f>
        <v>#DIV/0!</v>
      </c>
      <c r="AS20" s="24" t="e">
        <f>LOOKUP($G20,SilencerParams!$E$3:$E$98,SilencerParams!Q$3:Q$98)</f>
        <v>#DIV/0!</v>
      </c>
      <c r="AT20" s="24" t="e">
        <f>LOOKUP($G20,SilencerParams!$E$3:$E$98,SilencerParams!R$3:R$98)</f>
        <v>#DIV/0!</v>
      </c>
      <c r="AU20" s="151" t="e">
        <f>LOOKUP($G20,SilencerParams!$E$3:$E$98,SilencerParams!S$3:S$98)</f>
        <v>#DIV/0!</v>
      </c>
      <c r="AV20" s="151" t="e">
        <f>LOOKUP($G20,SilencerParams!$E$3:$E$98,SilencerParams!T$3:T$98)</f>
        <v>#DIV/0!</v>
      </c>
      <c r="AW20" s="151" t="e">
        <f>LOOKUP($G20,SilencerParams!$E$3:$E$98,SilencerParams!U$3:U$98)</f>
        <v>#DIV/0!</v>
      </c>
      <c r="AX20" s="151" t="e">
        <f>LOOKUP($G20,SilencerParams!$E$3:$E$98,SilencerParams!V$3:V$98)</f>
        <v>#DIV/0!</v>
      </c>
      <c r="AY20" s="151" t="e">
        <f>LOOKUP($G20,SilencerParams!$E$3:$E$98,SilencerParams!W$3:W$98)</f>
        <v>#DIV/0!</v>
      </c>
      <c r="AZ20" s="151" t="e">
        <f>LOOKUP($G20,SilencerParams!$E$3:$E$98,SilencerParams!X$3:X$98)</f>
        <v>#DIV/0!</v>
      </c>
      <c r="BA20" s="151" t="e">
        <f>LOOKUP($G20,SilencerParams!$E$3:$E$98,SilencerParams!Y$3:Y$98)</f>
        <v>#DIV/0!</v>
      </c>
      <c r="BB20" s="151" t="e">
        <f>LOOKUP($G20,SilencerParams!$E$3:$E$98,SilencerParams!Z$3:Z$98)</f>
        <v>#DIV/0!</v>
      </c>
      <c r="BC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LOOKUP(IF(MROUND($AL20,2)&lt;=$AL20,CONCATENATE($D20,IF($F20&gt;=1000,$F20,CONCATENATE(0,$F20)),CONCATENATE(0,MROUND($AL20,2)+2)),CONCATENATE($D20,IF($F20&gt;=1000,$F20,CONCATENATE(0,$F20)),CONCATENATE(0,MROUND($AL20,2)-2))),SilencerParams!$E$3:$E$98,SilencerParams!S$3:S$98)</f>
        <v>#DIV/0!</v>
      </c>
      <c r="BD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LOOKUP(IF(MROUND($AL20,2)&lt;=$AL20,CONCATENATE($D20,IF($F20&gt;=1000,$F20,CONCATENATE(0,$F20)),CONCATENATE(0,MROUND($AL20,2)+2)),CONCATENATE($D20,IF($F20&gt;=1000,$F20,CONCATENATE(0,$F20)),CONCATENATE(0,MROUND($AL20,2)-2))),SilencerParams!$E$3:$E$98,SilencerParams!T$3:T$98)</f>
        <v>#DIV/0!</v>
      </c>
      <c r="BE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LOOKUP(IF(MROUND($AL20,2)&lt;=$AL20,CONCATENATE($D20,IF($F20&gt;=1000,$F20,CONCATENATE(0,$F20)),CONCATENATE(0,MROUND($AL20,2)+2)),CONCATENATE($D20,IF($F20&gt;=1000,$F20,CONCATENATE(0,$F20)),CONCATENATE(0,MROUND($AL20,2)-2))),SilencerParams!$E$3:$E$98,SilencerParams!U$3:U$98)</f>
        <v>#DIV/0!</v>
      </c>
      <c r="BF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LOOKUP(IF(MROUND($AL20,2)&lt;=$AL20,CONCATENATE($D20,IF($F20&gt;=1000,$F20,CONCATENATE(0,$F20)),CONCATENATE(0,MROUND($AL20,2)+2)),CONCATENATE($D20,IF($F20&gt;=1000,$F20,CONCATENATE(0,$F20)),CONCATENATE(0,MROUND($AL20,2)-2))),SilencerParams!$E$3:$E$98,SilencerParams!V$3:V$98)</f>
        <v>#DIV/0!</v>
      </c>
      <c r="BG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LOOKUP(IF(MROUND($AL20,2)&lt;=$AL20,CONCATENATE($D20,IF($F20&gt;=1000,$F20,CONCATENATE(0,$F20)),CONCATENATE(0,MROUND($AL20,2)+2)),CONCATENATE($D20,IF($F20&gt;=1000,$F20,CONCATENATE(0,$F20)),CONCATENATE(0,MROUND($AL20,2)-2))),SilencerParams!$E$3:$E$98,SilencerParams!W$3:W$98)</f>
        <v>#DIV/0!</v>
      </c>
      <c r="BH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LOOKUP(IF(MROUND($AL20,2)&lt;=$AL20,CONCATENATE($D20,IF($F20&gt;=1000,$F20,CONCATENATE(0,$F20)),CONCATENATE(0,MROUND($AL20,2)+2)),CONCATENATE($D20,IF($F20&gt;=1000,$F20,CONCATENATE(0,$F20)),CONCATENATE(0,MROUND($AL20,2)-2))),SilencerParams!$E$3:$E$98,SilencerParams!X$3:X$98)</f>
        <v>#DIV/0!</v>
      </c>
      <c r="BI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LOOKUP(IF(MROUND($AL20,2)&lt;=$AL20,CONCATENATE($D20,IF($F20&gt;=1000,$F20,CONCATENATE(0,$F20)),CONCATENATE(0,MROUND($AL20,2)+2)),CONCATENATE($D20,IF($F20&gt;=1000,$F20,CONCATENATE(0,$F20)),CONCATENATE(0,MROUND($AL20,2)-2))),SilencerParams!$E$3:$E$98,SilencerParams!Y$3:Y$98)</f>
        <v>#DIV/0!</v>
      </c>
      <c r="BJ20" s="151" t="e">
        <f>LOOKUP(IF(MROUND($AL20,2)&lt;=$AL20,CONCATENATE($D20,IF($F20&gt;=1000,$F20,CONCATENATE(0,$F20)),CONCATENATE(0,MROUND($AL20,2)+2)),CONCATENATE($D20,IF($F20&gt;=1000,$F20,CONCATENATE(0,$F20)),CONCATENATE(0,MROUND($AL20,2)-2))),SilencerParams!$E$3:$E$98,SilencerParams!Z$3:Z$98)</f>
        <v>#DIV/0!</v>
      </c>
      <c r="BK20" s="151" t="e">
        <f>IF($AL20&lt;2,LOOKUP(CONCATENATE($D20,IF($E20&gt;=1000,$E20,CONCATENATE(0,$E20)),"02"),SilencerParams!$E$3:$E$98,SilencerParams!S$3:S$98)/(LOG10(2)-LOG10(0.0001))*(LOG10($AL20)-LOG10(0.0001)),(BC20-AU20)/(LOG10(IF(MROUND($AL20,2)&lt;=$AL20,MROUND($AL20,2)+2,MROUND($AL20,2)-2))-LOG10(MROUND($AL20,2)))*(LOG10($AL20)-LOG10(MROUND($AL20,2)))+AU20)</f>
        <v>#DIV/0!</v>
      </c>
      <c r="BL20" s="151" t="e">
        <f>IF($AL20&lt;2,LOOKUP(CONCATENATE($D20,IF($E20&gt;=1000,$E20,CONCATENATE(0,$E20)),"02"),SilencerParams!$E$3:$E$98,SilencerParams!T$3:T$98)/(LOG10(2)-LOG10(0.0001))*(LOG10($AL20)-LOG10(0.0001)),(BD20-AV20)/(LOG10(IF(MROUND($AL20,2)&lt;=$AL20,MROUND($AL20,2)+2,MROUND($AL20,2)-2))-LOG10(MROUND($AL20,2)))*(LOG10($AL20)-LOG10(MROUND($AL20,2)))+AV20)</f>
        <v>#DIV/0!</v>
      </c>
      <c r="BM20" s="151" t="e">
        <f>IF($AL20&lt;2,LOOKUP(CONCATENATE($D20,IF($E20&gt;=1000,$E20,CONCATENATE(0,$E20)),"02"),SilencerParams!$E$3:$E$98,SilencerParams!U$3:U$98)/(LOG10(2)-LOG10(0.0001))*(LOG10($AL20)-LOG10(0.0001)),(BE20-AW20)/(LOG10(IF(MROUND($AL20,2)&lt;=$AL20,MROUND($AL20,2)+2,MROUND($AL20,2)-2))-LOG10(MROUND($AL20,2)))*(LOG10($AL20)-LOG10(MROUND($AL20,2)))+AW20)</f>
        <v>#DIV/0!</v>
      </c>
      <c r="BN20" s="151" t="e">
        <f>IF($AL20&lt;2,LOOKUP(CONCATENATE($D20,IF($E20&gt;=1000,$E20,CONCATENATE(0,$E20)),"02"),SilencerParams!$E$3:$E$98,SilencerParams!V$3:V$98)/(LOG10(2)-LOG10(0.0001))*(LOG10($AL20)-LOG10(0.0001)),(BF20-AX20)/(LOG10(IF(MROUND($AL20,2)&lt;=$AL20,MROUND($AL20,2)+2,MROUND($AL20,2)-2))-LOG10(MROUND($AL20,2)))*(LOG10($AL20)-LOG10(MROUND($AL20,2)))+AX20)</f>
        <v>#DIV/0!</v>
      </c>
      <c r="BO20" s="151" t="e">
        <f>IF($AL20&lt;2,LOOKUP(CONCATENATE($D20,IF($E20&gt;=1000,$E20,CONCATENATE(0,$E20)),"02"),SilencerParams!$E$3:$E$98,SilencerParams!W$3:W$98)/(LOG10(2)-LOG10(0.0001))*(LOG10($AL20)-LOG10(0.0001)),(BG20-AY20)/(LOG10(IF(MROUND($AL20,2)&lt;=$AL20,MROUND($AL20,2)+2,MROUND($AL20,2)-2))-LOG10(MROUND($AL20,2)))*(LOG10($AL20)-LOG10(MROUND($AL20,2)))+AY20)</f>
        <v>#DIV/0!</v>
      </c>
      <c r="BP20" s="151" t="e">
        <f>IF($AL20&lt;2,LOOKUP(CONCATENATE($D20,IF($E20&gt;=1000,$E20,CONCATENATE(0,$E20)),"02"),SilencerParams!$E$3:$E$98,SilencerParams!X$3:X$98)/(LOG10(2)-LOG10(0.0001))*(LOG10($AL20)-LOG10(0.0001)),(BH20-AZ20)/(LOG10(IF(MROUND($AL20,2)&lt;=$AL20,MROUND($AL20,2)+2,MROUND($AL20,2)-2))-LOG10(MROUND($AL20,2)))*(LOG10($AL20)-LOG10(MROUND($AL20,2)))+AZ20)</f>
        <v>#DIV/0!</v>
      </c>
      <c r="BQ20" s="151" t="e">
        <f>IF($AL20&lt;2,LOOKUP(CONCATENATE($D20,IF($E20&gt;=1000,$E20,CONCATENATE(0,$E20)),"02"),SilencerParams!$E$3:$E$98,SilencerParams!Y$3:Y$98)/(LOG10(2)-LOG10(0.0001))*(LOG10($AL20)-LOG10(0.0001)),(BI20-BA20)/(LOG10(IF(MROUND($AL20,2)&lt;=$AL20,MROUND($AL20,2)+2,MROUND($AL20,2)-2))-LOG10(MROUND($AL20,2)))*(LOG10($AL20)-LOG10(MROUND($AL20,2)))+BA20)</f>
        <v>#DIV/0!</v>
      </c>
      <c r="BR20" s="151" t="e">
        <f>IF($AL20&lt;2,LOOKUP(CONCATENATE($D20,IF($E20&gt;=1000,$E20,CONCATENATE(0,$E20)),"02"),SilencerParams!$E$3:$E$98,SilencerParams!Z$3:Z$98)/(LOG10(2)-LOG10(0.0001))*(LOG10($AL20)-LOG10(0.0001)),(BJ20-BB20)/(LOG10(IF(MROUND($AL20,2)&lt;=$AL20,MROUND($AL20,2)+2,MROUND($AL20,2)-2))-LOG10(MROUND($AL20,2)))*(LOG10($AL20)-LOG10(MROUND($AL20,2)))+BB20)</f>
        <v>#DIV/0!</v>
      </c>
      <c r="BS20" s="24" t="e">
        <f t="shared" si="18"/>
        <v>#DIV/0!</v>
      </c>
      <c r="BT20" s="24" t="e">
        <f t="shared" si="19"/>
        <v>#DIV/0!</v>
      </c>
      <c r="BU20" s="24" t="e">
        <f t="shared" si="20"/>
        <v>#DIV/0!</v>
      </c>
      <c r="BV20" s="24" t="e">
        <f t="shared" si="21"/>
        <v>#DIV/0!</v>
      </c>
      <c r="BW20" s="24" t="e">
        <f t="shared" si="22"/>
        <v>#DIV/0!</v>
      </c>
      <c r="BX20" s="24" t="e">
        <f t="shared" si="23"/>
        <v>#DIV/0!</v>
      </c>
      <c r="BY20" s="24" t="e">
        <f t="shared" si="24"/>
        <v>#DIV/0!</v>
      </c>
      <c r="BZ20" s="24" t="e">
        <f t="shared" si="25"/>
        <v>#DIV/0!</v>
      </c>
      <c r="CA20" s="24" t="e">
        <f>10*LOG10(IF(BS20="",0,POWER(10,((BS20+'ModelParams Lw'!$O$4)/10))) +IF(BT20="",0,POWER(10,((BT20+'ModelParams Lw'!$P$4)/10))) +IF(BU20="",0,POWER(10,((BU20+'ModelParams Lw'!$Q$4)/10))) +IF(BV20="",0,POWER(10,((BV20+'ModelParams Lw'!$R$4)/10))) +IF(BW20="",0,POWER(10,((BW20+'ModelParams Lw'!$S$4)/10))) +IF(BX20="",0,POWER(10,((BX20+'ModelParams Lw'!$T$4)/10))) +IF(BY20="",0,POWER(10,((BY20+'ModelParams Lw'!$U$4)/10)))+IF(BZ20="",0,POWER(10,((BZ20+'ModelParams Lw'!$V$4)/10))))</f>
        <v>#DIV/0!</v>
      </c>
      <c r="CB20" s="24" t="e">
        <f t="shared" si="26"/>
        <v>#DIV/0!</v>
      </c>
      <c r="CC20" s="24" t="e">
        <f>(BS20-'ModelParams Lw'!O$10)/'ModelParams Lw'!O$11</f>
        <v>#DIV/0!</v>
      </c>
      <c r="CD20" s="24" t="e">
        <f>(BT20-'ModelParams Lw'!P$10)/'ModelParams Lw'!P$11</f>
        <v>#DIV/0!</v>
      </c>
      <c r="CE20" s="24" t="e">
        <f>(BU20-'ModelParams Lw'!Q$10)/'ModelParams Lw'!Q$11</f>
        <v>#DIV/0!</v>
      </c>
      <c r="CF20" s="24" t="e">
        <f>(BV20-'ModelParams Lw'!R$10)/'ModelParams Lw'!R$11</f>
        <v>#DIV/0!</v>
      </c>
      <c r="CG20" s="24" t="e">
        <f>(BW20-'ModelParams Lw'!S$10)/'ModelParams Lw'!S$11</f>
        <v>#DIV/0!</v>
      </c>
      <c r="CH20" s="24" t="e">
        <f>(BX20-'ModelParams Lw'!T$10)/'ModelParams Lw'!T$11</f>
        <v>#DIV/0!</v>
      </c>
      <c r="CI20" s="24" t="e">
        <f>(BY20-'ModelParams Lw'!U$10)/'ModelParams Lw'!U$11</f>
        <v>#DIV/0!</v>
      </c>
      <c r="CJ20" s="24" t="e">
        <f>(BZ20-'ModelParams Lw'!V$10)/'ModelParams Lw'!V$11</f>
        <v>#DIV/0!</v>
      </c>
      <c r="CK20" s="24">
        <f>IF(Calcul!$E25="SW",'ModelParams Lw'!C$18+'ModelParams Lw'!C$19*LOG(CK$3)+'ModelParams Lw'!C$20*(PI()/4*($D20/1000)^2),IF('ModelParams Lw'!C$21+'ModelParams Lw'!C$22*LOG(CK$3)+'ModelParams Lw'!C$23*(PI()/4*($D20/1000)^2)&lt;'ModelParams Lw'!C$18+'ModelParams Lw'!C$19*LOG(CK$3)+'ModelParams Lw'!C$20*(PI()/4*($D20/1000)^2),'ModelParams Lw'!C$18+'ModelParams Lw'!C$19*LOG(CK$3)+'ModelParams Lw'!C$20*(PI()/4*($D20/1000)^2),'ModelParams Lw'!C$21+'ModelParams Lw'!C$22*LOG(CK$3)+'ModelParams Lw'!C$23*(PI()/4*($D20/1000)^2)))</f>
        <v>31.246735224896717</v>
      </c>
      <c r="CL20" s="24">
        <f>IF(Calcul!$E25="SW",'ModelParams Lw'!D$18+'ModelParams Lw'!D$19*LOG(CL$3)+'ModelParams Lw'!D$20*(PI()/4*($D20/1000)^2),IF('ModelParams Lw'!D$21+'ModelParams Lw'!D$22*LOG(CL$3)+'ModelParams Lw'!D$23*(PI()/4*($D20/1000)^2)&lt;'ModelParams Lw'!D$18+'ModelParams Lw'!D$19*LOG(CL$3)+'ModelParams Lw'!D$20*(PI()/4*($D20/1000)^2),'ModelParams Lw'!D$18+'ModelParams Lw'!D$19*LOG(CL$3)+'ModelParams Lw'!D$20*(PI()/4*($D20/1000)^2),'ModelParams Lw'!D$21+'ModelParams Lw'!D$22*LOG(CL$3)+'ModelParams Lw'!D$23*(PI()/4*($D20/1000)^2)))</f>
        <v>39.203910379364636</v>
      </c>
      <c r="CM20" s="24">
        <f>IF(Calcul!$E25="SW",'ModelParams Lw'!E$18+'ModelParams Lw'!E$19*LOG(CM$3)+'ModelParams Lw'!E$20*(PI()/4*($D20/1000)^2),IF('ModelParams Lw'!E$21+'ModelParams Lw'!E$22*LOG(CM$3)+'ModelParams Lw'!E$23*(PI()/4*($D20/1000)^2)&lt;'ModelParams Lw'!E$18+'ModelParams Lw'!E$19*LOG(CM$3)+'ModelParams Lw'!E$20*(PI()/4*($D20/1000)^2),'ModelParams Lw'!E$18+'ModelParams Lw'!E$19*LOG(CM$3)+'ModelParams Lw'!E$20*(PI()/4*($D20/1000)^2),'ModelParams Lw'!E$21+'ModelParams Lw'!E$22*LOG(CM$3)+'ModelParams Lw'!E$23*(PI()/4*($D20/1000)^2)))</f>
        <v>38.761096154158118</v>
      </c>
      <c r="CN20" s="24">
        <f>IF(Calcul!$E25="SW",'ModelParams Lw'!F$18+'ModelParams Lw'!F$19*LOG(CN$3)+'ModelParams Lw'!F$20*(PI()/4*($D20/1000)^2),IF('ModelParams Lw'!F$21+'ModelParams Lw'!F$22*LOG(CN$3)+'ModelParams Lw'!F$23*(PI()/4*($D20/1000)^2)&lt;'ModelParams Lw'!F$18+'ModelParams Lw'!F$19*LOG(CN$3)+'ModelParams Lw'!F$20*(PI()/4*($D20/1000)^2),'ModelParams Lw'!F$18+'ModelParams Lw'!F$19*LOG(CN$3)+'ModelParams Lw'!F$20*(PI()/4*($D20/1000)^2),'ModelParams Lw'!F$21+'ModelParams Lw'!F$22*LOG(CN$3)+'ModelParams Lw'!F$23*(PI()/4*($D20/1000)^2)))</f>
        <v>42.457901012674256</v>
      </c>
      <c r="CO20" s="24">
        <f>IF(Calcul!$E25="SW",'ModelParams Lw'!G$18+'ModelParams Lw'!G$19*LOG(CO$3)+'ModelParams Lw'!G$20*(PI()/4*($D20/1000)^2),IF('ModelParams Lw'!G$21+'ModelParams Lw'!G$22*LOG(CO$3)+'ModelParams Lw'!G$23*(PI()/4*($D20/1000)^2)&lt;'ModelParams Lw'!G$18+'ModelParams Lw'!G$19*LOG(CO$3)+'ModelParams Lw'!G$20*(PI()/4*($D20/1000)^2),'ModelParams Lw'!G$18+'ModelParams Lw'!G$19*LOG(CO$3)+'ModelParams Lw'!G$20*(PI()/4*($D20/1000)^2),'ModelParams Lw'!G$21+'ModelParams Lw'!G$22*LOG(CO$3)+'ModelParams Lw'!G$23*(PI()/4*($D20/1000)^2)))</f>
        <v>39.983812335865188</v>
      </c>
      <c r="CP20" s="24">
        <f>IF(Calcul!$E25="SW",'ModelParams Lw'!H$18+'ModelParams Lw'!H$19*LOG(CP$3)+'ModelParams Lw'!H$20*(PI()/4*($D20/1000)^2),IF('ModelParams Lw'!H$21+'ModelParams Lw'!H$22*LOG(CP$3)+'ModelParams Lw'!H$23*(PI()/4*($D20/1000)^2)&lt;'ModelParams Lw'!H$18+'ModelParams Lw'!H$19*LOG(CP$3)+'ModelParams Lw'!H$20*(PI()/4*($D20/1000)^2),'ModelParams Lw'!H$18+'ModelParams Lw'!H$19*LOG(CP$3)+'ModelParams Lw'!H$20*(PI()/4*($D20/1000)^2),'ModelParams Lw'!H$21+'ModelParams Lw'!H$22*LOG(CP$3)+'ModelParams Lw'!H$23*(PI()/4*($D20/1000)^2)))</f>
        <v>40.306137042572608</v>
      </c>
      <c r="CQ20" s="24">
        <f>IF(Calcul!$E25="SW",'ModelParams Lw'!I$18+'ModelParams Lw'!I$19*LOG(CQ$3)+'ModelParams Lw'!I$20*(PI()/4*($D20/1000)^2),IF('ModelParams Lw'!I$21+'ModelParams Lw'!I$22*LOG(CQ$3)+'ModelParams Lw'!I$23*(PI()/4*($D20/1000)^2)&lt;'ModelParams Lw'!I$18+'ModelParams Lw'!I$19*LOG(CQ$3)+'ModelParams Lw'!I$20*(PI()/4*($D20/1000)^2),'ModelParams Lw'!I$18+'ModelParams Lw'!I$19*LOG(CQ$3)+'ModelParams Lw'!I$20*(PI()/4*($D20/1000)^2),'ModelParams Lw'!I$21+'ModelParams Lw'!I$22*LOG(CQ$3)+'ModelParams Lw'!I$23*(PI()/4*($D20/1000)^2)))</f>
        <v>35.604370798776131</v>
      </c>
      <c r="CR20" s="24">
        <f>IF(Calcul!$E25="SW",'ModelParams Lw'!J$18+'ModelParams Lw'!J$19*LOG(CR$3)+'ModelParams Lw'!J$20*(PI()/4*($D20/1000)^2),IF('ModelParams Lw'!J$21+'ModelParams Lw'!J$22*LOG(CR$3)+'ModelParams Lw'!J$23*(PI()/4*($D20/1000)^2)&lt;'ModelParams Lw'!J$18+'ModelParams Lw'!J$19*LOG(CR$3)+'ModelParams Lw'!J$20*(PI()/4*($D20/1000)^2),'ModelParams Lw'!J$18+'ModelParams Lw'!J$19*LOG(CR$3)+'ModelParams Lw'!J$20*(PI()/4*($D20/1000)^2),'ModelParams Lw'!J$21+'ModelParams Lw'!J$22*LOG(CR$3)+'ModelParams Lw'!J$23*(PI()/4*($D20/1000)^2)))</f>
        <v>26.405199060578074</v>
      </c>
      <c r="CS20" s="24" t="e">
        <f t="shared" si="3"/>
        <v>#DIV/0!</v>
      </c>
      <c r="CT20" s="24" t="e">
        <f t="shared" si="4"/>
        <v>#DIV/0!</v>
      </c>
      <c r="CU20" s="24" t="e">
        <f t="shared" si="5"/>
        <v>#DIV/0!</v>
      </c>
      <c r="CV20" s="24" t="e">
        <f t="shared" si="6"/>
        <v>#DIV/0!</v>
      </c>
      <c r="CW20" s="24" t="e">
        <f t="shared" si="7"/>
        <v>#DIV/0!</v>
      </c>
      <c r="CX20" s="24" t="e">
        <f t="shared" si="8"/>
        <v>#DIV/0!</v>
      </c>
      <c r="CY20" s="24" t="e">
        <f t="shared" si="9"/>
        <v>#DIV/0!</v>
      </c>
      <c r="CZ20" s="24" t="e">
        <f t="shared" si="10"/>
        <v>#DIV/0!</v>
      </c>
      <c r="DA20" s="24" t="e">
        <f>10*LOG10(IF(CS20="",0,POWER(10,((CS20+'ModelParams Lw'!$O$4)/10))) +IF(CT20="",0,POWER(10,((CT20+'ModelParams Lw'!$P$4)/10))) +IF(CU20="",0,POWER(10,((CU20+'ModelParams Lw'!$Q$4)/10))) +IF(CV20="",0,POWER(10,((CV20+'ModelParams Lw'!$R$4)/10))) +IF(CW20="",0,POWER(10,((CW20+'ModelParams Lw'!$S$4)/10))) +IF(CX20="",0,POWER(10,((CX20+'ModelParams Lw'!$T$4)/10))) +IF(CY20="",0,POWER(10,((CY20+'ModelParams Lw'!$U$4)/10)))+IF(CZ20="",0,POWER(10,((CZ20+'ModelParams Lw'!$V$4)/10))))</f>
        <v>#DIV/0!</v>
      </c>
      <c r="DB20" s="24" t="e">
        <f t="shared" si="27"/>
        <v>#DIV/0!</v>
      </c>
      <c r="DC20" s="24" t="e">
        <f>(CS20-'ModelParams Lw'!$O$10)/'ModelParams Lw'!$O$11</f>
        <v>#DIV/0!</v>
      </c>
      <c r="DD20" s="24" t="e">
        <f>(CT20-'ModelParams Lw'!$P$10)/'ModelParams Lw'!$P$11</f>
        <v>#DIV/0!</v>
      </c>
      <c r="DE20" s="24" t="e">
        <f>(CU20-'ModelParams Lw'!$Q$10)/'ModelParams Lw'!$Q$11</f>
        <v>#DIV/0!</v>
      </c>
      <c r="DF20" s="24" t="e">
        <f>(CV20-'ModelParams Lw'!$R$10)/'ModelParams Lw'!$R$11</f>
        <v>#DIV/0!</v>
      </c>
      <c r="DG20" s="24" t="e">
        <f>(CW20-'ModelParams Lw'!$S$10)/'ModelParams Lw'!$S$11</f>
        <v>#DIV/0!</v>
      </c>
      <c r="DH20" s="24" t="e">
        <f>(CX20-'ModelParams Lw'!$T$10)/'ModelParams Lw'!$T$11</f>
        <v>#DIV/0!</v>
      </c>
      <c r="DI20" s="24" t="e">
        <f>(CY20-'ModelParams Lw'!$U$10)/'ModelParams Lw'!$U$11</f>
        <v>#DIV/0!</v>
      </c>
      <c r="DJ20" s="24" t="e">
        <f>(CZ20-'ModelParams Lw'!$V$10)/'ModelParams Lw'!$V$11</f>
        <v>#DIV/0!</v>
      </c>
    </row>
    <row r="21" spans="1:114">
      <c r="A21" s="12">
        <f>Calcul!B26</f>
        <v>0</v>
      </c>
      <c r="B21" s="12">
        <f t="shared" si="11"/>
        <v>0</v>
      </c>
      <c r="C21" s="12">
        <f>Calcul!C26</f>
        <v>0</v>
      </c>
      <c r="D21" s="12">
        <f>Calcul!D26</f>
        <v>0</v>
      </c>
      <c r="E21" s="12">
        <f t="shared" si="12"/>
        <v>400</v>
      </c>
      <c r="F21" s="12">
        <f t="shared" si="13"/>
        <v>900</v>
      </c>
      <c r="G21" s="12" t="e">
        <f t="shared" si="14"/>
        <v>#DIV/0!</v>
      </c>
      <c r="H21" s="24" t="e">
        <f t="shared" si="0"/>
        <v>#DIV/0!</v>
      </c>
      <c r="I21" s="24">
        <f>'ModelParams Lw'!$B$6*EXP('ModelParams Lw'!$C$6*D21)</f>
        <v>-0.98585217513044054</v>
      </c>
      <c r="J21" s="24">
        <f>'ModelParams Lw'!$B$7*D21^2+'ModelParams Lw'!$C$7*D21+'ModelParams Lw'!$D$7</f>
        <v>-7.1</v>
      </c>
      <c r="K21" s="24">
        <f>'ModelParams Lw'!$B$8*D21^2+'ModelParams Lw'!$C$8*D21+'ModelParams Lw'!$D$8</f>
        <v>46.485999999999997</v>
      </c>
      <c r="L21" s="21" t="e">
        <f t="shared" si="15"/>
        <v>#DIV/0!</v>
      </c>
      <c r="M21" s="21" t="e">
        <f t="shared" si="15"/>
        <v>#DIV/0!</v>
      </c>
      <c r="N21" s="21" t="e">
        <f t="shared" si="15"/>
        <v>#DIV/0!</v>
      </c>
      <c r="O21" s="21" t="e">
        <f t="shared" si="15"/>
        <v>#DIV/0!</v>
      </c>
      <c r="P21" s="21" t="e">
        <f t="shared" si="15"/>
        <v>#DIV/0!</v>
      </c>
      <c r="Q21" s="21" t="e">
        <f t="shared" si="15"/>
        <v>#DIV/0!</v>
      </c>
      <c r="R21" s="21" t="e">
        <f t="shared" si="15"/>
        <v>#DIV/0!</v>
      </c>
      <c r="S21" s="21" t="e">
        <f t="shared" si="15"/>
        <v>#DIV/0!</v>
      </c>
      <c r="T21" s="24" t="e">
        <f>'ModelParams Lw'!$B$3+'ModelParams Lw'!$B$4*LOG10($B21/3600/(PI()/4*($D21/1000)^2))+'ModelParams Lw'!$B$5*LOG10(2*$H21/(1.2*($B21/3600/(PI()/4*($D21/1000)^2))^2))+10*LOG10($D21/1000)+L21</f>
        <v>#DIV/0!</v>
      </c>
      <c r="U21" s="24" t="e">
        <f>'ModelParams Lw'!$B$3+'ModelParams Lw'!$B$4*LOG10($B21/3600/(PI()/4*($D21/1000)^2))+'ModelParams Lw'!$B$5*LOG10(2*$H21/(1.2*($B21/3600/(PI()/4*($D21/1000)^2))^2))+10*LOG10($D21/1000)+M21</f>
        <v>#DIV/0!</v>
      </c>
      <c r="V21" s="24" t="e">
        <f>'ModelParams Lw'!$B$3+'ModelParams Lw'!$B$4*LOG10($B21/3600/(PI()/4*($D21/1000)^2))+'ModelParams Lw'!$B$5*LOG10(2*$H21/(1.2*($B21/3600/(PI()/4*($D21/1000)^2))^2))+10*LOG10($D21/1000)+N21</f>
        <v>#DIV/0!</v>
      </c>
      <c r="W21" s="24" t="e">
        <f>'ModelParams Lw'!$B$3+'ModelParams Lw'!$B$4*LOG10($B21/3600/(PI()/4*($D21/1000)^2))+'ModelParams Lw'!$B$5*LOG10(2*$H21/(1.2*($B21/3600/(PI()/4*($D21/1000)^2))^2))+10*LOG10($D21/1000)+O21</f>
        <v>#DIV/0!</v>
      </c>
      <c r="X21" s="24" t="e">
        <f>'ModelParams Lw'!$B$3+'ModelParams Lw'!$B$4*LOG10($B21/3600/(PI()/4*($D21/1000)^2))+'ModelParams Lw'!$B$5*LOG10(2*$H21/(1.2*($B21/3600/(PI()/4*($D21/1000)^2))^2))+10*LOG10($D21/1000)+P21</f>
        <v>#DIV/0!</v>
      </c>
      <c r="Y21" s="24" t="e">
        <f>'ModelParams Lw'!$B$3+'ModelParams Lw'!$B$4*LOG10($B21/3600/(PI()/4*($D21/1000)^2))+'ModelParams Lw'!$B$5*LOG10(2*$H21/(1.2*($B21/3600/(PI()/4*($D21/1000)^2))^2))+10*LOG10($D21/1000)+Q21</f>
        <v>#DIV/0!</v>
      </c>
      <c r="Z21" s="24" t="e">
        <f>'ModelParams Lw'!$B$3+'ModelParams Lw'!$B$4*LOG10($B21/3600/(PI()/4*($D21/1000)^2))+'ModelParams Lw'!$B$5*LOG10(2*$H21/(1.2*($B21/3600/(PI()/4*($D21/1000)^2))^2))+10*LOG10($D21/1000)+R21</f>
        <v>#DIV/0!</v>
      </c>
      <c r="AA21" s="24" t="e">
        <f>'ModelParams Lw'!$B$3+'ModelParams Lw'!$B$4*LOG10($B21/3600/(PI()/4*($D21/1000)^2))+'ModelParams Lw'!$B$5*LOG10(2*$H21/(1.2*($B21/3600/(PI()/4*($D21/1000)^2))^2))+10*LOG10($D21/1000)+S21</f>
        <v>#DIV/0!</v>
      </c>
      <c r="AB21" s="24" t="e">
        <f>10*LOG10(IF(T21="",0,POWER(10,((T21+'ModelParams Lw'!$O$4)/10))) +IF(U21="",0,POWER(10,((U21+'ModelParams Lw'!$P$4)/10))) +IF(V21="",0,POWER(10,((V21+'ModelParams Lw'!$Q$4)/10))) +IF(W21="",0,POWER(10,((W21+'ModelParams Lw'!$R$4)/10))) +IF(X21="",0,POWER(10,((X21+'ModelParams Lw'!$S$4)/10))) +IF(Y21="",0,POWER(10,((Y21+'ModelParams Lw'!$T$4)/10))) +IF(Z21="",0,POWER(10,((Z21+'ModelParams Lw'!$U$4)/10)))+IF(AA21="",0,POWER(10,((AA21+'ModelParams Lw'!$V$4)/10))))</f>
        <v>#DIV/0!</v>
      </c>
      <c r="AC21" s="24" t="e">
        <f t="shared" si="16"/>
        <v>#DIV/0!</v>
      </c>
      <c r="AD21" s="24" t="e">
        <f>(T21-'ModelParams Lw'!O$10)/'ModelParams Lw'!O$11</f>
        <v>#DIV/0!</v>
      </c>
      <c r="AE21" s="24" t="e">
        <f>(U21-'ModelParams Lw'!P$10)/'ModelParams Lw'!P$11</f>
        <v>#DIV/0!</v>
      </c>
      <c r="AF21" s="24" t="e">
        <f>(V21-'ModelParams Lw'!Q$10)/'ModelParams Lw'!Q$11</f>
        <v>#DIV/0!</v>
      </c>
      <c r="AG21" s="24" t="e">
        <f>(W21-'ModelParams Lw'!R$10)/'ModelParams Lw'!R$11</f>
        <v>#DIV/0!</v>
      </c>
      <c r="AH21" s="24" t="e">
        <f>(X21-'ModelParams Lw'!S$10)/'ModelParams Lw'!S$11</f>
        <v>#DIV/0!</v>
      </c>
      <c r="AI21" s="24" t="e">
        <f>(Y21-'ModelParams Lw'!T$10)/'ModelParams Lw'!T$11</f>
        <v>#DIV/0!</v>
      </c>
      <c r="AJ21" s="24" t="e">
        <f>(Z21-'ModelParams Lw'!U$10)/'ModelParams Lw'!U$11</f>
        <v>#DIV/0!</v>
      </c>
      <c r="AK21" s="24" t="e">
        <f>(AA21-'ModelParams Lw'!V$10)/'ModelParams Lw'!V$11</f>
        <v>#DIV/0!</v>
      </c>
      <c r="AL21" s="24" t="e">
        <f t="shared" si="17"/>
        <v>#DIV/0!</v>
      </c>
      <c r="AM21" s="24" t="e">
        <f>LOOKUP($G21,SilencerParams!$E$3:$E$98,SilencerParams!K$3:K$98)</f>
        <v>#DIV/0!</v>
      </c>
      <c r="AN21" s="24" t="e">
        <f>LOOKUP($G21,SilencerParams!$E$3:$E$98,SilencerParams!L$3:L$98)</f>
        <v>#DIV/0!</v>
      </c>
      <c r="AO21" s="24" t="e">
        <f>LOOKUP($G21,SilencerParams!$E$3:$E$98,SilencerParams!M$3:M$98)</f>
        <v>#DIV/0!</v>
      </c>
      <c r="AP21" s="24" t="e">
        <f>LOOKUP($G21,SilencerParams!$E$3:$E$98,SilencerParams!N$3:N$98)</f>
        <v>#DIV/0!</v>
      </c>
      <c r="AQ21" s="24" t="e">
        <f>LOOKUP($G21,SilencerParams!$E$3:$E$98,SilencerParams!O$3:O$98)</f>
        <v>#DIV/0!</v>
      </c>
      <c r="AR21" s="24" t="e">
        <f>LOOKUP($G21,SilencerParams!$E$3:$E$98,SilencerParams!P$3:P$98)</f>
        <v>#DIV/0!</v>
      </c>
      <c r="AS21" s="24" t="e">
        <f>LOOKUP($G21,SilencerParams!$E$3:$E$98,SilencerParams!Q$3:Q$98)</f>
        <v>#DIV/0!</v>
      </c>
      <c r="AT21" s="24" t="e">
        <f>LOOKUP($G21,SilencerParams!$E$3:$E$98,SilencerParams!R$3:R$98)</f>
        <v>#DIV/0!</v>
      </c>
      <c r="AU21" s="151" t="e">
        <f>LOOKUP($G21,SilencerParams!$E$3:$E$98,SilencerParams!S$3:S$98)</f>
        <v>#DIV/0!</v>
      </c>
      <c r="AV21" s="151" t="e">
        <f>LOOKUP($G21,SilencerParams!$E$3:$E$98,SilencerParams!T$3:T$98)</f>
        <v>#DIV/0!</v>
      </c>
      <c r="AW21" s="151" t="e">
        <f>LOOKUP($G21,SilencerParams!$E$3:$E$98,SilencerParams!U$3:U$98)</f>
        <v>#DIV/0!</v>
      </c>
      <c r="AX21" s="151" t="e">
        <f>LOOKUP($G21,SilencerParams!$E$3:$E$98,SilencerParams!V$3:V$98)</f>
        <v>#DIV/0!</v>
      </c>
      <c r="AY21" s="151" t="e">
        <f>LOOKUP($G21,SilencerParams!$E$3:$E$98,SilencerParams!W$3:W$98)</f>
        <v>#DIV/0!</v>
      </c>
      <c r="AZ21" s="151" t="e">
        <f>LOOKUP($G21,SilencerParams!$E$3:$E$98,SilencerParams!X$3:X$98)</f>
        <v>#DIV/0!</v>
      </c>
      <c r="BA21" s="151" t="e">
        <f>LOOKUP($G21,SilencerParams!$E$3:$E$98,SilencerParams!Y$3:Y$98)</f>
        <v>#DIV/0!</v>
      </c>
      <c r="BB21" s="151" t="e">
        <f>LOOKUP($G21,SilencerParams!$E$3:$E$98,SilencerParams!Z$3:Z$98)</f>
        <v>#DIV/0!</v>
      </c>
      <c r="BC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LOOKUP(IF(MROUND($AL21,2)&lt;=$AL21,CONCATENATE($D21,IF($F21&gt;=1000,$F21,CONCATENATE(0,$F21)),CONCATENATE(0,MROUND($AL21,2)+2)),CONCATENATE($D21,IF($F21&gt;=1000,$F21,CONCATENATE(0,$F21)),CONCATENATE(0,MROUND($AL21,2)-2))),SilencerParams!$E$3:$E$98,SilencerParams!S$3:S$98)</f>
        <v>#DIV/0!</v>
      </c>
      <c r="BD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LOOKUP(IF(MROUND($AL21,2)&lt;=$AL21,CONCATENATE($D21,IF($F21&gt;=1000,$F21,CONCATENATE(0,$F21)),CONCATENATE(0,MROUND($AL21,2)+2)),CONCATENATE($D21,IF($F21&gt;=1000,$F21,CONCATENATE(0,$F21)),CONCATENATE(0,MROUND($AL21,2)-2))),SilencerParams!$E$3:$E$98,SilencerParams!T$3:T$98)</f>
        <v>#DIV/0!</v>
      </c>
      <c r="BE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LOOKUP(IF(MROUND($AL21,2)&lt;=$AL21,CONCATENATE($D21,IF($F21&gt;=1000,$F21,CONCATENATE(0,$F21)),CONCATENATE(0,MROUND($AL21,2)+2)),CONCATENATE($D21,IF($F21&gt;=1000,$F21,CONCATENATE(0,$F21)),CONCATENATE(0,MROUND($AL21,2)-2))),SilencerParams!$E$3:$E$98,SilencerParams!U$3:U$98)</f>
        <v>#DIV/0!</v>
      </c>
      <c r="BF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LOOKUP(IF(MROUND($AL21,2)&lt;=$AL21,CONCATENATE($D21,IF($F21&gt;=1000,$F21,CONCATENATE(0,$F21)),CONCATENATE(0,MROUND($AL21,2)+2)),CONCATENATE($D21,IF($F21&gt;=1000,$F21,CONCATENATE(0,$F21)),CONCATENATE(0,MROUND($AL21,2)-2))),SilencerParams!$E$3:$E$98,SilencerParams!V$3:V$98)</f>
        <v>#DIV/0!</v>
      </c>
      <c r="BG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LOOKUP(IF(MROUND($AL21,2)&lt;=$AL21,CONCATENATE($D21,IF($F21&gt;=1000,$F21,CONCATENATE(0,$F21)),CONCATENATE(0,MROUND($AL21,2)+2)),CONCATENATE($D21,IF($F21&gt;=1000,$F21,CONCATENATE(0,$F21)),CONCATENATE(0,MROUND($AL21,2)-2))),SilencerParams!$E$3:$E$98,SilencerParams!W$3:W$98)</f>
        <v>#DIV/0!</v>
      </c>
      <c r="BH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LOOKUP(IF(MROUND($AL21,2)&lt;=$AL21,CONCATENATE($D21,IF($F21&gt;=1000,$F21,CONCATENATE(0,$F21)),CONCATENATE(0,MROUND($AL21,2)+2)),CONCATENATE($D21,IF($F21&gt;=1000,$F21,CONCATENATE(0,$F21)),CONCATENATE(0,MROUND($AL21,2)-2))),SilencerParams!$E$3:$E$98,SilencerParams!X$3:X$98)</f>
        <v>#DIV/0!</v>
      </c>
      <c r="BI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LOOKUP(IF(MROUND($AL21,2)&lt;=$AL21,CONCATENATE($D21,IF($F21&gt;=1000,$F21,CONCATENATE(0,$F21)),CONCATENATE(0,MROUND($AL21,2)+2)),CONCATENATE($D21,IF($F21&gt;=1000,$F21,CONCATENATE(0,$F21)),CONCATENATE(0,MROUND($AL21,2)-2))),SilencerParams!$E$3:$E$98,SilencerParams!Y$3:Y$98)</f>
        <v>#DIV/0!</v>
      </c>
      <c r="BJ21" s="151" t="e">
        <f>LOOKUP(IF(MROUND($AL21,2)&lt;=$AL21,CONCATENATE($D21,IF($F21&gt;=1000,$F21,CONCATENATE(0,$F21)),CONCATENATE(0,MROUND($AL21,2)+2)),CONCATENATE($D21,IF($F21&gt;=1000,$F21,CONCATENATE(0,$F21)),CONCATENATE(0,MROUND($AL21,2)-2))),SilencerParams!$E$3:$E$98,SilencerParams!Z$3:Z$98)</f>
        <v>#DIV/0!</v>
      </c>
      <c r="BK21" s="151" t="e">
        <f>IF($AL21&lt;2,LOOKUP(CONCATENATE($D21,IF($E21&gt;=1000,$E21,CONCATENATE(0,$E21)),"02"),SilencerParams!$E$3:$E$98,SilencerParams!S$3:S$98)/(LOG10(2)-LOG10(0.0001))*(LOG10($AL21)-LOG10(0.0001)),(BC21-AU21)/(LOG10(IF(MROUND($AL21,2)&lt;=$AL21,MROUND($AL21,2)+2,MROUND($AL21,2)-2))-LOG10(MROUND($AL21,2)))*(LOG10($AL21)-LOG10(MROUND($AL21,2)))+AU21)</f>
        <v>#DIV/0!</v>
      </c>
      <c r="BL21" s="151" t="e">
        <f>IF($AL21&lt;2,LOOKUP(CONCATENATE($D21,IF($E21&gt;=1000,$E21,CONCATENATE(0,$E21)),"02"),SilencerParams!$E$3:$E$98,SilencerParams!T$3:T$98)/(LOG10(2)-LOG10(0.0001))*(LOG10($AL21)-LOG10(0.0001)),(BD21-AV21)/(LOG10(IF(MROUND($AL21,2)&lt;=$AL21,MROUND($AL21,2)+2,MROUND($AL21,2)-2))-LOG10(MROUND($AL21,2)))*(LOG10($AL21)-LOG10(MROUND($AL21,2)))+AV21)</f>
        <v>#DIV/0!</v>
      </c>
      <c r="BM21" s="151" t="e">
        <f>IF($AL21&lt;2,LOOKUP(CONCATENATE($D21,IF($E21&gt;=1000,$E21,CONCATENATE(0,$E21)),"02"),SilencerParams!$E$3:$E$98,SilencerParams!U$3:U$98)/(LOG10(2)-LOG10(0.0001))*(LOG10($AL21)-LOG10(0.0001)),(BE21-AW21)/(LOG10(IF(MROUND($AL21,2)&lt;=$AL21,MROUND($AL21,2)+2,MROUND($AL21,2)-2))-LOG10(MROUND($AL21,2)))*(LOG10($AL21)-LOG10(MROUND($AL21,2)))+AW21)</f>
        <v>#DIV/0!</v>
      </c>
      <c r="BN21" s="151" t="e">
        <f>IF($AL21&lt;2,LOOKUP(CONCATENATE($D21,IF($E21&gt;=1000,$E21,CONCATENATE(0,$E21)),"02"),SilencerParams!$E$3:$E$98,SilencerParams!V$3:V$98)/(LOG10(2)-LOG10(0.0001))*(LOG10($AL21)-LOG10(0.0001)),(BF21-AX21)/(LOG10(IF(MROUND($AL21,2)&lt;=$AL21,MROUND($AL21,2)+2,MROUND($AL21,2)-2))-LOG10(MROUND($AL21,2)))*(LOG10($AL21)-LOG10(MROUND($AL21,2)))+AX21)</f>
        <v>#DIV/0!</v>
      </c>
      <c r="BO21" s="151" t="e">
        <f>IF($AL21&lt;2,LOOKUP(CONCATENATE($D21,IF($E21&gt;=1000,$E21,CONCATENATE(0,$E21)),"02"),SilencerParams!$E$3:$E$98,SilencerParams!W$3:W$98)/(LOG10(2)-LOG10(0.0001))*(LOG10($AL21)-LOG10(0.0001)),(BG21-AY21)/(LOG10(IF(MROUND($AL21,2)&lt;=$AL21,MROUND($AL21,2)+2,MROUND($AL21,2)-2))-LOG10(MROUND($AL21,2)))*(LOG10($AL21)-LOG10(MROUND($AL21,2)))+AY21)</f>
        <v>#DIV/0!</v>
      </c>
      <c r="BP21" s="151" t="e">
        <f>IF($AL21&lt;2,LOOKUP(CONCATENATE($D21,IF($E21&gt;=1000,$E21,CONCATENATE(0,$E21)),"02"),SilencerParams!$E$3:$E$98,SilencerParams!X$3:X$98)/(LOG10(2)-LOG10(0.0001))*(LOG10($AL21)-LOG10(0.0001)),(BH21-AZ21)/(LOG10(IF(MROUND($AL21,2)&lt;=$AL21,MROUND($AL21,2)+2,MROUND($AL21,2)-2))-LOG10(MROUND($AL21,2)))*(LOG10($AL21)-LOG10(MROUND($AL21,2)))+AZ21)</f>
        <v>#DIV/0!</v>
      </c>
      <c r="BQ21" s="151" t="e">
        <f>IF($AL21&lt;2,LOOKUP(CONCATENATE($D21,IF($E21&gt;=1000,$E21,CONCATENATE(0,$E21)),"02"),SilencerParams!$E$3:$E$98,SilencerParams!Y$3:Y$98)/(LOG10(2)-LOG10(0.0001))*(LOG10($AL21)-LOG10(0.0001)),(BI21-BA21)/(LOG10(IF(MROUND($AL21,2)&lt;=$AL21,MROUND($AL21,2)+2,MROUND($AL21,2)-2))-LOG10(MROUND($AL21,2)))*(LOG10($AL21)-LOG10(MROUND($AL21,2)))+BA21)</f>
        <v>#DIV/0!</v>
      </c>
      <c r="BR21" s="151" t="e">
        <f>IF($AL21&lt;2,LOOKUP(CONCATENATE($D21,IF($E21&gt;=1000,$E21,CONCATENATE(0,$E21)),"02"),SilencerParams!$E$3:$E$98,SilencerParams!Z$3:Z$98)/(LOG10(2)-LOG10(0.0001))*(LOG10($AL21)-LOG10(0.0001)),(BJ21-BB21)/(LOG10(IF(MROUND($AL21,2)&lt;=$AL21,MROUND($AL21,2)+2,MROUND($AL21,2)-2))-LOG10(MROUND($AL21,2)))*(LOG10($AL21)-LOG10(MROUND($AL21,2)))+BB21)</f>
        <v>#DIV/0!</v>
      </c>
      <c r="BS21" s="24" t="e">
        <f t="shared" si="18"/>
        <v>#DIV/0!</v>
      </c>
      <c r="BT21" s="24" t="e">
        <f t="shared" si="19"/>
        <v>#DIV/0!</v>
      </c>
      <c r="BU21" s="24" t="e">
        <f t="shared" si="20"/>
        <v>#DIV/0!</v>
      </c>
      <c r="BV21" s="24" t="e">
        <f t="shared" si="21"/>
        <v>#DIV/0!</v>
      </c>
      <c r="BW21" s="24" t="e">
        <f t="shared" si="22"/>
        <v>#DIV/0!</v>
      </c>
      <c r="BX21" s="24" t="e">
        <f t="shared" si="23"/>
        <v>#DIV/0!</v>
      </c>
      <c r="BY21" s="24" t="e">
        <f t="shared" si="24"/>
        <v>#DIV/0!</v>
      </c>
      <c r="BZ21" s="24" t="e">
        <f t="shared" si="25"/>
        <v>#DIV/0!</v>
      </c>
      <c r="CA21" s="24" t="e">
        <f>10*LOG10(IF(BS21="",0,POWER(10,((BS21+'ModelParams Lw'!$O$4)/10))) +IF(BT21="",0,POWER(10,((BT21+'ModelParams Lw'!$P$4)/10))) +IF(BU21="",0,POWER(10,((BU21+'ModelParams Lw'!$Q$4)/10))) +IF(BV21="",0,POWER(10,((BV21+'ModelParams Lw'!$R$4)/10))) +IF(BW21="",0,POWER(10,((BW21+'ModelParams Lw'!$S$4)/10))) +IF(BX21="",0,POWER(10,((BX21+'ModelParams Lw'!$T$4)/10))) +IF(BY21="",0,POWER(10,((BY21+'ModelParams Lw'!$U$4)/10)))+IF(BZ21="",0,POWER(10,((BZ21+'ModelParams Lw'!$V$4)/10))))</f>
        <v>#DIV/0!</v>
      </c>
      <c r="CB21" s="24" t="e">
        <f t="shared" si="26"/>
        <v>#DIV/0!</v>
      </c>
      <c r="CC21" s="24" t="e">
        <f>(BS21-'ModelParams Lw'!O$10)/'ModelParams Lw'!O$11</f>
        <v>#DIV/0!</v>
      </c>
      <c r="CD21" s="24" t="e">
        <f>(BT21-'ModelParams Lw'!P$10)/'ModelParams Lw'!P$11</f>
        <v>#DIV/0!</v>
      </c>
      <c r="CE21" s="24" t="e">
        <f>(BU21-'ModelParams Lw'!Q$10)/'ModelParams Lw'!Q$11</f>
        <v>#DIV/0!</v>
      </c>
      <c r="CF21" s="24" t="e">
        <f>(BV21-'ModelParams Lw'!R$10)/'ModelParams Lw'!R$11</f>
        <v>#DIV/0!</v>
      </c>
      <c r="CG21" s="24" t="e">
        <f>(BW21-'ModelParams Lw'!S$10)/'ModelParams Lw'!S$11</f>
        <v>#DIV/0!</v>
      </c>
      <c r="CH21" s="24" t="e">
        <f>(BX21-'ModelParams Lw'!T$10)/'ModelParams Lw'!T$11</f>
        <v>#DIV/0!</v>
      </c>
      <c r="CI21" s="24" t="e">
        <f>(BY21-'ModelParams Lw'!U$10)/'ModelParams Lw'!U$11</f>
        <v>#DIV/0!</v>
      </c>
      <c r="CJ21" s="24" t="e">
        <f>(BZ21-'ModelParams Lw'!V$10)/'ModelParams Lw'!V$11</f>
        <v>#DIV/0!</v>
      </c>
      <c r="CK21" s="24">
        <f>IF(Calcul!$E26="SW",'ModelParams Lw'!C$18+'ModelParams Lw'!C$19*LOG(CK$3)+'ModelParams Lw'!C$20*(PI()/4*($D21/1000)^2),IF('ModelParams Lw'!C$21+'ModelParams Lw'!C$22*LOG(CK$3)+'ModelParams Lw'!C$23*(PI()/4*($D21/1000)^2)&lt;'ModelParams Lw'!C$18+'ModelParams Lw'!C$19*LOG(CK$3)+'ModelParams Lw'!C$20*(PI()/4*($D21/1000)^2),'ModelParams Lw'!C$18+'ModelParams Lw'!C$19*LOG(CK$3)+'ModelParams Lw'!C$20*(PI()/4*($D21/1000)^2),'ModelParams Lw'!C$21+'ModelParams Lw'!C$22*LOG(CK$3)+'ModelParams Lw'!C$23*(PI()/4*($D21/1000)^2)))</f>
        <v>31.246735224896717</v>
      </c>
      <c r="CL21" s="24">
        <f>IF(Calcul!$E26="SW",'ModelParams Lw'!D$18+'ModelParams Lw'!D$19*LOG(CL$3)+'ModelParams Lw'!D$20*(PI()/4*($D21/1000)^2),IF('ModelParams Lw'!D$21+'ModelParams Lw'!D$22*LOG(CL$3)+'ModelParams Lw'!D$23*(PI()/4*($D21/1000)^2)&lt;'ModelParams Lw'!D$18+'ModelParams Lw'!D$19*LOG(CL$3)+'ModelParams Lw'!D$20*(PI()/4*($D21/1000)^2),'ModelParams Lw'!D$18+'ModelParams Lw'!D$19*LOG(CL$3)+'ModelParams Lw'!D$20*(PI()/4*($D21/1000)^2),'ModelParams Lw'!D$21+'ModelParams Lw'!D$22*LOG(CL$3)+'ModelParams Lw'!D$23*(PI()/4*($D21/1000)^2)))</f>
        <v>39.203910379364636</v>
      </c>
      <c r="CM21" s="24">
        <f>IF(Calcul!$E26="SW",'ModelParams Lw'!E$18+'ModelParams Lw'!E$19*LOG(CM$3)+'ModelParams Lw'!E$20*(PI()/4*($D21/1000)^2),IF('ModelParams Lw'!E$21+'ModelParams Lw'!E$22*LOG(CM$3)+'ModelParams Lw'!E$23*(PI()/4*($D21/1000)^2)&lt;'ModelParams Lw'!E$18+'ModelParams Lw'!E$19*LOG(CM$3)+'ModelParams Lw'!E$20*(PI()/4*($D21/1000)^2),'ModelParams Lw'!E$18+'ModelParams Lw'!E$19*LOG(CM$3)+'ModelParams Lw'!E$20*(PI()/4*($D21/1000)^2),'ModelParams Lw'!E$21+'ModelParams Lw'!E$22*LOG(CM$3)+'ModelParams Lw'!E$23*(PI()/4*($D21/1000)^2)))</f>
        <v>38.761096154158118</v>
      </c>
      <c r="CN21" s="24">
        <f>IF(Calcul!$E26="SW",'ModelParams Lw'!F$18+'ModelParams Lw'!F$19*LOG(CN$3)+'ModelParams Lw'!F$20*(PI()/4*($D21/1000)^2),IF('ModelParams Lw'!F$21+'ModelParams Lw'!F$22*LOG(CN$3)+'ModelParams Lw'!F$23*(PI()/4*($D21/1000)^2)&lt;'ModelParams Lw'!F$18+'ModelParams Lw'!F$19*LOG(CN$3)+'ModelParams Lw'!F$20*(PI()/4*($D21/1000)^2),'ModelParams Lw'!F$18+'ModelParams Lw'!F$19*LOG(CN$3)+'ModelParams Lw'!F$20*(PI()/4*($D21/1000)^2),'ModelParams Lw'!F$21+'ModelParams Lw'!F$22*LOG(CN$3)+'ModelParams Lw'!F$23*(PI()/4*($D21/1000)^2)))</f>
        <v>42.457901012674256</v>
      </c>
      <c r="CO21" s="24">
        <f>IF(Calcul!$E26="SW",'ModelParams Lw'!G$18+'ModelParams Lw'!G$19*LOG(CO$3)+'ModelParams Lw'!G$20*(PI()/4*($D21/1000)^2),IF('ModelParams Lw'!G$21+'ModelParams Lw'!G$22*LOG(CO$3)+'ModelParams Lw'!G$23*(PI()/4*($D21/1000)^2)&lt;'ModelParams Lw'!G$18+'ModelParams Lw'!G$19*LOG(CO$3)+'ModelParams Lw'!G$20*(PI()/4*($D21/1000)^2),'ModelParams Lw'!G$18+'ModelParams Lw'!G$19*LOG(CO$3)+'ModelParams Lw'!G$20*(PI()/4*($D21/1000)^2),'ModelParams Lw'!G$21+'ModelParams Lw'!G$22*LOG(CO$3)+'ModelParams Lw'!G$23*(PI()/4*($D21/1000)^2)))</f>
        <v>39.983812335865188</v>
      </c>
      <c r="CP21" s="24">
        <f>IF(Calcul!$E26="SW",'ModelParams Lw'!H$18+'ModelParams Lw'!H$19*LOG(CP$3)+'ModelParams Lw'!H$20*(PI()/4*($D21/1000)^2),IF('ModelParams Lw'!H$21+'ModelParams Lw'!H$22*LOG(CP$3)+'ModelParams Lw'!H$23*(PI()/4*($D21/1000)^2)&lt;'ModelParams Lw'!H$18+'ModelParams Lw'!H$19*LOG(CP$3)+'ModelParams Lw'!H$20*(PI()/4*($D21/1000)^2),'ModelParams Lw'!H$18+'ModelParams Lw'!H$19*LOG(CP$3)+'ModelParams Lw'!H$20*(PI()/4*($D21/1000)^2),'ModelParams Lw'!H$21+'ModelParams Lw'!H$22*LOG(CP$3)+'ModelParams Lw'!H$23*(PI()/4*($D21/1000)^2)))</f>
        <v>40.306137042572608</v>
      </c>
      <c r="CQ21" s="24">
        <f>IF(Calcul!$E26="SW",'ModelParams Lw'!I$18+'ModelParams Lw'!I$19*LOG(CQ$3)+'ModelParams Lw'!I$20*(PI()/4*($D21/1000)^2),IF('ModelParams Lw'!I$21+'ModelParams Lw'!I$22*LOG(CQ$3)+'ModelParams Lw'!I$23*(PI()/4*($D21/1000)^2)&lt;'ModelParams Lw'!I$18+'ModelParams Lw'!I$19*LOG(CQ$3)+'ModelParams Lw'!I$20*(PI()/4*($D21/1000)^2),'ModelParams Lw'!I$18+'ModelParams Lw'!I$19*LOG(CQ$3)+'ModelParams Lw'!I$20*(PI()/4*($D21/1000)^2),'ModelParams Lw'!I$21+'ModelParams Lw'!I$22*LOG(CQ$3)+'ModelParams Lw'!I$23*(PI()/4*($D21/1000)^2)))</f>
        <v>35.604370798776131</v>
      </c>
      <c r="CR21" s="24">
        <f>IF(Calcul!$E26="SW",'ModelParams Lw'!J$18+'ModelParams Lw'!J$19*LOG(CR$3)+'ModelParams Lw'!J$20*(PI()/4*($D21/1000)^2),IF('ModelParams Lw'!J$21+'ModelParams Lw'!J$22*LOG(CR$3)+'ModelParams Lw'!J$23*(PI()/4*($D21/1000)^2)&lt;'ModelParams Lw'!J$18+'ModelParams Lw'!J$19*LOG(CR$3)+'ModelParams Lw'!J$20*(PI()/4*($D21/1000)^2),'ModelParams Lw'!J$18+'ModelParams Lw'!J$19*LOG(CR$3)+'ModelParams Lw'!J$20*(PI()/4*($D21/1000)^2),'ModelParams Lw'!J$21+'ModelParams Lw'!J$22*LOG(CR$3)+'ModelParams Lw'!J$23*(PI()/4*($D21/1000)^2)))</f>
        <v>26.405199060578074</v>
      </c>
      <c r="CS21" s="24" t="e">
        <f t="shared" si="3"/>
        <v>#DIV/0!</v>
      </c>
      <c r="CT21" s="24" t="e">
        <f t="shared" si="4"/>
        <v>#DIV/0!</v>
      </c>
      <c r="CU21" s="24" t="e">
        <f t="shared" si="5"/>
        <v>#DIV/0!</v>
      </c>
      <c r="CV21" s="24" t="e">
        <f t="shared" si="6"/>
        <v>#DIV/0!</v>
      </c>
      <c r="CW21" s="24" t="e">
        <f t="shared" si="7"/>
        <v>#DIV/0!</v>
      </c>
      <c r="CX21" s="24" t="e">
        <f t="shared" si="8"/>
        <v>#DIV/0!</v>
      </c>
      <c r="CY21" s="24" t="e">
        <f t="shared" si="9"/>
        <v>#DIV/0!</v>
      </c>
      <c r="CZ21" s="24" t="e">
        <f t="shared" si="10"/>
        <v>#DIV/0!</v>
      </c>
      <c r="DA21" s="24" t="e">
        <f>10*LOG10(IF(CS21="",0,POWER(10,((CS21+'ModelParams Lw'!$O$4)/10))) +IF(CT21="",0,POWER(10,((CT21+'ModelParams Lw'!$P$4)/10))) +IF(CU21="",0,POWER(10,((CU21+'ModelParams Lw'!$Q$4)/10))) +IF(CV21="",0,POWER(10,((CV21+'ModelParams Lw'!$R$4)/10))) +IF(CW21="",0,POWER(10,((CW21+'ModelParams Lw'!$S$4)/10))) +IF(CX21="",0,POWER(10,((CX21+'ModelParams Lw'!$T$4)/10))) +IF(CY21="",0,POWER(10,((CY21+'ModelParams Lw'!$U$4)/10)))+IF(CZ21="",0,POWER(10,((CZ21+'ModelParams Lw'!$V$4)/10))))</f>
        <v>#DIV/0!</v>
      </c>
      <c r="DB21" s="24" t="e">
        <f t="shared" si="27"/>
        <v>#DIV/0!</v>
      </c>
      <c r="DC21" s="24" t="e">
        <f>(CS21-'ModelParams Lw'!$O$10)/'ModelParams Lw'!$O$11</f>
        <v>#DIV/0!</v>
      </c>
      <c r="DD21" s="24" t="e">
        <f>(CT21-'ModelParams Lw'!$P$10)/'ModelParams Lw'!$P$11</f>
        <v>#DIV/0!</v>
      </c>
      <c r="DE21" s="24" t="e">
        <f>(CU21-'ModelParams Lw'!$Q$10)/'ModelParams Lw'!$Q$11</f>
        <v>#DIV/0!</v>
      </c>
      <c r="DF21" s="24" t="e">
        <f>(CV21-'ModelParams Lw'!$R$10)/'ModelParams Lw'!$R$11</f>
        <v>#DIV/0!</v>
      </c>
      <c r="DG21" s="24" t="e">
        <f>(CW21-'ModelParams Lw'!$S$10)/'ModelParams Lw'!$S$11</f>
        <v>#DIV/0!</v>
      </c>
      <c r="DH21" s="24" t="e">
        <f>(CX21-'ModelParams Lw'!$T$10)/'ModelParams Lw'!$T$11</f>
        <v>#DIV/0!</v>
      </c>
      <c r="DI21" s="24" t="e">
        <f>(CY21-'ModelParams Lw'!$U$10)/'ModelParams Lw'!$U$11</f>
        <v>#DIV/0!</v>
      </c>
      <c r="DJ21" s="24" t="e">
        <f>(CZ21-'ModelParams Lw'!$V$10)/'ModelParams Lw'!$V$11</f>
        <v>#DIV/0!</v>
      </c>
    </row>
    <row r="22" spans="1:114">
      <c r="A22" s="12">
        <f>Calcul!B27</f>
        <v>0</v>
      </c>
      <c r="B22" s="12">
        <f t="shared" si="11"/>
        <v>0</v>
      </c>
      <c r="C22" s="12">
        <f>Calcul!C27</f>
        <v>0</v>
      </c>
      <c r="D22" s="12">
        <f>Calcul!D27</f>
        <v>0</v>
      </c>
      <c r="E22" s="12">
        <f t="shared" si="12"/>
        <v>400</v>
      </c>
      <c r="F22" s="12">
        <f t="shared" si="13"/>
        <v>900</v>
      </c>
      <c r="G22" s="12" t="e">
        <f t="shared" si="14"/>
        <v>#DIV/0!</v>
      </c>
      <c r="H22" s="24" t="e">
        <f t="shared" si="0"/>
        <v>#DIV/0!</v>
      </c>
      <c r="I22" s="24">
        <f>'ModelParams Lw'!$B$6*EXP('ModelParams Lw'!$C$6*D22)</f>
        <v>-0.98585217513044054</v>
      </c>
      <c r="J22" s="24">
        <f>'ModelParams Lw'!$B$7*D22^2+'ModelParams Lw'!$C$7*D22+'ModelParams Lw'!$D$7</f>
        <v>-7.1</v>
      </c>
      <c r="K22" s="24">
        <f>'ModelParams Lw'!$B$8*D22^2+'ModelParams Lw'!$C$8*D22+'ModelParams Lw'!$D$8</f>
        <v>46.485999999999997</v>
      </c>
      <c r="L22" s="21" t="e">
        <f t="shared" si="15"/>
        <v>#DIV/0!</v>
      </c>
      <c r="M22" s="21" t="e">
        <f t="shared" si="15"/>
        <v>#DIV/0!</v>
      </c>
      <c r="N22" s="21" t="e">
        <f t="shared" si="15"/>
        <v>#DIV/0!</v>
      </c>
      <c r="O22" s="21" t="e">
        <f t="shared" si="15"/>
        <v>#DIV/0!</v>
      </c>
      <c r="P22" s="21" t="e">
        <f t="shared" si="15"/>
        <v>#DIV/0!</v>
      </c>
      <c r="Q22" s="21" t="e">
        <f t="shared" si="15"/>
        <v>#DIV/0!</v>
      </c>
      <c r="R22" s="21" t="e">
        <f t="shared" si="15"/>
        <v>#DIV/0!</v>
      </c>
      <c r="S22" s="21" t="e">
        <f t="shared" si="15"/>
        <v>#DIV/0!</v>
      </c>
      <c r="T22" s="24" t="e">
        <f>'ModelParams Lw'!$B$3+'ModelParams Lw'!$B$4*LOG10($B22/3600/(PI()/4*($D22/1000)^2))+'ModelParams Lw'!$B$5*LOG10(2*$H22/(1.2*($B22/3600/(PI()/4*($D22/1000)^2))^2))+10*LOG10($D22/1000)+L22</f>
        <v>#DIV/0!</v>
      </c>
      <c r="U22" s="24" t="e">
        <f>'ModelParams Lw'!$B$3+'ModelParams Lw'!$B$4*LOG10($B22/3600/(PI()/4*($D22/1000)^2))+'ModelParams Lw'!$B$5*LOG10(2*$H22/(1.2*($B22/3600/(PI()/4*($D22/1000)^2))^2))+10*LOG10($D22/1000)+M22</f>
        <v>#DIV/0!</v>
      </c>
      <c r="V22" s="24" t="e">
        <f>'ModelParams Lw'!$B$3+'ModelParams Lw'!$B$4*LOG10($B22/3600/(PI()/4*($D22/1000)^2))+'ModelParams Lw'!$B$5*LOG10(2*$H22/(1.2*($B22/3600/(PI()/4*($D22/1000)^2))^2))+10*LOG10($D22/1000)+N22</f>
        <v>#DIV/0!</v>
      </c>
      <c r="W22" s="24" t="e">
        <f>'ModelParams Lw'!$B$3+'ModelParams Lw'!$B$4*LOG10($B22/3600/(PI()/4*($D22/1000)^2))+'ModelParams Lw'!$B$5*LOG10(2*$H22/(1.2*($B22/3600/(PI()/4*($D22/1000)^2))^2))+10*LOG10($D22/1000)+O22</f>
        <v>#DIV/0!</v>
      </c>
      <c r="X22" s="24" t="e">
        <f>'ModelParams Lw'!$B$3+'ModelParams Lw'!$B$4*LOG10($B22/3600/(PI()/4*($D22/1000)^2))+'ModelParams Lw'!$B$5*LOG10(2*$H22/(1.2*($B22/3600/(PI()/4*($D22/1000)^2))^2))+10*LOG10($D22/1000)+P22</f>
        <v>#DIV/0!</v>
      </c>
      <c r="Y22" s="24" t="e">
        <f>'ModelParams Lw'!$B$3+'ModelParams Lw'!$B$4*LOG10($B22/3600/(PI()/4*($D22/1000)^2))+'ModelParams Lw'!$B$5*LOG10(2*$H22/(1.2*($B22/3600/(PI()/4*($D22/1000)^2))^2))+10*LOG10($D22/1000)+Q22</f>
        <v>#DIV/0!</v>
      </c>
      <c r="Z22" s="24" t="e">
        <f>'ModelParams Lw'!$B$3+'ModelParams Lw'!$B$4*LOG10($B22/3600/(PI()/4*($D22/1000)^2))+'ModelParams Lw'!$B$5*LOG10(2*$H22/(1.2*($B22/3600/(PI()/4*($D22/1000)^2))^2))+10*LOG10($D22/1000)+R22</f>
        <v>#DIV/0!</v>
      </c>
      <c r="AA22" s="24" t="e">
        <f>'ModelParams Lw'!$B$3+'ModelParams Lw'!$B$4*LOG10($B22/3600/(PI()/4*($D22/1000)^2))+'ModelParams Lw'!$B$5*LOG10(2*$H22/(1.2*($B22/3600/(PI()/4*($D22/1000)^2))^2))+10*LOG10($D22/1000)+S22</f>
        <v>#DIV/0!</v>
      </c>
      <c r="AB22" s="24" t="e">
        <f>10*LOG10(IF(T22="",0,POWER(10,((T22+'ModelParams Lw'!$O$4)/10))) +IF(U22="",0,POWER(10,((U22+'ModelParams Lw'!$P$4)/10))) +IF(V22="",0,POWER(10,((V22+'ModelParams Lw'!$Q$4)/10))) +IF(W22="",0,POWER(10,((W22+'ModelParams Lw'!$R$4)/10))) +IF(X22="",0,POWER(10,((X22+'ModelParams Lw'!$S$4)/10))) +IF(Y22="",0,POWER(10,((Y22+'ModelParams Lw'!$T$4)/10))) +IF(Z22="",0,POWER(10,((Z22+'ModelParams Lw'!$U$4)/10)))+IF(AA22="",0,POWER(10,((AA22+'ModelParams Lw'!$V$4)/10))))</f>
        <v>#DIV/0!</v>
      </c>
      <c r="AC22" s="24" t="e">
        <f t="shared" si="16"/>
        <v>#DIV/0!</v>
      </c>
      <c r="AD22" s="24" t="e">
        <f>(T22-'ModelParams Lw'!O$10)/'ModelParams Lw'!O$11</f>
        <v>#DIV/0!</v>
      </c>
      <c r="AE22" s="24" t="e">
        <f>(U22-'ModelParams Lw'!P$10)/'ModelParams Lw'!P$11</f>
        <v>#DIV/0!</v>
      </c>
      <c r="AF22" s="24" t="e">
        <f>(V22-'ModelParams Lw'!Q$10)/'ModelParams Lw'!Q$11</f>
        <v>#DIV/0!</v>
      </c>
      <c r="AG22" s="24" t="e">
        <f>(W22-'ModelParams Lw'!R$10)/'ModelParams Lw'!R$11</f>
        <v>#DIV/0!</v>
      </c>
      <c r="AH22" s="24" t="e">
        <f>(X22-'ModelParams Lw'!S$10)/'ModelParams Lw'!S$11</f>
        <v>#DIV/0!</v>
      </c>
      <c r="AI22" s="24" t="e">
        <f>(Y22-'ModelParams Lw'!T$10)/'ModelParams Lw'!T$11</f>
        <v>#DIV/0!</v>
      </c>
      <c r="AJ22" s="24" t="e">
        <f>(Z22-'ModelParams Lw'!U$10)/'ModelParams Lw'!U$11</f>
        <v>#DIV/0!</v>
      </c>
      <c r="AK22" s="24" t="e">
        <f>(AA22-'ModelParams Lw'!V$10)/'ModelParams Lw'!V$11</f>
        <v>#DIV/0!</v>
      </c>
      <c r="AL22" s="24" t="e">
        <f t="shared" si="17"/>
        <v>#DIV/0!</v>
      </c>
      <c r="AM22" s="24" t="e">
        <f>LOOKUP($G22,SilencerParams!$E$3:$E$98,SilencerParams!K$3:K$98)</f>
        <v>#DIV/0!</v>
      </c>
      <c r="AN22" s="24" t="e">
        <f>LOOKUP($G22,SilencerParams!$E$3:$E$98,SilencerParams!L$3:L$98)</f>
        <v>#DIV/0!</v>
      </c>
      <c r="AO22" s="24" t="e">
        <f>LOOKUP($G22,SilencerParams!$E$3:$E$98,SilencerParams!M$3:M$98)</f>
        <v>#DIV/0!</v>
      </c>
      <c r="AP22" s="24" t="e">
        <f>LOOKUP($G22,SilencerParams!$E$3:$E$98,SilencerParams!N$3:N$98)</f>
        <v>#DIV/0!</v>
      </c>
      <c r="AQ22" s="24" t="e">
        <f>LOOKUP($G22,SilencerParams!$E$3:$E$98,SilencerParams!O$3:O$98)</f>
        <v>#DIV/0!</v>
      </c>
      <c r="AR22" s="24" t="e">
        <f>LOOKUP($G22,SilencerParams!$E$3:$E$98,SilencerParams!P$3:P$98)</f>
        <v>#DIV/0!</v>
      </c>
      <c r="AS22" s="24" t="e">
        <f>LOOKUP($G22,SilencerParams!$E$3:$E$98,SilencerParams!Q$3:Q$98)</f>
        <v>#DIV/0!</v>
      </c>
      <c r="AT22" s="24" t="e">
        <f>LOOKUP($G22,SilencerParams!$E$3:$E$98,SilencerParams!R$3:R$98)</f>
        <v>#DIV/0!</v>
      </c>
      <c r="AU22" s="151" t="e">
        <f>LOOKUP($G22,SilencerParams!$E$3:$E$98,SilencerParams!S$3:S$98)</f>
        <v>#DIV/0!</v>
      </c>
      <c r="AV22" s="151" t="e">
        <f>LOOKUP($G22,SilencerParams!$E$3:$E$98,SilencerParams!T$3:T$98)</f>
        <v>#DIV/0!</v>
      </c>
      <c r="AW22" s="151" t="e">
        <f>LOOKUP($G22,SilencerParams!$E$3:$E$98,SilencerParams!U$3:U$98)</f>
        <v>#DIV/0!</v>
      </c>
      <c r="AX22" s="151" t="e">
        <f>LOOKUP($G22,SilencerParams!$E$3:$E$98,SilencerParams!V$3:V$98)</f>
        <v>#DIV/0!</v>
      </c>
      <c r="AY22" s="151" t="e">
        <f>LOOKUP($G22,SilencerParams!$E$3:$E$98,SilencerParams!W$3:W$98)</f>
        <v>#DIV/0!</v>
      </c>
      <c r="AZ22" s="151" t="e">
        <f>LOOKUP($G22,SilencerParams!$E$3:$E$98,SilencerParams!X$3:X$98)</f>
        <v>#DIV/0!</v>
      </c>
      <c r="BA22" s="151" t="e">
        <f>LOOKUP($G22,SilencerParams!$E$3:$E$98,SilencerParams!Y$3:Y$98)</f>
        <v>#DIV/0!</v>
      </c>
      <c r="BB22" s="151" t="e">
        <f>LOOKUP($G22,SilencerParams!$E$3:$E$98,SilencerParams!Z$3:Z$98)</f>
        <v>#DIV/0!</v>
      </c>
      <c r="BC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LOOKUP(IF(MROUND($AL22,2)&lt;=$AL22,CONCATENATE($D22,IF($F22&gt;=1000,$F22,CONCATENATE(0,$F22)),CONCATENATE(0,MROUND($AL22,2)+2)),CONCATENATE($D22,IF($F22&gt;=1000,$F22,CONCATENATE(0,$F22)),CONCATENATE(0,MROUND($AL22,2)-2))),SilencerParams!$E$3:$E$98,SilencerParams!S$3:S$98)</f>
        <v>#DIV/0!</v>
      </c>
      <c r="BD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LOOKUP(IF(MROUND($AL22,2)&lt;=$AL22,CONCATENATE($D22,IF($F22&gt;=1000,$F22,CONCATENATE(0,$F22)),CONCATENATE(0,MROUND($AL22,2)+2)),CONCATENATE($D22,IF($F22&gt;=1000,$F22,CONCATENATE(0,$F22)),CONCATENATE(0,MROUND($AL22,2)-2))),SilencerParams!$E$3:$E$98,SilencerParams!T$3:T$98)</f>
        <v>#DIV/0!</v>
      </c>
      <c r="BE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LOOKUP(IF(MROUND($AL22,2)&lt;=$AL22,CONCATENATE($D22,IF($F22&gt;=1000,$F22,CONCATENATE(0,$F22)),CONCATENATE(0,MROUND($AL22,2)+2)),CONCATENATE($D22,IF($F22&gt;=1000,$F22,CONCATENATE(0,$F22)),CONCATENATE(0,MROUND($AL22,2)-2))),SilencerParams!$E$3:$E$98,SilencerParams!U$3:U$98)</f>
        <v>#DIV/0!</v>
      </c>
      <c r="BF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LOOKUP(IF(MROUND($AL22,2)&lt;=$AL22,CONCATENATE($D22,IF($F22&gt;=1000,$F22,CONCATENATE(0,$F22)),CONCATENATE(0,MROUND($AL22,2)+2)),CONCATENATE($D22,IF($F22&gt;=1000,$F22,CONCATENATE(0,$F22)),CONCATENATE(0,MROUND($AL22,2)-2))),SilencerParams!$E$3:$E$98,SilencerParams!V$3:V$98)</f>
        <v>#DIV/0!</v>
      </c>
      <c r="BG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LOOKUP(IF(MROUND($AL22,2)&lt;=$AL22,CONCATENATE($D22,IF($F22&gt;=1000,$F22,CONCATENATE(0,$F22)),CONCATENATE(0,MROUND($AL22,2)+2)),CONCATENATE($D22,IF($F22&gt;=1000,$F22,CONCATENATE(0,$F22)),CONCATENATE(0,MROUND($AL22,2)-2))),SilencerParams!$E$3:$E$98,SilencerParams!W$3:W$98)</f>
        <v>#DIV/0!</v>
      </c>
      <c r="BH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LOOKUP(IF(MROUND($AL22,2)&lt;=$AL22,CONCATENATE($D22,IF($F22&gt;=1000,$F22,CONCATENATE(0,$F22)),CONCATENATE(0,MROUND($AL22,2)+2)),CONCATENATE($D22,IF($F22&gt;=1000,$F22,CONCATENATE(0,$F22)),CONCATENATE(0,MROUND($AL22,2)-2))),SilencerParams!$E$3:$E$98,SilencerParams!X$3:X$98)</f>
        <v>#DIV/0!</v>
      </c>
      <c r="BI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LOOKUP(IF(MROUND($AL22,2)&lt;=$AL22,CONCATENATE($D22,IF($F22&gt;=1000,$F22,CONCATENATE(0,$F22)),CONCATENATE(0,MROUND($AL22,2)+2)),CONCATENATE($D22,IF($F22&gt;=1000,$F22,CONCATENATE(0,$F22)),CONCATENATE(0,MROUND($AL22,2)-2))),SilencerParams!$E$3:$E$98,SilencerParams!Y$3:Y$98)</f>
        <v>#DIV/0!</v>
      </c>
      <c r="BJ22" s="151" t="e">
        <f>LOOKUP(IF(MROUND($AL22,2)&lt;=$AL22,CONCATENATE($D22,IF($F22&gt;=1000,$F22,CONCATENATE(0,$F22)),CONCATENATE(0,MROUND($AL22,2)+2)),CONCATENATE($D22,IF($F22&gt;=1000,$F22,CONCATENATE(0,$F22)),CONCATENATE(0,MROUND($AL22,2)-2))),SilencerParams!$E$3:$E$98,SilencerParams!Z$3:Z$98)</f>
        <v>#DIV/0!</v>
      </c>
      <c r="BK22" s="151" t="e">
        <f>IF($AL22&lt;2,LOOKUP(CONCATENATE($D22,IF($E22&gt;=1000,$E22,CONCATENATE(0,$E22)),"02"),SilencerParams!$E$3:$E$98,SilencerParams!S$3:S$98)/(LOG10(2)-LOG10(0.0001))*(LOG10($AL22)-LOG10(0.0001)),(BC22-AU22)/(LOG10(IF(MROUND($AL22,2)&lt;=$AL22,MROUND($AL22,2)+2,MROUND($AL22,2)-2))-LOG10(MROUND($AL22,2)))*(LOG10($AL22)-LOG10(MROUND($AL22,2)))+AU22)</f>
        <v>#DIV/0!</v>
      </c>
      <c r="BL22" s="151" t="e">
        <f>IF($AL22&lt;2,LOOKUP(CONCATENATE($D22,IF($E22&gt;=1000,$E22,CONCATENATE(0,$E22)),"02"),SilencerParams!$E$3:$E$98,SilencerParams!T$3:T$98)/(LOG10(2)-LOG10(0.0001))*(LOG10($AL22)-LOG10(0.0001)),(BD22-AV22)/(LOG10(IF(MROUND($AL22,2)&lt;=$AL22,MROUND($AL22,2)+2,MROUND($AL22,2)-2))-LOG10(MROUND($AL22,2)))*(LOG10($AL22)-LOG10(MROUND($AL22,2)))+AV22)</f>
        <v>#DIV/0!</v>
      </c>
      <c r="BM22" s="151" t="e">
        <f>IF($AL22&lt;2,LOOKUP(CONCATENATE($D22,IF($E22&gt;=1000,$E22,CONCATENATE(0,$E22)),"02"),SilencerParams!$E$3:$E$98,SilencerParams!U$3:U$98)/(LOG10(2)-LOG10(0.0001))*(LOG10($AL22)-LOG10(0.0001)),(BE22-AW22)/(LOG10(IF(MROUND($AL22,2)&lt;=$AL22,MROUND($AL22,2)+2,MROUND($AL22,2)-2))-LOG10(MROUND($AL22,2)))*(LOG10($AL22)-LOG10(MROUND($AL22,2)))+AW22)</f>
        <v>#DIV/0!</v>
      </c>
      <c r="BN22" s="151" t="e">
        <f>IF($AL22&lt;2,LOOKUP(CONCATENATE($D22,IF($E22&gt;=1000,$E22,CONCATENATE(0,$E22)),"02"),SilencerParams!$E$3:$E$98,SilencerParams!V$3:V$98)/(LOG10(2)-LOG10(0.0001))*(LOG10($AL22)-LOG10(0.0001)),(BF22-AX22)/(LOG10(IF(MROUND($AL22,2)&lt;=$AL22,MROUND($AL22,2)+2,MROUND($AL22,2)-2))-LOG10(MROUND($AL22,2)))*(LOG10($AL22)-LOG10(MROUND($AL22,2)))+AX22)</f>
        <v>#DIV/0!</v>
      </c>
      <c r="BO22" s="151" t="e">
        <f>IF($AL22&lt;2,LOOKUP(CONCATENATE($D22,IF($E22&gt;=1000,$E22,CONCATENATE(0,$E22)),"02"),SilencerParams!$E$3:$E$98,SilencerParams!W$3:W$98)/(LOG10(2)-LOG10(0.0001))*(LOG10($AL22)-LOG10(0.0001)),(BG22-AY22)/(LOG10(IF(MROUND($AL22,2)&lt;=$AL22,MROUND($AL22,2)+2,MROUND($AL22,2)-2))-LOG10(MROUND($AL22,2)))*(LOG10($AL22)-LOG10(MROUND($AL22,2)))+AY22)</f>
        <v>#DIV/0!</v>
      </c>
      <c r="BP22" s="151" t="e">
        <f>IF($AL22&lt;2,LOOKUP(CONCATENATE($D22,IF($E22&gt;=1000,$E22,CONCATENATE(0,$E22)),"02"),SilencerParams!$E$3:$E$98,SilencerParams!X$3:X$98)/(LOG10(2)-LOG10(0.0001))*(LOG10($AL22)-LOG10(0.0001)),(BH22-AZ22)/(LOG10(IF(MROUND($AL22,2)&lt;=$AL22,MROUND($AL22,2)+2,MROUND($AL22,2)-2))-LOG10(MROUND($AL22,2)))*(LOG10($AL22)-LOG10(MROUND($AL22,2)))+AZ22)</f>
        <v>#DIV/0!</v>
      </c>
      <c r="BQ22" s="151" t="e">
        <f>IF($AL22&lt;2,LOOKUP(CONCATENATE($D22,IF($E22&gt;=1000,$E22,CONCATENATE(0,$E22)),"02"),SilencerParams!$E$3:$E$98,SilencerParams!Y$3:Y$98)/(LOG10(2)-LOG10(0.0001))*(LOG10($AL22)-LOG10(0.0001)),(BI22-BA22)/(LOG10(IF(MROUND($AL22,2)&lt;=$AL22,MROUND($AL22,2)+2,MROUND($AL22,2)-2))-LOG10(MROUND($AL22,2)))*(LOG10($AL22)-LOG10(MROUND($AL22,2)))+BA22)</f>
        <v>#DIV/0!</v>
      </c>
      <c r="BR22" s="151" t="e">
        <f>IF($AL22&lt;2,LOOKUP(CONCATENATE($D22,IF($E22&gt;=1000,$E22,CONCATENATE(0,$E22)),"02"),SilencerParams!$E$3:$E$98,SilencerParams!Z$3:Z$98)/(LOG10(2)-LOG10(0.0001))*(LOG10($AL22)-LOG10(0.0001)),(BJ22-BB22)/(LOG10(IF(MROUND($AL22,2)&lt;=$AL22,MROUND($AL22,2)+2,MROUND($AL22,2)-2))-LOG10(MROUND($AL22,2)))*(LOG10($AL22)-LOG10(MROUND($AL22,2)))+BB22)</f>
        <v>#DIV/0!</v>
      </c>
      <c r="BS22" s="24" t="e">
        <f t="shared" si="18"/>
        <v>#DIV/0!</v>
      </c>
      <c r="BT22" s="24" t="e">
        <f t="shared" si="19"/>
        <v>#DIV/0!</v>
      </c>
      <c r="BU22" s="24" t="e">
        <f t="shared" si="20"/>
        <v>#DIV/0!</v>
      </c>
      <c r="BV22" s="24" t="e">
        <f t="shared" si="21"/>
        <v>#DIV/0!</v>
      </c>
      <c r="BW22" s="24" t="e">
        <f t="shared" si="22"/>
        <v>#DIV/0!</v>
      </c>
      <c r="BX22" s="24" t="e">
        <f t="shared" si="23"/>
        <v>#DIV/0!</v>
      </c>
      <c r="BY22" s="24" t="e">
        <f t="shared" si="24"/>
        <v>#DIV/0!</v>
      </c>
      <c r="BZ22" s="24" t="e">
        <f t="shared" si="25"/>
        <v>#DIV/0!</v>
      </c>
      <c r="CA22" s="24" t="e">
        <f>10*LOG10(IF(BS22="",0,POWER(10,((BS22+'ModelParams Lw'!$O$4)/10))) +IF(BT22="",0,POWER(10,((BT22+'ModelParams Lw'!$P$4)/10))) +IF(BU22="",0,POWER(10,((BU22+'ModelParams Lw'!$Q$4)/10))) +IF(BV22="",0,POWER(10,((BV22+'ModelParams Lw'!$R$4)/10))) +IF(BW22="",0,POWER(10,((BW22+'ModelParams Lw'!$S$4)/10))) +IF(BX22="",0,POWER(10,((BX22+'ModelParams Lw'!$T$4)/10))) +IF(BY22="",0,POWER(10,((BY22+'ModelParams Lw'!$U$4)/10)))+IF(BZ22="",0,POWER(10,((BZ22+'ModelParams Lw'!$V$4)/10))))</f>
        <v>#DIV/0!</v>
      </c>
      <c r="CB22" s="24" t="e">
        <f t="shared" si="26"/>
        <v>#DIV/0!</v>
      </c>
      <c r="CC22" s="24" t="e">
        <f>(BS22-'ModelParams Lw'!O$10)/'ModelParams Lw'!O$11</f>
        <v>#DIV/0!</v>
      </c>
      <c r="CD22" s="24" t="e">
        <f>(BT22-'ModelParams Lw'!P$10)/'ModelParams Lw'!P$11</f>
        <v>#DIV/0!</v>
      </c>
      <c r="CE22" s="24" t="e">
        <f>(BU22-'ModelParams Lw'!Q$10)/'ModelParams Lw'!Q$11</f>
        <v>#DIV/0!</v>
      </c>
      <c r="CF22" s="24" t="e">
        <f>(BV22-'ModelParams Lw'!R$10)/'ModelParams Lw'!R$11</f>
        <v>#DIV/0!</v>
      </c>
      <c r="CG22" s="24" t="e">
        <f>(BW22-'ModelParams Lw'!S$10)/'ModelParams Lw'!S$11</f>
        <v>#DIV/0!</v>
      </c>
      <c r="CH22" s="24" t="e">
        <f>(BX22-'ModelParams Lw'!T$10)/'ModelParams Lw'!T$11</f>
        <v>#DIV/0!</v>
      </c>
      <c r="CI22" s="24" t="e">
        <f>(BY22-'ModelParams Lw'!U$10)/'ModelParams Lw'!U$11</f>
        <v>#DIV/0!</v>
      </c>
      <c r="CJ22" s="24" t="e">
        <f>(BZ22-'ModelParams Lw'!V$10)/'ModelParams Lw'!V$11</f>
        <v>#DIV/0!</v>
      </c>
      <c r="CK22" s="24">
        <f>IF(Calcul!$E27="SW",'ModelParams Lw'!C$18+'ModelParams Lw'!C$19*LOG(CK$3)+'ModelParams Lw'!C$20*(PI()/4*($D22/1000)^2),IF('ModelParams Lw'!C$21+'ModelParams Lw'!C$22*LOG(CK$3)+'ModelParams Lw'!C$23*(PI()/4*($D22/1000)^2)&lt;'ModelParams Lw'!C$18+'ModelParams Lw'!C$19*LOG(CK$3)+'ModelParams Lw'!C$20*(PI()/4*($D22/1000)^2),'ModelParams Lw'!C$18+'ModelParams Lw'!C$19*LOG(CK$3)+'ModelParams Lw'!C$20*(PI()/4*($D22/1000)^2),'ModelParams Lw'!C$21+'ModelParams Lw'!C$22*LOG(CK$3)+'ModelParams Lw'!C$23*(PI()/4*($D22/1000)^2)))</f>
        <v>31.246735224896717</v>
      </c>
      <c r="CL22" s="24">
        <f>IF(Calcul!$E27="SW",'ModelParams Lw'!D$18+'ModelParams Lw'!D$19*LOG(CL$3)+'ModelParams Lw'!D$20*(PI()/4*($D22/1000)^2),IF('ModelParams Lw'!D$21+'ModelParams Lw'!D$22*LOG(CL$3)+'ModelParams Lw'!D$23*(PI()/4*($D22/1000)^2)&lt;'ModelParams Lw'!D$18+'ModelParams Lw'!D$19*LOG(CL$3)+'ModelParams Lw'!D$20*(PI()/4*($D22/1000)^2),'ModelParams Lw'!D$18+'ModelParams Lw'!D$19*LOG(CL$3)+'ModelParams Lw'!D$20*(PI()/4*($D22/1000)^2),'ModelParams Lw'!D$21+'ModelParams Lw'!D$22*LOG(CL$3)+'ModelParams Lw'!D$23*(PI()/4*($D22/1000)^2)))</f>
        <v>39.203910379364636</v>
      </c>
      <c r="CM22" s="24">
        <f>IF(Calcul!$E27="SW",'ModelParams Lw'!E$18+'ModelParams Lw'!E$19*LOG(CM$3)+'ModelParams Lw'!E$20*(PI()/4*($D22/1000)^2),IF('ModelParams Lw'!E$21+'ModelParams Lw'!E$22*LOG(CM$3)+'ModelParams Lw'!E$23*(PI()/4*($D22/1000)^2)&lt;'ModelParams Lw'!E$18+'ModelParams Lw'!E$19*LOG(CM$3)+'ModelParams Lw'!E$20*(PI()/4*($D22/1000)^2),'ModelParams Lw'!E$18+'ModelParams Lw'!E$19*LOG(CM$3)+'ModelParams Lw'!E$20*(PI()/4*($D22/1000)^2),'ModelParams Lw'!E$21+'ModelParams Lw'!E$22*LOG(CM$3)+'ModelParams Lw'!E$23*(PI()/4*($D22/1000)^2)))</f>
        <v>38.761096154158118</v>
      </c>
      <c r="CN22" s="24">
        <f>IF(Calcul!$E27="SW",'ModelParams Lw'!F$18+'ModelParams Lw'!F$19*LOG(CN$3)+'ModelParams Lw'!F$20*(PI()/4*($D22/1000)^2),IF('ModelParams Lw'!F$21+'ModelParams Lw'!F$22*LOG(CN$3)+'ModelParams Lw'!F$23*(PI()/4*($D22/1000)^2)&lt;'ModelParams Lw'!F$18+'ModelParams Lw'!F$19*LOG(CN$3)+'ModelParams Lw'!F$20*(PI()/4*($D22/1000)^2),'ModelParams Lw'!F$18+'ModelParams Lw'!F$19*LOG(CN$3)+'ModelParams Lw'!F$20*(PI()/4*($D22/1000)^2),'ModelParams Lw'!F$21+'ModelParams Lw'!F$22*LOG(CN$3)+'ModelParams Lw'!F$23*(PI()/4*($D22/1000)^2)))</f>
        <v>42.457901012674256</v>
      </c>
      <c r="CO22" s="24">
        <f>IF(Calcul!$E27="SW",'ModelParams Lw'!G$18+'ModelParams Lw'!G$19*LOG(CO$3)+'ModelParams Lw'!G$20*(PI()/4*($D22/1000)^2),IF('ModelParams Lw'!G$21+'ModelParams Lw'!G$22*LOG(CO$3)+'ModelParams Lw'!G$23*(PI()/4*($D22/1000)^2)&lt;'ModelParams Lw'!G$18+'ModelParams Lw'!G$19*LOG(CO$3)+'ModelParams Lw'!G$20*(PI()/4*($D22/1000)^2),'ModelParams Lw'!G$18+'ModelParams Lw'!G$19*LOG(CO$3)+'ModelParams Lw'!G$20*(PI()/4*($D22/1000)^2),'ModelParams Lw'!G$21+'ModelParams Lw'!G$22*LOG(CO$3)+'ModelParams Lw'!G$23*(PI()/4*($D22/1000)^2)))</f>
        <v>39.983812335865188</v>
      </c>
      <c r="CP22" s="24">
        <f>IF(Calcul!$E27="SW",'ModelParams Lw'!H$18+'ModelParams Lw'!H$19*LOG(CP$3)+'ModelParams Lw'!H$20*(PI()/4*($D22/1000)^2),IF('ModelParams Lw'!H$21+'ModelParams Lw'!H$22*LOG(CP$3)+'ModelParams Lw'!H$23*(PI()/4*($D22/1000)^2)&lt;'ModelParams Lw'!H$18+'ModelParams Lw'!H$19*LOG(CP$3)+'ModelParams Lw'!H$20*(PI()/4*($D22/1000)^2),'ModelParams Lw'!H$18+'ModelParams Lw'!H$19*LOG(CP$3)+'ModelParams Lw'!H$20*(PI()/4*($D22/1000)^2),'ModelParams Lw'!H$21+'ModelParams Lw'!H$22*LOG(CP$3)+'ModelParams Lw'!H$23*(PI()/4*($D22/1000)^2)))</f>
        <v>40.306137042572608</v>
      </c>
      <c r="CQ22" s="24">
        <f>IF(Calcul!$E27="SW",'ModelParams Lw'!I$18+'ModelParams Lw'!I$19*LOG(CQ$3)+'ModelParams Lw'!I$20*(PI()/4*($D22/1000)^2),IF('ModelParams Lw'!I$21+'ModelParams Lw'!I$22*LOG(CQ$3)+'ModelParams Lw'!I$23*(PI()/4*($D22/1000)^2)&lt;'ModelParams Lw'!I$18+'ModelParams Lw'!I$19*LOG(CQ$3)+'ModelParams Lw'!I$20*(PI()/4*($D22/1000)^2),'ModelParams Lw'!I$18+'ModelParams Lw'!I$19*LOG(CQ$3)+'ModelParams Lw'!I$20*(PI()/4*($D22/1000)^2),'ModelParams Lw'!I$21+'ModelParams Lw'!I$22*LOG(CQ$3)+'ModelParams Lw'!I$23*(PI()/4*($D22/1000)^2)))</f>
        <v>35.604370798776131</v>
      </c>
      <c r="CR22" s="24">
        <f>IF(Calcul!$E27="SW",'ModelParams Lw'!J$18+'ModelParams Lw'!J$19*LOG(CR$3)+'ModelParams Lw'!J$20*(PI()/4*($D22/1000)^2),IF('ModelParams Lw'!J$21+'ModelParams Lw'!J$22*LOG(CR$3)+'ModelParams Lw'!J$23*(PI()/4*($D22/1000)^2)&lt;'ModelParams Lw'!J$18+'ModelParams Lw'!J$19*LOG(CR$3)+'ModelParams Lw'!J$20*(PI()/4*($D22/1000)^2),'ModelParams Lw'!J$18+'ModelParams Lw'!J$19*LOG(CR$3)+'ModelParams Lw'!J$20*(PI()/4*($D22/1000)^2),'ModelParams Lw'!J$21+'ModelParams Lw'!J$22*LOG(CR$3)+'ModelParams Lw'!J$23*(PI()/4*($D22/1000)^2)))</f>
        <v>26.405199060578074</v>
      </c>
      <c r="CS22" s="24" t="e">
        <f t="shared" si="3"/>
        <v>#DIV/0!</v>
      </c>
      <c r="CT22" s="24" t="e">
        <f t="shared" si="4"/>
        <v>#DIV/0!</v>
      </c>
      <c r="CU22" s="24" t="e">
        <f t="shared" si="5"/>
        <v>#DIV/0!</v>
      </c>
      <c r="CV22" s="24" t="e">
        <f t="shared" si="6"/>
        <v>#DIV/0!</v>
      </c>
      <c r="CW22" s="24" t="e">
        <f t="shared" si="7"/>
        <v>#DIV/0!</v>
      </c>
      <c r="CX22" s="24" t="e">
        <f t="shared" si="8"/>
        <v>#DIV/0!</v>
      </c>
      <c r="CY22" s="24" t="e">
        <f t="shared" si="9"/>
        <v>#DIV/0!</v>
      </c>
      <c r="CZ22" s="24" t="e">
        <f t="shared" si="10"/>
        <v>#DIV/0!</v>
      </c>
      <c r="DA22" s="24" t="e">
        <f>10*LOG10(IF(CS22="",0,POWER(10,((CS22+'ModelParams Lw'!$O$4)/10))) +IF(CT22="",0,POWER(10,((CT22+'ModelParams Lw'!$P$4)/10))) +IF(CU22="",0,POWER(10,((CU22+'ModelParams Lw'!$Q$4)/10))) +IF(CV22="",0,POWER(10,((CV22+'ModelParams Lw'!$R$4)/10))) +IF(CW22="",0,POWER(10,((CW22+'ModelParams Lw'!$S$4)/10))) +IF(CX22="",0,POWER(10,((CX22+'ModelParams Lw'!$T$4)/10))) +IF(CY22="",0,POWER(10,((CY22+'ModelParams Lw'!$U$4)/10)))+IF(CZ22="",0,POWER(10,((CZ22+'ModelParams Lw'!$V$4)/10))))</f>
        <v>#DIV/0!</v>
      </c>
      <c r="DB22" s="24" t="e">
        <f t="shared" si="27"/>
        <v>#DIV/0!</v>
      </c>
      <c r="DC22" s="24" t="e">
        <f>(CS22-'ModelParams Lw'!$O$10)/'ModelParams Lw'!$O$11</f>
        <v>#DIV/0!</v>
      </c>
      <c r="DD22" s="24" t="e">
        <f>(CT22-'ModelParams Lw'!$P$10)/'ModelParams Lw'!$P$11</f>
        <v>#DIV/0!</v>
      </c>
      <c r="DE22" s="24" t="e">
        <f>(CU22-'ModelParams Lw'!$Q$10)/'ModelParams Lw'!$Q$11</f>
        <v>#DIV/0!</v>
      </c>
      <c r="DF22" s="24" t="e">
        <f>(CV22-'ModelParams Lw'!$R$10)/'ModelParams Lw'!$R$11</f>
        <v>#DIV/0!</v>
      </c>
      <c r="DG22" s="24" t="e">
        <f>(CW22-'ModelParams Lw'!$S$10)/'ModelParams Lw'!$S$11</f>
        <v>#DIV/0!</v>
      </c>
      <c r="DH22" s="24" t="e">
        <f>(CX22-'ModelParams Lw'!$T$10)/'ModelParams Lw'!$T$11</f>
        <v>#DIV/0!</v>
      </c>
      <c r="DI22" s="24" t="e">
        <f>(CY22-'ModelParams Lw'!$U$10)/'ModelParams Lw'!$U$11</f>
        <v>#DIV/0!</v>
      </c>
      <c r="DJ22" s="24" t="e">
        <f>(CZ22-'ModelParams Lw'!$V$10)/'ModelParams Lw'!$V$11</f>
        <v>#DIV/0!</v>
      </c>
    </row>
    <row r="23" spans="1:114">
      <c r="A23" s="12">
        <f>Calcul!B28</f>
        <v>0</v>
      </c>
      <c r="B23" s="12">
        <f t="shared" si="11"/>
        <v>0</v>
      </c>
      <c r="C23" s="12">
        <f>Calcul!C28</f>
        <v>0</v>
      </c>
      <c r="D23" s="12">
        <f>Calcul!D28</f>
        <v>0</v>
      </c>
      <c r="E23" s="12">
        <f t="shared" si="12"/>
        <v>400</v>
      </c>
      <c r="F23" s="12">
        <f t="shared" si="13"/>
        <v>900</v>
      </c>
      <c r="G23" s="12" t="e">
        <f t="shared" si="14"/>
        <v>#DIV/0!</v>
      </c>
      <c r="H23" s="24" t="e">
        <f t="shared" si="0"/>
        <v>#DIV/0!</v>
      </c>
      <c r="I23" s="24">
        <f>'ModelParams Lw'!$B$6*EXP('ModelParams Lw'!$C$6*D23)</f>
        <v>-0.98585217513044054</v>
      </c>
      <c r="J23" s="24">
        <f>'ModelParams Lw'!$B$7*D23^2+'ModelParams Lw'!$C$7*D23+'ModelParams Lw'!$D$7</f>
        <v>-7.1</v>
      </c>
      <c r="K23" s="24">
        <f>'ModelParams Lw'!$B$8*D23^2+'ModelParams Lw'!$C$8*D23+'ModelParams Lw'!$D$8</f>
        <v>46.485999999999997</v>
      </c>
      <c r="L23" s="21" t="e">
        <f t="shared" si="15"/>
        <v>#DIV/0!</v>
      </c>
      <c r="M23" s="21" t="e">
        <f t="shared" si="15"/>
        <v>#DIV/0!</v>
      </c>
      <c r="N23" s="21" t="e">
        <f t="shared" si="15"/>
        <v>#DIV/0!</v>
      </c>
      <c r="O23" s="21" t="e">
        <f t="shared" si="15"/>
        <v>#DIV/0!</v>
      </c>
      <c r="P23" s="21" t="e">
        <f t="shared" si="15"/>
        <v>#DIV/0!</v>
      </c>
      <c r="Q23" s="21" t="e">
        <f t="shared" si="15"/>
        <v>#DIV/0!</v>
      </c>
      <c r="R23" s="21" t="e">
        <f t="shared" si="15"/>
        <v>#DIV/0!</v>
      </c>
      <c r="S23" s="21" t="e">
        <f t="shared" si="15"/>
        <v>#DIV/0!</v>
      </c>
      <c r="T23" s="24" t="e">
        <f>'ModelParams Lw'!$B$3+'ModelParams Lw'!$B$4*LOG10($B23/3600/(PI()/4*($D23/1000)^2))+'ModelParams Lw'!$B$5*LOG10(2*$H23/(1.2*($B23/3600/(PI()/4*($D23/1000)^2))^2))+10*LOG10($D23/1000)+L23</f>
        <v>#DIV/0!</v>
      </c>
      <c r="U23" s="24" t="e">
        <f>'ModelParams Lw'!$B$3+'ModelParams Lw'!$B$4*LOG10($B23/3600/(PI()/4*($D23/1000)^2))+'ModelParams Lw'!$B$5*LOG10(2*$H23/(1.2*($B23/3600/(PI()/4*($D23/1000)^2))^2))+10*LOG10($D23/1000)+M23</f>
        <v>#DIV/0!</v>
      </c>
      <c r="V23" s="24" t="e">
        <f>'ModelParams Lw'!$B$3+'ModelParams Lw'!$B$4*LOG10($B23/3600/(PI()/4*($D23/1000)^2))+'ModelParams Lw'!$B$5*LOG10(2*$H23/(1.2*($B23/3600/(PI()/4*($D23/1000)^2))^2))+10*LOG10($D23/1000)+N23</f>
        <v>#DIV/0!</v>
      </c>
      <c r="W23" s="24" t="e">
        <f>'ModelParams Lw'!$B$3+'ModelParams Lw'!$B$4*LOG10($B23/3600/(PI()/4*($D23/1000)^2))+'ModelParams Lw'!$B$5*LOG10(2*$H23/(1.2*($B23/3600/(PI()/4*($D23/1000)^2))^2))+10*LOG10($D23/1000)+O23</f>
        <v>#DIV/0!</v>
      </c>
      <c r="X23" s="24" t="e">
        <f>'ModelParams Lw'!$B$3+'ModelParams Lw'!$B$4*LOG10($B23/3600/(PI()/4*($D23/1000)^2))+'ModelParams Lw'!$B$5*LOG10(2*$H23/(1.2*($B23/3600/(PI()/4*($D23/1000)^2))^2))+10*LOG10($D23/1000)+P23</f>
        <v>#DIV/0!</v>
      </c>
      <c r="Y23" s="24" t="e">
        <f>'ModelParams Lw'!$B$3+'ModelParams Lw'!$B$4*LOG10($B23/3600/(PI()/4*($D23/1000)^2))+'ModelParams Lw'!$B$5*LOG10(2*$H23/(1.2*($B23/3600/(PI()/4*($D23/1000)^2))^2))+10*LOG10($D23/1000)+Q23</f>
        <v>#DIV/0!</v>
      </c>
      <c r="Z23" s="24" t="e">
        <f>'ModelParams Lw'!$B$3+'ModelParams Lw'!$B$4*LOG10($B23/3600/(PI()/4*($D23/1000)^2))+'ModelParams Lw'!$B$5*LOG10(2*$H23/(1.2*($B23/3600/(PI()/4*($D23/1000)^2))^2))+10*LOG10($D23/1000)+R23</f>
        <v>#DIV/0!</v>
      </c>
      <c r="AA23" s="24" t="e">
        <f>'ModelParams Lw'!$B$3+'ModelParams Lw'!$B$4*LOG10($B23/3600/(PI()/4*($D23/1000)^2))+'ModelParams Lw'!$B$5*LOG10(2*$H23/(1.2*($B23/3600/(PI()/4*($D23/1000)^2))^2))+10*LOG10($D23/1000)+S23</f>
        <v>#DIV/0!</v>
      </c>
      <c r="AB23" s="24" t="e">
        <f>10*LOG10(IF(T23="",0,POWER(10,((T23+'ModelParams Lw'!$O$4)/10))) +IF(U23="",0,POWER(10,((U23+'ModelParams Lw'!$P$4)/10))) +IF(V23="",0,POWER(10,((V23+'ModelParams Lw'!$Q$4)/10))) +IF(W23="",0,POWER(10,((W23+'ModelParams Lw'!$R$4)/10))) +IF(X23="",0,POWER(10,((X23+'ModelParams Lw'!$S$4)/10))) +IF(Y23="",0,POWER(10,((Y23+'ModelParams Lw'!$T$4)/10))) +IF(Z23="",0,POWER(10,((Z23+'ModelParams Lw'!$U$4)/10)))+IF(AA23="",0,POWER(10,((AA23+'ModelParams Lw'!$V$4)/10))))</f>
        <v>#DIV/0!</v>
      </c>
      <c r="AC23" s="24" t="e">
        <f t="shared" si="16"/>
        <v>#DIV/0!</v>
      </c>
      <c r="AD23" s="24" t="e">
        <f>(T23-'ModelParams Lw'!O$10)/'ModelParams Lw'!O$11</f>
        <v>#DIV/0!</v>
      </c>
      <c r="AE23" s="24" t="e">
        <f>(U23-'ModelParams Lw'!P$10)/'ModelParams Lw'!P$11</f>
        <v>#DIV/0!</v>
      </c>
      <c r="AF23" s="24" t="e">
        <f>(V23-'ModelParams Lw'!Q$10)/'ModelParams Lw'!Q$11</f>
        <v>#DIV/0!</v>
      </c>
      <c r="AG23" s="24" t="e">
        <f>(W23-'ModelParams Lw'!R$10)/'ModelParams Lw'!R$11</f>
        <v>#DIV/0!</v>
      </c>
      <c r="AH23" s="24" t="e">
        <f>(X23-'ModelParams Lw'!S$10)/'ModelParams Lw'!S$11</f>
        <v>#DIV/0!</v>
      </c>
      <c r="AI23" s="24" t="e">
        <f>(Y23-'ModelParams Lw'!T$10)/'ModelParams Lw'!T$11</f>
        <v>#DIV/0!</v>
      </c>
      <c r="AJ23" s="24" t="e">
        <f>(Z23-'ModelParams Lw'!U$10)/'ModelParams Lw'!U$11</f>
        <v>#DIV/0!</v>
      </c>
      <c r="AK23" s="24" t="e">
        <f>(AA23-'ModelParams Lw'!V$10)/'ModelParams Lw'!V$11</f>
        <v>#DIV/0!</v>
      </c>
      <c r="AL23" s="24" t="e">
        <f t="shared" si="17"/>
        <v>#DIV/0!</v>
      </c>
      <c r="AM23" s="24" t="e">
        <f>LOOKUP($G23,SilencerParams!$E$3:$E$98,SilencerParams!K$3:K$98)</f>
        <v>#DIV/0!</v>
      </c>
      <c r="AN23" s="24" t="e">
        <f>LOOKUP($G23,SilencerParams!$E$3:$E$98,SilencerParams!L$3:L$98)</f>
        <v>#DIV/0!</v>
      </c>
      <c r="AO23" s="24" t="e">
        <f>LOOKUP($G23,SilencerParams!$E$3:$E$98,SilencerParams!M$3:M$98)</f>
        <v>#DIV/0!</v>
      </c>
      <c r="AP23" s="24" t="e">
        <f>LOOKUP($G23,SilencerParams!$E$3:$E$98,SilencerParams!N$3:N$98)</f>
        <v>#DIV/0!</v>
      </c>
      <c r="AQ23" s="24" t="e">
        <f>LOOKUP($G23,SilencerParams!$E$3:$E$98,SilencerParams!O$3:O$98)</f>
        <v>#DIV/0!</v>
      </c>
      <c r="AR23" s="24" t="e">
        <f>LOOKUP($G23,SilencerParams!$E$3:$E$98,SilencerParams!P$3:P$98)</f>
        <v>#DIV/0!</v>
      </c>
      <c r="AS23" s="24" t="e">
        <f>LOOKUP($G23,SilencerParams!$E$3:$E$98,SilencerParams!Q$3:Q$98)</f>
        <v>#DIV/0!</v>
      </c>
      <c r="AT23" s="24" t="e">
        <f>LOOKUP($G23,SilencerParams!$E$3:$E$98,SilencerParams!R$3:R$98)</f>
        <v>#DIV/0!</v>
      </c>
      <c r="AU23" s="151" t="e">
        <f>LOOKUP($G23,SilencerParams!$E$3:$E$98,SilencerParams!S$3:S$98)</f>
        <v>#DIV/0!</v>
      </c>
      <c r="AV23" s="151" t="e">
        <f>LOOKUP($G23,SilencerParams!$E$3:$E$98,SilencerParams!T$3:T$98)</f>
        <v>#DIV/0!</v>
      </c>
      <c r="AW23" s="151" t="e">
        <f>LOOKUP($G23,SilencerParams!$E$3:$E$98,SilencerParams!U$3:U$98)</f>
        <v>#DIV/0!</v>
      </c>
      <c r="AX23" s="151" t="e">
        <f>LOOKUP($G23,SilencerParams!$E$3:$E$98,SilencerParams!V$3:V$98)</f>
        <v>#DIV/0!</v>
      </c>
      <c r="AY23" s="151" t="e">
        <f>LOOKUP($G23,SilencerParams!$E$3:$E$98,SilencerParams!W$3:W$98)</f>
        <v>#DIV/0!</v>
      </c>
      <c r="AZ23" s="151" t="e">
        <f>LOOKUP($G23,SilencerParams!$E$3:$E$98,SilencerParams!X$3:X$98)</f>
        <v>#DIV/0!</v>
      </c>
      <c r="BA23" s="151" t="e">
        <f>LOOKUP($G23,SilencerParams!$E$3:$E$98,SilencerParams!Y$3:Y$98)</f>
        <v>#DIV/0!</v>
      </c>
      <c r="BB23" s="151" t="e">
        <f>LOOKUP($G23,SilencerParams!$E$3:$E$98,SilencerParams!Z$3:Z$98)</f>
        <v>#DIV/0!</v>
      </c>
      <c r="BC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LOOKUP(IF(MROUND($AL23,2)&lt;=$AL23,CONCATENATE($D23,IF($F23&gt;=1000,$F23,CONCATENATE(0,$F23)),CONCATENATE(0,MROUND($AL23,2)+2)),CONCATENATE($D23,IF($F23&gt;=1000,$F23,CONCATENATE(0,$F23)),CONCATENATE(0,MROUND($AL23,2)-2))),SilencerParams!$E$3:$E$98,SilencerParams!S$3:S$98)</f>
        <v>#DIV/0!</v>
      </c>
      <c r="BD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LOOKUP(IF(MROUND($AL23,2)&lt;=$AL23,CONCATENATE($D23,IF($F23&gt;=1000,$F23,CONCATENATE(0,$F23)),CONCATENATE(0,MROUND($AL23,2)+2)),CONCATENATE($D23,IF($F23&gt;=1000,$F23,CONCATENATE(0,$F23)),CONCATENATE(0,MROUND($AL23,2)-2))),SilencerParams!$E$3:$E$98,SilencerParams!T$3:T$98)</f>
        <v>#DIV/0!</v>
      </c>
      <c r="BE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LOOKUP(IF(MROUND($AL23,2)&lt;=$AL23,CONCATENATE($D23,IF($F23&gt;=1000,$F23,CONCATENATE(0,$F23)),CONCATENATE(0,MROUND($AL23,2)+2)),CONCATENATE($D23,IF($F23&gt;=1000,$F23,CONCATENATE(0,$F23)),CONCATENATE(0,MROUND($AL23,2)-2))),SilencerParams!$E$3:$E$98,SilencerParams!U$3:U$98)</f>
        <v>#DIV/0!</v>
      </c>
      <c r="BF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LOOKUP(IF(MROUND($AL23,2)&lt;=$AL23,CONCATENATE($D23,IF($F23&gt;=1000,$F23,CONCATENATE(0,$F23)),CONCATENATE(0,MROUND($AL23,2)+2)),CONCATENATE($D23,IF($F23&gt;=1000,$F23,CONCATENATE(0,$F23)),CONCATENATE(0,MROUND($AL23,2)-2))),SilencerParams!$E$3:$E$98,SilencerParams!V$3:V$98)</f>
        <v>#DIV/0!</v>
      </c>
      <c r="BG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LOOKUP(IF(MROUND($AL23,2)&lt;=$AL23,CONCATENATE($D23,IF($F23&gt;=1000,$F23,CONCATENATE(0,$F23)),CONCATENATE(0,MROUND($AL23,2)+2)),CONCATENATE($D23,IF($F23&gt;=1000,$F23,CONCATENATE(0,$F23)),CONCATENATE(0,MROUND($AL23,2)-2))),SilencerParams!$E$3:$E$98,SilencerParams!W$3:W$98)</f>
        <v>#DIV/0!</v>
      </c>
      <c r="BH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LOOKUP(IF(MROUND($AL23,2)&lt;=$AL23,CONCATENATE($D23,IF($F23&gt;=1000,$F23,CONCATENATE(0,$F23)),CONCATENATE(0,MROUND($AL23,2)+2)),CONCATENATE($D23,IF($F23&gt;=1000,$F23,CONCATENATE(0,$F23)),CONCATENATE(0,MROUND($AL23,2)-2))),SilencerParams!$E$3:$E$98,SilencerParams!X$3:X$98)</f>
        <v>#DIV/0!</v>
      </c>
      <c r="BI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LOOKUP(IF(MROUND($AL23,2)&lt;=$AL23,CONCATENATE($D23,IF($F23&gt;=1000,$F23,CONCATENATE(0,$F23)),CONCATENATE(0,MROUND($AL23,2)+2)),CONCATENATE($D23,IF($F23&gt;=1000,$F23,CONCATENATE(0,$F23)),CONCATENATE(0,MROUND($AL23,2)-2))),SilencerParams!$E$3:$E$98,SilencerParams!Y$3:Y$98)</f>
        <v>#DIV/0!</v>
      </c>
      <c r="BJ23" s="151" t="e">
        <f>LOOKUP(IF(MROUND($AL23,2)&lt;=$AL23,CONCATENATE($D23,IF($F23&gt;=1000,$F23,CONCATENATE(0,$F23)),CONCATENATE(0,MROUND($AL23,2)+2)),CONCATENATE($D23,IF($F23&gt;=1000,$F23,CONCATENATE(0,$F23)),CONCATENATE(0,MROUND($AL23,2)-2))),SilencerParams!$E$3:$E$98,SilencerParams!Z$3:Z$98)</f>
        <v>#DIV/0!</v>
      </c>
      <c r="BK23" s="151" t="e">
        <f>IF($AL23&lt;2,LOOKUP(CONCATENATE($D23,IF($E23&gt;=1000,$E23,CONCATENATE(0,$E23)),"02"),SilencerParams!$E$3:$E$98,SilencerParams!S$3:S$98)/(LOG10(2)-LOG10(0.0001))*(LOG10($AL23)-LOG10(0.0001)),(BC23-AU23)/(LOG10(IF(MROUND($AL23,2)&lt;=$AL23,MROUND($AL23,2)+2,MROUND($AL23,2)-2))-LOG10(MROUND($AL23,2)))*(LOG10($AL23)-LOG10(MROUND($AL23,2)))+AU23)</f>
        <v>#DIV/0!</v>
      </c>
      <c r="BL23" s="151" t="e">
        <f>IF($AL23&lt;2,LOOKUP(CONCATENATE($D23,IF($E23&gt;=1000,$E23,CONCATENATE(0,$E23)),"02"),SilencerParams!$E$3:$E$98,SilencerParams!T$3:T$98)/(LOG10(2)-LOG10(0.0001))*(LOG10($AL23)-LOG10(0.0001)),(BD23-AV23)/(LOG10(IF(MROUND($AL23,2)&lt;=$AL23,MROUND($AL23,2)+2,MROUND($AL23,2)-2))-LOG10(MROUND($AL23,2)))*(LOG10($AL23)-LOG10(MROUND($AL23,2)))+AV23)</f>
        <v>#DIV/0!</v>
      </c>
      <c r="BM23" s="151" t="e">
        <f>IF($AL23&lt;2,LOOKUP(CONCATENATE($D23,IF($E23&gt;=1000,$E23,CONCATENATE(0,$E23)),"02"),SilencerParams!$E$3:$E$98,SilencerParams!U$3:U$98)/(LOG10(2)-LOG10(0.0001))*(LOG10($AL23)-LOG10(0.0001)),(BE23-AW23)/(LOG10(IF(MROUND($AL23,2)&lt;=$AL23,MROUND($AL23,2)+2,MROUND($AL23,2)-2))-LOG10(MROUND($AL23,2)))*(LOG10($AL23)-LOG10(MROUND($AL23,2)))+AW23)</f>
        <v>#DIV/0!</v>
      </c>
      <c r="BN23" s="151" t="e">
        <f>IF($AL23&lt;2,LOOKUP(CONCATENATE($D23,IF($E23&gt;=1000,$E23,CONCATENATE(0,$E23)),"02"),SilencerParams!$E$3:$E$98,SilencerParams!V$3:V$98)/(LOG10(2)-LOG10(0.0001))*(LOG10($AL23)-LOG10(0.0001)),(BF23-AX23)/(LOG10(IF(MROUND($AL23,2)&lt;=$AL23,MROUND($AL23,2)+2,MROUND($AL23,2)-2))-LOG10(MROUND($AL23,2)))*(LOG10($AL23)-LOG10(MROUND($AL23,2)))+AX23)</f>
        <v>#DIV/0!</v>
      </c>
      <c r="BO23" s="151" t="e">
        <f>IF($AL23&lt;2,LOOKUP(CONCATENATE($D23,IF($E23&gt;=1000,$E23,CONCATENATE(0,$E23)),"02"),SilencerParams!$E$3:$E$98,SilencerParams!W$3:W$98)/(LOG10(2)-LOG10(0.0001))*(LOG10($AL23)-LOG10(0.0001)),(BG23-AY23)/(LOG10(IF(MROUND($AL23,2)&lt;=$AL23,MROUND($AL23,2)+2,MROUND($AL23,2)-2))-LOG10(MROUND($AL23,2)))*(LOG10($AL23)-LOG10(MROUND($AL23,2)))+AY23)</f>
        <v>#DIV/0!</v>
      </c>
      <c r="BP23" s="151" t="e">
        <f>IF($AL23&lt;2,LOOKUP(CONCATENATE($D23,IF($E23&gt;=1000,$E23,CONCATENATE(0,$E23)),"02"),SilencerParams!$E$3:$E$98,SilencerParams!X$3:X$98)/(LOG10(2)-LOG10(0.0001))*(LOG10($AL23)-LOG10(0.0001)),(BH23-AZ23)/(LOG10(IF(MROUND($AL23,2)&lt;=$AL23,MROUND($AL23,2)+2,MROUND($AL23,2)-2))-LOG10(MROUND($AL23,2)))*(LOG10($AL23)-LOG10(MROUND($AL23,2)))+AZ23)</f>
        <v>#DIV/0!</v>
      </c>
      <c r="BQ23" s="151" t="e">
        <f>IF($AL23&lt;2,LOOKUP(CONCATENATE($D23,IF($E23&gt;=1000,$E23,CONCATENATE(0,$E23)),"02"),SilencerParams!$E$3:$E$98,SilencerParams!Y$3:Y$98)/(LOG10(2)-LOG10(0.0001))*(LOG10($AL23)-LOG10(0.0001)),(BI23-BA23)/(LOG10(IF(MROUND($AL23,2)&lt;=$AL23,MROUND($AL23,2)+2,MROUND($AL23,2)-2))-LOG10(MROUND($AL23,2)))*(LOG10($AL23)-LOG10(MROUND($AL23,2)))+BA23)</f>
        <v>#DIV/0!</v>
      </c>
      <c r="BR23" s="151" t="e">
        <f>IF($AL23&lt;2,LOOKUP(CONCATENATE($D23,IF($E23&gt;=1000,$E23,CONCATENATE(0,$E23)),"02"),SilencerParams!$E$3:$E$98,SilencerParams!Z$3:Z$98)/(LOG10(2)-LOG10(0.0001))*(LOG10($AL23)-LOG10(0.0001)),(BJ23-BB23)/(LOG10(IF(MROUND($AL23,2)&lt;=$AL23,MROUND($AL23,2)+2,MROUND($AL23,2)-2))-LOG10(MROUND($AL23,2)))*(LOG10($AL23)-LOG10(MROUND($AL23,2)))+BB23)</f>
        <v>#DIV/0!</v>
      </c>
      <c r="BS23" s="24" t="e">
        <f t="shared" si="18"/>
        <v>#DIV/0!</v>
      </c>
      <c r="BT23" s="24" t="e">
        <f t="shared" si="19"/>
        <v>#DIV/0!</v>
      </c>
      <c r="BU23" s="24" t="e">
        <f t="shared" si="20"/>
        <v>#DIV/0!</v>
      </c>
      <c r="BV23" s="24" t="e">
        <f t="shared" si="21"/>
        <v>#DIV/0!</v>
      </c>
      <c r="BW23" s="24" t="e">
        <f t="shared" si="22"/>
        <v>#DIV/0!</v>
      </c>
      <c r="BX23" s="24" t="e">
        <f t="shared" si="23"/>
        <v>#DIV/0!</v>
      </c>
      <c r="BY23" s="24" t="e">
        <f t="shared" si="24"/>
        <v>#DIV/0!</v>
      </c>
      <c r="BZ23" s="24" t="e">
        <f t="shared" si="25"/>
        <v>#DIV/0!</v>
      </c>
      <c r="CA23" s="24" t="e">
        <f>10*LOG10(IF(BS23="",0,POWER(10,((BS23+'ModelParams Lw'!$O$4)/10))) +IF(BT23="",0,POWER(10,((BT23+'ModelParams Lw'!$P$4)/10))) +IF(BU23="",0,POWER(10,((BU23+'ModelParams Lw'!$Q$4)/10))) +IF(BV23="",0,POWER(10,((BV23+'ModelParams Lw'!$R$4)/10))) +IF(BW23="",0,POWER(10,((BW23+'ModelParams Lw'!$S$4)/10))) +IF(BX23="",0,POWER(10,((BX23+'ModelParams Lw'!$T$4)/10))) +IF(BY23="",0,POWER(10,((BY23+'ModelParams Lw'!$U$4)/10)))+IF(BZ23="",0,POWER(10,((BZ23+'ModelParams Lw'!$V$4)/10))))</f>
        <v>#DIV/0!</v>
      </c>
      <c r="CB23" s="24" t="e">
        <f t="shared" si="26"/>
        <v>#DIV/0!</v>
      </c>
      <c r="CC23" s="24" t="e">
        <f>(BS23-'ModelParams Lw'!O$10)/'ModelParams Lw'!O$11</f>
        <v>#DIV/0!</v>
      </c>
      <c r="CD23" s="24" t="e">
        <f>(BT23-'ModelParams Lw'!P$10)/'ModelParams Lw'!P$11</f>
        <v>#DIV/0!</v>
      </c>
      <c r="CE23" s="24" t="e">
        <f>(BU23-'ModelParams Lw'!Q$10)/'ModelParams Lw'!Q$11</f>
        <v>#DIV/0!</v>
      </c>
      <c r="CF23" s="24" t="e">
        <f>(BV23-'ModelParams Lw'!R$10)/'ModelParams Lw'!R$11</f>
        <v>#DIV/0!</v>
      </c>
      <c r="CG23" s="24" t="e">
        <f>(BW23-'ModelParams Lw'!S$10)/'ModelParams Lw'!S$11</f>
        <v>#DIV/0!</v>
      </c>
      <c r="CH23" s="24" t="e">
        <f>(BX23-'ModelParams Lw'!T$10)/'ModelParams Lw'!T$11</f>
        <v>#DIV/0!</v>
      </c>
      <c r="CI23" s="24" t="e">
        <f>(BY23-'ModelParams Lw'!U$10)/'ModelParams Lw'!U$11</f>
        <v>#DIV/0!</v>
      </c>
      <c r="CJ23" s="24" t="e">
        <f>(BZ23-'ModelParams Lw'!V$10)/'ModelParams Lw'!V$11</f>
        <v>#DIV/0!</v>
      </c>
      <c r="CK23" s="24">
        <f>IF(Calcul!$E28="SW",'ModelParams Lw'!C$18+'ModelParams Lw'!C$19*LOG(CK$3)+'ModelParams Lw'!C$20*(PI()/4*($D23/1000)^2),IF('ModelParams Lw'!C$21+'ModelParams Lw'!C$22*LOG(CK$3)+'ModelParams Lw'!C$23*(PI()/4*($D23/1000)^2)&lt;'ModelParams Lw'!C$18+'ModelParams Lw'!C$19*LOG(CK$3)+'ModelParams Lw'!C$20*(PI()/4*($D23/1000)^2),'ModelParams Lw'!C$18+'ModelParams Lw'!C$19*LOG(CK$3)+'ModelParams Lw'!C$20*(PI()/4*($D23/1000)^2),'ModelParams Lw'!C$21+'ModelParams Lw'!C$22*LOG(CK$3)+'ModelParams Lw'!C$23*(PI()/4*($D23/1000)^2)))</f>
        <v>31.246735224896717</v>
      </c>
      <c r="CL23" s="24">
        <f>IF(Calcul!$E28="SW",'ModelParams Lw'!D$18+'ModelParams Lw'!D$19*LOG(CL$3)+'ModelParams Lw'!D$20*(PI()/4*($D23/1000)^2),IF('ModelParams Lw'!D$21+'ModelParams Lw'!D$22*LOG(CL$3)+'ModelParams Lw'!D$23*(PI()/4*($D23/1000)^2)&lt;'ModelParams Lw'!D$18+'ModelParams Lw'!D$19*LOG(CL$3)+'ModelParams Lw'!D$20*(PI()/4*($D23/1000)^2),'ModelParams Lw'!D$18+'ModelParams Lw'!D$19*LOG(CL$3)+'ModelParams Lw'!D$20*(PI()/4*($D23/1000)^2),'ModelParams Lw'!D$21+'ModelParams Lw'!D$22*LOG(CL$3)+'ModelParams Lw'!D$23*(PI()/4*($D23/1000)^2)))</f>
        <v>39.203910379364636</v>
      </c>
      <c r="CM23" s="24">
        <f>IF(Calcul!$E28="SW",'ModelParams Lw'!E$18+'ModelParams Lw'!E$19*LOG(CM$3)+'ModelParams Lw'!E$20*(PI()/4*($D23/1000)^2),IF('ModelParams Lw'!E$21+'ModelParams Lw'!E$22*LOG(CM$3)+'ModelParams Lw'!E$23*(PI()/4*($D23/1000)^2)&lt;'ModelParams Lw'!E$18+'ModelParams Lw'!E$19*LOG(CM$3)+'ModelParams Lw'!E$20*(PI()/4*($D23/1000)^2),'ModelParams Lw'!E$18+'ModelParams Lw'!E$19*LOG(CM$3)+'ModelParams Lw'!E$20*(PI()/4*($D23/1000)^2),'ModelParams Lw'!E$21+'ModelParams Lw'!E$22*LOG(CM$3)+'ModelParams Lw'!E$23*(PI()/4*($D23/1000)^2)))</f>
        <v>38.761096154158118</v>
      </c>
      <c r="CN23" s="24">
        <f>IF(Calcul!$E28="SW",'ModelParams Lw'!F$18+'ModelParams Lw'!F$19*LOG(CN$3)+'ModelParams Lw'!F$20*(PI()/4*($D23/1000)^2),IF('ModelParams Lw'!F$21+'ModelParams Lw'!F$22*LOG(CN$3)+'ModelParams Lw'!F$23*(PI()/4*($D23/1000)^2)&lt;'ModelParams Lw'!F$18+'ModelParams Lw'!F$19*LOG(CN$3)+'ModelParams Lw'!F$20*(PI()/4*($D23/1000)^2),'ModelParams Lw'!F$18+'ModelParams Lw'!F$19*LOG(CN$3)+'ModelParams Lw'!F$20*(PI()/4*($D23/1000)^2),'ModelParams Lw'!F$21+'ModelParams Lw'!F$22*LOG(CN$3)+'ModelParams Lw'!F$23*(PI()/4*($D23/1000)^2)))</f>
        <v>42.457901012674256</v>
      </c>
      <c r="CO23" s="24">
        <f>IF(Calcul!$E28="SW",'ModelParams Lw'!G$18+'ModelParams Lw'!G$19*LOG(CO$3)+'ModelParams Lw'!G$20*(PI()/4*($D23/1000)^2),IF('ModelParams Lw'!G$21+'ModelParams Lw'!G$22*LOG(CO$3)+'ModelParams Lw'!G$23*(PI()/4*($D23/1000)^2)&lt;'ModelParams Lw'!G$18+'ModelParams Lw'!G$19*LOG(CO$3)+'ModelParams Lw'!G$20*(PI()/4*($D23/1000)^2),'ModelParams Lw'!G$18+'ModelParams Lw'!G$19*LOG(CO$3)+'ModelParams Lw'!G$20*(PI()/4*($D23/1000)^2),'ModelParams Lw'!G$21+'ModelParams Lw'!G$22*LOG(CO$3)+'ModelParams Lw'!G$23*(PI()/4*($D23/1000)^2)))</f>
        <v>39.983812335865188</v>
      </c>
      <c r="CP23" s="24">
        <f>IF(Calcul!$E28="SW",'ModelParams Lw'!H$18+'ModelParams Lw'!H$19*LOG(CP$3)+'ModelParams Lw'!H$20*(PI()/4*($D23/1000)^2),IF('ModelParams Lw'!H$21+'ModelParams Lw'!H$22*LOG(CP$3)+'ModelParams Lw'!H$23*(PI()/4*($D23/1000)^2)&lt;'ModelParams Lw'!H$18+'ModelParams Lw'!H$19*LOG(CP$3)+'ModelParams Lw'!H$20*(PI()/4*($D23/1000)^2),'ModelParams Lw'!H$18+'ModelParams Lw'!H$19*LOG(CP$3)+'ModelParams Lw'!H$20*(PI()/4*($D23/1000)^2),'ModelParams Lw'!H$21+'ModelParams Lw'!H$22*LOG(CP$3)+'ModelParams Lw'!H$23*(PI()/4*($D23/1000)^2)))</f>
        <v>40.306137042572608</v>
      </c>
      <c r="CQ23" s="24">
        <f>IF(Calcul!$E28="SW",'ModelParams Lw'!I$18+'ModelParams Lw'!I$19*LOG(CQ$3)+'ModelParams Lw'!I$20*(PI()/4*($D23/1000)^2),IF('ModelParams Lw'!I$21+'ModelParams Lw'!I$22*LOG(CQ$3)+'ModelParams Lw'!I$23*(PI()/4*($D23/1000)^2)&lt;'ModelParams Lw'!I$18+'ModelParams Lw'!I$19*LOG(CQ$3)+'ModelParams Lw'!I$20*(PI()/4*($D23/1000)^2),'ModelParams Lw'!I$18+'ModelParams Lw'!I$19*LOG(CQ$3)+'ModelParams Lw'!I$20*(PI()/4*($D23/1000)^2),'ModelParams Lw'!I$21+'ModelParams Lw'!I$22*LOG(CQ$3)+'ModelParams Lw'!I$23*(PI()/4*($D23/1000)^2)))</f>
        <v>35.604370798776131</v>
      </c>
      <c r="CR23" s="24">
        <f>IF(Calcul!$E28="SW",'ModelParams Lw'!J$18+'ModelParams Lw'!J$19*LOG(CR$3)+'ModelParams Lw'!J$20*(PI()/4*($D23/1000)^2),IF('ModelParams Lw'!J$21+'ModelParams Lw'!J$22*LOG(CR$3)+'ModelParams Lw'!J$23*(PI()/4*($D23/1000)^2)&lt;'ModelParams Lw'!J$18+'ModelParams Lw'!J$19*LOG(CR$3)+'ModelParams Lw'!J$20*(PI()/4*($D23/1000)^2),'ModelParams Lw'!J$18+'ModelParams Lw'!J$19*LOG(CR$3)+'ModelParams Lw'!J$20*(PI()/4*($D23/1000)^2),'ModelParams Lw'!J$21+'ModelParams Lw'!J$22*LOG(CR$3)+'ModelParams Lw'!J$23*(PI()/4*($D23/1000)^2)))</f>
        <v>26.405199060578074</v>
      </c>
      <c r="CS23" s="24" t="e">
        <f t="shared" si="3"/>
        <v>#DIV/0!</v>
      </c>
      <c r="CT23" s="24" t="e">
        <f t="shared" si="4"/>
        <v>#DIV/0!</v>
      </c>
      <c r="CU23" s="24" t="e">
        <f t="shared" si="5"/>
        <v>#DIV/0!</v>
      </c>
      <c r="CV23" s="24" t="e">
        <f t="shared" si="6"/>
        <v>#DIV/0!</v>
      </c>
      <c r="CW23" s="24" t="e">
        <f t="shared" si="7"/>
        <v>#DIV/0!</v>
      </c>
      <c r="CX23" s="24" t="e">
        <f t="shared" si="8"/>
        <v>#DIV/0!</v>
      </c>
      <c r="CY23" s="24" t="e">
        <f t="shared" si="9"/>
        <v>#DIV/0!</v>
      </c>
      <c r="CZ23" s="24" t="e">
        <f t="shared" si="10"/>
        <v>#DIV/0!</v>
      </c>
      <c r="DA23" s="24" t="e">
        <f>10*LOG10(IF(CS23="",0,POWER(10,((CS23+'ModelParams Lw'!$O$4)/10))) +IF(CT23="",0,POWER(10,((CT23+'ModelParams Lw'!$P$4)/10))) +IF(CU23="",0,POWER(10,((CU23+'ModelParams Lw'!$Q$4)/10))) +IF(CV23="",0,POWER(10,((CV23+'ModelParams Lw'!$R$4)/10))) +IF(CW23="",0,POWER(10,((CW23+'ModelParams Lw'!$S$4)/10))) +IF(CX23="",0,POWER(10,((CX23+'ModelParams Lw'!$T$4)/10))) +IF(CY23="",0,POWER(10,((CY23+'ModelParams Lw'!$U$4)/10)))+IF(CZ23="",0,POWER(10,((CZ23+'ModelParams Lw'!$V$4)/10))))</f>
        <v>#DIV/0!</v>
      </c>
      <c r="DB23" s="24" t="e">
        <f t="shared" si="27"/>
        <v>#DIV/0!</v>
      </c>
      <c r="DC23" s="24" t="e">
        <f>(CS23-'ModelParams Lw'!$O$10)/'ModelParams Lw'!$O$11</f>
        <v>#DIV/0!</v>
      </c>
      <c r="DD23" s="24" t="e">
        <f>(CT23-'ModelParams Lw'!$P$10)/'ModelParams Lw'!$P$11</f>
        <v>#DIV/0!</v>
      </c>
      <c r="DE23" s="24" t="e">
        <f>(CU23-'ModelParams Lw'!$Q$10)/'ModelParams Lw'!$Q$11</f>
        <v>#DIV/0!</v>
      </c>
      <c r="DF23" s="24" t="e">
        <f>(CV23-'ModelParams Lw'!$R$10)/'ModelParams Lw'!$R$11</f>
        <v>#DIV/0!</v>
      </c>
      <c r="DG23" s="24" t="e">
        <f>(CW23-'ModelParams Lw'!$S$10)/'ModelParams Lw'!$S$11</f>
        <v>#DIV/0!</v>
      </c>
      <c r="DH23" s="24" t="e">
        <f>(CX23-'ModelParams Lw'!$T$10)/'ModelParams Lw'!$T$11</f>
        <v>#DIV/0!</v>
      </c>
      <c r="DI23" s="24" t="e">
        <f>(CY23-'ModelParams Lw'!$U$10)/'ModelParams Lw'!$U$11</f>
        <v>#DIV/0!</v>
      </c>
      <c r="DJ23" s="24" t="e">
        <f>(CZ23-'ModelParams Lw'!$V$10)/'ModelParams Lw'!$V$11</f>
        <v>#DIV/0!</v>
      </c>
    </row>
    <row r="24" spans="1:114">
      <c r="A24" s="12">
        <f>Calcul!B29</f>
        <v>0</v>
      </c>
      <c r="B24" s="12">
        <f t="shared" si="11"/>
        <v>0</v>
      </c>
      <c r="C24" s="12">
        <f>Calcul!C29</f>
        <v>0</v>
      </c>
      <c r="D24" s="12">
        <f>Calcul!D29</f>
        <v>0</v>
      </c>
      <c r="E24" s="12">
        <f t="shared" si="12"/>
        <v>400</v>
      </c>
      <c r="F24" s="12">
        <f t="shared" si="13"/>
        <v>900</v>
      </c>
      <c r="G24" s="12" t="e">
        <f t="shared" si="14"/>
        <v>#DIV/0!</v>
      </c>
      <c r="H24" s="24" t="e">
        <f t="shared" si="0"/>
        <v>#DIV/0!</v>
      </c>
      <c r="I24" s="24">
        <f>'ModelParams Lw'!$B$6*EXP('ModelParams Lw'!$C$6*D24)</f>
        <v>-0.98585217513044054</v>
      </c>
      <c r="J24" s="24">
        <f>'ModelParams Lw'!$B$7*D24^2+'ModelParams Lw'!$C$7*D24+'ModelParams Lw'!$D$7</f>
        <v>-7.1</v>
      </c>
      <c r="K24" s="24">
        <f>'ModelParams Lw'!$B$8*D24^2+'ModelParams Lw'!$C$8*D24+'ModelParams Lw'!$D$8</f>
        <v>46.485999999999997</v>
      </c>
      <c r="L24" s="21" t="e">
        <f t="shared" si="15"/>
        <v>#DIV/0!</v>
      </c>
      <c r="M24" s="21" t="e">
        <f t="shared" si="15"/>
        <v>#DIV/0!</v>
      </c>
      <c r="N24" s="21" t="e">
        <f t="shared" si="15"/>
        <v>#DIV/0!</v>
      </c>
      <c r="O24" s="21" t="e">
        <f t="shared" si="15"/>
        <v>#DIV/0!</v>
      </c>
      <c r="P24" s="21" t="e">
        <f t="shared" si="15"/>
        <v>#DIV/0!</v>
      </c>
      <c r="Q24" s="21" t="e">
        <f t="shared" si="15"/>
        <v>#DIV/0!</v>
      </c>
      <c r="R24" s="21" t="e">
        <f t="shared" si="15"/>
        <v>#DIV/0!</v>
      </c>
      <c r="S24" s="21" t="e">
        <f t="shared" si="15"/>
        <v>#DIV/0!</v>
      </c>
      <c r="T24" s="24" t="e">
        <f>'ModelParams Lw'!$B$3+'ModelParams Lw'!$B$4*LOG10($B24/3600/(PI()/4*($D24/1000)^2))+'ModelParams Lw'!$B$5*LOG10(2*$H24/(1.2*($B24/3600/(PI()/4*($D24/1000)^2))^2))+10*LOG10($D24/1000)+L24</f>
        <v>#DIV/0!</v>
      </c>
      <c r="U24" s="24" t="e">
        <f>'ModelParams Lw'!$B$3+'ModelParams Lw'!$B$4*LOG10($B24/3600/(PI()/4*($D24/1000)^2))+'ModelParams Lw'!$B$5*LOG10(2*$H24/(1.2*($B24/3600/(PI()/4*($D24/1000)^2))^2))+10*LOG10($D24/1000)+M24</f>
        <v>#DIV/0!</v>
      </c>
      <c r="V24" s="24" t="e">
        <f>'ModelParams Lw'!$B$3+'ModelParams Lw'!$B$4*LOG10($B24/3600/(PI()/4*($D24/1000)^2))+'ModelParams Lw'!$B$5*LOG10(2*$H24/(1.2*($B24/3600/(PI()/4*($D24/1000)^2))^2))+10*LOG10($D24/1000)+N24</f>
        <v>#DIV/0!</v>
      </c>
      <c r="W24" s="24" t="e">
        <f>'ModelParams Lw'!$B$3+'ModelParams Lw'!$B$4*LOG10($B24/3600/(PI()/4*($D24/1000)^2))+'ModelParams Lw'!$B$5*LOG10(2*$H24/(1.2*($B24/3600/(PI()/4*($D24/1000)^2))^2))+10*LOG10($D24/1000)+O24</f>
        <v>#DIV/0!</v>
      </c>
      <c r="X24" s="24" t="e">
        <f>'ModelParams Lw'!$B$3+'ModelParams Lw'!$B$4*LOG10($B24/3600/(PI()/4*($D24/1000)^2))+'ModelParams Lw'!$B$5*LOG10(2*$H24/(1.2*($B24/3600/(PI()/4*($D24/1000)^2))^2))+10*LOG10($D24/1000)+P24</f>
        <v>#DIV/0!</v>
      </c>
      <c r="Y24" s="24" t="e">
        <f>'ModelParams Lw'!$B$3+'ModelParams Lw'!$B$4*LOG10($B24/3600/(PI()/4*($D24/1000)^2))+'ModelParams Lw'!$B$5*LOG10(2*$H24/(1.2*($B24/3600/(PI()/4*($D24/1000)^2))^2))+10*LOG10($D24/1000)+Q24</f>
        <v>#DIV/0!</v>
      </c>
      <c r="Z24" s="24" t="e">
        <f>'ModelParams Lw'!$B$3+'ModelParams Lw'!$B$4*LOG10($B24/3600/(PI()/4*($D24/1000)^2))+'ModelParams Lw'!$B$5*LOG10(2*$H24/(1.2*($B24/3600/(PI()/4*($D24/1000)^2))^2))+10*LOG10($D24/1000)+R24</f>
        <v>#DIV/0!</v>
      </c>
      <c r="AA24" s="24" t="e">
        <f>'ModelParams Lw'!$B$3+'ModelParams Lw'!$B$4*LOG10($B24/3600/(PI()/4*($D24/1000)^2))+'ModelParams Lw'!$B$5*LOG10(2*$H24/(1.2*($B24/3600/(PI()/4*($D24/1000)^2))^2))+10*LOG10($D24/1000)+S24</f>
        <v>#DIV/0!</v>
      </c>
      <c r="AB24" s="24" t="e">
        <f>10*LOG10(IF(T24="",0,POWER(10,((T24+'ModelParams Lw'!$O$4)/10))) +IF(U24="",0,POWER(10,((U24+'ModelParams Lw'!$P$4)/10))) +IF(V24="",0,POWER(10,((V24+'ModelParams Lw'!$Q$4)/10))) +IF(W24="",0,POWER(10,((W24+'ModelParams Lw'!$R$4)/10))) +IF(X24="",0,POWER(10,((X24+'ModelParams Lw'!$S$4)/10))) +IF(Y24="",0,POWER(10,((Y24+'ModelParams Lw'!$T$4)/10))) +IF(Z24="",0,POWER(10,((Z24+'ModelParams Lw'!$U$4)/10)))+IF(AA24="",0,POWER(10,((AA24+'ModelParams Lw'!$V$4)/10))))</f>
        <v>#DIV/0!</v>
      </c>
      <c r="AC24" s="24" t="e">
        <f t="shared" si="16"/>
        <v>#DIV/0!</v>
      </c>
      <c r="AD24" s="24" t="e">
        <f>(T24-'ModelParams Lw'!O$10)/'ModelParams Lw'!O$11</f>
        <v>#DIV/0!</v>
      </c>
      <c r="AE24" s="24" t="e">
        <f>(U24-'ModelParams Lw'!P$10)/'ModelParams Lw'!P$11</f>
        <v>#DIV/0!</v>
      </c>
      <c r="AF24" s="24" t="e">
        <f>(V24-'ModelParams Lw'!Q$10)/'ModelParams Lw'!Q$11</f>
        <v>#DIV/0!</v>
      </c>
      <c r="AG24" s="24" t="e">
        <f>(W24-'ModelParams Lw'!R$10)/'ModelParams Lw'!R$11</f>
        <v>#DIV/0!</v>
      </c>
      <c r="AH24" s="24" t="e">
        <f>(X24-'ModelParams Lw'!S$10)/'ModelParams Lw'!S$11</f>
        <v>#DIV/0!</v>
      </c>
      <c r="AI24" s="24" t="e">
        <f>(Y24-'ModelParams Lw'!T$10)/'ModelParams Lw'!T$11</f>
        <v>#DIV/0!</v>
      </c>
      <c r="AJ24" s="24" t="e">
        <f>(Z24-'ModelParams Lw'!U$10)/'ModelParams Lw'!U$11</f>
        <v>#DIV/0!</v>
      </c>
      <c r="AK24" s="24" t="e">
        <f>(AA24-'ModelParams Lw'!V$10)/'ModelParams Lw'!V$11</f>
        <v>#DIV/0!</v>
      </c>
      <c r="AL24" s="24" t="e">
        <f t="shared" si="17"/>
        <v>#DIV/0!</v>
      </c>
      <c r="AM24" s="24" t="e">
        <f>LOOKUP($G24,SilencerParams!$E$3:$E$98,SilencerParams!K$3:K$98)</f>
        <v>#DIV/0!</v>
      </c>
      <c r="AN24" s="24" t="e">
        <f>LOOKUP($G24,SilencerParams!$E$3:$E$98,SilencerParams!L$3:L$98)</f>
        <v>#DIV/0!</v>
      </c>
      <c r="AO24" s="24" t="e">
        <f>LOOKUP($G24,SilencerParams!$E$3:$E$98,SilencerParams!M$3:M$98)</f>
        <v>#DIV/0!</v>
      </c>
      <c r="AP24" s="24" t="e">
        <f>LOOKUP($G24,SilencerParams!$E$3:$E$98,SilencerParams!N$3:N$98)</f>
        <v>#DIV/0!</v>
      </c>
      <c r="AQ24" s="24" t="e">
        <f>LOOKUP($G24,SilencerParams!$E$3:$E$98,SilencerParams!O$3:O$98)</f>
        <v>#DIV/0!</v>
      </c>
      <c r="AR24" s="24" t="e">
        <f>LOOKUP($G24,SilencerParams!$E$3:$E$98,SilencerParams!P$3:P$98)</f>
        <v>#DIV/0!</v>
      </c>
      <c r="AS24" s="24" t="e">
        <f>LOOKUP($G24,SilencerParams!$E$3:$E$98,SilencerParams!Q$3:Q$98)</f>
        <v>#DIV/0!</v>
      </c>
      <c r="AT24" s="24" t="e">
        <f>LOOKUP($G24,SilencerParams!$E$3:$E$98,SilencerParams!R$3:R$98)</f>
        <v>#DIV/0!</v>
      </c>
      <c r="AU24" s="151" t="e">
        <f>LOOKUP($G24,SilencerParams!$E$3:$E$98,SilencerParams!S$3:S$98)</f>
        <v>#DIV/0!</v>
      </c>
      <c r="AV24" s="151" t="e">
        <f>LOOKUP($G24,SilencerParams!$E$3:$E$98,SilencerParams!T$3:T$98)</f>
        <v>#DIV/0!</v>
      </c>
      <c r="AW24" s="151" t="e">
        <f>LOOKUP($G24,SilencerParams!$E$3:$E$98,SilencerParams!U$3:U$98)</f>
        <v>#DIV/0!</v>
      </c>
      <c r="AX24" s="151" t="e">
        <f>LOOKUP($G24,SilencerParams!$E$3:$E$98,SilencerParams!V$3:V$98)</f>
        <v>#DIV/0!</v>
      </c>
      <c r="AY24" s="151" t="e">
        <f>LOOKUP($G24,SilencerParams!$E$3:$E$98,SilencerParams!W$3:W$98)</f>
        <v>#DIV/0!</v>
      </c>
      <c r="AZ24" s="151" t="e">
        <f>LOOKUP($G24,SilencerParams!$E$3:$E$98,SilencerParams!X$3:X$98)</f>
        <v>#DIV/0!</v>
      </c>
      <c r="BA24" s="151" t="e">
        <f>LOOKUP($G24,SilencerParams!$E$3:$E$98,SilencerParams!Y$3:Y$98)</f>
        <v>#DIV/0!</v>
      </c>
      <c r="BB24" s="151" t="e">
        <f>LOOKUP($G24,SilencerParams!$E$3:$E$98,SilencerParams!Z$3:Z$98)</f>
        <v>#DIV/0!</v>
      </c>
      <c r="BC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LOOKUP(IF(MROUND($AL24,2)&lt;=$AL24,CONCATENATE($D24,IF($F24&gt;=1000,$F24,CONCATENATE(0,$F24)),CONCATENATE(0,MROUND($AL24,2)+2)),CONCATENATE($D24,IF($F24&gt;=1000,$F24,CONCATENATE(0,$F24)),CONCATENATE(0,MROUND($AL24,2)-2))),SilencerParams!$E$3:$E$98,SilencerParams!S$3:S$98)</f>
        <v>#DIV/0!</v>
      </c>
      <c r="BD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LOOKUP(IF(MROUND($AL24,2)&lt;=$AL24,CONCATENATE($D24,IF($F24&gt;=1000,$F24,CONCATENATE(0,$F24)),CONCATENATE(0,MROUND($AL24,2)+2)),CONCATENATE($D24,IF($F24&gt;=1000,$F24,CONCATENATE(0,$F24)),CONCATENATE(0,MROUND($AL24,2)-2))),SilencerParams!$E$3:$E$98,SilencerParams!T$3:T$98)</f>
        <v>#DIV/0!</v>
      </c>
      <c r="BE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LOOKUP(IF(MROUND($AL24,2)&lt;=$AL24,CONCATENATE($D24,IF($F24&gt;=1000,$F24,CONCATENATE(0,$F24)),CONCATENATE(0,MROUND($AL24,2)+2)),CONCATENATE($D24,IF($F24&gt;=1000,$F24,CONCATENATE(0,$F24)),CONCATENATE(0,MROUND($AL24,2)-2))),SilencerParams!$E$3:$E$98,SilencerParams!U$3:U$98)</f>
        <v>#DIV/0!</v>
      </c>
      <c r="BF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LOOKUP(IF(MROUND($AL24,2)&lt;=$AL24,CONCATENATE($D24,IF($F24&gt;=1000,$F24,CONCATENATE(0,$F24)),CONCATENATE(0,MROUND($AL24,2)+2)),CONCATENATE($D24,IF($F24&gt;=1000,$F24,CONCATENATE(0,$F24)),CONCATENATE(0,MROUND($AL24,2)-2))),SilencerParams!$E$3:$E$98,SilencerParams!V$3:V$98)</f>
        <v>#DIV/0!</v>
      </c>
      <c r="BG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LOOKUP(IF(MROUND($AL24,2)&lt;=$AL24,CONCATENATE($D24,IF($F24&gt;=1000,$F24,CONCATENATE(0,$F24)),CONCATENATE(0,MROUND($AL24,2)+2)),CONCATENATE($D24,IF($F24&gt;=1000,$F24,CONCATENATE(0,$F24)),CONCATENATE(0,MROUND($AL24,2)-2))),SilencerParams!$E$3:$E$98,SilencerParams!W$3:W$98)</f>
        <v>#DIV/0!</v>
      </c>
      <c r="BH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LOOKUP(IF(MROUND($AL24,2)&lt;=$AL24,CONCATENATE($D24,IF($F24&gt;=1000,$F24,CONCATENATE(0,$F24)),CONCATENATE(0,MROUND($AL24,2)+2)),CONCATENATE($D24,IF($F24&gt;=1000,$F24,CONCATENATE(0,$F24)),CONCATENATE(0,MROUND($AL24,2)-2))),SilencerParams!$E$3:$E$98,SilencerParams!X$3:X$98)</f>
        <v>#DIV/0!</v>
      </c>
      <c r="BI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LOOKUP(IF(MROUND($AL24,2)&lt;=$AL24,CONCATENATE($D24,IF($F24&gt;=1000,$F24,CONCATENATE(0,$F24)),CONCATENATE(0,MROUND($AL24,2)+2)),CONCATENATE($D24,IF($F24&gt;=1000,$F24,CONCATENATE(0,$F24)),CONCATENATE(0,MROUND($AL24,2)-2))),SilencerParams!$E$3:$E$98,SilencerParams!Y$3:Y$98)</f>
        <v>#DIV/0!</v>
      </c>
      <c r="BJ24" s="151" t="e">
        <f>LOOKUP(IF(MROUND($AL24,2)&lt;=$AL24,CONCATENATE($D24,IF($F24&gt;=1000,$F24,CONCATENATE(0,$F24)),CONCATENATE(0,MROUND($AL24,2)+2)),CONCATENATE($D24,IF($F24&gt;=1000,$F24,CONCATENATE(0,$F24)),CONCATENATE(0,MROUND($AL24,2)-2))),SilencerParams!$E$3:$E$98,SilencerParams!Z$3:Z$98)</f>
        <v>#DIV/0!</v>
      </c>
      <c r="BK24" s="151" t="e">
        <f>IF($AL24&lt;2,LOOKUP(CONCATENATE($D24,IF($E24&gt;=1000,$E24,CONCATENATE(0,$E24)),"02"),SilencerParams!$E$3:$E$98,SilencerParams!S$3:S$98)/(LOG10(2)-LOG10(0.0001))*(LOG10($AL24)-LOG10(0.0001)),(BC24-AU24)/(LOG10(IF(MROUND($AL24,2)&lt;=$AL24,MROUND($AL24,2)+2,MROUND($AL24,2)-2))-LOG10(MROUND($AL24,2)))*(LOG10($AL24)-LOG10(MROUND($AL24,2)))+AU24)</f>
        <v>#DIV/0!</v>
      </c>
      <c r="BL24" s="151" t="e">
        <f>IF($AL24&lt;2,LOOKUP(CONCATENATE($D24,IF($E24&gt;=1000,$E24,CONCATENATE(0,$E24)),"02"),SilencerParams!$E$3:$E$98,SilencerParams!T$3:T$98)/(LOG10(2)-LOG10(0.0001))*(LOG10($AL24)-LOG10(0.0001)),(BD24-AV24)/(LOG10(IF(MROUND($AL24,2)&lt;=$AL24,MROUND($AL24,2)+2,MROUND($AL24,2)-2))-LOG10(MROUND($AL24,2)))*(LOG10($AL24)-LOG10(MROUND($AL24,2)))+AV24)</f>
        <v>#DIV/0!</v>
      </c>
      <c r="BM24" s="151" t="e">
        <f>IF($AL24&lt;2,LOOKUP(CONCATENATE($D24,IF($E24&gt;=1000,$E24,CONCATENATE(0,$E24)),"02"),SilencerParams!$E$3:$E$98,SilencerParams!U$3:U$98)/(LOG10(2)-LOG10(0.0001))*(LOG10($AL24)-LOG10(0.0001)),(BE24-AW24)/(LOG10(IF(MROUND($AL24,2)&lt;=$AL24,MROUND($AL24,2)+2,MROUND($AL24,2)-2))-LOG10(MROUND($AL24,2)))*(LOG10($AL24)-LOG10(MROUND($AL24,2)))+AW24)</f>
        <v>#DIV/0!</v>
      </c>
      <c r="BN24" s="151" t="e">
        <f>IF($AL24&lt;2,LOOKUP(CONCATENATE($D24,IF($E24&gt;=1000,$E24,CONCATENATE(0,$E24)),"02"),SilencerParams!$E$3:$E$98,SilencerParams!V$3:V$98)/(LOG10(2)-LOG10(0.0001))*(LOG10($AL24)-LOG10(0.0001)),(BF24-AX24)/(LOG10(IF(MROUND($AL24,2)&lt;=$AL24,MROUND($AL24,2)+2,MROUND($AL24,2)-2))-LOG10(MROUND($AL24,2)))*(LOG10($AL24)-LOG10(MROUND($AL24,2)))+AX24)</f>
        <v>#DIV/0!</v>
      </c>
      <c r="BO24" s="151" t="e">
        <f>IF($AL24&lt;2,LOOKUP(CONCATENATE($D24,IF($E24&gt;=1000,$E24,CONCATENATE(0,$E24)),"02"),SilencerParams!$E$3:$E$98,SilencerParams!W$3:W$98)/(LOG10(2)-LOG10(0.0001))*(LOG10($AL24)-LOG10(0.0001)),(BG24-AY24)/(LOG10(IF(MROUND($AL24,2)&lt;=$AL24,MROUND($AL24,2)+2,MROUND($AL24,2)-2))-LOG10(MROUND($AL24,2)))*(LOG10($AL24)-LOG10(MROUND($AL24,2)))+AY24)</f>
        <v>#DIV/0!</v>
      </c>
      <c r="BP24" s="151" t="e">
        <f>IF($AL24&lt;2,LOOKUP(CONCATENATE($D24,IF($E24&gt;=1000,$E24,CONCATENATE(0,$E24)),"02"),SilencerParams!$E$3:$E$98,SilencerParams!X$3:X$98)/(LOG10(2)-LOG10(0.0001))*(LOG10($AL24)-LOG10(0.0001)),(BH24-AZ24)/(LOG10(IF(MROUND($AL24,2)&lt;=$AL24,MROUND($AL24,2)+2,MROUND($AL24,2)-2))-LOG10(MROUND($AL24,2)))*(LOG10($AL24)-LOG10(MROUND($AL24,2)))+AZ24)</f>
        <v>#DIV/0!</v>
      </c>
      <c r="BQ24" s="151" t="e">
        <f>IF($AL24&lt;2,LOOKUP(CONCATENATE($D24,IF($E24&gt;=1000,$E24,CONCATENATE(0,$E24)),"02"),SilencerParams!$E$3:$E$98,SilencerParams!Y$3:Y$98)/(LOG10(2)-LOG10(0.0001))*(LOG10($AL24)-LOG10(0.0001)),(BI24-BA24)/(LOG10(IF(MROUND($AL24,2)&lt;=$AL24,MROUND($AL24,2)+2,MROUND($AL24,2)-2))-LOG10(MROUND($AL24,2)))*(LOG10($AL24)-LOG10(MROUND($AL24,2)))+BA24)</f>
        <v>#DIV/0!</v>
      </c>
      <c r="BR24" s="151" t="e">
        <f>IF($AL24&lt;2,LOOKUP(CONCATENATE($D24,IF($E24&gt;=1000,$E24,CONCATENATE(0,$E24)),"02"),SilencerParams!$E$3:$E$98,SilencerParams!Z$3:Z$98)/(LOG10(2)-LOG10(0.0001))*(LOG10($AL24)-LOG10(0.0001)),(BJ24-BB24)/(LOG10(IF(MROUND($AL24,2)&lt;=$AL24,MROUND($AL24,2)+2,MROUND($AL24,2)-2))-LOG10(MROUND($AL24,2)))*(LOG10($AL24)-LOG10(MROUND($AL24,2)))+BB24)</f>
        <v>#DIV/0!</v>
      </c>
      <c r="BS24" s="24" t="e">
        <f t="shared" si="18"/>
        <v>#DIV/0!</v>
      </c>
      <c r="BT24" s="24" t="e">
        <f t="shared" si="19"/>
        <v>#DIV/0!</v>
      </c>
      <c r="BU24" s="24" t="e">
        <f t="shared" si="20"/>
        <v>#DIV/0!</v>
      </c>
      <c r="BV24" s="24" t="e">
        <f t="shared" si="21"/>
        <v>#DIV/0!</v>
      </c>
      <c r="BW24" s="24" t="e">
        <f t="shared" si="22"/>
        <v>#DIV/0!</v>
      </c>
      <c r="BX24" s="24" t="e">
        <f t="shared" si="23"/>
        <v>#DIV/0!</v>
      </c>
      <c r="BY24" s="24" t="e">
        <f t="shared" si="24"/>
        <v>#DIV/0!</v>
      </c>
      <c r="BZ24" s="24" t="e">
        <f t="shared" si="25"/>
        <v>#DIV/0!</v>
      </c>
      <c r="CA24" s="24" t="e">
        <f>10*LOG10(IF(BS24="",0,POWER(10,((BS24+'ModelParams Lw'!$O$4)/10))) +IF(BT24="",0,POWER(10,((BT24+'ModelParams Lw'!$P$4)/10))) +IF(BU24="",0,POWER(10,((BU24+'ModelParams Lw'!$Q$4)/10))) +IF(BV24="",0,POWER(10,((BV24+'ModelParams Lw'!$R$4)/10))) +IF(BW24="",0,POWER(10,((BW24+'ModelParams Lw'!$S$4)/10))) +IF(BX24="",0,POWER(10,((BX24+'ModelParams Lw'!$T$4)/10))) +IF(BY24="",0,POWER(10,((BY24+'ModelParams Lw'!$U$4)/10)))+IF(BZ24="",0,POWER(10,((BZ24+'ModelParams Lw'!$V$4)/10))))</f>
        <v>#DIV/0!</v>
      </c>
      <c r="CB24" s="24" t="e">
        <f t="shared" si="26"/>
        <v>#DIV/0!</v>
      </c>
      <c r="CC24" s="24" t="e">
        <f>(BS24-'ModelParams Lw'!O$10)/'ModelParams Lw'!O$11</f>
        <v>#DIV/0!</v>
      </c>
      <c r="CD24" s="24" t="e">
        <f>(BT24-'ModelParams Lw'!P$10)/'ModelParams Lw'!P$11</f>
        <v>#DIV/0!</v>
      </c>
      <c r="CE24" s="24" t="e">
        <f>(BU24-'ModelParams Lw'!Q$10)/'ModelParams Lw'!Q$11</f>
        <v>#DIV/0!</v>
      </c>
      <c r="CF24" s="24" t="e">
        <f>(BV24-'ModelParams Lw'!R$10)/'ModelParams Lw'!R$11</f>
        <v>#DIV/0!</v>
      </c>
      <c r="CG24" s="24" t="e">
        <f>(BW24-'ModelParams Lw'!S$10)/'ModelParams Lw'!S$11</f>
        <v>#DIV/0!</v>
      </c>
      <c r="CH24" s="24" t="e">
        <f>(BX24-'ModelParams Lw'!T$10)/'ModelParams Lw'!T$11</f>
        <v>#DIV/0!</v>
      </c>
      <c r="CI24" s="24" t="e">
        <f>(BY24-'ModelParams Lw'!U$10)/'ModelParams Lw'!U$11</f>
        <v>#DIV/0!</v>
      </c>
      <c r="CJ24" s="24" t="e">
        <f>(BZ24-'ModelParams Lw'!V$10)/'ModelParams Lw'!V$11</f>
        <v>#DIV/0!</v>
      </c>
      <c r="CK24" s="24">
        <f>IF(Calcul!$E29="SW",'ModelParams Lw'!C$18+'ModelParams Lw'!C$19*LOG(CK$3)+'ModelParams Lw'!C$20*(PI()/4*($D24/1000)^2),IF('ModelParams Lw'!C$21+'ModelParams Lw'!C$22*LOG(CK$3)+'ModelParams Lw'!C$23*(PI()/4*($D24/1000)^2)&lt;'ModelParams Lw'!C$18+'ModelParams Lw'!C$19*LOG(CK$3)+'ModelParams Lw'!C$20*(PI()/4*($D24/1000)^2),'ModelParams Lw'!C$18+'ModelParams Lw'!C$19*LOG(CK$3)+'ModelParams Lw'!C$20*(PI()/4*($D24/1000)^2),'ModelParams Lw'!C$21+'ModelParams Lw'!C$22*LOG(CK$3)+'ModelParams Lw'!C$23*(PI()/4*($D24/1000)^2)))</f>
        <v>31.246735224896717</v>
      </c>
      <c r="CL24" s="24">
        <f>IF(Calcul!$E29="SW",'ModelParams Lw'!D$18+'ModelParams Lw'!D$19*LOG(CL$3)+'ModelParams Lw'!D$20*(PI()/4*($D24/1000)^2),IF('ModelParams Lw'!D$21+'ModelParams Lw'!D$22*LOG(CL$3)+'ModelParams Lw'!D$23*(PI()/4*($D24/1000)^2)&lt;'ModelParams Lw'!D$18+'ModelParams Lw'!D$19*LOG(CL$3)+'ModelParams Lw'!D$20*(PI()/4*($D24/1000)^2),'ModelParams Lw'!D$18+'ModelParams Lw'!D$19*LOG(CL$3)+'ModelParams Lw'!D$20*(PI()/4*($D24/1000)^2),'ModelParams Lw'!D$21+'ModelParams Lw'!D$22*LOG(CL$3)+'ModelParams Lw'!D$23*(PI()/4*($D24/1000)^2)))</f>
        <v>39.203910379364636</v>
      </c>
      <c r="CM24" s="24">
        <f>IF(Calcul!$E29="SW",'ModelParams Lw'!E$18+'ModelParams Lw'!E$19*LOG(CM$3)+'ModelParams Lw'!E$20*(PI()/4*($D24/1000)^2),IF('ModelParams Lw'!E$21+'ModelParams Lw'!E$22*LOG(CM$3)+'ModelParams Lw'!E$23*(PI()/4*($D24/1000)^2)&lt;'ModelParams Lw'!E$18+'ModelParams Lw'!E$19*LOG(CM$3)+'ModelParams Lw'!E$20*(PI()/4*($D24/1000)^2),'ModelParams Lw'!E$18+'ModelParams Lw'!E$19*LOG(CM$3)+'ModelParams Lw'!E$20*(PI()/4*($D24/1000)^2),'ModelParams Lw'!E$21+'ModelParams Lw'!E$22*LOG(CM$3)+'ModelParams Lw'!E$23*(PI()/4*($D24/1000)^2)))</f>
        <v>38.761096154158118</v>
      </c>
      <c r="CN24" s="24">
        <f>IF(Calcul!$E29="SW",'ModelParams Lw'!F$18+'ModelParams Lw'!F$19*LOG(CN$3)+'ModelParams Lw'!F$20*(PI()/4*($D24/1000)^2),IF('ModelParams Lw'!F$21+'ModelParams Lw'!F$22*LOG(CN$3)+'ModelParams Lw'!F$23*(PI()/4*($D24/1000)^2)&lt;'ModelParams Lw'!F$18+'ModelParams Lw'!F$19*LOG(CN$3)+'ModelParams Lw'!F$20*(PI()/4*($D24/1000)^2),'ModelParams Lw'!F$18+'ModelParams Lw'!F$19*LOG(CN$3)+'ModelParams Lw'!F$20*(PI()/4*($D24/1000)^2),'ModelParams Lw'!F$21+'ModelParams Lw'!F$22*LOG(CN$3)+'ModelParams Lw'!F$23*(PI()/4*($D24/1000)^2)))</f>
        <v>42.457901012674256</v>
      </c>
      <c r="CO24" s="24">
        <f>IF(Calcul!$E29="SW",'ModelParams Lw'!G$18+'ModelParams Lw'!G$19*LOG(CO$3)+'ModelParams Lw'!G$20*(PI()/4*($D24/1000)^2),IF('ModelParams Lw'!G$21+'ModelParams Lw'!G$22*LOG(CO$3)+'ModelParams Lw'!G$23*(PI()/4*($D24/1000)^2)&lt;'ModelParams Lw'!G$18+'ModelParams Lw'!G$19*LOG(CO$3)+'ModelParams Lw'!G$20*(PI()/4*($D24/1000)^2),'ModelParams Lw'!G$18+'ModelParams Lw'!G$19*LOG(CO$3)+'ModelParams Lw'!G$20*(PI()/4*($D24/1000)^2),'ModelParams Lw'!G$21+'ModelParams Lw'!G$22*LOG(CO$3)+'ModelParams Lw'!G$23*(PI()/4*($D24/1000)^2)))</f>
        <v>39.983812335865188</v>
      </c>
      <c r="CP24" s="24">
        <f>IF(Calcul!$E29="SW",'ModelParams Lw'!H$18+'ModelParams Lw'!H$19*LOG(CP$3)+'ModelParams Lw'!H$20*(PI()/4*($D24/1000)^2),IF('ModelParams Lw'!H$21+'ModelParams Lw'!H$22*LOG(CP$3)+'ModelParams Lw'!H$23*(PI()/4*($D24/1000)^2)&lt;'ModelParams Lw'!H$18+'ModelParams Lw'!H$19*LOG(CP$3)+'ModelParams Lw'!H$20*(PI()/4*($D24/1000)^2),'ModelParams Lw'!H$18+'ModelParams Lw'!H$19*LOG(CP$3)+'ModelParams Lw'!H$20*(PI()/4*($D24/1000)^2),'ModelParams Lw'!H$21+'ModelParams Lw'!H$22*LOG(CP$3)+'ModelParams Lw'!H$23*(PI()/4*($D24/1000)^2)))</f>
        <v>40.306137042572608</v>
      </c>
      <c r="CQ24" s="24">
        <f>IF(Calcul!$E29="SW",'ModelParams Lw'!I$18+'ModelParams Lw'!I$19*LOG(CQ$3)+'ModelParams Lw'!I$20*(PI()/4*($D24/1000)^2),IF('ModelParams Lw'!I$21+'ModelParams Lw'!I$22*LOG(CQ$3)+'ModelParams Lw'!I$23*(PI()/4*($D24/1000)^2)&lt;'ModelParams Lw'!I$18+'ModelParams Lw'!I$19*LOG(CQ$3)+'ModelParams Lw'!I$20*(PI()/4*($D24/1000)^2),'ModelParams Lw'!I$18+'ModelParams Lw'!I$19*LOG(CQ$3)+'ModelParams Lw'!I$20*(PI()/4*($D24/1000)^2),'ModelParams Lw'!I$21+'ModelParams Lw'!I$22*LOG(CQ$3)+'ModelParams Lw'!I$23*(PI()/4*($D24/1000)^2)))</f>
        <v>35.604370798776131</v>
      </c>
      <c r="CR24" s="24">
        <f>IF(Calcul!$E29="SW",'ModelParams Lw'!J$18+'ModelParams Lw'!J$19*LOG(CR$3)+'ModelParams Lw'!J$20*(PI()/4*($D24/1000)^2),IF('ModelParams Lw'!J$21+'ModelParams Lw'!J$22*LOG(CR$3)+'ModelParams Lw'!J$23*(PI()/4*($D24/1000)^2)&lt;'ModelParams Lw'!J$18+'ModelParams Lw'!J$19*LOG(CR$3)+'ModelParams Lw'!J$20*(PI()/4*($D24/1000)^2),'ModelParams Lw'!J$18+'ModelParams Lw'!J$19*LOG(CR$3)+'ModelParams Lw'!J$20*(PI()/4*($D24/1000)^2),'ModelParams Lw'!J$21+'ModelParams Lw'!J$22*LOG(CR$3)+'ModelParams Lw'!J$23*(PI()/4*($D24/1000)^2)))</f>
        <v>26.405199060578074</v>
      </c>
      <c r="CS24" s="24" t="e">
        <f t="shared" si="3"/>
        <v>#DIV/0!</v>
      </c>
      <c r="CT24" s="24" t="e">
        <f t="shared" si="4"/>
        <v>#DIV/0!</v>
      </c>
      <c r="CU24" s="24" t="e">
        <f t="shared" si="5"/>
        <v>#DIV/0!</v>
      </c>
      <c r="CV24" s="24" t="e">
        <f t="shared" si="6"/>
        <v>#DIV/0!</v>
      </c>
      <c r="CW24" s="24" t="e">
        <f t="shared" si="7"/>
        <v>#DIV/0!</v>
      </c>
      <c r="CX24" s="24" t="e">
        <f t="shared" si="8"/>
        <v>#DIV/0!</v>
      </c>
      <c r="CY24" s="24" t="e">
        <f t="shared" si="9"/>
        <v>#DIV/0!</v>
      </c>
      <c r="CZ24" s="24" t="e">
        <f t="shared" si="10"/>
        <v>#DIV/0!</v>
      </c>
      <c r="DA24" s="24" t="e">
        <f>10*LOG10(IF(CS24="",0,POWER(10,((CS24+'ModelParams Lw'!$O$4)/10))) +IF(CT24="",0,POWER(10,((CT24+'ModelParams Lw'!$P$4)/10))) +IF(CU24="",0,POWER(10,((CU24+'ModelParams Lw'!$Q$4)/10))) +IF(CV24="",0,POWER(10,((CV24+'ModelParams Lw'!$R$4)/10))) +IF(CW24="",0,POWER(10,((CW24+'ModelParams Lw'!$S$4)/10))) +IF(CX24="",0,POWER(10,((CX24+'ModelParams Lw'!$T$4)/10))) +IF(CY24="",0,POWER(10,((CY24+'ModelParams Lw'!$U$4)/10)))+IF(CZ24="",0,POWER(10,((CZ24+'ModelParams Lw'!$V$4)/10))))</f>
        <v>#DIV/0!</v>
      </c>
      <c r="DB24" s="24" t="e">
        <f t="shared" si="27"/>
        <v>#DIV/0!</v>
      </c>
      <c r="DC24" s="24" t="e">
        <f>(CS24-'ModelParams Lw'!$O$10)/'ModelParams Lw'!$O$11</f>
        <v>#DIV/0!</v>
      </c>
      <c r="DD24" s="24" t="e">
        <f>(CT24-'ModelParams Lw'!$P$10)/'ModelParams Lw'!$P$11</f>
        <v>#DIV/0!</v>
      </c>
      <c r="DE24" s="24" t="e">
        <f>(CU24-'ModelParams Lw'!$Q$10)/'ModelParams Lw'!$Q$11</f>
        <v>#DIV/0!</v>
      </c>
      <c r="DF24" s="24" t="e">
        <f>(CV24-'ModelParams Lw'!$R$10)/'ModelParams Lw'!$R$11</f>
        <v>#DIV/0!</v>
      </c>
      <c r="DG24" s="24" t="e">
        <f>(CW24-'ModelParams Lw'!$S$10)/'ModelParams Lw'!$S$11</f>
        <v>#DIV/0!</v>
      </c>
      <c r="DH24" s="24" t="e">
        <f>(CX24-'ModelParams Lw'!$T$10)/'ModelParams Lw'!$T$11</f>
        <v>#DIV/0!</v>
      </c>
      <c r="DI24" s="24" t="e">
        <f>(CY24-'ModelParams Lw'!$U$10)/'ModelParams Lw'!$U$11</f>
        <v>#DIV/0!</v>
      </c>
      <c r="DJ24" s="24" t="e">
        <f>(CZ24-'ModelParams Lw'!$V$10)/'ModelParams Lw'!$V$11</f>
        <v>#DIV/0!</v>
      </c>
    </row>
    <row r="25" spans="1:114">
      <c r="A25" s="12">
        <f>Calcul!B30</f>
        <v>0</v>
      </c>
      <c r="B25" s="12">
        <f t="shared" si="11"/>
        <v>0</v>
      </c>
      <c r="C25" s="12">
        <f>Calcul!C30</f>
        <v>0</v>
      </c>
      <c r="D25" s="12">
        <f>Calcul!D30</f>
        <v>0</v>
      </c>
      <c r="E25" s="12">
        <f t="shared" si="12"/>
        <v>400</v>
      </c>
      <c r="F25" s="12">
        <f t="shared" si="13"/>
        <v>900</v>
      </c>
      <c r="G25" s="12" t="e">
        <f t="shared" si="14"/>
        <v>#DIV/0!</v>
      </c>
      <c r="H25" s="24" t="e">
        <f t="shared" si="0"/>
        <v>#DIV/0!</v>
      </c>
      <c r="I25" s="24">
        <f>'ModelParams Lw'!$B$6*EXP('ModelParams Lw'!$C$6*D25)</f>
        <v>-0.98585217513044054</v>
      </c>
      <c r="J25" s="24">
        <f>'ModelParams Lw'!$B$7*D25^2+'ModelParams Lw'!$C$7*D25+'ModelParams Lw'!$D$7</f>
        <v>-7.1</v>
      </c>
      <c r="K25" s="24">
        <f>'ModelParams Lw'!$B$8*D25^2+'ModelParams Lw'!$C$8*D25+'ModelParams Lw'!$D$8</f>
        <v>46.485999999999997</v>
      </c>
      <c r="L25" s="21" t="e">
        <f t="shared" si="15"/>
        <v>#DIV/0!</v>
      </c>
      <c r="M25" s="21" t="e">
        <f t="shared" si="15"/>
        <v>#DIV/0!</v>
      </c>
      <c r="N25" s="21" t="e">
        <f t="shared" si="15"/>
        <v>#DIV/0!</v>
      </c>
      <c r="O25" s="21" t="e">
        <f t="shared" si="15"/>
        <v>#DIV/0!</v>
      </c>
      <c r="P25" s="21" t="e">
        <f t="shared" si="15"/>
        <v>#DIV/0!</v>
      </c>
      <c r="Q25" s="21" t="e">
        <f t="shared" si="15"/>
        <v>#DIV/0!</v>
      </c>
      <c r="R25" s="21" t="e">
        <f t="shared" si="15"/>
        <v>#DIV/0!</v>
      </c>
      <c r="S25" s="21" t="e">
        <f t="shared" si="15"/>
        <v>#DIV/0!</v>
      </c>
      <c r="T25" s="24" t="e">
        <f>'ModelParams Lw'!$B$3+'ModelParams Lw'!$B$4*LOG10($B25/3600/(PI()/4*($D25/1000)^2))+'ModelParams Lw'!$B$5*LOG10(2*$H25/(1.2*($B25/3600/(PI()/4*($D25/1000)^2))^2))+10*LOG10($D25/1000)+L25</f>
        <v>#DIV/0!</v>
      </c>
      <c r="U25" s="24" t="e">
        <f>'ModelParams Lw'!$B$3+'ModelParams Lw'!$B$4*LOG10($B25/3600/(PI()/4*($D25/1000)^2))+'ModelParams Lw'!$B$5*LOG10(2*$H25/(1.2*($B25/3600/(PI()/4*($D25/1000)^2))^2))+10*LOG10($D25/1000)+M25</f>
        <v>#DIV/0!</v>
      </c>
      <c r="V25" s="24" t="e">
        <f>'ModelParams Lw'!$B$3+'ModelParams Lw'!$B$4*LOG10($B25/3600/(PI()/4*($D25/1000)^2))+'ModelParams Lw'!$B$5*LOG10(2*$H25/(1.2*($B25/3600/(PI()/4*($D25/1000)^2))^2))+10*LOG10($D25/1000)+N25</f>
        <v>#DIV/0!</v>
      </c>
      <c r="W25" s="24" t="e">
        <f>'ModelParams Lw'!$B$3+'ModelParams Lw'!$B$4*LOG10($B25/3600/(PI()/4*($D25/1000)^2))+'ModelParams Lw'!$B$5*LOG10(2*$H25/(1.2*($B25/3600/(PI()/4*($D25/1000)^2))^2))+10*LOG10($D25/1000)+O25</f>
        <v>#DIV/0!</v>
      </c>
      <c r="X25" s="24" t="e">
        <f>'ModelParams Lw'!$B$3+'ModelParams Lw'!$B$4*LOG10($B25/3600/(PI()/4*($D25/1000)^2))+'ModelParams Lw'!$B$5*LOG10(2*$H25/(1.2*($B25/3600/(PI()/4*($D25/1000)^2))^2))+10*LOG10($D25/1000)+P25</f>
        <v>#DIV/0!</v>
      </c>
      <c r="Y25" s="24" t="e">
        <f>'ModelParams Lw'!$B$3+'ModelParams Lw'!$B$4*LOG10($B25/3600/(PI()/4*($D25/1000)^2))+'ModelParams Lw'!$B$5*LOG10(2*$H25/(1.2*($B25/3600/(PI()/4*($D25/1000)^2))^2))+10*LOG10($D25/1000)+Q25</f>
        <v>#DIV/0!</v>
      </c>
      <c r="Z25" s="24" t="e">
        <f>'ModelParams Lw'!$B$3+'ModelParams Lw'!$B$4*LOG10($B25/3600/(PI()/4*($D25/1000)^2))+'ModelParams Lw'!$B$5*LOG10(2*$H25/(1.2*($B25/3600/(PI()/4*($D25/1000)^2))^2))+10*LOG10($D25/1000)+R25</f>
        <v>#DIV/0!</v>
      </c>
      <c r="AA25" s="24" t="e">
        <f>'ModelParams Lw'!$B$3+'ModelParams Lw'!$B$4*LOG10($B25/3600/(PI()/4*($D25/1000)^2))+'ModelParams Lw'!$B$5*LOG10(2*$H25/(1.2*($B25/3600/(PI()/4*($D25/1000)^2))^2))+10*LOG10($D25/1000)+S25</f>
        <v>#DIV/0!</v>
      </c>
      <c r="AB25" s="24" t="e">
        <f>10*LOG10(IF(T25="",0,POWER(10,((T25+'ModelParams Lw'!$O$4)/10))) +IF(U25="",0,POWER(10,((U25+'ModelParams Lw'!$P$4)/10))) +IF(V25="",0,POWER(10,((V25+'ModelParams Lw'!$Q$4)/10))) +IF(W25="",0,POWER(10,((W25+'ModelParams Lw'!$R$4)/10))) +IF(X25="",0,POWER(10,((X25+'ModelParams Lw'!$S$4)/10))) +IF(Y25="",0,POWER(10,((Y25+'ModelParams Lw'!$T$4)/10))) +IF(Z25="",0,POWER(10,((Z25+'ModelParams Lw'!$U$4)/10)))+IF(AA25="",0,POWER(10,((AA25+'ModelParams Lw'!$V$4)/10))))</f>
        <v>#DIV/0!</v>
      </c>
      <c r="AC25" s="24" t="e">
        <f t="shared" si="16"/>
        <v>#DIV/0!</v>
      </c>
      <c r="AD25" s="24" t="e">
        <f>(T25-'ModelParams Lw'!O$10)/'ModelParams Lw'!O$11</f>
        <v>#DIV/0!</v>
      </c>
      <c r="AE25" s="24" t="e">
        <f>(U25-'ModelParams Lw'!P$10)/'ModelParams Lw'!P$11</f>
        <v>#DIV/0!</v>
      </c>
      <c r="AF25" s="24" t="e">
        <f>(V25-'ModelParams Lw'!Q$10)/'ModelParams Lw'!Q$11</f>
        <v>#DIV/0!</v>
      </c>
      <c r="AG25" s="24" t="e">
        <f>(W25-'ModelParams Lw'!R$10)/'ModelParams Lw'!R$11</f>
        <v>#DIV/0!</v>
      </c>
      <c r="AH25" s="24" t="e">
        <f>(X25-'ModelParams Lw'!S$10)/'ModelParams Lw'!S$11</f>
        <v>#DIV/0!</v>
      </c>
      <c r="AI25" s="24" t="e">
        <f>(Y25-'ModelParams Lw'!T$10)/'ModelParams Lw'!T$11</f>
        <v>#DIV/0!</v>
      </c>
      <c r="AJ25" s="24" t="e">
        <f>(Z25-'ModelParams Lw'!U$10)/'ModelParams Lw'!U$11</f>
        <v>#DIV/0!</v>
      </c>
      <c r="AK25" s="24" t="e">
        <f>(AA25-'ModelParams Lw'!V$10)/'ModelParams Lw'!V$11</f>
        <v>#DIV/0!</v>
      </c>
      <c r="AL25" s="24" t="e">
        <f t="shared" si="17"/>
        <v>#DIV/0!</v>
      </c>
      <c r="AM25" s="24" t="e">
        <f>LOOKUP($G25,SilencerParams!$E$3:$E$98,SilencerParams!K$3:K$98)</f>
        <v>#DIV/0!</v>
      </c>
      <c r="AN25" s="24" t="e">
        <f>LOOKUP($G25,SilencerParams!$E$3:$E$98,SilencerParams!L$3:L$98)</f>
        <v>#DIV/0!</v>
      </c>
      <c r="AO25" s="24" t="e">
        <f>LOOKUP($G25,SilencerParams!$E$3:$E$98,SilencerParams!M$3:M$98)</f>
        <v>#DIV/0!</v>
      </c>
      <c r="AP25" s="24" t="e">
        <f>LOOKUP($G25,SilencerParams!$E$3:$E$98,SilencerParams!N$3:N$98)</f>
        <v>#DIV/0!</v>
      </c>
      <c r="AQ25" s="24" t="e">
        <f>LOOKUP($G25,SilencerParams!$E$3:$E$98,SilencerParams!O$3:O$98)</f>
        <v>#DIV/0!</v>
      </c>
      <c r="AR25" s="24" t="e">
        <f>LOOKUP($G25,SilencerParams!$E$3:$E$98,SilencerParams!P$3:P$98)</f>
        <v>#DIV/0!</v>
      </c>
      <c r="AS25" s="24" t="e">
        <f>LOOKUP($G25,SilencerParams!$E$3:$E$98,SilencerParams!Q$3:Q$98)</f>
        <v>#DIV/0!</v>
      </c>
      <c r="AT25" s="24" t="e">
        <f>LOOKUP($G25,SilencerParams!$E$3:$E$98,SilencerParams!R$3:R$98)</f>
        <v>#DIV/0!</v>
      </c>
      <c r="AU25" s="151" t="e">
        <f>LOOKUP($G25,SilencerParams!$E$3:$E$98,SilencerParams!S$3:S$98)</f>
        <v>#DIV/0!</v>
      </c>
      <c r="AV25" s="151" t="e">
        <f>LOOKUP($G25,SilencerParams!$E$3:$E$98,SilencerParams!T$3:T$98)</f>
        <v>#DIV/0!</v>
      </c>
      <c r="AW25" s="151" t="e">
        <f>LOOKUP($G25,SilencerParams!$E$3:$E$98,SilencerParams!U$3:U$98)</f>
        <v>#DIV/0!</v>
      </c>
      <c r="AX25" s="151" t="e">
        <f>LOOKUP($G25,SilencerParams!$E$3:$E$98,SilencerParams!V$3:V$98)</f>
        <v>#DIV/0!</v>
      </c>
      <c r="AY25" s="151" t="e">
        <f>LOOKUP($G25,SilencerParams!$E$3:$E$98,SilencerParams!W$3:W$98)</f>
        <v>#DIV/0!</v>
      </c>
      <c r="AZ25" s="151" t="e">
        <f>LOOKUP($G25,SilencerParams!$E$3:$E$98,SilencerParams!X$3:X$98)</f>
        <v>#DIV/0!</v>
      </c>
      <c r="BA25" s="151" t="e">
        <f>LOOKUP($G25,SilencerParams!$E$3:$E$98,SilencerParams!Y$3:Y$98)</f>
        <v>#DIV/0!</v>
      </c>
      <c r="BB25" s="151" t="e">
        <f>LOOKUP($G25,SilencerParams!$E$3:$E$98,SilencerParams!Z$3:Z$98)</f>
        <v>#DIV/0!</v>
      </c>
      <c r="BC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LOOKUP(IF(MROUND($AL25,2)&lt;=$AL25,CONCATENATE($D25,IF($F25&gt;=1000,$F25,CONCATENATE(0,$F25)),CONCATENATE(0,MROUND($AL25,2)+2)),CONCATENATE($D25,IF($F25&gt;=1000,$F25,CONCATENATE(0,$F25)),CONCATENATE(0,MROUND($AL25,2)-2))),SilencerParams!$E$3:$E$98,SilencerParams!S$3:S$98)</f>
        <v>#DIV/0!</v>
      </c>
      <c r="BD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LOOKUP(IF(MROUND($AL25,2)&lt;=$AL25,CONCATENATE($D25,IF($F25&gt;=1000,$F25,CONCATENATE(0,$F25)),CONCATENATE(0,MROUND($AL25,2)+2)),CONCATENATE($D25,IF($F25&gt;=1000,$F25,CONCATENATE(0,$F25)),CONCATENATE(0,MROUND($AL25,2)-2))),SilencerParams!$E$3:$E$98,SilencerParams!T$3:T$98)</f>
        <v>#DIV/0!</v>
      </c>
      <c r="BE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LOOKUP(IF(MROUND($AL25,2)&lt;=$AL25,CONCATENATE($D25,IF($F25&gt;=1000,$F25,CONCATENATE(0,$F25)),CONCATENATE(0,MROUND($AL25,2)+2)),CONCATENATE($D25,IF($F25&gt;=1000,$F25,CONCATENATE(0,$F25)),CONCATENATE(0,MROUND($AL25,2)-2))),SilencerParams!$E$3:$E$98,SilencerParams!U$3:U$98)</f>
        <v>#DIV/0!</v>
      </c>
      <c r="BF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LOOKUP(IF(MROUND($AL25,2)&lt;=$AL25,CONCATENATE($D25,IF($F25&gt;=1000,$F25,CONCATENATE(0,$F25)),CONCATENATE(0,MROUND($AL25,2)+2)),CONCATENATE($D25,IF($F25&gt;=1000,$F25,CONCATENATE(0,$F25)),CONCATENATE(0,MROUND($AL25,2)-2))),SilencerParams!$E$3:$E$98,SilencerParams!V$3:V$98)</f>
        <v>#DIV/0!</v>
      </c>
      <c r="BG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LOOKUP(IF(MROUND($AL25,2)&lt;=$AL25,CONCATENATE($D25,IF($F25&gt;=1000,$F25,CONCATENATE(0,$F25)),CONCATENATE(0,MROUND($AL25,2)+2)),CONCATENATE($D25,IF($F25&gt;=1000,$F25,CONCATENATE(0,$F25)),CONCATENATE(0,MROUND($AL25,2)-2))),SilencerParams!$E$3:$E$98,SilencerParams!W$3:W$98)</f>
        <v>#DIV/0!</v>
      </c>
      <c r="BH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LOOKUP(IF(MROUND($AL25,2)&lt;=$AL25,CONCATENATE($D25,IF($F25&gt;=1000,$F25,CONCATENATE(0,$F25)),CONCATENATE(0,MROUND($AL25,2)+2)),CONCATENATE($D25,IF($F25&gt;=1000,$F25,CONCATENATE(0,$F25)),CONCATENATE(0,MROUND($AL25,2)-2))),SilencerParams!$E$3:$E$98,SilencerParams!X$3:X$98)</f>
        <v>#DIV/0!</v>
      </c>
      <c r="BI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LOOKUP(IF(MROUND($AL25,2)&lt;=$AL25,CONCATENATE($D25,IF($F25&gt;=1000,$F25,CONCATENATE(0,$F25)),CONCATENATE(0,MROUND($AL25,2)+2)),CONCATENATE($D25,IF($F25&gt;=1000,$F25,CONCATENATE(0,$F25)),CONCATENATE(0,MROUND($AL25,2)-2))),SilencerParams!$E$3:$E$98,SilencerParams!Y$3:Y$98)</f>
        <v>#DIV/0!</v>
      </c>
      <c r="BJ25" s="151" t="e">
        <f>LOOKUP(IF(MROUND($AL25,2)&lt;=$AL25,CONCATENATE($D25,IF($F25&gt;=1000,$F25,CONCATENATE(0,$F25)),CONCATENATE(0,MROUND($AL25,2)+2)),CONCATENATE($D25,IF($F25&gt;=1000,$F25,CONCATENATE(0,$F25)),CONCATENATE(0,MROUND($AL25,2)-2))),SilencerParams!$E$3:$E$98,SilencerParams!Z$3:Z$98)</f>
        <v>#DIV/0!</v>
      </c>
      <c r="BK25" s="151" t="e">
        <f>IF($AL25&lt;2,LOOKUP(CONCATENATE($D25,IF($E25&gt;=1000,$E25,CONCATENATE(0,$E25)),"02"),SilencerParams!$E$3:$E$98,SilencerParams!S$3:S$98)/(LOG10(2)-LOG10(0.0001))*(LOG10($AL25)-LOG10(0.0001)),(BC25-AU25)/(LOG10(IF(MROUND($AL25,2)&lt;=$AL25,MROUND($AL25,2)+2,MROUND($AL25,2)-2))-LOG10(MROUND($AL25,2)))*(LOG10($AL25)-LOG10(MROUND($AL25,2)))+AU25)</f>
        <v>#DIV/0!</v>
      </c>
      <c r="BL25" s="151" t="e">
        <f>IF($AL25&lt;2,LOOKUP(CONCATENATE($D25,IF($E25&gt;=1000,$E25,CONCATENATE(0,$E25)),"02"),SilencerParams!$E$3:$E$98,SilencerParams!T$3:T$98)/(LOG10(2)-LOG10(0.0001))*(LOG10($AL25)-LOG10(0.0001)),(BD25-AV25)/(LOG10(IF(MROUND($AL25,2)&lt;=$AL25,MROUND($AL25,2)+2,MROUND($AL25,2)-2))-LOG10(MROUND($AL25,2)))*(LOG10($AL25)-LOG10(MROUND($AL25,2)))+AV25)</f>
        <v>#DIV/0!</v>
      </c>
      <c r="BM25" s="151" t="e">
        <f>IF($AL25&lt;2,LOOKUP(CONCATENATE($D25,IF($E25&gt;=1000,$E25,CONCATENATE(0,$E25)),"02"),SilencerParams!$E$3:$E$98,SilencerParams!U$3:U$98)/(LOG10(2)-LOG10(0.0001))*(LOG10($AL25)-LOG10(0.0001)),(BE25-AW25)/(LOG10(IF(MROUND($AL25,2)&lt;=$AL25,MROUND($AL25,2)+2,MROUND($AL25,2)-2))-LOG10(MROUND($AL25,2)))*(LOG10($AL25)-LOG10(MROUND($AL25,2)))+AW25)</f>
        <v>#DIV/0!</v>
      </c>
      <c r="BN25" s="151" t="e">
        <f>IF($AL25&lt;2,LOOKUP(CONCATENATE($D25,IF($E25&gt;=1000,$E25,CONCATENATE(0,$E25)),"02"),SilencerParams!$E$3:$E$98,SilencerParams!V$3:V$98)/(LOG10(2)-LOG10(0.0001))*(LOG10($AL25)-LOG10(0.0001)),(BF25-AX25)/(LOG10(IF(MROUND($AL25,2)&lt;=$AL25,MROUND($AL25,2)+2,MROUND($AL25,2)-2))-LOG10(MROUND($AL25,2)))*(LOG10($AL25)-LOG10(MROUND($AL25,2)))+AX25)</f>
        <v>#DIV/0!</v>
      </c>
      <c r="BO25" s="151" t="e">
        <f>IF($AL25&lt;2,LOOKUP(CONCATENATE($D25,IF($E25&gt;=1000,$E25,CONCATENATE(0,$E25)),"02"),SilencerParams!$E$3:$E$98,SilencerParams!W$3:W$98)/(LOG10(2)-LOG10(0.0001))*(LOG10($AL25)-LOG10(0.0001)),(BG25-AY25)/(LOG10(IF(MROUND($AL25,2)&lt;=$AL25,MROUND($AL25,2)+2,MROUND($AL25,2)-2))-LOG10(MROUND($AL25,2)))*(LOG10($AL25)-LOG10(MROUND($AL25,2)))+AY25)</f>
        <v>#DIV/0!</v>
      </c>
      <c r="BP25" s="151" t="e">
        <f>IF($AL25&lt;2,LOOKUP(CONCATENATE($D25,IF($E25&gt;=1000,$E25,CONCATENATE(0,$E25)),"02"),SilencerParams!$E$3:$E$98,SilencerParams!X$3:X$98)/(LOG10(2)-LOG10(0.0001))*(LOG10($AL25)-LOG10(0.0001)),(BH25-AZ25)/(LOG10(IF(MROUND($AL25,2)&lt;=$AL25,MROUND($AL25,2)+2,MROUND($AL25,2)-2))-LOG10(MROUND($AL25,2)))*(LOG10($AL25)-LOG10(MROUND($AL25,2)))+AZ25)</f>
        <v>#DIV/0!</v>
      </c>
      <c r="BQ25" s="151" t="e">
        <f>IF($AL25&lt;2,LOOKUP(CONCATENATE($D25,IF($E25&gt;=1000,$E25,CONCATENATE(0,$E25)),"02"),SilencerParams!$E$3:$E$98,SilencerParams!Y$3:Y$98)/(LOG10(2)-LOG10(0.0001))*(LOG10($AL25)-LOG10(0.0001)),(BI25-BA25)/(LOG10(IF(MROUND($AL25,2)&lt;=$AL25,MROUND($AL25,2)+2,MROUND($AL25,2)-2))-LOG10(MROUND($AL25,2)))*(LOG10($AL25)-LOG10(MROUND($AL25,2)))+BA25)</f>
        <v>#DIV/0!</v>
      </c>
      <c r="BR25" s="151" t="e">
        <f>IF($AL25&lt;2,LOOKUP(CONCATENATE($D25,IF($E25&gt;=1000,$E25,CONCATENATE(0,$E25)),"02"),SilencerParams!$E$3:$E$98,SilencerParams!Z$3:Z$98)/(LOG10(2)-LOG10(0.0001))*(LOG10($AL25)-LOG10(0.0001)),(BJ25-BB25)/(LOG10(IF(MROUND($AL25,2)&lt;=$AL25,MROUND($AL25,2)+2,MROUND($AL25,2)-2))-LOG10(MROUND($AL25,2)))*(LOG10($AL25)-LOG10(MROUND($AL25,2)))+BB25)</f>
        <v>#DIV/0!</v>
      </c>
      <c r="BS25" s="24" t="e">
        <f t="shared" si="18"/>
        <v>#DIV/0!</v>
      </c>
      <c r="BT25" s="24" t="e">
        <f t="shared" si="19"/>
        <v>#DIV/0!</v>
      </c>
      <c r="BU25" s="24" t="e">
        <f t="shared" si="20"/>
        <v>#DIV/0!</v>
      </c>
      <c r="BV25" s="24" t="e">
        <f t="shared" si="21"/>
        <v>#DIV/0!</v>
      </c>
      <c r="BW25" s="24" t="e">
        <f t="shared" si="22"/>
        <v>#DIV/0!</v>
      </c>
      <c r="BX25" s="24" t="e">
        <f t="shared" si="23"/>
        <v>#DIV/0!</v>
      </c>
      <c r="BY25" s="24" t="e">
        <f t="shared" si="24"/>
        <v>#DIV/0!</v>
      </c>
      <c r="BZ25" s="24" t="e">
        <f t="shared" si="25"/>
        <v>#DIV/0!</v>
      </c>
      <c r="CA25" s="24" t="e">
        <f>10*LOG10(IF(BS25="",0,POWER(10,((BS25+'ModelParams Lw'!$O$4)/10))) +IF(BT25="",0,POWER(10,((BT25+'ModelParams Lw'!$P$4)/10))) +IF(BU25="",0,POWER(10,((BU25+'ModelParams Lw'!$Q$4)/10))) +IF(BV25="",0,POWER(10,((BV25+'ModelParams Lw'!$R$4)/10))) +IF(BW25="",0,POWER(10,((BW25+'ModelParams Lw'!$S$4)/10))) +IF(BX25="",0,POWER(10,((BX25+'ModelParams Lw'!$T$4)/10))) +IF(BY25="",0,POWER(10,((BY25+'ModelParams Lw'!$U$4)/10)))+IF(BZ25="",0,POWER(10,((BZ25+'ModelParams Lw'!$V$4)/10))))</f>
        <v>#DIV/0!</v>
      </c>
      <c r="CB25" s="24" t="e">
        <f t="shared" si="26"/>
        <v>#DIV/0!</v>
      </c>
      <c r="CC25" s="24" t="e">
        <f>(BS25-'ModelParams Lw'!O$10)/'ModelParams Lw'!O$11</f>
        <v>#DIV/0!</v>
      </c>
      <c r="CD25" s="24" t="e">
        <f>(BT25-'ModelParams Lw'!P$10)/'ModelParams Lw'!P$11</f>
        <v>#DIV/0!</v>
      </c>
      <c r="CE25" s="24" t="e">
        <f>(BU25-'ModelParams Lw'!Q$10)/'ModelParams Lw'!Q$11</f>
        <v>#DIV/0!</v>
      </c>
      <c r="CF25" s="24" t="e">
        <f>(BV25-'ModelParams Lw'!R$10)/'ModelParams Lw'!R$11</f>
        <v>#DIV/0!</v>
      </c>
      <c r="CG25" s="24" t="e">
        <f>(BW25-'ModelParams Lw'!S$10)/'ModelParams Lw'!S$11</f>
        <v>#DIV/0!</v>
      </c>
      <c r="CH25" s="24" t="e">
        <f>(BX25-'ModelParams Lw'!T$10)/'ModelParams Lw'!T$11</f>
        <v>#DIV/0!</v>
      </c>
      <c r="CI25" s="24" t="e">
        <f>(BY25-'ModelParams Lw'!U$10)/'ModelParams Lw'!U$11</f>
        <v>#DIV/0!</v>
      </c>
      <c r="CJ25" s="24" t="e">
        <f>(BZ25-'ModelParams Lw'!V$10)/'ModelParams Lw'!V$11</f>
        <v>#DIV/0!</v>
      </c>
      <c r="CK25" s="24">
        <f>IF(Calcul!$E30="SW",'ModelParams Lw'!C$18+'ModelParams Lw'!C$19*LOG(CK$3)+'ModelParams Lw'!C$20*(PI()/4*($D25/1000)^2),IF('ModelParams Lw'!C$21+'ModelParams Lw'!C$22*LOG(CK$3)+'ModelParams Lw'!C$23*(PI()/4*($D25/1000)^2)&lt;'ModelParams Lw'!C$18+'ModelParams Lw'!C$19*LOG(CK$3)+'ModelParams Lw'!C$20*(PI()/4*($D25/1000)^2),'ModelParams Lw'!C$18+'ModelParams Lw'!C$19*LOG(CK$3)+'ModelParams Lw'!C$20*(PI()/4*($D25/1000)^2),'ModelParams Lw'!C$21+'ModelParams Lw'!C$22*LOG(CK$3)+'ModelParams Lw'!C$23*(PI()/4*($D25/1000)^2)))</f>
        <v>31.246735224896717</v>
      </c>
      <c r="CL25" s="24">
        <f>IF(Calcul!$E30="SW",'ModelParams Lw'!D$18+'ModelParams Lw'!D$19*LOG(CL$3)+'ModelParams Lw'!D$20*(PI()/4*($D25/1000)^2),IF('ModelParams Lw'!D$21+'ModelParams Lw'!D$22*LOG(CL$3)+'ModelParams Lw'!D$23*(PI()/4*($D25/1000)^2)&lt;'ModelParams Lw'!D$18+'ModelParams Lw'!D$19*LOG(CL$3)+'ModelParams Lw'!D$20*(PI()/4*($D25/1000)^2),'ModelParams Lw'!D$18+'ModelParams Lw'!D$19*LOG(CL$3)+'ModelParams Lw'!D$20*(PI()/4*($D25/1000)^2),'ModelParams Lw'!D$21+'ModelParams Lw'!D$22*LOG(CL$3)+'ModelParams Lw'!D$23*(PI()/4*($D25/1000)^2)))</f>
        <v>39.203910379364636</v>
      </c>
      <c r="CM25" s="24">
        <f>IF(Calcul!$E30="SW",'ModelParams Lw'!E$18+'ModelParams Lw'!E$19*LOG(CM$3)+'ModelParams Lw'!E$20*(PI()/4*($D25/1000)^2),IF('ModelParams Lw'!E$21+'ModelParams Lw'!E$22*LOG(CM$3)+'ModelParams Lw'!E$23*(PI()/4*($D25/1000)^2)&lt;'ModelParams Lw'!E$18+'ModelParams Lw'!E$19*LOG(CM$3)+'ModelParams Lw'!E$20*(PI()/4*($D25/1000)^2),'ModelParams Lw'!E$18+'ModelParams Lw'!E$19*LOG(CM$3)+'ModelParams Lw'!E$20*(PI()/4*($D25/1000)^2),'ModelParams Lw'!E$21+'ModelParams Lw'!E$22*LOG(CM$3)+'ModelParams Lw'!E$23*(PI()/4*($D25/1000)^2)))</f>
        <v>38.761096154158118</v>
      </c>
      <c r="CN25" s="24">
        <f>IF(Calcul!$E30="SW",'ModelParams Lw'!F$18+'ModelParams Lw'!F$19*LOG(CN$3)+'ModelParams Lw'!F$20*(PI()/4*($D25/1000)^2),IF('ModelParams Lw'!F$21+'ModelParams Lw'!F$22*LOG(CN$3)+'ModelParams Lw'!F$23*(PI()/4*($D25/1000)^2)&lt;'ModelParams Lw'!F$18+'ModelParams Lw'!F$19*LOG(CN$3)+'ModelParams Lw'!F$20*(PI()/4*($D25/1000)^2),'ModelParams Lw'!F$18+'ModelParams Lw'!F$19*LOG(CN$3)+'ModelParams Lw'!F$20*(PI()/4*($D25/1000)^2),'ModelParams Lw'!F$21+'ModelParams Lw'!F$22*LOG(CN$3)+'ModelParams Lw'!F$23*(PI()/4*($D25/1000)^2)))</f>
        <v>42.457901012674256</v>
      </c>
      <c r="CO25" s="24">
        <f>IF(Calcul!$E30="SW",'ModelParams Lw'!G$18+'ModelParams Lw'!G$19*LOG(CO$3)+'ModelParams Lw'!G$20*(PI()/4*($D25/1000)^2),IF('ModelParams Lw'!G$21+'ModelParams Lw'!G$22*LOG(CO$3)+'ModelParams Lw'!G$23*(PI()/4*($D25/1000)^2)&lt;'ModelParams Lw'!G$18+'ModelParams Lw'!G$19*LOG(CO$3)+'ModelParams Lw'!G$20*(PI()/4*($D25/1000)^2),'ModelParams Lw'!G$18+'ModelParams Lw'!G$19*LOG(CO$3)+'ModelParams Lw'!G$20*(PI()/4*($D25/1000)^2),'ModelParams Lw'!G$21+'ModelParams Lw'!G$22*LOG(CO$3)+'ModelParams Lw'!G$23*(PI()/4*($D25/1000)^2)))</f>
        <v>39.983812335865188</v>
      </c>
      <c r="CP25" s="24">
        <f>IF(Calcul!$E30="SW",'ModelParams Lw'!H$18+'ModelParams Lw'!H$19*LOG(CP$3)+'ModelParams Lw'!H$20*(PI()/4*($D25/1000)^2),IF('ModelParams Lw'!H$21+'ModelParams Lw'!H$22*LOG(CP$3)+'ModelParams Lw'!H$23*(PI()/4*($D25/1000)^2)&lt;'ModelParams Lw'!H$18+'ModelParams Lw'!H$19*LOG(CP$3)+'ModelParams Lw'!H$20*(PI()/4*($D25/1000)^2),'ModelParams Lw'!H$18+'ModelParams Lw'!H$19*LOG(CP$3)+'ModelParams Lw'!H$20*(PI()/4*($D25/1000)^2),'ModelParams Lw'!H$21+'ModelParams Lw'!H$22*LOG(CP$3)+'ModelParams Lw'!H$23*(PI()/4*($D25/1000)^2)))</f>
        <v>40.306137042572608</v>
      </c>
      <c r="CQ25" s="24">
        <f>IF(Calcul!$E30="SW",'ModelParams Lw'!I$18+'ModelParams Lw'!I$19*LOG(CQ$3)+'ModelParams Lw'!I$20*(PI()/4*($D25/1000)^2),IF('ModelParams Lw'!I$21+'ModelParams Lw'!I$22*LOG(CQ$3)+'ModelParams Lw'!I$23*(PI()/4*($D25/1000)^2)&lt;'ModelParams Lw'!I$18+'ModelParams Lw'!I$19*LOG(CQ$3)+'ModelParams Lw'!I$20*(PI()/4*($D25/1000)^2),'ModelParams Lw'!I$18+'ModelParams Lw'!I$19*LOG(CQ$3)+'ModelParams Lw'!I$20*(PI()/4*($D25/1000)^2),'ModelParams Lw'!I$21+'ModelParams Lw'!I$22*LOG(CQ$3)+'ModelParams Lw'!I$23*(PI()/4*($D25/1000)^2)))</f>
        <v>35.604370798776131</v>
      </c>
      <c r="CR25" s="24">
        <f>IF(Calcul!$E30="SW",'ModelParams Lw'!J$18+'ModelParams Lw'!J$19*LOG(CR$3)+'ModelParams Lw'!J$20*(PI()/4*($D25/1000)^2),IF('ModelParams Lw'!J$21+'ModelParams Lw'!J$22*LOG(CR$3)+'ModelParams Lw'!J$23*(PI()/4*($D25/1000)^2)&lt;'ModelParams Lw'!J$18+'ModelParams Lw'!J$19*LOG(CR$3)+'ModelParams Lw'!J$20*(PI()/4*($D25/1000)^2),'ModelParams Lw'!J$18+'ModelParams Lw'!J$19*LOG(CR$3)+'ModelParams Lw'!J$20*(PI()/4*($D25/1000)^2),'ModelParams Lw'!J$21+'ModelParams Lw'!J$22*LOG(CR$3)+'ModelParams Lw'!J$23*(PI()/4*($D25/1000)^2)))</f>
        <v>26.405199060578074</v>
      </c>
      <c r="CS25" s="24" t="e">
        <f t="shared" si="3"/>
        <v>#DIV/0!</v>
      </c>
      <c r="CT25" s="24" t="e">
        <f t="shared" si="4"/>
        <v>#DIV/0!</v>
      </c>
      <c r="CU25" s="24" t="e">
        <f t="shared" si="5"/>
        <v>#DIV/0!</v>
      </c>
      <c r="CV25" s="24" t="e">
        <f t="shared" si="6"/>
        <v>#DIV/0!</v>
      </c>
      <c r="CW25" s="24" t="e">
        <f t="shared" si="7"/>
        <v>#DIV/0!</v>
      </c>
      <c r="CX25" s="24" t="e">
        <f t="shared" si="8"/>
        <v>#DIV/0!</v>
      </c>
      <c r="CY25" s="24" t="e">
        <f t="shared" si="9"/>
        <v>#DIV/0!</v>
      </c>
      <c r="CZ25" s="24" t="e">
        <f t="shared" si="10"/>
        <v>#DIV/0!</v>
      </c>
      <c r="DA25" s="24" t="e">
        <f>10*LOG10(IF(CS25="",0,POWER(10,((CS25+'ModelParams Lw'!$O$4)/10))) +IF(CT25="",0,POWER(10,((CT25+'ModelParams Lw'!$P$4)/10))) +IF(CU25="",0,POWER(10,((CU25+'ModelParams Lw'!$Q$4)/10))) +IF(CV25="",0,POWER(10,((CV25+'ModelParams Lw'!$R$4)/10))) +IF(CW25="",0,POWER(10,((CW25+'ModelParams Lw'!$S$4)/10))) +IF(CX25="",0,POWER(10,((CX25+'ModelParams Lw'!$T$4)/10))) +IF(CY25="",0,POWER(10,((CY25+'ModelParams Lw'!$U$4)/10)))+IF(CZ25="",0,POWER(10,((CZ25+'ModelParams Lw'!$V$4)/10))))</f>
        <v>#DIV/0!</v>
      </c>
      <c r="DB25" s="24" t="e">
        <f t="shared" si="27"/>
        <v>#DIV/0!</v>
      </c>
      <c r="DC25" s="24" t="e">
        <f>(CS25-'ModelParams Lw'!$O$10)/'ModelParams Lw'!$O$11</f>
        <v>#DIV/0!</v>
      </c>
      <c r="DD25" s="24" t="e">
        <f>(CT25-'ModelParams Lw'!$P$10)/'ModelParams Lw'!$P$11</f>
        <v>#DIV/0!</v>
      </c>
      <c r="DE25" s="24" t="e">
        <f>(CU25-'ModelParams Lw'!$Q$10)/'ModelParams Lw'!$Q$11</f>
        <v>#DIV/0!</v>
      </c>
      <c r="DF25" s="24" t="e">
        <f>(CV25-'ModelParams Lw'!$R$10)/'ModelParams Lw'!$R$11</f>
        <v>#DIV/0!</v>
      </c>
      <c r="DG25" s="24" t="e">
        <f>(CW25-'ModelParams Lw'!$S$10)/'ModelParams Lw'!$S$11</f>
        <v>#DIV/0!</v>
      </c>
      <c r="DH25" s="24" t="e">
        <f>(CX25-'ModelParams Lw'!$T$10)/'ModelParams Lw'!$T$11</f>
        <v>#DIV/0!</v>
      </c>
      <c r="DI25" s="24" t="e">
        <f>(CY25-'ModelParams Lw'!$U$10)/'ModelParams Lw'!$U$11</f>
        <v>#DIV/0!</v>
      </c>
      <c r="DJ25" s="24" t="e">
        <f>(CZ25-'ModelParams Lw'!$V$10)/'ModelParams Lw'!$V$11</f>
        <v>#DIV/0!</v>
      </c>
    </row>
    <row r="26" spans="1:114">
      <c r="A26" s="12">
        <f>Calcul!B31</f>
        <v>0</v>
      </c>
      <c r="B26" s="12">
        <f t="shared" si="11"/>
        <v>0</v>
      </c>
      <c r="C26" s="12">
        <f>Calcul!C31</f>
        <v>0</v>
      </c>
      <c r="D26" s="12">
        <f>Calcul!D31</f>
        <v>0</v>
      </c>
      <c r="E26" s="12">
        <f t="shared" si="12"/>
        <v>400</v>
      </c>
      <c r="F26" s="12">
        <f t="shared" si="13"/>
        <v>900</v>
      </c>
      <c r="G26" s="12" t="e">
        <f t="shared" si="14"/>
        <v>#DIV/0!</v>
      </c>
      <c r="H26" s="24" t="e">
        <f t="shared" si="0"/>
        <v>#DIV/0!</v>
      </c>
      <c r="I26" s="24">
        <f>'ModelParams Lw'!$B$6*EXP('ModelParams Lw'!$C$6*D26)</f>
        <v>-0.98585217513044054</v>
      </c>
      <c r="J26" s="24">
        <f>'ModelParams Lw'!$B$7*D26^2+'ModelParams Lw'!$C$7*D26+'ModelParams Lw'!$D$7</f>
        <v>-7.1</v>
      </c>
      <c r="K26" s="24">
        <f>'ModelParams Lw'!$B$8*D26^2+'ModelParams Lw'!$C$8*D26+'ModelParams Lw'!$D$8</f>
        <v>46.485999999999997</v>
      </c>
      <c r="L26" s="21" t="e">
        <f t="shared" si="15"/>
        <v>#DIV/0!</v>
      </c>
      <c r="M26" s="21" t="e">
        <f t="shared" si="15"/>
        <v>#DIV/0!</v>
      </c>
      <c r="N26" s="21" t="e">
        <f t="shared" si="15"/>
        <v>#DIV/0!</v>
      </c>
      <c r="O26" s="21" t="e">
        <f t="shared" si="15"/>
        <v>#DIV/0!</v>
      </c>
      <c r="P26" s="21" t="e">
        <f t="shared" si="15"/>
        <v>#DIV/0!</v>
      </c>
      <c r="Q26" s="21" t="e">
        <f t="shared" si="15"/>
        <v>#DIV/0!</v>
      </c>
      <c r="R26" s="21" t="e">
        <f t="shared" si="15"/>
        <v>#DIV/0!</v>
      </c>
      <c r="S26" s="21" t="e">
        <f t="shared" si="15"/>
        <v>#DIV/0!</v>
      </c>
      <c r="T26" s="24" t="e">
        <f>'ModelParams Lw'!$B$3+'ModelParams Lw'!$B$4*LOG10($B26/3600/(PI()/4*($D26/1000)^2))+'ModelParams Lw'!$B$5*LOG10(2*$H26/(1.2*($B26/3600/(PI()/4*($D26/1000)^2))^2))+10*LOG10($D26/1000)+L26</f>
        <v>#DIV/0!</v>
      </c>
      <c r="U26" s="24" t="e">
        <f>'ModelParams Lw'!$B$3+'ModelParams Lw'!$B$4*LOG10($B26/3600/(PI()/4*($D26/1000)^2))+'ModelParams Lw'!$B$5*LOG10(2*$H26/(1.2*($B26/3600/(PI()/4*($D26/1000)^2))^2))+10*LOG10($D26/1000)+M26</f>
        <v>#DIV/0!</v>
      </c>
      <c r="V26" s="24" t="e">
        <f>'ModelParams Lw'!$B$3+'ModelParams Lw'!$B$4*LOG10($B26/3600/(PI()/4*($D26/1000)^2))+'ModelParams Lw'!$B$5*LOG10(2*$H26/(1.2*($B26/3600/(PI()/4*($D26/1000)^2))^2))+10*LOG10($D26/1000)+N26</f>
        <v>#DIV/0!</v>
      </c>
      <c r="W26" s="24" t="e">
        <f>'ModelParams Lw'!$B$3+'ModelParams Lw'!$B$4*LOG10($B26/3600/(PI()/4*($D26/1000)^2))+'ModelParams Lw'!$B$5*LOG10(2*$H26/(1.2*($B26/3600/(PI()/4*($D26/1000)^2))^2))+10*LOG10($D26/1000)+O26</f>
        <v>#DIV/0!</v>
      </c>
      <c r="X26" s="24" t="e">
        <f>'ModelParams Lw'!$B$3+'ModelParams Lw'!$B$4*LOG10($B26/3600/(PI()/4*($D26/1000)^2))+'ModelParams Lw'!$B$5*LOG10(2*$H26/(1.2*($B26/3600/(PI()/4*($D26/1000)^2))^2))+10*LOG10($D26/1000)+P26</f>
        <v>#DIV/0!</v>
      </c>
      <c r="Y26" s="24" t="e">
        <f>'ModelParams Lw'!$B$3+'ModelParams Lw'!$B$4*LOG10($B26/3600/(PI()/4*($D26/1000)^2))+'ModelParams Lw'!$B$5*LOG10(2*$H26/(1.2*($B26/3600/(PI()/4*($D26/1000)^2))^2))+10*LOG10($D26/1000)+Q26</f>
        <v>#DIV/0!</v>
      </c>
      <c r="Z26" s="24" t="e">
        <f>'ModelParams Lw'!$B$3+'ModelParams Lw'!$B$4*LOG10($B26/3600/(PI()/4*($D26/1000)^2))+'ModelParams Lw'!$B$5*LOG10(2*$H26/(1.2*($B26/3600/(PI()/4*($D26/1000)^2))^2))+10*LOG10($D26/1000)+R26</f>
        <v>#DIV/0!</v>
      </c>
      <c r="AA26" s="24" t="e">
        <f>'ModelParams Lw'!$B$3+'ModelParams Lw'!$B$4*LOG10($B26/3600/(PI()/4*($D26/1000)^2))+'ModelParams Lw'!$B$5*LOG10(2*$H26/(1.2*($B26/3600/(PI()/4*($D26/1000)^2))^2))+10*LOG10($D26/1000)+S26</f>
        <v>#DIV/0!</v>
      </c>
      <c r="AB26" s="24" t="e">
        <f>10*LOG10(IF(T26="",0,POWER(10,((T26+'ModelParams Lw'!$O$4)/10))) +IF(U26="",0,POWER(10,((U26+'ModelParams Lw'!$P$4)/10))) +IF(V26="",0,POWER(10,((V26+'ModelParams Lw'!$Q$4)/10))) +IF(W26="",0,POWER(10,((W26+'ModelParams Lw'!$R$4)/10))) +IF(X26="",0,POWER(10,((X26+'ModelParams Lw'!$S$4)/10))) +IF(Y26="",0,POWER(10,((Y26+'ModelParams Lw'!$T$4)/10))) +IF(Z26="",0,POWER(10,((Z26+'ModelParams Lw'!$U$4)/10)))+IF(AA26="",0,POWER(10,((AA26+'ModelParams Lw'!$V$4)/10))))</f>
        <v>#DIV/0!</v>
      </c>
      <c r="AC26" s="24" t="e">
        <f t="shared" si="16"/>
        <v>#DIV/0!</v>
      </c>
      <c r="AD26" s="24" t="e">
        <f>(T26-'ModelParams Lw'!O$10)/'ModelParams Lw'!O$11</f>
        <v>#DIV/0!</v>
      </c>
      <c r="AE26" s="24" t="e">
        <f>(U26-'ModelParams Lw'!P$10)/'ModelParams Lw'!P$11</f>
        <v>#DIV/0!</v>
      </c>
      <c r="AF26" s="24" t="e">
        <f>(V26-'ModelParams Lw'!Q$10)/'ModelParams Lw'!Q$11</f>
        <v>#DIV/0!</v>
      </c>
      <c r="AG26" s="24" t="e">
        <f>(W26-'ModelParams Lw'!R$10)/'ModelParams Lw'!R$11</f>
        <v>#DIV/0!</v>
      </c>
      <c r="AH26" s="24" t="e">
        <f>(X26-'ModelParams Lw'!S$10)/'ModelParams Lw'!S$11</f>
        <v>#DIV/0!</v>
      </c>
      <c r="AI26" s="24" t="e">
        <f>(Y26-'ModelParams Lw'!T$10)/'ModelParams Lw'!T$11</f>
        <v>#DIV/0!</v>
      </c>
      <c r="AJ26" s="24" t="e">
        <f>(Z26-'ModelParams Lw'!U$10)/'ModelParams Lw'!U$11</f>
        <v>#DIV/0!</v>
      </c>
      <c r="AK26" s="24" t="e">
        <f>(AA26-'ModelParams Lw'!V$10)/'ModelParams Lw'!V$11</f>
        <v>#DIV/0!</v>
      </c>
      <c r="AL26" s="24" t="e">
        <f t="shared" si="17"/>
        <v>#DIV/0!</v>
      </c>
      <c r="AM26" s="24" t="e">
        <f>LOOKUP($G26,SilencerParams!$E$3:$E$98,SilencerParams!K$3:K$98)</f>
        <v>#DIV/0!</v>
      </c>
      <c r="AN26" s="24" t="e">
        <f>LOOKUP($G26,SilencerParams!$E$3:$E$98,SilencerParams!L$3:L$98)</f>
        <v>#DIV/0!</v>
      </c>
      <c r="AO26" s="24" t="e">
        <f>LOOKUP($G26,SilencerParams!$E$3:$E$98,SilencerParams!M$3:M$98)</f>
        <v>#DIV/0!</v>
      </c>
      <c r="AP26" s="24" t="e">
        <f>LOOKUP($G26,SilencerParams!$E$3:$E$98,SilencerParams!N$3:N$98)</f>
        <v>#DIV/0!</v>
      </c>
      <c r="AQ26" s="24" t="e">
        <f>LOOKUP($G26,SilencerParams!$E$3:$E$98,SilencerParams!O$3:O$98)</f>
        <v>#DIV/0!</v>
      </c>
      <c r="AR26" s="24" t="e">
        <f>LOOKUP($G26,SilencerParams!$E$3:$E$98,SilencerParams!P$3:P$98)</f>
        <v>#DIV/0!</v>
      </c>
      <c r="AS26" s="24" t="e">
        <f>LOOKUP($G26,SilencerParams!$E$3:$E$98,SilencerParams!Q$3:Q$98)</f>
        <v>#DIV/0!</v>
      </c>
      <c r="AT26" s="24" t="e">
        <f>LOOKUP($G26,SilencerParams!$E$3:$E$98,SilencerParams!R$3:R$98)</f>
        <v>#DIV/0!</v>
      </c>
      <c r="AU26" s="151" t="e">
        <f>LOOKUP($G26,SilencerParams!$E$3:$E$98,SilencerParams!S$3:S$98)</f>
        <v>#DIV/0!</v>
      </c>
      <c r="AV26" s="151" t="e">
        <f>LOOKUP($G26,SilencerParams!$E$3:$E$98,SilencerParams!T$3:T$98)</f>
        <v>#DIV/0!</v>
      </c>
      <c r="AW26" s="151" t="e">
        <f>LOOKUP($G26,SilencerParams!$E$3:$E$98,SilencerParams!U$3:U$98)</f>
        <v>#DIV/0!</v>
      </c>
      <c r="AX26" s="151" t="e">
        <f>LOOKUP($G26,SilencerParams!$E$3:$E$98,SilencerParams!V$3:V$98)</f>
        <v>#DIV/0!</v>
      </c>
      <c r="AY26" s="151" t="e">
        <f>LOOKUP($G26,SilencerParams!$E$3:$E$98,SilencerParams!W$3:W$98)</f>
        <v>#DIV/0!</v>
      </c>
      <c r="AZ26" s="151" t="e">
        <f>LOOKUP($G26,SilencerParams!$E$3:$E$98,SilencerParams!X$3:X$98)</f>
        <v>#DIV/0!</v>
      </c>
      <c r="BA26" s="151" t="e">
        <f>LOOKUP($G26,SilencerParams!$E$3:$E$98,SilencerParams!Y$3:Y$98)</f>
        <v>#DIV/0!</v>
      </c>
      <c r="BB26" s="151" t="e">
        <f>LOOKUP($G26,SilencerParams!$E$3:$E$98,SilencerParams!Z$3:Z$98)</f>
        <v>#DIV/0!</v>
      </c>
      <c r="BC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LOOKUP(IF(MROUND($AL26,2)&lt;=$AL26,CONCATENATE($D26,IF($F26&gt;=1000,$F26,CONCATENATE(0,$F26)),CONCATENATE(0,MROUND($AL26,2)+2)),CONCATENATE($D26,IF($F26&gt;=1000,$F26,CONCATENATE(0,$F26)),CONCATENATE(0,MROUND($AL26,2)-2))),SilencerParams!$E$3:$E$98,SilencerParams!S$3:S$98)</f>
        <v>#DIV/0!</v>
      </c>
      <c r="BD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LOOKUP(IF(MROUND($AL26,2)&lt;=$AL26,CONCATENATE($D26,IF($F26&gt;=1000,$F26,CONCATENATE(0,$F26)),CONCATENATE(0,MROUND($AL26,2)+2)),CONCATENATE($D26,IF($F26&gt;=1000,$F26,CONCATENATE(0,$F26)),CONCATENATE(0,MROUND($AL26,2)-2))),SilencerParams!$E$3:$E$98,SilencerParams!T$3:T$98)</f>
        <v>#DIV/0!</v>
      </c>
      <c r="BE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LOOKUP(IF(MROUND($AL26,2)&lt;=$AL26,CONCATENATE($D26,IF($F26&gt;=1000,$F26,CONCATENATE(0,$F26)),CONCATENATE(0,MROUND($AL26,2)+2)),CONCATENATE($D26,IF($F26&gt;=1000,$F26,CONCATENATE(0,$F26)),CONCATENATE(0,MROUND($AL26,2)-2))),SilencerParams!$E$3:$E$98,SilencerParams!U$3:U$98)</f>
        <v>#DIV/0!</v>
      </c>
      <c r="BF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LOOKUP(IF(MROUND($AL26,2)&lt;=$AL26,CONCATENATE($D26,IF($F26&gt;=1000,$F26,CONCATENATE(0,$F26)),CONCATENATE(0,MROUND($AL26,2)+2)),CONCATENATE($D26,IF($F26&gt;=1000,$F26,CONCATENATE(0,$F26)),CONCATENATE(0,MROUND($AL26,2)-2))),SilencerParams!$E$3:$E$98,SilencerParams!V$3:V$98)</f>
        <v>#DIV/0!</v>
      </c>
      <c r="BG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LOOKUP(IF(MROUND($AL26,2)&lt;=$AL26,CONCATENATE($D26,IF($F26&gt;=1000,$F26,CONCATENATE(0,$F26)),CONCATENATE(0,MROUND($AL26,2)+2)),CONCATENATE($D26,IF($F26&gt;=1000,$F26,CONCATENATE(0,$F26)),CONCATENATE(0,MROUND($AL26,2)-2))),SilencerParams!$E$3:$E$98,SilencerParams!W$3:W$98)</f>
        <v>#DIV/0!</v>
      </c>
      <c r="BH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LOOKUP(IF(MROUND($AL26,2)&lt;=$AL26,CONCATENATE($D26,IF($F26&gt;=1000,$F26,CONCATENATE(0,$F26)),CONCATENATE(0,MROUND($AL26,2)+2)),CONCATENATE($D26,IF($F26&gt;=1000,$F26,CONCATENATE(0,$F26)),CONCATENATE(0,MROUND($AL26,2)-2))),SilencerParams!$E$3:$E$98,SilencerParams!X$3:X$98)</f>
        <v>#DIV/0!</v>
      </c>
      <c r="BI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LOOKUP(IF(MROUND($AL26,2)&lt;=$AL26,CONCATENATE($D26,IF($F26&gt;=1000,$F26,CONCATENATE(0,$F26)),CONCATENATE(0,MROUND($AL26,2)+2)),CONCATENATE($D26,IF($F26&gt;=1000,$F26,CONCATENATE(0,$F26)),CONCATENATE(0,MROUND($AL26,2)-2))),SilencerParams!$E$3:$E$98,SilencerParams!Y$3:Y$98)</f>
        <v>#DIV/0!</v>
      </c>
      <c r="BJ26" s="151" t="e">
        <f>LOOKUP(IF(MROUND($AL26,2)&lt;=$AL26,CONCATENATE($D26,IF($F26&gt;=1000,$F26,CONCATENATE(0,$F26)),CONCATENATE(0,MROUND($AL26,2)+2)),CONCATENATE($D26,IF($F26&gt;=1000,$F26,CONCATENATE(0,$F26)),CONCATENATE(0,MROUND($AL26,2)-2))),SilencerParams!$E$3:$E$98,SilencerParams!Z$3:Z$98)</f>
        <v>#DIV/0!</v>
      </c>
      <c r="BK26" s="151" t="e">
        <f>IF($AL26&lt;2,LOOKUP(CONCATENATE($D26,IF($E26&gt;=1000,$E26,CONCATENATE(0,$E26)),"02"),SilencerParams!$E$3:$E$98,SilencerParams!S$3:S$98)/(LOG10(2)-LOG10(0.0001))*(LOG10($AL26)-LOG10(0.0001)),(BC26-AU26)/(LOG10(IF(MROUND($AL26,2)&lt;=$AL26,MROUND($AL26,2)+2,MROUND($AL26,2)-2))-LOG10(MROUND($AL26,2)))*(LOG10($AL26)-LOG10(MROUND($AL26,2)))+AU26)</f>
        <v>#DIV/0!</v>
      </c>
      <c r="BL26" s="151" t="e">
        <f>IF($AL26&lt;2,LOOKUP(CONCATENATE($D26,IF($E26&gt;=1000,$E26,CONCATENATE(0,$E26)),"02"),SilencerParams!$E$3:$E$98,SilencerParams!T$3:T$98)/(LOG10(2)-LOG10(0.0001))*(LOG10($AL26)-LOG10(0.0001)),(BD26-AV26)/(LOG10(IF(MROUND($AL26,2)&lt;=$AL26,MROUND($AL26,2)+2,MROUND($AL26,2)-2))-LOG10(MROUND($AL26,2)))*(LOG10($AL26)-LOG10(MROUND($AL26,2)))+AV26)</f>
        <v>#DIV/0!</v>
      </c>
      <c r="BM26" s="151" t="e">
        <f>IF($AL26&lt;2,LOOKUP(CONCATENATE($D26,IF($E26&gt;=1000,$E26,CONCATENATE(0,$E26)),"02"),SilencerParams!$E$3:$E$98,SilencerParams!U$3:U$98)/(LOG10(2)-LOG10(0.0001))*(LOG10($AL26)-LOG10(0.0001)),(BE26-AW26)/(LOG10(IF(MROUND($AL26,2)&lt;=$AL26,MROUND($AL26,2)+2,MROUND($AL26,2)-2))-LOG10(MROUND($AL26,2)))*(LOG10($AL26)-LOG10(MROUND($AL26,2)))+AW26)</f>
        <v>#DIV/0!</v>
      </c>
      <c r="BN26" s="151" t="e">
        <f>IF($AL26&lt;2,LOOKUP(CONCATENATE($D26,IF($E26&gt;=1000,$E26,CONCATENATE(0,$E26)),"02"),SilencerParams!$E$3:$E$98,SilencerParams!V$3:V$98)/(LOG10(2)-LOG10(0.0001))*(LOG10($AL26)-LOG10(0.0001)),(BF26-AX26)/(LOG10(IF(MROUND($AL26,2)&lt;=$AL26,MROUND($AL26,2)+2,MROUND($AL26,2)-2))-LOG10(MROUND($AL26,2)))*(LOG10($AL26)-LOG10(MROUND($AL26,2)))+AX26)</f>
        <v>#DIV/0!</v>
      </c>
      <c r="BO26" s="151" t="e">
        <f>IF($AL26&lt;2,LOOKUP(CONCATENATE($D26,IF($E26&gt;=1000,$E26,CONCATENATE(0,$E26)),"02"),SilencerParams!$E$3:$E$98,SilencerParams!W$3:W$98)/(LOG10(2)-LOG10(0.0001))*(LOG10($AL26)-LOG10(0.0001)),(BG26-AY26)/(LOG10(IF(MROUND($AL26,2)&lt;=$AL26,MROUND($AL26,2)+2,MROUND($AL26,2)-2))-LOG10(MROUND($AL26,2)))*(LOG10($AL26)-LOG10(MROUND($AL26,2)))+AY26)</f>
        <v>#DIV/0!</v>
      </c>
      <c r="BP26" s="151" t="e">
        <f>IF($AL26&lt;2,LOOKUP(CONCATENATE($D26,IF($E26&gt;=1000,$E26,CONCATENATE(0,$E26)),"02"),SilencerParams!$E$3:$E$98,SilencerParams!X$3:X$98)/(LOG10(2)-LOG10(0.0001))*(LOG10($AL26)-LOG10(0.0001)),(BH26-AZ26)/(LOG10(IF(MROUND($AL26,2)&lt;=$AL26,MROUND($AL26,2)+2,MROUND($AL26,2)-2))-LOG10(MROUND($AL26,2)))*(LOG10($AL26)-LOG10(MROUND($AL26,2)))+AZ26)</f>
        <v>#DIV/0!</v>
      </c>
      <c r="BQ26" s="151" t="e">
        <f>IF($AL26&lt;2,LOOKUP(CONCATENATE($D26,IF($E26&gt;=1000,$E26,CONCATENATE(0,$E26)),"02"),SilencerParams!$E$3:$E$98,SilencerParams!Y$3:Y$98)/(LOG10(2)-LOG10(0.0001))*(LOG10($AL26)-LOG10(0.0001)),(BI26-BA26)/(LOG10(IF(MROUND($AL26,2)&lt;=$AL26,MROUND($AL26,2)+2,MROUND($AL26,2)-2))-LOG10(MROUND($AL26,2)))*(LOG10($AL26)-LOG10(MROUND($AL26,2)))+BA26)</f>
        <v>#DIV/0!</v>
      </c>
      <c r="BR26" s="151" t="e">
        <f>IF($AL26&lt;2,LOOKUP(CONCATENATE($D26,IF($E26&gt;=1000,$E26,CONCATENATE(0,$E26)),"02"),SilencerParams!$E$3:$E$98,SilencerParams!Z$3:Z$98)/(LOG10(2)-LOG10(0.0001))*(LOG10($AL26)-LOG10(0.0001)),(BJ26-BB26)/(LOG10(IF(MROUND($AL26,2)&lt;=$AL26,MROUND($AL26,2)+2,MROUND($AL26,2)-2))-LOG10(MROUND($AL26,2)))*(LOG10($AL26)-LOG10(MROUND($AL26,2)))+BB26)</f>
        <v>#DIV/0!</v>
      </c>
      <c r="BS26" s="24" t="e">
        <f t="shared" si="18"/>
        <v>#DIV/0!</v>
      </c>
      <c r="BT26" s="24" t="e">
        <f t="shared" si="19"/>
        <v>#DIV/0!</v>
      </c>
      <c r="BU26" s="24" t="e">
        <f t="shared" si="20"/>
        <v>#DIV/0!</v>
      </c>
      <c r="BV26" s="24" t="e">
        <f t="shared" si="21"/>
        <v>#DIV/0!</v>
      </c>
      <c r="BW26" s="24" t="e">
        <f t="shared" si="22"/>
        <v>#DIV/0!</v>
      </c>
      <c r="BX26" s="24" t="e">
        <f t="shared" si="23"/>
        <v>#DIV/0!</v>
      </c>
      <c r="BY26" s="24" t="e">
        <f t="shared" si="24"/>
        <v>#DIV/0!</v>
      </c>
      <c r="BZ26" s="24" t="e">
        <f t="shared" si="25"/>
        <v>#DIV/0!</v>
      </c>
      <c r="CA26" s="24" t="e">
        <f>10*LOG10(IF(BS26="",0,POWER(10,((BS26+'ModelParams Lw'!$O$4)/10))) +IF(BT26="",0,POWER(10,((BT26+'ModelParams Lw'!$P$4)/10))) +IF(BU26="",0,POWER(10,((BU26+'ModelParams Lw'!$Q$4)/10))) +IF(BV26="",0,POWER(10,((BV26+'ModelParams Lw'!$R$4)/10))) +IF(BW26="",0,POWER(10,((BW26+'ModelParams Lw'!$S$4)/10))) +IF(BX26="",0,POWER(10,((BX26+'ModelParams Lw'!$T$4)/10))) +IF(BY26="",0,POWER(10,((BY26+'ModelParams Lw'!$U$4)/10)))+IF(BZ26="",0,POWER(10,((BZ26+'ModelParams Lw'!$V$4)/10))))</f>
        <v>#DIV/0!</v>
      </c>
      <c r="CB26" s="24" t="e">
        <f t="shared" si="26"/>
        <v>#DIV/0!</v>
      </c>
      <c r="CC26" s="24" t="e">
        <f>(BS26-'ModelParams Lw'!O$10)/'ModelParams Lw'!O$11</f>
        <v>#DIV/0!</v>
      </c>
      <c r="CD26" s="24" t="e">
        <f>(BT26-'ModelParams Lw'!P$10)/'ModelParams Lw'!P$11</f>
        <v>#DIV/0!</v>
      </c>
      <c r="CE26" s="24" t="e">
        <f>(BU26-'ModelParams Lw'!Q$10)/'ModelParams Lw'!Q$11</f>
        <v>#DIV/0!</v>
      </c>
      <c r="CF26" s="24" t="e">
        <f>(BV26-'ModelParams Lw'!R$10)/'ModelParams Lw'!R$11</f>
        <v>#DIV/0!</v>
      </c>
      <c r="CG26" s="24" t="e">
        <f>(BW26-'ModelParams Lw'!S$10)/'ModelParams Lw'!S$11</f>
        <v>#DIV/0!</v>
      </c>
      <c r="CH26" s="24" t="e">
        <f>(BX26-'ModelParams Lw'!T$10)/'ModelParams Lw'!T$11</f>
        <v>#DIV/0!</v>
      </c>
      <c r="CI26" s="24" t="e">
        <f>(BY26-'ModelParams Lw'!U$10)/'ModelParams Lw'!U$11</f>
        <v>#DIV/0!</v>
      </c>
      <c r="CJ26" s="24" t="e">
        <f>(BZ26-'ModelParams Lw'!V$10)/'ModelParams Lw'!V$11</f>
        <v>#DIV/0!</v>
      </c>
      <c r="CK26" s="24">
        <f>IF(Calcul!$E31="SW",'ModelParams Lw'!C$18+'ModelParams Lw'!C$19*LOG(CK$3)+'ModelParams Lw'!C$20*(PI()/4*($D26/1000)^2),IF('ModelParams Lw'!C$21+'ModelParams Lw'!C$22*LOG(CK$3)+'ModelParams Lw'!C$23*(PI()/4*($D26/1000)^2)&lt;'ModelParams Lw'!C$18+'ModelParams Lw'!C$19*LOG(CK$3)+'ModelParams Lw'!C$20*(PI()/4*($D26/1000)^2),'ModelParams Lw'!C$18+'ModelParams Lw'!C$19*LOG(CK$3)+'ModelParams Lw'!C$20*(PI()/4*($D26/1000)^2),'ModelParams Lw'!C$21+'ModelParams Lw'!C$22*LOG(CK$3)+'ModelParams Lw'!C$23*(PI()/4*($D26/1000)^2)))</f>
        <v>31.246735224896717</v>
      </c>
      <c r="CL26" s="24">
        <f>IF(Calcul!$E31="SW",'ModelParams Lw'!D$18+'ModelParams Lw'!D$19*LOG(CL$3)+'ModelParams Lw'!D$20*(PI()/4*($D26/1000)^2),IF('ModelParams Lw'!D$21+'ModelParams Lw'!D$22*LOG(CL$3)+'ModelParams Lw'!D$23*(PI()/4*($D26/1000)^2)&lt;'ModelParams Lw'!D$18+'ModelParams Lw'!D$19*LOG(CL$3)+'ModelParams Lw'!D$20*(PI()/4*($D26/1000)^2),'ModelParams Lw'!D$18+'ModelParams Lw'!D$19*LOG(CL$3)+'ModelParams Lw'!D$20*(PI()/4*($D26/1000)^2),'ModelParams Lw'!D$21+'ModelParams Lw'!D$22*LOG(CL$3)+'ModelParams Lw'!D$23*(PI()/4*($D26/1000)^2)))</f>
        <v>39.203910379364636</v>
      </c>
      <c r="CM26" s="24">
        <f>IF(Calcul!$E31="SW",'ModelParams Lw'!E$18+'ModelParams Lw'!E$19*LOG(CM$3)+'ModelParams Lw'!E$20*(PI()/4*($D26/1000)^2),IF('ModelParams Lw'!E$21+'ModelParams Lw'!E$22*LOG(CM$3)+'ModelParams Lw'!E$23*(PI()/4*($D26/1000)^2)&lt;'ModelParams Lw'!E$18+'ModelParams Lw'!E$19*LOG(CM$3)+'ModelParams Lw'!E$20*(PI()/4*($D26/1000)^2),'ModelParams Lw'!E$18+'ModelParams Lw'!E$19*LOG(CM$3)+'ModelParams Lw'!E$20*(PI()/4*($D26/1000)^2),'ModelParams Lw'!E$21+'ModelParams Lw'!E$22*LOG(CM$3)+'ModelParams Lw'!E$23*(PI()/4*($D26/1000)^2)))</f>
        <v>38.761096154158118</v>
      </c>
      <c r="CN26" s="24">
        <f>IF(Calcul!$E31="SW",'ModelParams Lw'!F$18+'ModelParams Lw'!F$19*LOG(CN$3)+'ModelParams Lw'!F$20*(PI()/4*($D26/1000)^2),IF('ModelParams Lw'!F$21+'ModelParams Lw'!F$22*LOG(CN$3)+'ModelParams Lw'!F$23*(PI()/4*($D26/1000)^2)&lt;'ModelParams Lw'!F$18+'ModelParams Lw'!F$19*LOG(CN$3)+'ModelParams Lw'!F$20*(PI()/4*($D26/1000)^2),'ModelParams Lw'!F$18+'ModelParams Lw'!F$19*LOG(CN$3)+'ModelParams Lw'!F$20*(PI()/4*($D26/1000)^2),'ModelParams Lw'!F$21+'ModelParams Lw'!F$22*LOG(CN$3)+'ModelParams Lw'!F$23*(PI()/4*($D26/1000)^2)))</f>
        <v>42.457901012674256</v>
      </c>
      <c r="CO26" s="24">
        <f>IF(Calcul!$E31="SW",'ModelParams Lw'!G$18+'ModelParams Lw'!G$19*LOG(CO$3)+'ModelParams Lw'!G$20*(PI()/4*($D26/1000)^2),IF('ModelParams Lw'!G$21+'ModelParams Lw'!G$22*LOG(CO$3)+'ModelParams Lw'!G$23*(PI()/4*($D26/1000)^2)&lt;'ModelParams Lw'!G$18+'ModelParams Lw'!G$19*LOG(CO$3)+'ModelParams Lw'!G$20*(PI()/4*($D26/1000)^2),'ModelParams Lw'!G$18+'ModelParams Lw'!G$19*LOG(CO$3)+'ModelParams Lw'!G$20*(PI()/4*($D26/1000)^2),'ModelParams Lw'!G$21+'ModelParams Lw'!G$22*LOG(CO$3)+'ModelParams Lw'!G$23*(PI()/4*($D26/1000)^2)))</f>
        <v>39.983812335865188</v>
      </c>
      <c r="CP26" s="24">
        <f>IF(Calcul!$E31="SW",'ModelParams Lw'!H$18+'ModelParams Lw'!H$19*LOG(CP$3)+'ModelParams Lw'!H$20*(PI()/4*($D26/1000)^2),IF('ModelParams Lw'!H$21+'ModelParams Lw'!H$22*LOG(CP$3)+'ModelParams Lw'!H$23*(PI()/4*($D26/1000)^2)&lt;'ModelParams Lw'!H$18+'ModelParams Lw'!H$19*LOG(CP$3)+'ModelParams Lw'!H$20*(PI()/4*($D26/1000)^2),'ModelParams Lw'!H$18+'ModelParams Lw'!H$19*LOG(CP$3)+'ModelParams Lw'!H$20*(PI()/4*($D26/1000)^2),'ModelParams Lw'!H$21+'ModelParams Lw'!H$22*LOG(CP$3)+'ModelParams Lw'!H$23*(PI()/4*($D26/1000)^2)))</f>
        <v>40.306137042572608</v>
      </c>
      <c r="CQ26" s="24">
        <f>IF(Calcul!$E31="SW",'ModelParams Lw'!I$18+'ModelParams Lw'!I$19*LOG(CQ$3)+'ModelParams Lw'!I$20*(PI()/4*($D26/1000)^2),IF('ModelParams Lw'!I$21+'ModelParams Lw'!I$22*LOG(CQ$3)+'ModelParams Lw'!I$23*(PI()/4*($D26/1000)^2)&lt;'ModelParams Lw'!I$18+'ModelParams Lw'!I$19*LOG(CQ$3)+'ModelParams Lw'!I$20*(PI()/4*($D26/1000)^2),'ModelParams Lw'!I$18+'ModelParams Lw'!I$19*LOG(CQ$3)+'ModelParams Lw'!I$20*(PI()/4*($D26/1000)^2),'ModelParams Lw'!I$21+'ModelParams Lw'!I$22*LOG(CQ$3)+'ModelParams Lw'!I$23*(PI()/4*($D26/1000)^2)))</f>
        <v>35.604370798776131</v>
      </c>
      <c r="CR26" s="24">
        <f>IF(Calcul!$E31="SW",'ModelParams Lw'!J$18+'ModelParams Lw'!J$19*LOG(CR$3)+'ModelParams Lw'!J$20*(PI()/4*($D26/1000)^2),IF('ModelParams Lw'!J$21+'ModelParams Lw'!J$22*LOG(CR$3)+'ModelParams Lw'!J$23*(PI()/4*($D26/1000)^2)&lt;'ModelParams Lw'!J$18+'ModelParams Lw'!J$19*LOG(CR$3)+'ModelParams Lw'!J$20*(PI()/4*($D26/1000)^2),'ModelParams Lw'!J$18+'ModelParams Lw'!J$19*LOG(CR$3)+'ModelParams Lw'!J$20*(PI()/4*($D26/1000)^2),'ModelParams Lw'!J$21+'ModelParams Lw'!J$22*LOG(CR$3)+'ModelParams Lw'!J$23*(PI()/4*($D26/1000)^2)))</f>
        <v>26.405199060578074</v>
      </c>
      <c r="CS26" s="24" t="e">
        <f t="shared" si="3"/>
        <v>#DIV/0!</v>
      </c>
      <c r="CT26" s="24" t="e">
        <f t="shared" si="4"/>
        <v>#DIV/0!</v>
      </c>
      <c r="CU26" s="24" t="e">
        <f t="shared" si="5"/>
        <v>#DIV/0!</v>
      </c>
      <c r="CV26" s="24" t="e">
        <f t="shared" si="6"/>
        <v>#DIV/0!</v>
      </c>
      <c r="CW26" s="24" t="e">
        <f t="shared" si="7"/>
        <v>#DIV/0!</v>
      </c>
      <c r="CX26" s="24" t="e">
        <f t="shared" si="8"/>
        <v>#DIV/0!</v>
      </c>
      <c r="CY26" s="24" t="e">
        <f t="shared" si="9"/>
        <v>#DIV/0!</v>
      </c>
      <c r="CZ26" s="24" t="e">
        <f t="shared" si="10"/>
        <v>#DIV/0!</v>
      </c>
      <c r="DA26" s="24" t="e">
        <f>10*LOG10(IF(CS26="",0,POWER(10,((CS26+'ModelParams Lw'!$O$4)/10))) +IF(CT26="",0,POWER(10,((CT26+'ModelParams Lw'!$P$4)/10))) +IF(CU26="",0,POWER(10,((CU26+'ModelParams Lw'!$Q$4)/10))) +IF(CV26="",0,POWER(10,((CV26+'ModelParams Lw'!$R$4)/10))) +IF(CW26="",0,POWER(10,((CW26+'ModelParams Lw'!$S$4)/10))) +IF(CX26="",0,POWER(10,((CX26+'ModelParams Lw'!$T$4)/10))) +IF(CY26="",0,POWER(10,((CY26+'ModelParams Lw'!$U$4)/10)))+IF(CZ26="",0,POWER(10,((CZ26+'ModelParams Lw'!$V$4)/10))))</f>
        <v>#DIV/0!</v>
      </c>
      <c r="DB26" s="24" t="e">
        <f t="shared" si="27"/>
        <v>#DIV/0!</v>
      </c>
      <c r="DC26" s="24" t="e">
        <f>(CS26-'ModelParams Lw'!$O$10)/'ModelParams Lw'!$O$11</f>
        <v>#DIV/0!</v>
      </c>
      <c r="DD26" s="24" t="e">
        <f>(CT26-'ModelParams Lw'!$P$10)/'ModelParams Lw'!$P$11</f>
        <v>#DIV/0!</v>
      </c>
      <c r="DE26" s="24" t="e">
        <f>(CU26-'ModelParams Lw'!$Q$10)/'ModelParams Lw'!$Q$11</f>
        <v>#DIV/0!</v>
      </c>
      <c r="DF26" s="24" t="e">
        <f>(CV26-'ModelParams Lw'!$R$10)/'ModelParams Lw'!$R$11</f>
        <v>#DIV/0!</v>
      </c>
      <c r="DG26" s="24" t="e">
        <f>(CW26-'ModelParams Lw'!$S$10)/'ModelParams Lw'!$S$11</f>
        <v>#DIV/0!</v>
      </c>
      <c r="DH26" s="24" t="e">
        <f>(CX26-'ModelParams Lw'!$T$10)/'ModelParams Lw'!$T$11</f>
        <v>#DIV/0!</v>
      </c>
      <c r="DI26" s="24" t="e">
        <f>(CY26-'ModelParams Lw'!$U$10)/'ModelParams Lw'!$U$11</f>
        <v>#DIV/0!</v>
      </c>
      <c r="DJ26" s="24" t="e">
        <f>(CZ26-'ModelParams Lw'!$V$10)/'ModelParams Lw'!$V$11</f>
        <v>#DIV/0!</v>
      </c>
    </row>
    <row r="27" spans="1:114">
      <c r="A27" s="12">
        <f>Calcul!B32</f>
        <v>0</v>
      </c>
      <c r="B27" s="12">
        <f t="shared" si="11"/>
        <v>0</v>
      </c>
      <c r="C27" s="12">
        <f>Calcul!C32</f>
        <v>0</v>
      </c>
      <c r="D27" s="12">
        <f>Calcul!D32</f>
        <v>0</v>
      </c>
      <c r="E27" s="12">
        <f t="shared" si="12"/>
        <v>400</v>
      </c>
      <c r="F27" s="12">
        <f t="shared" si="13"/>
        <v>900</v>
      </c>
      <c r="G27" s="12" t="e">
        <f t="shared" si="14"/>
        <v>#DIV/0!</v>
      </c>
      <c r="H27" s="24" t="e">
        <f t="shared" si="0"/>
        <v>#DIV/0!</v>
      </c>
      <c r="I27" s="24">
        <f>'ModelParams Lw'!$B$6*EXP('ModelParams Lw'!$C$6*D27)</f>
        <v>-0.98585217513044054</v>
      </c>
      <c r="J27" s="24">
        <f>'ModelParams Lw'!$B$7*D27^2+'ModelParams Lw'!$C$7*D27+'ModelParams Lw'!$D$7</f>
        <v>-7.1</v>
      </c>
      <c r="K27" s="24">
        <f>'ModelParams Lw'!$B$8*D27^2+'ModelParams Lw'!$C$8*D27+'ModelParams Lw'!$D$8</f>
        <v>46.485999999999997</v>
      </c>
      <c r="L27" s="21" t="e">
        <f t="shared" si="15"/>
        <v>#DIV/0!</v>
      </c>
      <c r="M27" s="21" t="e">
        <f t="shared" si="15"/>
        <v>#DIV/0!</v>
      </c>
      <c r="N27" s="21" t="e">
        <f t="shared" si="15"/>
        <v>#DIV/0!</v>
      </c>
      <c r="O27" s="21" t="e">
        <f t="shared" si="15"/>
        <v>#DIV/0!</v>
      </c>
      <c r="P27" s="21" t="e">
        <f t="shared" si="15"/>
        <v>#DIV/0!</v>
      </c>
      <c r="Q27" s="21" t="e">
        <f t="shared" si="15"/>
        <v>#DIV/0!</v>
      </c>
      <c r="R27" s="21" t="e">
        <f t="shared" si="15"/>
        <v>#DIV/0!</v>
      </c>
      <c r="S27" s="21" t="e">
        <f t="shared" si="15"/>
        <v>#DIV/0!</v>
      </c>
      <c r="T27" s="24" t="e">
        <f>'ModelParams Lw'!$B$3+'ModelParams Lw'!$B$4*LOG10($B27/3600/(PI()/4*($D27/1000)^2))+'ModelParams Lw'!$B$5*LOG10(2*$H27/(1.2*($B27/3600/(PI()/4*($D27/1000)^2))^2))+10*LOG10($D27/1000)+L27</f>
        <v>#DIV/0!</v>
      </c>
      <c r="U27" s="24" t="e">
        <f>'ModelParams Lw'!$B$3+'ModelParams Lw'!$B$4*LOG10($B27/3600/(PI()/4*($D27/1000)^2))+'ModelParams Lw'!$B$5*LOG10(2*$H27/(1.2*($B27/3600/(PI()/4*($D27/1000)^2))^2))+10*LOG10($D27/1000)+M27</f>
        <v>#DIV/0!</v>
      </c>
      <c r="V27" s="24" t="e">
        <f>'ModelParams Lw'!$B$3+'ModelParams Lw'!$B$4*LOG10($B27/3600/(PI()/4*($D27/1000)^2))+'ModelParams Lw'!$B$5*LOG10(2*$H27/(1.2*($B27/3600/(PI()/4*($D27/1000)^2))^2))+10*LOG10($D27/1000)+N27</f>
        <v>#DIV/0!</v>
      </c>
      <c r="W27" s="24" t="e">
        <f>'ModelParams Lw'!$B$3+'ModelParams Lw'!$B$4*LOG10($B27/3600/(PI()/4*($D27/1000)^2))+'ModelParams Lw'!$B$5*LOG10(2*$H27/(1.2*($B27/3600/(PI()/4*($D27/1000)^2))^2))+10*LOG10($D27/1000)+O27</f>
        <v>#DIV/0!</v>
      </c>
      <c r="X27" s="24" t="e">
        <f>'ModelParams Lw'!$B$3+'ModelParams Lw'!$B$4*LOG10($B27/3600/(PI()/4*($D27/1000)^2))+'ModelParams Lw'!$B$5*LOG10(2*$H27/(1.2*($B27/3600/(PI()/4*($D27/1000)^2))^2))+10*LOG10($D27/1000)+P27</f>
        <v>#DIV/0!</v>
      </c>
      <c r="Y27" s="24" t="e">
        <f>'ModelParams Lw'!$B$3+'ModelParams Lw'!$B$4*LOG10($B27/3600/(PI()/4*($D27/1000)^2))+'ModelParams Lw'!$B$5*LOG10(2*$H27/(1.2*($B27/3600/(PI()/4*($D27/1000)^2))^2))+10*LOG10($D27/1000)+Q27</f>
        <v>#DIV/0!</v>
      </c>
      <c r="Z27" s="24" t="e">
        <f>'ModelParams Lw'!$B$3+'ModelParams Lw'!$B$4*LOG10($B27/3600/(PI()/4*($D27/1000)^2))+'ModelParams Lw'!$B$5*LOG10(2*$H27/(1.2*($B27/3600/(PI()/4*($D27/1000)^2))^2))+10*LOG10($D27/1000)+R27</f>
        <v>#DIV/0!</v>
      </c>
      <c r="AA27" s="24" t="e">
        <f>'ModelParams Lw'!$B$3+'ModelParams Lw'!$B$4*LOG10($B27/3600/(PI()/4*($D27/1000)^2))+'ModelParams Lw'!$B$5*LOG10(2*$H27/(1.2*($B27/3600/(PI()/4*($D27/1000)^2))^2))+10*LOG10($D27/1000)+S27</f>
        <v>#DIV/0!</v>
      </c>
      <c r="AB27" s="24" t="e">
        <f>10*LOG10(IF(T27="",0,POWER(10,((T27+'ModelParams Lw'!$O$4)/10))) +IF(U27="",0,POWER(10,((U27+'ModelParams Lw'!$P$4)/10))) +IF(V27="",0,POWER(10,((V27+'ModelParams Lw'!$Q$4)/10))) +IF(W27="",0,POWER(10,((W27+'ModelParams Lw'!$R$4)/10))) +IF(X27="",0,POWER(10,((X27+'ModelParams Lw'!$S$4)/10))) +IF(Y27="",0,POWER(10,((Y27+'ModelParams Lw'!$T$4)/10))) +IF(Z27="",0,POWER(10,((Z27+'ModelParams Lw'!$U$4)/10)))+IF(AA27="",0,POWER(10,((AA27+'ModelParams Lw'!$V$4)/10))))</f>
        <v>#DIV/0!</v>
      </c>
      <c r="AC27" s="24" t="e">
        <f t="shared" si="16"/>
        <v>#DIV/0!</v>
      </c>
      <c r="AD27" s="24" t="e">
        <f>(T27-'ModelParams Lw'!O$10)/'ModelParams Lw'!O$11</f>
        <v>#DIV/0!</v>
      </c>
      <c r="AE27" s="24" t="e">
        <f>(U27-'ModelParams Lw'!P$10)/'ModelParams Lw'!P$11</f>
        <v>#DIV/0!</v>
      </c>
      <c r="AF27" s="24" t="e">
        <f>(V27-'ModelParams Lw'!Q$10)/'ModelParams Lw'!Q$11</f>
        <v>#DIV/0!</v>
      </c>
      <c r="AG27" s="24" t="e">
        <f>(W27-'ModelParams Lw'!R$10)/'ModelParams Lw'!R$11</f>
        <v>#DIV/0!</v>
      </c>
      <c r="AH27" s="24" t="e">
        <f>(X27-'ModelParams Lw'!S$10)/'ModelParams Lw'!S$11</f>
        <v>#DIV/0!</v>
      </c>
      <c r="AI27" s="24" t="e">
        <f>(Y27-'ModelParams Lw'!T$10)/'ModelParams Lw'!T$11</f>
        <v>#DIV/0!</v>
      </c>
      <c r="AJ27" s="24" t="e">
        <f>(Z27-'ModelParams Lw'!U$10)/'ModelParams Lw'!U$11</f>
        <v>#DIV/0!</v>
      </c>
      <c r="AK27" s="24" t="e">
        <f>(AA27-'ModelParams Lw'!V$10)/'ModelParams Lw'!V$11</f>
        <v>#DIV/0!</v>
      </c>
      <c r="AL27" s="24" t="e">
        <f t="shared" si="17"/>
        <v>#DIV/0!</v>
      </c>
      <c r="AM27" s="24" t="e">
        <f>LOOKUP($G27,SilencerParams!$E$3:$E$98,SilencerParams!K$3:K$98)</f>
        <v>#DIV/0!</v>
      </c>
      <c r="AN27" s="24" t="e">
        <f>LOOKUP($G27,SilencerParams!$E$3:$E$98,SilencerParams!L$3:L$98)</f>
        <v>#DIV/0!</v>
      </c>
      <c r="AO27" s="24" t="e">
        <f>LOOKUP($G27,SilencerParams!$E$3:$E$98,SilencerParams!M$3:M$98)</f>
        <v>#DIV/0!</v>
      </c>
      <c r="AP27" s="24" t="e">
        <f>LOOKUP($G27,SilencerParams!$E$3:$E$98,SilencerParams!N$3:N$98)</f>
        <v>#DIV/0!</v>
      </c>
      <c r="AQ27" s="24" t="e">
        <f>LOOKUP($G27,SilencerParams!$E$3:$E$98,SilencerParams!O$3:O$98)</f>
        <v>#DIV/0!</v>
      </c>
      <c r="AR27" s="24" t="e">
        <f>LOOKUP($G27,SilencerParams!$E$3:$E$98,SilencerParams!P$3:P$98)</f>
        <v>#DIV/0!</v>
      </c>
      <c r="AS27" s="24" t="e">
        <f>LOOKUP($G27,SilencerParams!$E$3:$E$98,SilencerParams!Q$3:Q$98)</f>
        <v>#DIV/0!</v>
      </c>
      <c r="AT27" s="24" t="e">
        <f>LOOKUP($G27,SilencerParams!$E$3:$E$98,SilencerParams!R$3:R$98)</f>
        <v>#DIV/0!</v>
      </c>
      <c r="AU27" s="151" t="e">
        <f>LOOKUP($G27,SilencerParams!$E$3:$E$98,SilencerParams!S$3:S$98)</f>
        <v>#DIV/0!</v>
      </c>
      <c r="AV27" s="151" t="e">
        <f>LOOKUP($G27,SilencerParams!$E$3:$E$98,SilencerParams!T$3:T$98)</f>
        <v>#DIV/0!</v>
      </c>
      <c r="AW27" s="151" t="e">
        <f>LOOKUP($G27,SilencerParams!$E$3:$E$98,SilencerParams!U$3:U$98)</f>
        <v>#DIV/0!</v>
      </c>
      <c r="AX27" s="151" t="e">
        <f>LOOKUP($G27,SilencerParams!$E$3:$E$98,SilencerParams!V$3:V$98)</f>
        <v>#DIV/0!</v>
      </c>
      <c r="AY27" s="151" t="e">
        <f>LOOKUP($G27,SilencerParams!$E$3:$E$98,SilencerParams!W$3:W$98)</f>
        <v>#DIV/0!</v>
      </c>
      <c r="AZ27" s="151" t="e">
        <f>LOOKUP($G27,SilencerParams!$E$3:$E$98,SilencerParams!X$3:X$98)</f>
        <v>#DIV/0!</v>
      </c>
      <c r="BA27" s="151" t="e">
        <f>LOOKUP($G27,SilencerParams!$E$3:$E$98,SilencerParams!Y$3:Y$98)</f>
        <v>#DIV/0!</v>
      </c>
      <c r="BB27" s="151" t="e">
        <f>LOOKUP($G27,SilencerParams!$E$3:$E$98,SilencerParams!Z$3:Z$98)</f>
        <v>#DIV/0!</v>
      </c>
      <c r="BC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LOOKUP(IF(MROUND($AL27,2)&lt;=$AL27,CONCATENATE($D27,IF($F27&gt;=1000,$F27,CONCATENATE(0,$F27)),CONCATENATE(0,MROUND($AL27,2)+2)),CONCATENATE($D27,IF($F27&gt;=1000,$F27,CONCATENATE(0,$F27)),CONCATENATE(0,MROUND($AL27,2)-2))),SilencerParams!$E$3:$E$98,SilencerParams!S$3:S$98)</f>
        <v>#DIV/0!</v>
      </c>
      <c r="BD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LOOKUP(IF(MROUND($AL27,2)&lt;=$AL27,CONCATENATE($D27,IF($F27&gt;=1000,$F27,CONCATENATE(0,$F27)),CONCATENATE(0,MROUND($AL27,2)+2)),CONCATENATE($D27,IF($F27&gt;=1000,$F27,CONCATENATE(0,$F27)),CONCATENATE(0,MROUND($AL27,2)-2))),SilencerParams!$E$3:$E$98,SilencerParams!T$3:T$98)</f>
        <v>#DIV/0!</v>
      </c>
      <c r="BE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LOOKUP(IF(MROUND($AL27,2)&lt;=$AL27,CONCATENATE($D27,IF($F27&gt;=1000,$F27,CONCATENATE(0,$F27)),CONCATENATE(0,MROUND($AL27,2)+2)),CONCATENATE($D27,IF($F27&gt;=1000,$F27,CONCATENATE(0,$F27)),CONCATENATE(0,MROUND($AL27,2)-2))),SilencerParams!$E$3:$E$98,SilencerParams!U$3:U$98)</f>
        <v>#DIV/0!</v>
      </c>
      <c r="BF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LOOKUP(IF(MROUND($AL27,2)&lt;=$AL27,CONCATENATE($D27,IF($F27&gt;=1000,$F27,CONCATENATE(0,$F27)),CONCATENATE(0,MROUND($AL27,2)+2)),CONCATENATE($D27,IF($F27&gt;=1000,$F27,CONCATENATE(0,$F27)),CONCATENATE(0,MROUND($AL27,2)-2))),SilencerParams!$E$3:$E$98,SilencerParams!V$3:V$98)</f>
        <v>#DIV/0!</v>
      </c>
      <c r="BG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LOOKUP(IF(MROUND($AL27,2)&lt;=$AL27,CONCATENATE($D27,IF($F27&gt;=1000,$F27,CONCATENATE(0,$F27)),CONCATENATE(0,MROUND($AL27,2)+2)),CONCATENATE($D27,IF($F27&gt;=1000,$F27,CONCATENATE(0,$F27)),CONCATENATE(0,MROUND($AL27,2)-2))),SilencerParams!$E$3:$E$98,SilencerParams!W$3:W$98)</f>
        <v>#DIV/0!</v>
      </c>
      <c r="BH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LOOKUP(IF(MROUND($AL27,2)&lt;=$AL27,CONCATENATE($D27,IF($F27&gt;=1000,$F27,CONCATENATE(0,$F27)),CONCATENATE(0,MROUND($AL27,2)+2)),CONCATENATE($D27,IF($F27&gt;=1000,$F27,CONCATENATE(0,$F27)),CONCATENATE(0,MROUND($AL27,2)-2))),SilencerParams!$E$3:$E$98,SilencerParams!X$3:X$98)</f>
        <v>#DIV/0!</v>
      </c>
      <c r="BI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LOOKUP(IF(MROUND($AL27,2)&lt;=$AL27,CONCATENATE($D27,IF($F27&gt;=1000,$F27,CONCATENATE(0,$F27)),CONCATENATE(0,MROUND($AL27,2)+2)),CONCATENATE($D27,IF($F27&gt;=1000,$F27,CONCATENATE(0,$F27)),CONCATENATE(0,MROUND($AL27,2)-2))),SilencerParams!$E$3:$E$98,SilencerParams!Y$3:Y$98)</f>
        <v>#DIV/0!</v>
      </c>
      <c r="BJ27" s="151" t="e">
        <f>LOOKUP(IF(MROUND($AL27,2)&lt;=$AL27,CONCATENATE($D27,IF($F27&gt;=1000,$F27,CONCATENATE(0,$F27)),CONCATENATE(0,MROUND($AL27,2)+2)),CONCATENATE($D27,IF($F27&gt;=1000,$F27,CONCATENATE(0,$F27)),CONCATENATE(0,MROUND($AL27,2)-2))),SilencerParams!$E$3:$E$98,SilencerParams!Z$3:Z$98)</f>
        <v>#DIV/0!</v>
      </c>
      <c r="BK27" s="151" t="e">
        <f>IF($AL27&lt;2,LOOKUP(CONCATENATE($D27,IF($E27&gt;=1000,$E27,CONCATENATE(0,$E27)),"02"),SilencerParams!$E$3:$E$98,SilencerParams!S$3:S$98)/(LOG10(2)-LOG10(0.0001))*(LOG10($AL27)-LOG10(0.0001)),(BC27-AU27)/(LOG10(IF(MROUND($AL27,2)&lt;=$AL27,MROUND($AL27,2)+2,MROUND($AL27,2)-2))-LOG10(MROUND($AL27,2)))*(LOG10($AL27)-LOG10(MROUND($AL27,2)))+AU27)</f>
        <v>#DIV/0!</v>
      </c>
      <c r="BL27" s="151" t="e">
        <f>IF($AL27&lt;2,LOOKUP(CONCATENATE($D27,IF($E27&gt;=1000,$E27,CONCATENATE(0,$E27)),"02"),SilencerParams!$E$3:$E$98,SilencerParams!T$3:T$98)/(LOG10(2)-LOG10(0.0001))*(LOG10($AL27)-LOG10(0.0001)),(BD27-AV27)/(LOG10(IF(MROUND($AL27,2)&lt;=$AL27,MROUND($AL27,2)+2,MROUND($AL27,2)-2))-LOG10(MROUND($AL27,2)))*(LOG10($AL27)-LOG10(MROUND($AL27,2)))+AV27)</f>
        <v>#DIV/0!</v>
      </c>
      <c r="BM27" s="151" t="e">
        <f>IF($AL27&lt;2,LOOKUP(CONCATENATE($D27,IF($E27&gt;=1000,$E27,CONCATENATE(0,$E27)),"02"),SilencerParams!$E$3:$E$98,SilencerParams!U$3:U$98)/(LOG10(2)-LOG10(0.0001))*(LOG10($AL27)-LOG10(0.0001)),(BE27-AW27)/(LOG10(IF(MROUND($AL27,2)&lt;=$AL27,MROUND($AL27,2)+2,MROUND($AL27,2)-2))-LOG10(MROUND($AL27,2)))*(LOG10($AL27)-LOG10(MROUND($AL27,2)))+AW27)</f>
        <v>#DIV/0!</v>
      </c>
      <c r="BN27" s="151" t="e">
        <f>IF($AL27&lt;2,LOOKUP(CONCATENATE($D27,IF($E27&gt;=1000,$E27,CONCATENATE(0,$E27)),"02"),SilencerParams!$E$3:$E$98,SilencerParams!V$3:V$98)/(LOG10(2)-LOG10(0.0001))*(LOG10($AL27)-LOG10(0.0001)),(BF27-AX27)/(LOG10(IF(MROUND($AL27,2)&lt;=$AL27,MROUND($AL27,2)+2,MROUND($AL27,2)-2))-LOG10(MROUND($AL27,2)))*(LOG10($AL27)-LOG10(MROUND($AL27,2)))+AX27)</f>
        <v>#DIV/0!</v>
      </c>
      <c r="BO27" s="151" t="e">
        <f>IF($AL27&lt;2,LOOKUP(CONCATENATE($D27,IF($E27&gt;=1000,$E27,CONCATENATE(0,$E27)),"02"),SilencerParams!$E$3:$E$98,SilencerParams!W$3:W$98)/(LOG10(2)-LOG10(0.0001))*(LOG10($AL27)-LOG10(0.0001)),(BG27-AY27)/(LOG10(IF(MROUND($AL27,2)&lt;=$AL27,MROUND($AL27,2)+2,MROUND($AL27,2)-2))-LOG10(MROUND($AL27,2)))*(LOG10($AL27)-LOG10(MROUND($AL27,2)))+AY27)</f>
        <v>#DIV/0!</v>
      </c>
      <c r="BP27" s="151" t="e">
        <f>IF($AL27&lt;2,LOOKUP(CONCATENATE($D27,IF($E27&gt;=1000,$E27,CONCATENATE(0,$E27)),"02"),SilencerParams!$E$3:$E$98,SilencerParams!X$3:X$98)/(LOG10(2)-LOG10(0.0001))*(LOG10($AL27)-LOG10(0.0001)),(BH27-AZ27)/(LOG10(IF(MROUND($AL27,2)&lt;=$AL27,MROUND($AL27,2)+2,MROUND($AL27,2)-2))-LOG10(MROUND($AL27,2)))*(LOG10($AL27)-LOG10(MROUND($AL27,2)))+AZ27)</f>
        <v>#DIV/0!</v>
      </c>
      <c r="BQ27" s="151" t="e">
        <f>IF($AL27&lt;2,LOOKUP(CONCATENATE($D27,IF($E27&gt;=1000,$E27,CONCATENATE(0,$E27)),"02"),SilencerParams!$E$3:$E$98,SilencerParams!Y$3:Y$98)/(LOG10(2)-LOG10(0.0001))*(LOG10($AL27)-LOG10(0.0001)),(BI27-BA27)/(LOG10(IF(MROUND($AL27,2)&lt;=$AL27,MROUND($AL27,2)+2,MROUND($AL27,2)-2))-LOG10(MROUND($AL27,2)))*(LOG10($AL27)-LOG10(MROUND($AL27,2)))+BA27)</f>
        <v>#DIV/0!</v>
      </c>
      <c r="BR27" s="151" t="e">
        <f>IF($AL27&lt;2,LOOKUP(CONCATENATE($D27,IF($E27&gt;=1000,$E27,CONCATENATE(0,$E27)),"02"),SilencerParams!$E$3:$E$98,SilencerParams!Z$3:Z$98)/(LOG10(2)-LOG10(0.0001))*(LOG10($AL27)-LOG10(0.0001)),(BJ27-BB27)/(LOG10(IF(MROUND($AL27,2)&lt;=$AL27,MROUND($AL27,2)+2,MROUND($AL27,2)-2))-LOG10(MROUND($AL27,2)))*(LOG10($AL27)-LOG10(MROUND($AL27,2)))+BB27)</f>
        <v>#DIV/0!</v>
      </c>
      <c r="BS27" s="24" t="e">
        <f t="shared" si="18"/>
        <v>#DIV/0!</v>
      </c>
      <c r="BT27" s="24" t="e">
        <f t="shared" si="19"/>
        <v>#DIV/0!</v>
      </c>
      <c r="BU27" s="24" t="e">
        <f t="shared" si="20"/>
        <v>#DIV/0!</v>
      </c>
      <c r="BV27" s="24" t="e">
        <f t="shared" si="21"/>
        <v>#DIV/0!</v>
      </c>
      <c r="BW27" s="24" t="e">
        <f t="shared" si="22"/>
        <v>#DIV/0!</v>
      </c>
      <c r="BX27" s="24" t="e">
        <f t="shared" si="23"/>
        <v>#DIV/0!</v>
      </c>
      <c r="BY27" s="24" t="e">
        <f t="shared" si="24"/>
        <v>#DIV/0!</v>
      </c>
      <c r="BZ27" s="24" t="e">
        <f t="shared" si="25"/>
        <v>#DIV/0!</v>
      </c>
      <c r="CA27" s="24" t="e">
        <f>10*LOG10(IF(BS27="",0,POWER(10,((BS27+'ModelParams Lw'!$O$4)/10))) +IF(BT27="",0,POWER(10,((BT27+'ModelParams Lw'!$P$4)/10))) +IF(BU27="",0,POWER(10,((BU27+'ModelParams Lw'!$Q$4)/10))) +IF(BV27="",0,POWER(10,((BV27+'ModelParams Lw'!$R$4)/10))) +IF(BW27="",0,POWER(10,((BW27+'ModelParams Lw'!$S$4)/10))) +IF(BX27="",0,POWER(10,((BX27+'ModelParams Lw'!$T$4)/10))) +IF(BY27="",0,POWER(10,((BY27+'ModelParams Lw'!$U$4)/10)))+IF(BZ27="",0,POWER(10,((BZ27+'ModelParams Lw'!$V$4)/10))))</f>
        <v>#DIV/0!</v>
      </c>
      <c r="CB27" s="24" t="e">
        <f t="shared" si="26"/>
        <v>#DIV/0!</v>
      </c>
      <c r="CC27" s="24" t="e">
        <f>(BS27-'ModelParams Lw'!O$10)/'ModelParams Lw'!O$11</f>
        <v>#DIV/0!</v>
      </c>
      <c r="CD27" s="24" t="e">
        <f>(BT27-'ModelParams Lw'!P$10)/'ModelParams Lw'!P$11</f>
        <v>#DIV/0!</v>
      </c>
      <c r="CE27" s="24" t="e">
        <f>(BU27-'ModelParams Lw'!Q$10)/'ModelParams Lw'!Q$11</f>
        <v>#DIV/0!</v>
      </c>
      <c r="CF27" s="24" t="e">
        <f>(BV27-'ModelParams Lw'!R$10)/'ModelParams Lw'!R$11</f>
        <v>#DIV/0!</v>
      </c>
      <c r="CG27" s="24" t="e">
        <f>(BW27-'ModelParams Lw'!S$10)/'ModelParams Lw'!S$11</f>
        <v>#DIV/0!</v>
      </c>
      <c r="CH27" s="24" t="e">
        <f>(BX27-'ModelParams Lw'!T$10)/'ModelParams Lw'!T$11</f>
        <v>#DIV/0!</v>
      </c>
      <c r="CI27" s="24" t="e">
        <f>(BY27-'ModelParams Lw'!U$10)/'ModelParams Lw'!U$11</f>
        <v>#DIV/0!</v>
      </c>
      <c r="CJ27" s="24" t="e">
        <f>(BZ27-'ModelParams Lw'!V$10)/'ModelParams Lw'!V$11</f>
        <v>#DIV/0!</v>
      </c>
      <c r="CK27" s="24">
        <f>IF(Calcul!$E32="SW",'ModelParams Lw'!C$18+'ModelParams Lw'!C$19*LOG(CK$3)+'ModelParams Lw'!C$20*(PI()/4*($D27/1000)^2),IF('ModelParams Lw'!C$21+'ModelParams Lw'!C$22*LOG(CK$3)+'ModelParams Lw'!C$23*(PI()/4*($D27/1000)^2)&lt;'ModelParams Lw'!C$18+'ModelParams Lw'!C$19*LOG(CK$3)+'ModelParams Lw'!C$20*(PI()/4*($D27/1000)^2),'ModelParams Lw'!C$18+'ModelParams Lw'!C$19*LOG(CK$3)+'ModelParams Lw'!C$20*(PI()/4*($D27/1000)^2),'ModelParams Lw'!C$21+'ModelParams Lw'!C$22*LOG(CK$3)+'ModelParams Lw'!C$23*(PI()/4*($D27/1000)^2)))</f>
        <v>31.246735224896717</v>
      </c>
      <c r="CL27" s="24">
        <f>IF(Calcul!$E32="SW",'ModelParams Lw'!D$18+'ModelParams Lw'!D$19*LOG(CL$3)+'ModelParams Lw'!D$20*(PI()/4*($D27/1000)^2),IF('ModelParams Lw'!D$21+'ModelParams Lw'!D$22*LOG(CL$3)+'ModelParams Lw'!D$23*(PI()/4*($D27/1000)^2)&lt;'ModelParams Lw'!D$18+'ModelParams Lw'!D$19*LOG(CL$3)+'ModelParams Lw'!D$20*(PI()/4*($D27/1000)^2),'ModelParams Lw'!D$18+'ModelParams Lw'!D$19*LOG(CL$3)+'ModelParams Lw'!D$20*(PI()/4*($D27/1000)^2),'ModelParams Lw'!D$21+'ModelParams Lw'!D$22*LOG(CL$3)+'ModelParams Lw'!D$23*(PI()/4*($D27/1000)^2)))</f>
        <v>39.203910379364636</v>
      </c>
      <c r="CM27" s="24">
        <f>IF(Calcul!$E32="SW",'ModelParams Lw'!E$18+'ModelParams Lw'!E$19*LOG(CM$3)+'ModelParams Lw'!E$20*(PI()/4*($D27/1000)^2),IF('ModelParams Lw'!E$21+'ModelParams Lw'!E$22*LOG(CM$3)+'ModelParams Lw'!E$23*(PI()/4*($D27/1000)^2)&lt;'ModelParams Lw'!E$18+'ModelParams Lw'!E$19*LOG(CM$3)+'ModelParams Lw'!E$20*(PI()/4*($D27/1000)^2),'ModelParams Lw'!E$18+'ModelParams Lw'!E$19*LOG(CM$3)+'ModelParams Lw'!E$20*(PI()/4*($D27/1000)^2),'ModelParams Lw'!E$21+'ModelParams Lw'!E$22*LOG(CM$3)+'ModelParams Lw'!E$23*(PI()/4*($D27/1000)^2)))</f>
        <v>38.761096154158118</v>
      </c>
      <c r="CN27" s="24">
        <f>IF(Calcul!$E32="SW",'ModelParams Lw'!F$18+'ModelParams Lw'!F$19*LOG(CN$3)+'ModelParams Lw'!F$20*(PI()/4*($D27/1000)^2),IF('ModelParams Lw'!F$21+'ModelParams Lw'!F$22*LOG(CN$3)+'ModelParams Lw'!F$23*(PI()/4*($D27/1000)^2)&lt;'ModelParams Lw'!F$18+'ModelParams Lw'!F$19*LOG(CN$3)+'ModelParams Lw'!F$20*(PI()/4*($D27/1000)^2),'ModelParams Lw'!F$18+'ModelParams Lw'!F$19*LOG(CN$3)+'ModelParams Lw'!F$20*(PI()/4*($D27/1000)^2),'ModelParams Lw'!F$21+'ModelParams Lw'!F$22*LOG(CN$3)+'ModelParams Lw'!F$23*(PI()/4*($D27/1000)^2)))</f>
        <v>42.457901012674256</v>
      </c>
      <c r="CO27" s="24">
        <f>IF(Calcul!$E32="SW",'ModelParams Lw'!G$18+'ModelParams Lw'!G$19*LOG(CO$3)+'ModelParams Lw'!G$20*(PI()/4*($D27/1000)^2),IF('ModelParams Lw'!G$21+'ModelParams Lw'!G$22*LOG(CO$3)+'ModelParams Lw'!G$23*(PI()/4*($D27/1000)^2)&lt;'ModelParams Lw'!G$18+'ModelParams Lw'!G$19*LOG(CO$3)+'ModelParams Lw'!G$20*(PI()/4*($D27/1000)^2),'ModelParams Lw'!G$18+'ModelParams Lw'!G$19*LOG(CO$3)+'ModelParams Lw'!G$20*(PI()/4*($D27/1000)^2),'ModelParams Lw'!G$21+'ModelParams Lw'!G$22*LOG(CO$3)+'ModelParams Lw'!G$23*(PI()/4*($D27/1000)^2)))</f>
        <v>39.983812335865188</v>
      </c>
      <c r="CP27" s="24">
        <f>IF(Calcul!$E32="SW",'ModelParams Lw'!H$18+'ModelParams Lw'!H$19*LOG(CP$3)+'ModelParams Lw'!H$20*(PI()/4*($D27/1000)^2),IF('ModelParams Lw'!H$21+'ModelParams Lw'!H$22*LOG(CP$3)+'ModelParams Lw'!H$23*(PI()/4*($D27/1000)^2)&lt;'ModelParams Lw'!H$18+'ModelParams Lw'!H$19*LOG(CP$3)+'ModelParams Lw'!H$20*(PI()/4*($D27/1000)^2),'ModelParams Lw'!H$18+'ModelParams Lw'!H$19*LOG(CP$3)+'ModelParams Lw'!H$20*(PI()/4*($D27/1000)^2),'ModelParams Lw'!H$21+'ModelParams Lw'!H$22*LOG(CP$3)+'ModelParams Lw'!H$23*(PI()/4*($D27/1000)^2)))</f>
        <v>40.306137042572608</v>
      </c>
      <c r="CQ27" s="24">
        <f>IF(Calcul!$E32="SW",'ModelParams Lw'!I$18+'ModelParams Lw'!I$19*LOG(CQ$3)+'ModelParams Lw'!I$20*(PI()/4*($D27/1000)^2),IF('ModelParams Lw'!I$21+'ModelParams Lw'!I$22*LOG(CQ$3)+'ModelParams Lw'!I$23*(PI()/4*($D27/1000)^2)&lt;'ModelParams Lw'!I$18+'ModelParams Lw'!I$19*LOG(CQ$3)+'ModelParams Lw'!I$20*(PI()/4*($D27/1000)^2),'ModelParams Lw'!I$18+'ModelParams Lw'!I$19*LOG(CQ$3)+'ModelParams Lw'!I$20*(PI()/4*($D27/1000)^2),'ModelParams Lw'!I$21+'ModelParams Lw'!I$22*LOG(CQ$3)+'ModelParams Lw'!I$23*(PI()/4*($D27/1000)^2)))</f>
        <v>35.604370798776131</v>
      </c>
      <c r="CR27" s="24">
        <f>IF(Calcul!$E32="SW",'ModelParams Lw'!J$18+'ModelParams Lw'!J$19*LOG(CR$3)+'ModelParams Lw'!J$20*(PI()/4*($D27/1000)^2),IF('ModelParams Lw'!J$21+'ModelParams Lw'!J$22*LOG(CR$3)+'ModelParams Lw'!J$23*(PI()/4*($D27/1000)^2)&lt;'ModelParams Lw'!J$18+'ModelParams Lw'!J$19*LOG(CR$3)+'ModelParams Lw'!J$20*(PI()/4*($D27/1000)^2),'ModelParams Lw'!J$18+'ModelParams Lw'!J$19*LOG(CR$3)+'ModelParams Lw'!J$20*(PI()/4*($D27/1000)^2),'ModelParams Lw'!J$21+'ModelParams Lw'!J$22*LOG(CR$3)+'ModelParams Lw'!J$23*(PI()/4*($D27/1000)^2)))</f>
        <v>26.405199060578074</v>
      </c>
      <c r="CS27" s="24" t="e">
        <f t="shared" si="3"/>
        <v>#DIV/0!</v>
      </c>
      <c r="CT27" s="24" t="e">
        <f t="shared" si="4"/>
        <v>#DIV/0!</v>
      </c>
      <c r="CU27" s="24" t="e">
        <f t="shared" si="5"/>
        <v>#DIV/0!</v>
      </c>
      <c r="CV27" s="24" t="e">
        <f t="shared" si="6"/>
        <v>#DIV/0!</v>
      </c>
      <c r="CW27" s="24" t="e">
        <f t="shared" si="7"/>
        <v>#DIV/0!</v>
      </c>
      <c r="CX27" s="24" t="e">
        <f t="shared" si="8"/>
        <v>#DIV/0!</v>
      </c>
      <c r="CY27" s="24" t="e">
        <f t="shared" si="9"/>
        <v>#DIV/0!</v>
      </c>
      <c r="CZ27" s="24" t="e">
        <f t="shared" si="10"/>
        <v>#DIV/0!</v>
      </c>
      <c r="DA27" s="24" t="e">
        <f>10*LOG10(IF(CS27="",0,POWER(10,((CS27+'ModelParams Lw'!$O$4)/10))) +IF(CT27="",0,POWER(10,((CT27+'ModelParams Lw'!$P$4)/10))) +IF(CU27="",0,POWER(10,((CU27+'ModelParams Lw'!$Q$4)/10))) +IF(CV27="",0,POWER(10,((CV27+'ModelParams Lw'!$R$4)/10))) +IF(CW27="",0,POWER(10,((CW27+'ModelParams Lw'!$S$4)/10))) +IF(CX27="",0,POWER(10,((CX27+'ModelParams Lw'!$T$4)/10))) +IF(CY27="",0,POWER(10,((CY27+'ModelParams Lw'!$U$4)/10)))+IF(CZ27="",0,POWER(10,((CZ27+'ModelParams Lw'!$V$4)/10))))</f>
        <v>#DIV/0!</v>
      </c>
      <c r="DB27" s="24" t="e">
        <f t="shared" si="27"/>
        <v>#DIV/0!</v>
      </c>
      <c r="DC27" s="24" t="e">
        <f>(CS27-'ModelParams Lw'!$O$10)/'ModelParams Lw'!$O$11</f>
        <v>#DIV/0!</v>
      </c>
      <c r="DD27" s="24" t="e">
        <f>(CT27-'ModelParams Lw'!$P$10)/'ModelParams Lw'!$P$11</f>
        <v>#DIV/0!</v>
      </c>
      <c r="DE27" s="24" t="e">
        <f>(CU27-'ModelParams Lw'!$Q$10)/'ModelParams Lw'!$Q$11</f>
        <v>#DIV/0!</v>
      </c>
      <c r="DF27" s="24" t="e">
        <f>(CV27-'ModelParams Lw'!$R$10)/'ModelParams Lw'!$R$11</f>
        <v>#DIV/0!</v>
      </c>
      <c r="DG27" s="24" t="e">
        <f>(CW27-'ModelParams Lw'!$S$10)/'ModelParams Lw'!$S$11</f>
        <v>#DIV/0!</v>
      </c>
      <c r="DH27" s="24" t="e">
        <f>(CX27-'ModelParams Lw'!$T$10)/'ModelParams Lw'!$T$11</f>
        <v>#DIV/0!</v>
      </c>
      <c r="DI27" s="24" t="e">
        <f>(CY27-'ModelParams Lw'!$U$10)/'ModelParams Lw'!$U$11</f>
        <v>#DIV/0!</v>
      </c>
      <c r="DJ27" s="24" t="e">
        <f>(CZ27-'ModelParams Lw'!$V$10)/'ModelParams Lw'!$V$11</f>
        <v>#DIV/0!</v>
      </c>
    </row>
    <row r="28" spans="1:114">
      <c r="A28" s="12">
        <f>Calcul!B33</f>
        <v>0</v>
      </c>
      <c r="B28" s="12">
        <f t="shared" si="11"/>
        <v>0</v>
      </c>
      <c r="C28" s="12">
        <f>Calcul!C33</f>
        <v>0</v>
      </c>
      <c r="D28" s="12">
        <f>Calcul!D33</f>
        <v>0</v>
      </c>
      <c r="E28" s="12">
        <f t="shared" si="12"/>
        <v>400</v>
      </c>
      <c r="F28" s="12">
        <f t="shared" si="13"/>
        <v>900</v>
      </c>
      <c r="G28" s="12" t="e">
        <f t="shared" si="14"/>
        <v>#DIV/0!</v>
      </c>
      <c r="H28" s="24" t="e">
        <f t="shared" si="0"/>
        <v>#DIV/0!</v>
      </c>
      <c r="I28" s="24">
        <f>'ModelParams Lw'!$B$6*EXP('ModelParams Lw'!$C$6*D28)</f>
        <v>-0.98585217513044054</v>
      </c>
      <c r="J28" s="24">
        <f>'ModelParams Lw'!$B$7*D28^2+'ModelParams Lw'!$C$7*D28+'ModelParams Lw'!$D$7</f>
        <v>-7.1</v>
      </c>
      <c r="K28" s="24">
        <f>'ModelParams Lw'!$B$8*D28^2+'ModelParams Lw'!$C$8*D28+'ModelParams Lw'!$D$8</f>
        <v>46.485999999999997</v>
      </c>
      <c r="L28" s="21" t="e">
        <f t="shared" si="15"/>
        <v>#DIV/0!</v>
      </c>
      <c r="M28" s="21" t="e">
        <f t="shared" si="15"/>
        <v>#DIV/0!</v>
      </c>
      <c r="N28" s="21" t="e">
        <f t="shared" si="15"/>
        <v>#DIV/0!</v>
      </c>
      <c r="O28" s="21" t="e">
        <f t="shared" si="15"/>
        <v>#DIV/0!</v>
      </c>
      <c r="P28" s="21" t="e">
        <f t="shared" si="15"/>
        <v>#DIV/0!</v>
      </c>
      <c r="Q28" s="21" t="e">
        <f t="shared" si="15"/>
        <v>#DIV/0!</v>
      </c>
      <c r="R28" s="21" t="e">
        <f t="shared" si="15"/>
        <v>#DIV/0!</v>
      </c>
      <c r="S28" s="21" t="e">
        <f t="shared" si="15"/>
        <v>#DIV/0!</v>
      </c>
      <c r="T28" s="24" t="e">
        <f>'ModelParams Lw'!$B$3+'ModelParams Lw'!$B$4*LOG10($B28/3600/(PI()/4*($D28/1000)^2))+'ModelParams Lw'!$B$5*LOG10(2*$H28/(1.2*($B28/3600/(PI()/4*($D28/1000)^2))^2))+10*LOG10($D28/1000)+L28</f>
        <v>#DIV/0!</v>
      </c>
      <c r="U28" s="24" t="e">
        <f>'ModelParams Lw'!$B$3+'ModelParams Lw'!$B$4*LOG10($B28/3600/(PI()/4*($D28/1000)^2))+'ModelParams Lw'!$B$5*LOG10(2*$H28/(1.2*($B28/3600/(PI()/4*($D28/1000)^2))^2))+10*LOG10($D28/1000)+M28</f>
        <v>#DIV/0!</v>
      </c>
      <c r="V28" s="24" t="e">
        <f>'ModelParams Lw'!$B$3+'ModelParams Lw'!$B$4*LOG10($B28/3600/(PI()/4*($D28/1000)^2))+'ModelParams Lw'!$B$5*LOG10(2*$H28/(1.2*($B28/3600/(PI()/4*($D28/1000)^2))^2))+10*LOG10($D28/1000)+N28</f>
        <v>#DIV/0!</v>
      </c>
      <c r="W28" s="24" t="e">
        <f>'ModelParams Lw'!$B$3+'ModelParams Lw'!$B$4*LOG10($B28/3600/(PI()/4*($D28/1000)^2))+'ModelParams Lw'!$B$5*LOG10(2*$H28/(1.2*($B28/3600/(PI()/4*($D28/1000)^2))^2))+10*LOG10($D28/1000)+O28</f>
        <v>#DIV/0!</v>
      </c>
      <c r="X28" s="24" t="e">
        <f>'ModelParams Lw'!$B$3+'ModelParams Lw'!$B$4*LOG10($B28/3600/(PI()/4*($D28/1000)^2))+'ModelParams Lw'!$B$5*LOG10(2*$H28/(1.2*($B28/3600/(PI()/4*($D28/1000)^2))^2))+10*LOG10($D28/1000)+P28</f>
        <v>#DIV/0!</v>
      </c>
      <c r="Y28" s="24" t="e">
        <f>'ModelParams Lw'!$B$3+'ModelParams Lw'!$B$4*LOG10($B28/3600/(PI()/4*($D28/1000)^2))+'ModelParams Lw'!$B$5*LOG10(2*$H28/(1.2*($B28/3600/(PI()/4*($D28/1000)^2))^2))+10*LOG10($D28/1000)+Q28</f>
        <v>#DIV/0!</v>
      </c>
      <c r="Z28" s="24" t="e">
        <f>'ModelParams Lw'!$B$3+'ModelParams Lw'!$B$4*LOG10($B28/3600/(PI()/4*($D28/1000)^2))+'ModelParams Lw'!$B$5*LOG10(2*$H28/(1.2*($B28/3600/(PI()/4*($D28/1000)^2))^2))+10*LOG10($D28/1000)+R28</f>
        <v>#DIV/0!</v>
      </c>
      <c r="AA28" s="24" t="e">
        <f>'ModelParams Lw'!$B$3+'ModelParams Lw'!$B$4*LOG10($B28/3600/(PI()/4*($D28/1000)^2))+'ModelParams Lw'!$B$5*LOG10(2*$H28/(1.2*($B28/3600/(PI()/4*($D28/1000)^2))^2))+10*LOG10($D28/1000)+S28</f>
        <v>#DIV/0!</v>
      </c>
      <c r="AB28" s="24" t="e">
        <f>10*LOG10(IF(T28="",0,POWER(10,((T28+'ModelParams Lw'!$O$4)/10))) +IF(U28="",0,POWER(10,((U28+'ModelParams Lw'!$P$4)/10))) +IF(V28="",0,POWER(10,((V28+'ModelParams Lw'!$Q$4)/10))) +IF(W28="",0,POWER(10,((W28+'ModelParams Lw'!$R$4)/10))) +IF(X28="",0,POWER(10,((X28+'ModelParams Lw'!$S$4)/10))) +IF(Y28="",0,POWER(10,((Y28+'ModelParams Lw'!$T$4)/10))) +IF(Z28="",0,POWER(10,((Z28+'ModelParams Lw'!$U$4)/10)))+IF(AA28="",0,POWER(10,((AA28+'ModelParams Lw'!$V$4)/10))))</f>
        <v>#DIV/0!</v>
      </c>
      <c r="AC28" s="24" t="e">
        <f t="shared" si="16"/>
        <v>#DIV/0!</v>
      </c>
      <c r="AD28" s="24" t="e">
        <f>(T28-'ModelParams Lw'!O$10)/'ModelParams Lw'!O$11</f>
        <v>#DIV/0!</v>
      </c>
      <c r="AE28" s="24" t="e">
        <f>(U28-'ModelParams Lw'!P$10)/'ModelParams Lw'!P$11</f>
        <v>#DIV/0!</v>
      </c>
      <c r="AF28" s="24" t="e">
        <f>(V28-'ModelParams Lw'!Q$10)/'ModelParams Lw'!Q$11</f>
        <v>#DIV/0!</v>
      </c>
      <c r="AG28" s="24" t="e">
        <f>(W28-'ModelParams Lw'!R$10)/'ModelParams Lw'!R$11</f>
        <v>#DIV/0!</v>
      </c>
      <c r="AH28" s="24" t="e">
        <f>(X28-'ModelParams Lw'!S$10)/'ModelParams Lw'!S$11</f>
        <v>#DIV/0!</v>
      </c>
      <c r="AI28" s="24" t="e">
        <f>(Y28-'ModelParams Lw'!T$10)/'ModelParams Lw'!T$11</f>
        <v>#DIV/0!</v>
      </c>
      <c r="AJ28" s="24" t="e">
        <f>(Z28-'ModelParams Lw'!U$10)/'ModelParams Lw'!U$11</f>
        <v>#DIV/0!</v>
      </c>
      <c r="AK28" s="24" t="e">
        <f>(AA28-'ModelParams Lw'!V$10)/'ModelParams Lw'!V$11</f>
        <v>#DIV/0!</v>
      </c>
      <c r="AL28" s="24" t="e">
        <f t="shared" si="17"/>
        <v>#DIV/0!</v>
      </c>
      <c r="AM28" s="24" t="e">
        <f>LOOKUP($G28,SilencerParams!$E$3:$E$98,SilencerParams!K$3:K$98)</f>
        <v>#DIV/0!</v>
      </c>
      <c r="AN28" s="24" t="e">
        <f>LOOKUP($G28,SilencerParams!$E$3:$E$98,SilencerParams!L$3:L$98)</f>
        <v>#DIV/0!</v>
      </c>
      <c r="AO28" s="24" t="e">
        <f>LOOKUP($G28,SilencerParams!$E$3:$E$98,SilencerParams!M$3:M$98)</f>
        <v>#DIV/0!</v>
      </c>
      <c r="AP28" s="24" t="e">
        <f>LOOKUP($G28,SilencerParams!$E$3:$E$98,SilencerParams!N$3:N$98)</f>
        <v>#DIV/0!</v>
      </c>
      <c r="AQ28" s="24" t="e">
        <f>LOOKUP($G28,SilencerParams!$E$3:$E$98,SilencerParams!O$3:O$98)</f>
        <v>#DIV/0!</v>
      </c>
      <c r="AR28" s="24" t="e">
        <f>LOOKUP($G28,SilencerParams!$E$3:$E$98,SilencerParams!P$3:P$98)</f>
        <v>#DIV/0!</v>
      </c>
      <c r="AS28" s="24" t="e">
        <f>LOOKUP($G28,SilencerParams!$E$3:$E$98,SilencerParams!Q$3:Q$98)</f>
        <v>#DIV/0!</v>
      </c>
      <c r="AT28" s="24" t="e">
        <f>LOOKUP($G28,SilencerParams!$E$3:$E$98,SilencerParams!R$3:R$98)</f>
        <v>#DIV/0!</v>
      </c>
      <c r="AU28" s="151" t="e">
        <f>LOOKUP($G28,SilencerParams!$E$3:$E$98,SilencerParams!S$3:S$98)</f>
        <v>#DIV/0!</v>
      </c>
      <c r="AV28" s="151" t="e">
        <f>LOOKUP($G28,SilencerParams!$E$3:$E$98,SilencerParams!T$3:T$98)</f>
        <v>#DIV/0!</v>
      </c>
      <c r="AW28" s="151" t="e">
        <f>LOOKUP($G28,SilencerParams!$E$3:$E$98,SilencerParams!U$3:U$98)</f>
        <v>#DIV/0!</v>
      </c>
      <c r="AX28" s="151" t="e">
        <f>LOOKUP($G28,SilencerParams!$E$3:$E$98,SilencerParams!V$3:V$98)</f>
        <v>#DIV/0!</v>
      </c>
      <c r="AY28" s="151" t="e">
        <f>LOOKUP($G28,SilencerParams!$E$3:$E$98,SilencerParams!W$3:W$98)</f>
        <v>#DIV/0!</v>
      </c>
      <c r="AZ28" s="151" t="e">
        <f>LOOKUP($G28,SilencerParams!$E$3:$E$98,SilencerParams!X$3:X$98)</f>
        <v>#DIV/0!</v>
      </c>
      <c r="BA28" s="151" t="e">
        <f>LOOKUP($G28,SilencerParams!$E$3:$E$98,SilencerParams!Y$3:Y$98)</f>
        <v>#DIV/0!</v>
      </c>
      <c r="BB28" s="151" t="e">
        <f>LOOKUP($G28,SilencerParams!$E$3:$E$98,SilencerParams!Z$3:Z$98)</f>
        <v>#DIV/0!</v>
      </c>
      <c r="BC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LOOKUP(IF(MROUND($AL28,2)&lt;=$AL28,CONCATENATE($D28,IF($F28&gt;=1000,$F28,CONCATENATE(0,$F28)),CONCATENATE(0,MROUND($AL28,2)+2)),CONCATENATE($D28,IF($F28&gt;=1000,$F28,CONCATENATE(0,$F28)),CONCATENATE(0,MROUND($AL28,2)-2))),SilencerParams!$E$3:$E$98,SilencerParams!S$3:S$98)</f>
        <v>#DIV/0!</v>
      </c>
      <c r="BD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LOOKUP(IF(MROUND($AL28,2)&lt;=$AL28,CONCATENATE($D28,IF($F28&gt;=1000,$F28,CONCATENATE(0,$F28)),CONCATENATE(0,MROUND($AL28,2)+2)),CONCATENATE($D28,IF($F28&gt;=1000,$F28,CONCATENATE(0,$F28)),CONCATENATE(0,MROUND($AL28,2)-2))),SilencerParams!$E$3:$E$98,SilencerParams!T$3:T$98)</f>
        <v>#DIV/0!</v>
      </c>
      <c r="BE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LOOKUP(IF(MROUND($AL28,2)&lt;=$AL28,CONCATENATE($D28,IF($F28&gt;=1000,$F28,CONCATENATE(0,$F28)),CONCATENATE(0,MROUND($AL28,2)+2)),CONCATENATE($D28,IF($F28&gt;=1000,$F28,CONCATENATE(0,$F28)),CONCATENATE(0,MROUND($AL28,2)-2))),SilencerParams!$E$3:$E$98,SilencerParams!U$3:U$98)</f>
        <v>#DIV/0!</v>
      </c>
      <c r="BF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LOOKUP(IF(MROUND($AL28,2)&lt;=$AL28,CONCATENATE($D28,IF($F28&gt;=1000,$F28,CONCATENATE(0,$F28)),CONCATENATE(0,MROUND($AL28,2)+2)),CONCATENATE($D28,IF($F28&gt;=1000,$F28,CONCATENATE(0,$F28)),CONCATENATE(0,MROUND($AL28,2)-2))),SilencerParams!$E$3:$E$98,SilencerParams!V$3:V$98)</f>
        <v>#DIV/0!</v>
      </c>
      <c r="BG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LOOKUP(IF(MROUND($AL28,2)&lt;=$AL28,CONCATENATE($D28,IF($F28&gt;=1000,$F28,CONCATENATE(0,$F28)),CONCATENATE(0,MROUND($AL28,2)+2)),CONCATENATE($D28,IF($F28&gt;=1000,$F28,CONCATENATE(0,$F28)),CONCATENATE(0,MROUND($AL28,2)-2))),SilencerParams!$E$3:$E$98,SilencerParams!W$3:W$98)</f>
        <v>#DIV/0!</v>
      </c>
      <c r="BH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LOOKUP(IF(MROUND($AL28,2)&lt;=$AL28,CONCATENATE($D28,IF($F28&gt;=1000,$F28,CONCATENATE(0,$F28)),CONCATENATE(0,MROUND($AL28,2)+2)),CONCATENATE($D28,IF($F28&gt;=1000,$F28,CONCATENATE(0,$F28)),CONCATENATE(0,MROUND($AL28,2)-2))),SilencerParams!$E$3:$E$98,SilencerParams!X$3:X$98)</f>
        <v>#DIV/0!</v>
      </c>
      <c r="BI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LOOKUP(IF(MROUND($AL28,2)&lt;=$AL28,CONCATENATE($D28,IF($F28&gt;=1000,$F28,CONCATENATE(0,$F28)),CONCATENATE(0,MROUND($AL28,2)+2)),CONCATENATE($D28,IF($F28&gt;=1000,$F28,CONCATENATE(0,$F28)),CONCATENATE(0,MROUND($AL28,2)-2))),SilencerParams!$E$3:$E$98,SilencerParams!Y$3:Y$98)</f>
        <v>#DIV/0!</v>
      </c>
      <c r="BJ28" s="151" t="e">
        <f>LOOKUP(IF(MROUND($AL28,2)&lt;=$AL28,CONCATENATE($D28,IF($F28&gt;=1000,$F28,CONCATENATE(0,$F28)),CONCATENATE(0,MROUND($AL28,2)+2)),CONCATENATE($D28,IF($F28&gt;=1000,$F28,CONCATENATE(0,$F28)),CONCATENATE(0,MROUND($AL28,2)-2))),SilencerParams!$E$3:$E$98,SilencerParams!Z$3:Z$98)</f>
        <v>#DIV/0!</v>
      </c>
      <c r="BK28" s="151" t="e">
        <f>IF($AL28&lt;2,LOOKUP(CONCATENATE($D28,IF($E28&gt;=1000,$E28,CONCATENATE(0,$E28)),"02"),SilencerParams!$E$3:$E$98,SilencerParams!S$3:S$98)/(LOG10(2)-LOG10(0.0001))*(LOG10($AL28)-LOG10(0.0001)),(BC28-AU28)/(LOG10(IF(MROUND($AL28,2)&lt;=$AL28,MROUND($AL28,2)+2,MROUND($AL28,2)-2))-LOG10(MROUND($AL28,2)))*(LOG10($AL28)-LOG10(MROUND($AL28,2)))+AU28)</f>
        <v>#DIV/0!</v>
      </c>
      <c r="BL28" s="151" t="e">
        <f>IF($AL28&lt;2,LOOKUP(CONCATENATE($D28,IF($E28&gt;=1000,$E28,CONCATENATE(0,$E28)),"02"),SilencerParams!$E$3:$E$98,SilencerParams!T$3:T$98)/(LOG10(2)-LOG10(0.0001))*(LOG10($AL28)-LOG10(0.0001)),(BD28-AV28)/(LOG10(IF(MROUND($AL28,2)&lt;=$AL28,MROUND($AL28,2)+2,MROUND($AL28,2)-2))-LOG10(MROUND($AL28,2)))*(LOG10($AL28)-LOG10(MROUND($AL28,2)))+AV28)</f>
        <v>#DIV/0!</v>
      </c>
      <c r="BM28" s="151" t="e">
        <f>IF($AL28&lt;2,LOOKUP(CONCATENATE($D28,IF($E28&gt;=1000,$E28,CONCATENATE(0,$E28)),"02"),SilencerParams!$E$3:$E$98,SilencerParams!U$3:U$98)/(LOG10(2)-LOG10(0.0001))*(LOG10($AL28)-LOG10(0.0001)),(BE28-AW28)/(LOG10(IF(MROUND($AL28,2)&lt;=$AL28,MROUND($AL28,2)+2,MROUND($AL28,2)-2))-LOG10(MROUND($AL28,2)))*(LOG10($AL28)-LOG10(MROUND($AL28,2)))+AW28)</f>
        <v>#DIV/0!</v>
      </c>
      <c r="BN28" s="151" t="e">
        <f>IF($AL28&lt;2,LOOKUP(CONCATENATE($D28,IF($E28&gt;=1000,$E28,CONCATENATE(0,$E28)),"02"),SilencerParams!$E$3:$E$98,SilencerParams!V$3:V$98)/(LOG10(2)-LOG10(0.0001))*(LOG10($AL28)-LOG10(0.0001)),(BF28-AX28)/(LOG10(IF(MROUND($AL28,2)&lt;=$AL28,MROUND($AL28,2)+2,MROUND($AL28,2)-2))-LOG10(MROUND($AL28,2)))*(LOG10($AL28)-LOG10(MROUND($AL28,2)))+AX28)</f>
        <v>#DIV/0!</v>
      </c>
      <c r="BO28" s="151" t="e">
        <f>IF($AL28&lt;2,LOOKUP(CONCATENATE($D28,IF($E28&gt;=1000,$E28,CONCATENATE(0,$E28)),"02"),SilencerParams!$E$3:$E$98,SilencerParams!W$3:W$98)/(LOG10(2)-LOG10(0.0001))*(LOG10($AL28)-LOG10(0.0001)),(BG28-AY28)/(LOG10(IF(MROUND($AL28,2)&lt;=$AL28,MROUND($AL28,2)+2,MROUND($AL28,2)-2))-LOG10(MROUND($AL28,2)))*(LOG10($AL28)-LOG10(MROUND($AL28,2)))+AY28)</f>
        <v>#DIV/0!</v>
      </c>
      <c r="BP28" s="151" t="e">
        <f>IF($AL28&lt;2,LOOKUP(CONCATENATE($D28,IF($E28&gt;=1000,$E28,CONCATENATE(0,$E28)),"02"),SilencerParams!$E$3:$E$98,SilencerParams!X$3:X$98)/(LOG10(2)-LOG10(0.0001))*(LOG10($AL28)-LOG10(0.0001)),(BH28-AZ28)/(LOG10(IF(MROUND($AL28,2)&lt;=$AL28,MROUND($AL28,2)+2,MROUND($AL28,2)-2))-LOG10(MROUND($AL28,2)))*(LOG10($AL28)-LOG10(MROUND($AL28,2)))+AZ28)</f>
        <v>#DIV/0!</v>
      </c>
      <c r="BQ28" s="151" t="e">
        <f>IF($AL28&lt;2,LOOKUP(CONCATENATE($D28,IF($E28&gt;=1000,$E28,CONCATENATE(0,$E28)),"02"),SilencerParams!$E$3:$E$98,SilencerParams!Y$3:Y$98)/(LOG10(2)-LOG10(0.0001))*(LOG10($AL28)-LOG10(0.0001)),(BI28-BA28)/(LOG10(IF(MROUND($AL28,2)&lt;=$AL28,MROUND($AL28,2)+2,MROUND($AL28,2)-2))-LOG10(MROUND($AL28,2)))*(LOG10($AL28)-LOG10(MROUND($AL28,2)))+BA28)</f>
        <v>#DIV/0!</v>
      </c>
      <c r="BR28" s="151" t="e">
        <f>IF($AL28&lt;2,LOOKUP(CONCATENATE($D28,IF($E28&gt;=1000,$E28,CONCATENATE(0,$E28)),"02"),SilencerParams!$E$3:$E$98,SilencerParams!Z$3:Z$98)/(LOG10(2)-LOG10(0.0001))*(LOG10($AL28)-LOG10(0.0001)),(BJ28-BB28)/(LOG10(IF(MROUND($AL28,2)&lt;=$AL28,MROUND($AL28,2)+2,MROUND($AL28,2)-2))-LOG10(MROUND($AL28,2)))*(LOG10($AL28)-LOG10(MROUND($AL28,2)))+BB28)</f>
        <v>#DIV/0!</v>
      </c>
      <c r="BS28" s="24" t="e">
        <f t="shared" si="18"/>
        <v>#DIV/0!</v>
      </c>
      <c r="BT28" s="24" t="e">
        <f t="shared" si="19"/>
        <v>#DIV/0!</v>
      </c>
      <c r="BU28" s="24" t="e">
        <f t="shared" si="20"/>
        <v>#DIV/0!</v>
      </c>
      <c r="BV28" s="24" t="e">
        <f t="shared" si="21"/>
        <v>#DIV/0!</v>
      </c>
      <c r="BW28" s="24" t="e">
        <f t="shared" si="22"/>
        <v>#DIV/0!</v>
      </c>
      <c r="BX28" s="24" t="e">
        <f t="shared" si="23"/>
        <v>#DIV/0!</v>
      </c>
      <c r="BY28" s="24" t="e">
        <f t="shared" si="24"/>
        <v>#DIV/0!</v>
      </c>
      <c r="BZ28" s="24" t="e">
        <f t="shared" si="25"/>
        <v>#DIV/0!</v>
      </c>
      <c r="CA28" s="24" t="e">
        <f>10*LOG10(IF(BS28="",0,POWER(10,((BS28+'ModelParams Lw'!$O$4)/10))) +IF(BT28="",0,POWER(10,((BT28+'ModelParams Lw'!$P$4)/10))) +IF(BU28="",0,POWER(10,((BU28+'ModelParams Lw'!$Q$4)/10))) +IF(BV28="",0,POWER(10,((BV28+'ModelParams Lw'!$R$4)/10))) +IF(BW28="",0,POWER(10,((BW28+'ModelParams Lw'!$S$4)/10))) +IF(BX28="",0,POWER(10,((BX28+'ModelParams Lw'!$T$4)/10))) +IF(BY28="",0,POWER(10,((BY28+'ModelParams Lw'!$U$4)/10)))+IF(BZ28="",0,POWER(10,((BZ28+'ModelParams Lw'!$V$4)/10))))</f>
        <v>#DIV/0!</v>
      </c>
      <c r="CB28" s="24" t="e">
        <f t="shared" si="26"/>
        <v>#DIV/0!</v>
      </c>
      <c r="CC28" s="24" t="e">
        <f>(BS28-'ModelParams Lw'!O$10)/'ModelParams Lw'!O$11</f>
        <v>#DIV/0!</v>
      </c>
      <c r="CD28" s="24" t="e">
        <f>(BT28-'ModelParams Lw'!P$10)/'ModelParams Lw'!P$11</f>
        <v>#DIV/0!</v>
      </c>
      <c r="CE28" s="24" t="e">
        <f>(BU28-'ModelParams Lw'!Q$10)/'ModelParams Lw'!Q$11</f>
        <v>#DIV/0!</v>
      </c>
      <c r="CF28" s="24" t="e">
        <f>(BV28-'ModelParams Lw'!R$10)/'ModelParams Lw'!R$11</f>
        <v>#DIV/0!</v>
      </c>
      <c r="CG28" s="24" t="e">
        <f>(BW28-'ModelParams Lw'!S$10)/'ModelParams Lw'!S$11</f>
        <v>#DIV/0!</v>
      </c>
      <c r="CH28" s="24" t="e">
        <f>(BX28-'ModelParams Lw'!T$10)/'ModelParams Lw'!T$11</f>
        <v>#DIV/0!</v>
      </c>
      <c r="CI28" s="24" t="e">
        <f>(BY28-'ModelParams Lw'!U$10)/'ModelParams Lw'!U$11</f>
        <v>#DIV/0!</v>
      </c>
      <c r="CJ28" s="24" t="e">
        <f>(BZ28-'ModelParams Lw'!V$10)/'ModelParams Lw'!V$11</f>
        <v>#DIV/0!</v>
      </c>
      <c r="CK28" s="24">
        <f>IF(Calcul!$E33="SW",'ModelParams Lw'!C$18+'ModelParams Lw'!C$19*LOG(CK$3)+'ModelParams Lw'!C$20*(PI()/4*($D28/1000)^2),IF('ModelParams Lw'!C$21+'ModelParams Lw'!C$22*LOG(CK$3)+'ModelParams Lw'!C$23*(PI()/4*($D28/1000)^2)&lt;'ModelParams Lw'!C$18+'ModelParams Lw'!C$19*LOG(CK$3)+'ModelParams Lw'!C$20*(PI()/4*($D28/1000)^2),'ModelParams Lw'!C$18+'ModelParams Lw'!C$19*LOG(CK$3)+'ModelParams Lw'!C$20*(PI()/4*($D28/1000)^2),'ModelParams Lw'!C$21+'ModelParams Lw'!C$22*LOG(CK$3)+'ModelParams Lw'!C$23*(PI()/4*($D28/1000)^2)))</f>
        <v>31.246735224896717</v>
      </c>
      <c r="CL28" s="24">
        <f>IF(Calcul!$E33="SW",'ModelParams Lw'!D$18+'ModelParams Lw'!D$19*LOG(CL$3)+'ModelParams Lw'!D$20*(PI()/4*($D28/1000)^2),IF('ModelParams Lw'!D$21+'ModelParams Lw'!D$22*LOG(CL$3)+'ModelParams Lw'!D$23*(PI()/4*($D28/1000)^2)&lt;'ModelParams Lw'!D$18+'ModelParams Lw'!D$19*LOG(CL$3)+'ModelParams Lw'!D$20*(PI()/4*($D28/1000)^2),'ModelParams Lw'!D$18+'ModelParams Lw'!D$19*LOG(CL$3)+'ModelParams Lw'!D$20*(PI()/4*($D28/1000)^2),'ModelParams Lw'!D$21+'ModelParams Lw'!D$22*LOG(CL$3)+'ModelParams Lw'!D$23*(PI()/4*($D28/1000)^2)))</f>
        <v>39.203910379364636</v>
      </c>
      <c r="CM28" s="24">
        <f>IF(Calcul!$E33="SW",'ModelParams Lw'!E$18+'ModelParams Lw'!E$19*LOG(CM$3)+'ModelParams Lw'!E$20*(PI()/4*($D28/1000)^2),IF('ModelParams Lw'!E$21+'ModelParams Lw'!E$22*LOG(CM$3)+'ModelParams Lw'!E$23*(PI()/4*($D28/1000)^2)&lt;'ModelParams Lw'!E$18+'ModelParams Lw'!E$19*LOG(CM$3)+'ModelParams Lw'!E$20*(PI()/4*($D28/1000)^2),'ModelParams Lw'!E$18+'ModelParams Lw'!E$19*LOG(CM$3)+'ModelParams Lw'!E$20*(PI()/4*($D28/1000)^2),'ModelParams Lw'!E$21+'ModelParams Lw'!E$22*LOG(CM$3)+'ModelParams Lw'!E$23*(PI()/4*($D28/1000)^2)))</f>
        <v>38.761096154158118</v>
      </c>
      <c r="CN28" s="24">
        <f>IF(Calcul!$E33="SW",'ModelParams Lw'!F$18+'ModelParams Lw'!F$19*LOG(CN$3)+'ModelParams Lw'!F$20*(PI()/4*($D28/1000)^2),IF('ModelParams Lw'!F$21+'ModelParams Lw'!F$22*LOG(CN$3)+'ModelParams Lw'!F$23*(PI()/4*($D28/1000)^2)&lt;'ModelParams Lw'!F$18+'ModelParams Lw'!F$19*LOG(CN$3)+'ModelParams Lw'!F$20*(PI()/4*($D28/1000)^2),'ModelParams Lw'!F$18+'ModelParams Lw'!F$19*LOG(CN$3)+'ModelParams Lw'!F$20*(PI()/4*($D28/1000)^2),'ModelParams Lw'!F$21+'ModelParams Lw'!F$22*LOG(CN$3)+'ModelParams Lw'!F$23*(PI()/4*($D28/1000)^2)))</f>
        <v>42.457901012674256</v>
      </c>
      <c r="CO28" s="24">
        <f>IF(Calcul!$E33="SW",'ModelParams Lw'!G$18+'ModelParams Lw'!G$19*LOG(CO$3)+'ModelParams Lw'!G$20*(PI()/4*($D28/1000)^2),IF('ModelParams Lw'!G$21+'ModelParams Lw'!G$22*LOG(CO$3)+'ModelParams Lw'!G$23*(PI()/4*($D28/1000)^2)&lt;'ModelParams Lw'!G$18+'ModelParams Lw'!G$19*LOG(CO$3)+'ModelParams Lw'!G$20*(PI()/4*($D28/1000)^2),'ModelParams Lw'!G$18+'ModelParams Lw'!G$19*LOG(CO$3)+'ModelParams Lw'!G$20*(PI()/4*($D28/1000)^2),'ModelParams Lw'!G$21+'ModelParams Lw'!G$22*LOG(CO$3)+'ModelParams Lw'!G$23*(PI()/4*($D28/1000)^2)))</f>
        <v>39.983812335865188</v>
      </c>
      <c r="CP28" s="24">
        <f>IF(Calcul!$E33="SW",'ModelParams Lw'!H$18+'ModelParams Lw'!H$19*LOG(CP$3)+'ModelParams Lw'!H$20*(PI()/4*($D28/1000)^2),IF('ModelParams Lw'!H$21+'ModelParams Lw'!H$22*LOG(CP$3)+'ModelParams Lw'!H$23*(PI()/4*($D28/1000)^2)&lt;'ModelParams Lw'!H$18+'ModelParams Lw'!H$19*LOG(CP$3)+'ModelParams Lw'!H$20*(PI()/4*($D28/1000)^2),'ModelParams Lw'!H$18+'ModelParams Lw'!H$19*LOG(CP$3)+'ModelParams Lw'!H$20*(PI()/4*($D28/1000)^2),'ModelParams Lw'!H$21+'ModelParams Lw'!H$22*LOG(CP$3)+'ModelParams Lw'!H$23*(PI()/4*($D28/1000)^2)))</f>
        <v>40.306137042572608</v>
      </c>
      <c r="CQ28" s="24">
        <f>IF(Calcul!$E33="SW",'ModelParams Lw'!I$18+'ModelParams Lw'!I$19*LOG(CQ$3)+'ModelParams Lw'!I$20*(PI()/4*($D28/1000)^2),IF('ModelParams Lw'!I$21+'ModelParams Lw'!I$22*LOG(CQ$3)+'ModelParams Lw'!I$23*(PI()/4*($D28/1000)^2)&lt;'ModelParams Lw'!I$18+'ModelParams Lw'!I$19*LOG(CQ$3)+'ModelParams Lw'!I$20*(PI()/4*($D28/1000)^2),'ModelParams Lw'!I$18+'ModelParams Lw'!I$19*LOG(CQ$3)+'ModelParams Lw'!I$20*(PI()/4*($D28/1000)^2),'ModelParams Lw'!I$21+'ModelParams Lw'!I$22*LOG(CQ$3)+'ModelParams Lw'!I$23*(PI()/4*($D28/1000)^2)))</f>
        <v>35.604370798776131</v>
      </c>
      <c r="CR28" s="24">
        <f>IF(Calcul!$E33="SW",'ModelParams Lw'!J$18+'ModelParams Lw'!J$19*LOG(CR$3)+'ModelParams Lw'!J$20*(PI()/4*($D28/1000)^2),IF('ModelParams Lw'!J$21+'ModelParams Lw'!J$22*LOG(CR$3)+'ModelParams Lw'!J$23*(PI()/4*($D28/1000)^2)&lt;'ModelParams Lw'!J$18+'ModelParams Lw'!J$19*LOG(CR$3)+'ModelParams Lw'!J$20*(PI()/4*($D28/1000)^2),'ModelParams Lw'!J$18+'ModelParams Lw'!J$19*LOG(CR$3)+'ModelParams Lw'!J$20*(PI()/4*($D28/1000)^2),'ModelParams Lw'!J$21+'ModelParams Lw'!J$22*LOG(CR$3)+'ModelParams Lw'!J$23*(PI()/4*($D28/1000)^2)))</f>
        <v>26.405199060578074</v>
      </c>
      <c r="CS28" s="24" t="e">
        <f t="shared" si="3"/>
        <v>#DIV/0!</v>
      </c>
      <c r="CT28" s="24" t="e">
        <f t="shared" si="4"/>
        <v>#DIV/0!</v>
      </c>
      <c r="CU28" s="24" t="e">
        <f t="shared" si="5"/>
        <v>#DIV/0!</v>
      </c>
      <c r="CV28" s="24" t="e">
        <f t="shared" si="6"/>
        <v>#DIV/0!</v>
      </c>
      <c r="CW28" s="24" t="e">
        <f t="shared" si="7"/>
        <v>#DIV/0!</v>
      </c>
      <c r="CX28" s="24" t="e">
        <f t="shared" si="8"/>
        <v>#DIV/0!</v>
      </c>
      <c r="CY28" s="24" t="e">
        <f t="shared" si="9"/>
        <v>#DIV/0!</v>
      </c>
      <c r="CZ28" s="24" t="e">
        <f t="shared" si="10"/>
        <v>#DIV/0!</v>
      </c>
      <c r="DA28" s="24" t="e">
        <f>10*LOG10(IF(CS28="",0,POWER(10,((CS28+'ModelParams Lw'!$O$4)/10))) +IF(CT28="",0,POWER(10,((CT28+'ModelParams Lw'!$P$4)/10))) +IF(CU28="",0,POWER(10,((CU28+'ModelParams Lw'!$Q$4)/10))) +IF(CV28="",0,POWER(10,((CV28+'ModelParams Lw'!$R$4)/10))) +IF(CW28="",0,POWER(10,((CW28+'ModelParams Lw'!$S$4)/10))) +IF(CX28="",0,POWER(10,((CX28+'ModelParams Lw'!$T$4)/10))) +IF(CY28="",0,POWER(10,((CY28+'ModelParams Lw'!$U$4)/10)))+IF(CZ28="",0,POWER(10,((CZ28+'ModelParams Lw'!$V$4)/10))))</f>
        <v>#DIV/0!</v>
      </c>
      <c r="DB28" s="24" t="e">
        <f t="shared" si="27"/>
        <v>#DIV/0!</v>
      </c>
      <c r="DC28" s="24" t="e">
        <f>(CS28-'ModelParams Lw'!$O$10)/'ModelParams Lw'!$O$11</f>
        <v>#DIV/0!</v>
      </c>
      <c r="DD28" s="24" t="e">
        <f>(CT28-'ModelParams Lw'!$P$10)/'ModelParams Lw'!$P$11</f>
        <v>#DIV/0!</v>
      </c>
      <c r="DE28" s="24" t="e">
        <f>(CU28-'ModelParams Lw'!$Q$10)/'ModelParams Lw'!$Q$11</f>
        <v>#DIV/0!</v>
      </c>
      <c r="DF28" s="24" t="e">
        <f>(CV28-'ModelParams Lw'!$R$10)/'ModelParams Lw'!$R$11</f>
        <v>#DIV/0!</v>
      </c>
      <c r="DG28" s="24" t="e">
        <f>(CW28-'ModelParams Lw'!$S$10)/'ModelParams Lw'!$S$11</f>
        <v>#DIV/0!</v>
      </c>
      <c r="DH28" s="24" t="e">
        <f>(CX28-'ModelParams Lw'!$T$10)/'ModelParams Lw'!$T$11</f>
        <v>#DIV/0!</v>
      </c>
      <c r="DI28" s="24" t="e">
        <f>(CY28-'ModelParams Lw'!$U$10)/'ModelParams Lw'!$U$11</f>
        <v>#DIV/0!</v>
      </c>
      <c r="DJ28" s="24" t="e">
        <f>(CZ28-'ModelParams Lw'!$V$10)/'ModelParams Lw'!$V$11</f>
        <v>#DIV/0!</v>
      </c>
    </row>
    <row r="29" spans="1:114">
      <c r="A29" s="12">
        <f>Calcul!B34</f>
        <v>0</v>
      </c>
      <c r="B29" s="12">
        <f t="shared" si="11"/>
        <v>0</v>
      </c>
      <c r="C29" s="12">
        <f>Calcul!C34</f>
        <v>0</v>
      </c>
      <c r="D29" s="12">
        <f>Calcul!D34</f>
        <v>0</v>
      </c>
      <c r="E29" s="12">
        <f t="shared" si="12"/>
        <v>400</v>
      </c>
      <c r="F29" s="12">
        <f t="shared" si="13"/>
        <v>900</v>
      </c>
      <c r="G29" s="12" t="e">
        <f t="shared" si="14"/>
        <v>#DIV/0!</v>
      </c>
      <c r="H29" s="24" t="e">
        <f t="shared" si="0"/>
        <v>#DIV/0!</v>
      </c>
      <c r="I29" s="24">
        <f>'ModelParams Lw'!$B$6*EXP('ModelParams Lw'!$C$6*D29)</f>
        <v>-0.98585217513044054</v>
      </c>
      <c r="J29" s="24">
        <f>'ModelParams Lw'!$B$7*D29^2+'ModelParams Lw'!$C$7*D29+'ModelParams Lw'!$D$7</f>
        <v>-7.1</v>
      </c>
      <c r="K29" s="24">
        <f>'ModelParams Lw'!$B$8*D29^2+'ModelParams Lw'!$C$8*D29+'ModelParams Lw'!$D$8</f>
        <v>46.485999999999997</v>
      </c>
      <c r="L29" s="21" t="e">
        <f t="shared" si="15"/>
        <v>#DIV/0!</v>
      </c>
      <c r="M29" s="21" t="e">
        <f t="shared" si="15"/>
        <v>#DIV/0!</v>
      </c>
      <c r="N29" s="21" t="e">
        <f t="shared" si="15"/>
        <v>#DIV/0!</v>
      </c>
      <c r="O29" s="21" t="e">
        <f t="shared" si="15"/>
        <v>#DIV/0!</v>
      </c>
      <c r="P29" s="21" t="e">
        <f t="shared" si="15"/>
        <v>#DIV/0!</v>
      </c>
      <c r="Q29" s="21" t="e">
        <f t="shared" si="15"/>
        <v>#DIV/0!</v>
      </c>
      <c r="R29" s="21" t="e">
        <f t="shared" si="15"/>
        <v>#DIV/0!</v>
      </c>
      <c r="S29" s="21" t="e">
        <f t="shared" si="15"/>
        <v>#DIV/0!</v>
      </c>
      <c r="T29" s="24" t="e">
        <f>'ModelParams Lw'!$B$3+'ModelParams Lw'!$B$4*LOG10($B29/3600/(PI()/4*($D29/1000)^2))+'ModelParams Lw'!$B$5*LOG10(2*$H29/(1.2*($B29/3600/(PI()/4*($D29/1000)^2))^2))+10*LOG10($D29/1000)+L29</f>
        <v>#DIV/0!</v>
      </c>
      <c r="U29" s="24" t="e">
        <f>'ModelParams Lw'!$B$3+'ModelParams Lw'!$B$4*LOG10($B29/3600/(PI()/4*($D29/1000)^2))+'ModelParams Lw'!$B$5*LOG10(2*$H29/(1.2*($B29/3600/(PI()/4*($D29/1000)^2))^2))+10*LOG10($D29/1000)+M29</f>
        <v>#DIV/0!</v>
      </c>
      <c r="V29" s="24" t="e">
        <f>'ModelParams Lw'!$B$3+'ModelParams Lw'!$B$4*LOG10($B29/3600/(PI()/4*($D29/1000)^2))+'ModelParams Lw'!$B$5*LOG10(2*$H29/(1.2*($B29/3600/(PI()/4*($D29/1000)^2))^2))+10*LOG10($D29/1000)+N29</f>
        <v>#DIV/0!</v>
      </c>
      <c r="W29" s="24" t="e">
        <f>'ModelParams Lw'!$B$3+'ModelParams Lw'!$B$4*LOG10($B29/3600/(PI()/4*($D29/1000)^2))+'ModelParams Lw'!$B$5*LOG10(2*$H29/(1.2*($B29/3600/(PI()/4*($D29/1000)^2))^2))+10*LOG10($D29/1000)+O29</f>
        <v>#DIV/0!</v>
      </c>
      <c r="X29" s="24" t="e">
        <f>'ModelParams Lw'!$B$3+'ModelParams Lw'!$B$4*LOG10($B29/3600/(PI()/4*($D29/1000)^2))+'ModelParams Lw'!$B$5*LOG10(2*$H29/(1.2*($B29/3600/(PI()/4*($D29/1000)^2))^2))+10*LOG10($D29/1000)+P29</f>
        <v>#DIV/0!</v>
      </c>
      <c r="Y29" s="24" t="e">
        <f>'ModelParams Lw'!$B$3+'ModelParams Lw'!$B$4*LOG10($B29/3600/(PI()/4*($D29/1000)^2))+'ModelParams Lw'!$B$5*LOG10(2*$H29/(1.2*($B29/3600/(PI()/4*($D29/1000)^2))^2))+10*LOG10($D29/1000)+Q29</f>
        <v>#DIV/0!</v>
      </c>
      <c r="Z29" s="24" t="e">
        <f>'ModelParams Lw'!$B$3+'ModelParams Lw'!$B$4*LOG10($B29/3600/(PI()/4*($D29/1000)^2))+'ModelParams Lw'!$B$5*LOG10(2*$H29/(1.2*($B29/3600/(PI()/4*($D29/1000)^2))^2))+10*LOG10($D29/1000)+R29</f>
        <v>#DIV/0!</v>
      </c>
      <c r="AA29" s="24" t="e">
        <f>'ModelParams Lw'!$B$3+'ModelParams Lw'!$B$4*LOG10($B29/3600/(PI()/4*($D29/1000)^2))+'ModelParams Lw'!$B$5*LOG10(2*$H29/(1.2*($B29/3600/(PI()/4*($D29/1000)^2))^2))+10*LOG10($D29/1000)+S29</f>
        <v>#DIV/0!</v>
      </c>
      <c r="AB29" s="24" t="e">
        <f>10*LOG10(IF(T29="",0,POWER(10,((T29+'ModelParams Lw'!$O$4)/10))) +IF(U29="",0,POWER(10,((U29+'ModelParams Lw'!$P$4)/10))) +IF(V29="",0,POWER(10,((V29+'ModelParams Lw'!$Q$4)/10))) +IF(W29="",0,POWER(10,((W29+'ModelParams Lw'!$R$4)/10))) +IF(X29="",0,POWER(10,((X29+'ModelParams Lw'!$S$4)/10))) +IF(Y29="",0,POWER(10,((Y29+'ModelParams Lw'!$T$4)/10))) +IF(Z29="",0,POWER(10,((Z29+'ModelParams Lw'!$U$4)/10)))+IF(AA29="",0,POWER(10,((AA29+'ModelParams Lw'!$V$4)/10))))</f>
        <v>#DIV/0!</v>
      </c>
      <c r="AC29" s="24" t="e">
        <f t="shared" si="16"/>
        <v>#DIV/0!</v>
      </c>
      <c r="AD29" s="24" t="e">
        <f>(T29-'ModelParams Lw'!O$10)/'ModelParams Lw'!O$11</f>
        <v>#DIV/0!</v>
      </c>
      <c r="AE29" s="24" t="e">
        <f>(U29-'ModelParams Lw'!P$10)/'ModelParams Lw'!P$11</f>
        <v>#DIV/0!</v>
      </c>
      <c r="AF29" s="24" t="e">
        <f>(V29-'ModelParams Lw'!Q$10)/'ModelParams Lw'!Q$11</f>
        <v>#DIV/0!</v>
      </c>
      <c r="AG29" s="24" t="e">
        <f>(W29-'ModelParams Lw'!R$10)/'ModelParams Lw'!R$11</f>
        <v>#DIV/0!</v>
      </c>
      <c r="AH29" s="24" t="e">
        <f>(X29-'ModelParams Lw'!S$10)/'ModelParams Lw'!S$11</f>
        <v>#DIV/0!</v>
      </c>
      <c r="AI29" s="24" t="e">
        <f>(Y29-'ModelParams Lw'!T$10)/'ModelParams Lw'!T$11</f>
        <v>#DIV/0!</v>
      </c>
      <c r="AJ29" s="24" t="e">
        <f>(Z29-'ModelParams Lw'!U$10)/'ModelParams Lw'!U$11</f>
        <v>#DIV/0!</v>
      </c>
      <c r="AK29" s="24" t="e">
        <f>(AA29-'ModelParams Lw'!V$10)/'ModelParams Lw'!V$11</f>
        <v>#DIV/0!</v>
      </c>
      <c r="AL29" s="24" t="e">
        <f t="shared" si="17"/>
        <v>#DIV/0!</v>
      </c>
      <c r="AM29" s="24" t="e">
        <f>LOOKUP($G29,SilencerParams!$E$3:$E$98,SilencerParams!K$3:K$98)</f>
        <v>#DIV/0!</v>
      </c>
      <c r="AN29" s="24" t="e">
        <f>LOOKUP($G29,SilencerParams!$E$3:$E$98,SilencerParams!L$3:L$98)</f>
        <v>#DIV/0!</v>
      </c>
      <c r="AO29" s="24" t="e">
        <f>LOOKUP($G29,SilencerParams!$E$3:$E$98,SilencerParams!M$3:M$98)</f>
        <v>#DIV/0!</v>
      </c>
      <c r="AP29" s="24" t="e">
        <f>LOOKUP($G29,SilencerParams!$E$3:$E$98,SilencerParams!N$3:N$98)</f>
        <v>#DIV/0!</v>
      </c>
      <c r="AQ29" s="24" t="e">
        <f>LOOKUP($G29,SilencerParams!$E$3:$E$98,SilencerParams!O$3:O$98)</f>
        <v>#DIV/0!</v>
      </c>
      <c r="AR29" s="24" t="e">
        <f>LOOKUP($G29,SilencerParams!$E$3:$E$98,SilencerParams!P$3:P$98)</f>
        <v>#DIV/0!</v>
      </c>
      <c r="AS29" s="24" t="e">
        <f>LOOKUP($G29,SilencerParams!$E$3:$E$98,SilencerParams!Q$3:Q$98)</f>
        <v>#DIV/0!</v>
      </c>
      <c r="AT29" s="24" t="e">
        <f>LOOKUP($G29,SilencerParams!$E$3:$E$98,SilencerParams!R$3:R$98)</f>
        <v>#DIV/0!</v>
      </c>
      <c r="AU29" s="151" t="e">
        <f>LOOKUP($G29,SilencerParams!$E$3:$E$98,SilencerParams!S$3:S$98)</f>
        <v>#DIV/0!</v>
      </c>
      <c r="AV29" s="151" t="e">
        <f>LOOKUP($G29,SilencerParams!$E$3:$E$98,SilencerParams!T$3:T$98)</f>
        <v>#DIV/0!</v>
      </c>
      <c r="AW29" s="151" t="e">
        <f>LOOKUP($G29,SilencerParams!$E$3:$E$98,SilencerParams!U$3:U$98)</f>
        <v>#DIV/0!</v>
      </c>
      <c r="AX29" s="151" t="e">
        <f>LOOKUP($G29,SilencerParams!$E$3:$E$98,SilencerParams!V$3:V$98)</f>
        <v>#DIV/0!</v>
      </c>
      <c r="AY29" s="151" t="e">
        <f>LOOKUP($G29,SilencerParams!$E$3:$E$98,SilencerParams!W$3:W$98)</f>
        <v>#DIV/0!</v>
      </c>
      <c r="AZ29" s="151" t="e">
        <f>LOOKUP($G29,SilencerParams!$E$3:$E$98,SilencerParams!X$3:X$98)</f>
        <v>#DIV/0!</v>
      </c>
      <c r="BA29" s="151" t="e">
        <f>LOOKUP($G29,SilencerParams!$E$3:$E$98,SilencerParams!Y$3:Y$98)</f>
        <v>#DIV/0!</v>
      </c>
      <c r="BB29" s="151" t="e">
        <f>LOOKUP($G29,SilencerParams!$E$3:$E$98,SilencerParams!Z$3:Z$98)</f>
        <v>#DIV/0!</v>
      </c>
      <c r="BC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LOOKUP(IF(MROUND($AL29,2)&lt;=$AL29,CONCATENATE($D29,IF($F29&gt;=1000,$F29,CONCATENATE(0,$F29)),CONCATENATE(0,MROUND($AL29,2)+2)),CONCATENATE($D29,IF($F29&gt;=1000,$F29,CONCATENATE(0,$F29)),CONCATENATE(0,MROUND($AL29,2)-2))),SilencerParams!$E$3:$E$98,SilencerParams!S$3:S$98)</f>
        <v>#DIV/0!</v>
      </c>
      <c r="BD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LOOKUP(IF(MROUND($AL29,2)&lt;=$AL29,CONCATENATE($D29,IF($F29&gt;=1000,$F29,CONCATENATE(0,$F29)),CONCATENATE(0,MROUND($AL29,2)+2)),CONCATENATE($D29,IF($F29&gt;=1000,$F29,CONCATENATE(0,$F29)),CONCATENATE(0,MROUND($AL29,2)-2))),SilencerParams!$E$3:$E$98,SilencerParams!T$3:T$98)</f>
        <v>#DIV/0!</v>
      </c>
      <c r="BE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LOOKUP(IF(MROUND($AL29,2)&lt;=$AL29,CONCATENATE($D29,IF($F29&gt;=1000,$F29,CONCATENATE(0,$F29)),CONCATENATE(0,MROUND($AL29,2)+2)),CONCATENATE($D29,IF($F29&gt;=1000,$F29,CONCATENATE(0,$F29)),CONCATENATE(0,MROUND($AL29,2)-2))),SilencerParams!$E$3:$E$98,SilencerParams!U$3:U$98)</f>
        <v>#DIV/0!</v>
      </c>
      <c r="BF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LOOKUP(IF(MROUND($AL29,2)&lt;=$AL29,CONCATENATE($D29,IF($F29&gt;=1000,$F29,CONCATENATE(0,$F29)),CONCATENATE(0,MROUND($AL29,2)+2)),CONCATENATE($D29,IF($F29&gt;=1000,$F29,CONCATENATE(0,$F29)),CONCATENATE(0,MROUND($AL29,2)-2))),SilencerParams!$E$3:$E$98,SilencerParams!V$3:V$98)</f>
        <v>#DIV/0!</v>
      </c>
      <c r="BG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LOOKUP(IF(MROUND($AL29,2)&lt;=$AL29,CONCATENATE($D29,IF($F29&gt;=1000,$F29,CONCATENATE(0,$F29)),CONCATENATE(0,MROUND($AL29,2)+2)),CONCATENATE($D29,IF($F29&gt;=1000,$F29,CONCATENATE(0,$F29)),CONCATENATE(0,MROUND($AL29,2)-2))),SilencerParams!$E$3:$E$98,SilencerParams!W$3:W$98)</f>
        <v>#DIV/0!</v>
      </c>
      <c r="BH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LOOKUP(IF(MROUND($AL29,2)&lt;=$AL29,CONCATENATE($D29,IF($F29&gt;=1000,$F29,CONCATENATE(0,$F29)),CONCATENATE(0,MROUND($AL29,2)+2)),CONCATENATE($D29,IF($F29&gt;=1000,$F29,CONCATENATE(0,$F29)),CONCATENATE(0,MROUND($AL29,2)-2))),SilencerParams!$E$3:$E$98,SilencerParams!X$3:X$98)</f>
        <v>#DIV/0!</v>
      </c>
      <c r="BI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LOOKUP(IF(MROUND($AL29,2)&lt;=$AL29,CONCATENATE($D29,IF($F29&gt;=1000,$F29,CONCATENATE(0,$F29)),CONCATENATE(0,MROUND($AL29,2)+2)),CONCATENATE($D29,IF($F29&gt;=1000,$F29,CONCATENATE(0,$F29)),CONCATENATE(0,MROUND($AL29,2)-2))),SilencerParams!$E$3:$E$98,SilencerParams!Y$3:Y$98)</f>
        <v>#DIV/0!</v>
      </c>
      <c r="BJ29" s="151" t="e">
        <f>LOOKUP(IF(MROUND($AL29,2)&lt;=$AL29,CONCATENATE($D29,IF($F29&gt;=1000,$F29,CONCATENATE(0,$F29)),CONCATENATE(0,MROUND($AL29,2)+2)),CONCATENATE($D29,IF($F29&gt;=1000,$F29,CONCATENATE(0,$F29)),CONCATENATE(0,MROUND($AL29,2)-2))),SilencerParams!$E$3:$E$98,SilencerParams!Z$3:Z$98)</f>
        <v>#DIV/0!</v>
      </c>
      <c r="BK29" s="151" t="e">
        <f>IF($AL29&lt;2,LOOKUP(CONCATENATE($D29,IF($E29&gt;=1000,$E29,CONCATENATE(0,$E29)),"02"),SilencerParams!$E$3:$E$98,SilencerParams!S$3:S$98)/(LOG10(2)-LOG10(0.0001))*(LOG10($AL29)-LOG10(0.0001)),(BC29-AU29)/(LOG10(IF(MROUND($AL29,2)&lt;=$AL29,MROUND($AL29,2)+2,MROUND($AL29,2)-2))-LOG10(MROUND($AL29,2)))*(LOG10($AL29)-LOG10(MROUND($AL29,2)))+AU29)</f>
        <v>#DIV/0!</v>
      </c>
      <c r="BL29" s="151" t="e">
        <f>IF($AL29&lt;2,LOOKUP(CONCATENATE($D29,IF($E29&gt;=1000,$E29,CONCATENATE(0,$E29)),"02"),SilencerParams!$E$3:$E$98,SilencerParams!T$3:T$98)/(LOG10(2)-LOG10(0.0001))*(LOG10($AL29)-LOG10(0.0001)),(BD29-AV29)/(LOG10(IF(MROUND($AL29,2)&lt;=$AL29,MROUND($AL29,2)+2,MROUND($AL29,2)-2))-LOG10(MROUND($AL29,2)))*(LOG10($AL29)-LOG10(MROUND($AL29,2)))+AV29)</f>
        <v>#DIV/0!</v>
      </c>
      <c r="BM29" s="151" t="e">
        <f>IF($AL29&lt;2,LOOKUP(CONCATENATE($D29,IF($E29&gt;=1000,$E29,CONCATENATE(0,$E29)),"02"),SilencerParams!$E$3:$E$98,SilencerParams!U$3:U$98)/(LOG10(2)-LOG10(0.0001))*(LOG10($AL29)-LOG10(0.0001)),(BE29-AW29)/(LOG10(IF(MROUND($AL29,2)&lt;=$AL29,MROUND($AL29,2)+2,MROUND($AL29,2)-2))-LOG10(MROUND($AL29,2)))*(LOG10($AL29)-LOG10(MROUND($AL29,2)))+AW29)</f>
        <v>#DIV/0!</v>
      </c>
      <c r="BN29" s="151" t="e">
        <f>IF($AL29&lt;2,LOOKUP(CONCATENATE($D29,IF($E29&gt;=1000,$E29,CONCATENATE(0,$E29)),"02"),SilencerParams!$E$3:$E$98,SilencerParams!V$3:V$98)/(LOG10(2)-LOG10(0.0001))*(LOG10($AL29)-LOG10(0.0001)),(BF29-AX29)/(LOG10(IF(MROUND($AL29,2)&lt;=$AL29,MROUND($AL29,2)+2,MROUND($AL29,2)-2))-LOG10(MROUND($AL29,2)))*(LOG10($AL29)-LOG10(MROUND($AL29,2)))+AX29)</f>
        <v>#DIV/0!</v>
      </c>
      <c r="BO29" s="151" t="e">
        <f>IF($AL29&lt;2,LOOKUP(CONCATENATE($D29,IF($E29&gt;=1000,$E29,CONCATENATE(0,$E29)),"02"),SilencerParams!$E$3:$E$98,SilencerParams!W$3:W$98)/(LOG10(2)-LOG10(0.0001))*(LOG10($AL29)-LOG10(0.0001)),(BG29-AY29)/(LOG10(IF(MROUND($AL29,2)&lt;=$AL29,MROUND($AL29,2)+2,MROUND($AL29,2)-2))-LOG10(MROUND($AL29,2)))*(LOG10($AL29)-LOG10(MROUND($AL29,2)))+AY29)</f>
        <v>#DIV/0!</v>
      </c>
      <c r="BP29" s="151" t="e">
        <f>IF($AL29&lt;2,LOOKUP(CONCATENATE($D29,IF($E29&gt;=1000,$E29,CONCATENATE(0,$E29)),"02"),SilencerParams!$E$3:$E$98,SilencerParams!X$3:X$98)/(LOG10(2)-LOG10(0.0001))*(LOG10($AL29)-LOG10(0.0001)),(BH29-AZ29)/(LOG10(IF(MROUND($AL29,2)&lt;=$AL29,MROUND($AL29,2)+2,MROUND($AL29,2)-2))-LOG10(MROUND($AL29,2)))*(LOG10($AL29)-LOG10(MROUND($AL29,2)))+AZ29)</f>
        <v>#DIV/0!</v>
      </c>
      <c r="BQ29" s="151" t="e">
        <f>IF($AL29&lt;2,LOOKUP(CONCATENATE($D29,IF($E29&gt;=1000,$E29,CONCATENATE(0,$E29)),"02"),SilencerParams!$E$3:$E$98,SilencerParams!Y$3:Y$98)/(LOG10(2)-LOG10(0.0001))*(LOG10($AL29)-LOG10(0.0001)),(BI29-BA29)/(LOG10(IF(MROUND($AL29,2)&lt;=$AL29,MROUND($AL29,2)+2,MROUND($AL29,2)-2))-LOG10(MROUND($AL29,2)))*(LOG10($AL29)-LOG10(MROUND($AL29,2)))+BA29)</f>
        <v>#DIV/0!</v>
      </c>
      <c r="BR29" s="151" t="e">
        <f>IF($AL29&lt;2,LOOKUP(CONCATENATE($D29,IF($E29&gt;=1000,$E29,CONCATENATE(0,$E29)),"02"),SilencerParams!$E$3:$E$98,SilencerParams!Z$3:Z$98)/(LOG10(2)-LOG10(0.0001))*(LOG10($AL29)-LOG10(0.0001)),(BJ29-BB29)/(LOG10(IF(MROUND($AL29,2)&lt;=$AL29,MROUND($AL29,2)+2,MROUND($AL29,2)-2))-LOG10(MROUND($AL29,2)))*(LOG10($AL29)-LOG10(MROUND($AL29,2)))+BB29)</f>
        <v>#DIV/0!</v>
      </c>
      <c r="BS29" s="24" t="e">
        <f t="shared" si="18"/>
        <v>#DIV/0!</v>
      </c>
      <c r="BT29" s="24" t="e">
        <f t="shared" si="19"/>
        <v>#DIV/0!</v>
      </c>
      <c r="BU29" s="24" t="e">
        <f t="shared" si="20"/>
        <v>#DIV/0!</v>
      </c>
      <c r="BV29" s="24" t="e">
        <f t="shared" si="21"/>
        <v>#DIV/0!</v>
      </c>
      <c r="BW29" s="24" t="e">
        <f t="shared" si="22"/>
        <v>#DIV/0!</v>
      </c>
      <c r="BX29" s="24" t="e">
        <f t="shared" si="23"/>
        <v>#DIV/0!</v>
      </c>
      <c r="BY29" s="24" t="e">
        <f t="shared" si="24"/>
        <v>#DIV/0!</v>
      </c>
      <c r="BZ29" s="24" t="e">
        <f t="shared" si="25"/>
        <v>#DIV/0!</v>
      </c>
      <c r="CA29" s="24" t="e">
        <f>10*LOG10(IF(BS29="",0,POWER(10,((BS29+'ModelParams Lw'!$O$4)/10))) +IF(BT29="",0,POWER(10,((BT29+'ModelParams Lw'!$P$4)/10))) +IF(BU29="",0,POWER(10,((BU29+'ModelParams Lw'!$Q$4)/10))) +IF(BV29="",0,POWER(10,((BV29+'ModelParams Lw'!$R$4)/10))) +IF(BW29="",0,POWER(10,((BW29+'ModelParams Lw'!$S$4)/10))) +IF(BX29="",0,POWER(10,((BX29+'ModelParams Lw'!$T$4)/10))) +IF(BY29="",0,POWER(10,((BY29+'ModelParams Lw'!$U$4)/10)))+IF(BZ29="",0,POWER(10,((BZ29+'ModelParams Lw'!$V$4)/10))))</f>
        <v>#DIV/0!</v>
      </c>
      <c r="CB29" s="24" t="e">
        <f t="shared" si="26"/>
        <v>#DIV/0!</v>
      </c>
      <c r="CC29" s="24" t="e">
        <f>(BS29-'ModelParams Lw'!O$10)/'ModelParams Lw'!O$11</f>
        <v>#DIV/0!</v>
      </c>
      <c r="CD29" s="24" t="e">
        <f>(BT29-'ModelParams Lw'!P$10)/'ModelParams Lw'!P$11</f>
        <v>#DIV/0!</v>
      </c>
      <c r="CE29" s="24" t="e">
        <f>(BU29-'ModelParams Lw'!Q$10)/'ModelParams Lw'!Q$11</f>
        <v>#DIV/0!</v>
      </c>
      <c r="CF29" s="24" t="e">
        <f>(BV29-'ModelParams Lw'!R$10)/'ModelParams Lw'!R$11</f>
        <v>#DIV/0!</v>
      </c>
      <c r="CG29" s="24" t="e">
        <f>(BW29-'ModelParams Lw'!S$10)/'ModelParams Lw'!S$11</f>
        <v>#DIV/0!</v>
      </c>
      <c r="CH29" s="24" t="e">
        <f>(BX29-'ModelParams Lw'!T$10)/'ModelParams Lw'!T$11</f>
        <v>#DIV/0!</v>
      </c>
      <c r="CI29" s="24" t="e">
        <f>(BY29-'ModelParams Lw'!U$10)/'ModelParams Lw'!U$11</f>
        <v>#DIV/0!</v>
      </c>
      <c r="CJ29" s="24" t="e">
        <f>(BZ29-'ModelParams Lw'!V$10)/'ModelParams Lw'!V$11</f>
        <v>#DIV/0!</v>
      </c>
      <c r="CK29" s="24">
        <f>IF(Calcul!$E34="SW",'ModelParams Lw'!C$18+'ModelParams Lw'!C$19*LOG(CK$3)+'ModelParams Lw'!C$20*(PI()/4*($D29/1000)^2),IF('ModelParams Lw'!C$21+'ModelParams Lw'!C$22*LOG(CK$3)+'ModelParams Lw'!C$23*(PI()/4*($D29/1000)^2)&lt;'ModelParams Lw'!C$18+'ModelParams Lw'!C$19*LOG(CK$3)+'ModelParams Lw'!C$20*(PI()/4*($D29/1000)^2),'ModelParams Lw'!C$18+'ModelParams Lw'!C$19*LOG(CK$3)+'ModelParams Lw'!C$20*(PI()/4*($D29/1000)^2),'ModelParams Lw'!C$21+'ModelParams Lw'!C$22*LOG(CK$3)+'ModelParams Lw'!C$23*(PI()/4*($D29/1000)^2)))</f>
        <v>31.246735224896717</v>
      </c>
      <c r="CL29" s="24">
        <f>IF(Calcul!$E34="SW",'ModelParams Lw'!D$18+'ModelParams Lw'!D$19*LOG(CL$3)+'ModelParams Lw'!D$20*(PI()/4*($D29/1000)^2),IF('ModelParams Lw'!D$21+'ModelParams Lw'!D$22*LOG(CL$3)+'ModelParams Lw'!D$23*(PI()/4*($D29/1000)^2)&lt;'ModelParams Lw'!D$18+'ModelParams Lw'!D$19*LOG(CL$3)+'ModelParams Lw'!D$20*(PI()/4*($D29/1000)^2),'ModelParams Lw'!D$18+'ModelParams Lw'!D$19*LOG(CL$3)+'ModelParams Lw'!D$20*(PI()/4*($D29/1000)^2),'ModelParams Lw'!D$21+'ModelParams Lw'!D$22*LOG(CL$3)+'ModelParams Lw'!D$23*(PI()/4*($D29/1000)^2)))</f>
        <v>39.203910379364636</v>
      </c>
      <c r="CM29" s="24">
        <f>IF(Calcul!$E34="SW",'ModelParams Lw'!E$18+'ModelParams Lw'!E$19*LOG(CM$3)+'ModelParams Lw'!E$20*(PI()/4*($D29/1000)^2),IF('ModelParams Lw'!E$21+'ModelParams Lw'!E$22*LOG(CM$3)+'ModelParams Lw'!E$23*(PI()/4*($D29/1000)^2)&lt;'ModelParams Lw'!E$18+'ModelParams Lw'!E$19*LOG(CM$3)+'ModelParams Lw'!E$20*(PI()/4*($D29/1000)^2),'ModelParams Lw'!E$18+'ModelParams Lw'!E$19*LOG(CM$3)+'ModelParams Lw'!E$20*(PI()/4*($D29/1000)^2),'ModelParams Lw'!E$21+'ModelParams Lw'!E$22*LOG(CM$3)+'ModelParams Lw'!E$23*(PI()/4*($D29/1000)^2)))</f>
        <v>38.761096154158118</v>
      </c>
      <c r="CN29" s="24">
        <f>IF(Calcul!$E34="SW",'ModelParams Lw'!F$18+'ModelParams Lw'!F$19*LOG(CN$3)+'ModelParams Lw'!F$20*(PI()/4*($D29/1000)^2),IF('ModelParams Lw'!F$21+'ModelParams Lw'!F$22*LOG(CN$3)+'ModelParams Lw'!F$23*(PI()/4*($D29/1000)^2)&lt;'ModelParams Lw'!F$18+'ModelParams Lw'!F$19*LOG(CN$3)+'ModelParams Lw'!F$20*(PI()/4*($D29/1000)^2),'ModelParams Lw'!F$18+'ModelParams Lw'!F$19*LOG(CN$3)+'ModelParams Lw'!F$20*(PI()/4*($D29/1000)^2),'ModelParams Lw'!F$21+'ModelParams Lw'!F$22*LOG(CN$3)+'ModelParams Lw'!F$23*(PI()/4*($D29/1000)^2)))</f>
        <v>42.457901012674256</v>
      </c>
      <c r="CO29" s="24">
        <f>IF(Calcul!$E34="SW",'ModelParams Lw'!G$18+'ModelParams Lw'!G$19*LOG(CO$3)+'ModelParams Lw'!G$20*(PI()/4*($D29/1000)^2),IF('ModelParams Lw'!G$21+'ModelParams Lw'!G$22*LOG(CO$3)+'ModelParams Lw'!G$23*(PI()/4*($D29/1000)^2)&lt;'ModelParams Lw'!G$18+'ModelParams Lw'!G$19*LOG(CO$3)+'ModelParams Lw'!G$20*(PI()/4*($D29/1000)^2),'ModelParams Lw'!G$18+'ModelParams Lw'!G$19*LOG(CO$3)+'ModelParams Lw'!G$20*(PI()/4*($D29/1000)^2),'ModelParams Lw'!G$21+'ModelParams Lw'!G$22*LOG(CO$3)+'ModelParams Lw'!G$23*(PI()/4*($D29/1000)^2)))</f>
        <v>39.983812335865188</v>
      </c>
      <c r="CP29" s="24">
        <f>IF(Calcul!$E34="SW",'ModelParams Lw'!H$18+'ModelParams Lw'!H$19*LOG(CP$3)+'ModelParams Lw'!H$20*(PI()/4*($D29/1000)^2),IF('ModelParams Lw'!H$21+'ModelParams Lw'!H$22*LOG(CP$3)+'ModelParams Lw'!H$23*(PI()/4*($D29/1000)^2)&lt;'ModelParams Lw'!H$18+'ModelParams Lw'!H$19*LOG(CP$3)+'ModelParams Lw'!H$20*(PI()/4*($D29/1000)^2),'ModelParams Lw'!H$18+'ModelParams Lw'!H$19*LOG(CP$3)+'ModelParams Lw'!H$20*(PI()/4*($D29/1000)^2),'ModelParams Lw'!H$21+'ModelParams Lw'!H$22*LOG(CP$3)+'ModelParams Lw'!H$23*(PI()/4*($D29/1000)^2)))</f>
        <v>40.306137042572608</v>
      </c>
      <c r="CQ29" s="24">
        <f>IF(Calcul!$E34="SW",'ModelParams Lw'!I$18+'ModelParams Lw'!I$19*LOG(CQ$3)+'ModelParams Lw'!I$20*(PI()/4*($D29/1000)^2),IF('ModelParams Lw'!I$21+'ModelParams Lw'!I$22*LOG(CQ$3)+'ModelParams Lw'!I$23*(PI()/4*($D29/1000)^2)&lt;'ModelParams Lw'!I$18+'ModelParams Lw'!I$19*LOG(CQ$3)+'ModelParams Lw'!I$20*(PI()/4*($D29/1000)^2),'ModelParams Lw'!I$18+'ModelParams Lw'!I$19*LOG(CQ$3)+'ModelParams Lw'!I$20*(PI()/4*($D29/1000)^2),'ModelParams Lw'!I$21+'ModelParams Lw'!I$22*LOG(CQ$3)+'ModelParams Lw'!I$23*(PI()/4*($D29/1000)^2)))</f>
        <v>35.604370798776131</v>
      </c>
      <c r="CR29" s="24">
        <f>IF(Calcul!$E34="SW",'ModelParams Lw'!J$18+'ModelParams Lw'!J$19*LOG(CR$3)+'ModelParams Lw'!J$20*(PI()/4*($D29/1000)^2),IF('ModelParams Lw'!J$21+'ModelParams Lw'!J$22*LOG(CR$3)+'ModelParams Lw'!J$23*(PI()/4*($D29/1000)^2)&lt;'ModelParams Lw'!J$18+'ModelParams Lw'!J$19*LOG(CR$3)+'ModelParams Lw'!J$20*(PI()/4*($D29/1000)^2),'ModelParams Lw'!J$18+'ModelParams Lw'!J$19*LOG(CR$3)+'ModelParams Lw'!J$20*(PI()/4*($D29/1000)^2),'ModelParams Lw'!J$21+'ModelParams Lw'!J$22*LOG(CR$3)+'ModelParams Lw'!J$23*(PI()/4*($D29/1000)^2)))</f>
        <v>26.405199060578074</v>
      </c>
      <c r="CS29" s="24" t="e">
        <f t="shared" si="3"/>
        <v>#DIV/0!</v>
      </c>
      <c r="CT29" s="24" t="e">
        <f t="shared" si="4"/>
        <v>#DIV/0!</v>
      </c>
      <c r="CU29" s="24" t="e">
        <f t="shared" si="5"/>
        <v>#DIV/0!</v>
      </c>
      <c r="CV29" s="24" t="e">
        <f t="shared" si="6"/>
        <v>#DIV/0!</v>
      </c>
      <c r="CW29" s="24" t="e">
        <f t="shared" si="7"/>
        <v>#DIV/0!</v>
      </c>
      <c r="CX29" s="24" t="e">
        <f t="shared" si="8"/>
        <v>#DIV/0!</v>
      </c>
      <c r="CY29" s="24" t="e">
        <f t="shared" si="9"/>
        <v>#DIV/0!</v>
      </c>
      <c r="CZ29" s="24" t="e">
        <f t="shared" si="10"/>
        <v>#DIV/0!</v>
      </c>
      <c r="DA29" s="24" t="e">
        <f>10*LOG10(IF(CS29="",0,POWER(10,((CS29+'ModelParams Lw'!$O$4)/10))) +IF(CT29="",0,POWER(10,((CT29+'ModelParams Lw'!$P$4)/10))) +IF(CU29="",0,POWER(10,((CU29+'ModelParams Lw'!$Q$4)/10))) +IF(CV29="",0,POWER(10,((CV29+'ModelParams Lw'!$R$4)/10))) +IF(CW29="",0,POWER(10,((CW29+'ModelParams Lw'!$S$4)/10))) +IF(CX29="",0,POWER(10,((CX29+'ModelParams Lw'!$T$4)/10))) +IF(CY29="",0,POWER(10,((CY29+'ModelParams Lw'!$U$4)/10)))+IF(CZ29="",0,POWER(10,((CZ29+'ModelParams Lw'!$V$4)/10))))</f>
        <v>#DIV/0!</v>
      </c>
      <c r="DB29" s="24" t="e">
        <f t="shared" si="27"/>
        <v>#DIV/0!</v>
      </c>
      <c r="DC29" s="24" t="e">
        <f>(CS29-'ModelParams Lw'!$O$10)/'ModelParams Lw'!$O$11</f>
        <v>#DIV/0!</v>
      </c>
      <c r="DD29" s="24" t="e">
        <f>(CT29-'ModelParams Lw'!$P$10)/'ModelParams Lw'!$P$11</f>
        <v>#DIV/0!</v>
      </c>
      <c r="DE29" s="24" t="e">
        <f>(CU29-'ModelParams Lw'!$Q$10)/'ModelParams Lw'!$Q$11</f>
        <v>#DIV/0!</v>
      </c>
      <c r="DF29" s="24" t="e">
        <f>(CV29-'ModelParams Lw'!$R$10)/'ModelParams Lw'!$R$11</f>
        <v>#DIV/0!</v>
      </c>
      <c r="DG29" s="24" t="e">
        <f>(CW29-'ModelParams Lw'!$S$10)/'ModelParams Lw'!$S$11</f>
        <v>#DIV/0!</v>
      </c>
      <c r="DH29" s="24" t="e">
        <f>(CX29-'ModelParams Lw'!$T$10)/'ModelParams Lw'!$T$11</f>
        <v>#DIV/0!</v>
      </c>
      <c r="DI29" s="24" t="e">
        <f>(CY29-'ModelParams Lw'!$U$10)/'ModelParams Lw'!$U$11</f>
        <v>#DIV/0!</v>
      </c>
      <c r="DJ29" s="24" t="e">
        <f>(CZ29-'ModelParams Lw'!$V$10)/'ModelParams Lw'!$V$11</f>
        <v>#DIV/0!</v>
      </c>
    </row>
    <row r="30" spans="1:114">
      <c r="A30" s="12">
        <f>Calcul!B35</f>
        <v>0</v>
      </c>
      <c r="B30" s="12">
        <f t="shared" si="11"/>
        <v>0</v>
      </c>
      <c r="C30" s="12">
        <f>Calcul!C35</f>
        <v>0</v>
      </c>
      <c r="D30" s="12">
        <f>Calcul!D35</f>
        <v>0</v>
      </c>
      <c r="E30" s="12">
        <f t="shared" si="12"/>
        <v>400</v>
      </c>
      <c r="F30" s="12">
        <f t="shared" si="13"/>
        <v>900</v>
      </c>
      <c r="G30" s="12" t="e">
        <f t="shared" si="14"/>
        <v>#DIV/0!</v>
      </c>
      <c r="H30" s="24" t="e">
        <f t="shared" si="0"/>
        <v>#DIV/0!</v>
      </c>
      <c r="I30" s="24">
        <f>'ModelParams Lw'!$B$6*EXP('ModelParams Lw'!$C$6*D30)</f>
        <v>-0.98585217513044054</v>
      </c>
      <c r="J30" s="24">
        <f>'ModelParams Lw'!$B$7*D30^2+'ModelParams Lw'!$C$7*D30+'ModelParams Lw'!$D$7</f>
        <v>-7.1</v>
      </c>
      <c r="K30" s="24">
        <f>'ModelParams Lw'!$B$8*D30^2+'ModelParams Lw'!$C$8*D30+'ModelParams Lw'!$D$8</f>
        <v>46.485999999999997</v>
      </c>
      <c r="L30" s="21" t="e">
        <f t="shared" si="15"/>
        <v>#DIV/0!</v>
      </c>
      <c r="M30" s="21" t="e">
        <f t="shared" si="15"/>
        <v>#DIV/0!</v>
      </c>
      <c r="N30" s="21" t="e">
        <f t="shared" si="15"/>
        <v>#DIV/0!</v>
      </c>
      <c r="O30" s="21" t="e">
        <f t="shared" si="15"/>
        <v>#DIV/0!</v>
      </c>
      <c r="P30" s="21" t="e">
        <f t="shared" si="15"/>
        <v>#DIV/0!</v>
      </c>
      <c r="Q30" s="21" t="e">
        <f t="shared" si="15"/>
        <v>#DIV/0!</v>
      </c>
      <c r="R30" s="21" t="e">
        <f t="shared" si="15"/>
        <v>#DIV/0!</v>
      </c>
      <c r="S30" s="21" t="e">
        <f t="shared" si="15"/>
        <v>#DIV/0!</v>
      </c>
      <c r="T30" s="24" t="e">
        <f>'ModelParams Lw'!$B$3+'ModelParams Lw'!$B$4*LOG10($B30/3600/(PI()/4*($D30/1000)^2))+'ModelParams Lw'!$B$5*LOG10(2*$H30/(1.2*($B30/3600/(PI()/4*($D30/1000)^2))^2))+10*LOG10($D30/1000)+L30</f>
        <v>#DIV/0!</v>
      </c>
      <c r="U30" s="24" t="e">
        <f>'ModelParams Lw'!$B$3+'ModelParams Lw'!$B$4*LOG10($B30/3600/(PI()/4*($D30/1000)^2))+'ModelParams Lw'!$B$5*LOG10(2*$H30/(1.2*($B30/3600/(PI()/4*($D30/1000)^2))^2))+10*LOG10($D30/1000)+M30</f>
        <v>#DIV/0!</v>
      </c>
      <c r="V30" s="24" t="e">
        <f>'ModelParams Lw'!$B$3+'ModelParams Lw'!$B$4*LOG10($B30/3600/(PI()/4*($D30/1000)^2))+'ModelParams Lw'!$B$5*LOG10(2*$H30/(1.2*($B30/3600/(PI()/4*($D30/1000)^2))^2))+10*LOG10($D30/1000)+N30</f>
        <v>#DIV/0!</v>
      </c>
      <c r="W30" s="24" t="e">
        <f>'ModelParams Lw'!$B$3+'ModelParams Lw'!$B$4*LOG10($B30/3600/(PI()/4*($D30/1000)^2))+'ModelParams Lw'!$B$5*LOG10(2*$H30/(1.2*($B30/3600/(PI()/4*($D30/1000)^2))^2))+10*LOG10($D30/1000)+O30</f>
        <v>#DIV/0!</v>
      </c>
      <c r="X30" s="24" t="e">
        <f>'ModelParams Lw'!$B$3+'ModelParams Lw'!$B$4*LOG10($B30/3600/(PI()/4*($D30/1000)^2))+'ModelParams Lw'!$B$5*LOG10(2*$H30/(1.2*($B30/3600/(PI()/4*($D30/1000)^2))^2))+10*LOG10($D30/1000)+P30</f>
        <v>#DIV/0!</v>
      </c>
      <c r="Y30" s="24" t="e">
        <f>'ModelParams Lw'!$B$3+'ModelParams Lw'!$B$4*LOG10($B30/3600/(PI()/4*($D30/1000)^2))+'ModelParams Lw'!$B$5*LOG10(2*$H30/(1.2*($B30/3600/(PI()/4*($D30/1000)^2))^2))+10*LOG10($D30/1000)+Q30</f>
        <v>#DIV/0!</v>
      </c>
      <c r="Z30" s="24" t="e">
        <f>'ModelParams Lw'!$B$3+'ModelParams Lw'!$B$4*LOG10($B30/3600/(PI()/4*($D30/1000)^2))+'ModelParams Lw'!$B$5*LOG10(2*$H30/(1.2*($B30/3600/(PI()/4*($D30/1000)^2))^2))+10*LOG10($D30/1000)+R30</f>
        <v>#DIV/0!</v>
      </c>
      <c r="AA30" s="24" t="e">
        <f>'ModelParams Lw'!$B$3+'ModelParams Lw'!$B$4*LOG10($B30/3600/(PI()/4*($D30/1000)^2))+'ModelParams Lw'!$B$5*LOG10(2*$H30/(1.2*($B30/3600/(PI()/4*($D30/1000)^2))^2))+10*LOG10($D30/1000)+S30</f>
        <v>#DIV/0!</v>
      </c>
      <c r="AB30" s="24" t="e">
        <f>10*LOG10(IF(T30="",0,POWER(10,((T30+'ModelParams Lw'!$O$4)/10))) +IF(U30="",0,POWER(10,((U30+'ModelParams Lw'!$P$4)/10))) +IF(V30="",0,POWER(10,((V30+'ModelParams Lw'!$Q$4)/10))) +IF(W30="",0,POWER(10,((W30+'ModelParams Lw'!$R$4)/10))) +IF(X30="",0,POWER(10,((X30+'ModelParams Lw'!$S$4)/10))) +IF(Y30="",0,POWER(10,((Y30+'ModelParams Lw'!$T$4)/10))) +IF(Z30="",0,POWER(10,((Z30+'ModelParams Lw'!$U$4)/10)))+IF(AA30="",0,POWER(10,((AA30+'ModelParams Lw'!$V$4)/10))))</f>
        <v>#DIV/0!</v>
      </c>
      <c r="AC30" s="24" t="e">
        <f t="shared" si="16"/>
        <v>#DIV/0!</v>
      </c>
      <c r="AD30" s="24" t="e">
        <f>(T30-'ModelParams Lw'!O$10)/'ModelParams Lw'!O$11</f>
        <v>#DIV/0!</v>
      </c>
      <c r="AE30" s="24" t="e">
        <f>(U30-'ModelParams Lw'!P$10)/'ModelParams Lw'!P$11</f>
        <v>#DIV/0!</v>
      </c>
      <c r="AF30" s="24" t="e">
        <f>(V30-'ModelParams Lw'!Q$10)/'ModelParams Lw'!Q$11</f>
        <v>#DIV/0!</v>
      </c>
      <c r="AG30" s="24" t="e">
        <f>(W30-'ModelParams Lw'!R$10)/'ModelParams Lw'!R$11</f>
        <v>#DIV/0!</v>
      </c>
      <c r="AH30" s="24" t="e">
        <f>(X30-'ModelParams Lw'!S$10)/'ModelParams Lw'!S$11</f>
        <v>#DIV/0!</v>
      </c>
      <c r="AI30" s="24" t="e">
        <f>(Y30-'ModelParams Lw'!T$10)/'ModelParams Lw'!T$11</f>
        <v>#DIV/0!</v>
      </c>
      <c r="AJ30" s="24" t="e">
        <f>(Z30-'ModelParams Lw'!U$10)/'ModelParams Lw'!U$11</f>
        <v>#DIV/0!</v>
      </c>
      <c r="AK30" s="24" t="e">
        <f>(AA30-'ModelParams Lw'!V$10)/'ModelParams Lw'!V$11</f>
        <v>#DIV/0!</v>
      </c>
      <c r="AL30" s="24" t="e">
        <f t="shared" si="17"/>
        <v>#DIV/0!</v>
      </c>
      <c r="AM30" s="24" t="e">
        <f>LOOKUP($G30,SilencerParams!$E$3:$E$98,SilencerParams!K$3:K$98)</f>
        <v>#DIV/0!</v>
      </c>
      <c r="AN30" s="24" t="e">
        <f>LOOKUP($G30,SilencerParams!$E$3:$E$98,SilencerParams!L$3:L$98)</f>
        <v>#DIV/0!</v>
      </c>
      <c r="AO30" s="24" t="e">
        <f>LOOKUP($G30,SilencerParams!$E$3:$E$98,SilencerParams!M$3:M$98)</f>
        <v>#DIV/0!</v>
      </c>
      <c r="AP30" s="24" t="e">
        <f>LOOKUP($G30,SilencerParams!$E$3:$E$98,SilencerParams!N$3:N$98)</f>
        <v>#DIV/0!</v>
      </c>
      <c r="AQ30" s="24" t="e">
        <f>LOOKUP($G30,SilencerParams!$E$3:$E$98,SilencerParams!O$3:O$98)</f>
        <v>#DIV/0!</v>
      </c>
      <c r="AR30" s="24" t="e">
        <f>LOOKUP($G30,SilencerParams!$E$3:$E$98,SilencerParams!P$3:P$98)</f>
        <v>#DIV/0!</v>
      </c>
      <c r="AS30" s="24" t="e">
        <f>LOOKUP($G30,SilencerParams!$E$3:$E$98,SilencerParams!Q$3:Q$98)</f>
        <v>#DIV/0!</v>
      </c>
      <c r="AT30" s="24" t="e">
        <f>LOOKUP($G30,SilencerParams!$E$3:$E$98,SilencerParams!R$3:R$98)</f>
        <v>#DIV/0!</v>
      </c>
      <c r="AU30" s="151" t="e">
        <f>LOOKUP($G30,SilencerParams!$E$3:$E$98,SilencerParams!S$3:S$98)</f>
        <v>#DIV/0!</v>
      </c>
      <c r="AV30" s="151" t="e">
        <f>LOOKUP($G30,SilencerParams!$E$3:$E$98,SilencerParams!T$3:T$98)</f>
        <v>#DIV/0!</v>
      </c>
      <c r="AW30" s="151" t="e">
        <f>LOOKUP($G30,SilencerParams!$E$3:$E$98,SilencerParams!U$3:U$98)</f>
        <v>#DIV/0!</v>
      </c>
      <c r="AX30" s="151" t="e">
        <f>LOOKUP($G30,SilencerParams!$E$3:$E$98,SilencerParams!V$3:V$98)</f>
        <v>#DIV/0!</v>
      </c>
      <c r="AY30" s="151" t="e">
        <f>LOOKUP($G30,SilencerParams!$E$3:$E$98,SilencerParams!W$3:W$98)</f>
        <v>#DIV/0!</v>
      </c>
      <c r="AZ30" s="151" t="e">
        <f>LOOKUP($G30,SilencerParams!$E$3:$E$98,SilencerParams!X$3:X$98)</f>
        <v>#DIV/0!</v>
      </c>
      <c r="BA30" s="151" t="e">
        <f>LOOKUP($G30,SilencerParams!$E$3:$E$98,SilencerParams!Y$3:Y$98)</f>
        <v>#DIV/0!</v>
      </c>
      <c r="BB30" s="151" t="e">
        <f>LOOKUP($G30,SilencerParams!$E$3:$E$98,SilencerParams!Z$3:Z$98)</f>
        <v>#DIV/0!</v>
      </c>
      <c r="BC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LOOKUP(IF(MROUND($AL30,2)&lt;=$AL30,CONCATENATE($D30,IF($F30&gt;=1000,$F30,CONCATENATE(0,$F30)),CONCATENATE(0,MROUND($AL30,2)+2)),CONCATENATE($D30,IF($F30&gt;=1000,$F30,CONCATENATE(0,$F30)),CONCATENATE(0,MROUND($AL30,2)-2))),SilencerParams!$E$3:$E$98,SilencerParams!S$3:S$98)</f>
        <v>#DIV/0!</v>
      </c>
      <c r="BD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LOOKUP(IF(MROUND($AL30,2)&lt;=$AL30,CONCATENATE($D30,IF($F30&gt;=1000,$F30,CONCATENATE(0,$F30)),CONCATENATE(0,MROUND($AL30,2)+2)),CONCATENATE($D30,IF($F30&gt;=1000,$F30,CONCATENATE(0,$F30)),CONCATENATE(0,MROUND($AL30,2)-2))),SilencerParams!$E$3:$E$98,SilencerParams!T$3:T$98)</f>
        <v>#DIV/0!</v>
      </c>
      <c r="BE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LOOKUP(IF(MROUND($AL30,2)&lt;=$AL30,CONCATENATE($D30,IF($F30&gt;=1000,$F30,CONCATENATE(0,$F30)),CONCATENATE(0,MROUND($AL30,2)+2)),CONCATENATE($D30,IF($F30&gt;=1000,$F30,CONCATENATE(0,$F30)),CONCATENATE(0,MROUND($AL30,2)-2))),SilencerParams!$E$3:$E$98,SilencerParams!U$3:U$98)</f>
        <v>#DIV/0!</v>
      </c>
      <c r="BF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LOOKUP(IF(MROUND($AL30,2)&lt;=$AL30,CONCATENATE($D30,IF($F30&gt;=1000,$F30,CONCATENATE(0,$F30)),CONCATENATE(0,MROUND($AL30,2)+2)),CONCATENATE($D30,IF($F30&gt;=1000,$F30,CONCATENATE(0,$F30)),CONCATENATE(0,MROUND($AL30,2)-2))),SilencerParams!$E$3:$E$98,SilencerParams!V$3:V$98)</f>
        <v>#DIV/0!</v>
      </c>
      <c r="BG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LOOKUP(IF(MROUND($AL30,2)&lt;=$AL30,CONCATENATE($D30,IF($F30&gt;=1000,$F30,CONCATENATE(0,$F30)),CONCATENATE(0,MROUND($AL30,2)+2)),CONCATENATE($D30,IF($F30&gt;=1000,$F30,CONCATENATE(0,$F30)),CONCATENATE(0,MROUND($AL30,2)-2))),SilencerParams!$E$3:$E$98,SilencerParams!W$3:W$98)</f>
        <v>#DIV/0!</v>
      </c>
      <c r="BH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LOOKUP(IF(MROUND($AL30,2)&lt;=$AL30,CONCATENATE($D30,IF($F30&gt;=1000,$F30,CONCATENATE(0,$F30)),CONCATENATE(0,MROUND($AL30,2)+2)),CONCATENATE($D30,IF($F30&gt;=1000,$F30,CONCATENATE(0,$F30)),CONCATENATE(0,MROUND($AL30,2)-2))),SilencerParams!$E$3:$E$98,SilencerParams!X$3:X$98)</f>
        <v>#DIV/0!</v>
      </c>
      <c r="BI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LOOKUP(IF(MROUND($AL30,2)&lt;=$AL30,CONCATENATE($D30,IF($F30&gt;=1000,$F30,CONCATENATE(0,$F30)),CONCATENATE(0,MROUND($AL30,2)+2)),CONCATENATE($D30,IF($F30&gt;=1000,$F30,CONCATENATE(0,$F30)),CONCATENATE(0,MROUND($AL30,2)-2))),SilencerParams!$E$3:$E$98,SilencerParams!Y$3:Y$98)</f>
        <v>#DIV/0!</v>
      </c>
      <c r="BJ30" s="151" t="e">
        <f>LOOKUP(IF(MROUND($AL30,2)&lt;=$AL30,CONCATENATE($D30,IF($F30&gt;=1000,$F30,CONCATENATE(0,$F30)),CONCATENATE(0,MROUND($AL30,2)+2)),CONCATENATE($D30,IF($F30&gt;=1000,$F30,CONCATENATE(0,$F30)),CONCATENATE(0,MROUND($AL30,2)-2))),SilencerParams!$E$3:$E$98,SilencerParams!Z$3:Z$98)</f>
        <v>#DIV/0!</v>
      </c>
      <c r="BK30" s="151" t="e">
        <f>IF($AL30&lt;2,LOOKUP(CONCATENATE($D30,IF($E30&gt;=1000,$E30,CONCATENATE(0,$E30)),"02"),SilencerParams!$E$3:$E$98,SilencerParams!S$3:S$98)/(LOG10(2)-LOG10(0.0001))*(LOG10($AL30)-LOG10(0.0001)),(BC30-AU30)/(LOG10(IF(MROUND($AL30,2)&lt;=$AL30,MROUND($AL30,2)+2,MROUND($AL30,2)-2))-LOG10(MROUND($AL30,2)))*(LOG10($AL30)-LOG10(MROUND($AL30,2)))+AU30)</f>
        <v>#DIV/0!</v>
      </c>
      <c r="BL30" s="151" t="e">
        <f>IF($AL30&lt;2,LOOKUP(CONCATENATE($D30,IF($E30&gt;=1000,$E30,CONCATENATE(0,$E30)),"02"),SilencerParams!$E$3:$E$98,SilencerParams!T$3:T$98)/(LOG10(2)-LOG10(0.0001))*(LOG10($AL30)-LOG10(0.0001)),(BD30-AV30)/(LOG10(IF(MROUND($AL30,2)&lt;=$AL30,MROUND($AL30,2)+2,MROUND($AL30,2)-2))-LOG10(MROUND($AL30,2)))*(LOG10($AL30)-LOG10(MROUND($AL30,2)))+AV30)</f>
        <v>#DIV/0!</v>
      </c>
      <c r="BM30" s="151" t="e">
        <f>IF($AL30&lt;2,LOOKUP(CONCATENATE($D30,IF($E30&gt;=1000,$E30,CONCATENATE(0,$E30)),"02"),SilencerParams!$E$3:$E$98,SilencerParams!U$3:U$98)/(LOG10(2)-LOG10(0.0001))*(LOG10($AL30)-LOG10(0.0001)),(BE30-AW30)/(LOG10(IF(MROUND($AL30,2)&lt;=$AL30,MROUND($AL30,2)+2,MROUND($AL30,2)-2))-LOG10(MROUND($AL30,2)))*(LOG10($AL30)-LOG10(MROUND($AL30,2)))+AW30)</f>
        <v>#DIV/0!</v>
      </c>
      <c r="BN30" s="151" t="e">
        <f>IF($AL30&lt;2,LOOKUP(CONCATENATE($D30,IF($E30&gt;=1000,$E30,CONCATENATE(0,$E30)),"02"),SilencerParams!$E$3:$E$98,SilencerParams!V$3:V$98)/(LOG10(2)-LOG10(0.0001))*(LOG10($AL30)-LOG10(0.0001)),(BF30-AX30)/(LOG10(IF(MROUND($AL30,2)&lt;=$AL30,MROUND($AL30,2)+2,MROUND($AL30,2)-2))-LOG10(MROUND($AL30,2)))*(LOG10($AL30)-LOG10(MROUND($AL30,2)))+AX30)</f>
        <v>#DIV/0!</v>
      </c>
      <c r="BO30" s="151" t="e">
        <f>IF($AL30&lt;2,LOOKUP(CONCATENATE($D30,IF($E30&gt;=1000,$E30,CONCATENATE(0,$E30)),"02"),SilencerParams!$E$3:$E$98,SilencerParams!W$3:W$98)/(LOG10(2)-LOG10(0.0001))*(LOG10($AL30)-LOG10(0.0001)),(BG30-AY30)/(LOG10(IF(MROUND($AL30,2)&lt;=$AL30,MROUND($AL30,2)+2,MROUND($AL30,2)-2))-LOG10(MROUND($AL30,2)))*(LOG10($AL30)-LOG10(MROUND($AL30,2)))+AY30)</f>
        <v>#DIV/0!</v>
      </c>
      <c r="BP30" s="151" t="e">
        <f>IF($AL30&lt;2,LOOKUP(CONCATENATE($D30,IF($E30&gt;=1000,$E30,CONCATENATE(0,$E30)),"02"),SilencerParams!$E$3:$E$98,SilencerParams!X$3:X$98)/(LOG10(2)-LOG10(0.0001))*(LOG10($AL30)-LOG10(0.0001)),(BH30-AZ30)/(LOG10(IF(MROUND($AL30,2)&lt;=$AL30,MROUND($AL30,2)+2,MROUND($AL30,2)-2))-LOG10(MROUND($AL30,2)))*(LOG10($AL30)-LOG10(MROUND($AL30,2)))+AZ30)</f>
        <v>#DIV/0!</v>
      </c>
      <c r="BQ30" s="151" t="e">
        <f>IF($AL30&lt;2,LOOKUP(CONCATENATE($D30,IF($E30&gt;=1000,$E30,CONCATENATE(0,$E30)),"02"),SilencerParams!$E$3:$E$98,SilencerParams!Y$3:Y$98)/(LOG10(2)-LOG10(0.0001))*(LOG10($AL30)-LOG10(0.0001)),(BI30-BA30)/(LOG10(IF(MROUND($AL30,2)&lt;=$AL30,MROUND($AL30,2)+2,MROUND($AL30,2)-2))-LOG10(MROUND($AL30,2)))*(LOG10($AL30)-LOG10(MROUND($AL30,2)))+BA30)</f>
        <v>#DIV/0!</v>
      </c>
      <c r="BR30" s="151" t="e">
        <f>IF($AL30&lt;2,LOOKUP(CONCATENATE($D30,IF($E30&gt;=1000,$E30,CONCATENATE(0,$E30)),"02"),SilencerParams!$E$3:$E$98,SilencerParams!Z$3:Z$98)/(LOG10(2)-LOG10(0.0001))*(LOG10($AL30)-LOG10(0.0001)),(BJ30-BB30)/(LOG10(IF(MROUND($AL30,2)&lt;=$AL30,MROUND($AL30,2)+2,MROUND($AL30,2)-2))-LOG10(MROUND($AL30,2)))*(LOG10($AL30)-LOG10(MROUND($AL30,2)))+BB30)</f>
        <v>#DIV/0!</v>
      </c>
      <c r="BS30" s="24" t="e">
        <f t="shared" si="18"/>
        <v>#DIV/0!</v>
      </c>
      <c r="BT30" s="24" t="e">
        <f t="shared" si="19"/>
        <v>#DIV/0!</v>
      </c>
      <c r="BU30" s="24" t="e">
        <f t="shared" si="20"/>
        <v>#DIV/0!</v>
      </c>
      <c r="BV30" s="24" t="e">
        <f t="shared" si="21"/>
        <v>#DIV/0!</v>
      </c>
      <c r="BW30" s="24" t="e">
        <f t="shared" si="22"/>
        <v>#DIV/0!</v>
      </c>
      <c r="BX30" s="24" t="e">
        <f t="shared" si="23"/>
        <v>#DIV/0!</v>
      </c>
      <c r="BY30" s="24" t="e">
        <f t="shared" si="24"/>
        <v>#DIV/0!</v>
      </c>
      <c r="BZ30" s="24" t="e">
        <f t="shared" si="25"/>
        <v>#DIV/0!</v>
      </c>
      <c r="CA30" s="24" t="e">
        <f>10*LOG10(IF(BS30="",0,POWER(10,((BS30+'ModelParams Lw'!$O$4)/10))) +IF(BT30="",0,POWER(10,((BT30+'ModelParams Lw'!$P$4)/10))) +IF(BU30="",0,POWER(10,((BU30+'ModelParams Lw'!$Q$4)/10))) +IF(BV30="",0,POWER(10,((BV30+'ModelParams Lw'!$R$4)/10))) +IF(BW30="",0,POWER(10,((BW30+'ModelParams Lw'!$S$4)/10))) +IF(BX30="",0,POWER(10,((BX30+'ModelParams Lw'!$T$4)/10))) +IF(BY30="",0,POWER(10,((BY30+'ModelParams Lw'!$U$4)/10)))+IF(BZ30="",0,POWER(10,((BZ30+'ModelParams Lw'!$V$4)/10))))</f>
        <v>#DIV/0!</v>
      </c>
      <c r="CB30" s="24" t="e">
        <f t="shared" si="26"/>
        <v>#DIV/0!</v>
      </c>
      <c r="CC30" s="24" t="e">
        <f>(BS30-'ModelParams Lw'!O$10)/'ModelParams Lw'!O$11</f>
        <v>#DIV/0!</v>
      </c>
      <c r="CD30" s="24" t="e">
        <f>(BT30-'ModelParams Lw'!P$10)/'ModelParams Lw'!P$11</f>
        <v>#DIV/0!</v>
      </c>
      <c r="CE30" s="24" t="e">
        <f>(BU30-'ModelParams Lw'!Q$10)/'ModelParams Lw'!Q$11</f>
        <v>#DIV/0!</v>
      </c>
      <c r="CF30" s="24" t="e">
        <f>(BV30-'ModelParams Lw'!R$10)/'ModelParams Lw'!R$11</f>
        <v>#DIV/0!</v>
      </c>
      <c r="CG30" s="24" t="e">
        <f>(BW30-'ModelParams Lw'!S$10)/'ModelParams Lw'!S$11</f>
        <v>#DIV/0!</v>
      </c>
      <c r="CH30" s="24" t="e">
        <f>(BX30-'ModelParams Lw'!T$10)/'ModelParams Lw'!T$11</f>
        <v>#DIV/0!</v>
      </c>
      <c r="CI30" s="24" t="e">
        <f>(BY30-'ModelParams Lw'!U$10)/'ModelParams Lw'!U$11</f>
        <v>#DIV/0!</v>
      </c>
      <c r="CJ30" s="24" t="e">
        <f>(BZ30-'ModelParams Lw'!V$10)/'ModelParams Lw'!V$11</f>
        <v>#DIV/0!</v>
      </c>
      <c r="CK30" s="24">
        <f>IF(Calcul!$E35="SW",'ModelParams Lw'!C$18+'ModelParams Lw'!C$19*LOG(CK$3)+'ModelParams Lw'!C$20*(PI()/4*($D30/1000)^2),IF('ModelParams Lw'!C$21+'ModelParams Lw'!C$22*LOG(CK$3)+'ModelParams Lw'!C$23*(PI()/4*($D30/1000)^2)&lt;'ModelParams Lw'!C$18+'ModelParams Lw'!C$19*LOG(CK$3)+'ModelParams Lw'!C$20*(PI()/4*($D30/1000)^2),'ModelParams Lw'!C$18+'ModelParams Lw'!C$19*LOG(CK$3)+'ModelParams Lw'!C$20*(PI()/4*($D30/1000)^2),'ModelParams Lw'!C$21+'ModelParams Lw'!C$22*LOG(CK$3)+'ModelParams Lw'!C$23*(PI()/4*($D30/1000)^2)))</f>
        <v>31.246735224896717</v>
      </c>
      <c r="CL30" s="24">
        <f>IF(Calcul!$E35="SW",'ModelParams Lw'!D$18+'ModelParams Lw'!D$19*LOG(CL$3)+'ModelParams Lw'!D$20*(PI()/4*($D30/1000)^2),IF('ModelParams Lw'!D$21+'ModelParams Lw'!D$22*LOG(CL$3)+'ModelParams Lw'!D$23*(PI()/4*($D30/1000)^2)&lt;'ModelParams Lw'!D$18+'ModelParams Lw'!D$19*LOG(CL$3)+'ModelParams Lw'!D$20*(PI()/4*($D30/1000)^2),'ModelParams Lw'!D$18+'ModelParams Lw'!D$19*LOG(CL$3)+'ModelParams Lw'!D$20*(PI()/4*($D30/1000)^2),'ModelParams Lw'!D$21+'ModelParams Lw'!D$22*LOG(CL$3)+'ModelParams Lw'!D$23*(PI()/4*($D30/1000)^2)))</f>
        <v>39.203910379364636</v>
      </c>
      <c r="CM30" s="24">
        <f>IF(Calcul!$E35="SW",'ModelParams Lw'!E$18+'ModelParams Lw'!E$19*LOG(CM$3)+'ModelParams Lw'!E$20*(PI()/4*($D30/1000)^2),IF('ModelParams Lw'!E$21+'ModelParams Lw'!E$22*LOG(CM$3)+'ModelParams Lw'!E$23*(PI()/4*($D30/1000)^2)&lt;'ModelParams Lw'!E$18+'ModelParams Lw'!E$19*LOG(CM$3)+'ModelParams Lw'!E$20*(PI()/4*($D30/1000)^2),'ModelParams Lw'!E$18+'ModelParams Lw'!E$19*LOG(CM$3)+'ModelParams Lw'!E$20*(PI()/4*($D30/1000)^2),'ModelParams Lw'!E$21+'ModelParams Lw'!E$22*LOG(CM$3)+'ModelParams Lw'!E$23*(PI()/4*($D30/1000)^2)))</f>
        <v>38.761096154158118</v>
      </c>
      <c r="CN30" s="24">
        <f>IF(Calcul!$E35="SW",'ModelParams Lw'!F$18+'ModelParams Lw'!F$19*LOG(CN$3)+'ModelParams Lw'!F$20*(PI()/4*($D30/1000)^2),IF('ModelParams Lw'!F$21+'ModelParams Lw'!F$22*LOG(CN$3)+'ModelParams Lw'!F$23*(PI()/4*($D30/1000)^2)&lt;'ModelParams Lw'!F$18+'ModelParams Lw'!F$19*LOG(CN$3)+'ModelParams Lw'!F$20*(PI()/4*($D30/1000)^2),'ModelParams Lw'!F$18+'ModelParams Lw'!F$19*LOG(CN$3)+'ModelParams Lw'!F$20*(PI()/4*($D30/1000)^2),'ModelParams Lw'!F$21+'ModelParams Lw'!F$22*LOG(CN$3)+'ModelParams Lw'!F$23*(PI()/4*($D30/1000)^2)))</f>
        <v>42.457901012674256</v>
      </c>
      <c r="CO30" s="24">
        <f>IF(Calcul!$E35="SW",'ModelParams Lw'!G$18+'ModelParams Lw'!G$19*LOG(CO$3)+'ModelParams Lw'!G$20*(PI()/4*($D30/1000)^2),IF('ModelParams Lw'!G$21+'ModelParams Lw'!G$22*LOG(CO$3)+'ModelParams Lw'!G$23*(PI()/4*($D30/1000)^2)&lt;'ModelParams Lw'!G$18+'ModelParams Lw'!G$19*LOG(CO$3)+'ModelParams Lw'!G$20*(PI()/4*($D30/1000)^2),'ModelParams Lw'!G$18+'ModelParams Lw'!G$19*LOG(CO$3)+'ModelParams Lw'!G$20*(PI()/4*($D30/1000)^2),'ModelParams Lw'!G$21+'ModelParams Lw'!G$22*LOG(CO$3)+'ModelParams Lw'!G$23*(PI()/4*($D30/1000)^2)))</f>
        <v>39.983812335865188</v>
      </c>
      <c r="CP30" s="24">
        <f>IF(Calcul!$E35="SW",'ModelParams Lw'!H$18+'ModelParams Lw'!H$19*LOG(CP$3)+'ModelParams Lw'!H$20*(PI()/4*($D30/1000)^2),IF('ModelParams Lw'!H$21+'ModelParams Lw'!H$22*LOG(CP$3)+'ModelParams Lw'!H$23*(PI()/4*($D30/1000)^2)&lt;'ModelParams Lw'!H$18+'ModelParams Lw'!H$19*LOG(CP$3)+'ModelParams Lw'!H$20*(PI()/4*($D30/1000)^2),'ModelParams Lw'!H$18+'ModelParams Lw'!H$19*LOG(CP$3)+'ModelParams Lw'!H$20*(PI()/4*($D30/1000)^2),'ModelParams Lw'!H$21+'ModelParams Lw'!H$22*LOG(CP$3)+'ModelParams Lw'!H$23*(PI()/4*($D30/1000)^2)))</f>
        <v>40.306137042572608</v>
      </c>
      <c r="CQ30" s="24">
        <f>IF(Calcul!$E35="SW",'ModelParams Lw'!I$18+'ModelParams Lw'!I$19*LOG(CQ$3)+'ModelParams Lw'!I$20*(PI()/4*($D30/1000)^2),IF('ModelParams Lw'!I$21+'ModelParams Lw'!I$22*LOG(CQ$3)+'ModelParams Lw'!I$23*(PI()/4*($D30/1000)^2)&lt;'ModelParams Lw'!I$18+'ModelParams Lw'!I$19*LOG(CQ$3)+'ModelParams Lw'!I$20*(PI()/4*($D30/1000)^2),'ModelParams Lw'!I$18+'ModelParams Lw'!I$19*LOG(CQ$3)+'ModelParams Lw'!I$20*(PI()/4*($D30/1000)^2),'ModelParams Lw'!I$21+'ModelParams Lw'!I$22*LOG(CQ$3)+'ModelParams Lw'!I$23*(PI()/4*($D30/1000)^2)))</f>
        <v>35.604370798776131</v>
      </c>
      <c r="CR30" s="24">
        <f>IF(Calcul!$E35="SW",'ModelParams Lw'!J$18+'ModelParams Lw'!J$19*LOG(CR$3)+'ModelParams Lw'!J$20*(PI()/4*($D30/1000)^2),IF('ModelParams Lw'!J$21+'ModelParams Lw'!J$22*LOG(CR$3)+'ModelParams Lw'!J$23*(PI()/4*($D30/1000)^2)&lt;'ModelParams Lw'!J$18+'ModelParams Lw'!J$19*LOG(CR$3)+'ModelParams Lw'!J$20*(PI()/4*($D30/1000)^2),'ModelParams Lw'!J$18+'ModelParams Lw'!J$19*LOG(CR$3)+'ModelParams Lw'!J$20*(PI()/4*($D30/1000)^2),'ModelParams Lw'!J$21+'ModelParams Lw'!J$22*LOG(CR$3)+'ModelParams Lw'!J$23*(PI()/4*($D30/1000)^2)))</f>
        <v>26.405199060578074</v>
      </c>
      <c r="CS30" s="24" t="e">
        <f t="shared" si="3"/>
        <v>#DIV/0!</v>
      </c>
      <c r="CT30" s="24" t="e">
        <f t="shared" si="4"/>
        <v>#DIV/0!</v>
      </c>
      <c r="CU30" s="24" t="e">
        <f t="shared" si="5"/>
        <v>#DIV/0!</v>
      </c>
      <c r="CV30" s="24" t="e">
        <f t="shared" si="6"/>
        <v>#DIV/0!</v>
      </c>
      <c r="CW30" s="24" t="e">
        <f t="shared" si="7"/>
        <v>#DIV/0!</v>
      </c>
      <c r="CX30" s="24" t="e">
        <f t="shared" si="8"/>
        <v>#DIV/0!</v>
      </c>
      <c r="CY30" s="24" t="e">
        <f t="shared" si="9"/>
        <v>#DIV/0!</v>
      </c>
      <c r="CZ30" s="24" t="e">
        <f t="shared" si="10"/>
        <v>#DIV/0!</v>
      </c>
      <c r="DA30" s="24" t="e">
        <f>10*LOG10(IF(CS30="",0,POWER(10,((CS30+'ModelParams Lw'!$O$4)/10))) +IF(CT30="",0,POWER(10,((CT30+'ModelParams Lw'!$P$4)/10))) +IF(CU30="",0,POWER(10,((CU30+'ModelParams Lw'!$Q$4)/10))) +IF(CV30="",0,POWER(10,((CV30+'ModelParams Lw'!$R$4)/10))) +IF(CW30="",0,POWER(10,((CW30+'ModelParams Lw'!$S$4)/10))) +IF(CX30="",0,POWER(10,((CX30+'ModelParams Lw'!$T$4)/10))) +IF(CY30="",0,POWER(10,((CY30+'ModelParams Lw'!$U$4)/10)))+IF(CZ30="",0,POWER(10,((CZ30+'ModelParams Lw'!$V$4)/10))))</f>
        <v>#DIV/0!</v>
      </c>
      <c r="DB30" s="24" t="e">
        <f t="shared" si="27"/>
        <v>#DIV/0!</v>
      </c>
      <c r="DC30" s="24" t="e">
        <f>(CS30-'ModelParams Lw'!$O$10)/'ModelParams Lw'!$O$11</f>
        <v>#DIV/0!</v>
      </c>
      <c r="DD30" s="24" t="e">
        <f>(CT30-'ModelParams Lw'!$P$10)/'ModelParams Lw'!$P$11</f>
        <v>#DIV/0!</v>
      </c>
      <c r="DE30" s="24" t="e">
        <f>(CU30-'ModelParams Lw'!$Q$10)/'ModelParams Lw'!$Q$11</f>
        <v>#DIV/0!</v>
      </c>
      <c r="DF30" s="24" t="e">
        <f>(CV30-'ModelParams Lw'!$R$10)/'ModelParams Lw'!$R$11</f>
        <v>#DIV/0!</v>
      </c>
      <c r="DG30" s="24" t="e">
        <f>(CW30-'ModelParams Lw'!$S$10)/'ModelParams Lw'!$S$11</f>
        <v>#DIV/0!</v>
      </c>
      <c r="DH30" s="24" t="e">
        <f>(CX30-'ModelParams Lw'!$T$10)/'ModelParams Lw'!$T$11</f>
        <v>#DIV/0!</v>
      </c>
      <c r="DI30" s="24" t="e">
        <f>(CY30-'ModelParams Lw'!$U$10)/'ModelParams Lw'!$U$11</f>
        <v>#DIV/0!</v>
      </c>
      <c r="DJ30" s="24" t="e">
        <f>(CZ30-'ModelParams Lw'!$V$10)/'ModelParams Lw'!$V$11</f>
        <v>#DIV/0!</v>
      </c>
    </row>
    <row r="31" spans="1:114">
      <c r="A31" s="12">
        <f>Calcul!B36</f>
        <v>0</v>
      </c>
      <c r="B31" s="12">
        <f t="shared" si="11"/>
        <v>0</v>
      </c>
      <c r="C31" s="12">
        <f>Calcul!C36</f>
        <v>0</v>
      </c>
      <c r="D31" s="12">
        <f>Calcul!D36</f>
        <v>0</v>
      </c>
      <c r="E31" s="12">
        <f t="shared" si="12"/>
        <v>400</v>
      </c>
      <c r="F31" s="12">
        <f t="shared" si="13"/>
        <v>900</v>
      </c>
      <c r="G31" s="12" t="e">
        <f t="shared" si="14"/>
        <v>#DIV/0!</v>
      </c>
      <c r="H31" s="24" t="e">
        <f t="shared" si="0"/>
        <v>#DIV/0!</v>
      </c>
      <c r="I31" s="24">
        <f>'ModelParams Lw'!$B$6*EXP('ModelParams Lw'!$C$6*D31)</f>
        <v>-0.98585217513044054</v>
      </c>
      <c r="J31" s="24">
        <f>'ModelParams Lw'!$B$7*D31^2+'ModelParams Lw'!$C$7*D31+'ModelParams Lw'!$D$7</f>
        <v>-7.1</v>
      </c>
      <c r="K31" s="24">
        <f>'ModelParams Lw'!$B$8*D31^2+'ModelParams Lw'!$C$8*D31+'ModelParams Lw'!$D$8</f>
        <v>46.485999999999997</v>
      </c>
      <c r="L31" s="21" t="e">
        <f t="shared" si="15"/>
        <v>#DIV/0!</v>
      </c>
      <c r="M31" s="21" t="e">
        <f t="shared" si="15"/>
        <v>#DIV/0!</v>
      </c>
      <c r="N31" s="21" t="e">
        <f t="shared" si="15"/>
        <v>#DIV/0!</v>
      </c>
      <c r="O31" s="21" t="e">
        <f t="shared" si="15"/>
        <v>#DIV/0!</v>
      </c>
      <c r="P31" s="21" t="e">
        <f t="shared" si="15"/>
        <v>#DIV/0!</v>
      </c>
      <c r="Q31" s="21" t="e">
        <f t="shared" si="15"/>
        <v>#DIV/0!</v>
      </c>
      <c r="R31" s="21" t="e">
        <f t="shared" si="15"/>
        <v>#DIV/0!</v>
      </c>
      <c r="S31" s="21" t="e">
        <f t="shared" si="15"/>
        <v>#DIV/0!</v>
      </c>
      <c r="T31" s="24" t="e">
        <f>'ModelParams Lw'!$B$3+'ModelParams Lw'!$B$4*LOG10($B31/3600/(PI()/4*($D31/1000)^2))+'ModelParams Lw'!$B$5*LOG10(2*$H31/(1.2*($B31/3600/(PI()/4*($D31/1000)^2))^2))+10*LOG10($D31/1000)+L31</f>
        <v>#DIV/0!</v>
      </c>
      <c r="U31" s="24" t="e">
        <f>'ModelParams Lw'!$B$3+'ModelParams Lw'!$B$4*LOG10($B31/3600/(PI()/4*($D31/1000)^2))+'ModelParams Lw'!$B$5*LOG10(2*$H31/(1.2*($B31/3600/(PI()/4*($D31/1000)^2))^2))+10*LOG10($D31/1000)+M31</f>
        <v>#DIV/0!</v>
      </c>
      <c r="V31" s="24" t="e">
        <f>'ModelParams Lw'!$B$3+'ModelParams Lw'!$B$4*LOG10($B31/3600/(PI()/4*($D31/1000)^2))+'ModelParams Lw'!$B$5*LOG10(2*$H31/(1.2*($B31/3600/(PI()/4*($D31/1000)^2))^2))+10*LOG10($D31/1000)+N31</f>
        <v>#DIV/0!</v>
      </c>
      <c r="W31" s="24" t="e">
        <f>'ModelParams Lw'!$B$3+'ModelParams Lw'!$B$4*LOG10($B31/3600/(PI()/4*($D31/1000)^2))+'ModelParams Lw'!$B$5*LOG10(2*$H31/(1.2*($B31/3600/(PI()/4*($D31/1000)^2))^2))+10*LOG10($D31/1000)+O31</f>
        <v>#DIV/0!</v>
      </c>
      <c r="X31" s="24" t="e">
        <f>'ModelParams Lw'!$B$3+'ModelParams Lw'!$B$4*LOG10($B31/3600/(PI()/4*($D31/1000)^2))+'ModelParams Lw'!$B$5*LOG10(2*$H31/(1.2*($B31/3600/(PI()/4*($D31/1000)^2))^2))+10*LOG10($D31/1000)+P31</f>
        <v>#DIV/0!</v>
      </c>
      <c r="Y31" s="24" t="e">
        <f>'ModelParams Lw'!$B$3+'ModelParams Lw'!$B$4*LOG10($B31/3600/(PI()/4*($D31/1000)^2))+'ModelParams Lw'!$B$5*LOG10(2*$H31/(1.2*($B31/3600/(PI()/4*($D31/1000)^2))^2))+10*LOG10($D31/1000)+Q31</f>
        <v>#DIV/0!</v>
      </c>
      <c r="Z31" s="24" t="e">
        <f>'ModelParams Lw'!$B$3+'ModelParams Lw'!$B$4*LOG10($B31/3600/(PI()/4*($D31/1000)^2))+'ModelParams Lw'!$B$5*LOG10(2*$H31/(1.2*($B31/3600/(PI()/4*($D31/1000)^2))^2))+10*LOG10($D31/1000)+R31</f>
        <v>#DIV/0!</v>
      </c>
      <c r="AA31" s="24" t="e">
        <f>'ModelParams Lw'!$B$3+'ModelParams Lw'!$B$4*LOG10($B31/3600/(PI()/4*($D31/1000)^2))+'ModelParams Lw'!$B$5*LOG10(2*$H31/(1.2*($B31/3600/(PI()/4*($D31/1000)^2))^2))+10*LOG10($D31/1000)+S31</f>
        <v>#DIV/0!</v>
      </c>
      <c r="AB31" s="24" t="e">
        <f>10*LOG10(IF(T31="",0,POWER(10,((T31+'ModelParams Lw'!$O$4)/10))) +IF(U31="",0,POWER(10,((U31+'ModelParams Lw'!$P$4)/10))) +IF(V31="",0,POWER(10,((V31+'ModelParams Lw'!$Q$4)/10))) +IF(W31="",0,POWER(10,((W31+'ModelParams Lw'!$R$4)/10))) +IF(X31="",0,POWER(10,((X31+'ModelParams Lw'!$S$4)/10))) +IF(Y31="",0,POWER(10,((Y31+'ModelParams Lw'!$T$4)/10))) +IF(Z31="",0,POWER(10,((Z31+'ModelParams Lw'!$U$4)/10)))+IF(AA31="",0,POWER(10,((AA31+'ModelParams Lw'!$V$4)/10))))</f>
        <v>#DIV/0!</v>
      </c>
      <c r="AC31" s="24" t="e">
        <f t="shared" si="16"/>
        <v>#DIV/0!</v>
      </c>
      <c r="AD31" s="24" t="e">
        <f>(T31-'ModelParams Lw'!O$10)/'ModelParams Lw'!O$11</f>
        <v>#DIV/0!</v>
      </c>
      <c r="AE31" s="24" t="e">
        <f>(U31-'ModelParams Lw'!P$10)/'ModelParams Lw'!P$11</f>
        <v>#DIV/0!</v>
      </c>
      <c r="AF31" s="24" t="e">
        <f>(V31-'ModelParams Lw'!Q$10)/'ModelParams Lw'!Q$11</f>
        <v>#DIV/0!</v>
      </c>
      <c r="AG31" s="24" t="e">
        <f>(W31-'ModelParams Lw'!R$10)/'ModelParams Lw'!R$11</f>
        <v>#DIV/0!</v>
      </c>
      <c r="AH31" s="24" t="e">
        <f>(X31-'ModelParams Lw'!S$10)/'ModelParams Lw'!S$11</f>
        <v>#DIV/0!</v>
      </c>
      <c r="AI31" s="24" t="e">
        <f>(Y31-'ModelParams Lw'!T$10)/'ModelParams Lw'!T$11</f>
        <v>#DIV/0!</v>
      </c>
      <c r="AJ31" s="24" t="e">
        <f>(Z31-'ModelParams Lw'!U$10)/'ModelParams Lw'!U$11</f>
        <v>#DIV/0!</v>
      </c>
      <c r="AK31" s="24" t="e">
        <f>(AA31-'ModelParams Lw'!V$10)/'ModelParams Lw'!V$11</f>
        <v>#DIV/0!</v>
      </c>
      <c r="AL31" s="24" t="e">
        <f t="shared" si="17"/>
        <v>#DIV/0!</v>
      </c>
      <c r="AM31" s="24" t="e">
        <f>LOOKUP($G31,SilencerParams!$E$3:$E$98,SilencerParams!K$3:K$98)</f>
        <v>#DIV/0!</v>
      </c>
      <c r="AN31" s="24" t="e">
        <f>LOOKUP($G31,SilencerParams!$E$3:$E$98,SilencerParams!L$3:L$98)</f>
        <v>#DIV/0!</v>
      </c>
      <c r="AO31" s="24" t="e">
        <f>LOOKUP($G31,SilencerParams!$E$3:$E$98,SilencerParams!M$3:M$98)</f>
        <v>#DIV/0!</v>
      </c>
      <c r="AP31" s="24" t="e">
        <f>LOOKUP($G31,SilencerParams!$E$3:$E$98,SilencerParams!N$3:N$98)</f>
        <v>#DIV/0!</v>
      </c>
      <c r="AQ31" s="24" t="e">
        <f>LOOKUP($G31,SilencerParams!$E$3:$E$98,SilencerParams!O$3:O$98)</f>
        <v>#DIV/0!</v>
      </c>
      <c r="AR31" s="24" t="e">
        <f>LOOKUP($G31,SilencerParams!$E$3:$E$98,SilencerParams!P$3:P$98)</f>
        <v>#DIV/0!</v>
      </c>
      <c r="AS31" s="24" t="e">
        <f>LOOKUP($G31,SilencerParams!$E$3:$E$98,SilencerParams!Q$3:Q$98)</f>
        <v>#DIV/0!</v>
      </c>
      <c r="AT31" s="24" t="e">
        <f>LOOKUP($G31,SilencerParams!$E$3:$E$98,SilencerParams!R$3:R$98)</f>
        <v>#DIV/0!</v>
      </c>
      <c r="AU31" s="151" t="e">
        <f>LOOKUP($G31,SilencerParams!$E$3:$E$98,SilencerParams!S$3:S$98)</f>
        <v>#DIV/0!</v>
      </c>
      <c r="AV31" s="151" t="e">
        <f>LOOKUP($G31,SilencerParams!$E$3:$E$98,SilencerParams!T$3:T$98)</f>
        <v>#DIV/0!</v>
      </c>
      <c r="AW31" s="151" t="e">
        <f>LOOKUP($G31,SilencerParams!$E$3:$E$98,SilencerParams!U$3:U$98)</f>
        <v>#DIV/0!</v>
      </c>
      <c r="AX31" s="151" t="e">
        <f>LOOKUP($G31,SilencerParams!$E$3:$E$98,SilencerParams!V$3:V$98)</f>
        <v>#DIV/0!</v>
      </c>
      <c r="AY31" s="151" t="e">
        <f>LOOKUP($G31,SilencerParams!$E$3:$E$98,SilencerParams!W$3:W$98)</f>
        <v>#DIV/0!</v>
      </c>
      <c r="AZ31" s="151" t="e">
        <f>LOOKUP($G31,SilencerParams!$E$3:$E$98,SilencerParams!X$3:X$98)</f>
        <v>#DIV/0!</v>
      </c>
      <c r="BA31" s="151" t="e">
        <f>LOOKUP($G31,SilencerParams!$E$3:$E$98,SilencerParams!Y$3:Y$98)</f>
        <v>#DIV/0!</v>
      </c>
      <c r="BB31" s="151" t="e">
        <f>LOOKUP($G31,SilencerParams!$E$3:$E$98,SilencerParams!Z$3:Z$98)</f>
        <v>#DIV/0!</v>
      </c>
      <c r="BC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LOOKUP(IF(MROUND($AL31,2)&lt;=$AL31,CONCATENATE($D31,IF($F31&gt;=1000,$F31,CONCATENATE(0,$F31)),CONCATENATE(0,MROUND($AL31,2)+2)),CONCATENATE($D31,IF($F31&gt;=1000,$F31,CONCATENATE(0,$F31)),CONCATENATE(0,MROUND($AL31,2)-2))),SilencerParams!$E$3:$E$98,SilencerParams!S$3:S$98)</f>
        <v>#DIV/0!</v>
      </c>
      <c r="BD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LOOKUP(IF(MROUND($AL31,2)&lt;=$AL31,CONCATENATE($D31,IF($F31&gt;=1000,$F31,CONCATENATE(0,$F31)),CONCATENATE(0,MROUND($AL31,2)+2)),CONCATENATE($D31,IF($F31&gt;=1000,$F31,CONCATENATE(0,$F31)),CONCATENATE(0,MROUND($AL31,2)-2))),SilencerParams!$E$3:$E$98,SilencerParams!T$3:T$98)</f>
        <v>#DIV/0!</v>
      </c>
      <c r="BE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LOOKUP(IF(MROUND($AL31,2)&lt;=$AL31,CONCATENATE($D31,IF($F31&gt;=1000,$F31,CONCATENATE(0,$F31)),CONCATENATE(0,MROUND($AL31,2)+2)),CONCATENATE($D31,IF($F31&gt;=1000,$F31,CONCATENATE(0,$F31)),CONCATENATE(0,MROUND($AL31,2)-2))),SilencerParams!$E$3:$E$98,SilencerParams!U$3:U$98)</f>
        <v>#DIV/0!</v>
      </c>
      <c r="BF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LOOKUP(IF(MROUND($AL31,2)&lt;=$AL31,CONCATENATE($D31,IF($F31&gt;=1000,$F31,CONCATENATE(0,$F31)),CONCATENATE(0,MROUND($AL31,2)+2)),CONCATENATE($D31,IF($F31&gt;=1000,$F31,CONCATENATE(0,$F31)),CONCATENATE(0,MROUND($AL31,2)-2))),SilencerParams!$E$3:$E$98,SilencerParams!V$3:V$98)</f>
        <v>#DIV/0!</v>
      </c>
      <c r="BG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LOOKUP(IF(MROUND($AL31,2)&lt;=$AL31,CONCATENATE($D31,IF($F31&gt;=1000,$F31,CONCATENATE(0,$F31)),CONCATENATE(0,MROUND($AL31,2)+2)),CONCATENATE($D31,IF($F31&gt;=1000,$F31,CONCATENATE(0,$F31)),CONCATENATE(0,MROUND($AL31,2)-2))),SilencerParams!$E$3:$E$98,SilencerParams!W$3:W$98)</f>
        <v>#DIV/0!</v>
      </c>
      <c r="BH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LOOKUP(IF(MROUND($AL31,2)&lt;=$AL31,CONCATENATE($D31,IF($F31&gt;=1000,$F31,CONCATENATE(0,$F31)),CONCATENATE(0,MROUND($AL31,2)+2)),CONCATENATE($D31,IF($F31&gt;=1000,$F31,CONCATENATE(0,$F31)),CONCATENATE(0,MROUND($AL31,2)-2))),SilencerParams!$E$3:$E$98,SilencerParams!X$3:X$98)</f>
        <v>#DIV/0!</v>
      </c>
      <c r="BI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LOOKUP(IF(MROUND($AL31,2)&lt;=$AL31,CONCATENATE($D31,IF($F31&gt;=1000,$F31,CONCATENATE(0,$F31)),CONCATENATE(0,MROUND($AL31,2)+2)),CONCATENATE($D31,IF($F31&gt;=1000,$F31,CONCATENATE(0,$F31)),CONCATENATE(0,MROUND($AL31,2)-2))),SilencerParams!$E$3:$E$98,SilencerParams!Y$3:Y$98)</f>
        <v>#DIV/0!</v>
      </c>
      <c r="BJ31" s="151" t="e">
        <f>LOOKUP(IF(MROUND($AL31,2)&lt;=$AL31,CONCATENATE($D31,IF($F31&gt;=1000,$F31,CONCATENATE(0,$F31)),CONCATENATE(0,MROUND($AL31,2)+2)),CONCATENATE($D31,IF($F31&gt;=1000,$F31,CONCATENATE(0,$F31)),CONCATENATE(0,MROUND($AL31,2)-2))),SilencerParams!$E$3:$E$98,SilencerParams!Z$3:Z$98)</f>
        <v>#DIV/0!</v>
      </c>
      <c r="BK31" s="151" t="e">
        <f>IF($AL31&lt;2,LOOKUP(CONCATENATE($D31,IF($E31&gt;=1000,$E31,CONCATENATE(0,$E31)),"02"),SilencerParams!$E$3:$E$98,SilencerParams!S$3:S$98)/(LOG10(2)-LOG10(0.0001))*(LOG10($AL31)-LOG10(0.0001)),(BC31-AU31)/(LOG10(IF(MROUND($AL31,2)&lt;=$AL31,MROUND($AL31,2)+2,MROUND($AL31,2)-2))-LOG10(MROUND($AL31,2)))*(LOG10($AL31)-LOG10(MROUND($AL31,2)))+AU31)</f>
        <v>#DIV/0!</v>
      </c>
      <c r="BL31" s="151" t="e">
        <f>IF($AL31&lt;2,LOOKUP(CONCATENATE($D31,IF($E31&gt;=1000,$E31,CONCATENATE(0,$E31)),"02"),SilencerParams!$E$3:$E$98,SilencerParams!T$3:T$98)/(LOG10(2)-LOG10(0.0001))*(LOG10($AL31)-LOG10(0.0001)),(BD31-AV31)/(LOG10(IF(MROUND($AL31,2)&lt;=$AL31,MROUND($AL31,2)+2,MROUND($AL31,2)-2))-LOG10(MROUND($AL31,2)))*(LOG10($AL31)-LOG10(MROUND($AL31,2)))+AV31)</f>
        <v>#DIV/0!</v>
      </c>
      <c r="BM31" s="151" t="e">
        <f>IF($AL31&lt;2,LOOKUP(CONCATENATE($D31,IF($E31&gt;=1000,$E31,CONCATENATE(0,$E31)),"02"),SilencerParams!$E$3:$E$98,SilencerParams!U$3:U$98)/(LOG10(2)-LOG10(0.0001))*(LOG10($AL31)-LOG10(0.0001)),(BE31-AW31)/(LOG10(IF(MROUND($AL31,2)&lt;=$AL31,MROUND($AL31,2)+2,MROUND($AL31,2)-2))-LOG10(MROUND($AL31,2)))*(LOG10($AL31)-LOG10(MROUND($AL31,2)))+AW31)</f>
        <v>#DIV/0!</v>
      </c>
      <c r="BN31" s="151" t="e">
        <f>IF($AL31&lt;2,LOOKUP(CONCATENATE($D31,IF($E31&gt;=1000,$E31,CONCATENATE(0,$E31)),"02"),SilencerParams!$E$3:$E$98,SilencerParams!V$3:V$98)/(LOG10(2)-LOG10(0.0001))*(LOG10($AL31)-LOG10(0.0001)),(BF31-AX31)/(LOG10(IF(MROUND($AL31,2)&lt;=$AL31,MROUND($AL31,2)+2,MROUND($AL31,2)-2))-LOG10(MROUND($AL31,2)))*(LOG10($AL31)-LOG10(MROUND($AL31,2)))+AX31)</f>
        <v>#DIV/0!</v>
      </c>
      <c r="BO31" s="151" t="e">
        <f>IF($AL31&lt;2,LOOKUP(CONCATENATE($D31,IF($E31&gt;=1000,$E31,CONCATENATE(0,$E31)),"02"),SilencerParams!$E$3:$E$98,SilencerParams!W$3:W$98)/(LOG10(2)-LOG10(0.0001))*(LOG10($AL31)-LOG10(0.0001)),(BG31-AY31)/(LOG10(IF(MROUND($AL31,2)&lt;=$AL31,MROUND($AL31,2)+2,MROUND($AL31,2)-2))-LOG10(MROUND($AL31,2)))*(LOG10($AL31)-LOG10(MROUND($AL31,2)))+AY31)</f>
        <v>#DIV/0!</v>
      </c>
      <c r="BP31" s="151" t="e">
        <f>IF($AL31&lt;2,LOOKUP(CONCATENATE($D31,IF($E31&gt;=1000,$E31,CONCATENATE(0,$E31)),"02"),SilencerParams!$E$3:$E$98,SilencerParams!X$3:X$98)/(LOG10(2)-LOG10(0.0001))*(LOG10($AL31)-LOG10(0.0001)),(BH31-AZ31)/(LOG10(IF(MROUND($AL31,2)&lt;=$AL31,MROUND($AL31,2)+2,MROUND($AL31,2)-2))-LOG10(MROUND($AL31,2)))*(LOG10($AL31)-LOG10(MROUND($AL31,2)))+AZ31)</f>
        <v>#DIV/0!</v>
      </c>
      <c r="BQ31" s="151" t="e">
        <f>IF($AL31&lt;2,LOOKUP(CONCATENATE($D31,IF($E31&gt;=1000,$E31,CONCATENATE(0,$E31)),"02"),SilencerParams!$E$3:$E$98,SilencerParams!Y$3:Y$98)/(LOG10(2)-LOG10(0.0001))*(LOG10($AL31)-LOG10(0.0001)),(BI31-BA31)/(LOG10(IF(MROUND($AL31,2)&lt;=$AL31,MROUND($AL31,2)+2,MROUND($AL31,2)-2))-LOG10(MROUND($AL31,2)))*(LOG10($AL31)-LOG10(MROUND($AL31,2)))+BA31)</f>
        <v>#DIV/0!</v>
      </c>
      <c r="BR31" s="151" t="e">
        <f>IF($AL31&lt;2,LOOKUP(CONCATENATE($D31,IF($E31&gt;=1000,$E31,CONCATENATE(0,$E31)),"02"),SilencerParams!$E$3:$E$98,SilencerParams!Z$3:Z$98)/(LOG10(2)-LOG10(0.0001))*(LOG10($AL31)-LOG10(0.0001)),(BJ31-BB31)/(LOG10(IF(MROUND($AL31,2)&lt;=$AL31,MROUND($AL31,2)+2,MROUND($AL31,2)-2))-LOG10(MROUND($AL31,2)))*(LOG10($AL31)-LOG10(MROUND($AL31,2)))+BB31)</f>
        <v>#DIV/0!</v>
      </c>
      <c r="BS31" s="24" t="e">
        <f t="shared" si="18"/>
        <v>#DIV/0!</v>
      </c>
      <c r="BT31" s="24" t="e">
        <f t="shared" si="19"/>
        <v>#DIV/0!</v>
      </c>
      <c r="BU31" s="24" t="e">
        <f t="shared" si="20"/>
        <v>#DIV/0!</v>
      </c>
      <c r="BV31" s="24" t="e">
        <f t="shared" si="21"/>
        <v>#DIV/0!</v>
      </c>
      <c r="BW31" s="24" t="e">
        <f t="shared" si="22"/>
        <v>#DIV/0!</v>
      </c>
      <c r="BX31" s="24" t="e">
        <f t="shared" si="23"/>
        <v>#DIV/0!</v>
      </c>
      <c r="BY31" s="24" t="e">
        <f t="shared" si="24"/>
        <v>#DIV/0!</v>
      </c>
      <c r="BZ31" s="24" t="e">
        <f t="shared" si="25"/>
        <v>#DIV/0!</v>
      </c>
      <c r="CA31" s="24" t="e">
        <f>10*LOG10(IF(BS31="",0,POWER(10,((BS31+'ModelParams Lw'!$O$4)/10))) +IF(BT31="",0,POWER(10,((BT31+'ModelParams Lw'!$P$4)/10))) +IF(BU31="",0,POWER(10,((BU31+'ModelParams Lw'!$Q$4)/10))) +IF(BV31="",0,POWER(10,((BV31+'ModelParams Lw'!$R$4)/10))) +IF(BW31="",0,POWER(10,((BW31+'ModelParams Lw'!$S$4)/10))) +IF(BX31="",0,POWER(10,((BX31+'ModelParams Lw'!$T$4)/10))) +IF(BY31="",0,POWER(10,((BY31+'ModelParams Lw'!$U$4)/10)))+IF(BZ31="",0,POWER(10,((BZ31+'ModelParams Lw'!$V$4)/10))))</f>
        <v>#DIV/0!</v>
      </c>
      <c r="CB31" s="24" t="e">
        <f t="shared" si="26"/>
        <v>#DIV/0!</v>
      </c>
      <c r="CC31" s="24" t="e">
        <f>(BS31-'ModelParams Lw'!O$10)/'ModelParams Lw'!O$11</f>
        <v>#DIV/0!</v>
      </c>
      <c r="CD31" s="24" t="e">
        <f>(BT31-'ModelParams Lw'!P$10)/'ModelParams Lw'!P$11</f>
        <v>#DIV/0!</v>
      </c>
      <c r="CE31" s="24" t="e">
        <f>(BU31-'ModelParams Lw'!Q$10)/'ModelParams Lw'!Q$11</f>
        <v>#DIV/0!</v>
      </c>
      <c r="CF31" s="24" t="e">
        <f>(BV31-'ModelParams Lw'!R$10)/'ModelParams Lw'!R$11</f>
        <v>#DIV/0!</v>
      </c>
      <c r="CG31" s="24" t="e">
        <f>(BW31-'ModelParams Lw'!S$10)/'ModelParams Lw'!S$11</f>
        <v>#DIV/0!</v>
      </c>
      <c r="CH31" s="24" t="e">
        <f>(BX31-'ModelParams Lw'!T$10)/'ModelParams Lw'!T$11</f>
        <v>#DIV/0!</v>
      </c>
      <c r="CI31" s="24" t="e">
        <f>(BY31-'ModelParams Lw'!U$10)/'ModelParams Lw'!U$11</f>
        <v>#DIV/0!</v>
      </c>
      <c r="CJ31" s="24" t="e">
        <f>(BZ31-'ModelParams Lw'!V$10)/'ModelParams Lw'!V$11</f>
        <v>#DIV/0!</v>
      </c>
      <c r="CK31" s="24">
        <f>IF(Calcul!$E36="SW",'ModelParams Lw'!C$18+'ModelParams Lw'!C$19*LOG(CK$3)+'ModelParams Lw'!C$20*(PI()/4*($D31/1000)^2),IF('ModelParams Lw'!C$21+'ModelParams Lw'!C$22*LOG(CK$3)+'ModelParams Lw'!C$23*(PI()/4*($D31/1000)^2)&lt;'ModelParams Lw'!C$18+'ModelParams Lw'!C$19*LOG(CK$3)+'ModelParams Lw'!C$20*(PI()/4*($D31/1000)^2),'ModelParams Lw'!C$18+'ModelParams Lw'!C$19*LOG(CK$3)+'ModelParams Lw'!C$20*(PI()/4*($D31/1000)^2),'ModelParams Lw'!C$21+'ModelParams Lw'!C$22*LOG(CK$3)+'ModelParams Lw'!C$23*(PI()/4*($D31/1000)^2)))</f>
        <v>31.246735224896717</v>
      </c>
      <c r="CL31" s="24">
        <f>IF(Calcul!$E36="SW",'ModelParams Lw'!D$18+'ModelParams Lw'!D$19*LOG(CL$3)+'ModelParams Lw'!D$20*(PI()/4*($D31/1000)^2),IF('ModelParams Lw'!D$21+'ModelParams Lw'!D$22*LOG(CL$3)+'ModelParams Lw'!D$23*(PI()/4*($D31/1000)^2)&lt;'ModelParams Lw'!D$18+'ModelParams Lw'!D$19*LOG(CL$3)+'ModelParams Lw'!D$20*(PI()/4*($D31/1000)^2),'ModelParams Lw'!D$18+'ModelParams Lw'!D$19*LOG(CL$3)+'ModelParams Lw'!D$20*(PI()/4*($D31/1000)^2),'ModelParams Lw'!D$21+'ModelParams Lw'!D$22*LOG(CL$3)+'ModelParams Lw'!D$23*(PI()/4*($D31/1000)^2)))</f>
        <v>39.203910379364636</v>
      </c>
      <c r="CM31" s="24">
        <f>IF(Calcul!$E36="SW",'ModelParams Lw'!E$18+'ModelParams Lw'!E$19*LOG(CM$3)+'ModelParams Lw'!E$20*(PI()/4*($D31/1000)^2),IF('ModelParams Lw'!E$21+'ModelParams Lw'!E$22*LOG(CM$3)+'ModelParams Lw'!E$23*(PI()/4*($D31/1000)^2)&lt;'ModelParams Lw'!E$18+'ModelParams Lw'!E$19*LOG(CM$3)+'ModelParams Lw'!E$20*(PI()/4*($D31/1000)^2),'ModelParams Lw'!E$18+'ModelParams Lw'!E$19*LOG(CM$3)+'ModelParams Lw'!E$20*(PI()/4*($D31/1000)^2),'ModelParams Lw'!E$21+'ModelParams Lw'!E$22*LOG(CM$3)+'ModelParams Lw'!E$23*(PI()/4*($D31/1000)^2)))</f>
        <v>38.761096154158118</v>
      </c>
      <c r="CN31" s="24">
        <f>IF(Calcul!$E36="SW",'ModelParams Lw'!F$18+'ModelParams Lw'!F$19*LOG(CN$3)+'ModelParams Lw'!F$20*(PI()/4*($D31/1000)^2),IF('ModelParams Lw'!F$21+'ModelParams Lw'!F$22*LOG(CN$3)+'ModelParams Lw'!F$23*(PI()/4*($D31/1000)^2)&lt;'ModelParams Lw'!F$18+'ModelParams Lw'!F$19*LOG(CN$3)+'ModelParams Lw'!F$20*(PI()/4*($D31/1000)^2),'ModelParams Lw'!F$18+'ModelParams Lw'!F$19*LOG(CN$3)+'ModelParams Lw'!F$20*(PI()/4*($D31/1000)^2),'ModelParams Lw'!F$21+'ModelParams Lw'!F$22*LOG(CN$3)+'ModelParams Lw'!F$23*(PI()/4*($D31/1000)^2)))</f>
        <v>42.457901012674256</v>
      </c>
      <c r="CO31" s="24">
        <f>IF(Calcul!$E36="SW",'ModelParams Lw'!G$18+'ModelParams Lw'!G$19*LOG(CO$3)+'ModelParams Lw'!G$20*(PI()/4*($D31/1000)^2),IF('ModelParams Lw'!G$21+'ModelParams Lw'!G$22*LOG(CO$3)+'ModelParams Lw'!G$23*(PI()/4*($D31/1000)^2)&lt;'ModelParams Lw'!G$18+'ModelParams Lw'!G$19*LOG(CO$3)+'ModelParams Lw'!G$20*(PI()/4*($D31/1000)^2),'ModelParams Lw'!G$18+'ModelParams Lw'!G$19*LOG(CO$3)+'ModelParams Lw'!G$20*(PI()/4*($D31/1000)^2),'ModelParams Lw'!G$21+'ModelParams Lw'!G$22*LOG(CO$3)+'ModelParams Lw'!G$23*(PI()/4*($D31/1000)^2)))</f>
        <v>39.983812335865188</v>
      </c>
      <c r="CP31" s="24">
        <f>IF(Calcul!$E36="SW",'ModelParams Lw'!H$18+'ModelParams Lw'!H$19*LOG(CP$3)+'ModelParams Lw'!H$20*(PI()/4*($D31/1000)^2),IF('ModelParams Lw'!H$21+'ModelParams Lw'!H$22*LOG(CP$3)+'ModelParams Lw'!H$23*(PI()/4*($D31/1000)^2)&lt;'ModelParams Lw'!H$18+'ModelParams Lw'!H$19*LOG(CP$3)+'ModelParams Lw'!H$20*(PI()/4*($D31/1000)^2),'ModelParams Lw'!H$18+'ModelParams Lw'!H$19*LOG(CP$3)+'ModelParams Lw'!H$20*(PI()/4*($D31/1000)^2),'ModelParams Lw'!H$21+'ModelParams Lw'!H$22*LOG(CP$3)+'ModelParams Lw'!H$23*(PI()/4*($D31/1000)^2)))</f>
        <v>40.306137042572608</v>
      </c>
      <c r="CQ31" s="24">
        <f>IF(Calcul!$E36="SW",'ModelParams Lw'!I$18+'ModelParams Lw'!I$19*LOG(CQ$3)+'ModelParams Lw'!I$20*(PI()/4*($D31/1000)^2),IF('ModelParams Lw'!I$21+'ModelParams Lw'!I$22*LOG(CQ$3)+'ModelParams Lw'!I$23*(PI()/4*($D31/1000)^2)&lt;'ModelParams Lw'!I$18+'ModelParams Lw'!I$19*LOG(CQ$3)+'ModelParams Lw'!I$20*(PI()/4*($D31/1000)^2),'ModelParams Lw'!I$18+'ModelParams Lw'!I$19*LOG(CQ$3)+'ModelParams Lw'!I$20*(PI()/4*($D31/1000)^2),'ModelParams Lw'!I$21+'ModelParams Lw'!I$22*LOG(CQ$3)+'ModelParams Lw'!I$23*(PI()/4*($D31/1000)^2)))</f>
        <v>35.604370798776131</v>
      </c>
      <c r="CR31" s="24">
        <f>IF(Calcul!$E36="SW",'ModelParams Lw'!J$18+'ModelParams Lw'!J$19*LOG(CR$3)+'ModelParams Lw'!J$20*(PI()/4*($D31/1000)^2),IF('ModelParams Lw'!J$21+'ModelParams Lw'!J$22*LOG(CR$3)+'ModelParams Lw'!J$23*(PI()/4*($D31/1000)^2)&lt;'ModelParams Lw'!J$18+'ModelParams Lw'!J$19*LOG(CR$3)+'ModelParams Lw'!J$20*(PI()/4*($D31/1000)^2),'ModelParams Lw'!J$18+'ModelParams Lw'!J$19*LOG(CR$3)+'ModelParams Lw'!J$20*(PI()/4*($D31/1000)^2),'ModelParams Lw'!J$21+'ModelParams Lw'!J$22*LOG(CR$3)+'ModelParams Lw'!J$23*(PI()/4*($D31/1000)^2)))</f>
        <v>26.405199060578074</v>
      </c>
      <c r="CS31" s="24" t="e">
        <f t="shared" si="3"/>
        <v>#DIV/0!</v>
      </c>
      <c r="CT31" s="24" t="e">
        <f t="shared" si="4"/>
        <v>#DIV/0!</v>
      </c>
      <c r="CU31" s="24" t="e">
        <f t="shared" si="5"/>
        <v>#DIV/0!</v>
      </c>
      <c r="CV31" s="24" t="e">
        <f t="shared" si="6"/>
        <v>#DIV/0!</v>
      </c>
      <c r="CW31" s="24" t="e">
        <f t="shared" si="7"/>
        <v>#DIV/0!</v>
      </c>
      <c r="CX31" s="24" t="e">
        <f t="shared" si="8"/>
        <v>#DIV/0!</v>
      </c>
      <c r="CY31" s="24" t="e">
        <f t="shared" si="9"/>
        <v>#DIV/0!</v>
      </c>
      <c r="CZ31" s="24" t="e">
        <f t="shared" si="10"/>
        <v>#DIV/0!</v>
      </c>
      <c r="DA31" s="24" t="e">
        <f>10*LOG10(IF(CS31="",0,POWER(10,((CS31+'ModelParams Lw'!$O$4)/10))) +IF(CT31="",0,POWER(10,((CT31+'ModelParams Lw'!$P$4)/10))) +IF(CU31="",0,POWER(10,((CU31+'ModelParams Lw'!$Q$4)/10))) +IF(CV31="",0,POWER(10,((CV31+'ModelParams Lw'!$R$4)/10))) +IF(CW31="",0,POWER(10,((CW31+'ModelParams Lw'!$S$4)/10))) +IF(CX31="",0,POWER(10,((CX31+'ModelParams Lw'!$T$4)/10))) +IF(CY31="",0,POWER(10,((CY31+'ModelParams Lw'!$U$4)/10)))+IF(CZ31="",0,POWER(10,((CZ31+'ModelParams Lw'!$V$4)/10))))</f>
        <v>#DIV/0!</v>
      </c>
      <c r="DB31" s="24" t="e">
        <f t="shared" si="27"/>
        <v>#DIV/0!</v>
      </c>
      <c r="DC31" s="24" t="e">
        <f>(CS31-'ModelParams Lw'!$O$10)/'ModelParams Lw'!$O$11</f>
        <v>#DIV/0!</v>
      </c>
      <c r="DD31" s="24" t="e">
        <f>(CT31-'ModelParams Lw'!$P$10)/'ModelParams Lw'!$P$11</f>
        <v>#DIV/0!</v>
      </c>
      <c r="DE31" s="24" t="e">
        <f>(CU31-'ModelParams Lw'!$Q$10)/'ModelParams Lw'!$Q$11</f>
        <v>#DIV/0!</v>
      </c>
      <c r="DF31" s="24" t="e">
        <f>(CV31-'ModelParams Lw'!$R$10)/'ModelParams Lw'!$R$11</f>
        <v>#DIV/0!</v>
      </c>
      <c r="DG31" s="24" t="e">
        <f>(CW31-'ModelParams Lw'!$S$10)/'ModelParams Lw'!$S$11</f>
        <v>#DIV/0!</v>
      </c>
      <c r="DH31" s="24" t="e">
        <f>(CX31-'ModelParams Lw'!$T$10)/'ModelParams Lw'!$T$11</f>
        <v>#DIV/0!</v>
      </c>
      <c r="DI31" s="24" t="e">
        <f>(CY31-'ModelParams Lw'!$U$10)/'ModelParams Lw'!$U$11</f>
        <v>#DIV/0!</v>
      </c>
      <c r="DJ31" s="24" t="e">
        <f>(CZ31-'ModelParams Lw'!$V$10)/'ModelParams Lw'!$V$11</f>
        <v>#DIV/0!</v>
      </c>
    </row>
    <row r="32" spans="1:114">
      <c r="A32" s="12">
        <f>Calcul!B37</f>
        <v>0</v>
      </c>
      <c r="B32" s="12">
        <f t="shared" si="11"/>
        <v>0</v>
      </c>
      <c r="C32" s="12">
        <f>Calcul!C37</f>
        <v>0</v>
      </c>
      <c r="D32" s="12">
        <f>Calcul!D37</f>
        <v>0</v>
      </c>
      <c r="E32" s="12">
        <f t="shared" si="12"/>
        <v>400</v>
      </c>
      <c r="F32" s="12">
        <f t="shared" si="13"/>
        <v>900</v>
      </c>
      <c r="G32" s="12" t="e">
        <f t="shared" si="14"/>
        <v>#DIV/0!</v>
      </c>
      <c r="H32" s="24" t="e">
        <f t="shared" si="0"/>
        <v>#DIV/0!</v>
      </c>
      <c r="I32" s="24">
        <f>'ModelParams Lw'!$B$6*EXP('ModelParams Lw'!$C$6*D32)</f>
        <v>-0.98585217513044054</v>
      </c>
      <c r="J32" s="24">
        <f>'ModelParams Lw'!$B$7*D32^2+'ModelParams Lw'!$C$7*D32+'ModelParams Lw'!$D$7</f>
        <v>-7.1</v>
      </c>
      <c r="K32" s="24">
        <f>'ModelParams Lw'!$B$8*D32^2+'ModelParams Lw'!$C$8*D32+'ModelParams Lw'!$D$8</f>
        <v>46.485999999999997</v>
      </c>
      <c r="L32" s="21" t="e">
        <f t="shared" si="15"/>
        <v>#DIV/0!</v>
      </c>
      <c r="M32" s="21" t="e">
        <f t="shared" si="15"/>
        <v>#DIV/0!</v>
      </c>
      <c r="N32" s="21" t="e">
        <f t="shared" si="15"/>
        <v>#DIV/0!</v>
      </c>
      <c r="O32" s="21" t="e">
        <f t="shared" si="15"/>
        <v>#DIV/0!</v>
      </c>
      <c r="P32" s="21" t="e">
        <f t="shared" si="15"/>
        <v>#DIV/0!</v>
      </c>
      <c r="Q32" s="21" t="e">
        <f t="shared" si="15"/>
        <v>#DIV/0!</v>
      </c>
      <c r="R32" s="21" t="e">
        <f t="shared" si="15"/>
        <v>#DIV/0!</v>
      </c>
      <c r="S32" s="21" t="e">
        <f t="shared" si="15"/>
        <v>#DIV/0!</v>
      </c>
      <c r="T32" s="24" t="e">
        <f>'ModelParams Lw'!$B$3+'ModelParams Lw'!$B$4*LOG10($B32/3600/(PI()/4*($D32/1000)^2))+'ModelParams Lw'!$B$5*LOG10(2*$H32/(1.2*($B32/3600/(PI()/4*($D32/1000)^2))^2))+10*LOG10($D32/1000)+L32</f>
        <v>#DIV/0!</v>
      </c>
      <c r="U32" s="24" t="e">
        <f>'ModelParams Lw'!$B$3+'ModelParams Lw'!$B$4*LOG10($B32/3600/(PI()/4*($D32/1000)^2))+'ModelParams Lw'!$B$5*LOG10(2*$H32/(1.2*($B32/3600/(PI()/4*($D32/1000)^2))^2))+10*LOG10($D32/1000)+M32</f>
        <v>#DIV/0!</v>
      </c>
      <c r="V32" s="24" t="e">
        <f>'ModelParams Lw'!$B$3+'ModelParams Lw'!$B$4*LOG10($B32/3600/(PI()/4*($D32/1000)^2))+'ModelParams Lw'!$B$5*LOG10(2*$H32/(1.2*($B32/3600/(PI()/4*($D32/1000)^2))^2))+10*LOG10($D32/1000)+N32</f>
        <v>#DIV/0!</v>
      </c>
      <c r="W32" s="24" t="e">
        <f>'ModelParams Lw'!$B$3+'ModelParams Lw'!$B$4*LOG10($B32/3600/(PI()/4*($D32/1000)^2))+'ModelParams Lw'!$B$5*LOG10(2*$H32/(1.2*($B32/3600/(PI()/4*($D32/1000)^2))^2))+10*LOG10($D32/1000)+O32</f>
        <v>#DIV/0!</v>
      </c>
      <c r="X32" s="24" t="e">
        <f>'ModelParams Lw'!$B$3+'ModelParams Lw'!$B$4*LOG10($B32/3600/(PI()/4*($D32/1000)^2))+'ModelParams Lw'!$B$5*LOG10(2*$H32/(1.2*($B32/3600/(PI()/4*($D32/1000)^2))^2))+10*LOG10($D32/1000)+P32</f>
        <v>#DIV/0!</v>
      </c>
      <c r="Y32" s="24" t="e">
        <f>'ModelParams Lw'!$B$3+'ModelParams Lw'!$B$4*LOG10($B32/3600/(PI()/4*($D32/1000)^2))+'ModelParams Lw'!$B$5*LOG10(2*$H32/(1.2*($B32/3600/(PI()/4*($D32/1000)^2))^2))+10*LOG10($D32/1000)+Q32</f>
        <v>#DIV/0!</v>
      </c>
      <c r="Z32" s="24" t="e">
        <f>'ModelParams Lw'!$B$3+'ModelParams Lw'!$B$4*LOG10($B32/3600/(PI()/4*($D32/1000)^2))+'ModelParams Lw'!$B$5*LOG10(2*$H32/(1.2*($B32/3600/(PI()/4*($D32/1000)^2))^2))+10*LOG10($D32/1000)+R32</f>
        <v>#DIV/0!</v>
      </c>
      <c r="AA32" s="24" t="e">
        <f>'ModelParams Lw'!$B$3+'ModelParams Lw'!$B$4*LOG10($B32/3600/(PI()/4*($D32/1000)^2))+'ModelParams Lw'!$B$5*LOG10(2*$H32/(1.2*($B32/3600/(PI()/4*($D32/1000)^2))^2))+10*LOG10($D32/1000)+S32</f>
        <v>#DIV/0!</v>
      </c>
      <c r="AB32" s="24" t="e">
        <f>10*LOG10(IF(T32="",0,POWER(10,((T32+'ModelParams Lw'!$O$4)/10))) +IF(U32="",0,POWER(10,((U32+'ModelParams Lw'!$P$4)/10))) +IF(V32="",0,POWER(10,((V32+'ModelParams Lw'!$Q$4)/10))) +IF(W32="",0,POWER(10,((W32+'ModelParams Lw'!$R$4)/10))) +IF(X32="",0,POWER(10,((X32+'ModelParams Lw'!$S$4)/10))) +IF(Y32="",0,POWER(10,((Y32+'ModelParams Lw'!$T$4)/10))) +IF(Z32="",0,POWER(10,((Z32+'ModelParams Lw'!$U$4)/10)))+IF(AA32="",0,POWER(10,((AA32+'ModelParams Lw'!$V$4)/10))))</f>
        <v>#DIV/0!</v>
      </c>
      <c r="AC32" s="24" t="e">
        <f t="shared" si="16"/>
        <v>#DIV/0!</v>
      </c>
      <c r="AD32" s="24" t="e">
        <f>(T32-'ModelParams Lw'!O$10)/'ModelParams Lw'!O$11</f>
        <v>#DIV/0!</v>
      </c>
      <c r="AE32" s="24" t="e">
        <f>(U32-'ModelParams Lw'!P$10)/'ModelParams Lw'!P$11</f>
        <v>#DIV/0!</v>
      </c>
      <c r="AF32" s="24" t="e">
        <f>(V32-'ModelParams Lw'!Q$10)/'ModelParams Lw'!Q$11</f>
        <v>#DIV/0!</v>
      </c>
      <c r="AG32" s="24" t="e">
        <f>(W32-'ModelParams Lw'!R$10)/'ModelParams Lw'!R$11</f>
        <v>#DIV/0!</v>
      </c>
      <c r="AH32" s="24" t="e">
        <f>(X32-'ModelParams Lw'!S$10)/'ModelParams Lw'!S$11</f>
        <v>#DIV/0!</v>
      </c>
      <c r="AI32" s="24" t="e">
        <f>(Y32-'ModelParams Lw'!T$10)/'ModelParams Lw'!T$11</f>
        <v>#DIV/0!</v>
      </c>
      <c r="AJ32" s="24" t="e">
        <f>(Z32-'ModelParams Lw'!U$10)/'ModelParams Lw'!U$11</f>
        <v>#DIV/0!</v>
      </c>
      <c r="AK32" s="24" t="e">
        <f>(AA32-'ModelParams Lw'!V$10)/'ModelParams Lw'!V$11</f>
        <v>#DIV/0!</v>
      </c>
      <c r="AL32" s="24" t="e">
        <f t="shared" si="17"/>
        <v>#DIV/0!</v>
      </c>
      <c r="AM32" s="24" t="e">
        <f>LOOKUP($G32,SilencerParams!$E$3:$E$98,SilencerParams!K$3:K$98)</f>
        <v>#DIV/0!</v>
      </c>
      <c r="AN32" s="24" t="e">
        <f>LOOKUP($G32,SilencerParams!$E$3:$E$98,SilencerParams!L$3:L$98)</f>
        <v>#DIV/0!</v>
      </c>
      <c r="AO32" s="24" t="e">
        <f>LOOKUP($G32,SilencerParams!$E$3:$E$98,SilencerParams!M$3:M$98)</f>
        <v>#DIV/0!</v>
      </c>
      <c r="AP32" s="24" t="e">
        <f>LOOKUP($G32,SilencerParams!$E$3:$E$98,SilencerParams!N$3:N$98)</f>
        <v>#DIV/0!</v>
      </c>
      <c r="AQ32" s="24" t="e">
        <f>LOOKUP($G32,SilencerParams!$E$3:$E$98,SilencerParams!O$3:O$98)</f>
        <v>#DIV/0!</v>
      </c>
      <c r="AR32" s="24" t="e">
        <f>LOOKUP($G32,SilencerParams!$E$3:$E$98,SilencerParams!P$3:P$98)</f>
        <v>#DIV/0!</v>
      </c>
      <c r="AS32" s="24" t="e">
        <f>LOOKUP($G32,SilencerParams!$E$3:$E$98,SilencerParams!Q$3:Q$98)</f>
        <v>#DIV/0!</v>
      </c>
      <c r="AT32" s="24" t="e">
        <f>LOOKUP($G32,SilencerParams!$E$3:$E$98,SilencerParams!R$3:R$98)</f>
        <v>#DIV/0!</v>
      </c>
      <c r="AU32" s="151" t="e">
        <f>LOOKUP($G32,SilencerParams!$E$3:$E$98,SilencerParams!S$3:S$98)</f>
        <v>#DIV/0!</v>
      </c>
      <c r="AV32" s="151" t="e">
        <f>LOOKUP($G32,SilencerParams!$E$3:$E$98,SilencerParams!T$3:T$98)</f>
        <v>#DIV/0!</v>
      </c>
      <c r="AW32" s="151" t="e">
        <f>LOOKUP($G32,SilencerParams!$E$3:$E$98,SilencerParams!U$3:U$98)</f>
        <v>#DIV/0!</v>
      </c>
      <c r="AX32" s="151" t="e">
        <f>LOOKUP($G32,SilencerParams!$E$3:$E$98,SilencerParams!V$3:V$98)</f>
        <v>#DIV/0!</v>
      </c>
      <c r="AY32" s="151" t="e">
        <f>LOOKUP($G32,SilencerParams!$E$3:$E$98,SilencerParams!W$3:W$98)</f>
        <v>#DIV/0!</v>
      </c>
      <c r="AZ32" s="151" t="e">
        <f>LOOKUP($G32,SilencerParams!$E$3:$E$98,SilencerParams!X$3:X$98)</f>
        <v>#DIV/0!</v>
      </c>
      <c r="BA32" s="151" t="e">
        <f>LOOKUP($G32,SilencerParams!$E$3:$E$98,SilencerParams!Y$3:Y$98)</f>
        <v>#DIV/0!</v>
      </c>
      <c r="BB32" s="151" t="e">
        <f>LOOKUP($G32,SilencerParams!$E$3:$E$98,SilencerParams!Z$3:Z$98)</f>
        <v>#DIV/0!</v>
      </c>
      <c r="BC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LOOKUP(IF(MROUND($AL32,2)&lt;=$AL32,CONCATENATE($D32,IF($F32&gt;=1000,$F32,CONCATENATE(0,$F32)),CONCATENATE(0,MROUND($AL32,2)+2)),CONCATENATE($D32,IF($F32&gt;=1000,$F32,CONCATENATE(0,$F32)),CONCATENATE(0,MROUND($AL32,2)-2))),SilencerParams!$E$3:$E$98,SilencerParams!S$3:S$98)</f>
        <v>#DIV/0!</v>
      </c>
      <c r="BD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LOOKUP(IF(MROUND($AL32,2)&lt;=$AL32,CONCATENATE($D32,IF($F32&gt;=1000,$F32,CONCATENATE(0,$F32)),CONCATENATE(0,MROUND($AL32,2)+2)),CONCATENATE($D32,IF($F32&gt;=1000,$F32,CONCATENATE(0,$F32)),CONCATENATE(0,MROUND($AL32,2)-2))),SilencerParams!$E$3:$E$98,SilencerParams!T$3:T$98)</f>
        <v>#DIV/0!</v>
      </c>
      <c r="BE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LOOKUP(IF(MROUND($AL32,2)&lt;=$AL32,CONCATENATE($D32,IF($F32&gt;=1000,$F32,CONCATENATE(0,$F32)),CONCATENATE(0,MROUND($AL32,2)+2)),CONCATENATE($D32,IF($F32&gt;=1000,$F32,CONCATENATE(0,$F32)),CONCATENATE(0,MROUND($AL32,2)-2))),SilencerParams!$E$3:$E$98,SilencerParams!U$3:U$98)</f>
        <v>#DIV/0!</v>
      </c>
      <c r="BF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LOOKUP(IF(MROUND($AL32,2)&lt;=$AL32,CONCATENATE($D32,IF($F32&gt;=1000,$F32,CONCATENATE(0,$F32)),CONCATENATE(0,MROUND($AL32,2)+2)),CONCATENATE($D32,IF($F32&gt;=1000,$F32,CONCATENATE(0,$F32)),CONCATENATE(0,MROUND($AL32,2)-2))),SilencerParams!$E$3:$E$98,SilencerParams!V$3:V$98)</f>
        <v>#DIV/0!</v>
      </c>
      <c r="BG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LOOKUP(IF(MROUND($AL32,2)&lt;=$AL32,CONCATENATE($D32,IF($F32&gt;=1000,$F32,CONCATENATE(0,$F32)),CONCATENATE(0,MROUND($AL32,2)+2)),CONCATENATE($D32,IF($F32&gt;=1000,$F32,CONCATENATE(0,$F32)),CONCATENATE(0,MROUND($AL32,2)-2))),SilencerParams!$E$3:$E$98,SilencerParams!W$3:W$98)</f>
        <v>#DIV/0!</v>
      </c>
      <c r="BH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LOOKUP(IF(MROUND($AL32,2)&lt;=$AL32,CONCATENATE($D32,IF($F32&gt;=1000,$F32,CONCATENATE(0,$F32)),CONCATENATE(0,MROUND($AL32,2)+2)),CONCATENATE($D32,IF($F32&gt;=1000,$F32,CONCATENATE(0,$F32)),CONCATENATE(0,MROUND($AL32,2)-2))),SilencerParams!$E$3:$E$98,SilencerParams!X$3:X$98)</f>
        <v>#DIV/0!</v>
      </c>
      <c r="BI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LOOKUP(IF(MROUND($AL32,2)&lt;=$AL32,CONCATENATE($D32,IF($F32&gt;=1000,$F32,CONCATENATE(0,$F32)),CONCATENATE(0,MROUND($AL32,2)+2)),CONCATENATE($D32,IF($F32&gt;=1000,$F32,CONCATENATE(0,$F32)),CONCATENATE(0,MROUND($AL32,2)-2))),SilencerParams!$E$3:$E$98,SilencerParams!Y$3:Y$98)</f>
        <v>#DIV/0!</v>
      </c>
      <c r="BJ32" s="151" t="e">
        <f>LOOKUP(IF(MROUND($AL32,2)&lt;=$AL32,CONCATENATE($D32,IF($F32&gt;=1000,$F32,CONCATENATE(0,$F32)),CONCATENATE(0,MROUND($AL32,2)+2)),CONCATENATE($D32,IF($F32&gt;=1000,$F32,CONCATENATE(0,$F32)),CONCATENATE(0,MROUND($AL32,2)-2))),SilencerParams!$E$3:$E$98,SilencerParams!Z$3:Z$98)</f>
        <v>#DIV/0!</v>
      </c>
      <c r="BK32" s="151" t="e">
        <f>IF($AL32&lt;2,LOOKUP(CONCATENATE($D32,IF($E32&gt;=1000,$E32,CONCATENATE(0,$E32)),"02"),SilencerParams!$E$3:$E$98,SilencerParams!S$3:S$98)/(LOG10(2)-LOG10(0.0001))*(LOG10($AL32)-LOG10(0.0001)),(BC32-AU32)/(LOG10(IF(MROUND($AL32,2)&lt;=$AL32,MROUND($AL32,2)+2,MROUND($AL32,2)-2))-LOG10(MROUND($AL32,2)))*(LOG10($AL32)-LOG10(MROUND($AL32,2)))+AU32)</f>
        <v>#DIV/0!</v>
      </c>
      <c r="BL32" s="151" t="e">
        <f>IF($AL32&lt;2,LOOKUP(CONCATENATE($D32,IF($E32&gt;=1000,$E32,CONCATENATE(0,$E32)),"02"),SilencerParams!$E$3:$E$98,SilencerParams!T$3:T$98)/(LOG10(2)-LOG10(0.0001))*(LOG10($AL32)-LOG10(0.0001)),(BD32-AV32)/(LOG10(IF(MROUND($AL32,2)&lt;=$AL32,MROUND($AL32,2)+2,MROUND($AL32,2)-2))-LOG10(MROUND($AL32,2)))*(LOG10($AL32)-LOG10(MROUND($AL32,2)))+AV32)</f>
        <v>#DIV/0!</v>
      </c>
      <c r="BM32" s="151" t="e">
        <f>IF($AL32&lt;2,LOOKUP(CONCATENATE($D32,IF($E32&gt;=1000,$E32,CONCATENATE(0,$E32)),"02"),SilencerParams!$E$3:$E$98,SilencerParams!U$3:U$98)/(LOG10(2)-LOG10(0.0001))*(LOG10($AL32)-LOG10(0.0001)),(BE32-AW32)/(LOG10(IF(MROUND($AL32,2)&lt;=$AL32,MROUND($AL32,2)+2,MROUND($AL32,2)-2))-LOG10(MROUND($AL32,2)))*(LOG10($AL32)-LOG10(MROUND($AL32,2)))+AW32)</f>
        <v>#DIV/0!</v>
      </c>
      <c r="BN32" s="151" t="e">
        <f>IF($AL32&lt;2,LOOKUP(CONCATENATE($D32,IF($E32&gt;=1000,$E32,CONCATENATE(0,$E32)),"02"),SilencerParams!$E$3:$E$98,SilencerParams!V$3:V$98)/(LOG10(2)-LOG10(0.0001))*(LOG10($AL32)-LOG10(0.0001)),(BF32-AX32)/(LOG10(IF(MROUND($AL32,2)&lt;=$AL32,MROUND($AL32,2)+2,MROUND($AL32,2)-2))-LOG10(MROUND($AL32,2)))*(LOG10($AL32)-LOG10(MROUND($AL32,2)))+AX32)</f>
        <v>#DIV/0!</v>
      </c>
      <c r="BO32" s="151" t="e">
        <f>IF($AL32&lt;2,LOOKUP(CONCATENATE($D32,IF($E32&gt;=1000,$E32,CONCATENATE(0,$E32)),"02"),SilencerParams!$E$3:$E$98,SilencerParams!W$3:W$98)/(LOG10(2)-LOG10(0.0001))*(LOG10($AL32)-LOG10(0.0001)),(BG32-AY32)/(LOG10(IF(MROUND($AL32,2)&lt;=$AL32,MROUND($AL32,2)+2,MROUND($AL32,2)-2))-LOG10(MROUND($AL32,2)))*(LOG10($AL32)-LOG10(MROUND($AL32,2)))+AY32)</f>
        <v>#DIV/0!</v>
      </c>
      <c r="BP32" s="151" t="e">
        <f>IF($AL32&lt;2,LOOKUP(CONCATENATE($D32,IF($E32&gt;=1000,$E32,CONCATENATE(0,$E32)),"02"),SilencerParams!$E$3:$E$98,SilencerParams!X$3:X$98)/(LOG10(2)-LOG10(0.0001))*(LOG10($AL32)-LOG10(0.0001)),(BH32-AZ32)/(LOG10(IF(MROUND($AL32,2)&lt;=$AL32,MROUND($AL32,2)+2,MROUND($AL32,2)-2))-LOG10(MROUND($AL32,2)))*(LOG10($AL32)-LOG10(MROUND($AL32,2)))+AZ32)</f>
        <v>#DIV/0!</v>
      </c>
      <c r="BQ32" s="151" t="e">
        <f>IF($AL32&lt;2,LOOKUP(CONCATENATE($D32,IF($E32&gt;=1000,$E32,CONCATENATE(0,$E32)),"02"),SilencerParams!$E$3:$E$98,SilencerParams!Y$3:Y$98)/(LOG10(2)-LOG10(0.0001))*(LOG10($AL32)-LOG10(0.0001)),(BI32-BA32)/(LOG10(IF(MROUND($AL32,2)&lt;=$AL32,MROUND($AL32,2)+2,MROUND($AL32,2)-2))-LOG10(MROUND($AL32,2)))*(LOG10($AL32)-LOG10(MROUND($AL32,2)))+BA32)</f>
        <v>#DIV/0!</v>
      </c>
      <c r="BR32" s="151" t="e">
        <f>IF($AL32&lt;2,LOOKUP(CONCATENATE($D32,IF($E32&gt;=1000,$E32,CONCATENATE(0,$E32)),"02"),SilencerParams!$E$3:$E$98,SilencerParams!Z$3:Z$98)/(LOG10(2)-LOG10(0.0001))*(LOG10($AL32)-LOG10(0.0001)),(BJ32-BB32)/(LOG10(IF(MROUND($AL32,2)&lt;=$AL32,MROUND($AL32,2)+2,MROUND($AL32,2)-2))-LOG10(MROUND($AL32,2)))*(LOG10($AL32)-LOG10(MROUND($AL32,2)))+BB32)</f>
        <v>#DIV/0!</v>
      </c>
      <c r="BS32" s="24" t="e">
        <f t="shared" si="18"/>
        <v>#DIV/0!</v>
      </c>
      <c r="BT32" s="24" t="e">
        <f t="shared" si="19"/>
        <v>#DIV/0!</v>
      </c>
      <c r="BU32" s="24" t="e">
        <f t="shared" si="20"/>
        <v>#DIV/0!</v>
      </c>
      <c r="BV32" s="24" t="e">
        <f t="shared" si="21"/>
        <v>#DIV/0!</v>
      </c>
      <c r="BW32" s="24" t="e">
        <f t="shared" si="22"/>
        <v>#DIV/0!</v>
      </c>
      <c r="BX32" s="24" t="e">
        <f t="shared" si="23"/>
        <v>#DIV/0!</v>
      </c>
      <c r="BY32" s="24" t="e">
        <f t="shared" si="24"/>
        <v>#DIV/0!</v>
      </c>
      <c r="BZ32" s="24" t="e">
        <f t="shared" si="25"/>
        <v>#DIV/0!</v>
      </c>
      <c r="CA32" s="24" t="e">
        <f>10*LOG10(IF(BS32="",0,POWER(10,((BS32+'ModelParams Lw'!$O$4)/10))) +IF(BT32="",0,POWER(10,((BT32+'ModelParams Lw'!$P$4)/10))) +IF(BU32="",0,POWER(10,((BU32+'ModelParams Lw'!$Q$4)/10))) +IF(BV32="",0,POWER(10,((BV32+'ModelParams Lw'!$R$4)/10))) +IF(BW32="",0,POWER(10,((BW32+'ModelParams Lw'!$S$4)/10))) +IF(BX32="",0,POWER(10,((BX32+'ModelParams Lw'!$T$4)/10))) +IF(BY32="",0,POWER(10,((BY32+'ModelParams Lw'!$U$4)/10)))+IF(BZ32="",0,POWER(10,((BZ32+'ModelParams Lw'!$V$4)/10))))</f>
        <v>#DIV/0!</v>
      </c>
      <c r="CB32" s="24" t="e">
        <f t="shared" si="26"/>
        <v>#DIV/0!</v>
      </c>
      <c r="CC32" s="24" t="e">
        <f>(BS32-'ModelParams Lw'!O$10)/'ModelParams Lw'!O$11</f>
        <v>#DIV/0!</v>
      </c>
      <c r="CD32" s="24" t="e">
        <f>(BT32-'ModelParams Lw'!P$10)/'ModelParams Lw'!P$11</f>
        <v>#DIV/0!</v>
      </c>
      <c r="CE32" s="24" t="e">
        <f>(BU32-'ModelParams Lw'!Q$10)/'ModelParams Lw'!Q$11</f>
        <v>#DIV/0!</v>
      </c>
      <c r="CF32" s="24" t="e">
        <f>(BV32-'ModelParams Lw'!R$10)/'ModelParams Lw'!R$11</f>
        <v>#DIV/0!</v>
      </c>
      <c r="CG32" s="24" t="e">
        <f>(BW32-'ModelParams Lw'!S$10)/'ModelParams Lw'!S$11</f>
        <v>#DIV/0!</v>
      </c>
      <c r="CH32" s="24" t="e">
        <f>(BX32-'ModelParams Lw'!T$10)/'ModelParams Lw'!T$11</f>
        <v>#DIV/0!</v>
      </c>
      <c r="CI32" s="24" t="e">
        <f>(BY32-'ModelParams Lw'!U$10)/'ModelParams Lw'!U$11</f>
        <v>#DIV/0!</v>
      </c>
      <c r="CJ32" s="24" t="e">
        <f>(BZ32-'ModelParams Lw'!V$10)/'ModelParams Lw'!V$11</f>
        <v>#DIV/0!</v>
      </c>
      <c r="CK32" s="24">
        <f>IF(Calcul!$E37="SW",'ModelParams Lw'!C$18+'ModelParams Lw'!C$19*LOG(CK$3)+'ModelParams Lw'!C$20*(PI()/4*($D32/1000)^2),IF('ModelParams Lw'!C$21+'ModelParams Lw'!C$22*LOG(CK$3)+'ModelParams Lw'!C$23*(PI()/4*($D32/1000)^2)&lt;'ModelParams Lw'!C$18+'ModelParams Lw'!C$19*LOG(CK$3)+'ModelParams Lw'!C$20*(PI()/4*($D32/1000)^2),'ModelParams Lw'!C$18+'ModelParams Lw'!C$19*LOG(CK$3)+'ModelParams Lw'!C$20*(PI()/4*($D32/1000)^2),'ModelParams Lw'!C$21+'ModelParams Lw'!C$22*LOG(CK$3)+'ModelParams Lw'!C$23*(PI()/4*($D32/1000)^2)))</f>
        <v>31.246735224896717</v>
      </c>
      <c r="CL32" s="24">
        <f>IF(Calcul!$E37="SW",'ModelParams Lw'!D$18+'ModelParams Lw'!D$19*LOG(CL$3)+'ModelParams Lw'!D$20*(PI()/4*($D32/1000)^2),IF('ModelParams Lw'!D$21+'ModelParams Lw'!D$22*LOG(CL$3)+'ModelParams Lw'!D$23*(PI()/4*($D32/1000)^2)&lt;'ModelParams Lw'!D$18+'ModelParams Lw'!D$19*LOG(CL$3)+'ModelParams Lw'!D$20*(PI()/4*($D32/1000)^2),'ModelParams Lw'!D$18+'ModelParams Lw'!D$19*LOG(CL$3)+'ModelParams Lw'!D$20*(PI()/4*($D32/1000)^2),'ModelParams Lw'!D$21+'ModelParams Lw'!D$22*LOG(CL$3)+'ModelParams Lw'!D$23*(PI()/4*($D32/1000)^2)))</f>
        <v>39.203910379364636</v>
      </c>
      <c r="CM32" s="24">
        <f>IF(Calcul!$E37="SW",'ModelParams Lw'!E$18+'ModelParams Lw'!E$19*LOG(CM$3)+'ModelParams Lw'!E$20*(PI()/4*($D32/1000)^2),IF('ModelParams Lw'!E$21+'ModelParams Lw'!E$22*LOG(CM$3)+'ModelParams Lw'!E$23*(PI()/4*($D32/1000)^2)&lt;'ModelParams Lw'!E$18+'ModelParams Lw'!E$19*LOG(CM$3)+'ModelParams Lw'!E$20*(PI()/4*($D32/1000)^2),'ModelParams Lw'!E$18+'ModelParams Lw'!E$19*LOG(CM$3)+'ModelParams Lw'!E$20*(PI()/4*($D32/1000)^2),'ModelParams Lw'!E$21+'ModelParams Lw'!E$22*LOG(CM$3)+'ModelParams Lw'!E$23*(PI()/4*($D32/1000)^2)))</f>
        <v>38.761096154158118</v>
      </c>
      <c r="CN32" s="24">
        <f>IF(Calcul!$E37="SW",'ModelParams Lw'!F$18+'ModelParams Lw'!F$19*LOG(CN$3)+'ModelParams Lw'!F$20*(PI()/4*($D32/1000)^2),IF('ModelParams Lw'!F$21+'ModelParams Lw'!F$22*LOG(CN$3)+'ModelParams Lw'!F$23*(PI()/4*($D32/1000)^2)&lt;'ModelParams Lw'!F$18+'ModelParams Lw'!F$19*LOG(CN$3)+'ModelParams Lw'!F$20*(PI()/4*($D32/1000)^2),'ModelParams Lw'!F$18+'ModelParams Lw'!F$19*LOG(CN$3)+'ModelParams Lw'!F$20*(PI()/4*($D32/1000)^2),'ModelParams Lw'!F$21+'ModelParams Lw'!F$22*LOG(CN$3)+'ModelParams Lw'!F$23*(PI()/4*($D32/1000)^2)))</f>
        <v>42.457901012674256</v>
      </c>
      <c r="CO32" s="24">
        <f>IF(Calcul!$E37="SW",'ModelParams Lw'!G$18+'ModelParams Lw'!G$19*LOG(CO$3)+'ModelParams Lw'!G$20*(PI()/4*($D32/1000)^2),IF('ModelParams Lw'!G$21+'ModelParams Lw'!G$22*LOG(CO$3)+'ModelParams Lw'!G$23*(PI()/4*($D32/1000)^2)&lt;'ModelParams Lw'!G$18+'ModelParams Lw'!G$19*LOG(CO$3)+'ModelParams Lw'!G$20*(PI()/4*($D32/1000)^2),'ModelParams Lw'!G$18+'ModelParams Lw'!G$19*LOG(CO$3)+'ModelParams Lw'!G$20*(PI()/4*($D32/1000)^2),'ModelParams Lw'!G$21+'ModelParams Lw'!G$22*LOG(CO$3)+'ModelParams Lw'!G$23*(PI()/4*($D32/1000)^2)))</f>
        <v>39.983812335865188</v>
      </c>
      <c r="CP32" s="24">
        <f>IF(Calcul!$E37="SW",'ModelParams Lw'!H$18+'ModelParams Lw'!H$19*LOG(CP$3)+'ModelParams Lw'!H$20*(PI()/4*($D32/1000)^2),IF('ModelParams Lw'!H$21+'ModelParams Lw'!H$22*LOG(CP$3)+'ModelParams Lw'!H$23*(PI()/4*($D32/1000)^2)&lt;'ModelParams Lw'!H$18+'ModelParams Lw'!H$19*LOG(CP$3)+'ModelParams Lw'!H$20*(PI()/4*($D32/1000)^2),'ModelParams Lw'!H$18+'ModelParams Lw'!H$19*LOG(CP$3)+'ModelParams Lw'!H$20*(PI()/4*($D32/1000)^2),'ModelParams Lw'!H$21+'ModelParams Lw'!H$22*LOG(CP$3)+'ModelParams Lw'!H$23*(PI()/4*($D32/1000)^2)))</f>
        <v>40.306137042572608</v>
      </c>
      <c r="CQ32" s="24">
        <f>IF(Calcul!$E37="SW",'ModelParams Lw'!I$18+'ModelParams Lw'!I$19*LOG(CQ$3)+'ModelParams Lw'!I$20*(PI()/4*($D32/1000)^2),IF('ModelParams Lw'!I$21+'ModelParams Lw'!I$22*LOG(CQ$3)+'ModelParams Lw'!I$23*(PI()/4*($D32/1000)^2)&lt;'ModelParams Lw'!I$18+'ModelParams Lw'!I$19*LOG(CQ$3)+'ModelParams Lw'!I$20*(PI()/4*($D32/1000)^2),'ModelParams Lw'!I$18+'ModelParams Lw'!I$19*LOG(CQ$3)+'ModelParams Lw'!I$20*(PI()/4*($D32/1000)^2),'ModelParams Lw'!I$21+'ModelParams Lw'!I$22*LOG(CQ$3)+'ModelParams Lw'!I$23*(PI()/4*($D32/1000)^2)))</f>
        <v>35.604370798776131</v>
      </c>
      <c r="CR32" s="24">
        <f>IF(Calcul!$E37="SW",'ModelParams Lw'!J$18+'ModelParams Lw'!J$19*LOG(CR$3)+'ModelParams Lw'!J$20*(PI()/4*($D32/1000)^2),IF('ModelParams Lw'!J$21+'ModelParams Lw'!J$22*LOG(CR$3)+'ModelParams Lw'!J$23*(PI()/4*($D32/1000)^2)&lt;'ModelParams Lw'!J$18+'ModelParams Lw'!J$19*LOG(CR$3)+'ModelParams Lw'!J$20*(PI()/4*($D32/1000)^2),'ModelParams Lw'!J$18+'ModelParams Lw'!J$19*LOG(CR$3)+'ModelParams Lw'!J$20*(PI()/4*($D32/1000)^2),'ModelParams Lw'!J$21+'ModelParams Lw'!J$22*LOG(CR$3)+'ModelParams Lw'!J$23*(PI()/4*($D32/1000)^2)))</f>
        <v>26.405199060578074</v>
      </c>
      <c r="CS32" s="24" t="e">
        <f t="shared" si="3"/>
        <v>#DIV/0!</v>
      </c>
      <c r="CT32" s="24" t="e">
        <f t="shared" si="4"/>
        <v>#DIV/0!</v>
      </c>
      <c r="CU32" s="24" t="e">
        <f t="shared" si="5"/>
        <v>#DIV/0!</v>
      </c>
      <c r="CV32" s="24" t="e">
        <f t="shared" si="6"/>
        <v>#DIV/0!</v>
      </c>
      <c r="CW32" s="24" t="e">
        <f t="shared" si="7"/>
        <v>#DIV/0!</v>
      </c>
      <c r="CX32" s="24" t="e">
        <f t="shared" si="8"/>
        <v>#DIV/0!</v>
      </c>
      <c r="CY32" s="24" t="e">
        <f t="shared" si="9"/>
        <v>#DIV/0!</v>
      </c>
      <c r="CZ32" s="24" t="e">
        <f t="shared" si="10"/>
        <v>#DIV/0!</v>
      </c>
      <c r="DA32" s="24" t="e">
        <f>10*LOG10(IF(CS32="",0,POWER(10,((CS32+'ModelParams Lw'!$O$4)/10))) +IF(CT32="",0,POWER(10,((CT32+'ModelParams Lw'!$P$4)/10))) +IF(CU32="",0,POWER(10,((CU32+'ModelParams Lw'!$Q$4)/10))) +IF(CV32="",0,POWER(10,((CV32+'ModelParams Lw'!$R$4)/10))) +IF(CW32="",0,POWER(10,((CW32+'ModelParams Lw'!$S$4)/10))) +IF(CX32="",0,POWER(10,((CX32+'ModelParams Lw'!$T$4)/10))) +IF(CY32="",0,POWER(10,((CY32+'ModelParams Lw'!$U$4)/10)))+IF(CZ32="",0,POWER(10,((CZ32+'ModelParams Lw'!$V$4)/10))))</f>
        <v>#DIV/0!</v>
      </c>
      <c r="DB32" s="24" t="e">
        <f t="shared" si="27"/>
        <v>#DIV/0!</v>
      </c>
      <c r="DC32" s="24" t="e">
        <f>(CS32-'ModelParams Lw'!$O$10)/'ModelParams Lw'!$O$11</f>
        <v>#DIV/0!</v>
      </c>
      <c r="DD32" s="24" t="e">
        <f>(CT32-'ModelParams Lw'!$P$10)/'ModelParams Lw'!$P$11</f>
        <v>#DIV/0!</v>
      </c>
      <c r="DE32" s="24" t="e">
        <f>(CU32-'ModelParams Lw'!$Q$10)/'ModelParams Lw'!$Q$11</f>
        <v>#DIV/0!</v>
      </c>
      <c r="DF32" s="24" t="e">
        <f>(CV32-'ModelParams Lw'!$R$10)/'ModelParams Lw'!$R$11</f>
        <v>#DIV/0!</v>
      </c>
      <c r="DG32" s="24" t="e">
        <f>(CW32-'ModelParams Lw'!$S$10)/'ModelParams Lw'!$S$11</f>
        <v>#DIV/0!</v>
      </c>
      <c r="DH32" s="24" t="e">
        <f>(CX32-'ModelParams Lw'!$T$10)/'ModelParams Lw'!$T$11</f>
        <v>#DIV/0!</v>
      </c>
      <c r="DI32" s="24" t="e">
        <f>(CY32-'ModelParams Lw'!$U$10)/'ModelParams Lw'!$U$11</f>
        <v>#DIV/0!</v>
      </c>
      <c r="DJ32" s="24" t="e">
        <f>(CZ32-'ModelParams Lw'!$V$10)/'ModelParams Lw'!$V$11</f>
        <v>#DIV/0!</v>
      </c>
    </row>
    <row r="33" spans="1:114">
      <c r="A33" s="12">
        <f>Calcul!B38</f>
        <v>0</v>
      </c>
      <c r="B33" s="12">
        <f t="shared" si="11"/>
        <v>0</v>
      </c>
      <c r="C33" s="12">
        <f>Calcul!C38</f>
        <v>0</v>
      </c>
      <c r="D33" s="12">
        <f>Calcul!D38</f>
        <v>0</v>
      </c>
      <c r="E33" s="12">
        <f t="shared" si="12"/>
        <v>400</v>
      </c>
      <c r="F33" s="12">
        <f t="shared" si="13"/>
        <v>900</v>
      </c>
      <c r="G33" s="12" t="e">
        <f t="shared" si="14"/>
        <v>#DIV/0!</v>
      </c>
      <c r="H33" s="24" t="e">
        <f t="shared" si="0"/>
        <v>#DIV/0!</v>
      </c>
      <c r="I33" s="24">
        <f>'ModelParams Lw'!$B$6*EXP('ModelParams Lw'!$C$6*D33)</f>
        <v>-0.98585217513044054</v>
      </c>
      <c r="J33" s="24">
        <f>'ModelParams Lw'!$B$7*D33^2+'ModelParams Lw'!$C$7*D33+'ModelParams Lw'!$D$7</f>
        <v>-7.1</v>
      </c>
      <c r="K33" s="24">
        <f>'ModelParams Lw'!$B$8*D33^2+'ModelParams Lw'!$C$8*D33+'ModelParams Lw'!$D$8</f>
        <v>46.485999999999997</v>
      </c>
      <c r="L33" s="21" t="e">
        <f t="shared" si="15"/>
        <v>#DIV/0!</v>
      </c>
      <c r="M33" s="21" t="e">
        <f t="shared" si="15"/>
        <v>#DIV/0!</v>
      </c>
      <c r="N33" s="21" t="e">
        <f t="shared" si="15"/>
        <v>#DIV/0!</v>
      </c>
      <c r="O33" s="21" t="e">
        <f t="shared" si="15"/>
        <v>#DIV/0!</v>
      </c>
      <c r="P33" s="21" t="e">
        <f t="shared" si="15"/>
        <v>#DIV/0!</v>
      </c>
      <c r="Q33" s="21" t="e">
        <f t="shared" si="15"/>
        <v>#DIV/0!</v>
      </c>
      <c r="R33" s="21" t="e">
        <f t="shared" si="15"/>
        <v>#DIV/0!</v>
      </c>
      <c r="S33" s="21" t="e">
        <f t="shared" si="15"/>
        <v>#DIV/0!</v>
      </c>
      <c r="T33" s="24" t="e">
        <f>'ModelParams Lw'!$B$3+'ModelParams Lw'!$B$4*LOG10($B33/3600/(PI()/4*($D33/1000)^2))+'ModelParams Lw'!$B$5*LOG10(2*$H33/(1.2*($B33/3600/(PI()/4*($D33/1000)^2))^2))+10*LOG10($D33/1000)+L33</f>
        <v>#DIV/0!</v>
      </c>
      <c r="U33" s="24" t="e">
        <f>'ModelParams Lw'!$B$3+'ModelParams Lw'!$B$4*LOG10($B33/3600/(PI()/4*($D33/1000)^2))+'ModelParams Lw'!$B$5*LOG10(2*$H33/(1.2*($B33/3600/(PI()/4*($D33/1000)^2))^2))+10*LOG10($D33/1000)+M33</f>
        <v>#DIV/0!</v>
      </c>
      <c r="V33" s="24" t="e">
        <f>'ModelParams Lw'!$B$3+'ModelParams Lw'!$B$4*LOG10($B33/3600/(PI()/4*($D33/1000)^2))+'ModelParams Lw'!$B$5*LOG10(2*$H33/(1.2*($B33/3600/(PI()/4*($D33/1000)^2))^2))+10*LOG10($D33/1000)+N33</f>
        <v>#DIV/0!</v>
      </c>
      <c r="W33" s="24" t="e">
        <f>'ModelParams Lw'!$B$3+'ModelParams Lw'!$B$4*LOG10($B33/3600/(PI()/4*($D33/1000)^2))+'ModelParams Lw'!$B$5*LOG10(2*$H33/(1.2*($B33/3600/(PI()/4*($D33/1000)^2))^2))+10*LOG10($D33/1000)+O33</f>
        <v>#DIV/0!</v>
      </c>
      <c r="X33" s="24" t="e">
        <f>'ModelParams Lw'!$B$3+'ModelParams Lw'!$B$4*LOG10($B33/3600/(PI()/4*($D33/1000)^2))+'ModelParams Lw'!$B$5*LOG10(2*$H33/(1.2*($B33/3600/(PI()/4*($D33/1000)^2))^2))+10*LOG10($D33/1000)+P33</f>
        <v>#DIV/0!</v>
      </c>
      <c r="Y33" s="24" t="e">
        <f>'ModelParams Lw'!$B$3+'ModelParams Lw'!$B$4*LOG10($B33/3600/(PI()/4*($D33/1000)^2))+'ModelParams Lw'!$B$5*LOG10(2*$H33/(1.2*($B33/3600/(PI()/4*($D33/1000)^2))^2))+10*LOG10($D33/1000)+Q33</f>
        <v>#DIV/0!</v>
      </c>
      <c r="Z33" s="24" t="e">
        <f>'ModelParams Lw'!$B$3+'ModelParams Lw'!$B$4*LOG10($B33/3600/(PI()/4*($D33/1000)^2))+'ModelParams Lw'!$B$5*LOG10(2*$H33/(1.2*($B33/3600/(PI()/4*($D33/1000)^2))^2))+10*LOG10($D33/1000)+R33</f>
        <v>#DIV/0!</v>
      </c>
      <c r="AA33" s="24" t="e">
        <f>'ModelParams Lw'!$B$3+'ModelParams Lw'!$B$4*LOG10($B33/3600/(PI()/4*($D33/1000)^2))+'ModelParams Lw'!$B$5*LOG10(2*$H33/(1.2*($B33/3600/(PI()/4*($D33/1000)^2))^2))+10*LOG10($D33/1000)+S33</f>
        <v>#DIV/0!</v>
      </c>
      <c r="AB33" s="24" t="e">
        <f>10*LOG10(IF(T33="",0,POWER(10,((T33+'ModelParams Lw'!$O$4)/10))) +IF(U33="",0,POWER(10,((U33+'ModelParams Lw'!$P$4)/10))) +IF(V33="",0,POWER(10,((V33+'ModelParams Lw'!$Q$4)/10))) +IF(W33="",0,POWER(10,((W33+'ModelParams Lw'!$R$4)/10))) +IF(X33="",0,POWER(10,((X33+'ModelParams Lw'!$S$4)/10))) +IF(Y33="",0,POWER(10,((Y33+'ModelParams Lw'!$T$4)/10))) +IF(Z33="",0,POWER(10,((Z33+'ModelParams Lw'!$U$4)/10)))+IF(AA33="",0,POWER(10,((AA33+'ModelParams Lw'!$V$4)/10))))</f>
        <v>#DIV/0!</v>
      </c>
      <c r="AC33" s="24" t="e">
        <f t="shared" si="16"/>
        <v>#DIV/0!</v>
      </c>
      <c r="AD33" s="24" t="e">
        <f>(T33-'ModelParams Lw'!O$10)/'ModelParams Lw'!O$11</f>
        <v>#DIV/0!</v>
      </c>
      <c r="AE33" s="24" t="e">
        <f>(U33-'ModelParams Lw'!P$10)/'ModelParams Lw'!P$11</f>
        <v>#DIV/0!</v>
      </c>
      <c r="AF33" s="24" t="e">
        <f>(V33-'ModelParams Lw'!Q$10)/'ModelParams Lw'!Q$11</f>
        <v>#DIV/0!</v>
      </c>
      <c r="AG33" s="24" t="e">
        <f>(W33-'ModelParams Lw'!R$10)/'ModelParams Lw'!R$11</f>
        <v>#DIV/0!</v>
      </c>
      <c r="AH33" s="24" t="e">
        <f>(X33-'ModelParams Lw'!S$10)/'ModelParams Lw'!S$11</f>
        <v>#DIV/0!</v>
      </c>
      <c r="AI33" s="24" t="e">
        <f>(Y33-'ModelParams Lw'!T$10)/'ModelParams Lw'!T$11</f>
        <v>#DIV/0!</v>
      </c>
      <c r="AJ33" s="24" t="e">
        <f>(Z33-'ModelParams Lw'!U$10)/'ModelParams Lw'!U$11</f>
        <v>#DIV/0!</v>
      </c>
      <c r="AK33" s="24" t="e">
        <f>(AA33-'ModelParams Lw'!V$10)/'ModelParams Lw'!V$11</f>
        <v>#DIV/0!</v>
      </c>
      <c r="AL33" s="24" t="e">
        <f t="shared" si="17"/>
        <v>#DIV/0!</v>
      </c>
      <c r="AM33" s="24" t="e">
        <f>LOOKUP($G33,SilencerParams!$E$3:$E$98,SilencerParams!K$3:K$98)</f>
        <v>#DIV/0!</v>
      </c>
      <c r="AN33" s="24" t="e">
        <f>LOOKUP($G33,SilencerParams!$E$3:$E$98,SilencerParams!L$3:L$98)</f>
        <v>#DIV/0!</v>
      </c>
      <c r="AO33" s="24" t="e">
        <f>LOOKUP($G33,SilencerParams!$E$3:$E$98,SilencerParams!M$3:M$98)</f>
        <v>#DIV/0!</v>
      </c>
      <c r="AP33" s="24" t="e">
        <f>LOOKUP($G33,SilencerParams!$E$3:$E$98,SilencerParams!N$3:N$98)</f>
        <v>#DIV/0!</v>
      </c>
      <c r="AQ33" s="24" t="e">
        <f>LOOKUP($G33,SilencerParams!$E$3:$E$98,SilencerParams!O$3:O$98)</f>
        <v>#DIV/0!</v>
      </c>
      <c r="AR33" s="24" t="e">
        <f>LOOKUP($G33,SilencerParams!$E$3:$E$98,SilencerParams!P$3:P$98)</f>
        <v>#DIV/0!</v>
      </c>
      <c r="AS33" s="24" t="e">
        <f>LOOKUP($G33,SilencerParams!$E$3:$E$98,SilencerParams!Q$3:Q$98)</f>
        <v>#DIV/0!</v>
      </c>
      <c r="AT33" s="24" t="e">
        <f>LOOKUP($G33,SilencerParams!$E$3:$E$98,SilencerParams!R$3:R$98)</f>
        <v>#DIV/0!</v>
      </c>
      <c r="AU33" s="151" t="e">
        <f>LOOKUP($G33,SilencerParams!$E$3:$E$98,SilencerParams!S$3:S$98)</f>
        <v>#DIV/0!</v>
      </c>
      <c r="AV33" s="151" t="e">
        <f>LOOKUP($G33,SilencerParams!$E$3:$E$98,SilencerParams!T$3:T$98)</f>
        <v>#DIV/0!</v>
      </c>
      <c r="AW33" s="151" t="e">
        <f>LOOKUP($G33,SilencerParams!$E$3:$E$98,SilencerParams!U$3:U$98)</f>
        <v>#DIV/0!</v>
      </c>
      <c r="AX33" s="151" t="e">
        <f>LOOKUP($G33,SilencerParams!$E$3:$E$98,SilencerParams!V$3:V$98)</f>
        <v>#DIV/0!</v>
      </c>
      <c r="AY33" s="151" t="e">
        <f>LOOKUP($G33,SilencerParams!$E$3:$E$98,SilencerParams!W$3:W$98)</f>
        <v>#DIV/0!</v>
      </c>
      <c r="AZ33" s="151" t="e">
        <f>LOOKUP($G33,SilencerParams!$E$3:$E$98,SilencerParams!X$3:X$98)</f>
        <v>#DIV/0!</v>
      </c>
      <c r="BA33" s="151" t="e">
        <f>LOOKUP($G33,SilencerParams!$E$3:$E$98,SilencerParams!Y$3:Y$98)</f>
        <v>#DIV/0!</v>
      </c>
      <c r="BB33" s="151" t="e">
        <f>LOOKUP($G33,SilencerParams!$E$3:$E$98,SilencerParams!Z$3:Z$98)</f>
        <v>#DIV/0!</v>
      </c>
      <c r="BC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LOOKUP(IF(MROUND($AL33,2)&lt;=$AL33,CONCATENATE($D33,IF($F33&gt;=1000,$F33,CONCATENATE(0,$F33)),CONCATENATE(0,MROUND($AL33,2)+2)),CONCATENATE($D33,IF($F33&gt;=1000,$F33,CONCATENATE(0,$F33)),CONCATENATE(0,MROUND($AL33,2)-2))),SilencerParams!$E$3:$E$98,SilencerParams!S$3:S$98)</f>
        <v>#DIV/0!</v>
      </c>
      <c r="BD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LOOKUP(IF(MROUND($AL33,2)&lt;=$AL33,CONCATENATE($D33,IF($F33&gt;=1000,$F33,CONCATENATE(0,$F33)),CONCATENATE(0,MROUND($AL33,2)+2)),CONCATENATE($D33,IF($F33&gt;=1000,$F33,CONCATENATE(0,$F33)),CONCATENATE(0,MROUND($AL33,2)-2))),SilencerParams!$E$3:$E$98,SilencerParams!T$3:T$98)</f>
        <v>#DIV/0!</v>
      </c>
      <c r="BE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LOOKUP(IF(MROUND($AL33,2)&lt;=$AL33,CONCATENATE($D33,IF($F33&gt;=1000,$F33,CONCATENATE(0,$F33)),CONCATENATE(0,MROUND($AL33,2)+2)),CONCATENATE($D33,IF($F33&gt;=1000,$F33,CONCATENATE(0,$F33)),CONCATENATE(0,MROUND($AL33,2)-2))),SilencerParams!$E$3:$E$98,SilencerParams!U$3:U$98)</f>
        <v>#DIV/0!</v>
      </c>
      <c r="BF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LOOKUP(IF(MROUND($AL33,2)&lt;=$AL33,CONCATENATE($D33,IF($F33&gt;=1000,$F33,CONCATENATE(0,$F33)),CONCATENATE(0,MROUND($AL33,2)+2)),CONCATENATE($D33,IF($F33&gt;=1000,$F33,CONCATENATE(0,$F33)),CONCATENATE(0,MROUND($AL33,2)-2))),SilencerParams!$E$3:$E$98,SilencerParams!V$3:V$98)</f>
        <v>#DIV/0!</v>
      </c>
      <c r="BG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LOOKUP(IF(MROUND($AL33,2)&lt;=$AL33,CONCATENATE($D33,IF($F33&gt;=1000,$F33,CONCATENATE(0,$F33)),CONCATENATE(0,MROUND($AL33,2)+2)),CONCATENATE($D33,IF($F33&gt;=1000,$F33,CONCATENATE(0,$F33)),CONCATENATE(0,MROUND($AL33,2)-2))),SilencerParams!$E$3:$E$98,SilencerParams!W$3:W$98)</f>
        <v>#DIV/0!</v>
      </c>
      <c r="BH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LOOKUP(IF(MROUND($AL33,2)&lt;=$AL33,CONCATENATE($D33,IF($F33&gt;=1000,$F33,CONCATENATE(0,$F33)),CONCATENATE(0,MROUND($AL33,2)+2)),CONCATENATE($D33,IF($F33&gt;=1000,$F33,CONCATENATE(0,$F33)),CONCATENATE(0,MROUND($AL33,2)-2))),SilencerParams!$E$3:$E$98,SilencerParams!X$3:X$98)</f>
        <v>#DIV/0!</v>
      </c>
      <c r="BI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LOOKUP(IF(MROUND($AL33,2)&lt;=$AL33,CONCATENATE($D33,IF($F33&gt;=1000,$F33,CONCATENATE(0,$F33)),CONCATENATE(0,MROUND($AL33,2)+2)),CONCATENATE($D33,IF($F33&gt;=1000,$F33,CONCATENATE(0,$F33)),CONCATENATE(0,MROUND($AL33,2)-2))),SilencerParams!$E$3:$E$98,SilencerParams!Y$3:Y$98)</f>
        <v>#DIV/0!</v>
      </c>
      <c r="BJ33" s="151" t="e">
        <f>LOOKUP(IF(MROUND($AL33,2)&lt;=$AL33,CONCATENATE($D33,IF($F33&gt;=1000,$F33,CONCATENATE(0,$F33)),CONCATENATE(0,MROUND($AL33,2)+2)),CONCATENATE($D33,IF($F33&gt;=1000,$F33,CONCATENATE(0,$F33)),CONCATENATE(0,MROUND($AL33,2)-2))),SilencerParams!$E$3:$E$98,SilencerParams!Z$3:Z$98)</f>
        <v>#DIV/0!</v>
      </c>
      <c r="BK33" s="151" t="e">
        <f>IF($AL33&lt;2,LOOKUP(CONCATENATE($D33,IF($E33&gt;=1000,$E33,CONCATENATE(0,$E33)),"02"),SilencerParams!$E$3:$E$98,SilencerParams!S$3:S$98)/(LOG10(2)-LOG10(0.0001))*(LOG10($AL33)-LOG10(0.0001)),(BC33-AU33)/(LOG10(IF(MROUND($AL33,2)&lt;=$AL33,MROUND($AL33,2)+2,MROUND($AL33,2)-2))-LOG10(MROUND($AL33,2)))*(LOG10($AL33)-LOG10(MROUND($AL33,2)))+AU33)</f>
        <v>#DIV/0!</v>
      </c>
      <c r="BL33" s="151" t="e">
        <f>IF($AL33&lt;2,LOOKUP(CONCATENATE($D33,IF($E33&gt;=1000,$E33,CONCATENATE(0,$E33)),"02"),SilencerParams!$E$3:$E$98,SilencerParams!T$3:T$98)/(LOG10(2)-LOG10(0.0001))*(LOG10($AL33)-LOG10(0.0001)),(BD33-AV33)/(LOG10(IF(MROUND($AL33,2)&lt;=$AL33,MROUND($AL33,2)+2,MROUND($AL33,2)-2))-LOG10(MROUND($AL33,2)))*(LOG10($AL33)-LOG10(MROUND($AL33,2)))+AV33)</f>
        <v>#DIV/0!</v>
      </c>
      <c r="BM33" s="151" t="e">
        <f>IF($AL33&lt;2,LOOKUP(CONCATENATE($D33,IF($E33&gt;=1000,$E33,CONCATENATE(0,$E33)),"02"),SilencerParams!$E$3:$E$98,SilencerParams!U$3:U$98)/(LOG10(2)-LOG10(0.0001))*(LOG10($AL33)-LOG10(0.0001)),(BE33-AW33)/(LOG10(IF(MROUND($AL33,2)&lt;=$AL33,MROUND($AL33,2)+2,MROUND($AL33,2)-2))-LOG10(MROUND($AL33,2)))*(LOG10($AL33)-LOG10(MROUND($AL33,2)))+AW33)</f>
        <v>#DIV/0!</v>
      </c>
      <c r="BN33" s="151" t="e">
        <f>IF($AL33&lt;2,LOOKUP(CONCATENATE($D33,IF($E33&gt;=1000,$E33,CONCATENATE(0,$E33)),"02"),SilencerParams!$E$3:$E$98,SilencerParams!V$3:V$98)/(LOG10(2)-LOG10(0.0001))*(LOG10($AL33)-LOG10(0.0001)),(BF33-AX33)/(LOG10(IF(MROUND($AL33,2)&lt;=$AL33,MROUND($AL33,2)+2,MROUND($AL33,2)-2))-LOG10(MROUND($AL33,2)))*(LOG10($AL33)-LOG10(MROUND($AL33,2)))+AX33)</f>
        <v>#DIV/0!</v>
      </c>
      <c r="BO33" s="151" t="e">
        <f>IF($AL33&lt;2,LOOKUP(CONCATENATE($D33,IF($E33&gt;=1000,$E33,CONCATENATE(0,$E33)),"02"),SilencerParams!$E$3:$E$98,SilencerParams!W$3:W$98)/(LOG10(2)-LOG10(0.0001))*(LOG10($AL33)-LOG10(0.0001)),(BG33-AY33)/(LOG10(IF(MROUND($AL33,2)&lt;=$AL33,MROUND($AL33,2)+2,MROUND($AL33,2)-2))-LOG10(MROUND($AL33,2)))*(LOG10($AL33)-LOG10(MROUND($AL33,2)))+AY33)</f>
        <v>#DIV/0!</v>
      </c>
      <c r="BP33" s="151" t="e">
        <f>IF($AL33&lt;2,LOOKUP(CONCATENATE($D33,IF($E33&gt;=1000,$E33,CONCATENATE(0,$E33)),"02"),SilencerParams!$E$3:$E$98,SilencerParams!X$3:X$98)/(LOG10(2)-LOG10(0.0001))*(LOG10($AL33)-LOG10(0.0001)),(BH33-AZ33)/(LOG10(IF(MROUND($AL33,2)&lt;=$AL33,MROUND($AL33,2)+2,MROUND($AL33,2)-2))-LOG10(MROUND($AL33,2)))*(LOG10($AL33)-LOG10(MROUND($AL33,2)))+AZ33)</f>
        <v>#DIV/0!</v>
      </c>
      <c r="BQ33" s="151" t="e">
        <f>IF($AL33&lt;2,LOOKUP(CONCATENATE($D33,IF($E33&gt;=1000,$E33,CONCATENATE(0,$E33)),"02"),SilencerParams!$E$3:$E$98,SilencerParams!Y$3:Y$98)/(LOG10(2)-LOG10(0.0001))*(LOG10($AL33)-LOG10(0.0001)),(BI33-BA33)/(LOG10(IF(MROUND($AL33,2)&lt;=$AL33,MROUND($AL33,2)+2,MROUND($AL33,2)-2))-LOG10(MROUND($AL33,2)))*(LOG10($AL33)-LOG10(MROUND($AL33,2)))+BA33)</f>
        <v>#DIV/0!</v>
      </c>
      <c r="BR33" s="151" t="e">
        <f>IF($AL33&lt;2,LOOKUP(CONCATENATE($D33,IF($E33&gt;=1000,$E33,CONCATENATE(0,$E33)),"02"),SilencerParams!$E$3:$E$98,SilencerParams!Z$3:Z$98)/(LOG10(2)-LOG10(0.0001))*(LOG10($AL33)-LOG10(0.0001)),(BJ33-BB33)/(LOG10(IF(MROUND($AL33,2)&lt;=$AL33,MROUND($AL33,2)+2,MROUND($AL33,2)-2))-LOG10(MROUND($AL33,2)))*(LOG10($AL33)-LOG10(MROUND($AL33,2)))+BB33)</f>
        <v>#DIV/0!</v>
      </c>
      <c r="BS33" s="24" t="e">
        <f t="shared" si="18"/>
        <v>#DIV/0!</v>
      </c>
      <c r="BT33" s="24" t="e">
        <f t="shared" si="19"/>
        <v>#DIV/0!</v>
      </c>
      <c r="BU33" s="24" t="e">
        <f t="shared" si="20"/>
        <v>#DIV/0!</v>
      </c>
      <c r="BV33" s="24" t="e">
        <f t="shared" si="21"/>
        <v>#DIV/0!</v>
      </c>
      <c r="BW33" s="24" t="e">
        <f t="shared" si="22"/>
        <v>#DIV/0!</v>
      </c>
      <c r="BX33" s="24" t="e">
        <f t="shared" si="23"/>
        <v>#DIV/0!</v>
      </c>
      <c r="BY33" s="24" t="e">
        <f t="shared" si="24"/>
        <v>#DIV/0!</v>
      </c>
      <c r="BZ33" s="24" t="e">
        <f t="shared" si="25"/>
        <v>#DIV/0!</v>
      </c>
      <c r="CA33" s="24" t="e">
        <f>10*LOG10(IF(BS33="",0,POWER(10,((BS33+'ModelParams Lw'!$O$4)/10))) +IF(BT33="",0,POWER(10,((BT33+'ModelParams Lw'!$P$4)/10))) +IF(BU33="",0,POWER(10,((BU33+'ModelParams Lw'!$Q$4)/10))) +IF(BV33="",0,POWER(10,((BV33+'ModelParams Lw'!$R$4)/10))) +IF(BW33="",0,POWER(10,((BW33+'ModelParams Lw'!$S$4)/10))) +IF(BX33="",0,POWER(10,((BX33+'ModelParams Lw'!$T$4)/10))) +IF(BY33="",0,POWER(10,((BY33+'ModelParams Lw'!$U$4)/10)))+IF(BZ33="",0,POWER(10,((BZ33+'ModelParams Lw'!$V$4)/10))))</f>
        <v>#DIV/0!</v>
      </c>
      <c r="CB33" s="24" t="e">
        <f t="shared" si="26"/>
        <v>#DIV/0!</v>
      </c>
      <c r="CC33" s="24" t="e">
        <f>(BS33-'ModelParams Lw'!O$10)/'ModelParams Lw'!O$11</f>
        <v>#DIV/0!</v>
      </c>
      <c r="CD33" s="24" t="e">
        <f>(BT33-'ModelParams Lw'!P$10)/'ModelParams Lw'!P$11</f>
        <v>#DIV/0!</v>
      </c>
      <c r="CE33" s="24" t="e">
        <f>(BU33-'ModelParams Lw'!Q$10)/'ModelParams Lw'!Q$11</f>
        <v>#DIV/0!</v>
      </c>
      <c r="CF33" s="24" t="e">
        <f>(BV33-'ModelParams Lw'!R$10)/'ModelParams Lw'!R$11</f>
        <v>#DIV/0!</v>
      </c>
      <c r="CG33" s="24" t="e">
        <f>(BW33-'ModelParams Lw'!S$10)/'ModelParams Lw'!S$11</f>
        <v>#DIV/0!</v>
      </c>
      <c r="CH33" s="24" t="e">
        <f>(BX33-'ModelParams Lw'!T$10)/'ModelParams Lw'!T$11</f>
        <v>#DIV/0!</v>
      </c>
      <c r="CI33" s="24" t="e">
        <f>(BY33-'ModelParams Lw'!U$10)/'ModelParams Lw'!U$11</f>
        <v>#DIV/0!</v>
      </c>
      <c r="CJ33" s="24" t="e">
        <f>(BZ33-'ModelParams Lw'!V$10)/'ModelParams Lw'!V$11</f>
        <v>#DIV/0!</v>
      </c>
      <c r="CK33" s="24">
        <f>IF(Calcul!$E38="SW",'ModelParams Lw'!C$18+'ModelParams Lw'!C$19*LOG(CK$3)+'ModelParams Lw'!C$20*(PI()/4*($D33/1000)^2),IF('ModelParams Lw'!C$21+'ModelParams Lw'!C$22*LOG(CK$3)+'ModelParams Lw'!C$23*(PI()/4*($D33/1000)^2)&lt;'ModelParams Lw'!C$18+'ModelParams Lw'!C$19*LOG(CK$3)+'ModelParams Lw'!C$20*(PI()/4*($D33/1000)^2),'ModelParams Lw'!C$18+'ModelParams Lw'!C$19*LOG(CK$3)+'ModelParams Lw'!C$20*(PI()/4*($D33/1000)^2),'ModelParams Lw'!C$21+'ModelParams Lw'!C$22*LOG(CK$3)+'ModelParams Lw'!C$23*(PI()/4*($D33/1000)^2)))</f>
        <v>31.246735224896717</v>
      </c>
      <c r="CL33" s="24">
        <f>IF(Calcul!$E38="SW",'ModelParams Lw'!D$18+'ModelParams Lw'!D$19*LOG(CL$3)+'ModelParams Lw'!D$20*(PI()/4*($D33/1000)^2),IF('ModelParams Lw'!D$21+'ModelParams Lw'!D$22*LOG(CL$3)+'ModelParams Lw'!D$23*(PI()/4*($D33/1000)^2)&lt;'ModelParams Lw'!D$18+'ModelParams Lw'!D$19*LOG(CL$3)+'ModelParams Lw'!D$20*(PI()/4*($D33/1000)^2),'ModelParams Lw'!D$18+'ModelParams Lw'!D$19*LOG(CL$3)+'ModelParams Lw'!D$20*(PI()/4*($D33/1000)^2),'ModelParams Lw'!D$21+'ModelParams Lw'!D$22*LOG(CL$3)+'ModelParams Lw'!D$23*(PI()/4*($D33/1000)^2)))</f>
        <v>39.203910379364636</v>
      </c>
      <c r="CM33" s="24">
        <f>IF(Calcul!$E38="SW",'ModelParams Lw'!E$18+'ModelParams Lw'!E$19*LOG(CM$3)+'ModelParams Lw'!E$20*(PI()/4*($D33/1000)^2),IF('ModelParams Lw'!E$21+'ModelParams Lw'!E$22*LOG(CM$3)+'ModelParams Lw'!E$23*(PI()/4*($D33/1000)^2)&lt;'ModelParams Lw'!E$18+'ModelParams Lw'!E$19*LOG(CM$3)+'ModelParams Lw'!E$20*(PI()/4*($D33/1000)^2),'ModelParams Lw'!E$18+'ModelParams Lw'!E$19*LOG(CM$3)+'ModelParams Lw'!E$20*(PI()/4*($D33/1000)^2),'ModelParams Lw'!E$21+'ModelParams Lw'!E$22*LOG(CM$3)+'ModelParams Lw'!E$23*(PI()/4*($D33/1000)^2)))</f>
        <v>38.761096154158118</v>
      </c>
      <c r="CN33" s="24">
        <f>IF(Calcul!$E38="SW",'ModelParams Lw'!F$18+'ModelParams Lw'!F$19*LOG(CN$3)+'ModelParams Lw'!F$20*(PI()/4*($D33/1000)^2),IF('ModelParams Lw'!F$21+'ModelParams Lw'!F$22*LOG(CN$3)+'ModelParams Lw'!F$23*(PI()/4*($D33/1000)^2)&lt;'ModelParams Lw'!F$18+'ModelParams Lw'!F$19*LOG(CN$3)+'ModelParams Lw'!F$20*(PI()/4*($D33/1000)^2),'ModelParams Lw'!F$18+'ModelParams Lw'!F$19*LOG(CN$3)+'ModelParams Lw'!F$20*(PI()/4*($D33/1000)^2),'ModelParams Lw'!F$21+'ModelParams Lw'!F$22*LOG(CN$3)+'ModelParams Lw'!F$23*(PI()/4*($D33/1000)^2)))</f>
        <v>42.457901012674256</v>
      </c>
      <c r="CO33" s="24">
        <f>IF(Calcul!$E38="SW",'ModelParams Lw'!G$18+'ModelParams Lw'!G$19*LOG(CO$3)+'ModelParams Lw'!G$20*(PI()/4*($D33/1000)^2),IF('ModelParams Lw'!G$21+'ModelParams Lw'!G$22*LOG(CO$3)+'ModelParams Lw'!G$23*(PI()/4*($D33/1000)^2)&lt;'ModelParams Lw'!G$18+'ModelParams Lw'!G$19*LOG(CO$3)+'ModelParams Lw'!G$20*(PI()/4*($D33/1000)^2),'ModelParams Lw'!G$18+'ModelParams Lw'!G$19*LOG(CO$3)+'ModelParams Lw'!G$20*(PI()/4*($D33/1000)^2),'ModelParams Lw'!G$21+'ModelParams Lw'!G$22*LOG(CO$3)+'ModelParams Lw'!G$23*(PI()/4*($D33/1000)^2)))</f>
        <v>39.983812335865188</v>
      </c>
      <c r="CP33" s="24">
        <f>IF(Calcul!$E38="SW",'ModelParams Lw'!H$18+'ModelParams Lw'!H$19*LOG(CP$3)+'ModelParams Lw'!H$20*(PI()/4*($D33/1000)^2),IF('ModelParams Lw'!H$21+'ModelParams Lw'!H$22*LOG(CP$3)+'ModelParams Lw'!H$23*(PI()/4*($D33/1000)^2)&lt;'ModelParams Lw'!H$18+'ModelParams Lw'!H$19*LOG(CP$3)+'ModelParams Lw'!H$20*(PI()/4*($D33/1000)^2),'ModelParams Lw'!H$18+'ModelParams Lw'!H$19*LOG(CP$3)+'ModelParams Lw'!H$20*(PI()/4*($D33/1000)^2),'ModelParams Lw'!H$21+'ModelParams Lw'!H$22*LOG(CP$3)+'ModelParams Lw'!H$23*(PI()/4*($D33/1000)^2)))</f>
        <v>40.306137042572608</v>
      </c>
      <c r="CQ33" s="24">
        <f>IF(Calcul!$E38="SW",'ModelParams Lw'!I$18+'ModelParams Lw'!I$19*LOG(CQ$3)+'ModelParams Lw'!I$20*(PI()/4*($D33/1000)^2),IF('ModelParams Lw'!I$21+'ModelParams Lw'!I$22*LOG(CQ$3)+'ModelParams Lw'!I$23*(PI()/4*($D33/1000)^2)&lt;'ModelParams Lw'!I$18+'ModelParams Lw'!I$19*LOG(CQ$3)+'ModelParams Lw'!I$20*(PI()/4*($D33/1000)^2),'ModelParams Lw'!I$18+'ModelParams Lw'!I$19*LOG(CQ$3)+'ModelParams Lw'!I$20*(PI()/4*($D33/1000)^2),'ModelParams Lw'!I$21+'ModelParams Lw'!I$22*LOG(CQ$3)+'ModelParams Lw'!I$23*(PI()/4*($D33/1000)^2)))</f>
        <v>35.604370798776131</v>
      </c>
      <c r="CR33" s="24">
        <f>IF(Calcul!$E38="SW",'ModelParams Lw'!J$18+'ModelParams Lw'!J$19*LOG(CR$3)+'ModelParams Lw'!J$20*(PI()/4*($D33/1000)^2),IF('ModelParams Lw'!J$21+'ModelParams Lw'!J$22*LOG(CR$3)+'ModelParams Lw'!J$23*(PI()/4*($D33/1000)^2)&lt;'ModelParams Lw'!J$18+'ModelParams Lw'!J$19*LOG(CR$3)+'ModelParams Lw'!J$20*(PI()/4*($D33/1000)^2),'ModelParams Lw'!J$18+'ModelParams Lw'!J$19*LOG(CR$3)+'ModelParams Lw'!J$20*(PI()/4*($D33/1000)^2),'ModelParams Lw'!J$21+'ModelParams Lw'!J$22*LOG(CR$3)+'ModelParams Lw'!J$23*(PI()/4*($D33/1000)^2)))</f>
        <v>26.405199060578074</v>
      </c>
      <c r="CS33" s="24" t="e">
        <f t="shared" si="3"/>
        <v>#DIV/0!</v>
      </c>
      <c r="CT33" s="24" t="e">
        <f t="shared" si="4"/>
        <v>#DIV/0!</v>
      </c>
      <c r="CU33" s="24" t="e">
        <f t="shared" si="5"/>
        <v>#DIV/0!</v>
      </c>
      <c r="CV33" s="24" t="e">
        <f t="shared" si="6"/>
        <v>#DIV/0!</v>
      </c>
      <c r="CW33" s="24" t="e">
        <f t="shared" si="7"/>
        <v>#DIV/0!</v>
      </c>
      <c r="CX33" s="24" t="e">
        <f t="shared" si="8"/>
        <v>#DIV/0!</v>
      </c>
      <c r="CY33" s="24" t="e">
        <f t="shared" si="9"/>
        <v>#DIV/0!</v>
      </c>
      <c r="CZ33" s="24" t="e">
        <f t="shared" si="10"/>
        <v>#DIV/0!</v>
      </c>
      <c r="DA33" s="24" t="e">
        <f>10*LOG10(IF(CS33="",0,POWER(10,((CS33+'ModelParams Lw'!$O$4)/10))) +IF(CT33="",0,POWER(10,((CT33+'ModelParams Lw'!$P$4)/10))) +IF(CU33="",0,POWER(10,((CU33+'ModelParams Lw'!$Q$4)/10))) +IF(CV33="",0,POWER(10,((CV33+'ModelParams Lw'!$R$4)/10))) +IF(CW33="",0,POWER(10,((CW33+'ModelParams Lw'!$S$4)/10))) +IF(CX33="",0,POWER(10,((CX33+'ModelParams Lw'!$T$4)/10))) +IF(CY33="",0,POWER(10,((CY33+'ModelParams Lw'!$U$4)/10)))+IF(CZ33="",0,POWER(10,((CZ33+'ModelParams Lw'!$V$4)/10))))</f>
        <v>#DIV/0!</v>
      </c>
      <c r="DB33" s="24" t="e">
        <f t="shared" si="27"/>
        <v>#DIV/0!</v>
      </c>
      <c r="DC33" s="24" t="e">
        <f>(CS33-'ModelParams Lw'!$O$10)/'ModelParams Lw'!$O$11</f>
        <v>#DIV/0!</v>
      </c>
      <c r="DD33" s="24" t="e">
        <f>(CT33-'ModelParams Lw'!$P$10)/'ModelParams Lw'!$P$11</f>
        <v>#DIV/0!</v>
      </c>
      <c r="DE33" s="24" t="e">
        <f>(CU33-'ModelParams Lw'!$Q$10)/'ModelParams Lw'!$Q$11</f>
        <v>#DIV/0!</v>
      </c>
      <c r="DF33" s="24" t="e">
        <f>(CV33-'ModelParams Lw'!$R$10)/'ModelParams Lw'!$R$11</f>
        <v>#DIV/0!</v>
      </c>
      <c r="DG33" s="24" t="e">
        <f>(CW33-'ModelParams Lw'!$S$10)/'ModelParams Lw'!$S$11</f>
        <v>#DIV/0!</v>
      </c>
      <c r="DH33" s="24" t="e">
        <f>(CX33-'ModelParams Lw'!$T$10)/'ModelParams Lw'!$T$11</f>
        <v>#DIV/0!</v>
      </c>
      <c r="DI33" s="24" t="e">
        <f>(CY33-'ModelParams Lw'!$U$10)/'ModelParams Lw'!$U$11</f>
        <v>#DIV/0!</v>
      </c>
      <c r="DJ33" s="24" t="e">
        <f>(CZ33-'ModelParams Lw'!$V$10)/'ModelParams Lw'!$V$11</f>
        <v>#DIV/0!</v>
      </c>
    </row>
    <row r="34" spans="1:114">
      <c r="A34" s="12">
        <f>Calcul!B39</f>
        <v>0</v>
      </c>
      <c r="B34" s="12">
        <f t="shared" si="11"/>
        <v>0</v>
      </c>
      <c r="C34" s="12">
        <f>Calcul!C39</f>
        <v>0</v>
      </c>
      <c r="D34" s="12">
        <f>Calcul!D39</f>
        <v>0</v>
      </c>
      <c r="E34" s="12">
        <f t="shared" si="12"/>
        <v>400</v>
      </c>
      <c r="F34" s="12">
        <f t="shared" si="13"/>
        <v>900</v>
      </c>
      <c r="G34" s="12" t="e">
        <f t="shared" si="14"/>
        <v>#DIV/0!</v>
      </c>
      <c r="H34" s="24" t="e">
        <f t="shared" si="0"/>
        <v>#DIV/0!</v>
      </c>
      <c r="I34" s="24">
        <f>'ModelParams Lw'!$B$6*EXP('ModelParams Lw'!$C$6*D34)</f>
        <v>-0.98585217513044054</v>
      </c>
      <c r="J34" s="24">
        <f>'ModelParams Lw'!$B$7*D34^2+'ModelParams Lw'!$C$7*D34+'ModelParams Lw'!$D$7</f>
        <v>-7.1</v>
      </c>
      <c r="K34" s="24">
        <f>'ModelParams Lw'!$B$8*D34^2+'ModelParams Lw'!$C$8*D34+'ModelParams Lw'!$D$8</f>
        <v>46.485999999999997</v>
      </c>
      <c r="L34" s="21" t="e">
        <f t="shared" si="15"/>
        <v>#DIV/0!</v>
      </c>
      <c r="M34" s="21" t="e">
        <f t="shared" si="15"/>
        <v>#DIV/0!</v>
      </c>
      <c r="N34" s="21" t="e">
        <f t="shared" si="15"/>
        <v>#DIV/0!</v>
      </c>
      <c r="O34" s="21" t="e">
        <f t="shared" si="15"/>
        <v>#DIV/0!</v>
      </c>
      <c r="P34" s="21" t="e">
        <f t="shared" si="15"/>
        <v>#DIV/0!</v>
      </c>
      <c r="Q34" s="21" t="e">
        <f t="shared" si="15"/>
        <v>#DIV/0!</v>
      </c>
      <c r="R34" s="21" t="e">
        <f t="shared" si="15"/>
        <v>#DIV/0!</v>
      </c>
      <c r="S34" s="21" t="e">
        <f t="shared" si="15"/>
        <v>#DIV/0!</v>
      </c>
      <c r="T34" s="24" t="e">
        <f>'ModelParams Lw'!$B$3+'ModelParams Lw'!$B$4*LOG10($B34/3600/(PI()/4*($D34/1000)^2))+'ModelParams Lw'!$B$5*LOG10(2*$H34/(1.2*($B34/3600/(PI()/4*($D34/1000)^2))^2))+10*LOG10($D34/1000)+L34</f>
        <v>#DIV/0!</v>
      </c>
      <c r="U34" s="24" t="e">
        <f>'ModelParams Lw'!$B$3+'ModelParams Lw'!$B$4*LOG10($B34/3600/(PI()/4*($D34/1000)^2))+'ModelParams Lw'!$B$5*LOG10(2*$H34/(1.2*($B34/3600/(PI()/4*($D34/1000)^2))^2))+10*LOG10($D34/1000)+M34</f>
        <v>#DIV/0!</v>
      </c>
      <c r="V34" s="24" t="e">
        <f>'ModelParams Lw'!$B$3+'ModelParams Lw'!$B$4*LOG10($B34/3600/(PI()/4*($D34/1000)^2))+'ModelParams Lw'!$B$5*LOG10(2*$H34/(1.2*($B34/3600/(PI()/4*($D34/1000)^2))^2))+10*LOG10($D34/1000)+N34</f>
        <v>#DIV/0!</v>
      </c>
      <c r="W34" s="24" t="e">
        <f>'ModelParams Lw'!$B$3+'ModelParams Lw'!$B$4*LOG10($B34/3600/(PI()/4*($D34/1000)^2))+'ModelParams Lw'!$B$5*LOG10(2*$H34/(1.2*($B34/3600/(PI()/4*($D34/1000)^2))^2))+10*LOG10($D34/1000)+O34</f>
        <v>#DIV/0!</v>
      </c>
      <c r="X34" s="24" t="e">
        <f>'ModelParams Lw'!$B$3+'ModelParams Lw'!$B$4*LOG10($B34/3600/(PI()/4*($D34/1000)^2))+'ModelParams Lw'!$B$5*LOG10(2*$H34/(1.2*($B34/3600/(PI()/4*($D34/1000)^2))^2))+10*LOG10($D34/1000)+P34</f>
        <v>#DIV/0!</v>
      </c>
      <c r="Y34" s="24" t="e">
        <f>'ModelParams Lw'!$B$3+'ModelParams Lw'!$B$4*LOG10($B34/3600/(PI()/4*($D34/1000)^2))+'ModelParams Lw'!$B$5*LOG10(2*$H34/(1.2*($B34/3600/(PI()/4*($D34/1000)^2))^2))+10*LOG10($D34/1000)+Q34</f>
        <v>#DIV/0!</v>
      </c>
      <c r="Z34" s="24" t="e">
        <f>'ModelParams Lw'!$B$3+'ModelParams Lw'!$B$4*LOG10($B34/3600/(PI()/4*($D34/1000)^2))+'ModelParams Lw'!$B$5*LOG10(2*$H34/(1.2*($B34/3600/(PI()/4*($D34/1000)^2))^2))+10*LOG10($D34/1000)+R34</f>
        <v>#DIV/0!</v>
      </c>
      <c r="AA34" s="24" t="e">
        <f>'ModelParams Lw'!$B$3+'ModelParams Lw'!$B$4*LOG10($B34/3600/(PI()/4*($D34/1000)^2))+'ModelParams Lw'!$B$5*LOG10(2*$H34/(1.2*($B34/3600/(PI()/4*($D34/1000)^2))^2))+10*LOG10($D34/1000)+S34</f>
        <v>#DIV/0!</v>
      </c>
      <c r="AB34" s="24" t="e">
        <f>10*LOG10(IF(T34="",0,POWER(10,((T34+'ModelParams Lw'!$O$4)/10))) +IF(U34="",0,POWER(10,((U34+'ModelParams Lw'!$P$4)/10))) +IF(V34="",0,POWER(10,((V34+'ModelParams Lw'!$Q$4)/10))) +IF(W34="",0,POWER(10,((W34+'ModelParams Lw'!$R$4)/10))) +IF(X34="",0,POWER(10,((X34+'ModelParams Lw'!$S$4)/10))) +IF(Y34="",0,POWER(10,((Y34+'ModelParams Lw'!$T$4)/10))) +IF(Z34="",0,POWER(10,((Z34+'ModelParams Lw'!$U$4)/10)))+IF(AA34="",0,POWER(10,((AA34+'ModelParams Lw'!$V$4)/10))))</f>
        <v>#DIV/0!</v>
      </c>
      <c r="AC34" s="24" t="e">
        <f t="shared" si="16"/>
        <v>#DIV/0!</v>
      </c>
      <c r="AD34" s="24" t="e">
        <f>(T34-'ModelParams Lw'!O$10)/'ModelParams Lw'!O$11</f>
        <v>#DIV/0!</v>
      </c>
      <c r="AE34" s="24" t="e">
        <f>(U34-'ModelParams Lw'!P$10)/'ModelParams Lw'!P$11</f>
        <v>#DIV/0!</v>
      </c>
      <c r="AF34" s="24" t="e">
        <f>(V34-'ModelParams Lw'!Q$10)/'ModelParams Lw'!Q$11</f>
        <v>#DIV/0!</v>
      </c>
      <c r="AG34" s="24" t="e">
        <f>(W34-'ModelParams Lw'!R$10)/'ModelParams Lw'!R$11</f>
        <v>#DIV/0!</v>
      </c>
      <c r="AH34" s="24" t="e">
        <f>(X34-'ModelParams Lw'!S$10)/'ModelParams Lw'!S$11</f>
        <v>#DIV/0!</v>
      </c>
      <c r="AI34" s="24" t="e">
        <f>(Y34-'ModelParams Lw'!T$10)/'ModelParams Lw'!T$11</f>
        <v>#DIV/0!</v>
      </c>
      <c r="AJ34" s="24" t="e">
        <f>(Z34-'ModelParams Lw'!U$10)/'ModelParams Lw'!U$11</f>
        <v>#DIV/0!</v>
      </c>
      <c r="AK34" s="24" t="e">
        <f>(AA34-'ModelParams Lw'!V$10)/'ModelParams Lw'!V$11</f>
        <v>#DIV/0!</v>
      </c>
      <c r="AL34" s="24" t="e">
        <f t="shared" si="17"/>
        <v>#DIV/0!</v>
      </c>
      <c r="AM34" s="24" t="e">
        <f>LOOKUP($G34,SilencerParams!$E$3:$E$98,SilencerParams!K$3:K$98)</f>
        <v>#DIV/0!</v>
      </c>
      <c r="AN34" s="24" t="e">
        <f>LOOKUP($G34,SilencerParams!$E$3:$E$98,SilencerParams!L$3:L$98)</f>
        <v>#DIV/0!</v>
      </c>
      <c r="AO34" s="24" t="e">
        <f>LOOKUP($G34,SilencerParams!$E$3:$E$98,SilencerParams!M$3:M$98)</f>
        <v>#DIV/0!</v>
      </c>
      <c r="AP34" s="24" t="e">
        <f>LOOKUP($G34,SilencerParams!$E$3:$E$98,SilencerParams!N$3:N$98)</f>
        <v>#DIV/0!</v>
      </c>
      <c r="AQ34" s="24" t="e">
        <f>LOOKUP($G34,SilencerParams!$E$3:$E$98,SilencerParams!O$3:O$98)</f>
        <v>#DIV/0!</v>
      </c>
      <c r="AR34" s="24" t="e">
        <f>LOOKUP($G34,SilencerParams!$E$3:$E$98,SilencerParams!P$3:P$98)</f>
        <v>#DIV/0!</v>
      </c>
      <c r="AS34" s="24" t="e">
        <f>LOOKUP($G34,SilencerParams!$E$3:$E$98,SilencerParams!Q$3:Q$98)</f>
        <v>#DIV/0!</v>
      </c>
      <c r="AT34" s="24" t="e">
        <f>LOOKUP($G34,SilencerParams!$E$3:$E$98,SilencerParams!R$3:R$98)</f>
        <v>#DIV/0!</v>
      </c>
      <c r="AU34" s="151" t="e">
        <f>LOOKUP($G34,SilencerParams!$E$3:$E$98,SilencerParams!S$3:S$98)</f>
        <v>#DIV/0!</v>
      </c>
      <c r="AV34" s="151" t="e">
        <f>LOOKUP($G34,SilencerParams!$E$3:$E$98,SilencerParams!T$3:T$98)</f>
        <v>#DIV/0!</v>
      </c>
      <c r="AW34" s="151" t="e">
        <f>LOOKUP($G34,SilencerParams!$E$3:$E$98,SilencerParams!U$3:U$98)</f>
        <v>#DIV/0!</v>
      </c>
      <c r="AX34" s="151" t="e">
        <f>LOOKUP($G34,SilencerParams!$E$3:$E$98,SilencerParams!V$3:V$98)</f>
        <v>#DIV/0!</v>
      </c>
      <c r="AY34" s="151" t="e">
        <f>LOOKUP($G34,SilencerParams!$E$3:$E$98,SilencerParams!W$3:W$98)</f>
        <v>#DIV/0!</v>
      </c>
      <c r="AZ34" s="151" t="e">
        <f>LOOKUP($G34,SilencerParams!$E$3:$E$98,SilencerParams!X$3:X$98)</f>
        <v>#DIV/0!</v>
      </c>
      <c r="BA34" s="151" t="e">
        <f>LOOKUP($G34,SilencerParams!$E$3:$E$98,SilencerParams!Y$3:Y$98)</f>
        <v>#DIV/0!</v>
      </c>
      <c r="BB34" s="151" t="e">
        <f>LOOKUP($G34,SilencerParams!$E$3:$E$98,SilencerParams!Z$3:Z$98)</f>
        <v>#DIV/0!</v>
      </c>
      <c r="BC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LOOKUP(IF(MROUND($AL34,2)&lt;=$AL34,CONCATENATE($D34,IF($F34&gt;=1000,$F34,CONCATENATE(0,$F34)),CONCATENATE(0,MROUND($AL34,2)+2)),CONCATENATE($D34,IF($F34&gt;=1000,$F34,CONCATENATE(0,$F34)),CONCATENATE(0,MROUND($AL34,2)-2))),SilencerParams!$E$3:$E$98,SilencerParams!S$3:S$98)</f>
        <v>#DIV/0!</v>
      </c>
      <c r="BD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LOOKUP(IF(MROUND($AL34,2)&lt;=$AL34,CONCATENATE($D34,IF($F34&gt;=1000,$F34,CONCATENATE(0,$F34)),CONCATENATE(0,MROUND($AL34,2)+2)),CONCATENATE($D34,IF($F34&gt;=1000,$F34,CONCATENATE(0,$F34)),CONCATENATE(0,MROUND($AL34,2)-2))),SilencerParams!$E$3:$E$98,SilencerParams!T$3:T$98)</f>
        <v>#DIV/0!</v>
      </c>
      <c r="BE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LOOKUP(IF(MROUND($AL34,2)&lt;=$AL34,CONCATENATE($D34,IF($F34&gt;=1000,$F34,CONCATENATE(0,$F34)),CONCATENATE(0,MROUND($AL34,2)+2)),CONCATENATE($D34,IF($F34&gt;=1000,$F34,CONCATENATE(0,$F34)),CONCATENATE(0,MROUND($AL34,2)-2))),SilencerParams!$E$3:$E$98,SilencerParams!U$3:U$98)</f>
        <v>#DIV/0!</v>
      </c>
      <c r="BF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LOOKUP(IF(MROUND($AL34,2)&lt;=$AL34,CONCATENATE($D34,IF($F34&gt;=1000,$F34,CONCATENATE(0,$F34)),CONCATENATE(0,MROUND($AL34,2)+2)),CONCATENATE($D34,IF($F34&gt;=1000,$F34,CONCATENATE(0,$F34)),CONCATENATE(0,MROUND($AL34,2)-2))),SilencerParams!$E$3:$E$98,SilencerParams!V$3:V$98)</f>
        <v>#DIV/0!</v>
      </c>
      <c r="BG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LOOKUP(IF(MROUND($AL34,2)&lt;=$AL34,CONCATENATE($D34,IF($F34&gt;=1000,$F34,CONCATENATE(0,$F34)),CONCATENATE(0,MROUND($AL34,2)+2)),CONCATENATE($D34,IF($F34&gt;=1000,$F34,CONCATENATE(0,$F34)),CONCATENATE(0,MROUND($AL34,2)-2))),SilencerParams!$E$3:$E$98,SilencerParams!W$3:W$98)</f>
        <v>#DIV/0!</v>
      </c>
      <c r="BH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LOOKUP(IF(MROUND($AL34,2)&lt;=$AL34,CONCATENATE($D34,IF($F34&gt;=1000,$F34,CONCATENATE(0,$F34)),CONCATENATE(0,MROUND($AL34,2)+2)),CONCATENATE($D34,IF($F34&gt;=1000,$F34,CONCATENATE(0,$F34)),CONCATENATE(0,MROUND($AL34,2)-2))),SilencerParams!$E$3:$E$98,SilencerParams!X$3:X$98)</f>
        <v>#DIV/0!</v>
      </c>
      <c r="BI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LOOKUP(IF(MROUND($AL34,2)&lt;=$AL34,CONCATENATE($D34,IF($F34&gt;=1000,$F34,CONCATENATE(0,$F34)),CONCATENATE(0,MROUND($AL34,2)+2)),CONCATENATE($D34,IF($F34&gt;=1000,$F34,CONCATENATE(0,$F34)),CONCATENATE(0,MROUND($AL34,2)-2))),SilencerParams!$E$3:$E$98,SilencerParams!Y$3:Y$98)</f>
        <v>#DIV/0!</v>
      </c>
      <c r="BJ34" s="151" t="e">
        <f>LOOKUP(IF(MROUND($AL34,2)&lt;=$AL34,CONCATENATE($D34,IF($F34&gt;=1000,$F34,CONCATENATE(0,$F34)),CONCATENATE(0,MROUND($AL34,2)+2)),CONCATENATE($D34,IF($F34&gt;=1000,$F34,CONCATENATE(0,$F34)),CONCATENATE(0,MROUND($AL34,2)-2))),SilencerParams!$E$3:$E$98,SilencerParams!Z$3:Z$98)</f>
        <v>#DIV/0!</v>
      </c>
      <c r="BK34" s="151" t="e">
        <f>IF($AL34&lt;2,LOOKUP(CONCATENATE($D34,IF($E34&gt;=1000,$E34,CONCATENATE(0,$E34)),"02"),SilencerParams!$E$3:$E$98,SilencerParams!S$3:S$98)/(LOG10(2)-LOG10(0.0001))*(LOG10($AL34)-LOG10(0.0001)),(BC34-AU34)/(LOG10(IF(MROUND($AL34,2)&lt;=$AL34,MROUND($AL34,2)+2,MROUND($AL34,2)-2))-LOG10(MROUND($AL34,2)))*(LOG10($AL34)-LOG10(MROUND($AL34,2)))+AU34)</f>
        <v>#DIV/0!</v>
      </c>
      <c r="BL34" s="151" t="e">
        <f>IF($AL34&lt;2,LOOKUP(CONCATENATE($D34,IF($E34&gt;=1000,$E34,CONCATENATE(0,$E34)),"02"),SilencerParams!$E$3:$E$98,SilencerParams!T$3:T$98)/(LOG10(2)-LOG10(0.0001))*(LOG10($AL34)-LOG10(0.0001)),(BD34-AV34)/(LOG10(IF(MROUND($AL34,2)&lt;=$AL34,MROUND($AL34,2)+2,MROUND($AL34,2)-2))-LOG10(MROUND($AL34,2)))*(LOG10($AL34)-LOG10(MROUND($AL34,2)))+AV34)</f>
        <v>#DIV/0!</v>
      </c>
      <c r="BM34" s="151" t="e">
        <f>IF($AL34&lt;2,LOOKUP(CONCATENATE($D34,IF($E34&gt;=1000,$E34,CONCATENATE(0,$E34)),"02"),SilencerParams!$E$3:$E$98,SilencerParams!U$3:U$98)/(LOG10(2)-LOG10(0.0001))*(LOG10($AL34)-LOG10(0.0001)),(BE34-AW34)/(LOG10(IF(MROUND($AL34,2)&lt;=$AL34,MROUND($AL34,2)+2,MROUND($AL34,2)-2))-LOG10(MROUND($AL34,2)))*(LOG10($AL34)-LOG10(MROUND($AL34,2)))+AW34)</f>
        <v>#DIV/0!</v>
      </c>
      <c r="BN34" s="151" t="e">
        <f>IF($AL34&lt;2,LOOKUP(CONCATENATE($D34,IF($E34&gt;=1000,$E34,CONCATENATE(0,$E34)),"02"),SilencerParams!$E$3:$E$98,SilencerParams!V$3:V$98)/(LOG10(2)-LOG10(0.0001))*(LOG10($AL34)-LOG10(0.0001)),(BF34-AX34)/(LOG10(IF(MROUND($AL34,2)&lt;=$AL34,MROUND($AL34,2)+2,MROUND($AL34,2)-2))-LOG10(MROUND($AL34,2)))*(LOG10($AL34)-LOG10(MROUND($AL34,2)))+AX34)</f>
        <v>#DIV/0!</v>
      </c>
      <c r="BO34" s="151" t="e">
        <f>IF($AL34&lt;2,LOOKUP(CONCATENATE($D34,IF($E34&gt;=1000,$E34,CONCATENATE(0,$E34)),"02"),SilencerParams!$E$3:$E$98,SilencerParams!W$3:W$98)/(LOG10(2)-LOG10(0.0001))*(LOG10($AL34)-LOG10(0.0001)),(BG34-AY34)/(LOG10(IF(MROUND($AL34,2)&lt;=$AL34,MROUND($AL34,2)+2,MROUND($AL34,2)-2))-LOG10(MROUND($AL34,2)))*(LOG10($AL34)-LOG10(MROUND($AL34,2)))+AY34)</f>
        <v>#DIV/0!</v>
      </c>
      <c r="BP34" s="151" t="e">
        <f>IF($AL34&lt;2,LOOKUP(CONCATENATE($D34,IF($E34&gt;=1000,$E34,CONCATENATE(0,$E34)),"02"),SilencerParams!$E$3:$E$98,SilencerParams!X$3:X$98)/(LOG10(2)-LOG10(0.0001))*(LOG10($AL34)-LOG10(0.0001)),(BH34-AZ34)/(LOG10(IF(MROUND($AL34,2)&lt;=$AL34,MROUND($AL34,2)+2,MROUND($AL34,2)-2))-LOG10(MROUND($AL34,2)))*(LOG10($AL34)-LOG10(MROUND($AL34,2)))+AZ34)</f>
        <v>#DIV/0!</v>
      </c>
      <c r="BQ34" s="151" t="e">
        <f>IF($AL34&lt;2,LOOKUP(CONCATENATE($D34,IF($E34&gt;=1000,$E34,CONCATENATE(0,$E34)),"02"),SilencerParams!$E$3:$E$98,SilencerParams!Y$3:Y$98)/(LOG10(2)-LOG10(0.0001))*(LOG10($AL34)-LOG10(0.0001)),(BI34-BA34)/(LOG10(IF(MROUND($AL34,2)&lt;=$AL34,MROUND($AL34,2)+2,MROUND($AL34,2)-2))-LOG10(MROUND($AL34,2)))*(LOG10($AL34)-LOG10(MROUND($AL34,2)))+BA34)</f>
        <v>#DIV/0!</v>
      </c>
      <c r="BR34" s="151" t="e">
        <f>IF($AL34&lt;2,LOOKUP(CONCATENATE($D34,IF($E34&gt;=1000,$E34,CONCATENATE(0,$E34)),"02"),SilencerParams!$E$3:$E$98,SilencerParams!Z$3:Z$98)/(LOG10(2)-LOG10(0.0001))*(LOG10($AL34)-LOG10(0.0001)),(BJ34-BB34)/(LOG10(IF(MROUND($AL34,2)&lt;=$AL34,MROUND($AL34,2)+2,MROUND($AL34,2)-2))-LOG10(MROUND($AL34,2)))*(LOG10($AL34)-LOG10(MROUND($AL34,2)))+BB34)</f>
        <v>#DIV/0!</v>
      </c>
      <c r="BS34" s="24" t="e">
        <f t="shared" si="18"/>
        <v>#DIV/0!</v>
      </c>
      <c r="BT34" s="24" t="e">
        <f t="shared" si="19"/>
        <v>#DIV/0!</v>
      </c>
      <c r="BU34" s="24" t="e">
        <f t="shared" si="20"/>
        <v>#DIV/0!</v>
      </c>
      <c r="BV34" s="24" t="e">
        <f t="shared" si="21"/>
        <v>#DIV/0!</v>
      </c>
      <c r="BW34" s="24" t="e">
        <f t="shared" si="22"/>
        <v>#DIV/0!</v>
      </c>
      <c r="BX34" s="24" t="e">
        <f t="shared" si="23"/>
        <v>#DIV/0!</v>
      </c>
      <c r="BY34" s="24" t="e">
        <f t="shared" si="24"/>
        <v>#DIV/0!</v>
      </c>
      <c r="BZ34" s="24" t="e">
        <f t="shared" si="25"/>
        <v>#DIV/0!</v>
      </c>
      <c r="CA34" s="24" t="e">
        <f>10*LOG10(IF(BS34="",0,POWER(10,((BS34+'ModelParams Lw'!$O$4)/10))) +IF(BT34="",0,POWER(10,((BT34+'ModelParams Lw'!$P$4)/10))) +IF(BU34="",0,POWER(10,((BU34+'ModelParams Lw'!$Q$4)/10))) +IF(BV34="",0,POWER(10,((BV34+'ModelParams Lw'!$R$4)/10))) +IF(BW34="",0,POWER(10,((BW34+'ModelParams Lw'!$S$4)/10))) +IF(BX34="",0,POWER(10,((BX34+'ModelParams Lw'!$T$4)/10))) +IF(BY34="",0,POWER(10,((BY34+'ModelParams Lw'!$U$4)/10)))+IF(BZ34="",0,POWER(10,((BZ34+'ModelParams Lw'!$V$4)/10))))</f>
        <v>#DIV/0!</v>
      </c>
      <c r="CB34" s="24" t="e">
        <f t="shared" si="26"/>
        <v>#DIV/0!</v>
      </c>
      <c r="CC34" s="24" t="e">
        <f>(BS34-'ModelParams Lw'!O$10)/'ModelParams Lw'!O$11</f>
        <v>#DIV/0!</v>
      </c>
      <c r="CD34" s="24" t="e">
        <f>(BT34-'ModelParams Lw'!P$10)/'ModelParams Lw'!P$11</f>
        <v>#DIV/0!</v>
      </c>
      <c r="CE34" s="24" t="e">
        <f>(BU34-'ModelParams Lw'!Q$10)/'ModelParams Lw'!Q$11</f>
        <v>#DIV/0!</v>
      </c>
      <c r="CF34" s="24" t="e">
        <f>(BV34-'ModelParams Lw'!R$10)/'ModelParams Lw'!R$11</f>
        <v>#DIV/0!</v>
      </c>
      <c r="CG34" s="24" t="e">
        <f>(BW34-'ModelParams Lw'!S$10)/'ModelParams Lw'!S$11</f>
        <v>#DIV/0!</v>
      </c>
      <c r="CH34" s="24" t="e">
        <f>(BX34-'ModelParams Lw'!T$10)/'ModelParams Lw'!T$11</f>
        <v>#DIV/0!</v>
      </c>
      <c r="CI34" s="24" t="e">
        <f>(BY34-'ModelParams Lw'!U$10)/'ModelParams Lw'!U$11</f>
        <v>#DIV/0!</v>
      </c>
      <c r="CJ34" s="24" t="e">
        <f>(BZ34-'ModelParams Lw'!V$10)/'ModelParams Lw'!V$11</f>
        <v>#DIV/0!</v>
      </c>
      <c r="CK34" s="24">
        <f>IF(Calcul!$E39="SW",'ModelParams Lw'!C$18+'ModelParams Lw'!C$19*LOG(CK$3)+'ModelParams Lw'!C$20*(PI()/4*($D34/1000)^2),IF('ModelParams Lw'!C$21+'ModelParams Lw'!C$22*LOG(CK$3)+'ModelParams Lw'!C$23*(PI()/4*($D34/1000)^2)&lt;'ModelParams Lw'!C$18+'ModelParams Lw'!C$19*LOG(CK$3)+'ModelParams Lw'!C$20*(PI()/4*($D34/1000)^2),'ModelParams Lw'!C$18+'ModelParams Lw'!C$19*LOG(CK$3)+'ModelParams Lw'!C$20*(PI()/4*($D34/1000)^2),'ModelParams Lw'!C$21+'ModelParams Lw'!C$22*LOG(CK$3)+'ModelParams Lw'!C$23*(PI()/4*($D34/1000)^2)))</f>
        <v>31.246735224896717</v>
      </c>
      <c r="CL34" s="24">
        <f>IF(Calcul!$E39="SW",'ModelParams Lw'!D$18+'ModelParams Lw'!D$19*LOG(CL$3)+'ModelParams Lw'!D$20*(PI()/4*($D34/1000)^2),IF('ModelParams Lw'!D$21+'ModelParams Lw'!D$22*LOG(CL$3)+'ModelParams Lw'!D$23*(PI()/4*($D34/1000)^2)&lt;'ModelParams Lw'!D$18+'ModelParams Lw'!D$19*LOG(CL$3)+'ModelParams Lw'!D$20*(PI()/4*($D34/1000)^2),'ModelParams Lw'!D$18+'ModelParams Lw'!D$19*LOG(CL$3)+'ModelParams Lw'!D$20*(PI()/4*($D34/1000)^2),'ModelParams Lw'!D$21+'ModelParams Lw'!D$22*LOG(CL$3)+'ModelParams Lw'!D$23*(PI()/4*($D34/1000)^2)))</f>
        <v>39.203910379364636</v>
      </c>
      <c r="CM34" s="24">
        <f>IF(Calcul!$E39="SW",'ModelParams Lw'!E$18+'ModelParams Lw'!E$19*LOG(CM$3)+'ModelParams Lw'!E$20*(PI()/4*($D34/1000)^2),IF('ModelParams Lw'!E$21+'ModelParams Lw'!E$22*LOG(CM$3)+'ModelParams Lw'!E$23*(PI()/4*($D34/1000)^2)&lt;'ModelParams Lw'!E$18+'ModelParams Lw'!E$19*LOG(CM$3)+'ModelParams Lw'!E$20*(PI()/4*($D34/1000)^2),'ModelParams Lw'!E$18+'ModelParams Lw'!E$19*LOG(CM$3)+'ModelParams Lw'!E$20*(PI()/4*($D34/1000)^2),'ModelParams Lw'!E$21+'ModelParams Lw'!E$22*LOG(CM$3)+'ModelParams Lw'!E$23*(PI()/4*($D34/1000)^2)))</f>
        <v>38.761096154158118</v>
      </c>
      <c r="CN34" s="24">
        <f>IF(Calcul!$E39="SW",'ModelParams Lw'!F$18+'ModelParams Lw'!F$19*LOG(CN$3)+'ModelParams Lw'!F$20*(PI()/4*($D34/1000)^2),IF('ModelParams Lw'!F$21+'ModelParams Lw'!F$22*LOG(CN$3)+'ModelParams Lw'!F$23*(PI()/4*($D34/1000)^2)&lt;'ModelParams Lw'!F$18+'ModelParams Lw'!F$19*LOG(CN$3)+'ModelParams Lw'!F$20*(PI()/4*($D34/1000)^2),'ModelParams Lw'!F$18+'ModelParams Lw'!F$19*LOG(CN$3)+'ModelParams Lw'!F$20*(PI()/4*($D34/1000)^2),'ModelParams Lw'!F$21+'ModelParams Lw'!F$22*LOG(CN$3)+'ModelParams Lw'!F$23*(PI()/4*($D34/1000)^2)))</f>
        <v>42.457901012674256</v>
      </c>
      <c r="CO34" s="24">
        <f>IF(Calcul!$E39="SW",'ModelParams Lw'!G$18+'ModelParams Lw'!G$19*LOG(CO$3)+'ModelParams Lw'!G$20*(PI()/4*($D34/1000)^2),IF('ModelParams Lw'!G$21+'ModelParams Lw'!G$22*LOG(CO$3)+'ModelParams Lw'!G$23*(PI()/4*($D34/1000)^2)&lt;'ModelParams Lw'!G$18+'ModelParams Lw'!G$19*LOG(CO$3)+'ModelParams Lw'!G$20*(PI()/4*($D34/1000)^2),'ModelParams Lw'!G$18+'ModelParams Lw'!G$19*LOG(CO$3)+'ModelParams Lw'!G$20*(PI()/4*($D34/1000)^2),'ModelParams Lw'!G$21+'ModelParams Lw'!G$22*LOG(CO$3)+'ModelParams Lw'!G$23*(PI()/4*($D34/1000)^2)))</f>
        <v>39.983812335865188</v>
      </c>
      <c r="CP34" s="24">
        <f>IF(Calcul!$E39="SW",'ModelParams Lw'!H$18+'ModelParams Lw'!H$19*LOG(CP$3)+'ModelParams Lw'!H$20*(PI()/4*($D34/1000)^2),IF('ModelParams Lw'!H$21+'ModelParams Lw'!H$22*LOG(CP$3)+'ModelParams Lw'!H$23*(PI()/4*($D34/1000)^2)&lt;'ModelParams Lw'!H$18+'ModelParams Lw'!H$19*LOG(CP$3)+'ModelParams Lw'!H$20*(PI()/4*($D34/1000)^2),'ModelParams Lw'!H$18+'ModelParams Lw'!H$19*LOG(CP$3)+'ModelParams Lw'!H$20*(PI()/4*($D34/1000)^2),'ModelParams Lw'!H$21+'ModelParams Lw'!H$22*LOG(CP$3)+'ModelParams Lw'!H$23*(PI()/4*($D34/1000)^2)))</f>
        <v>40.306137042572608</v>
      </c>
      <c r="CQ34" s="24">
        <f>IF(Calcul!$E39="SW",'ModelParams Lw'!I$18+'ModelParams Lw'!I$19*LOG(CQ$3)+'ModelParams Lw'!I$20*(PI()/4*($D34/1000)^2),IF('ModelParams Lw'!I$21+'ModelParams Lw'!I$22*LOG(CQ$3)+'ModelParams Lw'!I$23*(PI()/4*($D34/1000)^2)&lt;'ModelParams Lw'!I$18+'ModelParams Lw'!I$19*LOG(CQ$3)+'ModelParams Lw'!I$20*(PI()/4*($D34/1000)^2),'ModelParams Lw'!I$18+'ModelParams Lw'!I$19*LOG(CQ$3)+'ModelParams Lw'!I$20*(PI()/4*($D34/1000)^2),'ModelParams Lw'!I$21+'ModelParams Lw'!I$22*LOG(CQ$3)+'ModelParams Lw'!I$23*(PI()/4*($D34/1000)^2)))</f>
        <v>35.604370798776131</v>
      </c>
      <c r="CR34" s="24">
        <f>IF(Calcul!$E39="SW",'ModelParams Lw'!J$18+'ModelParams Lw'!J$19*LOG(CR$3)+'ModelParams Lw'!J$20*(PI()/4*($D34/1000)^2),IF('ModelParams Lw'!J$21+'ModelParams Lw'!J$22*LOG(CR$3)+'ModelParams Lw'!J$23*(PI()/4*($D34/1000)^2)&lt;'ModelParams Lw'!J$18+'ModelParams Lw'!J$19*LOG(CR$3)+'ModelParams Lw'!J$20*(PI()/4*($D34/1000)^2),'ModelParams Lw'!J$18+'ModelParams Lw'!J$19*LOG(CR$3)+'ModelParams Lw'!J$20*(PI()/4*($D34/1000)^2),'ModelParams Lw'!J$21+'ModelParams Lw'!J$22*LOG(CR$3)+'ModelParams Lw'!J$23*(PI()/4*($D34/1000)^2)))</f>
        <v>26.405199060578074</v>
      </c>
      <c r="CS34" s="24" t="e">
        <f t="shared" si="3"/>
        <v>#DIV/0!</v>
      </c>
      <c r="CT34" s="24" t="e">
        <f t="shared" si="4"/>
        <v>#DIV/0!</v>
      </c>
      <c r="CU34" s="24" t="e">
        <f t="shared" si="5"/>
        <v>#DIV/0!</v>
      </c>
      <c r="CV34" s="24" t="e">
        <f t="shared" si="6"/>
        <v>#DIV/0!</v>
      </c>
      <c r="CW34" s="24" t="e">
        <f t="shared" si="7"/>
        <v>#DIV/0!</v>
      </c>
      <c r="CX34" s="24" t="e">
        <f t="shared" si="8"/>
        <v>#DIV/0!</v>
      </c>
      <c r="CY34" s="24" t="e">
        <f t="shared" si="9"/>
        <v>#DIV/0!</v>
      </c>
      <c r="CZ34" s="24" t="e">
        <f t="shared" si="10"/>
        <v>#DIV/0!</v>
      </c>
      <c r="DA34" s="24" t="e">
        <f>10*LOG10(IF(CS34="",0,POWER(10,((CS34+'ModelParams Lw'!$O$4)/10))) +IF(CT34="",0,POWER(10,((CT34+'ModelParams Lw'!$P$4)/10))) +IF(CU34="",0,POWER(10,((CU34+'ModelParams Lw'!$Q$4)/10))) +IF(CV34="",0,POWER(10,((CV34+'ModelParams Lw'!$R$4)/10))) +IF(CW34="",0,POWER(10,((CW34+'ModelParams Lw'!$S$4)/10))) +IF(CX34="",0,POWER(10,((CX34+'ModelParams Lw'!$T$4)/10))) +IF(CY34="",0,POWER(10,((CY34+'ModelParams Lw'!$U$4)/10)))+IF(CZ34="",0,POWER(10,((CZ34+'ModelParams Lw'!$V$4)/10))))</f>
        <v>#DIV/0!</v>
      </c>
      <c r="DB34" s="24" t="e">
        <f t="shared" si="27"/>
        <v>#DIV/0!</v>
      </c>
      <c r="DC34" s="24" t="e">
        <f>(CS34-'ModelParams Lw'!$O$10)/'ModelParams Lw'!$O$11</f>
        <v>#DIV/0!</v>
      </c>
      <c r="DD34" s="24" t="e">
        <f>(CT34-'ModelParams Lw'!$P$10)/'ModelParams Lw'!$P$11</f>
        <v>#DIV/0!</v>
      </c>
      <c r="DE34" s="24" t="e">
        <f>(CU34-'ModelParams Lw'!$Q$10)/'ModelParams Lw'!$Q$11</f>
        <v>#DIV/0!</v>
      </c>
      <c r="DF34" s="24" t="e">
        <f>(CV34-'ModelParams Lw'!$R$10)/'ModelParams Lw'!$R$11</f>
        <v>#DIV/0!</v>
      </c>
      <c r="DG34" s="24" t="e">
        <f>(CW34-'ModelParams Lw'!$S$10)/'ModelParams Lw'!$S$11</f>
        <v>#DIV/0!</v>
      </c>
      <c r="DH34" s="24" t="e">
        <f>(CX34-'ModelParams Lw'!$T$10)/'ModelParams Lw'!$T$11</f>
        <v>#DIV/0!</v>
      </c>
      <c r="DI34" s="24" t="e">
        <f>(CY34-'ModelParams Lw'!$U$10)/'ModelParams Lw'!$U$11</f>
        <v>#DIV/0!</v>
      </c>
      <c r="DJ34" s="24" t="e">
        <f>(CZ34-'ModelParams Lw'!$V$10)/'ModelParams Lw'!$V$11</f>
        <v>#DIV/0!</v>
      </c>
    </row>
    <row r="35" spans="1:114">
      <c r="A35" s="12" t="str">
        <f>Calcul!A40</f>
        <v>(1) sound attenuator of length 900 mm for £∅200 mm; 1200 mm for &gt;∅200 mm</v>
      </c>
      <c r="B35" s="12" t="e">
        <f t="shared" si="11"/>
        <v>#VALUE!</v>
      </c>
      <c r="C35" s="12">
        <f>Calcul!C40</f>
        <v>0</v>
      </c>
      <c r="D35" s="12">
        <f>Calcul!D40</f>
        <v>0</v>
      </c>
      <c r="E35" s="12">
        <f t="shared" si="12"/>
        <v>400</v>
      </c>
      <c r="F35" s="12">
        <f t="shared" si="13"/>
        <v>900</v>
      </c>
      <c r="G35" s="12" t="e">
        <f t="shared" si="14"/>
        <v>#VALUE!</v>
      </c>
      <c r="H35" s="24" t="e">
        <f t="shared" si="0"/>
        <v>#VALUE!</v>
      </c>
      <c r="I35" s="24">
        <f>'ModelParams Lw'!$B$6*EXP('ModelParams Lw'!$C$6*D35)</f>
        <v>-0.98585217513044054</v>
      </c>
      <c r="J35" s="24">
        <f>'ModelParams Lw'!$B$7*D35^2+'ModelParams Lw'!$C$7*D35+'ModelParams Lw'!$D$7</f>
        <v>-7.1</v>
      </c>
      <c r="K35" s="24">
        <f>'ModelParams Lw'!$B$8*D35^2+'ModelParams Lw'!$C$8*D35+'ModelParams Lw'!$D$8</f>
        <v>46.485999999999997</v>
      </c>
      <c r="L35" s="21" t="e">
        <f t="shared" si="15"/>
        <v>#VALUE!</v>
      </c>
      <c r="M35" s="21" t="e">
        <f t="shared" si="15"/>
        <v>#VALUE!</v>
      </c>
      <c r="N35" s="21" t="e">
        <f t="shared" si="15"/>
        <v>#VALUE!</v>
      </c>
      <c r="O35" s="21" t="e">
        <f t="shared" si="15"/>
        <v>#VALUE!</v>
      </c>
      <c r="P35" s="21" t="e">
        <f t="shared" si="15"/>
        <v>#VALUE!</v>
      </c>
      <c r="Q35" s="21" t="e">
        <f t="shared" si="15"/>
        <v>#VALUE!</v>
      </c>
      <c r="R35" s="21" t="e">
        <f t="shared" si="15"/>
        <v>#VALUE!</v>
      </c>
      <c r="S35" s="21" t="e">
        <f t="shared" si="15"/>
        <v>#VALUE!</v>
      </c>
      <c r="T35" s="24" t="e">
        <f>'ModelParams Lw'!$B$3+'ModelParams Lw'!$B$4*LOG10($B35/3600/(PI()/4*($D35/1000)^2))+'ModelParams Lw'!$B$5*LOG10(2*$H35/(1.2*($B35/3600/(PI()/4*($D35/1000)^2))^2))+10*LOG10($D35/1000)+L35</f>
        <v>#VALUE!</v>
      </c>
      <c r="U35" s="24" t="e">
        <f>'ModelParams Lw'!$B$3+'ModelParams Lw'!$B$4*LOG10($B35/3600/(PI()/4*($D35/1000)^2))+'ModelParams Lw'!$B$5*LOG10(2*$H35/(1.2*($B35/3600/(PI()/4*($D35/1000)^2))^2))+10*LOG10($D35/1000)+M35</f>
        <v>#VALUE!</v>
      </c>
      <c r="V35" s="24" t="e">
        <f>'ModelParams Lw'!$B$3+'ModelParams Lw'!$B$4*LOG10($B35/3600/(PI()/4*($D35/1000)^2))+'ModelParams Lw'!$B$5*LOG10(2*$H35/(1.2*($B35/3600/(PI()/4*($D35/1000)^2))^2))+10*LOG10($D35/1000)+N35</f>
        <v>#VALUE!</v>
      </c>
      <c r="W35" s="24" t="e">
        <f>'ModelParams Lw'!$B$3+'ModelParams Lw'!$B$4*LOG10($B35/3600/(PI()/4*($D35/1000)^2))+'ModelParams Lw'!$B$5*LOG10(2*$H35/(1.2*($B35/3600/(PI()/4*($D35/1000)^2))^2))+10*LOG10($D35/1000)+O35</f>
        <v>#VALUE!</v>
      </c>
      <c r="X35" s="24" t="e">
        <f>'ModelParams Lw'!$B$3+'ModelParams Lw'!$B$4*LOG10($B35/3600/(PI()/4*($D35/1000)^2))+'ModelParams Lw'!$B$5*LOG10(2*$H35/(1.2*($B35/3600/(PI()/4*($D35/1000)^2))^2))+10*LOG10($D35/1000)+P35</f>
        <v>#VALUE!</v>
      </c>
      <c r="Y35" s="24" t="e">
        <f>'ModelParams Lw'!$B$3+'ModelParams Lw'!$B$4*LOG10($B35/3600/(PI()/4*($D35/1000)^2))+'ModelParams Lw'!$B$5*LOG10(2*$H35/(1.2*($B35/3600/(PI()/4*($D35/1000)^2))^2))+10*LOG10($D35/1000)+Q35</f>
        <v>#VALUE!</v>
      </c>
      <c r="Z35" s="24" t="e">
        <f>'ModelParams Lw'!$B$3+'ModelParams Lw'!$B$4*LOG10($B35/3600/(PI()/4*($D35/1000)^2))+'ModelParams Lw'!$B$5*LOG10(2*$H35/(1.2*($B35/3600/(PI()/4*($D35/1000)^2))^2))+10*LOG10($D35/1000)+R35</f>
        <v>#VALUE!</v>
      </c>
      <c r="AA35" s="24" t="e">
        <f>'ModelParams Lw'!$B$3+'ModelParams Lw'!$B$4*LOG10($B35/3600/(PI()/4*($D35/1000)^2))+'ModelParams Lw'!$B$5*LOG10(2*$H35/(1.2*($B35/3600/(PI()/4*($D35/1000)^2))^2))+10*LOG10($D35/1000)+S35</f>
        <v>#VALUE!</v>
      </c>
      <c r="AB35" s="24" t="e">
        <f>10*LOG10(IF(T35="",0,POWER(10,((T35+'ModelParams Lw'!$O$4)/10))) +IF(U35="",0,POWER(10,((U35+'ModelParams Lw'!$P$4)/10))) +IF(V35="",0,POWER(10,((V35+'ModelParams Lw'!$Q$4)/10))) +IF(W35="",0,POWER(10,((W35+'ModelParams Lw'!$R$4)/10))) +IF(X35="",0,POWER(10,((X35+'ModelParams Lw'!$S$4)/10))) +IF(Y35="",0,POWER(10,((Y35+'ModelParams Lw'!$T$4)/10))) +IF(Z35="",0,POWER(10,((Z35+'ModelParams Lw'!$U$4)/10)))+IF(AA35="",0,POWER(10,((AA35+'ModelParams Lw'!$V$4)/10))))</f>
        <v>#VALUE!</v>
      </c>
      <c r="AC35" s="24" t="e">
        <f t="shared" si="16"/>
        <v>#VALUE!</v>
      </c>
      <c r="AD35" s="24" t="e">
        <f>(T35-'ModelParams Lw'!O$10)/'ModelParams Lw'!O$11</f>
        <v>#VALUE!</v>
      </c>
      <c r="AE35" s="24" t="e">
        <f>(U35-'ModelParams Lw'!P$10)/'ModelParams Lw'!P$11</f>
        <v>#VALUE!</v>
      </c>
      <c r="AF35" s="24" t="e">
        <f>(V35-'ModelParams Lw'!Q$10)/'ModelParams Lw'!Q$11</f>
        <v>#VALUE!</v>
      </c>
      <c r="AG35" s="24" t="e">
        <f>(W35-'ModelParams Lw'!R$10)/'ModelParams Lw'!R$11</f>
        <v>#VALUE!</v>
      </c>
      <c r="AH35" s="24" t="e">
        <f>(X35-'ModelParams Lw'!S$10)/'ModelParams Lw'!S$11</f>
        <v>#VALUE!</v>
      </c>
      <c r="AI35" s="24" t="e">
        <f>(Y35-'ModelParams Lw'!T$10)/'ModelParams Lw'!T$11</f>
        <v>#VALUE!</v>
      </c>
      <c r="AJ35" s="24" t="e">
        <f>(Z35-'ModelParams Lw'!U$10)/'ModelParams Lw'!U$11</f>
        <v>#VALUE!</v>
      </c>
      <c r="AK35" s="24" t="e">
        <f>(AA35-'ModelParams Lw'!V$10)/'ModelParams Lw'!V$11</f>
        <v>#VALUE!</v>
      </c>
      <c r="AL35" s="24" t="e">
        <f t="shared" si="17"/>
        <v>#VALUE!</v>
      </c>
      <c r="AM35" s="24" t="e">
        <f>LOOKUP($G35,SilencerParams!$E$3:$E$98,SilencerParams!K$3:K$98)</f>
        <v>#VALUE!</v>
      </c>
      <c r="AN35" s="24" t="e">
        <f>LOOKUP($G35,SilencerParams!$E$3:$E$98,SilencerParams!L$3:L$98)</f>
        <v>#VALUE!</v>
      </c>
      <c r="AO35" s="24" t="e">
        <f>LOOKUP($G35,SilencerParams!$E$3:$E$98,SilencerParams!M$3:M$98)</f>
        <v>#VALUE!</v>
      </c>
      <c r="AP35" s="24" t="e">
        <f>LOOKUP($G35,SilencerParams!$E$3:$E$98,SilencerParams!N$3:N$98)</f>
        <v>#VALUE!</v>
      </c>
      <c r="AQ35" s="24" t="e">
        <f>LOOKUP($G35,SilencerParams!$E$3:$E$98,SilencerParams!O$3:O$98)</f>
        <v>#VALUE!</v>
      </c>
      <c r="AR35" s="24" t="e">
        <f>LOOKUP($G35,SilencerParams!$E$3:$E$98,SilencerParams!P$3:P$98)</f>
        <v>#VALUE!</v>
      </c>
      <c r="AS35" s="24" t="e">
        <f>LOOKUP($G35,SilencerParams!$E$3:$E$98,SilencerParams!Q$3:Q$98)</f>
        <v>#VALUE!</v>
      </c>
      <c r="AT35" s="24" t="e">
        <f>LOOKUP($G35,SilencerParams!$E$3:$E$98,SilencerParams!R$3:R$98)</f>
        <v>#VALUE!</v>
      </c>
      <c r="AU35" s="151" t="e">
        <f>LOOKUP($G35,SilencerParams!$E$3:$E$98,SilencerParams!S$3:S$98)</f>
        <v>#VALUE!</v>
      </c>
      <c r="AV35" s="151" t="e">
        <f>LOOKUP($G35,SilencerParams!$E$3:$E$98,SilencerParams!T$3:T$98)</f>
        <v>#VALUE!</v>
      </c>
      <c r="AW35" s="151" t="e">
        <f>LOOKUP($G35,SilencerParams!$E$3:$E$98,SilencerParams!U$3:U$98)</f>
        <v>#VALUE!</v>
      </c>
      <c r="AX35" s="151" t="e">
        <f>LOOKUP($G35,SilencerParams!$E$3:$E$98,SilencerParams!V$3:V$98)</f>
        <v>#VALUE!</v>
      </c>
      <c r="AY35" s="151" t="e">
        <f>LOOKUP($G35,SilencerParams!$E$3:$E$98,SilencerParams!W$3:W$98)</f>
        <v>#VALUE!</v>
      </c>
      <c r="AZ35" s="151" t="e">
        <f>LOOKUP($G35,SilencerParams!$E$3:$E$98,SilencerParams!X$3:X$98)</f>
        <v>#VALUE!</v>
      </c>
      <c r="BA35" s="151" t="e">
        <f>LOOKUP($G35,SilencerParams!$E$3:$E$98,SilencerParams!Y$3:Y$98)</f>
        <v>#VALUE!</v>
      </c>
      <c r="BB35" s="151" t="e">
        <f>LOOKUP($G35,SilencerParams!$E$3:$E$98,SilencerParams!Z$3:Z$98)</f>
        <v>#VALUE!</v>
      </c>
      <c r="BC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LOOKUP(IF(MROUND($AL35,2)&lt;=$AL35,CONCATENATE($D35,IF($F35&gt;=1000,$F35,CONCATENATE(0,$F35)),CONCATENATE(0,MROUND($AL35,2)+2)),CONCATENATE($D35,IF($F35&gt;=1000,$F35,CONCATENATE(0,$F35)),CONCATENATE(0,MROUND($AL35,2)-2))),SilencerParams!$E$3:$E$98,SilencerParams!S$3:S$98)</f>
        <v>#VALUE!</v>
      </c>
      <c r="BD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LOOKUP(IF(MROUND($AL35,2)&lt;=$AL35,CONCATENATE($D35,IF($F35&gt;=1000,$F35,CONCATENATE(0,$F35)),CONCATENATE(0,MROUND($AL35,2)+2)),CONCATENATE($D35,IF($F35&gt;=1000,$F35,CONCATENATE(0,$F35)),CONCATENATE(0,MROUND($AL35,2)-2))),SilencerParams!$E$3:$E$98,SilencerParams!T$3:T$98)</f>
        <v>#VALUE!</v>
      </c>
      <c r="BE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LOOKUP(IF(MROUND($AL35,2)&lt;=$AL35,CONCATENATE($D35,IF($F35&gt;=1000,$F35,CONCATENATE(0,$F35)),CONCATENATE(0,MROUND($AL35,2)+2)),CONCATENATE($D35,IF($F35&gt;=1000,$F35,CONCATENATE(0,$F35)),CONCATENATE(0,MROUND($AL35,2)-2))),SilencerParams!$E$3:$E$98,SilencerParams!U$3:U$98)</f>
        <v>#VALUE!</v>
      </c>
      <c r="BF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LOOKUP(IF(MROUND($AL35,2)&lt;=$AL35,CONCATENATE($D35,IF($F35&gt;=1000,$F35,CONCATENATE(0,$F35)),CONCATENATE(0,MROUND($AL35,2)+2)),CONCATENATE($D35,IF($F35&gt;=1000,$F35,CONCATENATE(0,$F35)),CONCATENATE(0,MROUND($AL35,2)-2))),SilencerParams!$E$3:$E$98,SilencerParams!V$3:V$98)</f>
        <v>#VALUE!</v>
      </c>
      <c r="BG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LOOKUP(IF(MROUND($AL35,2)&lt;=$AL35,CONCATENATE($D35,IF($F35&gt;=1000,$F35,CONCATENATE(0,$F35)),CONCATENATE(0,MROUND($AL35,2)+2)),CONCATENATE($D35,IF($F35&gt;=1000,$F35,CONCATENATE(0,$F35)),CONCATENATE(0,MROUND($AL35,2)-2))),SilencerParams!$E$3:$E$98,SilencerParams!W$3:W$98)</f>
        <v>#VALUE!</v>
      </c>
      <c r="BH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LOOKUP(IF(MROUND($AL35,2)&lt;=$AL35,CONCATENATE($D35,IF($F35&gt;=1000,$F35,CONCATENATE(0,$F35)),CONCATENATE(0,MROUND($AL35,2)+2)),CONCATENATE($D35,IF($F35&gt;=1000,$F35,CONCATENATE(0,$F35)),CONCATENATE(0,MROUND($AL35,2)-2))),SilencerParams!$E$3:$E$98,SilencerParams!X$3:X$98)</f>
        <v>#VALUE!</v>
      </c>
      <c r="BI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LOOKUP(IF(MROUND($AL35,2)&lt;=$AL35,CONCATENATE($D35,IF($F35&gt;=1000,$F35,CONCATENATE(0,$F35)),CONCATENATE(0,MROUND($AL35,2)+2)),CONCATENATE($D35,IF($F35&gt;=1000,$F35,CONCATENATE(0,$F35)),CONCATENATE(0,MROUND($AL35,2)-2))),SilencerParams!$E$3:$E$98,SilencerParams!Y$3:Y$98)</f>
        <v>#VALUE!</v>
      </c>
      <c r="BJ35" s="151" t="e">
        <f>LOOKUP(IF(MROUND($AL35,2)&lt;=$AL35,CONCATENATE($D35,IF($F35&gt;=1000,$F35,CONCATENATE(0,$F35)),CONCATENATE(0,MROUND($AL35,2)+2)),CONCATENATE($D35,IF($F35&gt;=1000,$F35,CONCATENATE(0,$F35)),CONCATENATE(0,MROUND($AL35,2)-2))),SilencerParams!$E$3:$E$98,SilencerParams!Z$3:Z$98)</f>
        <v>#VALUE!</v>
      </c>
      <c r="BK35" s="151" t="e">
        <f>IF($AL35&lt;2,LOOKUP(CONCATENATE($D35,IF($E35&gt;=1000,$E35,CONCATENATE(0,$E35)),"02"),SilencerParams!$E$3:$E$98,SilencerParams!S$3:S$98)/(LOG10(2)-LOG10(0.0001))*(LOG10($AL35)-LOG10(0.0001)),(BC35-AU35)/(LOG10(IF(MROUND($AL35,2)&lt;=$AL35,MROUND($AL35,2)+2,MROUND($AL35,2)-2))-LOG10(MROUND($AL35,2)))*(LOG10($AL35)-LOG10(MROUND($AL35,2)))+AU35)</f>
        <v>#VALUE!</v>
      </c>
      <c r="BL35" s="151" t="e">
        <f>IF($AL35&lt;2,LOOKUP(CONCATENATE($D35,IF($E35&gt;=1000,$E35,CONCATENATE(0,$E35)),"02"),SilencerParams!$E$3:$E$98,SilencerParams!T$3:T$98)/(LOG10(2)-LOG10(0.0001))*(LOG10($AL35)-LOG10(0.0001)),(BD35-AV35)/(LOG10(IF(MROUND($AL35,2)&lt;=$AL35,MROUND($AL35,2)+2,MROUND($AL35,2)-2))-LOG10(MROUND($AL35,2)))*(LOG10($AL35)-LOG10(MROUND($AL35,2)))+AV35)</f>
        <v>#VALUE!</v>
      </c>
      <c r="BM35" s="151" t="e">
        <f>IF($AL35&lt;2,LOOKUP(CONCATENATE($D35,IF($E35&gt;=1000,$E35,CONCATENATE(0,$E35)),"02"),SilencerParams!$E$3:$E$98,SilencerParams!U$3:U$98)/(LOG10(2)-LOG10(0.0001))*(LOG10($AL35)-LOG10(0.0001)),(BE35-AW35)/(LOG10(IF(MROUND($AL35,2)&lt;=$AL35,MROUND($AL35,2)+2,MROUND($AL35,2)-2))-LOG10(MROUND($AL35,2)))*(LOG10($AL35)-LOG10(MROUND($AL35,2)))+AW35)</f>
        <v>#VALUE!</v>
      </c>
      <c r="BN35" s="151" t="e">
        <f>IF($AL35&lt;2,LOOKUP(CONCATENATE($D35,IF($E35&gt;=1000,$E35,CONCATENATE(0,$E35)),"02"),SilencerParams!$E$3:$E$98,SilencerParams!V$3:V$98)/(LOG10(2)-LOG10(0.0001))*(LOG10($AL35)-LOG10(0.0001)),(BF35-AX35)/(LOG10(IF(MROUND($AL35,2)&lt;=$AL35,MROUND($AL35,2)+2,MROUND($AL35,2)-2))-LOG10(MROUND($AL35,2)))*(LOG10($AL35)-LOG10(MROUND($AL35,2)))+AX35)</f>
        <v>#VALUE!</v>
      </c>
      <c r="BO35" s="151" t="e">
        <f>IF($AL35&lt;2,LOOKUP(CONCATENATE($D35,IF($E35&gt;=1000,$E35,CONCATENATE(0,$E35)),"02"),SilencerParams!$E$3:$E$98,SilencerParams!W$3:W$98)/(LOG10(2)-LOG10(0.0001))*(LOG10($AL35)-LOG10(0.0001)),(BG35-AY35)/(LOG10(IF(MROUND($AL35,2)&lt;=$AL35,MROUND($AL35,2)+2,MROUND($AL35,2)-2))-LOG10(MROUND($AL35,2)))*(LOG10($AL35)-LOG10(MROUND($AL35,2)))+AY35)</f>
        <v>#VALUE!</v>
      </c>
      <c r="BP35" s="151" t="e">
        <f>IF($AL35&lt;2,LOOKUP(CONCATENATE($D35,IF($E35&gt;=1000,$E35,CONCATENATE(0,$E35)),"02"),SilencerParams!$E$3:$E$98,SilencerParams!X$3:X$98)/(LOG10(2)-LOG10(0.0001))*(LOG10($AL35)-LOG10(0.0001)),(BH35-AZ35)/(LOG10(IF(MROUND($AL35,2)&lt;=$AL35,MROUND($AL35,2)+2,MROUND($AL35,2)-2))-LOG10(MROUND($AL35,2)))*(LOG10($AL35)-LOG10(MROUND($AL35,2)))+AZ35)</f>
        <v>#VALUE!</v>
      </c>
      <c r="BQ35" s="151" t="e">
        <f>IF($AL35&lt;2,LOOKUP(CONCATENATE($D35,IF($E35&gt;=1000,$E35,CONCATENATE(0,$E35)),"02"),SilencerParams!$E$3:$E$98,SilencerParams!Y$3:Y$98)/(LOG10(2)-LOG10(0.0001))*(LOG10($AL35)-LOG10(0.0001)),(BI35-BA35)/(LOG10(IF(MROUND($AL35,2)&lt;=$AL35,MROUND($AL35,2)+2,MROUND($AL35,2)-2))-LOG10(MROUND($AL35,2)))*(LOG10($AL35)-LOG10(MROUND($AL35,2)))+BA35)</f>
        <v>#VALUE!</v>
      </c>
      <c r="BR35" s="151" t="e">
        <f>IF($AL35&lt;2,LOOKUP(CONCATENATE($D35,IF($E35&gt;=1000,$E35,CONCATENATE(0,$E35)),"02"),SilencerParams!$E$3:$E$98,SilencerParams!Z$3:Z$98)/(LOG10(2)-LOG10(0.0001))*(LOG10($AL35)-LOG10(0.0001)),(BJ35-BB35)/(LOG10(IF(MROUND($AL35,2)&lt;=$AL35,MROUND($AL35,2)+2,MROUND($AL35,2)-2))-LOG10(MROUND($AL35,2)))*(LOG10($AL35)-LOG10(MROUND($AL35,2)))+BB35)</f>
        <v>#VALUE!</v>
      </c>
      <c r="BS35" s="24" t="e">
        <f t="shared" si="18"/>
        <v>#VALUE!</v>
      </c>
      <c r="BT35" s="24" t="e">
        <f t="shared" si="19"/>
        <v>#VALUE!</v>
      </c>
      <c r="BU35" s="24" t="e">
        <f t="shared" si="20"/>
        <v>#VALUE!</v>
      </c>
      <c r="BV35" s="24" t="e">
        <f t="shared" si="21"/>
        <v>#VALUE!</v>
      </c>
      <c r="BW35" s="24" t="e">
        <f t="shared" si="22"/>
        <v>#VALUE!</v>
      </c>
      <c r="BX35" s="24" t="e">
        <f t="shared" si="23"/>
        <v>#VALUE!</v>
      </c>
      <c r="BY35" s="24" t="e">
        <f t="shared" si="24"/>
        <v>#VALUE!</v>
      </c>
      <c r="BZ35" s="24" t="e">
        <f t="shared" si="25"/>
        <v>#VALUE!</v>
      </c>
      <c r="CA35" s="24" t="e">
        <f>10*LOG10(IF(BS35="",0,POWER(10,((BS35+'ModelParams Lw'!$O$4)/10))) +IF(BT35="",0,POWER(10,((BT35+'ModelParams Lw'!$P$4)/10))) +IF(BU35="",0,POWER(10,((BU35+'ModelParams Lw'!$Q$4)/10))) +IF(BV35="",0,POWER(10,((BV35+'ModelParams Lw'!$R$4)/10))) +IF(BW35="",0,POWER(10,((BW35+'ModelParams Lw'!$S$4)/10))) +IF(BX35="",0,POWER(10,((BX35+'ModelParams Lw'!$T$4)/10))) +IF(BY35="",0,POWER(10,((BY35+'ModelParams Lw'!$U$4)/10)))+IF(BZ35="",0,POWER(10,((BZ35+'ModelParams Lw'!$V$4)/10))))</f>
        <v>#VALUE!</v>
      </c>
      <c r="CB35" s="24" t="e">
        <f t="shared" si="26"/>
        <v>#VALUE!</v>
      </c>
      <c r="CC35" s="24" t="e">
        <f>(BS35-'ModelParams Lw'!O$10)/'ModelParams Lw'!O$11</f>
        <v>#VALUE!</v>
      </c>
      <c r="CD35" s="24" t="e">
        <f>(BT35-'ModelParams Lw'!P$10)/'ModelParams Lw'!P$11</f>
        <v>#VALUE!</v>
      </c>
      <c r="CE35" s="24" t="e">
        <f>(BU35-'ModelParams Lw'!Q$10)/'ModelParams Lw'!Q$11</f>
        <v>#VALUE!</v>
      </c>
      <c r="CF35" s="24" t="e">
        <f>(BV35-'ModelParams Lw'!R$10)/'ModelParams Lw'!R$11</f>
        <v>#VALUE!</v>
      </c>
      <c r="CG35" s="24" t="e">
        <f>(BW35-'ModelParams Lw'!S$10)/'ModelParams Lw'!S$11</f>
        <v>#VALUE!</v>
      </c>
      <c r="CH35" s="24" t="e">
        <f>(BX35-'ModelParams Lw'!T$10)/'ModelParams Lw'!T$11</f>
        <v>#VALUE!</v>
      </c>
      <c r="CI35" s="24" t="e">
        <f>(BY35-'ModelParams Lw'!U$10)/'ModelParams Lw'!U$11</f>
        <v>#VALUE!</v>
      </c>
      <c r="CJ35" s="24" t="e">
        <f>(BZ35-'ModelParams Lw'!V$10)/'ModelParams Lw'!V$11</f>
        <v>#VALUE!</v>
      </c>
      <c r="CK35" s="24">
        <f>IF(Calcul!$E40="SW",'ModelParams Lw'!C$18+'ModelParams Lw'!C$19*LOG(CK$3)+'ModelParams Lw'!C$20*(PI()/4*($D35/1000)^2),IF('ModelParams Lw'!C$21+'ModelParams Lw'!C$22*LOG(CK$3)+'ModelParams Lw'!C$23*(PI()/4*($D35/1000)^2)&lt;'ModelParams Lw'!C$18+'ModelParams Lw'!C$19*LOG(CK$3)+'ModelParams Lw'!C$20*(PI()/4*($D35/1000)^2),'ModelParams Lw'!C$18+'ModelParams Lw'!C$19*LOG(CK$3)+'ModelParams Lw'!C$20*(PI()/4*($D35/1000)^2),'ModelParams Lw'!C$21+'ModelParams Lw'!C$22*LOG(CK$3)+'ModelParams Lw'!C$23*(PI()/4*($D35/1000)^2)))</f>
        <v>31.246735224896717</v>
      </c>
      <c r="CL35" s="24">
        <f>IF(Calcul!$E40="SW",'ModelParams Lw'!D$18+'ModelParams Lw'!D$19*LOG(CL$3)+'ModelParams Lw'!D$20*(PI()/4*($D35/1000)^2),IF('ModelParams Lw'!D$21+'ModelParams Lw'!D$22*LOG(CL$3)+'ModelParams Lw'!D$23*(PI()/4*($D35/1000)^2)&lt;'ModelParams Lw'!D$18+'ModelParams Lw'!D$19*LOG(CL$3)+'ModelParams Lw'!D$20*(PI()/4*($D35/1000)^2),'ModelParams Lw'!D$18+'ModelParams Lw'!D$19*LOG(CL$3)+'ModelParams Lw'!D$20*(PI()/4*($D35/1000)^2),'ModelParams Lw'!D$21+'ModelParams Lw'!D$22*LOG(CL$3)+'ModelParams Lw'!D$23*(PI()/4*($D35/1000)^2)))</f>
        <v>39.203910379364636</v>
      </c>
      <c r="CM35" s="24">
        <f>IF(Calcul!$E40="SW",'ModelParams Lw'!E$18+'ModelParams Lw'!E$19*LOG(CM$3)+'ModelParams Lw'!E$20*(PI()/4*($D35/1000)^2),IF('ModelParams Lw'!E$21+'ModelParams Lw'!E$22*LOG(CM$3)+'ModelParams Lw'!E$23*(PI()/4*($D35/1000)^2)&lt;'ModelParams Lw'!E$18+'ModelParams Lw'!E$19*LOG(CM$3)+'ModelParams Lw'!E$20*(PI()/4*($D35/1000)^2),'ModelParams Lw'!E$18+'ModelParams Lw'!E$19*LOG(CM$3)+'ModelParams Lw'!E$20*(PI()/4*($D35/1000)^2),'ModelParams Lw'!E$21+'ModelParams Lw'!E$22*LOG(CM$3)+'ModelParams Lw'!E$23*(PI()/4*($D35/1000)^2)))</f>
        <v>38.761096154158118</v>
      </c>
      <c r="CN35" s="24">
        <f>IF(Calcul!$E40="SW",'ModelParams Lw'!F$18+'ModelParams Lw'!F$19*LOG(CN$3)+'ModelParams Lw'!F$20*(PI()/4*($D35/1000)^2),IF('ModelParams Lw'!F$21+'ModelParams Lw'!F$22*LOG(CN$3)+'ModelParams Lw'!F$23*(PI()/4*($D35/1000)^2)&lt;'ModelParams Lw'!F$18+'ModelParams Lw'!F$19*LOG(CN$3)+'ModelParams Lw'!F$20*(PI()/4*($D35/1000)^2),'ModelParams Lw'!F$18+'ModelParams Lw'!F$19*LOG(CN$3)+'ModelParams Lw'!F$20*(PI()/4*($D35/1000)^2),'ModelParams Lw'!F$21+'ModelParams Lw'!F$22*LOG(CN$3)+'ModelParams Lw'!F$23*(PI()/4*($D35/1000)^2)))</f>
        <v>42.457901012674256</v>
      </c>
      <c r="CO35" s="24">
        <f>IF(Calcul!$E40="SW",'ModelParams Lw'!G$18+'ModelParams Lw'!G$19*LOG(CO$3)+'ModelParams Lw'!G$20*(PI()/4*($D35/1000)^2),IF('ModelParams Lw'!G$21+'ModelParams Lw'!G$22*LOG(CO$3)+'ModelParams Lw'!G$23*(PI()/4*($D35/1000)^2)&lt;'ModelParams Lw'!G$18+'ModelParams Lw'!G$19*LOG(CO$3)+'ModelParams Lw'!G$20*(PI()/4*($D35/1000)^2),'ModelParams Lw'!G$18+'ModelParams Lw'!G$19*LOG(CO$3)+'ModelParams Lw'!G$20*(PI()/4*($D35/1000)^2),'ModelParams Lw'!G$21+'ModelParams Lw'!G$22*LOG(CO$3)+'ModelParams Lw'!G$23*(PI()/4*($D35/1000)^2)))</f>
        <v>39.983812335865188</v>
      </c>
      <c r="CP35" s="24">
        <f>IF(Calcul!$E40="SW",'ModelParams Lw'!H$18+'ModelParams Lw'!H$19*LOG(CP$3)+'ModelParams Lw'!H$20*(PI()/4*($D35/1000)^2),IF('ModelParams Lw'!H$21+'ModelParams Lw'!H$22*LOG(CP$3)+'ModelParams Lw'!H$23*(PI()/4*($D35/1000)^2)&lt;'ModelParams Lw'!H$18+'ModelParams Lw'!H$19*LOG(CP$3)+'ModelParams Lw'!H$20*(PI()/4*($D35/1000)^2),'ModelParams Lw'!H$18+'ModelParams Lw'!H$19*LOG(CP$3)+'ModelParams Lw'!H$20*(PI()/4*($D35/1000)^2),'ModelParams Lw'!H$21+'ModelParams Lw'!H$22*LOG(CP$3)+'ModelParams Lw'!H$23*(PI()/4*($D35/1000)^2)))</f>
        <v>40.306137042572608</v>
      </c>
      <c r="CQ35" s="24">
        <f>IF(Calcul!$E40="SW",'ModelParams Lw'!I$18+'ModelParams Lw'!I$19*LOG(CQ$3)+'ModelParams Lw'!I$20*(PI()/4*($D35/1000)^2),IF('ModelParams Lw'!I$21+'ModelParams Lw'!I$22*LOG(CQ$3)+'ModelParams Lw'!I$23*(PI()/4*($D35/1000)^2)&lt;'ModelParams Lw'!I$18+'ModelParams Lw'!I$19*LOG(CQ$3)+'ModelParams Lw'!I$20*(PI()/4*($D35/1000)^2),'ModelParams Lw'!I$18+'ModelParams Lw'!I$19*LOG(CQ$3)+'ModelParams Lw'!I$20*(PI()/4*($D35/1000)^2),'ModelParams Lw'!I$21+'ModelParams Lw'!I$22*LOG(CQ$3)+'ModelParams Lw'!I$23*(PI()/4*($D35/1000)^2)))</f>
        <v>35.604370798776131</v>
      </c>
      <c r="CR35" s="24">
        <f>IF(Calcul!$E40="SW",'ModelParams Lw'!J$18+'ModelParams Lw'!J$19*LOG(CR$3)+'ModelParams Lw'!J$20*(PI()/4*($D35/1000)^2),IF('ModelParams Lw'!J$21+'ModelParams Lw'!J$22*LOG(CR$3)+'ModelParams Lw'!J$23*(PI()/4*($D35/1000)^2)&lt;'ModelParams Lw'!J$18+'ModelParams Lw'!J$19*LOG(CR$3)+'ModelParams Lw'!J$20*(PI()/4*($D35/1000)^2),'ModelParams Lw'!J$18+'ModelParams Lw'!J$19*LOG(CR$3)+'ModelParams Lw'!J$20*(PI()/4*($D35/1000)^2),'ModelParams Lw'!J$21+'ModelParams Lw'!J$22*LOG(CR$3)+'ModelParams Lw'!J$23*(PI()/4*($D35/1000)^2)))</f>
        <v>26.405199060578074</v>
      </c>
      <c r="CS35" s="24" t="e">
        <f t="shared" si="3"/>
        <v>#VALUE!</v>
      </c>
      <c r="CT35" s="24" t="e">
        <f t="shared" si="4"/>
        <v>#VALUE!</v>
      </c>
      <c r="CU35" s="24" t="e">
        <f t="shared" si="5"/>
        <v>#VALUE!</v>
      </c>
      <c r="CV35" s="24" t="e">
        <f t="shared" si="6"/>
        <v>#VALUE!</v>
      </c>
      <c r="CW35" s="24" t="e">
        <f t="shared" si="7"/>
        <v>#VALUE!</v>
      </c>
      <c r="CX35" s="24" t="e">
        <f t="shared" si="8"/>
        <v>#VALUE!</v>
      </c>
      <c r="CY35" s="24" t="e">
        <f t="shared" si="9"/>
        <v>#VALUE!</v>
      </c>
      <c r="CZ35" s="24" t="e">
        <f t="shared" si="10"/>
        <v>#VALUE!</v>
      </c>
      <c r="DA35" s="24" t="e">
        <f>10*LOG10(IF(CS35="",0,POWER(10,((CS35+'ModelParams Lw'!$O$4)/10))) +IF(CT35="",0,POWER(10,((CT35+'ModelParams Lw'!$P$4)/10))) +IF(CU35="",0,POWER(10,((CU35+'ModelParams Lw'!$Q$4)/10))) +IF(CV35="",0,POWER(10,((CV35+'ModelParams Lw'!$R$4)/10))) +IF(CW35="",0,POWER(10,((CW35+'ModelParams Lw'!$S$4)/10))) +IF(CX35="",0,POWER(10,((CX35+'ModelParams Lw'!$T$4)/10))) +IF(CY35="",0,POWER(10,((CY35+'ModelParams Lw'!$U$4)/10)))+IF(CZ35="",0,POWER(10,((CZ35+'ModelParams Lw'!$V$4)/10))))</f>
        <v>#VALUE!</v>
      </c>
      <c r="DB35" s="24" t="e">
        <f t="shared" si="27"/>
        <v>#VALUE!</v>
      </c>
      <c r="DC35" s="24" t="e">
        <f>(CS35-'ModelParams Lw'!$O$10)/'ModelParams Lw'!$O$11</f>
        <v>#VALUE!</v>
      </c>
      <c r="DD35" s="24" t="e">
        <f>(CT35-'ModelParams Lw'!$P$10)/'ModelParams Lw'!$P$11</f>
        <v>#VALUE!</v>
      </c>
      <c r="DE35" s="24" t="e">
        <f>(CU35-'ModelParams Lw'!$Q$10)/'ModelParams Lw'!$Q$11</f>
        <v>#VALUE!</v>
      </c>
      <c r="DF35" s="24" t="e">
        <f>(CV35-'ModelParams Lw'!$R$10)/'ModelParams Lw'!$R$11</f>
        <v>#VALUE!</v>
      </c>
      <c r="DG35" s="24" t="e">
        <f>(CW35-'ModelParams Lw'!$S$10)/'ModelParams Lw'!$S$11</f>
        <v>#VALUE!</v>
      </c>
      <c r="DH35" s="24" t="e">
        <f>(CX35-'ModelParams Lw'!$T$10)/'ModelParams Lw'!$T$11</f>
        <v>#VALUE!</v>
      </c>
      <c r="DI35" s="24" t="e">
        <f>(CY35-'ModelParams Lw'!$U$10)/'ModelParams Lw'!$U$11</f>
        <v>#VALUE!</v>
      </c>
      <c r="DJ35" s="24" t="e">
        <f>(CZ35-'ModelParams Lw'!$V$10)/'ModelParams Lw'!$V$11</f>
        <v>#VALUE!</v>
      </c>
    </row>
    <row r="36" spans="1:114">
      <c r="A36" s="12" t="str">
        <f>Calcul!A41</f>
        <v>(2) pressure loss with open blades</v>
      </c>
      <c r="B36" s="12" t="e">
        <f t="shared" si="11"/>
        <v>#VALUE!</v>
      </c>
      <c r="C36" s="12">
        <f>Calcul!C41</f>
        <v>0</v>
      </c>
      <c r="D36" s="12">
        <f>Calcul!D41</f>
        <v>0</v>
      </c>
      <c r="E36" s="12">
        <f t="shared" si="12"/>
        <v>400</v>
      </c>
      <c r="F36" s="12">
        <f t="shared" si="13"/>
        <v>900</v>
      </c>
      <c r="G36" s="12" t="e">
        <f t="shared" si="14"/>
        <v>#VALUE!</v>
      </c>
      <c r="H36" s="24" t="e">
        <f t="shared" ref="H36:H68" si="28">C36+0.5*1.2*($B36/3600/(PI()/4*(D36/1000)^2))^2</f>
        <v>#VALUE!</v>
      </c>
      <c r="I36" s="24">
        <f>'ModelParams Lw'!$B$6*EXP('ModelParams Lw'!$C$6*D36)</f>
        <v>-0.98585217513044054</v>
      </c>
      <c r="J36" s="24">
        <f>'ModelParams Lw'!$B$7*D36^2+'ModelParams Lw'!$C$7*D36+'ModelParams Lw'!$D$7</f>
        <v>-7.1</v>
      </c>
      <c r="K36" s="24">
        <f>'ModelParams Lw'!$B$8*D36^2+'ModelParams Lw'!$C$8*D36+'ModelParams Lw'!$D$8</f>
        <v>46.485999999999997</v>
      </c>
      <c r="L36" s="21" t="e">
        <f t="shared" si="15"/>
        <v>#VALUE!</v>
      </c>
      <c r="M36" s="21" t="e">
        <f t="shared" si="15"/>
        <v>#VALUE!</v>
      </c>
      <c r="N36" s="21" t="e">
        <f t="shared" si="15"/>
        <v>#VALUE!</v>
      </c>
      <c r="O36" s="21" t="e">
        <f t="shared" si="15"/>
        <v>#VALUE!</v>
      </c>
      <c r="P36" s="21" t="e">
        <f t="shared" si="15"/>
        <v>#VALUE!</v>
      </c>
      <c r="Q36" s="21" t="e">
        <f t="shared" si="15"/>
        <v>#VALUE!</v>
      </c>
      <c r="R36" s="21" t="e">
        <f t="shared" si="15"/>
        <v>#VALUE!</v>
      </c>
      <c r="S36" s="21" t="e">
        <f t="shared" si="15"/>
        <v>#VALUE!</v>
      </c>
      <c r="T36" s="24" t="e">
        <f>'ModelParams Lw'!$B$3+'ModelParams Lw'!$B$4*LOG10($B36/3600/(PI()/4*($D36/1000)^2))+'ModelParams Lw'!$B$5*LOG10(2*$H36/(1.2*($B36/3600/(PI()/4*($D36/1000)^2))^2))+10*LOG10($D36/1000)+L36</f>
        <v>#VALUE!</v>
      </c>
      <c r="U36" s="24" t="e">
        <f>'ModelParams Lw'!$B$3+'ModelParams Lw'!$B$4*LOG10($B36/3600/(PI()/4*($D36/1000)^2))+'ModelParams Lw'!$B$5*LOG10(2*$H36/(1.2*($B36/3600/(PI()/4*($D36/1000)^2))^2))+10*LOG10($D36/1000)+M36</f>
        <v>#VALUE!</v>
      </c>
      <c r="V36" s="24" t="e">
        <f>'ModelParams Lw'!$B$3+'ModelParams Lw'!$B$4*LOG10($B36/3600/(PI()/4*($D36/1000)^2))+'ModelParams Lw'!$B$5*LOG10(2*$H36/(1.2*($B36/3600/(PI()/4*($D36/1000)^2))^2))+10*LOG10($D36/1000)+N36</f>
        <v>#VALUE!</v>
      </c>
      <c r="W36" s="24" t="e">
        <f>'ModelParams Lw'!$B$3+'ModelParams Lw'!$B$4*LOG10($B36/3600/(PI()/4*($D36/1000)^2))+'ModelParams Lw'!$B$5*LOG10(2*$H36/(1.2*($B36/3600/(PI()/4*($D36/1000)^2))^2))+10*LOG10($D36/1000)+O36</f>
        <v>#VALUE!</v>
      </c>
      <c r="X36" s="24" t="e">
        <f>'ModelParams Lw'!$B$3+'ModelParams Lw'!$B$4*LOG10($B36/3600/(PI()/4*($D36/1000)^2))+'ModelParams Lw'!$B$5*LOG10(2*$H36/(1.2*($B36/3600/(PI()/4*($D36/1000)^2))^2))+10*LOG10($D36/1000)+P36</f>
        <v>#VALUE!</v>
      </c>
      <c r="Y36" s="24" t="e">
        <f>'ModelParams Lw'!$B$3+'ModelParams Lw'!$B$4*LOG10($B36/3600/(PI()/4*($D36/1000)^2))+'ModelParams Lw'!$B$5*LOG10(2*$H36/(1.2*($B36/3600/(PI()/4*($D36/1000)^2))^2))+10*LOG10($D36/1000)+Q36</f>
        <v>#VALUE!</v>
      </c>
      <c r="Z36" s="24" t="e">
        <f>'ModelParams Lw'!$B$3+'ModelParams Lw'!$B$4*LOG10($B36/3600/(PI()/4*($D36/1000)^2))+'ModelParams Lw'!$B$5*LOG10(2*$H36/(1.2*($B36/3600/(PI()/4*($D36/1000)^2))^2))+10*LOG10($D36/1000)+R36</f>
        <v>#VALUE!</v>
      </c>
      <c r="AA36" s="24" t="e">
        <f>'ModelParams Lw'!$B$3+'ModelParams Lw'!$B$4*LOG10($B36/3600/(PI()/4*($D36/1000)^2))+'ModelParams Lw'!$B$5*LOG10(2*$H36/(1.2*($B36/3600/(PI()/4*($D36/1000)^2))^2))+10*LOG10($D36/1000)+S36</f>
        <v>#VALUE!</v>
      </c>
      <c r="AB36" s="24" t="e">
        <f>10*LOG10(IF(T36="",0,POWER(10,((T36+'ModelParams Lw'!$O$4)/10))) +IF(U36="",0,POWER(10,((U36+'ModelParams Lw'!$P$4)/10))) +IF(V36="",0,POWER(10,((V36+'ModelParams Lw'!$Q$4)/10))) +IF(W36="",0,POWER(10,((W36+'ModelParams Lw'!$R$4)/10))) +IF(X36="",0,POWER(10,((X36+'ModelParams Lw'!$S$4)/10))) +IF(Y36="",0,POWER(10,((Y36+'ModelParams Lw'!$T$4)/10))) +IF(Z36="",0,POWER(10,((Z36+'ModelParams Lw'!$U$4)/10)))+IF(AA36="",0,POWER(10,((AA36+'ModelParams Lw'!$V$4)/10))))</f>
        <v>#VALUE!</v>
      </c>
      <c r="AC36" s="24" t="e">
        <f t="shared" si="16"/>
        <v>#VALUE!</v>
      </c>
      <c r="AD36" s="24" t="e">
        <f>(T36-'ModelParams Lw'!O$10)/'ModelParams Lw'!O$11</f>
        <v>#VALUE!</v>
      </c>
      <c r="AE36" s="24" t="e">
        <f>(U36-'ModelParams Lw'!P$10)/'ModelParams Lw'!P$11</f>
        <v>#VALUE!</v>
      </c>
      <c r="AF36" s="24" t="e">
        <f>(V36-'ModelParams Lw'!Q$10)/'ModelParams Lw'!Q$11</f>
        <v>#VALUE!</v>
      </c>
      <c r="AG36" s="24" t="e">
        <f>(W36-'ModelParams Lw'!R$10)/'ModelParams Lw'!R$11</f>
        <v>#VALUE!</v>
      </c>
      <c r="AH36" s="24" t="e">
        <f>(X36-'ModelParams Lw'!S$10)/'ModelParams Lw'!S$11</f>
        <v>#VALUE!</v>
      </c>
      <c r="AI36" s="24" t="e">
        <f>(Y36-'ModelParams Lw'!T$10)/'ModelParams Lw'!T$11</f>
        <v>#VALUE!</v>
      </c>
      <c r="AJ36" s="24" t="e">
        <f>(Z36-'ModelParams Lw'!U$10)/'ModelParams Lw'!U$11</f>
        <v>#VALUE!</v>
      </c>
      <c r="AK36" s="24" t="e">
        <f>(AA36-'ModelParams Lw'!V$10)/'ModelParams Lw'!V$11</f>
        <v>#VALUE!</v>
      </c>
      <c r="AL36" s="24" t="e">
        <f t="shared" si="17"/>
        <v>#VALUE!</v>
      </c>
      <c r="AM36" s="24" t="e">
        <f>LOOKUP($G36,SilencerParams!$E$3:$E$98,SilencerParams!K$3:K$98)</f>
        <v>#VALUE!</v>
      </c>
      <c r="AN36" s="24" t="e">
        <f>LOOKUP($G36,SilencerParams!$E$3:$E$98,SilencerParams!L$3:L$98)</f>
        <v>#VALUE!</v>
      </c>
      <c r="AO36" s="24" t="e">
        <f>LOOKUP($G36,SilencerParams!$E$3:$E$98,SilencerParams!M$3:M$98)</f>
        <v>#VALUE!</v>
      </c>
      <c r="AP36" s="24" t="e">
        <f>LOOKUP($G36,SilencerParams!$E$3:$E$98,SilencerParams!N$3:N$98)</f>
        <v>#VALUE!</v>
      </c>
      <c r="AQ36" s="24" t="e">
        <f>LOOKUP($G36,SilencerParams!$E$3:$E$98,SilencerParams!O$3:O$98)</f>
        <v>#VALUE!</v>
      </c>
      <c r="AR36" s="24" t="e">
        <f>LOOKUP($G36,SilencerParams!$E$3:$E$98,SilencerParams!P$3:P$98)</f>
        <v>#VALUE!</v>
      </c>
      <c r="AS36" s="24" t="e">
        <f>LOOKUP($G36,SilencerParams!$E$3:$E$98,SilencerParams!Q$3:Q$98)</f>
        <v>#VALUE!</v>
      </c>
      <c r="AT36" s="24" t="e">
        <f>LOOKUP($G36,SilencerParams!$E$3:$E$98,SilencerParams!R$3:R$98)</f>
        <v>#VALUE!</v>
      </c>
      <c r="AU36" s="151" t="e">
        <f>LOOKUP($G36,SilencerParams!$E$3:$E$98,SilencerParams!S$3:S$98)</f>
        <v>#VALUE!</v>
      </c>
      <c r="AV36" s="151" t="e">
        <f>LOOKUP($G36,SilencerParams!$E$3:$E$98,SilencerParams!T$3:T$98)</f>
        <v>#VALUE!</v>
      </c>
      <c r="AW36" s="151" t="e">
        <f>LOOKUP($G36,SilencerParams!$E$3:$E$98,SilencerParams!U$3:U$98)</f>
        <v>#VALUE!</v>
      </c>
      <c r="AX36" s="151" t="e">
        <f>LOOKUP($G36,SilencerParams!$E$3:$E$98,SilencerParams!V$3:V$98)</f>
        <v>#VALUE!</v>
      </c>
      <c r="AY36" s="151" t="e">
        <f>LOOKUP($G36,SilencerParams!$E$3:$E$98,SilencerParams!W$3:W$98)</f>
        <v>#VALUE!</v>
      </c>
      <c r="AZ36" s="151" t="e">
        <f>LOOKUP($G36,SilencerParams!$E$3:$E$98,SilencerParams!X$3:X$98)</f>
        <v>#VALUE!</v>
      </c>
      <c r="BA36" s="151" t="e">
        <f>LOOKUP($G36,SilencerParams!$E$3:$E$98,SilencerParams!Y$3:Y$98)</f>
        <v>#VALUE!</v>
      </c>
      <c r="BB36" s="151" t="e">
        <f>LOOKUP($G36,SilencerParams!$E$3:$E$98,SilencerParams!Z$3:Z$98)</f>
        <v>#VALUE!</v>
      </c>
      <c r="BC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LOOKUP(IF(MROUND($AL36,2)&lt;=$AL36,CONCATENATE($D36,IF($F36&gt;=1000,$F36,CONCATENATE(0,$F36)),CONCATENATE(0,MROUND($AL36,2)+2)),CONCATENATE($D36,IF($F36&gt;=1000,$F36,CONCATENATE(0,$F36)),CONCATENATE(0,MROUND($AL36,2)-2))),SilencerParams!$E$3:$E$98,SilencerParams!S$3:S$98)</f>
        <v>#VALUE!</v>
      </c>
      <c r="BD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LOOKUP(IF(MROUND($AL36,2)&lt;=$AL36,CONCATENATE($D36,IF($F36&gt;=1000,$F36,CONCATENATE(0,$F36)),CONCATENATE(0,MROUND($AL36,2)+2)),CONCATENATE($D36,IF($F36&gt;=1000,$F36,CONCATENATE(0,$F36)),CONCATENATE(0,MROUND($AL36,2)-2))),SilencerParams!$E$3:$E$98,SilencerParams!T$3:T$98)</f>
        <v>#VALUE!</v>
      </c>
      <c r="BE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LOOKUP(IF(MROUND($AL36,2)&lt;=$AL36,CONCATENATE($D36,IF($F36&gt;=1000,$F36,CONCATENATE(0,$F36)),CONCATENATE(0,MROUND($AL36,2)+2)),CONCATENATE($D36,IF($F36&gt;=1000,$F36,CONCATENATE(0,$F36)),CONCATENATE(0,MROUND($AL36,2)-2))),SilencerParams!$E$3:$E$98,SilencerParams!U$3:U$98)</f>
        <v>#VALUE!</v>
      </c>
      <c r="BF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LOOKUP(IF(MROUND($AL36,2)&lt;=$AL36,CONCATENATE($D36,IF($F36&gt;=1000,$F36,CONCATENATE(0,$F36)),CONCATENATE(0,MROUND($AL36,2)+2)),CONCATENATE($D36,IF($F36&gt;=1000,$F36,CONCATENATE(0,$F36)),CONCATENATE(0,MROUND($AL36,2)-2))),SilencerParams!$E$3:$E$98,SilencerParams!V$3:V$98)</f>
        <v>#VALUE!</v>
      </c>
      <c r="BG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LOOKUP(IF(MROUND($AL36,2)&lt;=$AL36,CONCATENATE($D36,IF($F36&gt;=1000,$F36,CONCATENATE(0,$F36)),CONCATENATE(0,MROUND($AL36,2)+2)),CONCATENATE($D36,IF($F36&gt;=1000,$F36,CONCATENATE(0,$F36)),CONCATENATE(0,MROUND($AL36,2)-2))),SilencerParams!$E$3:$E$98,SilencerParams!W$3:W$98)</f>
        <v>#VALUE!</v>
      </c>
      <c r="BH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LOOKUP(IF(MROUND($AL36,2)&lt;=$AL36,CONCATENATE($D36,IF($F36&gt;=1000,$F36,CONCATENATE(0,$F36)),CONCATENATE(0,MROUND($AL36,2)+2)),CONCATENATE($D36,IF($F36&gt;=1000,$F36,CONCATENATE(0,$F36)),CONCATENATE(0,MROUND($AL36,2)-2))),SilencerParams!$E$3:$E$98,SilencerParams!X$3:X$98)</f>
        <v>#VALUE!</v>
      </c>
      <c r="BI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LOOKUP(IF(MROUND($AL36,2)&lt;=$AL36,CONCATENATE($D36,IF($F36&gt;=1000,$F36,CONCATENATE(0,$F36)),CONCATENATE(0,MROUND($AL36,2)+2)),CONCATENATE($D36,IF($F36&gt;=1000,$F36,CONCATENATE(0,$F36)),CONCATENATE(0,MROUND($AL36,2)-2))),SilencerParams!$E$3:$E$98,SilencerParams!Y$3:Y$98)</f>
        <v>#VALUE!</v>
      </c>
      <c r="BJ36" s="151" t="e">
        <f>LOOKUP(IF(MROUND($AL36,2)&lt;=$AL36,CONCATENATE($D36,IF($F36&gt;=1000,$F36,CONCATENATE(0,$F36)),CONCATENATE(0,MROUND($AL36,2)+2)),CONCATENATE($D36,IF($F36&gt;=1000,$F36,CONCATENATE(0,$F36)),CONCATENATE(0,MROUND($AL36,2)-2))),SilencerParams!$E$3:$E$98,SilencerParams!Z$3:Z$98)</f>
        <v>#VALUE!</v>
      </c>
      <c r="BK36" s="151" t="e">
        <f>IF($AL36&lt;2,LOOKUP(CONCATENATE($D36,IF($E36&gt;=1000,$E36,CONCATENATE(0,$E36)),"02"),SilencerParams!$E$3:$E$98,SilencerParams!S$3:S$98)/(LOG10(2)-LOG10(0.0001))*(LOG10($AL36)-LOG10(0.0001)),(BC36-AU36)/(LOG10(IF(MROUND($AL36,2)&lt;=$AL36,MROUND($AL36,2)+2,MROUND($AL36,2)-2))-LOG10(MROUND($AL36,2)))*(LOG10($AL36)-LOG10(MROUND($AL36,2)))+AU36)</f>
        <v>#VALUE!</v>
      </c>
      <c r="BL36" s="151" t="e">
        <f>IF($AL36&lt;2,LOOKUP(CONCATENATE($D36,IF($E36&gt;=1000,$E36,CONCATENATE(0,$E36)),"02"),SilencerParams!$E$3:$E$98,SilencerParams!T$3:T$98)/(LOG10(2)-LOG10(0.0001))*(LOG10($AL36)-LOG10(0.0001)),(BD36-AV36)/(LOG10(IF(MROUND($AL36,2)&lt;=$AL36,MROUND($AL36,2)+2,MROUND($AL36,2)-2))-LOG10(MROUND($AL36,2)))*(LOG10($AL36)-LOG10(MROUND($AL36,2)))+AV36)</f>
        <v>#VALUE!</v>
      </c>
      <c r="BM36" s="151" t="e">
        <f>IF($AL36&lt;2,LOOKUP(CONCATENATE($D36,IF($E36&gt;=1000,$E36,CONCATENATE(0,$E36)),"02"),SilencerParams!$E$3:$E$98,SilencerParams!U$3:U$98)/(LOG10(2)-LOG10(0.0001))*(LOG10($AL36)-LOG10(0.0001)),(BE36-AW36)/(LOG10(IF(MROUND($AL36,2)&lt;=$AL36,MROUND($AL36,2)+2,MROUND($AL36,2)-2))-LOG10(MROUND($AL36,2)))*(LOG10($AL36)-LOG10(MROUND($AL36,2)))+AW36)</f>
        <v>#VALUE!</v>
      </c>
      <c r="BN36" s="151" t="e">
        <f>IF($AL36&lt;2,LOOKUP(CONCATENATE($D36,IF($E36&gt;=1000,$E36,CONCATENATE(0,$E36)),"02"),SilencerParams!$E$3:$E$98,SilencerParams!V$3:V$98)/(LOG10(2)-LOG10(0.0001))*(LOG10($AL36)-LOG10(0.0001)),(BF36-AX36)/(LOG10(IF(MROUND($AL36,2)&lt;=$AL36,MROUND($AL36,2)+2,MROUND($AL36,2)-2))-LOG10(MROUND($AL36,2)))*(LOG10($AL36)-LOG10(MROUND($AL36,2)))+AX36)</f>
        <v>#VALUE!</v>
      </c>
      <c r="BO36" s="151" t="e">
        <f>IF($AL36&lt;2,LOOKUP(CONCATENATE($D36,IF($E36&gt;=1000,$E36,CONCATENATE(0,$E36)),"02"),SilencerParams!$E$3:$E$98,SilencerParams!W$3:W$98)/(LOG10(2)-LOG10(0.0001))*(LOG10($AL36)-LOG10(0.0001)),(BG36-AY36)/(LOG10(IF(MROUND($AL36,2)&lt;=$AL36,MROUND($AL36,2)+2,MROUND($AL36,2)-2))-LOG10(MROUND($AL36,2)))*(LOG10($AL36)-LOG10(MROUND($AL36,2)))+AY36)</f>
        <v>#VALUE!</v>
      </c>
      <c r="BP36" s="151" t="e">
        <f>IF($AL36&lt;2,LOOKUP(CONCATENATE($D36,IF($E36&gt;=1000,$E36,CONCATENATE(0,$E36)),"02"),SilencerParams!$E$3:$E$98,SilencerParams!X$3:X$98)/(LOG10(2)-LOG10(0.0001))*(LOG10($AL36)-LOG10(0.0001)),(BH36-AZ36)/(LOG10(IF(MROUND($AL36,2)&lt;=$AL36,MROUND($AL36,2)+2,MROUND($AL36,2)-2))-LOG10(MROUND($AL36,2)))*(LOG10($AL36)-LOG10(MROUND($AL36,2)))+AZ36)</f>
        <v>#VALUE!</v>
      </c>
      <c r="BQ36" s="151" t="e">
        <f>IF($AL36&lt;2,LOOKUP(CONCATENATE($D36,IF($E36&gt;=1000,$E36,CONCATENATE(0,$E36)),"02"),SilencerParams!$E$3:$E$98,SilencerParams!Y$3:Y$98)/(LOG10(2)-LOG10(0.0001))*(LOG10($AL36)-LOG10(0.0001)),(BI36-BA36)/(LOG10(IF(MROUND($AL36,2)&lt;=$AL36,MROUND($AL36,2)+2,MROUND($AL36,2)-2))-LOG10(MROUND($AL36,2)))*(LOG10($AL36)-LOG10(MROUND($AL36,2)))+BA36)</f>
        <v>#VALUE!</v>
      </c>
      <c r="BR36" s="151" t="e">
        <f>IF($AL36&lt;2,LOOKUP(CONCATENATE($D36,IF($E36&gt;=1000,$E36,CONCATENATE(0,$E36)),"02"),SilencerParams!$E$3:$E$98,SilencerParams!Z$3:Z$98)/(LOG10(2)-LOG10(0.0001))*(LOG10($AL36)-LOG10(0.0001)),(BJ36-BB36)/(LOG10(IF(MROUND($AL36,2)&lt;=$AL36,MROUND($AL36,2)+2,MROUND($AL36,2)-2))-LOG10(MROUND($AL36,2)))*(LOG10($AL36)-LOG10(MROUND($AL36,2)))+BB36)</f>
        <v>#VALUE!</v>
      </c>
      <c r="BS36" s="24" t="e">
        <f t="shared" si="18"/>
        <v>#VALUE!</v>
      </c>
      <c r="BT36" s="24" t="e">
        <f t="shared" si="19"/>
        <v>#VALUE!</v>
      </c>
      <c r="BU36" s="24" t="e">
        <f t="shared" si="20"/>
        <v>#VALUE!</v>
      </c>
      <c r="BV36" s="24" t="e">
        <f t="shared" si="21"/>
        <v>#VALUE!</v>
      </c>
      <c r="BW36" s="24" t="e">
        <f t="shared" si="22"/>
        <v>#VALUE!</v>
      </c>
      <c r="BX36" s="24" t="e">
        <f t="shared" si="23"/>
        <v>#VALUE!</v>
      </c>
      <c r="BY36" s="24" t="e">
        <f t="shared" si="24"/>
        <v>#VALUE!</v>
      </c>
      <c r="BZ36" s="24" t="e">
        <f t="shared" si="25"/>
        <v>#VALUE!</v>
      </c>
      <c r="CA36" s="24" t="e">
        <f>10*LOG10(IF(BS36="",0,POWER(10,((BS36+'ModelParams Lw'!$O$4)/10))) +IF(BT36="",0,POWER(10,((BT36+'ModelParams Lw'!$P$4)/10))) +IF(BU36="",0,POWER(10,((BU36+'ModelParams Lw'!$Q$4)/10))) +IF(BV36="",0,POWER(10,((BV36+'ModelParams Lw'!$R$4)/10))) +IF(BW36="",0,POWER(10,((BW36+'ModelParams Lw'!$S$4)/10))) +IF(BX36="",0,POWER(10,((BX36+'ModelParams Lw'!$T$4)/10))) +IF(BY36="",0,POWER(10,((BY36+'ModelParams Lw'!$U$4)/10)))+IF(BZ36="",0,POWER(10,((BZ36+'ModelParams Lw'!$V$4)/10))))</f>
        <v>#VALUE!</v>
      </c>
      <c r="CB36" s="24" t="e">
        <f t="shared" si="26"/>
        <v>#VALUE!</v>
      </c>
      <c r="CC36" s="24" t="e">
        <f>(BS36-'ModelParams Lw'!O$10)/'ModelParams Lw'!O$11</f>
        <v>#VALUE!</v>
      </c>
      <c r="CD36" s="24" t="e">
        <f>(BT36-'ModelParams Lw'!P$10)/'ModelParams Lw'!P$11</f>
        <v>#VALUE!</v>
      </c>
      <c r="CE36" s="24" t="e">
        <f>(BU36-'ModelParams Lw'!Q$10)/'ModelParams Lw'!Q$11</f>
        <v>#VALUE!</v>
      </c>
      <c r="CF36" s="24" t="e">
        <f>(BV36-'ModelParams Lw'!R$10)/'ModelParams Lw'!R$11</f>
        <v>#VALUE!</v>
      </c>
      <c r="CG36" s="24" t="e">
        <f>(BW36-'ModelParams Lw'!S$10)/'ModelParams Lw'!S$11</f>
        <v>#VALUE!</v>
      </c>
      <c r="CH36" s="24" t="e">
        <f>(BX36-'ModelParams Lw'!T$10)/'ModelParams Lw'!T$11</f>
        <v>#VALUE!</v>
      </c>
      <c r="CI36" s="24" t="e">
        <f>(BY36-'ModelParams Lw'!U$10)/'ModelParams Lw'!U$11</f>
        <v>#VALUE!</v>
      </c>
      <c r="CJ36" s="24" t="e">
        <f>(BZ36-'ModelParams Lw'!V$10)/'ModelParams Lw'!V$11</f>
        <v>#VALUE!</v>
      </c>
      <c r="CK36" s="24">
        <f>IF(Calcul!$E41="SW",'ModelParams Lw'!C$18+'ModelParams Lw'!C$19*LOG(CK$3)+'ModelParams Lw'!C$20*(PI()/4*($D36/1000)^2),IF('ModelParams Lw'!C$21+'ModelParams Lw'!C$22*LOG(CK$3)+'ModelParams Lw'!C$23*(PI()/4*($D36/1000)^2)&lt;'ModelParams Lw'!C$18+'ModelParams Lw'!C$19*LOG(CK$3)+'ModelParams Lw'!C$20*(PI()/4*($D36/1000)^2),'ModelParams Lw'!C$18+'ModelParams Lw'!C$19*LOG(CK$3)+'ModelParams Lw'!C$20*(PI()/4*($D36/1000)^2),'ModelParams Lw'!C$21+'ModelParams Lw'!C$22*LOG(CK$3)+'ModelParams Lw'!C$23*(PI()/4*($D36/1000)^2)))</f>
        <v>31.246735224896717</v>
      </c>
      <c r="CL36" s="24">
        <f>IF(Calcul!$E41="SW",'ModelParams Lw'!D$18+'ModelParams Lw'!D$19*LOG(CL$3)+'ModelParams Lw'!D$20*(PI()/4*($D36/1000)^2),IF('ModelParams Lw'!D$21+'ModelParams Lw'!D$22*LOG(CL$3)+'ModelParams Lw'!D$23*(PI()/4*($D36/1000)^2)&lt;'ModelParams Lw'!D$18+'ModelParams Lw'!D$19*LOG(CL$3)+'ModelParams Lw'!D$20*(PI()/4*($D36/1000)^2),'ModelParams Lw'!D$18+'ModelParams Lw'!D$19*LOG(CL$3)+'ModelParams Lw'!D$20*(PI()/4*($D36/1000)^2),'ModelParams Lw'!D$21+'ModelParams Lw'!D$22*LOG(CL$3)+'ModelParams Lw'!D$23*(PI()/4*($D36/1000)^2)))</f>
        <v>39.203910379364636</v>
      </c>
      <c r="CM36" s="24">
        <f>IF(Calcul!$E41="SW",'ModelParams Lw'!E$18+'ModelParams Lw'!E$19*LOG(CM$3)+'ModelParams Lw'!E$20*(PI()/4*($D36/1000)^2),IF('ModelParams Lw'!E$21+'ModelParams Lw'!E$22*LOG(CM$3)+'ModelParams Lw'!E$23*(PI()/4*($D36/1000)^2)&lt;'ModelParams Lw'!E$18+'ModelParams Lw'!E$19*LOG(CM$3)+'ModelParams Lw'!E$20*(PI()/4*($D36/1000)^2),'ModelParams Lw'!E$18+'ModelParams Lw'!E$19*LOG(CM$3)+'ModelParams Lw'!E$20*(PI()/4*($D36/1000)^2),'ModelParams Lw'!E$21+'ModelParams Lw'!E$22*LOG(CM$3)+'ModelParams Lw'!E$23*(PI()/4*($D36/1000)^2)))</f>
        <v>38.761096154158118</v>
      </c>
      <c r="CN36" s="24">
        <f>IF(Calcul!$E41="SW",'ModelParams Lw'!F$18+'ModelParams Lw'!F$19*LOG(CN$3)+'ModelParams Lw'!F$20*(PI()/4*($D36/1000)^2),IF('ModelParams Lw'!F$21+'ModelParams Lw'!F$22*LOG(CN$3)+'ModelParams Lw'!F$23*(PI()/4*($D36/1000)^2)&lt;'ModelParams Lw'!F$18+'ModelParams Lw'!F$19*LOG(CN$3)+'ModelParams Lw'!F$20*(PI()/4*($D36/1000)^2),'ModelParams Lw'!F$18+'ModelParams Lw'!F$19*LOG(CN$3)+'ModelParams Lw'!F$20*(PI()/4*($D36/1000)^2),'ModelParams Lw'!F$21+'ModelParams Lw'!F$22*LOG(CN$3)+'ModelParams Lw'!F$23*(PI()/4*($D36/1000)^2)))</f>
        <v>42.457901012674256</v>
      </c>
      <c r="CO36" s="24">
        <f>IF(Calcul!$E41="SW",'ModelParams Lw'!G$18+'ModelParams Lw'!G$19*LOG(CO$3)+'ModelParams Lw'!G$20*(PI()/4*($D36/1000)^2),IF('ModelParams Lw'!G$21+'ModelParams Lw'!G$22*LOG(CO$3)+'ModelParams Lw'!G$23*(PI()/4*($D36/1000)^2)&lt;'ModelParams Lw'!G$18+'ModelParams Lw'!G$19*LOG(CO$3)+'ModelParams Lw'!G$20*(PI()/4*($D36/1000)^2),'ModelParams Lw'!G$18+'ModelParams Lw'!G$19*LOG(CO$3)+'ModelParams Lw'!G$20*(PI()/4*($D36/1000)^2),'ModelParams Lw'!G$21+'ModelParams Lw'!G$22*LOG(CO$3)+'ModelParams Lw'!G$23*(PI()/4*($D36/1000)^2)))</f>
        <v>39.983812335865188</v>
      </c>
      <c r="CP36" s="24">
        <f>IF(Calcul!$E41="SW",'ModelParams Lw'!H$18+'ModelParams Lw'!H$19*LOG(CP$3)+'ModelParams Lw'!H$20*(PI()/4*($D36/1000)^2),IF('ModelParams Lw'!H$21+'ModelParams Lw'!H$22*LOG(CP$3)+'ModelParams Lw'!H$23*(PI()/4*($D36/1000)^2)&lt;'ModelParams Lw'!H$18+'ModelParams Lw'!H$19*LOG(CP$3)+'ModelParams Lw'!H$20*(PI()/4*($D36/1000)^2),'ModelParams Lw'!H$18+'ModelParams Lw'!H$19*LOG(CP$3)+'ModelParams Lw'!H$20*(PI()/4*($D36/1000)^2),'ModelParams Lw'!H$21+'ModelParams Lw'!H$22*LOG(CP$3)+'ModelParams Lw'!H$23*(PI()/4*($D36/1000)^2)))</f>
        <v>40.306137042572608</v>
      </c>
      <c r="CQ36" s="24">
        <f>IF(Calcul!$E41="SW",'ModelParams Lw'!I$18+'ModelParams Lw'!I$19*LOG(CQ$3)+'ModelParams Lw'!I$20*(PI()/4*($D36/1000)^2),IF('ModelParams Lw'!I$21+'ModelParams Lw'!I$22*LOG(CQ$3)+'ModelParams Lw'!I$23*(PI()/4*($D36/1000)^2)&lt;'ModelParams Lw'!I$18+'ModelParams Lw'!I$19*LOG(CQ$3)+'ModelParams Lw'!I$20*(PI()/4*($D36/1000)^2),'ModelParams Lw'!I$18+'ModelParams Lw'!I$19*LOG(CQ$3)+'ModelParams Lw'!I$20*(PI()/4*($D36/1000)^2),'ModelParams Lw'!I$21+'ModelParams Lw'!I$22*LOG(CQ$3)+'ModelParams Lw'!I$23*(PI()/4*($D36/1000)^2)))</f>
        <v>35.604370798776131</v>
      </c>
      <c r="CR36" s="24">
        <f>IF(Calcul!$E41="SW",'ModelParams Lw'!J$18+'ModelParams Lw'!J$19*LOG(CR$3)+'ModelParams Lw'!J$20*(PI()/4*($D36/1000)^2),IF('ModelParams Lw'!J$21+'ModelParams Lw'!J$22*LOG(CR$3)+'ModelParams Lw'!J$23*(PI()/4*($D36/1000)^2)&lt;'ModelParams Lw'!J$18+'ModelParams Lw'!J$19*LOG(CR$3)+'ModelParams Lw'!J$20*(PI()/4*($D36/1000)^2),'ModelParams Lw'!J$18+'ModelParams Lw'!J$19*LOG(CR$3)+'ModelParams Lw'!J$20*(PI()/4*($D36/1000)^2),'ModelParams Lw'!J$21+'ModelParams Lw'!J$22*LOG(CR$3)+'ModelParams Lw'!J$23*(PI()/4*($D36/1000)^2)))</f>
        <v>26.405199060578074</v>
      </c>
      <c r="CS36" s="24" t="e">
        <f t="shared" si="3"/>
        <v>#VALUE!</v>
      </c>
      <c r="CT36" s="24" t="e">
        <f t="shared" si="4"/>
        <v>#VALUE!</v>
      </c>
      <c r="CU36" s="24" t="e">
        <f t="shared" si="5"/>
        <v>#VALUE!</v>
      </c>
      <c r="CV36" s="24" t="e">
        <f t="shared" si="6"/>
        <v>#VALUE!</v>
      </c>
      <c r="CW36" s="24" t="e">
        <f t="shared" si="7"/>
        <v>#VALUE!</v>
      </c>
      <c r="CX36" s="24" t="e">
        <f t="shared" si="8"/>
        <v>#VALUE!</v>
      </c>
      <c r="CY36" s="24" t="e">
        <f t="shared" si="9"/>
        <v>#VALUE!</v>
      </c>
      <c r="CZ36" s="24" t="e">
        <f t="shared" si="10"/>
        <v>#VALUE!</v>
      </c>
      <c r="DA36" s="24" t="e">
        <f>10*LOG10(IF(CS36="",0,POWER(10,((CS36+'ModelParams Lw'!$O$4)/10))) +IF(CT36="",0,POWER(10,((CT36+'ModelParams Lw'!$P$4)/10))) +IF(CU36="",0,POWER(10,((CU36+'ModelParams Lw'!$Q$4)/10))) +IF(CV36="",0,POWER(10,((CV36+'ModelParams Lw'!$R$4)/10))) +IF(CW36="",0,POWER(10,((CW36+'ModelParams Lw'!$S$4)/10))) +IF(CX36="",0,POWER(10,((CX36+'ModelParams Lw'!$T$4)/10))) +IF(CY36="",0,POWER(10,((CY36+'ModelParams Lw'!$U$4)/10)))+IF(CZ36="",0,POWER(10,((CZ36+'ModelParams Lw'!$V$4)/10))))</f>
        <v>#VALUE!</v>
      </c>
      <c r="DB36" s="24" t="e">
        <f t="shared" si="27"/>
        <v>#VALUE!</v>
      </c>
      <c r="DC36" s="24" t="e">
        <f>(CS36-'ModelParams Lw'!$O$10)/'ModelParams Lw'!$O$11</f>
        <v>#VALUE!</v>
      </c>
      <c r="DD36" s="24" t="e">
        <f>(CT36-'ModelParams Lw'!$P$10)/'ModelParams Lw'!$P$11</f>
        <v>#VALUE!</v>
      </c>
      <c r="DE36" s="24" t="e">
        <f>(CU36-'ModelParams Lw'!$Q$10)/'ModelParams Lw'!$Q$11</f>
        <v>#VALUE!</v>
      </c>
      <c r="DF36" s="24" t="e">
        <f>(CV36-'ModelParams Lw'!$R$10)/'ModelParams Lw'!$R$11</f>
        <v>#VALUE!</v>
      </c>
      <c r="DG36" s="24" t="e">
        <f>(CW36-'ModelParams Lw'!$S$10)/'ModelParams Lw'!$S$11</f>
        <v>#VALUE!</v>
      </c>
      <c r="DH36" s="24" t="e">
        <f>(CX36-'ModelParams Lw'!$T$10)/'ModelParams Lw'!$T$11</f>
        <v>#VALUE!</v>
      </c>
      <c r="DI36" s="24" t="e">
        <f>(CY36-'ModelParams Lw'!$U$10)/'ModelParams Lw'!$U$11</f>
        <v>#VALUE!</v>
      </c>
      <c r="DJ36" s="24" t="e">
        <f>(CZ36-'ModelParams Lw'!$V$10)/'ModelParams Lw'!$V$11</f>
        <v>#VALUE!</v>
      </c>
    </row>
    <row r="37" spans="1:114">
      <c r="A37" s="12" t="str">
        <f>Calcul!A42</f>
        <v>(3) VAV with downstream 3 m unlined duct + 90° bend</v>
      </c>
      <c r="B37" s="12" t="e">
        <f t="shared" si="11"/>
        <v>#VALUE!</v>
      </c>
      <c r="C37" s="12">
        <f>Calcul!C42</f>
        <v>0</v>
      </c>
      <c r="D37" s="12">
        <f>Calcul!D42</f>
        <v>0</v>
      </c>
      <c r="E37" s="12">
        <f t="shared" si="12"/>
        <v>400</v>
      </c>
      <c r="F37" s="12">
        <f t="shared" si="13"/>
        <v>900</v>
      </c>
      <c r="G37" s="12" t="e">
        <f t="shared" si="14"/>
        <v>#VALUE!</v>
      </c>
      <c r="H37" s="24" t="e">
        <f t="shared" si="28"/>
        <v>#VALUE!</v>
      </c>
      <c r="I37" s="24">
        <f>'ModelParams Lw'!$B$6*EXP('ModelParams Lw'!$C$6*D37)</f>
        <v>-0.98585217513044054</v>
      </c>
      <c r="J37" s="24">
        <f>'ModelParams Lw'!$B$7*D37^2+'ModelParams Lw'!$C$7*D37+'ModelParams Lw'!$D$7</f>
        <v>-7.1</v>
      </c>
      <c r="K37" s="24">
        <f>'ModelParams Lw'!$B$8*D37^2+'ModelParams Lw'!$C$8*D37+'ModelParams Lw'!$D$8</f>
        <v>46.485999999999997</v>
      </c>
      <c r="L37" s="21" t="e">
        <f t="shared" si="15"/>
        <v>#VALUE!</v>
      </c>
      <c r="M37" s="21" t="e">
        <f t="shared" si="15"/>
        <v>#VALUE!</v>
      </c>
      <c r="N37" s="21" t="e">
        <f t="shared" si="15"/>
        <v>#VALUE!</v>
      </c>
      <c r="O37" s="21" t="e">
        <f t="shared" si="15"/>
        <v>#VALUE!</v>
      </c>
      <c r="P37" s="21" t="e">
        <f t="shared" si="15"/>
        <v>#VALUE!</v>
      </c>
      <c r="Q37" s="21" t="e">
        <f t="shared" si="15"/>
        <v>#VALUE!</v>
      </c>
      <c r="R37" s="21" t="e">
        <f t="shared" si="15"/>
        <v>#VALUE!</v>
      </c>
      <c r="S37" s="21" t="e">
        <f t="shared" si="15"/>
        <v>#VALUE!</v>
      </c>
      <c r="T37" s="24" t="e">
        <f>'ModelParams Lw'!$B$3+'ModelParams Lw'!$B$4*LOG10($B37/3600/(PI()/4*($D37/1000)^2))+'ModelParams Lw'!$B$5*LOG10(2*$H37/(1.2*($B37/3600/(PI()/4*($D37/1000)^2))^2))+10*LOG10($D37/1000)+L37</f>
        <v>#VALUE!</v>
      </c>
      <c r="U37" s="24" t="e">
        <f>'ModelParams Lw'!$B$3+'ModelParams Lw'!$B$4*LOG10($B37/3600/(PI()/4*($D37/1000)^2))+'ModelParams Lw'!$B$5*LOG10(2*$H37/(1.2*($B37/3600/(PI()/4*($D37/1000)^2))^2))+10*LOG10($D37/1000)+M37</f>
        <v>#VALUE!</v>
      </c>
      <c r="V37" s="24" t="e">
        <f>'ModelParams Lw'!$B$3+'ModelParams Lw'!$B$4*LOG10($B37/3600/(PI()/4*($D37/1000)^2))+'ModelParams Lw'!$B$5*LOG10(2*$H37/(1.2*($B37/3600/(PI()/4*($D37/1000)^2))^2))+10*LOG10($D37/1000)+N37</f>
        <v>#VALUE!</v>
      </c>
      <c r="W37" s="24" t="e">
        <f>'ModelParams Lw'!$B$3+'ModelParams Lw'!$B$4*LOG10($B37/3600/(PI()/4*($D37/1000)^2))+'ModelParams Lw'!$B$5*LOG10(2*$H37/(1.2*($B37/3600/(PI()/4*($D37/1000)^2))^2))+10*LOG10($D37/1000)+O37</f>
        <v>#VALUE!</v>
      </c>
      <c r="X37" s="24" t="e">
        <f>'ModelParams Lw'!$B$3+'ModelParams Lw'!$B$4*LOG10($B37/3600/(PI()/4*($D37/1000)^2))+'ModelParams Lw'!$B$5*LOG10(2*$H37/(1.2*($B37/3600/(PI()/4*($D37/1000)^2))^2))+10*LOG10($D37/1000)+P37</f>
        <v>#VALUE!</v>
      </c>
      <c r="Y37" s="24" t="e">
        <f>'ModelParams Lw'!$B$3+'ModelParams Lw'!$B$4*LOG10($B37/3600/(PI()/4*($D37/1000)^2))+'ModelParams Lw'!$B$5*LOG10(2*$H37/(1.2*($B37/3600/(PI()/4*($D37/1000)^2))^2))+10*LOG10($D37/1000)+Q37</f>
        <v>#VALUE!</v>
      </c>
      <c r="Z37" s="24" t="e">
        <f>'ModelParams Lw'!$B$3+'ModelParams Lw'!$B$4*LOG10($B37/3600/(PI()/4*($D37/1000)^2))+'ModelParams Lw'!$B$5*LOG10(2*$H37/(1.2*($B37/3600/(PI()/4*($D37/1000)^2))^2))+10*LOG10($D37/1000)+R37</f>
        <v>#VALUE!</v>
      </c>
      <c r="AA37" s="24" t="e">
        <f>'ModelParams Lw'!$B$3+'ModelParams Lw'!$B$4*LOG10($B37/3600/(PI()/4*($D37/1000)^2))+'ModelParams Lw'!$B$5*LOG10(2*$H37/(1.2*($B37/3600/(PI()/4*($D37/1000)^2))^2))+10*LOG10($D37/1000)+S37</f>
        <v>#VALUE!</v>
      </c>
      <c r="AB37" s="24" t="e">
        <f>10*LOG10(IF(T37="",0,POWER(10,((T37+'ModelParams Lw'!$O$4)/10))) +IF(U37="",0,POWER(10,((U37+'ModelParams Lw'!$P$4)/10))) +IF(V37="",0,POWER(10,((V37+'ModelParams Lw'!$Q$4)/10))) +IF(W37="",0,POWER(10,((W37+'ModelParams Lw'!$R$4)/10))) +IF(X37="",0,POWER(10,((X37+'ModelParams Lw'!$S$4)/10))) +IF(Y37="",0,POWER(10,((Y37+'ModelParams Lw'!$T$4)/10))) +IF(Z37="",0,POWER(10,((Z37+'ModelParams Lw'!$U$4)/10)))+IF(AA37="",0,POWER(10,((AA37+'ModelParams Lw'!$V$4)/10))))</f>
        <v>#VALUE!</v>
      </c>
      <c r="AC37" s="24" t="e">
        <f t="shared" si="16"/>
        <v>#VALUE!</v>
      </c>
      <c r="AD37" s="24" t="e">
        <f>(T37-'ModelParams Lw'!O$10)/'ModelParams Lw'!O$11</f>
        <v>#VALUE!</v>
      </c>
      <c r="AE37" s="24" t="e">
        <f>(U37-'ModelParams Lw'!P$10)/'ModelParams Lw'!P$11</f>
        <v>#VALUE!</v>
      </c>
      <c r="AF37" s="24" t="e">
        <f>(V37-'ModelParams Lw'!Q$10)/'ModelParams Lw'!Q$11</f>
        <v>#VALUE!</v>
      </c>
      <c r="AG37" s="24" t="e">
        <f>(W37-'ModelParams Lw'!R$10)/'ModelParams Lw'!R$11</f>
        <v>#VALUE!</v>
      </c>
      <c r="AH37" s="24" t="e">
        <f>(X37-'ModelParams Lw'!S$10)/'ModelParams Lw'!S$11</f>
        <v>#VALUE!</v>
      </c>
      <c r="AI37" s="24" t="e">
        <f>(Y37-'ModelParams Lw'!T$10)/'ModelParams Lw'!T$11</f>
        <v>#VALUE!</v>
      </c>
      <c r="AJ37" s="24" t="e">
        <f>(Z37-'ModelParams Lw'!U$10)/'ModelParams Lw'!U$11</f>
        <v>#VALUE!</v>
      </c>
      <c r="AK37" s="24" t="e">
        <f>(AA37-'ModelParams Lw'!V$10)/'ModelParams Lw'!V$11</f>
        <v>#VALUE!</v>
      </c>
      <c r="AL37" s="24" t="e">
        <f t="shared" si="17"/>
        <v>#VALUE!</v>
      </c>
      <c r="AM37" s="24" t="e">
        <f>LOOKUP($G37,SilencerParams!$E$3:$E$98,SilencerParams!K$3:K$98)</f>
        <v>#VALUE!</v>
      </c>
      <c r="AN37" s="24" t="e">
        <f>LOOKUP($G37,SilencerParams!$E$3:$E$98,SilencerParams!L$3:L$98)</f>
        <v>#VALUE!</v>
      </c>
      <c r="AO37" s="24" t="e">
        <f>LOOKUP($G37,SilencerParams!$E$3:$E$98,SilencerParams!M$3:M$98)</f>
        <v>#VALUE!</v>
      </c>
      <c r="AP37" s="24" t="e">
        <f>LOOKUP($G37,SilencerParams!$E$3:$E$98,SilencerParams!N$3:N$98)</f>
        <v>#VALUE!</v>
      </c>
      <c r="AQ37" s="24" t="e">
        <f>LOOKUP($G37,SilencerParams!$E$3:$E$98,SilencerParams!O$3:O$98)</f>
        <v>#VALUE!</v>
      </c>
      <c r="AR37" s="24" t="e">
        <f>LOOKUP($G37,SilencerParams!$E$3:$E$98,SilencerParams!P$3:P$98)</f>
        <v>#VALUE!</v>
      </c>
      <c r="AS37" s="24" t="e">
        <f>LOOKUP($G37,SilencerParams!$E$3:$E$98,SilencerParams!Q$3:Q$98)</f>
        <v>#VALUE!</v>
      </c>
      <c r="AT37" s="24" t="e">
        <f>LOOKUP($G37,SilencerParams!$E$3:$E$98,SilencerParams!R$3:R$98)</f>
        <v>#VALUE!</v>
      </c>
      <c r="AU37" s="151" t="e">
        <f>LOOKUP($G37,SilencerParams!$E$3:$E$98,SilencerParams!S$3:S$98)</f>
        <v>#VALUE!</v>
      </c>
      <c r="AV37" s="151" t="e">
        <f>LOOKUP($G37,SilencerParams!$E$3:$E$98,SilencerParams!T$3:T$98)</f>
        <v>#VALUE!</v>
      </c>
      <c r="AW37" s="151" t="e">
        <f>LOOKUP($G37,SilencerParams!$E$3:$E$98,SilencerParams!U$3:U$98)</f>
        <v>#VALUE!</v>
      </c>
      <c r="AX37" s="151" t="e">
        <f>LOOKUP($G37,SilencerParams!$E$3:$E$98,SilencerParams!V$3:V$98)</f>
        <v>#VALUE!</v>
      </c>
      <c r="AY37" s="151" t="e">
        <f>LOOKUP($G37,SilencerParams!$E$3:$E$98,SilencerParams!W$3:W$98)</f>
        <v>#VALUE!</v>
      </c>
      <c r="AZ37" s="151" t="e">
        <f>LOOKUP($G37,SilencerParams!$E$3:$E$98,SilencerParams!X$3:X$98)</f>
        <v>#VALUE!</v>
      </c>
      <c r="BA37" s="151" t="e">
        <f>LOOKUP($G37,SilencerParams!$E$3:$E$98,SilencerParams!Y$3:Y$98)</f>
        <v>#VALUE!</v>
      </c>
      <c r="BB37" s="151" t="e">
        <f>LOOKUP($G37,SilencerParams!$E$3:$E$98,SilencerParams!Z$3:Z$98)</f>
        <v>#VALUE!</v>
      </c>
      <c r="BC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LOOKUP(IF(MROUND($AL37,2)&lt;=$AL37,CONCATENATE($D37,IF($F37&gt;=1000,$F37,CONCATENATE(0,$F37)),CONCATENATE(0,MROUND($AL37,2)+2)),CONCATENATE($D37,IF($F37&gt;=1000,$F37,CONCATENATE(0,$F37)),CONCATENATE(0,MROUND($AL37,2)-2))),SilencerParams!$E$3:$E$98,SilencerParams!S$3:S$98)</f>
        <v>#VALUE!</v>
      </c>
      <c r="BD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LOOKUP(IF(MROUND($AL37,2)&lt;=$AL37,CONCATENATE($D37,IF($F37&gt;=1000,$F37,CONCATENATE(0,$F37)),CONCATENATE(0,MROUND($AL37,2)+2)),CONCATENATE($D37,IF($F37&gt;=1000,$F37,CONCATENATE(0,$F37)),CONCATENATE(0,MROUND($AL37,2)-2))),SilencerParams!$E$3:$E$98,SilencerParams!T$3:T$98)</f>
        <v>#VALUE!</v>
      </c>
      <c r="BE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LOOKUP(IF(MROUND($AL37,2)&lt;=$AL37,CONCATENATE($D37,IF($F37&gt;=1000,$F37,CONCATENATE(0,$F37)),CONCATENATE(0,MROUND($AL37,2)+2)),CONCATENATE($D37,IF($F37&gt;=1000,$F37,CONCATENATE(0,$F37)),CONCATENATE(0,MROUND($AL37,2)-2))),SilencerParams!$E$3:$E$98,SilencerParams!U$3:U$98)</f>
        <v>#VALUE!</v>
      </c>
      <c r="BF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LOOKUP(IF(MROUND($AL37,2)&lt;=$AL37,CONCATENATE($D37,IF($F37&gt;=1000,$F37,CONCATENATE(0,$F37)),CONCATENATE(0,MROUND($AL37,2)+2)),CONCATENATE($D37,IF($F37&gt;=1000,$F37,CONCATENATE(0,$F37)),CONCATENATE(0,MROUND($AL37,2)-2))),SilencerParams!$E$3:$E$98,SilencerParams!V$3:V$98)</f>
        <v>#VALUE!</v>
      </c>
      <c r="BG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LOOKUP(IF(MROUND($AL37,2)&lt;=$AL37,CONCATENATE($D37,IF($F37&gt;=1000,$F37,CONCATENATE(0,$F37)),CONCATENATE(0,MROUND($AL37,2)+2)),CONCATENATE($D37,IF($F37&gt;=1000,$F37,CONCATENATE(0,$F37)),CONCATENATE(0,MROUND($AL37,2)-2))),SilencerParams!$E$3:$E$98,SilencerParams!W$3:W$98)</f>
        <v>#VALUE!</v>
      </c>
      <c r="BH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LOOKUP(IF(MROUND($AL37,2)&lt;=$AL37,CONCATENATE($D37,IF($F37&gt;=1000,$F37,CONCATENATE(0,$F37)),CONCATENATE(0,MROUND($AL37,2)+2)),CONCATENATE($D37,IF($F37&gt;=1000,$F37,CONCATENATE(0,$F37)),CONCATENATE(0,MROUND($AL37,2)-2))),SilencerParams!$E$3:$E$98,SilencerParams!X$3:X$98)</f>
        <v>#VALUE!</v>
      </c>
      <c r="BI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LOOKUP(IF(MROUND($AL37,2)&lt;=$AL37,CONCATENATE($D37,IF($F37&gt;=1000,$F37,CONCATENATE(0,$F37)),CONCATENATE(0,MROUND($AL37,2)+2)),CONCATENATE($D37,IF($F37&gt;=1000,$F37,CONCATENATE(0,$F37)),CONCATENATE(0,MROUND($AL37,2)-2))),SilencerParams!$E$3:$E$98,SilencerParams!Y$3:Y$98)</f>
        <v>#VALUE!</v>
      </c>
      <c r="BJ37" s="151" t="e">
        <f>LOOKUP(IF(MROUND($AL37,2)&lt;=$AL37,CONCATENATE($D37,IF($F37&gt;=1000,$F37,CONCATENATE(0,$F37)),CONCATENATE(0,MROUND($AL37,2)+2)),CONCATENATE($D37,IF($F37&gt;=1000,$F37,CONCATENATE(0,$F37)),CONCATENATE(0,MROUND($AL37,2)-2))),SilencerParams!$E$3:$E$98,SilencerParams!Z$3:Z$98)</f>
        <v>#VALUE!</v>
      </c>
      <c r="BK37" s="151" t="e">
        <f>IF($AL37&lt;2,LOOKUP(CONCATENATE($D37,IF($E37&gt;=1000,$E37,CONCATENATE(0,$E37)),"02"),SilencerParams!$E$3:$E$98,SilencerParams!S$3:S$98)/(LOG10(2)-LOG10(0.0001))*(LOG10($AL37)-LOG10(0.0001)),(BC37-AU37)/(LOG10(IF(MROUND($AL37,2)&lt;=$AL37,MROUND($AL37,2)+2,MROUND($AL37,2)-2))-LOG10(MROUND($AL37,2)))*(LOG10($AL37)-LOG10(MROUND($AL37,2)))+AU37)</f>
        <v>#VALUE!</v>
      </c>
      <c r="BL37" s="151" t="e">
        <f>IF($AL37&lt;2,LOOKUP(CONCATENATE($D37,IF($E37&gt;=1000,$E37,CONCATENATE(0,$E37)),"02"),SilencerParams!$E$3:$E$98,SilencerParams!T$3:T$98)/(LOG10(2)-LOG10(0.0001))*(LOG10($AL37)-LOG10(0.0001)),(BD37-AV37)/(LOG10(IF(MROUND($AL37,2)&lt;=$AL37,MROUND($AL37,2)+2,MROUND($AL37,2)-2))-LOG10(MROUND($AL37,2)))*(LOG10($AL37)-LOG10(MROUND($AL37,2)))+AV37)</f>
        <v>#VALUE!</v>
      </c>
      <c r="BM37" s="151" t="e">
        <f>IF($AL37&lt;2,LOOKUP(CONCATENATE($D37,IF($E37&gt;=1000,$E37,CONCATENATE(0,$E37)),"02"),SilencerParams!$E$3:$E$98,SilencerParams!U$3:U$98)/(LOG10(2)-LOG10(0.0001))*(LOG10($AL37)-LOG10(0.0001)),(BE37-AW37)/(LOG10(IF(MROUND($AL37,2)&lt;=$AL37,MROUND($AL37,2)+2,MROUND($AL37,2)-2))-LOG10(MROUND($AL37,2)))*(LOG10($AL37)-LOG10(MROUND($AL37,2)))+AW37)</f>
        <v>#VALUE!</v>
      </c>
      <c r="BN37" s="151" t="e">
        <f>IF($AL37&lt;2,LOOKUP(CONCATENATE($D37,IF($E37&gt;=1000,$E37,CONCATENATE(0,$E37)),"02"),SilencerParams!$E$3:$E$98,SilencerParams!V$3:V$98)/(LOG10(2)-LOG10(0.0001))*(LOG10($AL37)-LOG10(0.0001)),(BF37-AX37)/(LOG10(IF(MROUND($AL37,2)&lt;=$AL37,MROUND($AL37,2)+2,MROUND($AL37,2)-2))-LOG10(MROUND($AL37,2)))*(LOG10($AL37)-LOG10(MROUND($AL37,2)))+AX37)</f>
        <v>#VALUE!</v>
      </c>
      <c r="BO37" s="151" t="e">
        <f>IF($AL37&lt;2,LOOKUP(CONCATENATE($D37,IF($E37&gt;=1000,$E37,CONCATENATE(0,$E37)),"02"),SilencerParams!$E$3:$E$98,SilencerParams!W$3:W$98)/(LOG10(2)-LOG10(0.0001))*(LOG10($AL37)-LOG10(0.0001)),(BG37-AY37)/(LOG10(IF(MROUND($AL37,2)&lt;=$AL37,MROUND($AL37,2)+2,MROUND($AL37,2)-2))-LOG10(MROUND($AL37,2)))*(LOG10($AL37)-LOG10(MROUND($AL37,2)))+AY37)</f>
        <v>#VALUE!</v>
      </c>
      <c r="BP37" s="151" t="e">
        <f>IF($AL37&lt;2,LOOKUP(CONCATENATE($D37,IF($E37&gt;=1000,$E37,CONCATENATE(0,$E37)),"02"),SilencerParams!$E$3:$E$98,SilencerParams!X$3:X$98)/(LOG10(2)-LOG10(0.0001))*(LOG10($AL37)-LOG10(0.0001)),(BH37-AZ37)/(LOG10(IF(MROUND($AL37,2)&lt;=$AL37,MROUND($AL37,2)+2,MROUND($AL37,2)-2))-LOG10(MROUND($AL37,2)))*(LOG10($AL37)-LOG10(MROUND($AL37,2)))+AZ37)</f>
        <v>#VALUE!</v>
      </c>
      <c r="BQ37" s="151" t="e">
        <f>IF($AL37&lt;2,LOOKUP(CONCATENATE($D37,IF($E37&gt;=1000,$E37,CONCATENATE(0,$E37)),"02"),SilencerParams!$E$3:$E$98,SilencerParams!Y$3:Y$98)/(LOG10(2)-LOG10(0.0001))*(LOG10($AL37)-LOG10(0.0001)),(BI37-BA37)/(LOG10(IF(MROUND($AL37,2)&lt;=$AL37,MROUND($AL37,2)+2,MROUND($AL37,2)-2))-LOG10(MROUND($AL37,2)))*(LOG10($AL37)-LOG10(MROUND($AL37,2)))+BA37)</f>
        <v>#VALUE!</v>
      </c>
      <c r="BR37" s="151" t="e">
        <f>IF($AL37&lt;2,LOOKUP(CONCATENATE($D37,IF($E37&gt;=1000,$E37,CONCATENATE(0,$E37)),"02"),SilencerParams!$E$3:$E$98,SilencerParams!Z$3:Z$98)/(LOG10(2)-LOG10(0.0001))*(LOG10($AL37)-LOG10(0.0001)),(BJ37-BB37)/(LOG10(IF(MROUND($AL37,2)&lt;=$AL37,MROUND($AL37,2)+2,MROUND($AL37,2)-2))-LOG10(MROUND($AL37,2)))*(LOG10($AL37)-LOG10(MROUND($AL37,2)))+BB37)</f>
        <v>#VALUE!</v>
      </c>
      <c r="BS37" s="24" t="e">
        <f t="shared" si="18"/>
        <v>#VALUE!</v>
      </c>
      <c r="BT37" s="24" t="e">
        <f t="shared" si="19"/>
        <v>#VALUE!</v>
      </c>
      <c r="BU37" s="24" t="e">
        <f t="shared" si="20"/>
        <v>#VALUE!</v>
      </c>
      <c r="BV37" s="24" t="e">
        <f t="shared" si="21"/>
        <v>#VALUE!</v>
      </c>
      <c r="BW37" s="24" t="e">
        <f t="shared" si="22"/>
        <v>#VALUE!</v>
      </c>
      <c r="BX37" s="24" t="e">
        <f t="shared" si="23"/>
        <v>#VALUE!</v>
      </c>
      <c r="BY37" s="24" t="e">
        <f t="shared" si="24"/>
        <v>#VALUE!</v>
      </c>
      <c r="BZ37" s="24" t="e">
        <f t="shared" si="25"/>
        <v>#VALUE!</v>
      </c>
      <c r="CA37" s="24" t="e">
        <f>10*LOG10(IF(BS37="",0,POWER(10,((BS37+'ModelParams Lw'!$O$4)/10))) +IF(BT37="",0,POWER(10,((BT37+'ModelParams Lw'!$P$4)/10))) +IF(BU37="",0,POWER(10,((BU37+'ModelParams Lw'!$Q$4)/10))) +IF(BV37="",0,POWER(10,((BV37+'ModelParams Lw'!$R$4)/10))) +IF(BW37="",0,POWER(10,((BW37+'ModelParams Lw'!$S$4)/10))) +IF(BX37="",0,POWER(10,((BX37+'ModelParams Lw'!$T$4)/10))) +IF(BY37="",0,POWER(10,((BY37+'ModelParams Lw'!$U$4)/10)))+IF(BZ37="",0,POWER(10,((BZ37+'ModelParams Lw'!$V$4)/10))))</f>
        <v>#VALUE!</v>
      </c>
      <c r="CB37" s="24" t="e">
        <f t="shared" si="26"/>
        <v>#VALUE!</v>
      </c>
      <c r="CC37" s="24" t="e">
        <f>(BS37-'ModelParams Lw'!O$10)/'ModelParams Lw'!O$11</f>
        <v>#VALUE!</v>
      </c>
      <c r="CD37" s="24" t="e">
        <f>(BT37-'ModelParams Lw'!P$10)/'ModelParams Lw'!P$11</f>
        <v>#VALUE!</v>
      </c>
      <c r="CE37" s="24" t="e">
        <f>(BU37-'ModelParams Lw'!Q$10)/'ModelParams Lw'!Q$11</f>
        <v>#VALUE!</v>
      </c>
      <c r="CF37" s="24" t="e">
        <f>(BV37-'ModelParams Lw'!R$10)/'ModelParams Lw'!R$11</f>
        <v>#VALUE!</v>
      </c>
      <c r="CG37" s="24" t="e">
        <f>(BW37-'ModelParams Lw'!S$10)/'ModelParams Lw'!S$11</f>
        <v>#VALUE!</v>
      </c>
      <c r="CH37" s="24" t="e">
        <f>(BX37-'ModelParams Lw'!T$10)/'ModelParams Lw'!T$11</f>
        <v>#VALUE!</v>
      </c>
      <c r="CI37" s="24" t="e">
        <f>(BY37-'ModelParams Lw'!U$10)/'ModelParams Lw'!U$11</f>
        <v>#VALUE!</v>
      </c>
      <c r="CJ37" s="24" t="e">
        <f>(BZ37-'ModelParams Lw'!V$10)/'ModelParams Lw'!V$11</f>
        <v>#VALUE!</v>
      </c>
      <c r="CK37" s="24">
        <f>IF(Calcul!$E42="SW",'ModelParams Lw'!C$18+'ModelParams Lw'!C$19*LOG(CK$3)+'ModelParams Lw'!C$20*(PI()/4*($D37/1000)^2),IF('ModelParams Lw'!C$21+'ModelParams Lw'!C$22*LOG(CK$3)+'ModelParams Lw'!C$23*(PI()/4*($D37/1000)^2)&lt;'ModelParams Lw'!C$18+'ModelParams Lw'!C$19*LOG(CK$3)+'ModelParams Lw'!C$20*(PI()/4*($D37/1000)^2),'ModelParams Lw'!C$18+'ModelParams Lw'!C$19*LOG(CK$3)+'ModelParams Lw'!C$20*(PI()/4*($D37/1000)^2),'ModelParams Lw'!C$21+'ModelParams Lw'!C$22*LOG(CK$3)+'ModelParams Lw'!C$23*(PI()/4*($D37/1000)^2)))</f>
        <v>31.246735224896717</v>
      </c>
      <c r="CL37" s="24">
        <f>IF(Calcul!$E42="SW",'ModelParams Lw'!D$18+'ModelParams Lw'!D$19*LOG(CL$3)+'ModelParams Lw'!D$20*(PI()/4*($D37/1000)^2),IF('ModelParams Lw'!D$21+'ModelParams Lw'!D$22*LOG(CL$3)+'ModelParams Lw'!D$23*(PI()/4*($D37/1000)^2)&lt;'ModelParams Lw'!D$18+'ModelParams Lw'!D$19*LOG(CL$3)+'ModelParams Lw'!D$20*(PI()/4*($D37/1000)^2),'ModelParams Lw'!D$18+'ModelParams Lw'!D$19*LOG(CL$3)+'ModelParams Lw'!D$20*(PI()/4*($D37/1000)^2),'ModelParams Lw'!D$21+'ModelParams Lw'!D$22*LOG(CL$3)+'ModelParams Lw'!D$23*(PI()/4*($D37/1000)^2)))</f>
        <v>39.203910379364636</v>
      </c>
      <c r="CM37" s="24">
        <f>IF(Calcul!$E42="SW",'ModelParams Lw'!E$18+'ModelParams Lw'!E$19*LOG(CM$3)+'ModelParams Lw'!E$20*(PI()/4*($D37/1000)^2),IF('ModelParams Lw'!E$21+'ModelParams Lw'!E$22*LOG(CM$3)+'ModelParams Lw'!E$23*(PI()/4*($D37/1000)^2)&lt;'ModelParams Lw'!E$18+'ModelParams Lw'!E$19*LOG(CM$3)+'ModelParams Lw'!E$20*(PI()/4*($D37/1000)^2),'ModelParams Lw'!E$18+'ModelParams Lw'!E$19*LOG(CM$3)+'ModelParams Lw'!E$20*(PI()/4*($D37/1000)^2),'ModelParams Lw'!E$21+'ModelParams Lw'!E$22*LOG(CM$3)+'ModelParams Lw'!E$23*(PI()/4*($D37/1000)^2)))</f>
        <v>38.761096154158118</v>
      </c>
      <c r="CN37" s="24">
        <f>IF(Calcul!$E42="SW",'ModelParams Lw'!F$18+'ModelParams Lw'!F$19*LOG(CN$3)+'ModelParams Lw'!F$20*(PI()/4*($D37/1000)^2),IF('ModelParams Lw'!F$21+'ModelParams Lw'!F$22*LOG(CN$3)+'ModelParams Lw'!F$23*(PI()/4*($D37/1000)^2)&lt;'ModelParams Lw'!F$18+'ModelParams Lw'!F$19*LOG(CN$3)+'ModelParams Lw'!F$20*(PI()/4*($D37/1000)^2),'ModelParams Lw'!F$18+'ModelParams Lw'!F$19*LOG(CN$3)+'ModelParams Lw'!F$20*(PI()/4*($D37/1000)^2),'ModelParams Lw'!F$21+'ModelParams Lw'!F$22*LOG(CN$3)+'ModelParams Lw'!F$23*(PI()/4*($D37/1000)^2)))</f>
        <v>42.457901012674256</v>
      </c>
      <c r="CO37" s="24">
        <f>IF(Calcul!$E42="SW",'ModelParams Lw'!G$18+'ModelParams Lw'!G$19*LOG(CO$3)+'ModelParams Lw'!G$20*(PI()/4*($D37/1000)^2),IF('ModelParams Lw'!G$21+'ModelParams Lw'!G$22*LOG(CO$3)+'ModelParams Lw'!G$23*(PI()/4*($D37/1000)^2)&lt;'ModelParams Lw'!G$18+'ModelParams Lw'!G$19*LOG(CO$3)+'ModelParams Lw'!G$20*(PI()/4*($D37/1000)^2),'ModelParams Lw'!G$18+'ModelParams Lw'!G$19*LOG(CO$3)+'ModelParams Lw'!G$20*(PI()/4*($D37/1000)^2),'ModelParams Lw'!G$21+'ModelParams Lw'!G$22*LOG(CO$3)+'ModelParams Lw'!G$23*(PI()/4*($D37/1000)^2)))</f>
        <v>39.983812335865188</v>
      </c>
      <c r="CP37" s="24">
        <f>IF(Calcul!$E42="SW",'ModelParams Lw'!H$18+'ModelParams Lw'!H$19*LOG(CP$3)+'ModelParams Lw'!H$20*(PI()/4*($D37/1000)^2),IF('ModelParams Lw'!H$21+'ModelParams Lw'!H$22*LOG(CP$3)+'ModelParams Lw'!H$23*(PI()/4*($D37/1000)^2)&lt;'ModelParams Lw'!H$18+'ModelParams Lw'!H$19*LOG(CP$3)+'ModelParams Lw'!H$20*(PI()/4*($D37/1000)^2),'ModelParams Lw'!H$18+'ModelParams Lw'!H$19*LOG(CP$3)+'ModelParams Lw'!H$20*(PI()/4*($D37/1000)^2),'ModelParams Lw'!H$21+'ModelParams Lw'!H$22*LOG(CP$3)+'ModelParams Lw'!H$23*(PI()/4*($D37/1000)^2)))</f>
        <v>40.306137042572608</v>
      </c>
      <c r="CQ37" s="24">
        <f>IF(Calcul!$E42="SW",'ModelParams Lw'!I$18+'ModelParams Lw'!I$19*LOG(CQ$3)+'ModelParams Lw'!I$20*(PI()/4*($D37/1000)^2),IF('ModelParams Lw'!I$21+'ModelParams Lw'!I$22*LOG(CQ$3)+'ModelParams Lw'!I$23*(PI()/4*($D37/1000)^2)&lt;'ModelParams Lw'!I$18+'ModelParams Lw'!I$19*LOG(CQ$3)+'ModelParams Lw'!I$20*(PI()/4*($D37/1000)^2),'ModelParams Lw'!I$18+'ModelParams Lw'!I$19*LOG(CQ$3)+'ModelParams Lw'!I$20*(PI()/4*($D37/1000)^2),'ModelParams Lw'!I$21+'ModelParams Lw'!I$22*LOG(CQ$3)+'ModelParams Lw'!I$23*(PI()/4*($D37/1000)^2)))</f>
        <v>35.604370798776131</v>
      </c>
      <c r="CR37" s="24">
        <f>IF(Calcul!$E42="SW",'ModelParams Lw'!J$18+'ModelParams Lw'!J$19*LOG(CR$3)+'ModelParams Lw'!J$20*(PI()/4*($D37/1000)^2),IF('ModelParams Lw'!J$21+'ModelParams Lw'!J$22*LOG(CR$3)+'ModelParams Lw'!J$23*(PI()/4*($D37/1000)^2)&lt;'ModelParams Lw'!J$18+'ModelParams Lw'!J$19*LOG(CR$3)+'ModelParams Lw'!J$20*(PI()/4*($D37/1000)^2),'ModelParams Lw'!J$18+'ModelParams Lw'!J$19*LOG(CR$3)+'ModelParams Lw'!J$20*(PI()/4*($D37/1000)^2),'ModelParams Lw'!J$21+'ModelParams Lw'!J$22*LOG(CR$3)+'ModelParams Lw'!J$23*(PI()/4*($D37/1000)^2)))</f>
        <v>26.405199060578074</v>
      </c>
      <c r="CS37" s="24" t="e">
        <f t="shared" si="3"/>
        <v>#VALUE!</v>
      </c>
      <c r="CT37" s="24" t="e">
        <f t="shared" si="4"/>
        <v>#VALUE!</v>
      </c>
      <c r="CU37" s="24" t="e">
        <f t="shared" si="5"/>
        <v>#VALUE!</v>
      </c>
      <c r="CV37" s="24" t="e">
        <f t="shared" si="6"/>
        <v>#VALUE!</v>
      </c>
      <c r="CW37" s="24" t="e">
        <f t="shared" si="7"/>
        <v>#VALUE!</v>
      </c>
      <c r="CX37" s="24" t="e">
        <f t="shared" si="8"/>
        <v>#VALUE!</v>
      </c>
      <c r="CY37" s="24" t="e">
        <f t="shared" si="9"/>
        <v>#VALUE!</v>
      </c>
      <c r="CZ37" s="24" t="e">
        <f t="shared" si="10"/>
        <v>#VALUE!</v>
      </c>
      <c r="DA37" s="24" t="e">
        <f>10*LOG10(IF(CS37="",0,POWER(10,((CS37+'ModelParams Lw'!$O$4)/10))) +IF(CT37="",0,POWER(10,((CT37+'ModelParams Lw'!$P$4)/10))) +IF(CU37="",0,POWER(10,((CU37+'ModelParams Lw'!$Q$4)/10))) +IF(CV37="",0,POWER(10,((CV37+'ModelParams Lw'!$R$4)/10))) +IF(CW37="",0,POWER(10,((CW37+'ModelParams Lw'!$S$4)/10))) +IF(CX37="",0,POWER(10,((CX37+'ModelParams Lw'!$T$4)/10))) +IF(CY37="",0,POWER(10,((CY37+'ModelParams Lw'!$U$4)/10)))+IF(CZ37="",0,POWER(10,((CZ37+'ModelParams Lw'!$V$4)/10))))</f>
        <v>#VALUE!</v>
      </c>
      <c r="DB37" s="24" t="e">
        <f t="shared" si="27"/>
        <v>#VALUE!</v>
      </c>
      <c r="DC37" s="24" t="e">
        <f>(CS37-'ModelParams Lw'!$O$10)/'ModelParams Lw'!$O$11</f>
        <v>#VALUE!</v>
      </c>
      <c r="DD37" s="24" t="e">
        <f>(CT37-'ModelParams Lw'!$P$10)/'ModelParams Lw'!$P$11</f>
        <v>#VALUE!</v>
      </c>
      <c r="DE37" s="24" t="e">
        <f>(CU37-'ModelParams Lw'!$Q$10)/'ModelParams Lw'!$Q$11</f>
        <v>#VALUE!</v>
      </c>
      <c r="DF37" s="24" t="e">
        <f>(CV37-'ModelParams Lw'!$R$10)/'ModelParams Lw'!$R$11</f>
        <v>#VALUE!</v>
      </c>
      <c r="DG37" s="24" t="e">
        <f>(CW37-'ModelParams Lw'!$S$10)/'ModelParams Lw'!$S$11</f>
        <v>#VALUE!</v>
      </c>
      <c r="DH37" s="24" t="e">
        <f>(CX37-'ModelParams Lw'!$T$10)/'ModelParams Lw'!$T$11</f>
        <v>#VALUE!</v>
      </c>
      <c r="DI37" s="24" t="e">
        <f>(CY37-'ModelParams Lw'!$U$10)/'ModelParams Lw'!$U$11</f>
        <v>#VALUE!</v>
      </c>
      <c r="DJ37" s="24" t="e">
        <f>(CZ37-'ModelParams Lw'!$V$10)/'ModelParams Lw'!$V$11</f>
        <v>#VALUE!</v>
      </c>
    </row>
    <row r="38" spans="1:114">
      <c r="A38" s="12" t="e">
        <f>Calcul!#REF!</f>
        <v>#REF!</v>
      </c>
      <c r="B38" s="12" t="e">
        <f t="shared" si="11"/>
        <v>#REF!</v>
      </c>
      <c r="C38" s="12">
        <f>Calcul!C43</f>
        <v>0</v>
      </c>
      <c r="D38" s="12">
        <f>Calcul!D43</f>
        <v>0</v>
      </c>
      <c r="E38" s="12">
        <f t="shared" si="12"/>
        <v>400</v>
      </c>
      <c r="F38" s="12">
        <f t="shared" si="13"/>
        <v>900</v>
      </c>
      <c r="G38" s="12" t="e">
        <f t="shared" si="14"/>
        <v>#REF!</v>
      </c>
      <c r="H38" s="24" t="e">
        <f t="shared" si="28"/>
        <v>#REF!</v>
      </c>
      <c r="I38" s="24">
        <f>'ModelParams Lw'!$B$6*EXP('ModelParams Lw'!$C$6*D38)</f>
        <v>-0.98585217513044054</v>
      </c>
      <c r="J38" s="24">
        <f>'ModelParams Lw'!$B$7*D38^2+'ModelParams Lw'!$C$7*D38+'ModelParams Lw'!$D$7</f>
        <v>-7.1</v>
      </c>
      <c r="K38" s="24">
        <f>'ModelParams Lw'!$B$8*D38^2+'ModelParams Lw'!$C$8*D38+'ModelParams Lw'!$D$8</f>
        <v>46.485999999999997</v>
      </c>
      <c r="L38" s="21" t="e">
        <f t="shared" si="15"/>
        <v>#REF!</v>
      </c>
      <c r="M38" s="21" t="e">
        <f t="shared" si="15"/>
        <v>#REF!</v>
      </c>
      <c r="N38" s="21" t="e">
        <f t="shared" si="15"/>
        <v>#REF!</v>
      </c>
      <c r="O38" s="21" t="e">
        <f t="shared" si="15"/>
        <v>#REF!</v>
      </c>
      <c r="P38" s="21" t="e">
        <f t="shared" si="15"/>
        <v>#REF!</v>
      </c>
      <c r="Q38" s="21" t="e">
        <f t="shared" si="15"/>
        <v>#REF!</v>
      </c>
      <c r="R38" s="21" t="e">
        <f t="shared" si="15"/>
        <v>#REF!</v>
      </c>
      <c r="S38" s="21" t="e">
        <f t="shared" si="15"/>
        <v>#REF!</v>
      </c>
      <c r="T38" s="24" t="e">
        <f>'ModelParams Lw'!$B$3+'ModelParams Lw'!$B$4*LOG10($B38/3600/(PI()/4*($D38/1000)^2))+'ModelParams Lw'!$B$5*LOG10(2*$H38/(1.2*($B38/3600/(PI()/4*($D38/1000)^2))^2))+10*LOG10($D38/1000)+L38</f>
        <v>#REF!</v>
      </c>
      <c r="U38" s="24" t="e">
        <f>'ModelParams Lw'!$B$3+'ModelParams Lw'!$B$4*LOG10($B38/3600/(PI()/4*($D38/1000)^2))+'ModelParams Lw'!$B$5*LOG10(2*$H38/(1.2*($B38/3600/(PI()/4*($D38/1000)^2))^2))+10*LOG10($D38/1000)+M38</f>
        <v>#REF!</v>
      </c>
      <c r="V38" s="24" t="e">
        <f>'ModelParams Lw'!$B$3+'ModelParams Lw'!$B$4*LOG10($B38/3600/(PI()/4*($D38/1000)^2))+'ModelParams Lw'!$B$5*LOG10(2*$H38/(1.2*($B38/3600/(PI()/4*($D38/1000)^2))^2))+10*LOG10($D38/1000)+N38</f>
        <v>#REF!</v>
      </c>
      <c r="W38" s="24" t="e">
        <f>'ModelParams Lw'!$B$3+'ModelParams Lw'!$B$4*LOG10($B38/3600/(PI()/4*($D38/1000)^2))+'ModelParams Lw'!$B$5*LOG10(2*$H38/(1.2*($B38/3600/(PI()/4*($D38/1000)^2))^2))+10*LOG10($D38/1000)+O38</f>
        <v>#REF!</v>
      </c>
      <c r="X38" s="24" t="e">
        <f>'ModelParams Lw'!$B$3+'ModelParams Lw'!$B$4*LOG10($B38/3600/(PI()/4*($D38/1000)^2))+'ModelParams Lw'!$B$5*LOG10(2*$H38/(1.2*($B38/3600/(PI()/4*($D38/1000)^2))^2))+10*LOG10($D38/1000)+P38</f>
        <v>#REF!</v>
      </c>
      <c r="Y38" s="24" t="e">
        <f>'ModelParams Lw'!$B$3+'ModelParams Lw'!$B$4*LOG10($B38/3600/(PI()/4*($D38/1000)^2))+'ModelParams Lw'!$B$5*LOG10(2*$H38/(1.2*($B38/3600/(PI()/4*($D38/1000)^2))^2))+10*LOG10($D38/1000)+Q38</f>
        <v>#REF!</v>
      </c>
      <c r="Z38" s="24" t="e">
        <f>'ModelParams Lw'!$B$3+'ModelParams Lw'!$B$4*LOG10($B38/3600/(PI()/4*($D38/1000)^2))+'ModelParams Lw'!$B$5*LOG10(2*$H38/(1.2*($B38/3600/(PI()/4*($D38/1000)^2))^2))+10*LOG10($D38/1000)+R38</f>
        <v>#REF!</v>
      </c>
      <c r="AA38" s="24" t="e">
        <f>'ModelParams Lw'!$B$3+'ModelParams Lw'!$B$4*LOG10($B38/3600/(PI()/4*($D38/1000)^2))+'ModelParams Lw'!$B$5*LOG10(2*$H38/(1.2*($B38/3600/(PI()/4*($D38/1000)^2))^2))+10*LOG10($D38/1000)+S38</f>
        <v>#REF!</v>
      </c>
      <c r="AB38" s="24" t="e">
        <f>10*LOG10(IF(T38="",0,POWER(10,((T38+'ModelParams Lw'!$O$4)/10))) +IF(U38="",0,POWER(10,((U38+'ModelParams Lw'!$P$4)/10))) +IF(V38="",0,POWER(10,((V38+'ModelParams Lw'!$Q$4)/10))) +IF(W38="",0,POWER(10,((W38+'ModelParams Lw'!$R$4)/10))) +IF(X38="",0,POWER(10,((X38+'ModelParams Lw'!$S$4)/10))) +IF(Y38="",0,POWER(10,((Y38+'ModelParams Lw'!$T$4)/10))) +IF(Z38="",0,POWER(10,((Z38+'ModelParams Lw'!$U$4)/10)))+IF(AA38="",0,POWER(10,((AA38+'ModelParams Lw'!$V$4)/10))))</f>
        <v>#REF!</v>
      </c>
      <c r="AC38" s="24" t="e">
        <f t="shared" si="16"/>
        <v>#REF!</v>
      </c>
      <c r="AD38" s="24" t="e">
        <f>(T38-'ModelParams Lw'!O$10)/'ModelParams Lw'!O$11</f>
        <v>#REF!</v>
      </c>
      <c r="AE38" s="24" t="e">
        <f>(U38-'ModelParams Lw'!P$10)/'ModelParams Lw'!P$11</f>
        <v>#REF!</v>
      </c>
      <c r="AF38" s="24" t="e">
        <f>(V38-'ModelParams Lw'!Q$10)/'ModelParams Lw'!Q$11</f>
        <v>#REF!</v>
      </c>
      <c r="AG38" s="24" t="e">
        <f>(W38-'ModelParams Lw'!R$10)/'ModelParams Lw'!R$11</f>
        <v>#REF!</v>
      </c>
      <c r="AH38" s="24" t="e">
        <f>(X38-'ModelParams Lw'!S$10)/'ModelParams Lw'!S$11</f>
        <v>#REF!</v>
      </c>
      <c r="AI38" s="24" t="e">
        <f>(Y38-'ModelParams Lw'!T$10)/'ModelParams Lw'!T$11</f>
        <v>#REF!</v>
      </c>
      <c r="AJ38" s="24" t="e">
        <f>(Z38-'ModelParams Lw'!U$10)/'ModelParams Lw'!U$11</f>
        <v>#REF!</v>
      </c>
      <c r="AK38" s="24" t="e">
        <f>(AA38-'ModelParams Lw'!V$10)/'ModelParams Lw'!V$11</f>
        <v>#REF!</v>
      </c>
      <c r="AL38" s="24" t="e">
        <f t="shared" si="17"/>
        <v>#REF!</v>
      </c>
      <c r="AM38" s="24" t="e">
        <f>LOOKUP($G38,SilencerParams!$E$3:$E$98,SilencerParams!K$3:K$98)</f>
        <v>#REF!</v>
      </c>
      <c r="AN38" s="24" t="e">
        <f>LOOKUP($G38,SilencerParams!$E$3:$E$98,SilencerParams!L$3:L$98)</f>
        <v>#REF!</v>
      </c>
      <c r="AO38" s="24" t="e">
        <f>LOOKUP($G38,SilencerParams!$E$3:$E$98,SilencerParams!M$3:M$98)</f>
        <v>#REF!</v>
      </c>
      <c r="AP38" s="24" t="e">
        <f>LOOKUP($G38,SilencerParams!$E$3:$E$98,SilencerParams!N$3:N$98)</f>
        <v>#REF!</v>
      </c>
      <c r="AQ38" s="24" t="e">
        <f>LOOKUP($G38,SilencerParams!$E$3:$E$98,SilencerParams!O$3:O$98)</f>
        <v>#REF!</v>
      </c>
      <c r="AR38" s="24" t="e">
        <f>LOOKUP($G38,SilencerParams!$E$3:$E$98,SilencerParams!P$3:P$98)</f>
        <v>#REF!</v>
      </c>
      <c r="AS38" s="24" t="e">
        <f>LOOKUP($G38,SilencerParams!$E$3:$E$98,SilencerParams!Q$3:Q$98)</f>
        <v>#REF!</v>
      </c>
      <c r="AT38" s="24" t="e">
        <f>LOOKUP($G38,SilencerParams!$E$3:$E$98,SilencerParams!R$3:R$98)</f>
        <v>#REF!</v>
      </c>
      <c r="AU38" s="151" t="e">
        <f>LOOKUP($G38,SilencerParams!$E$3:$E$98,SilencerParams!S$3:S$98)</f>
        <v>#REF!</v>
      </c>
      <c r="AV38" s="151" t="e">
        <f>LOOKUP($G38,SilencerParams!$E$3:$E$98,SilencerParams!T$3:T$98)</f>
        <v>#REF!</v>
      </c>
      <c r="AW38" s="151" t="e">
        <f>LOOKUP($G38,SilencerParams!$E$3:$E$98,SilencerParams!U$3:U$98)</f>
        <v>#REF!</v>
      </c>
      <c r="AX38" s="151" t="e">
        <f>LOOKUP($G38,SilencerParams!$E$3:$E$98,SilencerParams!V$3:V$98)</f>
        <v>#REF!</v>
      </c>
      <c r="AY38" s="151" t="e">
        <f>LOOKUP($G38,SilencerParams!$E$3:$E$98,SilencerParams!W$3:W$98)</f>
        <v>#REF!</v>
      </c>
      <c r="AZ38" s="151" t="e">
        <f>LOOKUP($G38,SilencerParams!$E$3:$E$98,SilencerParams!X$3:X$98)</f>
        <v>#REF!</v>
      </c>
      <c r="BA38" s="151" t="e">
        <f>LOOKUP($G38,SilencerParams!$E$3:$E$98,SilencerParams!Y$3:Y$98)</f>
        <v>#REF!</v>
      </c>
      <c r="BB38" s="151" t="e">
        <f>LOOKUP($G38,SilencerParams!$E$3:$E$98,SilencerParams!Z$3:Z$98)</f>
        <v>#REF!</v>
      </c>
      <c r="BC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LOOKUP(IF(MROUND($AL38,2)&lt;=$AL38,CONCATENATE($D38,IF($F38&gt;=1000,$F38,CONCATENATE(0,$F38)),CONCATENATE(0,MROUND($AL38,2)+2)),CONCATENATE($D38,IF($F38&gt;=1000,$F38,CONCATENATE(0,$F38)),CONCATENATE(0,MROUND($AL38,2)-2))),SilencerParams!$E$3:$E$98,SilencerParams!S$3:S$98)</f>
        <v>#REF!</v>
      </c>
      <c r="BD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LOOKUP(IF(MROUND($AL38,2)&lt;=$AL38,CONCATENATE($D38,IF($F38&gt;=1000,$F38,CONCATENATE(0,$F38)),CONCATENATE(0,MROUND($AL38,2)+2)),CONCATENATE($D38,IF($F38&gt;=1000,$F38,CONCATENATE(0,$F38)),CONCATENATE(0,MROUND($AL38,2)-2))),SilencerParams!$E$3:$E$98,SilencerParams!T$3:T$98)</f>
        <v>#REF!</v>
      </c>
      <c r="BE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LOOKUP(IF(MROUND($AL38,2)&lt;=$AL38,CONCATENATE($D38,IF($F38&gt;=1000,$F38,CONCATENATE(0,$F38)),CONCATENATE(0,MROUND($AL38,2)+2)),CONCATENATE($D38,IF($F38&gt;=1000,$F38,CONCATENATE(0,$F38)),CONCATENATE(0,MROUND($AL38,2)-2))),SilencerParams!$E$3:$E$98,SilencerParams!U$3:U$98)</f>
        <v>#REF!</v>
      </c>
      <c r="BF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LOOKUP(IF(MROUND($AL38,2)&lt;=$AL38,CONCATENATE($D38,IF($F38&gt;=1000,$F38,CONCATENATE(0,$F38)),CONCATENATE(0,MROUND($AL38,2)+2)),CONCATENATE($D38,IF($F38&gt;=1000,$F38,CONCATENATE(0,$F38)),CONCATENATE(0,MROUND($AL38,2)-2))),SilencerParams!$E$3:$E$98,SilencerParams!V$3:V$98)</f>
        <v>#REF!</v>
      </c>
      <c r="BG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LOOKUP(IF(MROUND($AL38,2)&lt;=$AL38,CONCATENATE($D38,IF($F38&gt;=1000,$F38,CONCATENATE(0,$F38)),CONCATENATE(0,MROUND($AL38,2)+2)),CONCATENATE($D38,IF($F38&gt;=1000,$F38,CONCATENATE(0,$F38)),CONCATENATE(0,MROUND($AL38,2)-2))),SilencerParams!$E$3:$E$98,SilencerParams!W$3:W$98)</f>
        <v>#REF!</v>
      </c>
      <c r="BH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LOOKUP(IF(MROUND($AL38,2)&lt;=$AL38,CONCATENATE($D38,IF($F38&gt;=1000,$F38,CONCATENATE(0,$F38)),CONCATENATE(0,MROUND($AL38,2)+2)),CONCATENATE($D38,IF($F38&gt;=1000,$F38,CONCATENATE(0,$F38)),CONCATENATE(0,MROUND($AL38,2)-2))),SilencerParams!$E$3:$E$98,SilencerParams!X$3:X$98)</f>
        <v>#REF!</v>
      </c>
      <c r="BI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LOOKUP(IF(MROUND($AL38,2)&lt;=$AL38,CONCATENATE($D38,IF($F38&gt;=1000,$F38,CONCATENATE(0,$F38)),CONCATENATE(0,MROUND($AL38,2)+2)),CONCATENATE($D38,IF($F38&gt;=1000,$F38,CONCATENATE(0,$F38)),CONCATENATE(0,MROUND($AL38,2)-2))),SilencerParams!$E$3:$E$98,SilencerParams!Y$3:Y$98)</f>
        <v>#REF!</v>
      </c>
      <c r="BJ38" s="151" t="e">
        <f>LOOKUP(IF(MROUND($AL38,2)&lt;=$AL38,CONCATENATE($D38,IF($F38&gt;=1000,$F38,CONCATENATE(0,$F38)),CONCATENATE(0,MROUND($AL38,2)+2)),CONCATENATE($D38,IF($F38&gt;=1000,$F38,CONCATENATE(0,$F38)),CONCATENATE(0,MROUND($AL38,2)-2))),SilencerParams!$E$3:$E$98,SilencerParams!Z$3:Z$98)</f>
        <v>#REF!</v>
      </c>
      <c r="BK38" s="151" t="e">
        <f>IF($AL38&lt;2,LOOKUP(CONCATENATE($D38,IF($E38&gt;=1000,$E38,CONCATENATE(0,$E38)),"02"),SilencerParams!$E$3:$E$98,SilencerParams!S$3:S$98)/(LOG10(2)-LOG10(0.0001))*(LOG10($AL38)-LOG10(0.0001)),(BC38-AU38)/(LOG10(IF(MROUND($AL38,2)&lt;=$AL38,MROUND($AL38,2)+2,MROUND($AL38,2)-2))-LOG10(MROUND($AL38,2)))*(LOG10($AL38)-LOG10(MROUND($AL38,2)))+AU38)</f>
        <v>#REF!</v>
      </c>
      <c r="BL38" s="151" t="e">
        <f>IF($AL38&lt;2,LOOKUP(CONCATENATE($D38,IF($E38&gt;=1000,$E38,CONCATENATE(0,$E38)),"02"),SilencerParams!$E$3:$E$98,SilencerParams!T$3:T$98)/(LOG10(2)-LOG10(0.0001))*(LOG10($AL38)-LOG10(0.0001)),(BD38-AV38)/(LOG10(IF(MROUND($AL38,2)&lt;=$AL38,MROUND($AL38,2)+2,MROUND($AL38,2)-2))-LOG10(MROUND($AL38,2)))*(LOG10($AL38)-LOG10(MROUND($AL38,2)))+AV38)</f>
        <v>#REF!</v>
      </c>
      <c r="BM38" s="151" t="e">
        <f>IF($AL38&lt;2,LOOKUP(CONCATENATE($D38,IF($E38&gt;=1000,$E38,CONCATENATE(0,$E38)),"02"),SilencerParams!$E$3:$E$98,SilencerParams!U$3:U$98)/(LOG10(2)-LOG10(0.0001))*(LOG10($AL38)-LOG10(0.0001)),(BE38-AW38)/(LOG10(IF(MROUND($AL38,2)&lt;=$AL38,MROUND($AL38,2)+2,MROUND($AL38,2)-2))-LOG10(MROUND($AL38,2)))*(LOG10($AL38)-LOG10(MROUND($AL38,2)))+AW38)</f>
        <v>#REF!</v>
      </c>
      <c r="BN38" s="151" t="e">
        <f>IF($AL38&lt;2,LOOKUP(CONCATENATE($D38,IF($E38&gt;=1000,$E38,CONCATENATE(0,$E38)),"02"),SilencerParams!$E$3:$E$98,SilencerParams!V$3:V$98)/(LOG10(2)-LOG10(0.0001))*(LOG10($AL38)-LOG10(0.0001)),(BF38-AX38)/(LOG10(IF(MROUND($AL38,2)&lt;=$AL38,MROUND($AL38,2)+2,MROUND($AL38,2)-2))-LOG10(MROUND($AL38,2)))*(LOG10($AL38)-LOG10(MROUND($AL38,2)))+AX38)</f>
        <v>#REF!</v>
      </c>
      <c r="BO38" s="151" t="e">
        <f>IF($AL38&lt;2,LOOKUP(CONCATENATE($D38,IF($E38&gt;=1000,$E38,CONCATENATE(0,$E38)),"02"),SilencerParams!$E$3:$E$98,SilencerParams!W$3:W$98)/(LOG10(2)-LOG10(0.0001))*(LOG10($AL38)-LOG10(0.0001)),(BG38-AY38)/(LOG10(IF(MROUND($AL38,2)&lt;=$AL38,MROUND($AL38,2)+2,MROUND($AL38,2)-2))-LOG10(MROUND($AL38,2)))*(LOG10($AL38)-LOG10(MROUND($AL38,2)))+AY38)</f>
        <v>#REF!</v>
      </c>
      <c r="BP38" s="151" t="e">
        <f>IF($AL38&lt;2,LOOKUP(CONCATENATE($D38,IF($E38&gt;=1000,$E38,CONCATENATE(0,$E38)),"02"),SilencerParams!$E$3:$E$98,SilencerParams!X$3:X$98)/(LOG10(2)-LOG10(0.0001))*(LOG10($AL38)-LOG10(0.0001)),(BH38-AZ38)/(LOG10(IF(MROUND($AL38,2)&lt;=$AL38,MROUND($AL38,2)+2,MROUND($AL38,2)-2))-LOG10(MROUND($AL38,2)))*(LOG10($AL38)-LOG10(MROUND($AL38,2)))+AZ38)</f>
        <v>#REF!</v>
      </c>
      <c r="BQ38" s="151" t="e">
        <f>IF($AL38&lt;2,LOOKUP(CONCATENATE($D38,IF($E38&gt;=1000,$E38,CONCATENATE(0,$E38)),"02"),SilencerParams!$E$3:$E$98,SilencerParams!Y$3:Y$98)/(LOG10(2)-LOG10(0.0001))*(LOG10($AL38)-LOG10(0.0001)),(BI38-BA38)/(LOG10(IF(MROUND($AL38,2)&lt;=$AL38,MROUND($AL38,2)+2,MROUND($AL38,2)-2))-LOG10(MROUND($AL38,2)))*(LOG10($AL38)-LOG10(MROUND($AL38,2)))+BA38)</f>
        <v>#REF!</v>
      </c>
      <c r="BR38" s="151" t="e">
        <f>IF($AL38&lt;2,LOOKUP(CONCATENATE($D38,IF($E38&gt;=1000,$E38,CONCATENATE(0,$E38)),"02"),SilencerParams!$E$3:$E$98,SilencerParams!Z$3:Z$98)/(LOG10(2)-LOG10(0.0001))*(LOG10($AL38)-LOG10(0.0001)),(BJ38-BB38)/(LOG10(IF(MROUND($AL38,2)&lt;=$AL38,MROUND($AL38,2)+2,MROUND($AL38,2)-2))-LOG10(MROUND($AL38,2)))*(LOG10($AL38)-LOG10(MROUND($AL38,2)))+BB38)</f>
        <v>#REF!</v>
      </c>
      <c r="BS38" s="24" t="e">
        <f t="shared" si="18"/>
        <v>#REF!</v>
      </c>
      <c r="BT38" s="24" t="e">
        <f t="shared" si="19"/>
        <v>#REF!</v>
      </c>
      <c r="BU38" s="24" t="e">
        <f t="shared" si="20"/>
        <v>#REF!</v>
      </c>
      <c r="BV38" s="24" t="e">
        <f t="shared" si="21"/>
        <v>#REF!</v>
      </c>
      <c r="BW38" s="24" t="e">
        <f t="shared" si="22"/>
        <v>#REF!</v>
      </c>
      <c r="BX38" s="24" t="e">
        <f t="shared" si="23"/>
        <v>#REF!</v>
      </c>
      <c r="BY38" s="24" t="e">
        <f t="shared" si="24"/>
        <v>#REF!</v>
      </c>
      <c r="BZ38" s="24" t="e">
        <f t="shared" si="25"/>
        <v>#REF!</v>
      </c>
      <c r="CA38" s="24" t="e">
        <f>10*LOG10(IF(BS38="",0,POWER(10,((BS38+'ModelParams Lw'!$O$4)/10))) +IF(BT38="",0,POWER(10,((BT38+'ModelParams Lw'!$P$4)/10))) +IF(BU38="",0,POWER(10,((BU38+'ModelParams Lw'!$Q$4)/10))) +IF(BV38="",0,POWER(10,((BV38+'ModelParams Lw'!$R$4)/10))) +IF(BW38="",0,POWER(10,((BW38+'ModelParams Lw'!$S$4)/10))) +IF(BX38="",0,POWER(10,((BX38+'ModelParams Lw'!$T$4)/10))) +IF(BY38="",0,POWER(10,((BY38+'ModelParams Lw'!$U$4)/10)))+IF(BZ38="",0,POWER(10,((BZ38+'ModelParams Lw'!$V$4)/10))))</f>
        <v>#REF!</v>
      </c>
      <c r="CB38" s="24" t="e">
        <f t="shared" si="26"/>
        <v>#REF!</v>
      </c>
      <c r="CC38" s="24" t="e">
        <f>(BS38-'ModelParams Lw'!O$10)/'ModelParams Lw'!O$11</f>
        <v>#REF!</v>
      </c>
      <c r="CD38" s="24" t="e">
        <f>(BT38-'ModelParams Lw'!P$10)/'ModelParams Lw'!P$11</f>
        <v>#REF!</v>
      </c>
      <c r="CE38" s="24" t="e">
        <f>(BU38-'ModelParams Lw'!Q$10)/'ModelParams Lw'!Q$11</f>
        <v>#REF!</v>
      </c>
      <c r="CF38" s="24" t="e">
        <f>(BV38-'ModelParams Lw'!R$10)/'ModelParams Lw'!R$11</f>
        <v>#REF!</v>
      </c>
      <c r="CG38" s="24" t="e">
        <f>(BW38-'ModelParams Lw'!S$10)/'ModelParams Lw'!S$11</f>
        <v>#REF!</v>
      </c>
      <c r="CH38" s="24" t="e">
        <f>(BX38-'ModelParams Lw'!T$10)/'ModelParams Lw'!T$11</f>
        <v>#REF!</v>
      </c>
      <c r="CI38" s="24" t="e">
        <f>(BY38-'ModelParams Lw'!U$10)/'ModelParams Lw'!U$11</f>
        <v>#REF!</v>
      </c>
      <c r="CJ38" s="24" t="e">
        <f>(BZ38-'ModelParams Lw'!V$10)/'ModelParams Lw'!V$11</f>
        <v>#REF!</v>
      </c>
      <c r="CK38" s="24">
        <f>IF(Calcul!$E43="SW",'ModelParams Lw'!C$18+'ModelParams Lw'!C$19*LOG(CK$3)+'ModelParams Lw'!C$20*(PI()/4*($D38/1000)^2),IF('ModelParams Lw'!C$21+'ModelParams Lw'!C$22*LOG(CK$3)+'ModelParams Lw'!C$23*(PI()/4*($D38/1000)^2)&lt;'ModelParams Lw'!C$18+'ModelParams Lw'!C$19*LOG(CK$3)+'ModelParams Lw'!C$20*(PI()/4*($D38/1000)^2),'ModelParams Lw'!C$18+'ModelParams Lw'!C$19*LOG(CK$3)+'ModelParams Lw'!C$20*(PI()/4*($D38/1000)^2),'ModelParams Lw'!C$21+'ModelParams Lw'!C$22*LOG(CK$3)+'ModelParams Lw'!C$23*(PI()/4*($D38/1000)^2)))</f>
        <v>31.246735224896717</v>
      </c>
      <c r="CL38" s="24">
        <f>IF(Calcul!$E43="SW",'ModelParams Lw'!D$18+'ModelParams Lw'!D$19*LOG(CL$3)+'ModelParams Lw'!D$20*(PI()/4*($D38/1000)^2),IF('ModelParams Lw'!D$21+'ModelParams Lw'!D$22*LOG(CL$3)+'ModelParams Lw'!D$23*(PI()/4*($D38/1000)^2)&lt;'ModelParams Lw'!D$18+'ModelParams Lw'!D$19*LOG(CL$3)+'ModelParams Lw'!D$20*(PI()/4*($D38/1000)^2),'ModelParams Lw'!D$18+'ModelParams Lw'!D$19*LOG(CL$3)+'ModelParams Lw'!D$20*(PI()/4*($D38/1000)^2),'ModelParams Lw'!D$21+'ModelParams Lw'!D$22*LOG(CL$3)+'ModelParams Lw'!D$23*(PI()/4*($D38/1000)^2)))</f>
        <v>39.203910379364636</v>
      </c>
      <c r="CM38" s="24">
        <f>IF(Calcul!$E43="SW",'ModelParams Lw'!E$18+'ModelParams Lw'!E$19*LOG(CM$3)+'ModelParams Lw'!E$20*(PI()/4*($D38/1000)^2),IF('ModelParams Lw'!E$21+'ModelParams Lw'!E$22*LOG(CM$3)+'ModelParams Lw'!E$23*(PI()/4*($D38/1000)^2)&lt;'ModelParams Lw'!E$18+'ModelParams Lw'!E$19*LOG(CM$3)+'ModelParams Lw'!E$20*(PI()/4*($D38/1000)^2),'ModelParams Lw'!E$18+'ModelParams Lw'!E$19*LOG(CM$3)+'ModelParams Lw'!E$20*(PI()/4*($D38/1000)^2),'ModelParams Lw'!E$21+'ModelParams Lw'!E$22*LOG(CM$3)+'ModelParams Lw'!E$23*(PI()/4*($D38/1000)^2)))</f>
        <v>38.761096154158118</v>
      </c>
      <c r="CN38" s="24">
        <f>IF(Calcul!$E43="SW",'ModelParams Lw'!F$18+'ModelParams Lw'!F$19*LOG(CN$3)+'ModelParams Lw'!F$20*(PI()/4*($D38/1000)^2),IF('ModelParams Lw'!F$21+'ModelParams Lw'!F$22*LOG(CN$3)+'ModelParams Lw'!F$23*(PI()/4*($D38/1000)^2)&lt;'ModelParams Lw'!F$18+'ModelParams Lw'!F$19*LOG(CN$3)+'ModelParams Lw'!F$20*(PI()/4*($D38/1000)^2),'ModelParams Lw'!F$18+'ModelParams Lw'!F$19*LOG(CN$3)+'ModelParams Lw'!F$20*(PI()/4*($D38/1000)^2),'ModelParams Lw'!F$21+'ModelParams Lw'!F$22*LOG(CN$3)+'ModelParams Lw'!F$23*(PI()/4*($D38/1000)^2)))</f>
        <v>42.457901012674256</v>
      </c>
      <c r="CO38" s="24">
        <f>IF(Calcul!$E43="SW",'ModelParams Lw'!G$18+'ModelParams Lw'!G$19*LOG(CO$3)+'ModelParams Lw'!G$20*(PI()/4*($D38/1000)^2),IF('ModelParams Lw'!G$21+'ModelParams Lw'!G$22*LOG(CO$3)+'ModelParams Lw'!G$23*(PI()/4*($D38/1000)^2)&lt;'ModelParams Lw'!G$18+'ModelParams Lw'!G$19*LOG(CO$3)+'ModelParams Lw'!G$20*(PI()/4*($D38/1000)^2),'ModelParams Lw'!G$18+'ModelParams Lw'!G$19*LOG(CO$3)+'ModelParams Lw'!G$20*(PI()/4*($D38/1000)^2),'ModelParams Lw'!G$21+'ModelParams Lw'!G$22*LOG(CO$3)+'ModelParams Lw'!G$23*(PI()/4*($D38/1000)^2)))</f>
        <v>39.983812335865188</v>
      </c>
      <c r="CP38" s="24">
        <f>IF(Calcul!$E43="SW",'ModelParams Lw'!H$18+'ModelParams Lw'!H$19*LOG(CP$3)+'ModelParams Lw'!H$20*(PI()/4*($D38/1000)^2),IF('ModelParams Lw'!H$21+'ModelParams Lw'!H$22*LOG(CP$3)+'ModelParams Lw'!H$23*(PI()/4*($D38/1000)^2)&lt;'ModelParams Lw'!H$18+'ModelParams Lw'!H$19*LOG(CP$3)+'ModelParams Lw'!H$20*(PI()/4*($D38/1000)^2),'ModelParams Lw'!H$18+'ModelParams Lw'!H$19*LOG(CP$3)+'ModelParams Lw'!H$20*(PI()/4*($D38/1000)^2),'ModelParams Lw'!H$21+'ModelParams Lw'!H$22*LOG(CP$3)+'ModelParams Lw'!H$23*(PI()/4*($D38/1000)^2)))</f>
        <v>40.306137042572608</v>
      </c>
      <c r="CQ38" s="24">
        <f>IF(Calcul!$E43="SW",'ModelParams Lw'!I$18+'ModelParams Lw'!I$19*LOG(CQ$3)+'ModelParams Lw'!I$20*(PI()/4*($D38/1000)^2),IF('ModelParams Lw'!I$21+'ModelParams Lw'!I$22*LOG(CQ$3)+'ModelParams Lw'!I$23*(PI()/4*($D38/1000)^2)&lt;'ModelParams Lw'!I$18+'ModelParams Lw'!I$19*LOG(CQ$3)+'ModelParams Lw'!I$20*(PI()/4*($D38/1000)^2),'ModelParams Lw'!I$18+'ModelParams Lw'!I$19*LOG(CQ$3)+'ModelParams Lw'!I$20*(PI()/4*($D38/1000)^2),'ModelParams Lw'!I$21+'ModelParams Lw'!I$22*LOG(CQ$3)+'ModelParams Lw'!I$23*(PI()/4*($D38/1000)^2)))</f>
        <v>35.604370798776131</v>
      </c>
      <c r="CR38" s="24">
        <f>IF(Calcul!$E43="SW",'ModelParams Lw'!J$18+'ModelParams Lw'!J$19*LOG(CR$3)+'ModelParams Lw'!J$20*(PI()/4*($D38/1000)^2),IF('ModelParams Lw'!J$21+'ModelParams Lw'!J$22*LOG(CR$3)+'ModelParams Lw'!J$23*(PI()/4*($D38/1000)^2)&lt;'ModelParams Lw'!J$18+'ModelParams Lw'!J$19*LOG(CR$3)+'ModelParams Lw'!J$20*(PI()/4*($D38/1000)^2),'ModelParams Lw'!J$18+'ModelParams Lw'!J$19*LOG(CR$3)+'ModelParams Lw'!J$20*(PI()/4*($D38/1000)^2),'ModelParams Lw'!J$21+'ModelParams Lw'!J$22*LOG(CR$3)+'ModelParams Lw'!J$23*(PI()/4*($D38/1000)^2)))</f>
        <v>26.405199060578074</v>
      </c>
      <c r="CS38" s="24" t="e">
        <f t="shared" si="3"/>
        <v>#REF!</v>
      </c>
      <c r="CT38" s="24" t="e">
        <f t="shared" si="4"/>
        <v>#REF!</v>
      </c>
      <c r="CU38" s="24" t="e">
        <f t="shared" si="5"/>
        <v>#REF!</v>
      </c>
      <c r="CV38" s="24" t="e">
        <f t="shared" si="6"/>
        <v>#REF!</v>
      </c>
      <c r="CW38" s="24" t="e">
        <f t="shared" si="7"/>
        <v>#REF!</v>
      </c>
      <c r="CX38" s="24" t="e">
        <f t="shared" si="8"/>
        <v>#REF!</v>
      </c>
      <c r="CY38" s="24" t="e">
        <f t="shared" si="9"/>
        <v>#REF!</v>
      </c>
      <c r="CZ38" s="24" t="e">
        <f t="shared" si="10"/>
        <v>#REF!</v>
      </c>
      <c r="DA38" s="24" t="e">
        <f>10*LOG10(IF(CS38="",0,POWER(10,((CS38+'ModelParams Lw'!$O$4)/10))) +IF(CT38="",0,POWER(10,((CT38+'ModelParams Lw'!$P$4)/10))) +IF(CU38="",0,POWER(10,((CU38+'ModelParams Lw'!$Q$4)/10))) +IF(CV38="",0,POWER(10,((CV38+'ModelParams Lw'!$R$4)/10))) +IF(CW38="",0,POWER(10,((CW38+'ModelParams Lw'!$S$4)/10))) +IF(CX38="",0,POWER(10,((CX38+'ModelParams Lw'!$T$4)/10))) +IF(CY38="",0,POWER(10,((CY38+'ModelParams Lw'!$U$4)/10)))+IF(CZ38="",0,POWER(10,((CZ38+'ModelParams Lw'!$V$4)/10))))</f>
        <v>#REF!</v>
      </c>
      <c r="DB38" s="24" t="e">
        <f t="shared" si="27"/>
        <v>#REF!</v>
      </c>
      <c r="DC38" s="24" t="e">
        <f>(CS38-'ModelParams Lw'!$O$10)/'ModelParams Lw'!$O$11</f>
        <v>#REF!</v>
      </c>
      <c r="DD38" s="24" t="e">
        <f>(CT38-'ModelParams Lw'!$P$10)/'ModelParams Lw'!$P$11</f>
        <v>#REF!</v>
      </c>
      <c r="DE38" s="24" t="e">
        <f>(CU38-'ModelParams Lw'!$Q$10)/'ModelParams Lw'!$Q$11</f>
        <v>#REF!</v>
      </c>
      <c r="DF38" s="24" t="e">
        <f>(CV38-'ModelParams Lw'!$R$10)/'ModelParams Lw'!$R$11</f>
        <v>#REF!</v>
      </c>
      <c r="DG38" s="24" t="e">
        <f>(CW38-'ModelParams Lw'!$S$10)/'ModelParams Lw'!$S$11</f>
        <v>#REF!</v>
      </c>
      <c r="DH38" s="24" t="e">
        <f>(CX38-'ModelParams Lw'!$T$10)/'ModelParams Lw'!$T$11</f>
        <v>#REF!</v>
      </c>
      <c r="DI38" s="24" t="e">
        <f>(CY38-'ModelParams Lw'!$U$10)/'ModelParams Lw'!$U$11</f>
        <v>#REF!</v>
      </c>
      <c r="DJ38" s="24" t="e">
        <f>(CZ38-'ModelParams Lw'!$V$10)/'ModelParams Lw'!$V$11</f>
        <v>#REF!</v>
      </c>
    </row>
    <row r="39" spans="1:114">
      <c r="A39" s="12">
        <f>Calcul!B44</f>
        <v>0</v>
      </c>
      <c r="B39" s="12" t="e">
        <f t="shared" si="11"/>
        <v>#REF!</v>
      </c>
      <c r="C39" s="12">
        <f>Calcul!C44</f>
        <v>0</v>
      </c>
      <c r="D39" s="12">
        <f>Calcul!D44</f>
        <v>0</v>
      </c>
      <c r="E39" s="12">
        <f t="shared" si="12"/>
        <v>400</v>
      </c>
      <c r="F39" s="12">
        <f t="shared" si="13"/>
        <v>900</v>
      </c>
      <c r="G39" s="12" t="e">
        <f t="shared" si="14"/>
        <v>#REF!</v>
      </c>
      <c r="H39" s="24" t="e">
        <f t="shared" si="28"/>
        <v>#REF!</v>
      </c>
      <c r="I39" s="24">
        <f>'ModelParams Lw'!$B$6*EXP('ModelParams Lw'!$C$6*D39)</f>
        <v>-0.98585217513044054</v>
      </c>
      <c r="J39" s="24">
        <f>'ModelParams Lw'!$B$7*D39^2+'ModelParams Lw'!$C$7*D39+'ModelParams Lw'!$D$7</f>
        <v>-7.1</v>
      </c>
      <c r="K39" s="24">
        <f>'ModelParams Lw'!$B$8*D39^2+'ModelParams Lw'!$C$8*D39+'ModelParams Lw'!$D$8</f>
        <v>46.485999999999997</v>
      </c>
      <c r="L39" s="21" t="e">
        <f t="shared" si="15"/>
        <v>#REF!</v>
      </c>
      <c r="M39" s="21" t="e">
        <f t="shared" si="15"/>
        <v>#REF!</v>
      </c>
      <c r="N39" s="21" t="e">
        <f t="shared" si="15"/>
        <v>#REF!</v>
      </c>
      <c r="O39" s="21" t="e">
        <f t="shared" si="15"/>
        <v>#REF!</v>
      </c>
      <c r="P39" s="21" t="e">
        <f t="shared" si="15"/>
        <v>#REF!</v>
      </c>
      <c r="Q39" s="21" t="e">
        <f t="shared" si="15"/>
        <v>#REF!</v>
      </c>
      <c r="R39" s="21" t="e">
        <f t="shared" si="15"/>
        <v>#REF!</v>
      </c>
      <c r="S39" s="21" t="e">
        <f t="shared" si="15"/>
        <v>#REF!</v>
      </c>
      <c r="T39" s="24" t="e">
        <f>'ModelParams Lw'!$B$3+'ModelParams Lw'!$B$4*LOG10($B39/3600/(PI()/4*($D39/1000)^2))+'ModelParams Lw'!$B$5*LOG10(2*$H39/(1.2*($B39/3600/(PI()/4*($D39/1000)^2))^2))+10*LOG10($D39/1000)+L39</f>
        <v>#REF!</v>
      </c>
      <c r="U39" s="24" t="e">
        <f>'ModelParams Lw'!$B$3+'ModelParams Lw'!$B$4*LOG10($B39/3600/(PI()/4*($D39/1000)^2))+'ModelParams Lw'!$B$5*LOG10(2*$H39/(1.2*($B39/3600/(PI()/4*($D39/1000)^2))^2))+10*LOG10($D39/1000)+M39</f>
        <v>#REF!</v>
      </c>
      <c r="V39" s="24" t="e">
        <f>'ModelParams Lw'!$B$3+'ModelParams Lw'!$B$4*LOG10($B39/3600/(PI()/4*($D39/1000)^2))+'ModelParams Lw'!$B$5*LOG10(2*$H39/(1.2*($B39/3600/(PI()/4*($D39/1000)^2))^2))+10*LOG10($D39/1000)+N39</f>
        <v>#REF!</v>
      </c>
      <c r="W39" s="24" t="e">
        <f>'ModelParams Lw'!$B$3+'ModelParams Lw'!$B$4*LOG10($B39/3600/(PI()/4*($D39/1000)^2))+'ModelParams Lw'!$B$5*LOG10(2*$H39/(1.2*($B39/3600/(PI()/4*($D39/1000)^2))^2))+10*LOG10($D39/1000)+O39</f>
        <v>#REF!</v>
      </c>
      <c r="X39" s="24" t="e">
        <f>'ModelParams Lw'!$B$3+'ModelParams Lw'!$B$4*LOG10($B39/3600/(PI()/4*($D39/1000)^2))+'ModelParams Lw'!$B$5*LOG10(2*$H39/(1.2*($B39/3600/(PI()/4*($D39/1000)^2))^2))+10*LOG10($D39/1000)+P39</f>
        <v>#REF!</v>
      </c>
      <c r="Y39" s="24" t="e">
        <f>'ModelParams Lw'!$B$3+'ModelParams Lw'!$B$4*LOG10($B39/3600/(PI()/4*($D39/1000)^2))+'ModelParams Lw'!$B$5*LOG10(2*$H39/(1.2*($B39/3600/(PI()/4*($D39/1000)^2))^2))+10*LOG10($D39/1000)+Q39</f>
        <v>#REF!</v>
      </c>
      <c r="Z39" s="24" t="e">
        <f>'ModelParams Lw'!$B$3+'ModelParams Lw'!$B$4*LOG10($B39/3600/(PI()/4*($D39/1000)^2))+'ModelParams Lw'!$B$5*LOG10(2*$H39/(1.2*($B39/3600/(PI()/4*($D39/1000)^2))^2))+10*LOG10($D39/1000)+R39</f>
        <v>#REF!</v>
      </c>
      <c r="AA39" s="24" t="e">
        <f>'ModelParams Lw'!$B$3+'ModelParams Lw'!$B$4*LOG10($B39/3600/(PI()/4*($D39/1000)^2))+'ModelParams Lw'!$B$5*LOG10(2*$H39/(1.2*($B39/3600/(PI()/4*($D39/1000)^2))^2))+10*LOG10($D39/1000)+S39</f>
        <v>#REF!</v>
      </c>
      <c r="AB39" s="24" t="e">
        <f>10*LOG10(IF(T39="",0,POWER(10,((T39+'ModelParams Lw'!$O$4)/10))) +IF(U39="",0,POWER(10,((U39+'ModelParams Lw'!$P$4)/10))) +IF(V39="",0,POWER(10,((V39+'ModelParams Lw'!$Q$4)/10))) +IF(W39="",0,POWER(10,((W39+'ModelParams Lw'!$R$4)/10))) +IF(X39="",0,POWER(10,((X39+'ModelParams Lw'!$S$4)/10))) +IF(Y39="",0,POWER(10,((Y39+'ModelParams Lw'!$T$4)/10))) +IF(Z39="",0,POWER(10,((Z39+'ModelParams Lw'!$U$4)/10)))+IF(AA39="",0,POWER(10,((AA39+'ModelParams Lw'!$V$4)/10))))</f>
        <v>#REF!</v>
      </c>
      <c r="AC39" s="24" t="e">
        <f t="shared" si="16"/>
        <v>#REF!</v>
      </c>
      <c r="AD39" s="24" t="e">
        <f>(T39-'ModelParams Lw'!O$10)/'ModelParams Lw'!O$11</f>
        <v>#REF!</v>
      </c>
      <c r="AE39" s="24" t="e">
        <f>(U39-'ModelParams Lw'!P$10)/'ModelParams Lw'!P$11</f>
        <v>#REF!</v>
      </c>
      <c r="AF39" s="24" t="e">
        <f>(V39-'ModelParams Lw'!Q$10)/'ModelParams Lw'!Q$11</f>
        <v>#REF!</v>
      </c>
      <c r="AG39" s="24" t="e">
        <f>(W39-'ModelParams Lw'!R$10)/'ModelParams Lw'!R$11</f>
        <v>#REF!</v>
      </c>
      <c r="AH39" s="24" t="e">
        <f>(X39-'ModelParams Lw'!S$10)/'ModelParams Lw'!S$11</f>
        <v>#REF!</v>
      </c>
      <c r="AI39" s="24" t="e">
        <f>(Y39-'ModelParams Lw'!T$10)/'ModelParams Lw'!T$11</f>
        <v>#REF!</v>
      </c>
      <c r="AJ39" s="24" t="e">
        <f>(Z39-'ModelParams Lw'!U$10)/'ModelParams Lw'!U$11</f>
        <v>#REF!</v>
      </c>
      <c r="AK39" s="24" t="e">
        <f>(AA39-'ModelParams Lw'!V$10)/'ModelParams Lw'!V$11</f>
        <v>#REF!</v>
      </c>
      <c r="AL39" s="24" t="e">
        <f t="shared" si="17"/>
        <v>#REF!</v>
      </c>
      <c r="AM39" s="24" t="e">
        <f>LOOKUP($G39,SilencerParams!$E$3:$E$98,SilencerParams!K$3:K$98)</f>
        <v>#REF!</v>
      </c>
      <c r="AN39" s="24" t="e">
        <f>LOOKUP($G39,SilencerParams!$E$3:$E$98,SilencerParams!L$3:L$98)</f>
        <v>#REF!</v>
      </c>
      <c r="AO39" s="24" t="e">
        <f>LOOKUP($G39,SilencerParams!$E$3:$E$98,SilencerParams!M$3:M$98)</f>
        <v>#REF!</v>
      </c>
      <c r="AP39" s="24" t="e">
        <f>LOOKUP($G39,SilencerParams!$E$3:$E$98,SilencerParams!N$3:N$98)</f>
        <v>#REF!</v>
      </c>
      <c r="AQ39" s="24" t="e">
        <f>LOOKUP($G39,SilencerParams!$E$3:$E$98,SilencerParams!O$3:O$98)</f>
        <v>#REF!</v>
      </c>
      <c r="AR39" s="24" t="e">
        <f>LOOKUP($G39,SilencerParams!$E$3:$E$98,SilencerParams!P$3:P$98)</f>
        <v>#REF!</v>
      </c>
      <c r="AS39" s="24" t="e">
        <f>LOOKUP($G39,SilencerParams!$E$3:$E$98,SilencerParams!Q$3:Q$98)</f>
        <v>#REF!</v>
      </c>
      <c r="AT39" s="24" t="e">
        <f>LOOKUP($G39,SilencerParams!$E$3:$E$98,SilencerParams!R$3:R$98)</f>
        <v>#REF!</v>
      </c>
      <c r="AU39" s="151" t="e">
        <f>LOOKUP($G39,SilencerParams!$E$3:$E$98,SilencerParams!S$3:S$98)</f>
        <v>#REF!</v>
      </c>
      <c r="AV39" s="151" t="e">
        <f>LOOKUP($G39,SilencerParams!$E$3:$E$98,SilencerParams!T$3:T$98)</f>
        <v>#REF!</v>
      </c>
      <c r="AW39" s="151" t="e">
        <f>LOOKUP($G39,SilencerParams!$E$3:$E$98,SilencerParams!U$3:U$98)</f>
        <v>#REF!</v>
      </c>
      <c r="AX39" s="151" t="e">
        <f>LOOKUP($G39,SilencerParams!$E$3:$E$98,SilencerParams!V$3:V$98)</f>
        <v>#REF!</v>
      </c>
      <c r="AY39" s="151" t="e">
        <f>LOOKUP($G39,SilencerParams!$E$3:$E$98,SilencerParams!W$3:W$98)</f>
        <v>#REF!</v>
      </c>
      <c r="AZ39" s="151" t="e">
        <f>LOOKUP($G39,SilencerParams!$E$3:$E$98,SilencerParams!X$3:X$98)</f>
        <v>#REF!</v>
      </c>
      <c r="BA39" s="151" t="e">
        <f>LOOKUP($G39,SilencerParams!$E$3:$E$98,SilencerParams!Y$3:Y$98)</f>
        <v>#REF!</v>
      </c>
      <c r="BB39" s="151" t="e">
        <f>LOOKUP($G39,SilencerParams!$E$3:$E$98,SilencerParams!Z$3:Z$98)</f>
        <v>#REF!</v>
      </c>
      <c r="BC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LOOKUP(IF(MROUND($AL39,2)&lt;=$AL39,CONCATENATE($D39,IF($F39&gt;=1000,$F39,CONCATENATE(0,$F39)),CONCATENATE(0,MROUND($AL39,2)+2)),CONCATENATE($D39,IF($F39&gt;=1000,$F39,CONCATENATE(0,$F39)),CONCATENATE(0,MROUND($AL39,2)-2))),SilencerParams!$E$3:$E$98,SilencerParams!S$3:S$98)</f>
        <v>#REF!</v>
      </c>
      <c r="BD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LOOKUP(IF(MROUND($AL39,2)&lt;=$AL39,CONCATENATE($D39,IF($F39&gt;=1000,$F39,CONCATENATE(0,$F39)),CONCATENATE(0,MROUND($AL39,2)+2)),CONCATENATE($D39,IF($F39&gt;=1000,$F39,CONCATENATE(0,$F39)),CONCATENATE(0,MROUND($AL39,2)-2))),SilencerParams!$E$3:$E$98,SilencerParams!T$3:T$98)</f>
        <v>#REF!</v>
      </c>
      <c r="BE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LOOKUP(IF(MROUND($AL39,2)&lt;=$AL39,CONCATENATE($D39,IF($F39&gt;=1000,$F39,CONCATENATE(0,$F39)),CONCATENATE(0,MROUND($AL39,2)+2)),CONCATENATE($D39,IF($F39&gt;=1000,$F39,CONCATENATE(0,$F39)),CONCATENATE(0,MROUND($AL39,2)-2))),SilencerParams!$E$3:$E$98,SilencerParams!U$3:U$98)</f>
        <v>#REF!</v>
      </c>
      <c r="BF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LOOKUP(IF(MROUND($AL39,2)&lt;=$AL39,CONCATENATE($D39,IF($F39&gt;=1000,$F39,CONCATENATE(0,$F39)),CONCATENATE(0,MROUND($AL39,2)+2)),CONCATENATE($D39,IF($F39&gt;=1000,$F39,CONCATENATE(0,$F39)),CONCATENATE(0,MROUND($AL39,2)-2))),SilencerParams!$E$3:$E$98,SilencerParams!V$3:V$98)</f>
        <v>#REF!</v>
      </c>
      <c r="BG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LOOKUP(IF(MROUND($AL39,2)&lt;=$AL39,CONCATENATE($D39,IF($F39&gt;=1000,$F39,CONCATENATE(0,$F39)),CONCATENATE(0,MROUND($AL39,2)+2)),CONCATENATE($D39,IF($F39&gt;=1000,$F39,CONCATENATE(0,$F39)),CONCATENATE(0,MROUND($AL39,2)-2))),SilencerParams!$E$3:$E$98,SilencerParams!W$3:W$98)</f>
        <v>#REF!</v>
      </c>
      <c r="BH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LOOKUP(IF(MROUND($AL39,2)&lt;=$AL39,CONCATENATE($D39,IF($F39&gt;=1000,$F39,CONCATENATE(0,$F39)),CONCATENATE(0,MROUND($AL39,2)+2)),CONCATENATE($D39,IF($F39&gt;=1000,$F39,CONCATENATE(0,$F39)),CONCATENATE(0,MROUND($AL39,2)-2))),SilencerParams!$E$3:$E$98,SilencerParams!X$3:X$98)</f>
        <v>#REF!</v>
      </c>
      <c r="BI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LOOKUP(IF(MROUND($AL39,2)&lt;=$AL39,CONCATENATE($D39,IF($F39&gt;=1000,$F39,CONCATENATE(0,$F39)),CONCATENATE(0,MROUND($AL39,2)+2)),CONCATENATE($D39,IF($F39&gt;=1000,$F39,CONCATENATE(0,$F39)),CONCATENATE(0,MROUND($AL39,2)-2))),SilencerParams!$E$3:$E$98,SilencerParams!Y$3:Y$98)</f>
        <v>#REF!</v>
      </c>
      <c r="BJ39" s="151" t="e">
        <f>LOOKUP(IF(MROUND($AL39,2)&lt;=$AL39,CONCATENATE($D39,IF($F39&gt;=1000,$F39,CONCATENATE(0,$F39)),CONCATENATE(0,MROUND($AL39,2)+2)),CONCATENATE($D39,IF($F39&gt;=1000,$F39,CONCATENATE(0,$F39)),CONCATENATE(0,MROUND($AL39,2)-2))),SilencerParams!$E$3:$E$98,SilencerParams!Z$3:Z$98)</f>
        <v>#REF!</v>
      </c>
      <c r="BK39" s="151" t="e">
        <f>IF($AL39&lt;2,LOOKUP(CONCATENATE($D39,IF($E39&gt;=1000,$E39,CONCATENATE(0,$E39)),"02"),SilencerParams!$E$3:$E$98,SilencerParams!S$3:S$98)/(LOG10(2)-LOG10(0.0001))*(LOG10($AL39)-LOG10(0.0001)),(BC39-AU39)/(LOG10(IF(MROUND($AL39,2)&lt;=$AL39,MROUND($AL39,2)+2,MROUND($AL39,2)-2))-LOG10(MROUND($AL39,2)))*(LOG10($AL39)-LOG10(MROUND($AL39,2)))+AU39)</f>
        <v>#REF!</v>
      </c>
      <c r="BL39" s="151" t="e">
        <f>IF($AL39&lt;2,LOOKUP(CONCATENATE($D39,IF($E39&gt;=1000,$E39,CONCATENATE(0,$E39)),"02"),SilencerParams!$E$3:$E$98,SilencerParams!T$3:T$98)/(LOG10(2)-LOG10(0.0001))*(LOG10($AL39)-LOG10(0.0001)),(BD39-AV39)/(LOG10(IF(MROUND($AL39,2)&lt;=$AL39,MROUND($AL39,2)+2,MROUND($AL39,2)-2))-LOG10(MROUND($AL39,2)))*(LOG10($AL39)-LOG10(MROUND($AL39,2)))+AV39)</f>
        <v>#REF!</v>
      </c>
      <c r="BM39" s="151" t="e">
        <f>IF($AL39&lt;2,LOOKUP(CONCATENATE($D39,IF($E39&gt;=1000,$E39,CONCATENATE(0,$E39)),"02"),SilencerParams!$E$3:$E$98,SilencerParams!U$3:U$98)/(LOG10(2)-LOG10(0.0001))*(LOG10($AL39)-LOG10(0.0001)),(BE39-AW39)/(LOG10(IF(MROUND($AL39,2)&lt;=$AL39,MROUND($AL39,2)+2,MROUND($AL39,2)-2))-LOG10(MROUND($AL39,2)))*(LOG10($AL39)-LOG10(MROUND($AL39,2)))+AW39)</f>
        <v>#REF!</v>
      </c>
      <c r="BN39" s="151" t="e">
        <f>IF($AL39&lt;2,LOOKUP(CONCATENATE($D39,IF($E39&gt;=1000,$E39,CONCATENATE(0,$E39)),"02"),SilencerParams!$E$3:$E$98,SilencerParams!V$3:V$98)/(LOG10(2)-LOG10(0.0001))*(LOG10($AL39)-LOG10(0.0001)),(BF39-AX39)/(LOG10(IF(MROUND($AL39,2)&lt;=$AL39,MROUND($AL39,2)+2,MROUND($AL39,2)-2))-LOG10(MROUND($AL39,2)))*(LOG10($AL39)-LOG10(MROUND($AL39,2)))+AX39)</f>
        <v>#REF!</v>
      </c>
      <c r="BO39" s="151" t="e">
        <f>IF($AL39&lt;2,LOOKUP(CONCATENATE($D39,IF($E39&gt;=1000,$E39,CONCATENATE(0,$E39)),"02"),SilencerParams!$E$3:$E$98,SilencerParams!W$3:W$98)/(LOG10(2)-LOG10(0.0001))*(LOG10($AL39)-LOG10(0.0001)),(BG39-AY39)/(LOG10(IF(MROUND($AL39,2)&lt;=$AL39,MROUND($AL39,2)+2,MROUND($AL39,2)-2))-LOG10(MROUND($AL39,2)))*(LOG10($AL39)-LOG10(MROUND($AL39,2)))+AY39)</f>
        <v>#REF!</v>
      </c>
      <c r="BP39" s="151" t="e">
        <f>IF($AL39&lt;2,LOOKUP(CONCATENATE($D39,IF($E39&gt;=1000,$E39,CONCATENATE(0,$E39)),"02"),SilencerParams!$E$3:$E$98,SilencerParams!X$3:X$98)/(LOG10(2)-LOG10(0.0001))*(LOG10($AL39)-LOG10(0.0001)),(BH39-AZ39)/(LOG10(IF(MROUND($AL39,2)&lt;=$AL39,MROUND($AL39,2)+2,MROUND($AL39,2)-2))-LOG10(MROUND($AL39,2)))*(LOG10($AL39)-LOG10(MROUND($AL39,2)))+AZ39)</f>
        <v>#REF!</v>
      </c>
      <c r="BQ39" s="151" t="e">
        <f>IF($AL39&lt;2,LOOKUP(CONCATENATE($D39,IF($E39&gt;=1000,$E39,CONCATENATE(0,$E39)),"02"),SilencerParams!$E$3:$E$98,SilencerParams!Y$3:Y$98)/(LOG10(2)-LOG10(0.0001))*(LOG10($AL39)-LOG10(0.0001)),(BI39-BA39)/(LOG10(IF(MROUND($AL39,2)&lt;=$AL39,MROUND($AL39,2)+2,MROUND($AL39,2)-2))-LOG10(MROUND($AL39,2)))*(LOG10($AL39)-LOG10(MROUND($AL39,2)))+BA39)</f>
        <v>#REF!</v>
      </c>
      <c r="BR39" s="151" t="e">
        <f>IF($AL39&lt;2,LOOKUP(CONCATENATE($D39,IF($E39&gt;=1000,$E39,CONCATENATE(0,$E39)),"02"),SilencerParams!$E$3:$E$98,SilencerParams!Z$3:Z$98)/(LOG10(2)-LOG10(0.0001))*(LOG10($AL39)-LOG10(0.0001)),(BJ39-BB39)/(LOG10(IF(MROUND($AL39,2)&lt;=$AL39,MROUND($AL39,2)+2,MROUND($AL39,2)-2))-LOG10(MROUND($AL39,2)))*(LOG10($AL39)-LOG10(MROUND($AL39,2)))+BB39)</f>
        <v>#REF!</v>
      </c>
      <c r="BS39" s="24" t="e">
        <f t="shared" si="18"/>
        <v>#REF!</v>
      </c>
      <c r="BT39" s="24" t="e">
        <f t="shared" si="19"/>
        <v>#REF!</v>
      </c>
      <c r="BU39" s="24" t="e">
        <f t="shared" si="20"/>
        <v>#REF!</v>
      </c>
      <c r="BV39" s="24" t="e">
        <f t="shared" si="21"/>
        <v>#REF!</v>
      </c>
      <c r="BW39" s="24" t="e">
        <f t="shared" si="22"/>
        <v>#REF!</v>
      </c>
      <c r="BX39" s="24" t="e">
        <f t="shared" si="23"/>
        <v>#REF!</v>
      </c>
      <c r="BY39" s="24" t="e">
        <f t="shared" si="24"/>
        <v>#REF!</v>
      </c>
      <c r="BZ39" s="24" t="e">
        <f t="shared" si="25"/>
        <v>#REF!</v>
      </c>
      <c r="CA39" s="24" t="e">
        <f>10*LOG10(IF(BS39="",0,POWER(10,((BS39+'ModelParams Lw'!$O$4)/10))) +IF(BT39="",0,POWER(10,((BT39+'ModelParams Lw'!$P$4)/10))) +IF(BU39="",0,POWER(10,((BU39+'ModelParams Lw'!$Q$4)/10))) +IF(BV39="",0,POWER(10,((BV39+'ModelParams Lw'!$R$4)/10))) +IF(BW39="",0,POWER(10,((BW39+'ModelParams Lw'!$S$4)/10))) +IF(BX39="",0,POWER(10,((BX39+'ModelParams Lw'!$T$4)/10))) +IF(BY39="",0,POWER(10,((BY39+'ModelParams Lw'!$U$4)/10)))+IF(BZ39="",0,POWER(10,((BZ39+'ModelParams Lw'!$V$4)/10))))</f>
        <v>#REF!</v>
      </c>
      <c r="CB39" s="24" t="e">
        <f t="shared" si="26"/>
        <v>#REF!</v>
      </c>
      <c r="CC39" s="24" t="e">
        <f>(BS39-'ModelParams Lw'!O$10)/'ModelParams Lw'!O$11</f>
        <v>#REF!</v>
      </c>
      <c r="CD39" s="24" t="e">
        <f>(BT39-'ModelParams Lw'!P$10)/'ModelParams Lw'!P$11</f>
        <v>#REF!</v>
      </c>
      <c r="CE39" s="24" t="e">
        <f>(BU39-'ModelParams Lw'!Q$10)/'ModelParams Lw'!Q$11</f>
        <v>#REF!</v>
      </c>
      <c r="CF39" s="24" t="e">
        <f>(BV39-'ModelParams Lw'!R$10)/'ModelParams Lw'!R$11</f>
        <v>#REF!</v>
      </c>
      <c r="CG39" s="24" t="e">
        <f>(BW39-'ModelParams Lw'!S$10)/'ModelParams Lw'!S$11</f>
        <v>#REF!</v>
      </c>
      <c r="CH39" s="24" t="e">
        <f>(BX39-'ModelParams Lw'!T$10)/'ModelParams Lw'!T$11</f>
        <v>#REF!</v>
      </c>
      <c r="CI39" s="24" t="e">
        <f>(BY39-'ModelParams Lw'!U$10)/'ModelParams Lw'!U$11</f>
        <v>#REF!</v>
      </c>
      <c r="CJ39" s="24" t="e">
        <f>(BZ39-'ModelParams Lw'!V$10)/'ModelParams Lw'!V$11</f>
        <v>#REF!</v>
      </c>
      <c r="CK39" s="24">
        <f>IF(Calcul!$E44="SW",'ModelParams Lw'!C$18+'ModelParams Lw'!C$19*LOG(CK$3)+'ModelParams Lw'!C$20*(PI()/4*($D39/1000)^2),IF('ModelParams Lw'!C$21+'ModelParams Lw'!C$22*LOG(CK$3)+'ModelParams Lw'!C$23*(PI()/4*($D39/1000)^2)&lt;'ModelParams Lw'!C$18+'ModelParams Lw'!C$19*LOG(CK$3)+'ModelParams Lw'!C$20*(PI()/4*($D39/1000)^2),'ModelParams Lw'!C$18+'ModelParams Lw'!C$19*LOG(CK$3)+'ModelParams Lw'!C$20*(PI()/4*($D39/1000)^2),'ModelParams Lw'!C$21+'ModelParams Lw'!C$22*LOG(CK$3)+'ModelParams Lw'!C$23*(PI()/4*($D39/1000)^2)))</f>
        <v>31.246735224896717</v>
      </c>
      <c r="CL39" s="24">
        <f>IF(Calcul!$E44="SW",'ModelParams Lw'!D$18+'ModelParams Lw'!D$19*LOG(CL$3)+'ModelParams Lw'!D$20*(PI()/4*($D39/1000)^2),IF('ModelParams Lw'!D$21+'ModelParams Lw'!D$22*LOG(CL$3)+'ModelParams Lw'!D$23*(PI()/4*($D39/1000)^2)&lt;'ModelParams Lw'!D$18+'ModelParams Lw'!D$19*LOG(CL$3)+'ModelParams Lw'!D$20*(PI()/4*($D39/1000)^2),'ModelParams Lw'!D$18+'ModelParams Lw'!D$19*LOG(CL$3)+'ModelParams Lw'!D$20*(PI()/4*($D39/1000)^2),'ModelParams Lw'!D$21+'ModelParams Lw'!D$22*LOG(CL$3)+'ModelParams Lw'!D$23*(PI()/4*($D39/1000)^2)))</f>
        <v>39.203910379364636</v>
      </c>
      <c r="CM39" s="24">
        <f>IF(Calcul!$E44="SW",'ModelParams Lw'!E$18+'ModelParams Lw'!E$19*LOG(CM$3)+'ModelParams Lw'!E$20*(PI()/4*($D39/1000)^2),IF('ModelParams Lw'!E$21+'ModelParams Lw'!E$22*LOG(CM$3)+'ModelParams Lw'!E$23*(PI()/4*($D39/1000)^2)&lt;'ModelParams Lw'!E$18+'ModelParams Lw'!E$19*LOG(CM$3)+'ModelParams Lw'!E$20*(PI()/4*($D39/1000)^2),'ModelParams Lw'!E$18+'ModelParams Lw'!E$19*LOG(CM$3)+'ModelParams Lw'!E$20*(PI()/4*($D39/1000)^2),'ModelParams Lw'!E$21+'ModelParams Lw'!E$22*LOG(CM$3)+'ModelParams Lw'!E$23*(PI()/4*($D39/1000)^2)))</f>
        <v>38.761096154158118</v>
      </c>
      <c r="CN39" s="24">
        <f>IF(Calcul!$E44="SW",'ModelParams Lw'!F$18+'ModelParams Lw'!F$19*LOG(CN$3)+'ModelParams Lw'!F$20*(PI()/4*($D39/1000)^2),IF('ModelParams Lw'!F$21+'ModelParams Lw'!F$22*LOG(CN$3)+'ModelParams Lw'!F$23*(PI()/4*($D39/1000)^2)&lt;'ModelParams Lw'!F$18+'ModelParams Lw'!F$19*LOG(CN$3)+'ModelParams Lw'!F$20*(PI()/4*($D39/1000)^2),'ModelParams Lw'!F$18+'ModelParams Lw'!F$19*LOG(CN$3)+'ModelParams Lw'!F$20*(PI()/4*($D39/1000)^2),'ModelParams Lw'!F$21+'ModelParams Lw'!F$22*LOG(CN$3)+'ModelParams Lw'!F$23*(PI()/4*($D39/1000)^2)))</f>
        <v>42.457901012674256</v>
      </c>
      <c r="CO39" s="24">
        <f>IF(Calcul!$E44="SW",'ModelParams Lw'!G$18+'ModelParams Lw'!G$19*LOG(CO$3)+'ModelParams Lw'!G$20*(PI()/4*($D39/1000)^2),IF('ModelParams Lw'!G$21+'ModelParams Lw'!G$22*LOG(CO$3)+'ModelParams Lw'!G$23*(PI()/4*($D39/1000)^2)&lt;'ModelParams Lw'!G$18+'ModelParams Lw'!G$19*LOG(CO$3)+'ModelParams Lw'!G$20*(PI()/4*($D39/1000)^2),'ModelParams Lw'!G$18+'ModelParams Lw'!G$19*LOG(CO$3)+'ModelParams Lw'!G$20*(PI()/4*($D39/1000)^2),'ModelParams Lw'!G$21+'ModelParams Lw'!G$22*LOG(CO$3)+'ModelParams Lw'!G$23*(PI()/4*($D39/1000)^2)))</f>
        <v>39.983812335865188</v>
      </c>
      <c r="CP39" s="24">
        <f>IF(Calcul!$E44="SW",'ModelParams Lw'!H$18+'ModelParams Lw'!H$19*LOG(CP$3)+'ModelParams Lw'!H$20*(PI()/4*($D39/1000)^2),IF('ModelParams Lw'!H$21+'ModelParams Lw'!H$22*LOG(CP$3)+'ModelParams Lw'!H$23*(PI()/4*($D39/1000)^2)&lt;'ModelParams Lw'!H$18+'ModelParams Lw'!H$19*LOG(CP$3)+'ModelParams Lw'!H$20*(PI()/4*($D39/1000)^2),'ModelParams Lw'!H$18+'ModelParams Lw'!H$19*LOG(CP$3)+'ModelParams Lw'!H$20*(PI()/4*($D39/1000)^2),'ModelParams Lw'!H$21+'ModelParams Lw'!H$22*LOG(CP$3)+'ModelParams Lw'!H$23*(PI()/4*($D39/1000)^2)))</f>
        <v>40.306137042572608</v>
      </c>
      <c r="CQ39" s="24">
        <f>IF(Calcul!$E44="SW",'ModelParams Lw'!I$18+'ModelParams Lw'!I$19*LOG(CQ$3)+'ModelParams Lw'!I$20*(PI()/4*($D39/1000)^2),IF('ModelParams Lw'!I$21+'ModelParams Lw'!I$22*LOG(CQ$3)+'ModelParams Lw'!I$23*(PI()/4*($D39/1000)^2)&lt;'ModelParams Lw'!I$18+'ModelParams Lw'!I$19*LOG(CQ$3)+'ModelParams Lw'!I$20*(PI()/4*($D39/1000)^2),'ModelParams Lw'!I$18+'ModelParams Lw'!I$19*LOG(CQ$3)+'ModelParams Lw'!I$20*(PI()/4*($D39/1000)^2),'ModelParams Lw'!I$21+'ModelParams Lw'!I$22*LOG(CQ$3)+'ModelParams Lw'!I$23*(PI()/4*($D39/1000)^2)))</f>
        <v>35.604370798776131</v>
      </c>
      <c r="CR39" s="24">
        <f>IF(Calcul!$E44="SW",'ModelParams Lw'!J$18+'ModelParams Lw'!J$19*LOG(CR$3)+'ModelParams Lw'!J$20*(PI()/4*($D39/1000)^2),IF('ModelParams Lw'!J$21+'ModelParams Lw'!J$22*LOG(CR$3)+'ModelParams Lw'!J$23*(PI()/4*($D39/1000)^2)&lt;'ModelParams Lw'!J$18+'ModelParams Lw'!J$19*LOG(CR$3)+'ModelParams Lw'!J$20*(PI()/4*($D39/1000)^2),'ModelParams Lw'!J$18+'ModelParams Lw'!J$19*LOG(CR$3)+'ModelParams Lw'!J$20*(PI()/4*($D39/1000)^2),'ModelParams Lw'!J$21+'ModelParams Lw'!J$22*LOG(CR$3)+'ModelParams Lw'!J$23*(PI()/4*($D39/1000)^2)))</f>
        <v>26.405199060578074</v>
      </c>
      <c r="CS39" s="24" t="e">
        <f t="shared" si="3"/>
        <v>#REF!</v>
      </c>
      <c r="CT39" s="24" t="e">
        <f t="shared" si="4"/>
        <v>#REF!</v>
      </c>
      <c r="CU39" s="24" t="e">
        <f t="shared" si="5"/>
        <v>#REF!</v>
      </c>
      <c r="CV39" s="24" t="e">
        <f t="shared" si="6"/>
        <v>#REF!</v>
      </c>
      <c r="CW39" s="24" t="e">
        <f t="shared" si="7"/>
        <v>#REF!</v>
      </c>
      <c r="CX39" s="24" t="e">
        <f t="shared" si="8"/>
        <v>#REF!</v>
      </c>
      <c r="CY39" s="24" t="e">
        <f t="shared" si="9"/>
        <v>#REF!</v>
      </c>
      <c r="CZ39" s="24" t="e">
        <f t="shared" si="10"/>
        <v>#REF!</v>
      </c>
      <c r="DA39" s="24" t="e">
        <f>10*LOG10(IF(CS39="",0,POWER(10,((CS39+'ModelParams Lw'!$O$4)/10))) +IF(CT39="",0,POWER(10,((CT39+'ModelParams Lw'!$P$4)/10))) +IF(CU39="",0,POWER(10,((CU39+'ModelParams Lw'!$Q$4)/10))) +IF(CV39="",0,POWER(10,((CV39+'ModelParams Lw'!$R$4)/10))) +IF(CW39="",0,POWER(10,((CW39+'ModelParams Lw'!$S$4)/10))) +IF(CX39="",0,POWER(10,((CX39+'ModelParams Lw'!$T$4)/10))) +IF(CY39="",0,POWER(10,((CY39+'ModelParams Lw'!$U$4)/10)))+IF(CZ39="",0,POWER(10,((CZ39+'ModelParams Lw'!$V$4)/10))))</f>
        <v>#REF!</v>
      </c>
      <c r="DB39" s="24" t="e">
        <f t="shared" si="27"/>
        <v>#REF!</v>
      </c>
      <c r="DC39" s="24" t="e">
        <f>(CS39-'ModelParams Lw'!$O$10)/'ModelParams Lw'!$O$11</f>
        <v>#REF!</v>
      </c>
      <c r="DD39" s="24" t="e">
        <f>(CT39-'ModelParams Lw'!$P$10)/'ModelParams Lw'!$P$11</f>
        <v>#REF!</v>
      </c>
      <c r="DE39" s="24" t="e">
        <f>(CU39-'ModelParams Lw'!$Q$10)/'ModelParams Lw'!$Q$11</f>
        <v>#REF!</v>
      </c>
      <c r="DF39" s="24" t="e">
        <f>(CV39-'ModelParams Lw'!$R$10)/'ModelParams Lw'!$R$11</f>
        <v>#REF!</v>
      </c>
      <c r="DG39" s="24" t="e">
        <f>(CW39-'ModelParams Lw'!$S$10)/'ModelParams Lw'!$S$11</f>
        <v>#REF!</v>
      </c>
      <c r="DH39" s="24" t="e">
        <f>(CX39-'ModelParams Lw'!$T$10)/'ModelParams Lw'!$T$11</f>
        <v>#REF!</v>
      </c>
      <c r="DI39" s="24" t="e">
        <f>(CY39-'ModelParams Lw'!$U$10)/'ModelParams Lw'!$U$11</f>
        <v>#REF!</v>
      </c>
      <c r="DJ39" s="24" t="e">
        <f>(CZ39-'ModelParams Lw'!$V$10)/'ModelParams Lw'!$V$11</f>
        <v>#REF!</v>
      </c>
    </row>
    <row r="40" spans="1:114">
      <c r="A40" s="12">
        <f>Calcul!B45</f>
        <v>0</v>
      </c>
      <c r="B40" s="12">
        <f t="shared" si="11"/>
        <v>0</v>
      </c>
      <c r="C40" s="12">
        <f>Calcul!C45</f>
        <v>0</v>
      </c>
      <c r="D40" s="12">
        <f>Calcul!D45</f>
        <v>0</v>
      </c>
      <c r="E40" s="12">
        <f t="shared" si="12"/>
        <v>400</v>
      </c>
      <c r="F40" s="12">
        <f t="shared" si="13"/>
        <v>900</v>
      </c>
      <c r="G40" s="12" t="e">
        <f t="shared" si="14"/>
        <v>#DIV/0!</v>
      </c>
      <c r="H40" s="24" t="e">
        <f t="shared" si="28"/>
        <v>#DIV/0!</v>
      </c>
      <c r="I40" s="24">
        <f>'ModelParams Lw'!$B$6*EXP('ModelParams Lw'!$C$6*D40)</f>
        <v>-0.98585217513044054</v>
      </c>
      <c r="J40" s="24">
        <f>'ModelParams Lw'!$B$7*D40^2+'ModelParams Lw'!$C$7*D40+'ModelParams Lw'!$D$7</f>
        <v>-7.1</v>
      </c>
      <c r="K40" s="24">
        <f>'ModelParams Lw'!$B$8*D40^2+'ModelParams Lw'!$C$8*D40+'ModelParams Lw'!$D$8</f>
        <v>46.485999999999997</v>
      </c>
      <c r="L40" s="21" t="e">
        <f t="shared" si="15"/>
        <v>#DIV/0!</v>
      </c>
      <c r="M40" s="21" t="e">
        <f t="shared" si="15"/>
        <v>#DIV/0!</v>
      </c>
      <c r="N40" s="21" t="e">
        <f t="shared" si="15"/>
        <v>#DIV/0!</v>
      </c>
      <c r="O40" s="21" t="e">
        <f t="shared" si="15"/>
        <v>#DIV/0!</v>
      </c>
      <c r="P40" s="21" t="e">
        <f t="shared" si="15"/>
        <v>#DIV/0!</v>
      </c>
      <c r="Q40" s="21" t="e">
        <f t="shared" si="15"/>
        <v>#DIV/0!</v>
      </c>
      <c r="R40" s="21" t="e">
        <f t="shared" si="15"/>
        <v>#DIV/0!</v>
      </c>
      <c r="S40" s="21" t="e">
        <f t="shared" si="15"/>
        <v>#DIV/0!</v>
      </c>
      <c r="T40" s="24" t="e">
        <f>'ModelParams Lw'!$B$3+'ModelParams Lw'!$B$4*LOG10($B40/3600/(PI()/4*($D40/1000)^2))+'ModelParams Lw'!$B$5*LOG10(2*$H40/(1.2*($B40/3600/(PI()/4*($D40/1000)^2))^2))+10*LOG10($D40/1000)+L40</f>
        <v>#DIV/0!</v>
      </c>
      <c r="U40" s="24" t="e">
        <f>'ModelParams Lw'!$B$3+'ModelParams Lw'!$B$4*LOG10($B40/3600/(PI()/4*($D40/1000)^2))+'ModelParams Lw'!$B$5*LOG10(2*$H40/(1.2*($B40/3600/(PI()/4*($D40/1000)^2))^2))+10*LOG10($D40/1000)+M40</f>
        <v>#DIV/0!</v>
      </c>
      <c r="V40" s="24" t="e">
        <f>'ModelParams Lw'!$B$3+'ModelParams Lw'!$B$4*LOG10($B40/3600/(PI()/4*($D40/1000)^2))+'ModelParams Lw'!$B$5*LOG10(2*$H40/(1.2*($B40/3600/(PI()/4*($D40/1000)^2))^2))+10*LOG10($D40/1000)+N40</f>
        <v>#DIV/0!</v>
      </c>
      <c r="W40" s="24" t="e">
        <f>'ModelParams Lw'!$B$3+'ModelParams Lw'!$B$4*LOG10($B40/3600/(PI()/4*($D40/1000)^2))+'ModelParams Lw'!$B$5*LOG10(2*$H40/(1.2*($B40/3600/(PI()/4*($D40/1000)^2))^2))+10*LOG10($D40/1000)+O40</f>
        <v>#DIV/0!</v>
      </c>
      <c r="X40" s="24" t="e">
        <f>'ModelParams Lw'!$B$3+'ModelParams Lw'!$B$4*LOG10($B40/3600/(PI()/4*($D40/1000)^2))+'ModelParams Lw'!$B$5*LOG10(2*$H40/(1.2*($B40/3600/(PI()/4*($D40/1000)^2))^2))+10*LOG10($D40/1000)+P40</f>
        <v>#DIV/0!</v>
      </c>
      <c r="Y40" s="24" t="e">
        <f>'ModelParams Lw'!$B$3+'ModelParams Lw'!$B$4*LOG10($B40/3600/(PI()/4*($D40/1000)^2))+'ModelParams Lw'!$B$5*LOG10(2*$H40/(1.2*($B40/3600/(PI()/4*($D40/1000)^2))^2))+10*LOG10($D40/1000)+Q40</f>
        <v>#DIV/0!</v>
      </c>
      <c r="Z40" s="24" t="e">
        <f>'ModelParams Lw'!$B$3+'ModelParams Lw'!$B$4*LOG10($B40/3600/(PI()/4*($D40/1000)^2))+'ModelParams Lw'!$B$5*LOG10(2*$H40/(1.2*($B40/3600/(PI()/4*($D40/1000)^2))^2))+10*LOG10($D40/1000)+R40</f>
        <v>#DIV/0!</v>
      </c>
      <c r="AA40" s="24" t="e">
        <f>'ModelParams Lw'!$B$3+'ModelParams Lw'!$B$4*LOG10($B40/3600/(PI()/4*($D40/1000)^2))+'ModelParams Lw'!$B$5*LOG10(2*$H40/(1.2*($B40/3600/(PI()/4*($D40/1000)^2))^2))+10*LOG10($D40/1000)+S40</f>
        <v>#DIV/0!</v>
      </c>
      <c r="AB40" s="24" t="e">
        <f>10*LOG10(IF(T40="",0,POWER(10,((T40+'ModelParams Lw'!$O$4)/10))) +IF(U40="",0,POWER(10,((U40+'ModelParams Lw'!$P$4)/10))) +IF(V40="",0,POWER(10,((V40+'ModelParams Lw'!$Q$4)/10))) +IF(W40="",0,POWER(10,((W40+'ModelParams Lw'!$R$4)/10))) +IF(X40="",0,POWER(10,((X40+'ModelParams Lw'!$S$4)/10))) +IF(Y40="",0,POWER(10,((Y40+'ModelParams Lw'!$T$4)/10))) +IF(Z40="",0,POWER(10,((Z40+'ModelParams Lw'!$U$4)/10)))+IF(AA40="",0,POWER(10,((AA40+'ModelParams Lw'!$V$4)/10))))</f>
        <v>#DIV/0!</v>
      </c>
      <c r="AC40" s="24" t="e">
        <f t="shared" si="16"/>
        <v>#DIV/0!</v>
      </c>
      <c r="AD40" s="24" t="e">
        <f>(T40-'ModelParams Lw'!O$10)/'ModelParams Lw'!O$11</f>
        <v>#DIV/0!</v>
      </c>
      <c r="AE40" s="24" t="e">
        <f>(U40-'ModelParams Lw'!P$10)/'ModelParams Lw'!P$11</f>
        <v>#DIV/0!</v>
      </c>
      <c r="AF40" s="24" t="e">
        <f>(V40-'ModelParams Lw'!Q$10)/'ModelParams Lw'!Q$11</f>
        <v>#DIV/0!</v>
      </c>
      <c r="AG40" s="24" t="e">
        <f>(W40-'ModelParams Lw'!R$10)/'ModelParams Lw'!R$11</f>
        <v>#DIV/0!</v>
      </c>
      <c r="AH40" s="24" t="e">
        <f>(X40-'ModelParams Lw'!S$10)/'ModelParams Lw'!S$11</f>
        <v>#DIV/0!</v>
      </c>
      <c r="AI40" s="24" t="e">
        <f>(Y40-'ModelParams Lw'!T$10)/'ModelParams Lw'!T$11</f>
        <v>#DIV/0!</v>
      </c>
      <c r="AJ40" s="24" t="e">
        <f>(Z40-'ModelParams Lw'!U$10)/'ModelParams Lw'!U$11</f>
        <v>#DIV/0!</v>
      </c>
      <c r="AK40" s="24" t="e">
        <f>(AA40-'ModelParams Lw'!V$10)/'ModelParams Lw'!V$11</f>
        <v>#DIV/0!</v>
      </c>
      <c r="AL40" s="24" t="e">
        <f t="shared" si="17"/>
        <v>#DIV/0!</v>
      </c>
      <c r="AM40" s="24" t="e">
        <f>LOOKUP($G40,SilencerParams!$E$3:$E$98,SilencerParams!K$3:K$98)</f>
        <v>#DIV/0!</v>
      </c>
      <c r="AN40" s="24" t="e">
        <f>LOOKUP($G40,SilencerParams!$E$3:$E$98,SilencerParams!L$3:L$98)</f>
        <v>#DIV/0!</v>
      </c>
      <c r="AO40" s="24" t="e">
        <f>LOOKUP($G40,SilencerParams!$E$3:$E$98,SilencerParams!M$3:M$98)</f>
        <v>#DIV/0!</v>
      </c>
      <c r="AP40" s="24" t="e">
        <f>LOOKUP($G40,SilencerParams!$E$3:$E$98,SilencerParams!N$3:N$98)</f>
        <v>#DIV/0!</v>
      </c>
      <c r="AQ40" s="24" t="e">
        <f>LOOKUP($G40,SilencerParams!$E$3:$E$98,SilencerParams!O$3:O$98)</f>
        <v>#DIV/0!</v>
      </c>
      <c r="AR40" s="24" t="e">
        <f>LOOKUP($G40,SilencerParams!$E$3:$E$98,SilencerParams!P$3:P$98)</f>
        <v>#DIV/0!</v>
      </c>
      <c r="AS40" s="24" t="e">
        <f>LOOKUP($G40,SilencerParams!$E$3:$E$98,SilencerParams!Q$3:Q$98)</f>
        <v>#DIV/0!</v>
      </c>
      <c r="AT40" s="24" t="e">
        <f>LOOKUP($G40,SilencerParams!$E$3:$E$98,SilencerParams!R$3:R$98)</f>
        <v>#DIV/0!</v>
      </c>
      <c r="AU40" s="151" t="e">
        <f>LOOKUP($G40,SilencerParams!$E$3:$E$98,SilencerParams!S$3:S$98)</f>
        <v>#DIV/0!</v>
      </c>
      <c r="AV40" s="151" t="e">
        <f>LOOKUP($G40,SilencerParams!$E$3:$E$98,SilencerParams!T$3:T$98)</f>
        <v>#DIV/0!</v>
      </c>
      <c r="AW40" s="151" t="e">
        <f>LOOKUP($G40,SilencerParams!$E$3:$E$98,SilencerParams!U$3:U$98)</f>
        <v>#DIV/0!</v>
      </c>
      <c r="AX40" s="151" t="e">
        <f>LOOKUP($G40,SilencerParams!$E$3:$E$98,SilencerParams!V$3:V$98)</f>
        <v>#DIV/0!</v>
      </c>
      <c r="AY40" s="151" t="e">
        <f>LOOKUP($G40,SilencerParams!$E$3:$E$98,SilencerParams!W$3:W$98)</f>
        <v>#DIV/0!</v>
      </c>
      <c r="AZ40" s="151" t="e">
        <f>LOOKUP($G40,SilencerParams!$E$3:$E$98,SilencerParams!X$3:X$98)</f>
        <v>#DIV/0!</v>
      </c>
      <c r="BA40" s="151" t="e">
        <f>LOOKUP($G40,SilencerParams!$E$3:$E$98,SilencerParams!Y$3:Y$98)</f>
        <v>#DIV/0!</v>
      </c>
      <c r="BB40" s="151" t="e">
        <f>LOOKUP($G40,SilencerParams!$E$3:$E$98,SilencerParams!Z$3:Z$98)</f>
        <v>#DIV/0!</v>
      </c>
      <c r="BC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LOOKUP(IF(MROUND($AL40,2)&lt;=$AL40,CONCATENATE($D40,IF($F40&gt;=1000,$F40,CONCATENATE(0,$F40)),CONCATENATE(0,MROUND($AL40,2)+2)),CONCATENATE($D40,IF($F40&gt;=1000,$F40,CONCATENATE(0,$F40)),CONCATENATE(0,MROUND($AL40,2)-2))),SilencerParams!$E$3:$E$98,SilencerParams!S$3:S$98)</f>
        <v>#DIV/0!</v>
      </c>
      <c r="BD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LOOKUP(IF(MROUND($AL40,2)&lt;=$AL40,CONCATENATE($D40,IF($F40&gt;=1000,$F40,CONCATENATE(0,$F40)),CONCATENATE(0,MROUND($AL40,2)+2)),CONCATENATE($D40,IF($F40&gt;=1000,$F40,CONCATENATE(0,$F40)),CONCATENATE(0,MROUND($AL40,2)-2))),SilencerParams!$E$3:$E$98,SilencerParams!T$3:T$98)</f>
        <v>#DIV/0!</v>
      </c>
      <c r="BE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LOOKUP(IF(MROUND($AL40,2)&lt;=$AL40,CONCATENATE($D40,IF($F40&gt;=1000,$F40,CONCATENATE(0,$F40)),CONCATENATE(0,MROUND($AL40,2)+2)),CONCATENATE($D40,IF($F40&gt;=1000,$F40,CONCATENATE(0,$F40)),CONCATENATE(0,MROUND($AL40,2)-2))),SilencerParams!$E$3:$E$98,SilencerParams!U$3:U$98)</f>
        <v>#DIV/0!</v>
      </c>
      <c r="BF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LOOKUP(IF(MROUND($AL40,2)&lt;=$AL40,CONCATENATE($D40,IF($F40&gt;=1000,$F40,CONCATENATE(0,$F40)),CONCATENATE(0,MROUND($AL40,2)+2)),CONCATENATE($D40,IF($F40&gt;=1000,$F40,CONCATENATE(0,$F40)),CONCATENATE(0,MROUND($AL40,2)-2))),SilencerParams!$E$3:$E$98,SilencerParams!V$3:V$98)</f>
        <v>#DIV/0!</v>
      </c>
      <c r="BG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LOOKUP(IF(MROUND($AL40,2)&lt;=$AL40,CONCATENATE($D40,IF($F40&gt;=1000,$F40,CONCATENATE(0,$F40)),CONCATENATE(0,MROUND($AL40,2)+2)),CONCATENATE($D40,IF($F40&gt;=1000,$F40,CONCATENATE(0,$F40)),CONCATENATE(0,MROUND($AL40,2)-2))),SilencerParams!$E$3:$E$98,SilencerParams!W$3:W$98)</f>
        <v>#DIV/0!</v>
      </c>
      <c r="BH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LOOKUP(IF(MROUND($AL40,2)&lt;=$AL40,CONCATENATE($D40,IF($F40&gt;=1000,$F40,CONCATENATE(0,$F40)),CONCATENATE(0,MROUND($AL40,2)+2)),CONCATENATE($D40,IF($F40&gt;=1000,$F40,CONCATENATE(0,$F40)),CONCATENATE(0,MROUND($AL40,2)-2))),SilencerParams!$E$3:$E$98,SilencerParams!X$3:X$98)</f>
        <v>#DIV/0!</v>
      </c>
      <c r="BI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LOOKUP(IF(MROUND($AL40,2)&lt;=$AL40,CONCATENATE($D40,IF($F40&gt;=1000,$F40,CONCATENATE(0,$F40)),CONCATENATE(0,MROUND($AL40,2)+2)),CONCATENATE($D40,IF($F40&gt;=1000,$F40,CONCATENATE(0,$F40)),CONCATENATE(0,MROUND($AL40,2)-2))),SilencerParams!$E$3:$E$98,SilencerParams!Y$3:Y$98)</f>
        <v>#DIV/0!</v>
      </c>
      <c r="BJ40" s="151" t="e">
        <f>LOOKUP(IF(MROUND($AL40,2)&lt;=$AL40,CONCATENATE($D40,IF($F40&gt;=1000,$F40,CONCATENATE(0,$F40)),CONCATENATE(0,MROUND($AL40,2)+2)),CONCATENATE($D40,IF($F40&gt;=1000,$F40,CONCATENATE(0,$F40)),CONCATENATE(0,MROUND($AL40,2)-2))),SilencerParams!$E$3:$E$98,SilencerParams!Z$3:Z$98)</f>
        <v>#DIV/0!</v>
      </c>
      <c r="BK40" s="151" t="e">
        <f>IF($AL40&lt;2,LOOKUP(CONCATENATE($D40,IF($E40&gt;=1000,$E40,CONCATENATE(0,$E40)),"02"),SilencerParams!$E$3:$E$98,SilencerParams!S$3:S$98)/(LOG10(2)-LOG10(0.0001))*(LOG10($AL40)-LOG10(0.0001)),(BC40-AU40)/(LOG10(IF(MROUND($AL40,2)&lt;=$AL40,MROUND($AL40,2)+2,MROUND($AL40,2)-2))-LOG10(MROUND($AL40,2)))*(LOG10($AL40)-LOG10(MROUND($AL40,2)))+AU40)</f>
        <v>#DIV/0!</v>
      </c>
      <c r="BL40" s="151" t="e">
        <f>IF($AL40&lt;2,LOOKUP(CONCATENATE($D40,IF($E40&gt;=1000,$E40,CONCATENATE(0,$E40)),"02"),SilencerParams!$E$3:$E$98,SilencerParams!T$3:T$98)/(LOG10(2)-LOG10(0.0001))*(LOG10($AL40)-LOG10(0.0001)),(BD40-AV40)/(LOG10(IF(MROUND($AL40,2)&lt;=$AL40,MROUND($AL40,2)+2,MROUND($AL40,2)-2))-LOG10(MROUND($AL40,2)))*(LOG10($AL40)-LOG10(MROUND($AL40,2)))+AV40)</f>
        <v>#DIV/0!</v>
      </c>
      <c r="BM40" s="151" t="e">
        <f>IF($AL40&lt;2,LOOKUP(CONCATENATE($D40,IF($E40&gt;=1000,$E40,CONCATENATE(0,$E40)),"02"),SilencerParams!$E$3:$E$98,SilencerParams!U$3:U$98)/(LOG10(2)-LOG10(0.0001))*(LOG10($AL40)-LOG10(0.0001)),(BE40-AW40)/(LOG10(IF(MROUND($AL40,2)&lt;=$AL40,MROUND($AL40,2)+2,MROUND($AL40,2)-2))-LOG10(MROUND($AL40,2)))*(LOG10($AL40)-LOG10(MROUND($AL40,2)))+AW40)</f>
        <v>#DIV/0!</v>
      </c>
      <c r="BN40" s="151" t="e">
        <f>IF($AL40&lt;2,LOOKUP(CONCATENATE($D40,IF($E40&gt;=1000,$E40,CONCATENATE(0,$E40)),"02"),SilencerParams!$E$3:$E$98,SilencerParams!V$3:V$98)/(LOG10(2)-LOG10(0.0001))*(LOG10($AL40)-LOG10(0.0001)),(BF40-AX40)/(LOG10(IF(MROUND($AL40,2)&lt;=$AL40,MROUND($AL40,2)+2,MROUND($AL40,2)-2))-LOG10(MROUND($AL40,2)))*(LOG10($AL40)-LOG10(MROUND($AL40,2)))+AX40)</f>
        <v>#DIV/0!</v>
      </c>
      <c r="BO40" s="151" t="e">
        <f>IF($AL40&lt;2,LOOKUP(CONCATENATE($D40,IF($E40&gt;=1000,$E40,CONCATENATE(0,$E40)),"02"),SilencerParams!$E$3:$E$98,SilencerParams!W$3:W$98)/(LOG10(2)-LOG10(0.0001))*(LOG10($AL40)-LOG10(0.0001)),(BG40-AY40)/(LOG10(IF(MROUND($AL40,2)&lt;=$AL40,MROUND($AL40,2)+2,MROUND($AL40,2)-2))-LOG10(MROUND($AL40,2)))*(LOG10($AL40)-LOG10(MROUND($AL40,2)))+AY40)</f>
        <v>#DIV/0!</v>
      </c>
      <c r="BP40" s="151" t="e">
        <f>IF($AL40&lt;2,LOOKUP(CONCATENATE($D40,IF($E40&gt;=1000,$E40,CONCATENATE(0,$E40)),"02"),SilencerParams!$E$3:$E$98,SilencerParams!X$3:X$98)/(LOG10(2)-LOG10(0.0001))*(LOG10($AL40)-LOG10(0.0001)),(BH40-AZ40)/(LOG10(IF(MROUND($AL40,2)&lt;=$AL40,MROUND($AL40,2)+2,MROUND($AL40,2)-2))-LOG10(MROUND($AL40,2)))*(LOG10($AL40)-LOG10(MROUND($AL40,2)))+AZ40)</f>
        <v>#DIV/0!</v>
      </c>
      <c r="BQ40" s="151" t="e">
        <f>IF($AL40&lt;2,LOOKUP(CONCATENATE($D40,IF($E40&gt;=1000,$E40,CONCATENATE(0,$E40)),"02"),SilencerParams!$E$3:$E$98,SilencerParams!Y$3:Y$98)/(LOG10(2)-LOG10(0.0001))*(LOG10($AL40)-LOG10(0.0001)),(BI40-BA40)/(LOG10(IF(MROUND($AL40,2)&lt;=$AL40,MROUND($AL40,2)+2,MROUND($AL40,2)-2))-LOG10(MROUND($AL40,2)))*(LOG10($AL40)-LOG10(MROUND($AL40,2)))+BA40)</f>
        <v>#DIV/0!</v>
      </c>
      <c r="BR40" s="151" t="e">
        <f>IF($AL40&lt;2,LOOKUP(CONCATENATE($D40,IF($E40&gt;=1000,$E40,CONCATENATE(0,$E40)),"02"),SilencerParams!$E$3:$E$98,SilencerParams!Z$3:Z$98)/(LOG10(2)-LOG10(0.0001))*(LOG10($AL40)-LOG10(0.0001)),(BJ40-BB40)/(LOG10(IF(MROUND($AL40,2)&lt;=$AL40,MROUND($AL40,2)+2,MROUND($AL40,2)-2))-LOG10(MROUND($AL40,2)))*(LOG10($AL40)-LOG10(MROUND($AL40,2)))+BB40)</f>
        <v>#DIV/0!</v>
      </c>
      <c r="BS40" s="24" t="e">
        <f t="shared" si="18"/>
        <v>#DIV/0!</v>
      </c>
      <c r="BT40" s="24" t="e">
        <f t="shared" si="19"/>
        <v>#DIV/0!</v>
      </c>
      <c r="BU40" s="24" t="e">
        <f t="shared" si="20"/>
        <v>#DIV/0!</v>
      </c>
      <c r="BV40" s="24" t="e">
        <f t="shared" si="21"/>
        <v>#DIV/0!</v>
      </c>
      <c r="BW40" s="24" t="e">
        <f t="shared" si="22"/>
        <v>#DIV/0!</v>
      </c>
      <c r="BX40" s="24" t="e">
        <f t="shared" si="23"/>
        <v>#DIV/0!</v>
      </c>
      <c r="BY40" s="24" t="e">
        <f t="shared" si="24"/>
        <v>#DIV/0!</v>
      </c>
      <c r="BZ40" s="24" t="e">
        <f t="shared" si="25"/>
        <v>#DIV/0!</v>
      </c>
      <c r="CA40" s="24" t="e">
        <f>10*LOG10(IF(BS40="",0,POWER(10,((BS40+'ModelParams Lw'!$O$4)/10))) +IF(BT40="",0,POWER(10,((BT40+'ModelParams Lw'!$P$4)/10))) +IF(BU40="",0,POWER(10,((BU40+'ModelParams Lw'!$Q$4)/10))) +IF(BV40="",0,POWER(10,((BV40+'ModelParams Lw'!$R$4)/10))) +IF(BW40="",0,POWER(10,((BW40+'ModelParams Lw'!$S$4)/10))) +IF(BX40="",0,POWER(10,((BX40+'ModelParams Lw'!$T$4)/10))) +IF(BY40="",0,POWER(10,((BY40+'ModelParams Lw'!$U$4)/10)))+IF(BZ40="",0,POWER(10,((BZ40+'ModelParams Lw'!$V$4)/10))))</f>
        <v>#DIV/0!</v>
      </c>
      <c r="CB40" s="24" t="e">
        <f t="shared" si="26"/>
        <v>#DIV/0!</v>
      </c>
      <c r="CC40" s="24" t="e">
        <f>(BS40-'ModelParams Lw'!O$10)/'ModelParams Lw'!O$11</f>
        <v>#DIV/0!</v>
      </c>
      <c r="CD40" s="24" t="e">
        <f>(BT40-'ModelParams Lw'!P$10)/'ModelParams Lw'!P$11</f>
        <v>#DIV/0!</v>
      </c>
      <c r="CE40" s="24" t="e">
        <f>(BU40-'ModelParams Lw'!Q$10)/'ModelParams Lw'!Q$11</f>
        <v>#DIV/0!</v>
      </c>
      <c r="CF40" s="24" t="e">
        <f>(BV40-'ModelParams Lw'!R$10)/'ModelParams Lw'!R$11</f>
        <v>#DIV/0!</v>
      </c>
      <c r="CG40" s="24" t="e">
        <f>(BW40-'ModelParams Lw'!S$10)/'ModelParams Lw'!S$11</f>
        <v>#DIV/0!</v>
      </c>
      <c r="CH40" s="24" t="e">
        <f>(BX40-'ModelParams Lw'!T$10)/'ModelParams Lw'!T$11</f>
        <v>#DIV/0!</v>
      </c>
      <c r="CI40" s="24" t="e">
        <f>(BY40-'ModelParams Lw'!U$10)/'ModelParams Lw'!U$11</f>
        <v>#DIV/0!</v>
      </c>
      <c r="CJ40" s="24" t="e">
        <f>(BZ40-'ModelParams Lw'!V$10)/'ModelParams Lw'!V$11</f>
        <v>#DIV/0!</v>
      </c>
      <c r="CK40" s="24">
        <f>IF(Calcul!$E45="SW",'ModelParams Lw'!C$18+'ModelParams Lw'!C$19*LOG(CK$3)+'ModelParams Lw'!C$20*(PI()/4*($D40/1000)^2),IF('ModelParams Lw'!C$21+'ModelParams Lw'!C$22*LOG(CK$3)+'ModelParams Lw'!C$23*(PI()/4*($D40/1000)^2)&lt;'ModelParams Lw'!C$18+'ModelParams Lw'!C$19*LOG(CK$3)+'ModelParams Lw'!C$20*(PI()/4*($D40/1000)^2),'ModelParams Lw'!C$18+'ModelParams Lw'!C$19*LOG(CK$3)+'ModelParams Lw'!C$20*(PI()/4*($D40/1000)^2),'ModelParams Lw'!C$21+'ModelParams Lw'!C$22*LOG(CK$3)+'ModelParams Lw'!C$23*(PI()/4*($D40/1000)^2)))</f>
        <v>31.246735224896717</v>
      </c>
      <c r="CL40" s="24">
        <f>IF(Calcul!$E45="SW",'ModelParams Lw'!D$18+'ModelParams Lw'!D$19*LOG(CL$3)+'ModelParams Lw'!D$20*(PI()/4*($D40/1000)^2),IF('ModelParams Lw'!D$21+'ModelParams Lw'!D$22*LOG(CL$3)+'ModelParams Lw'!D$23*(PI()/4*($D40/1000)^2)&lt;'ModelParams Lw'!D$18+'ModelParams Lw'!D$19*LOG(CL$3)+'ModelParams Lw'!D$20*(PI()/4*($D40/1000)^2),'ModelParams Lw'!D$18+'ModelParams Lw'!D$19*LOG(CL$3)+'ModelParams Lw'!D$20*(PI()/4*($D40/1000)^2),'ModelParams Lw'!D$21+'ModelParams Lw'!D$22*LOG(CL$3)+'ModelParams Lw'!D$23*(PI()/4*($D40/1000)^2)))</f>
        <v>39.203910379364636</v>
      </c>
      <c r="CM40" s="24">
        <f>IF(Calcul!$E45="SW",'ModelParams Lw'!E$18+'ModelParams Lw'!E$19*LOG(CM$3)+'ModelParams Lw'!E$20*(PI()/4*($D40/1000)^2),IF('ModelParams Lw'!E$21+'ModelParams Lw'!E$22*LOG(CM$3)+'ModelParams Lw'!E$23*(PI()/4*($D40/1000)^2)&lt;'ModelParams Lw'!E$18+'ModelParams Lw'!E$19*LOG(CM$3)+'ModelParams Lw'!E$20*(PI()/4*($D40/1000)^2),'ModelParams Lw'!E$18+'ModelParams Lw'!E$19*LOG(CM$3)+'ModelParams Lw'!E$20*(PI()/4*($D40/1000)^2),'ModelParams Lw'!E$21+'ModelParams Lw'!E$22*LOG(CM$3)+'ModelParams Lw'!E$23*(PI()/4*($D40/1000)^2)))</f>
        <v>38.761096154158118</v>
      </c>
      <c r="CN40" s="24">
        <f>IF(Calcul!$E45="SW",'ModelParams Lw'!F$18+'ModelParams Lw'!F$19*LOG(CN$3)+'ModelParams Lw'!F$20*(PI()/4*($D40/1000)^2),IF('ModelParams Lw'!F$21+'ModelParams Lw'!F$22*LOG(CN$3)+'ModelParams Lw'!F$23*(PI()/4*($D40/1000)^2)&lt;'ModelParams Lw'!F$18+'ModelParams Lw'!F$19*LOG(CN$3)+'ModelParams Lw'!F$20*(PI()/4*($D40/1000)^2),'ModelParams Lw'!F$18+'ModelParams Lw'!F$19*LOG(CN$3)+'ModelParams Lw'!F$20*(PI()/4*($D40/1000)^2),'ModelParams Lw'!F$21+'ModelParams Lw'!F$22*LOG(CN$3)+'ModelParams Lw'!F$23*(PI()/4*($D40/1000)^2)))</f>
        <v>42.457901012674256</v>
      </c>
      <c r="CO40" s="24">
        <f>IF(Calcul!$E45="SW",'ModelParams Lw'!G$18+'ModelParams Lw'!G$19*LOG(CO$3)+'ModelParams Lw'!G$20*(PI()/4*($D40/1000)^2),IF('ModelParams Lw'!G$21+'ModelParams Lw'!G$22*LOG(CO$3)+'ModelParams Lw'!G$23*(PI()/4*($D40/1000)^2)&lt;'ModelParams Lw'!G$18+'ModelParams Lw'!G$19*LOG(CO$3)+'ModelParams Lw'!G$20*(PI()/4*($D40/1000)^2),'ModelParams Lw'!G$18+'ModelParams Lw'!G$19*LOG(CO$3)+'ModelParams Lw'!G$20*(PI()/4*($D40/1000)^2),'ModelParams Lw'!G$21+'ModelParams Lw'!G$22*LOG(CO$3)+'ModelParams Lw'!G$23*(PI()/4*($D40/1000)^2)))</f>
        <v>39.983812335865188</v>
      </c>
      <c r="CP40" s="24">
        <f>IF(Calcul!$E45="SW",'ModelParams Lw'!H$18+'ModelParams Lw'!H$19*LOG(CP$3)+'ModelParams Lw'!H$20*(PI()/4*($D40/1000)^2),IF('ModelParams Lw'!H$21+'ModelParams Lw'!H$22*LOG(CP$3)+'ModelParams Lw'!H$23*(PI()/4*($D40/1000)^2)&lt;'ModelParams Lw'!H$18+'ModelParams Lw'!H$19*LOG(CP$3)+'ModelParams Lw'!H$20*(PI()/4*($D40/1000)^2),'ModelParams Lw'!H$18+'ModelParams Lw'!H$19*LOG(CP$3)+'ModelParams Lw'!H$20*(PI()/4*($D40/1000)^2),'ModelParams Lw'!H$21+'ModelParams Lw'!H$22*LOG(CP$3)+'ModelParams Lw'!H$23*(PI()/4*($D40/1000)^2)))</f>
        <v>40.306137042572608</v>
      </c>
      <c r="CQ40" s="24">
        <f>IF(Calcul!$E45="SW",'ModelParams Lw'!I$18+'ModelParams Lw'!I$19*LOG(CQ$3)+'ModelParams Lw'!I$20*(PI()/4*($D40/1000)^2),IF('ModelParams Lw'!I$21+'ModelParams Lw'!I$22*LOG(CQ$3)+'ModelParams Lw'!I$23*(PI()/4*($D40/1000)^2)&lt;'ModelParams Lw'!I$18+'ModelParams Lw'!I$19*LOG(CQ$3)+'ModelParams Lw'!I$20*(PI()/4*($D40/1000)^2),'ModelParams Lw'!I$18+'ModelParams Lw'!I$19*LOG(CQ$3)+'ModelParams Lw'!I$20*(PI()/4*($D40/1000)^2),'ModelParams Lw'!I$21+'ModelParams Lw'!I$22*LOG(CQ$3)+'ModelParams Lw'!I$23*(PI()/4*($D40/1000)^2)))</f>
        <v>35.604370798776131</v>
      </c>
      <c r="CR40" s="24">
        <f>IF(Calcul!$E45="SW",'ModelParams Lw'!J$18+'ModelParams Lw'!J$19*LOG(CR$3)+'ModelParams Lw'!J$20*(PI()/4*($D40/1000)^2),IF('ModelParams Lw'!J$21+'ModelParams Lw'!J$22*LOG(CR$3)+'ModelParams Lw'!J$23*(PI()/4*($D40/1000)^2)&lt;'ModelParams Lw'!J$18+'ModelParams Lw'!J$19*LOG(CR$3)+'ModelParams Lw'!J$20*(PI()/4*($D40/1000)^2),'ModelParams Lw'!J$18+'ModelParams Lw'!J$19*LOG(CR$3)+'ModelParams Lw'!J$20*(PI()/4*($D40/1000)^2),'ModelParams Lw'!J$21+'ModelParams Lw'!J$22*LOG(CR$3)+'ModelParams Lw'!J$23*(PI()/4*($D40/1000)^2)))</f>
        <v>26.405199060578074</v>
      </c>
      <c r="CS40" s="24" t="e">
        <f t="shared" si="3"/>
        <v>#DIV/0!</v>
      </c>
      <c r="CT40" s="24" t="e">
        <f t="shared" si="4"/>
        <v>#DIV/0!</v>
      </c>
      <c r="CU40" s="24" t="e">
        <f t="shared" si="5"/>
        <v>#DIV/0!</v>
      </c>
      <c r="CV40" s="24" t="e">
        <f t="shared" si="6"/>
        <v>#DIV/0!</v>
      </c>
      <c r="CW40" s="24" t="e">
        <f t="shared" si="7"/>
        <v>#DIV/0!</v>
      </c>
      <c r="CX40" s="24" t="e">
        <f t="shared" si="8"/>
        <v>#DIV/0!</v>
      </c>
      <c r="CY40" s="24" t="e">
        <f t="shared" si="9"/>
        <v>#DIV/0!</v>
      </c>
      <c r="CZ40" s="24" t="e">
        <f t="shared" si="10"/>
        <v>#DIV/0!</v>
      </c>
      <c r="DA40" s="24" t="e">
        <f>10*LOG10(IF(CS40="",0,POWER(10,((CS40+'ModelParams Lw'!$O$4)/10))) +IF(CT40="",0,POWER(10,((CT40+'ModelParams Lw'!$P$4)/10))) +IF(CU40="",0,POWER(10,((CU40+'ModelParams Lw'!$Q$4)/10))) +IF(CV40="",0,POWER(10,((CV40+'ModelParams Lw'!$R$4)/10))) +IF(CW40="",0,POWER(10,((CW40+'ModelParams Lw'!$S$4)/10))) +IF(CX40="",0,POWER(10,((CX40+'ModelParams Lw'!$T$4)/10))) +IF(CY40="",0,POWER(10,((CY40+'ModelParams Lw'!$U$4)/10)))+IF(CZ40="",0,POWER(10,((CZ40+'ModelParams Lw'!$V$4)/10))))</f>
        <v>#DIV/0!</v>
      </c>
      <c r="DB40" s="24" t="e">
        <f t="shared" si="27"/>
        <v>#DIV/0!</v>
      </c>
      <c r="DC40" s="24" t="e">
        <f>(CS40-'ModelParams Lw'!$O$10)/'ModelParams Lw'!$O$11</f>
        <v>#DIV/0!</v>
      </c>
      <c r="DD40" s="24" t="e">
        <f>(CT40-'ModelParams Lw'!$P$10)/'ModelParams Lw'!$P$11</f>
        <v>#DIV/0!</v>
      </c>
      <c r="DE40" s="24" t="e">
        <f>(CU40-'ModelParams Lw'!$Q$10)/'ModelParams Lw'!$Q$11</f>
        <v>#DIV/0!</v>
      </c>
      <c r="DF40" s="24" t="e">
        <f>(CV40-'ModelParams Lw'!$R$10)/'ModelParams Lw'!$R$11</f>
        <v>#DIV/0!</v>
      </c>
      <c r="DG40" s="24" t="e">
        <f>(CW40-'ModelParams Lw'!$S$10)/'ModelParams Lw'!$S$11</f>
        <v>#DIV/0!</v>
      </c>
      <c r="DH40" s="24" t="e">
        <f>(CX40-'ModelParams Lw'!$T$10)/'ModelParams Lw'!$T$11</f>
        <v>#DIV/0!</v>
      </c>
      <c r="DI40" s="24" t="e">
        <f>(CY40-'ModelParams Lw'!$U$10)/'ModelParams Lw'!$U$11</f>
        <v>#DIV/0!</v>
      </c>
      <c r="DJ40" s="24" t="e">
        <f>(CZ40-'ModelParams Lw'!$V$10)/'ModelParams Lw'!$V$11</f>
        <v>#DIV/0!</v>
      </c>
    </row>
    <row r="41" spans="1:114">
      <c r="A41" s="12" t="e">
        <f>Calcul!#REF!</f>
        <v>#REF!</v>
      </c>
      <c r="B41" s="12" t="e">
        <f t="shared" si="11"/>
        <v>#REF!</v>
      </c>
      <c r="C41" s="12" t="e">
        <f>Calcul!#REF!</f>
        <v>#REF!</v>
      </c>
      <c r="D41" s="12">
        <f>Calcul!D46</f>
        <v>0</v>
      </c>
      <c r="E41" s="12">
        <f t="shared" si="12"/>
        <v>400</v>
      </c>
      <c r="F41" s="12">
        <f t="shared" si="13"/>
        <v>900</v>
      </c>
      <c r="G41" s="12" t="e">
        <f t="shared" si="14"/>
        <v>#REF!</v>
      </c>
      <c r="H41" s="24" t="e">
        <f t="shared" si="28"/>
        <v>#REF!</v>
      </c>
      <c r="I41" s="24">
        <f>'ModelParams Lw'!$B$6*EXP('ModelParams Lw'!$C$6*D41)</f>
        <v>-0.98585217513044054</v>
      </c>
      <c r="J41" s="24">
        <f>'ModelParams Lw'!$B$7*D41^2+'ModelParams Lw'!$C$7*D41+'ModelParams Lw'!$D$7</f>
        <v>-7.1</v>
      </c>
      <c r="K41" s="24">
        <f>'ModelParams Lw'!$B$8*D41^2+'ModelParams Lw'!$C$8*D41+'ModelParams Lw'!$D$8</f>
        <v>46.485999999999997</v>
      </c>
      <c r="L41" s="21" t="e">
        <f t="shared" si="15"/>
        <v>#REF!</v>
      </c>
      <c r="M41" s="21" t="e">
        <f t="shared" si="15"/>
        <v>#REF!</v>
      </c>
      <c r="N41" s="21" t="e">
        <f t="shared" si="15"/>
        <v>#REF!</v>
      </c>
      <c r="O41" s="21" t="e">
        <f t="shared" si="15"/>
        <v>#REF!</v>
      </c>
      <c r="P41" s="21" t="e">
        <f t="shared" si="15"/>
        <v>#REF!</v>
      </c>
      <c r="Q41" s="21" t="e">
        <f t="shared" si="15"/>
        <v>#REF!</v>
      </c>
      <c r="R41" s="21" t="e">
        <f t="shared" si="15"/>
        <v>#REF!</v>
      </c>
      <c r="S41" s="21" t="e">
        <f t="shared" si="15"/>
        <v>#REF!</v>
      </c>
      <c r="T41" s="24" t="e">
        <f>'ModelParams Lw'!$B$3+'ModelParams Lw'!$B$4*LOG10($B41/3600/(PI()/4*($D41/1000)^2))+'ModelParams Lw'!$B$5*LOG10(2*$H41/(1.2*($B41/3600/(PI()/4*($D41/1000)^2))^2))+10*LOG10($D41/1000)+L41</f>
        <v>#REF!</v>
      </c>
      <c r="U41" s="24" t="e">
        <f>'ModelParams Lw'!$B$3+'ModelParams Lw'!$B$4*LOG10($B41/3600/(PI()/4*($D41/1000)^2))+'ModelParams Lw'!$B$5*LOG10(2*$H41/(1.2*($B41/3600/(PI()/4*($D41/1000)^2))^2))+10*LOG10($D41/1000)+M41</f>
        <v>#REF!</v>
      </c>
      <c r="V41" s="24" t="e">
        <f>'ModelParams Lw'!$B$3+'ModelParams Lw'!$B$4*LOG10($B41/3600/(PI()/4*($D41/1000)^2))+'ModelParams Lw'!$B$5*LOG10(2*$H41/(1.2*($B41/3600/(PI()/4*($D41/1000)^2))^2))+10*LOG10($D41/1000)+N41</f>
        <v>#REF!</v>
      </c>
      <c r="W41" s="24" t="e">
        <f>'ModelParams Lw'!$B$3+'ModelParams Lw'!$B$4*LOG10($B41/3600/(PI()/4*($D41/1000)^2))+'ModelParams Lw'!$B$5*LOG10(2*$H41/(1.2*($B41/3600/(PI()/4*($D41/1000)^2))^2))+10*LOG10($D41/1000)+O41</f>
        <v>#REF!</v>
      </c>
      <c r="X41" s="24" t="e">
        <f>'ModelParams Lw'!$B$3+'ModelParams Lw'!$B$4*LOG10($B41/3600/(PI()/4*($D41/1000)^2))+'ModelParams Lw'!$B$5*LOG10(2*$H41/(1.2*($B41/3600/(PI()/4*($D41/1000)^2))^2))+10*LOG10($D41/1000)+P41</f>
        <v>#REF!</v>
      </c>
      <c r="Y41" s="24" t="e">
        <f>'ModelParams Lw'!$B$3+'ModelParams Lw'!$B$4*LOG10($B41/3600/(PI()/4*($D41/1000)^2))+'ModelParams Lw'!$B$5*LOG10(2*$H41/(1.2*($B41/3600/(PI()/4*($D41/1000)^2))^2))+10*LOG10($D41/1000)+Q41</f>
        <v>#REF!</v>
      </c>
      <c r="Z41" s="24" t="e">
        <f>'ModelParams Lw'!$B$3+'ModelParams Lw'!$B$4*LOG10($B41/3600/(PI()/4*($D41/1000)^2))+'ModelParams Lw'!$B$5*LOG10(2*$H41/(1.2*($B41/3600/(PI()/4*($D41/1000)^2))^2))+10*LOG10($D41/1000)+R41</f>
        <v>#REF!</v>
      </c>
      <c r="AA41" s="24" t="e">
        <f>'ModelParams Lw'!$B$3+'ModelParams Lw'!$B$4*LOG10($B41/3600/(PI()/4*($D41/1000)^2))+'ModelParams Lw'!$B$5*LOG10(2*$H41/(1.2*($B41/3600/(PI()/4*($D41/1000)^2))^2))+10*LOG10($D41/1000)+S41</f>
        <v>#REF!</v>
      </c>
      <c r="AB41" s="24" t="e">
        <f>10*LOG10(IF(T41="",0,POWER(10,((T41+'ModelParams Lw'!$O$4)/10))) +IF(U41="",0,POWER(10,((U41+'ModelParams Lw'!$P$4)/10))) +IF(V41="",0,POWER(10,((V41+'ModelParams Lw'!$Q$4)/10))) +IF(W41="",0,POWER(10,((W41+'ModelParams Lw'!$R$4)/10))) +IF(X41="",0,POWER(10,((X41+'ModelParams Lw'!$S$4)/10))) +IF(Y41="",0,POWER(10,((Y41+'ModelParams Lw'!$T$4)/10))) +IF(Z41="",0,POWER(10,((Z41+'ModelParams Lw'!$U$4)/10)))+IF(AA41="",0,POWER(10,((AA41+'ModelParams Lw'!$V$4)/10))))</f>
        <v>#REF!</v>
      </c>
      <c r="AC41" s="24" t="e">
        <f t="shared" si="16"/>
        <v>#REF!</v>
      </c>
      <c r="AD41" s="24" t="e">
        <f>(T41-'ModelParams Lw'!O$10)/'ModelParams Lw'!O$11</f>
        <v>#REF!</v>
      </c>
      <c r="AE41" s="24" t="e">
        <f>(U41-'ModelParams Lw'!P$10)/'ModelParams Lw'!P$11</f>
        <v>#REF!</v>
      </c>
      <c r="AF41" s="24" t="e">
        <f>(V41-'ModelParams Lw'!Q$10)/'ModelParams Lw'!Q$11</f>
        <v>#REF!</v>
      </c>
      <c r="AG41" s="24" t="e">
        <f>(W41-'ModelParams Lw'!R$10)/'ModelParams Lw'!R$11</f>
        <v>#REF!</v>
      </c>
      <c r="AH41" s="24" t="e">
        <f>(X41-'ModelParams Lw'!S$10)/'ModelParams Lw'!S$11</f>
        <v>#REF!</v>
      </c>
      <c r="AI41" s="24" t="e">
        <f>(Y41-'ModelParams Lw'!T$10)/'ModelParams Lw'!T$11</f>
        <v>#REF!</v>
      </c>
      <c r="AJ41" s="24" t="e">
        <f>(Z41-'ModelParams Lw'!U$10)/'ModelParams Lw'!U$11</f>
        <v>#REF!</v>
      </c>
      <c r="AK41" s="24" t="e">
        <f>(AA41-'ModelParams Lw'!V$10)/'ModelParams Lw'!V$11</f>
        <v>#REF!</v>
      </c>
      <c r="AL41" s="24" t="e">
        <f t="shared" si="17"/>
        <v>#REF!</v>
      </c>
      <c r="AM41" s="24" t="e">
        <f>LOOKUP($G41,SilencerParams!$E$3:$E$98,SilencerParams!K$3:K$98)</f>
        <v>#REF!</v>
      </c>
      <c r="AN41" s="24" t="e">
        <f>LOOKUP($G41,SilencerParams!$E$3:$E$98,SilencerParams!L$3:L$98)</f>
        <v>#REF!</v>
      </c>
      <c r="AO41" s="24" t="e">
        <f>LOOKUP($G41,SilencerParams!$E$3:$E$98,SilencerParams!M$3:M$98)</f>
        <v>#REF!</v>
      </c>
      <c r="AP41" s="24" t="e">
        <f>LOOKUP($G41,SilencerParams!$E$3:$E$98,SilencerParams!N$3:N$98)</f>
        <v>#REF!</v>
      </c>
      <c r="AQ41" s="24" t="e">
        <f>LOOKUP($G41,SilencerParams!$E$3:$E$98,SilencerParams!O$3:O$98)</f>
        <v>#REF!</v>
      </c>
      <c r="AR41" s="24" t="e">
        <f>LOOKUP($G41,SilencerParams!$E$3:$E$98,SilencerParams!P$3:P$98)</f>
        <v>#REF!</v>
      </c>
      <c r="AS41" s="24" t="e">
        <f>LOOKUP($G41,SilencerParams!$E$3:$E$98,SilencerParams!Q$3:Q$98)</f>
        <v>#REF!</v>
      </c>
      <c r="AT41" s="24" t="e">
        <f>LOOKUP($G41,SilencerParams!$E$3:$E$98,SilencerParams!R$3:R$98)</f>
        <v>#REF!</v>
      </c>
      <c r="AU41" s="151" t="e">
        <f>LOOKUP($G41,SilencerParams!$E$3:$E$98,SilencerParams!S$3:S$98)</f>
        <v>#REF!</v>
      </c>
      <c r="AV41" s="151" t="e">
        <f>LOOKUP($G41,SilencerParams!$E$3:$E$98,SilencerParams!T$3:T$98)</f>
        <v>#REF!</v>
      </c>
      <c r="AW41" s="151" t="e">
        <f>LOOKUP($G41,SilencerParams!$E$3:$E$98,SilencerParams!U$3:U$98)</f>
        <v>#REF!</v>
      </c>
      <c r="AX41" s="151" t="e">
        <f>LOOKUP($G41,SilencerParams!$E$3:$E$98,SilencerParams!V$3:V$98)</f>
        <v>#REF!</v>
      </c>
      <c r="AY41" s="151" t="e">
        <f>LOOKUP($G41,SilencerParams!$E$3:$E$98,SilencerParams!W$3:W$98)</f>
        <v>#REF!</v>
      </c>
      <c r="AZ41" s="151" t="e">
        <f>LOOKUP($G41,SilencerParams!$E$3:$E$98,SilencerParams!X$3:X$98)</f>
        <v>#REF!</v>
      </c>
      <c r="BA41" s="151" t="e">
        <f>LOOKUP($G41,SilencerParams!$E$3:$E$98,SilencerParams!Y$3:Y$98)</f>
        <v>#REF!</v>
      </c>
      <c r="BB41" s="151" t="e">
        <f>LOOKUP($G41,SilencerParams!$E$3:$E$98,SilencerParams!Z$3:Z$98)</f>
        <v>#REF!</v>
      </c>
      <c r="BC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LOOKUP(IF(MROUND($AL41,2)&lt;=$AL41,CONCATENATE($D41,IF($F41&gt;=1000,$F41,CONCATENATE(0,$F41)),CONCATENATE(0,MROUND($AL41,2)+2)),CONCATENATE($D41,IF($F41&gt;=1000,$F41,CONCATENATE(0,$F41)),CONCATENATE(0,MROUND($AL41,2)-2))),SilencerParams!$E$3:$E$98,SilencerParams!S$3:S$98)</f>
        <v>#REF!</v>
      </c>
      <c r="BD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LOOKUP(IF(MROUND($AL41,2)&lt;=$AL41,CONCATENATE($D41,IF($F41&gt;=1000,$F41,CONCATENATE(0,$F41)),CONCATENATE(0,MROUND($AL41,2)+2)),CONCATENATE($D41,IF($F41&gt;=1000,$F41,CONCATENATE(0,$F41)),CONCATENATE(0,MROUND($AL41,2)-2))),SilencerParams!$E$3:$E$98,SilencerParams!T$3:T$98)</f>
        <v>#REF!</v>
      </c>
      <c r="BE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LOOKUP(IF(MROUND($AL41,2)&lt;=$AL41,CONCATENATE($D41,IF($F41&gt;=1000,$F41,CONCATENATE(0,$F41)),CONCATENATE(0,MROUND($AL41,2)+2)),CONCATENATE($D41,IF($F41&gt;=1000,$F41,CONCATENATE(0,$F41)),CONCATENATE(0,MROUND($AL41,2)-2))),SilencerParams!$E$3:$E$98,SilencerParams!U$3:U$98)</f>
        <v>#REF!</v>
      </c>
      <c r="BF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LOOKUP(IF(MROUND($AL41,2)&lt;=$AL41,CONCATENATE($D41,IF($F41&gt;=1000,$F41,CONCATENATE(0,$F41)),CONCATENATE(0,MROUND($AL41,2)+2)),CONCATENATE($D41,IF($F41&gt;=1000,$F41,CONCATENATE(0,$F41)),CONCATENATE(0,MROUND($AL41,2)-2))),SilencerParams!$E$3:$E$98,SilencerParams!V$3:V$98)</f>
        <v>#REF!</v>
      </c>
      <c r="BG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LOOKUP(IF(MROUND($AL41,2)&lt;=$AL41,CONCATENATE($D41,IF($F41&gt;=1000,$F41,CONCATENATE(0,$F41)),CONCATENATE(0,MROUND($AL41,2)+2)),CONCATENATE($D41,IF($F41&gt;=1000,$F41,CONCATENATE(0,$F41)),CONCATENATE(0,MROUND($AL41,2)-2))),SilencerParams!$E$3:$E$98,SilencerParams!W$3:W$98)</f>
        <v>#REF!</v>
      </c>
      <c r="BH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LOOKUP(IF(MROUND($AL41,2)&lt;=$AL41,CONCATENATE($D41,IF($F41&gt;=1000,$F41,CONCATENATE(0,$F41)),CONCATENATE(0,MROUND($AL41,2)+2)),CONCATENATE($D41,IF($F41&gt;=1000,$F41,CONCATENATE(0,$F41)),CONCATENATE(0,MROUND($AL41,2)-2))),SilencerParams!$E$3:$E$98,SilencerParams!X$3:X$98)</f>
        <v>#REF!</v>
      </c>
      <c r="BI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LOOKUP(IF(MROUND($AL41,2)&lt;=$AL41,CONCATENATE($D41,IF($F41&gt;=1000,$F41,CONCATENATE(0,$F41)),CONCATENATE(0,MROUND($AL41,2)+2)),CONCATENATE($D41,IF($F41&gt;=1000,$F41,CONCATENATE(0,$F41)),CONCATENATE(0,MROUND($AL41,2)-2))),SilencerParams!$E$3:$E$98,SilencerParams!Y$3:Y$98)</f>
        <v>#REF!</v>
      </c>
      <c r="BJ41" s="151" t="e">
        <f>LOOKUP(IF(MROUND($AL41,2)&lt;=$AL41,CONCATENATE($D41,IF($F41&gt;=1000,$F41,CONCATENATE(0,$F41)),CONCATENATE(0,MROUND($AL41,2)+2)),CONCATENATE($D41,IF($F41&gt;=1000,$F41,CONCATENATE(0,$F41)),CONCATENATE(0,MROUND($AL41,2)-2))),SilencerParams!$E$3:$E$98,SilencerParams!Z$3:Z$98)</f>
        <v>#REF!</v>
      </c>
      <c r="BK41" s="151" t="e">
        <f>IF($AL41&lt;2,LOOKUP(CONCATENATE($D41,IF($E41&gt;=1000,$E41,CONCATENATE(0,$E41)),"02"),SilencerParams!$E$3:$E$98,SilencerParams!S$3:S$98)/(LOG10(2)-LOG10(0.0001))*(LOG10($AL41)-LOG10(0.0001)),(BC41-AU41)/(LOG10(IF(MROUND($AL41,2)&lt;=$AL41,MROUND($AL41,2)+2,MROUND($AL41,2)-2))-LOG10(MROUND($AL41,2)))*(LOG10($AL41)-LOG10(MROUND($AL41,2)))+AU41)</f>
        <v>#REF!</v>
      </c>
      <c r="BL41" s="151" t="e">
        <f>IF($AL41&lt;2,LOOKUP(CONCATENATE($D41,IF($E41&gt;=1000,$E41,CONCATENATE(0,$E41)),"02"),SilencerParams!$E$3:$E$98,SilencerParams!T$3:T$98)/(LOG10(2)-LOG10(0.0001))*(LOG10($AL41)-LOG10(0.0001)),(BD41-AV41)/(LOG10(IF(MROUND($AL41,2)&lt;=$AL41,MROUND($AL41,2)+2,MROUND($AL41,2)-2))-LOG10(MROUND($AL41,2)))*(LOG10($AL41)-LOG10(MROUND($AL41,2)))+AV41)</f>
        <v>#REF!</v>
      </c>
      <c r="BM41" s="151" t="e">
        <f>IF($AL41&lt;2,LOOKUP(CONCATENATE($D41,IF($E41&gt;=1000,$E41,CONCATENATE(0,$E41)),"02"),SilencerParams!$E$3:$E$98,SilencerParams!U$3:U$98)/(LOG10(2)-LOG10(0.0001))*(LOG10($AL41)-LOG10(0.0001)),(BE41-AW41)/(LOG10(IF(MROUND($AL41,2)&lt;=$AL41,MROUND($AL41,2)+2,MROUND($AL41,2)-2))-LOG10(MROUND($AL41,2)))*(LOG10($AL41)-LOG10(MROUND($AL41,2)))+AW41)</f>
        <v>#REF!</v>
      </c>
      <c r="BN41" s="151" t="e">
        <f>IF($AL41&lt;2,LOOKUP(CONCATENATE($D41,IF($E41&gt;=1000,$E41,CONCATENATE(0,$E41)),"02"),SilencerParams!$E$3:$E$98,SilencerParams!V$3:V$98)/(LOG10(2)-LOG10(0.0001))*(LOG10($AL41)-LOG10(0.0001)),(BF41-AX41)/(LOG10(IF(MROUND($AL41,2)&lt;=$AL41,MROUND($AL41,2)+2,MROUND($AL41,2)-2))-LOG10(MROUND($AL41,2)))*(LOG10($AL41)-LOG10(MROUND($AL41,2)))+AX41)</f>
        <v>#REF!</v>
      </c>
      <c r="BO41" s="151" t="e">
        <f>IF($AL41&lt;2,LOOKUP(CONCATENATE($D41,IF($E41&gt;=1000,$E41,CONCATENATE(0,$E41)),"02"),SilencerParams!$E$3:$E$98,SilencerParams!W$3:W$98)/(LOG10(2)-LOG10(0.0001))*(LOG10($AL41)-LOG10(0.0001)),(BG41-AY41)/(LOG10(IF(MROUND($AL41,2)&lt;=$AL41,MROUND($AL41,2)+2,MROUND($AL41,2)-2))-LOG10(MROUND($AL41,2)))*(LOG10($AL41)-LOG10(MROUND($AL41,2)))+AY41)</f>
        <v>#REF!</v>
      </c>
      <c r="BP41" s="151" t="e">
        <f>IF($AL41&lt;2,LOOKUP(CONCATENATE($D41,IF($E41&gt;=1000,$E41,CONCATENATE(0,$E41)),"02"),SilencerParams!$E$3:$E$98,SilencerParams!X$3:X$98)/(LOG10(2)-LOG10(0.0001))*(LOG10($AL41)-LOG10(0.0001)),(BH41-AZ41)/(LOG10(IF(MROUND($AL41,2)&lt;=$AL41,MROUND($AL41,2)+2,MROUND($AL41,2)-2))-LOG10(MROUND($AL41,2)))*(LOG10($AL41)-LOG10(MROUND($AL41,2)))+AZ41)</f>
        <v>#REF!</v>
      </c>
      <c r="BQ41" s="151" t="e">
        <f>IF($AL41&lt;2,LOOKUP(CONCATENATE($D41,IF($E41&gt;=1000,$E41,CONCATENATE(0,$E41)),"02"),SilencerParams!$E$3:$E$98,SilencerParams!Y$3:Y$98)/(LOG10(2)-LOG10(0.0001))*(LOG10($AL41)-LOG10(0.0001)),(BI41-BA41)/(LOG10(IF(MROUND($AL41,2)&lt;=$AL41,MROUND($AL41,2)+2,MROUND($AL41,2)-2))-LOG10(MROUND($AL41,2)))*(LOG10($AL41)-LOG10(MROUND($AL41,2)))+BA41)</f>
        <v>#REF!</v>
      </c>
      <c r="BR41" s="151" t="e">
        <f>IF($AL41&lt;2,LOOKUP(CONCATENATE($D41,IF($E41&gt;=1000,$E41,CONCATENATE(0,$E41)),"02"),SilencerParams!$E$3:$E$98,SilencerParams!Z$3:Z$98)/(LOG10(2)-LOG10(0.0001))*(LOG10($AL41)-LOG10(0.0001)),(BJ41-BB41)/(LOG10(IF(MROUND($AL41,2)&lt;=$AL41,MROUND($AL41,2)+2,MROUND($AL41,2)-2))-LOG10(MROUND($AL41,2)))*(LOG10($AL41)-LOG10(MROUND($AL41,2)))+BB41)</f>
        <v>#REF!</v>
      </c>
      <c r="BS41" s="24" t="e">
        <f t="shared" si="18"/>
        <v>#REF!</v>
      </c>
      <c r="BT41" s="24" t="e">
        <f t="shared" si="19"/>
        <v>#REF!</v>
      </c>
      <c r="BU41" s="24" t="e">
        <f t="shared" si="20"/>
        <v>#REF!</v>
      </c>
      <c r="BV41" s="24" t="e">
        <f t="shared" si="21"/>
        <v>#REF!</v>
      </c>
      <c r="BW41" s="24" t="e">
        <f t="shared" si="22"/>
        <v>#REF!</v>
      </c>
      <c r="BX41" s="24" t="e">
        <f t="shared" si="23"/>
        <v>#REF!</v>
      </c>
      <c r="BY41" s="24" t="e">
        <f t="shared" si="24"/>
        <v>#REF!</v>
      </c>
      <c r="BZ41" s="24" t="e">
        <f t="shared" si="25"/>
        <v>#REF!</v>
      </c>
      <c r="CA41" s="24" t="e">
        <f>10*LOG10(IF(BS41="",0,POWER(10,((BS41+'ModelParams Lw'!$O$4)/10))) +IF(BT41="",0,POWER(10,((BT41+'ModelParams Lw'!$P$4)/10))) +IF(BU41="",0,POWER(10,((BU41+'ModelParams Lw'!$Q$4)/10))) +IF(BV41="",0,POWER(10,((BV41+'ModelParams Lw'!$R$4)/10))) +IF(BW41="",0,POWER(10,((BW41+'ModelParams Lw'!$S$4)/10))) +IF(BX41="",0,POWER(10,((BX41+'ModelParams Lw'!$T$4)/10))) +IF(BY41="",0,POWER(10,((BY41+'ModelParams Lw'!$U$4)/10)))+IF(BZ41="",0,POWER(10,((BZ41+'ModelParams Lw'!$V$4)/10))))</f>
        <v>#REF!</v>
      </c>
      <c r="CB41" s="24" t="e">
        <f t="shared" si="26"/>
        <v>#REF!</v>
      </c>
      <c r="CC41" s="24" t="e">
        <f>(BS41-'ModelParams Lw'!O$10)/'ModelParams Lw'!O$11</f>
        <v>#REF!</v>
      </c>
      <c r="CD41" s="24" t="e">
        <f>(BT41-'ModelParams Lw'!P$10)/'ModelParams Lw'!P$11</f>
        <v>#REF!</v>
      </c>
      <c r="CE41" s="24" t="e">
        <f>(BU41-'ModelParams Lw'!Q$10)/'ModelParams Lw'!Q$11</f>
        <v>#REF!</v>
      </c>
      <c r="CF41" s="24" t="e">
        <f>(BV41-'ModelParams Lw'!R$10)/'ModelParams Lw'!R$11</f>
        <v>#REF!</v>
      </c>
      <c r="CG41" s="24" t="e">
        <f>(BW41-'ModelParams Lw'!S$10)/'ModelParams Lw'!S$11</f>
        <v>#REF!</v>
      </c>
      <c r="CH41" s="24" t="e">
        <f>(BX41-'ModelParams Lw'!T$10)/'ModelParams Lw'!T$11</f>
        <v>#REF!</v>
      </c>
      <c r="CI41" s="24" t="e">
        <f>(BY41-'ModelParams Lw'!U$10)/'ModelParams Lw'!U$11</f>
        <v>#REF!</v>
      </c>
      <c r="CJ41" s="24" t="e">
        <f>(BZ41-'ModelParams Lw'!V$10)/'ModelParams Lw'!V$11</f>
        <v>#REF!</v>
      </c>
      <c r="CK41" s="24">
        <f>IF(Calcul!$E46="SW",'ModelParams Lw'!C$18+'ModelParams Lw'!C$19*LOG(CK$3)+'ModelParams Lw'!C$20*(PI()/4*($D41/1000)^2),IF('ModelParams Lw'!C$21+'ModelParams Lw'!C$22*LOG(CK$3)+'ModelParams Lw'!C$23*(PI()/4*($D41/1000)^2)&lt;'ModelParams Lw'!C$18+'ModelParams Lw'!C$19*LOG(CK$3)+'ModelParams Lw'!C$20*(PI()/4*($D41/1000)^2),'ModelParams Lw'!C$18+'ModelParams Lw'!C$19*LOG(CK$3)+'ModelParams Lw'!C$20*(PI()/4*($D41/1000)^2),'ModelParams Lw'!C$21+'ModelParams Lw'!C$22*LOG(CK$3)+'ModelParams Lw'!C$23*(PI()/4*($D41/1000)^2)))</f>
        <v>31.246735224896717</v>
      </c>
      <c r="CL41" s="24">
        <f>IF(Calcul!$E46="SW",'ModelParams Lw'!D$18+'ModelParams Lw'!D$19*LOG(CL$3)+'ModelParams Lw'!D$20*(PI()/4*($D41/1000)^2),IF('ModelParams Lw'!D$21+'ModelParams Lw'!D$22*LOG(CL$3)+'ModelParams Lw'!D$23*(PI()/4*($D41/1000)^2)&lt;'ModelParams Lw'!D$18+'ModelParams Lw'!D$19*LOG(CL$3)+'ModelParams Lw'!D$20*(PI()/4*($D41/1000)^2),'ModelParams Lw'!D$18+'ModelParams Lw'!D$19*LOG(CL$3)+'ModelParams Lw'!D$20*(PI()/4*($D41/1000)^2),'ModelParams Lw'!D$21+'ModelParams Lw'!D$22*LOG(CL$3)+'ModelParams Lw'!D$23*(PI()/4*($D41/1000)^2)))</f>
        <v>39.203910379364636</v>
      </c>
      <c r="CM41" s="24">
        <f>IF(Calcul!$E46="SW",'ModelParams Lw'!E$18+'ModelParams Lw'!E$19*LOG(CM$3)+'ModelParams Lw'!E$20*(PI()/4*($D41/1000)^2),IF('ModelParams Lw'!E$21+'ModelParams Lw'!E$22*LOG(CM$3)+'ModelParams Lw'!E$23*(PI()/4*($D41/1000)^2)&lt;'ModelParams Lw'!E$18+'ModelParams Lw'!E$19*LOG(CM$3)+'ModelParams Lw'!E$20*(PI()/4*($D41/1000)^2),'ModelParams Lw'!E$18+'ModelParams Lw'!E$19*LOG(CM$3)+'ModelParams Lw'!E$20*(PI()/4*($D41/1000)^2),'ModelParams Lw'!E$21+'ModelParams Lw'!E$22*LOG(CM$3)+'ModelParams Lw'!E$23*(PI()/4*($D41/1000)^2)))</f>
        <v>38.761096154158118</v>
      </c>
      <c r="CN41" s="24">
        <f>IF(Calcul!$E46="SW",'ModelParams Lw'!F$18+'ModelParams Lw'!F$19*LOG(CN$3)+'ModelParams Lw'!F$20*(PI()/4*($D41/1000)^2),IF('ModelParams Lw'!F$21+'ModelParams Lw'!F$22*LOG(CN$3)+'ModelParams Lw'!F$23*(PI()/4*($D41/1000)^2)&lt;'ModelParams Lw'!F$18+'ModelParams Lw'!F$19*LOG(CN$3)+'ModelParams Lw'!F$20*(PI()/4*($D41/1000)^2),'ModelParams Lw'!F$18+'ModelParams Lw'!F$19*LOG(CN$3)+'ModelParams Lw'!F$20*(PI()/4*($D41/1000)^2),'ModelParams Lw'!F$21+'ModelParams Lw'!F$22*LOG(CN$3)+'ModelParams Lw'!F$23*(PI()/4*($D41/1000)^2)))</f>
        <v>42.457901012674256</v>
      </c>
      <c r="CO41" s="24">
        <f>IF(Calcul!$E46="SW",'ModelParams Lw'!G$18+'ModelParams Lw'!G$19*LOG(CO$3)+'ModelParams Lw'!G$20*(PI()/4*($D41/1000)^2),IF('ModelParams Lw'!G$21+'ModelParams Lw'!G$22*LOG(CO$3)+'ModelParams Lw'!G$23*(PI()/4*($D41/1000)^2)&lt;'ModelParams Lw'!G$18+'ModelParams Lw'!G$19*LOG(CO$3)+'ModelParams Lw'!G$20*(PI()/4*($D41/1000)^2),'ModelParams Lw'!G$18+'ModelParams Lw'!G$19*LOG(CO$3)+'ModelParams Lw'!G$20*(PI()/4*($D41/1000)^2),'ModelParams Lw'!G$21+'ModelParams Lw'!G$22*LOG(CO$3)+'ModelParams Lw'!G$23*(PI()/4*($D41/1000)^2)))</f>
        <v>39.983812335865188</v>
      </c>
      <c r="CP41" s="24">
        <f>IF(Calcul!$E46="SW",'ModelParams Lw'!H$18+'ModelParams Lw'!H$19*LOG(CP$3)+'ModelParams Lw'!H$20*(PI()/4*($D41/1000)^2),IF('ModelParams Lw'!H$21+'ModelParams Lw'!H$22*LOG(CP$3)+'ModelParams Lw'!H$23*(PI()/4*($D41/1000)^2)&lt;'ModelParams Lw'!H$18+'ModelParams Lw'!H$19*LOG(CP$3)+'ModelParams Lw'!H$20*(PI()/4*($D41/1000)^2),'ModelParams Lw'!H$18+'ModelParams Lw'!H$19*LOG(CP$3)+'ModelParams Lw'!H$20*(PI()/4*($D41/1000)^2),'ModelParams Lw'!H$21+'ModelParams Lw'!H$22*LOG(CP$3)+'ModelParams Lw'!H$23*(PI()/4*($D41/1000)^2)))</f>
        <v>40.306137042572608</v>
      </c>
      <c r="CQ41" s="24">
        <f>IF(Calcul!$E46="SW",'ModelParams Lw'!I$18+'ModelParams Lw'!I$19*LOG(CQ$3)+'ModelParams Lw'!I$20*(PI()/4*($D41/1000)^2),IF('ModelParams Lw'!I$21+'ModelParams Lw'!I$22*LOG(CQ$3)+'ModelParams Lw'!I$23*(PI()/4*($D41/1000)^2)&lt;'ModelParams Lw'!I$18+'ModelParams Lw'!I$19*LOG(CQ$3)+'ModelParams Lw'!I$20*(PI()/4*($D41/1000)^2),'ModelParams Lw'!I$18+'ModelParams Lw'!I$19*LOG(CQ$3)+'ModelParams Lw'!I$20*(PI()/4*($D41/1000)^2),'ModelParams Lw'!I$21+'ModelParams Lw'!I$22*LOG(CQ$3)+'ModelParams Lw'!I$23*(PI()/4*($D41/1000)^2)))</f>
        <v>35.604370798776131</v>
      </c>
      <c r="CR41" s="24">
        <f>IF(Calcul!$E46="SW",'ModelParams Lw'!J$18+'ModelParams Lw'!J$19*LOG(CR$3)+'ModelParams Lw'!J$20*(PI()/4*($D41/1000)^2),IF('ModelParams Lw'!J$21+'ModelParams Lw'!J$22*LOG(CR$3)+'ModelParams Lw'!J$23*(PI()/4*($D41/1000)^2)&lt;'ModelParams Lw'!J$18+'ModelParams Lw'!J$19*LOG(CR$3)+'ModelParams Lw'!J$20*(PI()/4*($D41/1000)^2),'ModelParams Lw'!J$18+'ModelParams Lw'!J$19*LOG(CR$3)+'ModelParams Lw'!J$20*(PI()/4*($D41/1000)^2),'ModelParams Lw'!J$21+'ModelParams Lw'!J$22*LOG(CR$3)+'ModelParams Lw'!J$23*(PI()/4*($D41/1000)^2)))</f>
        <v>26.405199060578074</v>
      </c>
      <c r="CS41" s="24" t="e">
        <f t="shared" si="3"/>
        <v>#REF!</v>
      </c>
      <c r="CT41" s="24" t="e">
        <f t="shared" si="4"/>
        <v>#REF!</v>
      </c>
      <c r="CU41" s="24" t="e">
        <f t="shared" si="5"/>
        <v>#REF!</v>
      </c>
      <c r="CV41" s="24" t="e">
        <f t="shared" si="6"/>
        <v>#REF!</v>
      </c>
      <c r="CW41" s="24" t="e">
        <f t="shared" si="7"/>
        <v>#REF!</v>
      </c>
      <c r="CX41" s="24" t="e">
        <f t="shared" si="8"/>
        <v>#REF!</v>
      </c>
      <c r="CY41" s="24" t="e">
        <f t="shared" si="9"/>
        <v>#REF!</v>
      </c>
      <c r="CZ41" s="24" t="e">
        <f t="shared" si="10"/>
        <v>#REF!</v>
      </c>
      <c r="DA41" s="24" t="e">
        <f>10*LOG10(IF(CS41="",0,POWER(10,((CS41+'ModelParams Lw'!$O$4)/10))) +IF(CT41="",0,POWER(10,((CT41+'ModelParams Lw'!$P$4)/10))) +IF(CU41="",0,POWER(10,((CU41+'ModelParams Lw'!$Q$4)/10))) +IF(CV41="",0,POWER(10,((CV41+'ModelParams Lw'!$R$4)/10))) +IF(CW41="",0,POWER(10,((CW41+'ModelParams Lw'!$S$4)/10))) +IF(CX41="",0,POWER(10,((CX41+'ModelParams Lw'!$T$4)/10))) +IF(CY41="",0,POWER(10,((CY41+'ModelParams Lw'!$U$4)/10)))+IF(CZ41="",0,POWER(10,((CZ41+'ModelParams Lw'!$V$4)/10))))</f>
        <v>#REF!</v>
      </c>
      <c r="DB41" s="24" t="e">
        <f t="shared" si="27"/>
        <v>#REF!</v>
      </c>
      <c r="DC41" s="24" t="e">
        <f>(CS41-'ModelParams Lw'!$O$10)/'ModelParams Lw'!$O$11</f>
        <v>#REF!</v>
      </c>
      <c r="DD41" s="24" t="e">
        <f>(CT41-'ModelParams Lw'!$P$10)/'ModelParams Lw'!$P$11</f>
        <v>#REF!</v>
      </c>
      <c r="DE41" s="24" t="e">
        <f>(CU41-'ModelParams Lw'!$Q$10)/'ModelParams Lw'!$Q$11</f>
        <v>#REF!</v>
      </c>
      <c r="DF41" s="24" t="e">
        <f>(CV41-'ModelParams Lw'!$R$10)/'ModelParams Lw'!$R$11</f>
        <v>#REF!</v>
      </c>
      <c r="DG41" s="24" t="e">
        <f>(CW41-'ModelParams Lw'!$S$10)/'ModelParams Lw'!$S$11</f>
        <v>#REF!</v>
      </c>
      <c r="DH41" s="24" t="e">
        <f>(CX41-'ModelParams Lw'!$T$10)/'ModelParams Lw'!$T$11</f>
        <v>#REF!</v>
      </c>
      <c r="DI41" s="24" t="e">
        <f>(CY41-'ModelParams Lw'!$U$10)/'ModelParams Lw'!$U$11</f>
        <v>#REF!</v>
      </c>
      <c r="DJ41" s="24" t="e">
        <f>(CZ41-'ModelParams Lw'!$V$10)/'ModelParams Lw'!$V$11</f>
        <v>#REF!</v>
      </c>
    </row>
    <row r="42" spans="1:114">
      <c r="A42" s="12">
        <f>Calcul!B46</f>
        <v>0</v>
      </c>
      <c r="B42" s="12" t="e">
        <f t="shared" si="11"/>
        <v>#REF!</v>
      </c>
      <c r="C42" s="12">
        <f>Calcul!C46</f>
        <v>0</v>
      </c>
      <c r="D42" s="12">
        <f>Calcul!D47</f>
        <v>0</v>
      </c>
      <c r="E42" s="12">
        <f t="shared" si="12"/>
        <v>400</v>
      </c>
      <c r="F42" s="12">
        <f t="shared" si="13"/>
        <v>900</v>
      </c>
      <c r="G42" s="12" t="e">
        <f t="shared" si="14"/>
        <v>#REF!</v>
      </c>
      <c r="H42" s="24" t="e">
        <f t="shared" si="28"/>
        <v>#REF!</v>
      </c>
      <c r="I42" s="24">
        <f>'ModelParams Lw'!$B$6*EXP('ModelParams Lw'!$C$6*D42)</f>
        <v>-0.98585217513044054</v>
      </c>
      <c r="J42" s="24">
        <f>'ModelParams Lw'!$B$7*D42^2+'ModelParams Lw'!$C$7*D42+'ModelParams Lw'!$D$7</f>
        <v>-7.1</v>
      </c>
      <c r="K42" s="24">
        <f>'ModelParams Lw'!$B$8*D42^2+'ModelParams Lw'!$C$8*D42+'ModelParams Lw'!$D$8</f>
        <v>46.485999999999997</v>
      </c>
      <c r="L42" s="21" t="e">
        <f t="shared" si="15"/>
        <v>#REF!</v>
      </c>
      <c r="M42" s="21" t="e">
        <f t="shared" si="15"/>
        <v>#REF!</v>
      </c>
      <c r="N42" s="21" t="e">
        <f t="shared" si="15"/>
        <v>#REF!</v>
      </c>
      <c r="O42" s="21" t="e">
        <f t="shared" si="15"/>
        <v>#REF!</v>
      </c>
      <c r="P42" s="21" t="e">
        <f t="shared" si="15"/>
        <v>#REF!</v>
      </c>
      <c r="Q42" s="21" t="e">
        <f t="shared" si="15"/>
        <v>#REF!</v>
      </c>
      <c r="R42" s="21" t="e">
        <f t="shared" si="15"/>
        <v>#REF!</v>
      </c>
      <c r="S42" s="21" t="e">
        <f t="shared" si="15"/>
        <v>#REF!</v>
      </c>
      <c r="T42" s="24" t="e">
        <f>'ModelParams Lw'!$B$3+'ModelParams Lw'!$B$4*LOG10($B42/3600/(PI()/4*($D42/1000)^2))+'ModelParams Lw'!$B$5*LOG10(2*$H42/(1.2*($B42/3600/(PI()/4*($D42/1000)^2))^2))+10*LOG10($D42/1000)+L42</f>
        <v>#REF!</v>
      </c>
      <c r="U42" s="24" t="e">
        <f>'ModelParams Lw'!$B$3+'ModelParams Lw'!$B$4*LOG10($B42/3600/(PI()/4*($D42/1000)^2))+'ModelParams Lw'!$B$5*LOG10(2*$H42/(1.2*($B42/3600/(PI()/4*($D42/1000)^2))^2))+10*LOG10($D42/1000)+M42</f>
        <v>#REF!</v>
      </c>
      <c r="V42" s="24" t="e">
        <f>'ModelParams Lw'!$B$3+'ModelParams Lw'!$B$4*LOG10($B42/3600/(PI()/4*($D42/1000)^2))+'ModelParams Lw'!$B$5*LOG10(2*$H42/(1.2*($B42/3600/(PI()/4*($D42/1000)^2))^2))+10*LOG10($D42/1000)+N42</f>
        <v>#REF!</v>
      </c>
      <c r="W42" s="24" t="e">
        <f>'ModelParams Lw'!$B$3+'ModelParams Lw'!$B$4*LOG10($B42/3600/(PI()/4*($D42/1000)^2))+'ModelParams Lw'!$B$5*LOG10(2*$H42/(1.2*($B42/3600/(PI()/4*($D42/1000)^2))^2))+10*LOG10($D42/1000)+O42</f>
        <v>#REF!</v>
      </c>
      <c r="X42" s="24" t="e">
        <f>'ModelParams Lw'!$B$3+'ModelParams Lw'!$B$4*LOG10($B42/3600/(PI()/4*($D42/1000)^2))+'ModelParams Lw'!$B$5*LOG10(2*$H42/(1.2*($B42/3600/(PI()/4*($D42/1000)^2))^2))+10*LOG10($D42/1000)+P42</f>
        <v>#REF!</v>
      </c>
      <c r="Y42" s="24" t="e">
        <f>'ModelParams Lw'!$B$3+'ModelParams Lw'!$B$4*LOG10($B42/3600/(PI()/4*($D42/1000)^2))+'ModelParams Lw'!$B$5*LOG10(2*$H42/(1.2*($B42/3600/(PI()/4*($D42/1000)^2))^2))+10*LOG10($D42/1000)+Q42</f>
        <v>#REF!</v>
      </c>
      <c r="Z42" s="24" t="e">
        <f>'ModelParams Lw'!$B$3+'ModelParams Lw'!$B$4*LOG10($B42/3600/(PI()/4*($D42/1000)^2))+'ModelParams Lw'!$B$5*LOG10(2*$H42/(1.2*($B42/3600/(PI()/4*($D42/1000)^2))^2))+10*LOG10($D42/1000)+R42</f>
        <v>#REF!</v>
      </c>
      <c r="AA42" s="24" t="e">
        <f>'ModelParams Lw'!$B$3+'ModelParams Lw'!$B$4*LOG10($B42/3600/(PI()/4*($D42/1000)^2))+'ModelParams Lw'!$B$5*LOG10(2*$H42/(1.2*($B42/3600/(PI()/4*($D42/1000)^2))^2))+10*LOG10($D42/1000)+S42</f>
        <v>#REF!</v>
      </c>
      <c r="AB42" s="24" t="e">
        <f>10*LOG10(IF(T42="",0,POWER(10,((T42+'ModelParams Lw'!$O$4)/10))) +IF(U42="",0,POWER(10,((U42+'ModelParams Lw'!$P$4)/10))) +IF(V42="",0,POWER(10,((V42+'ModelParams Lw'!$Q$4)/10))) +IF(W42="",0,POWER(10,((W42+'ModelParams Lw'!$R$4)/10))) +IF(X42="",0,POWER(10,((X42+'ModelParams Lw'!$S$4)/10))) +IF(Y42="",0,POWER(10,((Y42+'ModelParams Lw'!$T$4)/10))) +IF(Z42="",0,POWER(10,((Z42+'ModelParams Lw'!$U$4)/10)))+IF(AA42="",0,POWER(10,((AA42+'ModelParams Lw'!$V$4)/10))))</f>
        <v>#REF!</v>
      </c>
      <c r="AC42" s="24" t="e">
        <f t="shared" si="16"/>
        <v>#REF!</v>
      </c>
      <c r="AD42" s="24" t="e">
        <f>(T42-'ModelParams Lw'!O$10)/'ModelParams Lw'!O$11</f>
        <v>#REF!</v>
      </c>
      <c r="AE42" s="24" t="e">
        <f>(U42-'ModelParams Lw'!P$10)/'ModelParams Lw'!P$11</f>
        <v>#REF!</v>
      </c>
      <c r="AF42" s="24" t="e">
        <f>(V42-'ModelParams Lw'!Q$10)/'ModelParams Lw'!Q$11</f>
        <v>#REF!</v>
      </c>
      <c r="AG42" s="24" t="e">
        <f>(W42-'ModelParams Lw'!R$10)/'ModelParams Lw'!R$11</f>
        <v>#REF!</v>
      </c>
      <c r="AH42" s="24" t="e">
        <f>(X42-'ModelParams Lw'!S$10)/'ModelParams Lw'!S$11</f>
        <v>#REF!</v>
      </c>
      <c r="AI42" s="24" t="e">
        <f>(Y42-'ModelParams Lw'!T$10)/'ModelParams Lw'!T$11</f>
        <v>#REF!</v>
      </c>
      <c r="AJ42" s="24" t="e">
        <f>(Z42-'ModelParams Lw'!U$10)/'ModelParams Lw'!U$11</f>
        <v>#REF!</v>
      </c>
      <c r="AK42" s="24" t="e">
        <f>(AA42-'ModelParams Lw'!V$10)/'ModelParams Lw'!V$11</f>
        <v>#REF!</v>
      </c>
      <c r="AL42" s="24" t="e">
        <f t="shared" si="17"/>
        <v>#REF!</v>
      </c>
      <c r="AM42" s="24" t="e">
        <f>LOOKUP($G42,SilencerParams!$E$3:$E$98,SilencerParams!K$3:K$98)</f>
        <v>#REF!</v>
      </c>
      <c r="AN42" s="24" t="e">
        <f>LOOKUP($G42,SilencerParams!$E$3:$E$98,SilencerParams!L$3:L$98)</f>
        <v>#REF!</v>
      </c>
      <c r="AO42" s="24" t="e">
        <f>LOOKUP($G42,SilencerParams!$E$3:$E$98,SilencerParams!M$3:M$98)</f>
        <v>#REF!</v>
      </c>
      <c r="AP42" s="24" t="e">
        <f>LOOKUP($G42,SilencerParams!$E$3:$E$98,SilencerParams!N$3:N$98)</f>
        <v>#REF!</v>
      </c>
      <c r="AQ42" s="24" t="e">
        <f>LOOKUP($G42,SilencerParams!$E$3:$E$98,SilencerParams!O$3:O$98)</f>
        <v>#REF!</v>
      </c>
      <c r="AR42" s="24" t="e">
        <f>LOOKUP($G42,SilencerParams!$E$3:$E$98,SilencerParams!P$3:P$98)</f>
        <v>#REF!</v>
      </c>
      <c r="AS42" s="24" t="e">
        <f>LOOKUP($G42,SilencerParams!$E$3:$E$98,SilencerParams!Q$3:Q$98)</f>
        <v>#REF!</v>
      </c>
      <c r="AT42" s="24" t="e">
        <f>LOOKUP($G42,SilencerParams!$E$3:$E$98,SilencerParams!R$3:R$98)</f>
        <v>#REF!</v>
      </c>
      <c r="AU42" s="151" t="e">
        <f>LOOKUP($G42,SilencerParams!$E$3:$E$98,SilencerParams!S$3:S$98)</f>
        <v>#REF!</v>
      </c>
      <c r="AV42" s="151" t="e">
        <f>LOOKUP($G42,SilencerParams!$E$3:$E$98,SilencerParams!T$3:T$98)</f>
        <v>#REF!</v>
      </c>
      <c r="AW42" s="151" t="e">
        <f>LOOKUP($G42,SilencerParams!$E$3:$E$98,SilencerParams!U$3:U$98)</f>
        <v>#REF!</v>
      </c>
      <c r="AX42" s="151" t="e">
        <f>LOOKUP($G42,SilencerParams!$E$3:$E$98,SilencerParams!V$3:V$98)</f>
        <v>#REF!</v>
      </c>
      <c r="AY42" s="151" t="e">
        <f>LOOKUP($G42,SilencerParams!$E$3:$E$98,SilencerParams!W$3:W$98)</f>
        <v>#REF!</v>
      </c>
      <c r="AZ42" s="151" t="e">
        <f>LOOKUP($G42,SilencerParams!$E$3:$E$98,SilencerParams!X$3:X$98)</f>
        <v>#REF!</v>
      </c>
      <c r="BA42" s="151" t="e">
        <f>LOOKUP($G42,SilencerParams!$E$3:$E$98,SilencerParams!Y$3:Y$98)</f>
        <v>#REF!</v>
      </c>
      <c r="BB42" s="151" t="e">
        <f>LOOKUP($G42,SilencerParams!$E$3:$E$98,SilencerParams!Z$3:Z$98)</f>
        <v>#REF!</v>
      </c>
      <c r="BC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LOOKUP(IF(MROUND($AL42,2)&lt;=$AL42,CONCATENATE($D42,IF($F42&gt;=1000,$F42,CONCATENATE(0,$F42)),CONCATENATE(0,MROUND($AL42,2)+2)),CONCATENATE($D42,IF($F42&gt;=1000,$F42,CONCATENATE(0,$F42)),CONCATENATE(0,MROUND($AL42,2)-2))),SilencerParams!$E$3:$E$98,SilencerParams!S$3:S$98)</f>
        <v>#REF!</v>
      </c>
      <c r="BD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LOOKUP(IF(MROUND($AL42,2)&lt;=$AL42,CONCATENATE($D42,IF($F42&gt;=1000,$F42,CONCATENATE(0,$F42)),CONCATENATE(0,MROUND($AL42,2)+2)),CONCATENATE($D42,IF($F42&gt;=1000,$F42,CONCATENATE(0,$F42)),CONCATENATE(0,MROUND($AL42,2)-2))),SilencerParams!$E$3:$E$98,SilencerParams!T$3:T$98)</f>
        <v>#REF!</v>
      </c>
      <c r="BE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LOOKUP(IF(MROUND($AL42,2)&lt;=$AL42,CONCATENATE($D42,IF($F42&gt;=1000,$F42,CONCATENATE(0,$F42)),CONCATENATE(0,MROUND($AL42,2)+2)),CONCATENATE($D42,IF($F42&gt;=1000,$F42,CONCATENATE(0,$F42)),CONCATENATE(0,MROUND($AL42,2)-2))),SilencerParams!$E$3:$E$98,SilencerParams!U$3:U$98)</f>
        <v>#REF!</v>
      </c>
      <c r="BF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LOOKUP(IF(MROUND($AL42,2)&lt;=$AL42,CONCATENATE($D42,IF($F42&gt;=1000,$F42,CONCATENATE(0,$F42)),CONCATENATE(0,MROUND($AL42,2)+2)),CONCATENATE($D42,IF($F42&gt;=1000,$F42,CONCATENATE(0,$F42)),CONCATENATE(0,MROUND($AL42,2)-2))),SilencerParams!$E$3:$E$98,SilencerParams!V$3:V$98)</f>
        <v>#REF!</v>
      </c>
      <c r="BG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LOOKUP(IF(MROUND($AL42,2)&lt;=$AL42,CONCATENATE($D42,IF($F42&gt;=1000,$F42,CONCATENATE(0,$F42)),CONCATENATE(0,MROUND($AL42,2)+2)),CONCATENATE($D42,IF($F42&gt;=1000,$F42,CONCATENATE(0,$F42)),CONCATENATE(0,MROUND($AL42,2)-2))),SilencerParams!$E$3:$E$98,SilencerParams!W$3:W$98)</f>
        <v>#REF!</v>
      </c>
      <c r="BH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LOOKUP(IF(MROUND($AL42,2)&lt;=$AL42,CONCATENATE($D42,IF($F42&gt;=1000,$F42,CONCATENATE(0,$F42)),CONCATENATE(0,MROUND($AL42,2)+2)),CONCATENATE($D42,IF($F42&gt;=1000,$F42,CONCATENATE(0,$F42)),CONCATENATE(0,MROUND($AL42,2)-2))),SilencerParams!$E$3:$E$98,SilencerParams!X$3:X$98)</f>
        <v>#REF!</v>
      </c>
      <c r="BI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LOOKUP(IF(MROUND($AL42,2)&lt;=$AL42,CONCATENATE($D42,IF($F42&gt;=1000,$F42,CONCATENATE(0,$F42)),CONCATENATE(0,MROUND($AL42,2)+2)),CONCATENATE($D42,IF($F42&gt;=1000,$F42,CONCATENATE(0,$F42)),CONCATENATE(0,MROUND($AL42,2)-2))),SilencerParams!$E$3:$E$98,SilencerParams!Y$3:Y$98)</f>
        <v>#REF!</v>
      </c>
      <c r="BJ42" s="151" t="e">
        <f>LOOKUP(IF(MROUND($AL42,2)&lt;=$AL42,CONCATENATE($D42,IF($F42&gt;=1000,$F42,CONCATENATE(0,$F42)),CONCATENATE(0,MROUND($AL42,2)+2)),CONCATENATE($D42,IF($F42&gt;=1000,$F42,CONCATENATE(0,$F42)),CONCATENATE(0,MROUND($AL42,2)-2))),SilencerParams!$E$3:$E$98,SilencerParams!Z$3:Z$98)</f>
        <v>#REF!</v>
      </c>
      <c r="BK42" s="151" t="e">
        <f>IF($AL42&lt;2,LOOKUP(CONCATENATE($D42,IF($E42&gt;=1000,$E42,CONCATENATE(0,$E42)),"02"),SilencerParams!$E$3:$E$98,SilencerParams!S$3:S$98)/(LOG10(2)-LOG10(0.0001))*(LOG10($AL42)-LOG10(0.0001)),(BC42-AU42)/(LOG10(IF(MROUND($AL42,2)&lt;=$AL42,MROUND($AL42,2)+2,MROUND($AL42,2)-2))-LOG10(MROUND($AL42,2)))*(LOG10($AL42)-LOG10(MROUND($AL42,2)))+AU42)</f>
        <v>#REF!</v>
      </c>
      <c r="BL42" s="151" t="e">
        <f>IF($AL42&lt;2,LOOKUP(CONCATENATE($D42,IF($E42&gt;=1000,$E42,CONCATENATE(0,$E42)),"02"),SilencerParams!$E$3:$E$98,SilencerParams!T$3:T$98)/(LOG10(2)-LOG10(0.0001))*(LOG10($AL42)-LOG10(0.0001)),(BD42-AV42)/(LOG10(IF(MROUND($AL42,2)&lt;=$AL42,MROUND($AL42,2)+2,MROUND($AL42,2)-2))-LOG10(MROUND($AL42,2)))*(LOG10($AL42)-LOG10(MROUND($AL42,2)))+AV42)</f>
        <v>#REF!</v>
      </c>
      <c r="BM42" s="151" t="e">
        <f>IF($AL42&lt;2,LOOKUP(CONCATENATE($D42,IF($E42&gt;=1000,$E42,CONCATENATE(0,$E42)),"02"),SilencerParams!$E$3:$E$98,SilencerParams!U$3:U$98)/(LOG10(2)-LOG10(0.0001))*(LOG10($AL42)-LOG10(0.0001)),(BE42-AW42)/(LOG10(IF(MROUND($AL42,2)&lt;=$AL42,MROUND($AL42,2)+2,MROUND($AL42,2)-2))-LOG10(MROUND($AL42,2)))*(LOG10($AL42)-LOG10(MROUND($AL42,2)))+AW42)</f>
        <v>#REF!</v>
      </c>
      <c r="BN42" s="151" t="e">
        <f>IF($AL42&lt;2,LOOKUP(CONCATENATE($D42,IF($E42&gt;=1000,$E42,CONCATENATE(0,$E42)),"02"),SilencerParams!$E$3:$E$98,SilencerParams!V$3:V$98)/(LOG10(2)-LOG10(0.0001))*(LOG10($AL42)-LOG10(0.0001)),(BF42-AX42)/(LOG10(IF(MROUND($AL42,2)&lt;=$AL42,MROUND($AL42,2)+2,MROUND($AL42,2)-2))-LOG10(MROUND($AL42,2)))*(LOG10($AL42)-LOG10(MROUND($AL42,2)))+AX42)</f>
        <v>#REF!</v>
      </c>
      <c r="BO42" s="151" t="e">
        <f>IF($AL42&lt;2,LOOKUP(CONCATENATE($D42,IF($E42&gt;=1000,$E42,CONCATENATE(0,$E42)),"02"),SilencerParams!$E$3:$E$98,SilencerParams!W$3:W$98)/(LOG10(2)-LOG10(0.0001))*(LOG10($AL42)-LOG10(0.0001)),(BG42-AY42)/(LOG10(IF(MROUND($AL42,2)&lt;=$AL42,MROUND($AL42,2)+2,MROUND($AL42,2)-2))-LOG10(MROUND($AL42,2)))*(LOG10($AL42)-LOG10(MROUND($AL42,2)))+AY42)</f>
        <v>#REF!</v>
      </c>
      <c r="BP42" s="151" t="e">
        <f>IF($AL42&lt;2,LOOKUP(CONCATENATE($D42,IF($E42&gt;=1000,$E42,CONCATENATE(0,$E42)),"02"),SilencerParams!$E$3:$E$98,SilencerParams!X$3:X$98)/(LOG10(2)-LOG10(0.0001))*(LOG10($AL42)-LOG10(0.0001)),(BH42-AZ42)/(LOG10(IF(MROUND($AL42,2)&lt;=$AL42,MROUND($AL42,2)+2,MROUND($AL42,2)-2))-LOG10(MROUND($AL42,2)))*(LOG10($AL42)-LOG10(MROUND($AL42,2)))+AZ42)</f>
        <v>#REF!</v>
      </c>
      <c r="BQ42" s="151" t="e">
        <f>IF($AL42&lt;2,LOOKUP(CONCATENATE($D42,IF($E42&gt;=1000,$E42,CONCATENATE(0,$E42)),"02"),SilencerParams!$E$3:$E$98,SilencerParams!Y$3:Y$98)/(LOG10(2)-LOG10(0.0001))*(LOG10($AL42)-LOG10(0.0001)),(BI42-BA42)/(LOG10(IF(MROUND($AL42,2)&lt;=$AL42,MROUND($AL42,2)+2,MROUND($AL42,2)-2))-LOG10(MROUND($AL42,2)))*(LOG10($AL42)-LOG10(MROUND($AL42,2)))+BA42)</f>
        <v>#REF!</v>
      </c>
      <c r="BR42" s="151" t="e">
        <f>IF($AL42&lt;2,LOOKUP(CONCATENATE($D42,IF($E42&gt;=1000,$E42,CONCATENATE(0,$E42)),"02"),SilencerParams!$E$3:$E$98,SilencerParams!Z$3:Z$98)/(LOG10(2)-LOG10(0.0001))*(LOG10($AL42)-LOG10(0.0001)),(BJ42-BB42)/(LOG10(IF(MROUND($AL42,2)&lt;=$AL42,MROUND($AL42,2)+2,MROUND($AL42,2)-2))-LOG10(MROUND($AL42,2)))*(LOG10($AL42)-LOG10(MROUND($AL42,2)))+BB42)</f>
        <v>#REF!</v>
      </c>
      <c r="BS42" s="24" t="e">
        <f t="shared" si="18"/>
        <v>#REF!</v>
      </c>
      <c r="BT42" s="24" t="e">
        <f t="shared" si="19"/>
        <v>#REF!</v>
      </c>
      <c r="BU42" s="24" t="e">
        <f t="shared" si="20"/>
        <v>#REF!</v>
      </c>
      <c r="BV42" s="24" t="e">
        <f t="shared" si="21"/>
        <v>#REF!</v>
      </c>
      <c r="BW42" s="24" t="e">
        <f t="shared" si="22"/>
        <v>#REF!</v>
      </c>
      <c r="BX42" s="24" t="e">
        <f t="shared" si="23"/>
        <v>#REF!</v>
      </c>
      <c r="BY42" s="24" t="e">
        <f t="shared" si="24"/>
        <v>#REF!</v>
      </c>
      <c r="BZ42" s="24" t="e">
        <f t="shared" si="25"/>
        <v>#REF!</v>
      </c>
      <c r="CA42" s="24" t="e">
        <f>10*LOG10(IF(BS42="",0,POWER(10,((BS42+'ModelParams Lw'!$O$4)/10))) +IF(BT42="",0,POWER(10,((BT42+'ModelParams Lw'!$P$4)/10))) +IF(BU42="",0,POWER(10,((BU42+'ModelParams Lw'!$Q$4)/10))) +IF(BV42="",0,POWER(10,((BV42+'ModelParams Lw'!$R$4)/10))) +IF(BW42="",0,POWER(10,((BW42+'ModelParams Lw'!$S$4)/10))) +IF(BX42="",0,POWER(10,((BX42+'ModelParams Lw'!$T$4)/10))) +IF(BY42="",0,POWER(10,((BY42+'ModelParams Lw'!$U$4)/10)))+IF(BZ42="",0,POWER(10,((BZ42+'ModelParams Lw'!$V$4)/10))))</f>
        <v>#REF!</v>
      </c>
      <c r="CB42" s="24" t="e">
        <f t="shared" si="26"/>
        <v>#REF!</v>
      </c>
      <c r="CC42" s="24" t="e">
        <f>(BS42-'ModelParams Lw'!O$10)/'ModelParams Lw'!O$11</f>
        <v>#REF!</v>
      </c>
      <c r="CD42" s="24" t="e">
        <f>(BT42-'ModelParams Lw'!P$10)/'ModelParams Lw'!P$11</f>
        <v>#REF!</v>
      </c>
      <c r="CE42" s="24" t="e">
        <f>(BU42-'ModelParams Lw'!Q$10)/'ModelParams Lw'!Q$11</f>
        <v>#REF!</v>
      </c>
      <c r="CF42" s="24" t="e">
        <f>(BV42-'ModelParams Lw'!R$10)/'ModelParams Lw'!R$11</f>
        <v>#REF!</v>
      </c>
      <c r="CG42" s="24" t="e">
        <f>(BW42-'ModelParams Lw'!S$10)/'ModelParams Lw'!S$11</f>
        <v>#REF!</v>
      </c>
      <c r="CH42" s="24" t="e">
        <f>(BX42-'ModelParams Lw'!T$10)/'ModelParams Lw'!T$11</f>
        <v>#REF!</v>
      </c>
      <c r="CI42" s="24" t="e">
        <f>(BY42-'ModelParams Lw'!U$10)/'ModelParams Lw'!U$11</f>
        <v>#REF!</v>
      </c>
      <c r="CJ42" s="24" t="e">
        <f>(BZ42-'ModelParams Lw'!V$10)/'ModelParams Lw'!V$11</f>
        <v>#REF!</v>
      </c>
      <c r="CK42" s="24">
        <f>IF(Calcul!$E47="SW",'ModelParams Lw'!C$18+'ModelParams Lw'!C$19*LOG(CK$3)+'ModelParams Lw'!C$20*(PI()/4*($D42/1000)^2),IF('ModelParams Lw'!C$21+'ModelParams Lw'!C$22*LOG(CK$3)+'ModelParams Lw'!C$23*(PI()/4*($D42/1000)^2)&lt;'ModelParams Lw'!C$18+'ModelParams Lw'!C$19*LOG(CK$3)+'ModelParams Lw'!C$20*(PI()/4*($D42/1000)^2),'ModelParams Lw'!C$18+'ModelParams Lw'!C$19*LOG(CK$3)+'ModelParams Lw'!C$20*(PI()/4*($D42/1000)^2),'ModelParams Lw'!C$21+'ModelParams Lw'!C$22*LOG(CK$3)+'ModelParams Lw'!C$23*(PI()/4*($D42/1000)^2)))</f>
        <v>31.246735224896717</v>
      </c>
      <c r="CL42" s="24">
        <f>IF(Calcul!$E47="SW",'ModelParams Lw'!D$18+'ModelParams Lw'!D$19*LOG(CL$3)+'ModelParams Lw'!D$20*(PI()/4*($D42/1000)^2),IF('ModelParams Lw'!D$21+'ModelParams Lw'!D$22*LOG(CL$3)+'ModelParams Lw'!D$23*(PI()/4*($D42/1000)^2)&lt;'ModelParams Lw'!D$18+'ModelParams Lw'!D$19*LOG(CL$3)+'ModelParams Lw'!D$20*(PI()/4*($D42/1000)^2),'ModelParams Lw'!D$18+'ModelParams Lw'!D$19*LOG(CL$3)+'ModelParams Lw'!D$20*(PI()/4*($D42/1000)^2),'ModelParams Lw'!D$21+'ModelParams Lw'!D$22*LOG(CL$3)+'ModelParams Lw'!D$23*(PI()/4*($D42/1000)^2)))</f>
        <v>39.203910379364636</v>
      </c>
      <c r="CM42" s="24">
        <f>IF(Calcul!$E47="SW",'ModelParams Lw'!E$18+'ModelParams Lw'!E$19*LOG(CM$3)+'ModelParams Lw'!E$20*(PI()/4*($D42/1000)^2),IF('ModelParams Lw'!E$21+'ModelParams Lw'!E$22*LOG(CM$3)+'ModelParams Lw'!E$23*(PI()/4*($D42/1000)^2)&lt;'ModelParams Lw'!E$18+'ModelParams Lw'!E$19*LOG(CM$3)+'ModelParams Lw'!E$20*(PI()/4*($D42/1000)^2),'ModelParams Lw'!E$18+'ModelParams Lw'!E$19*LOG(CM$3)+'ModelParams Lw'!E$20*(PI()/4*($D42/1000)^2),'ModelParams Lw'!E$21+'ModelParams Lw'!E$22*LOG(CM$3)+'ModelParams Lw'!E$23*(PI()/4*($D42/1000)^2)))</f>
        <v>38.761096154158118</v>
      </c>
      <c r="CN42" s="24">
        <f>IF(Calcul!$E47="SW",'ModelParams Lw'!F$18+'ModelParams Lw'!F$19*LOG(CN$3)+'ModelParams Lw'!F$20*(PI()/4*($D42/1000)^2),IF('ModelParams Lw'!F$21+'ModelParams Lw'!F$22*LOG(CN$3)+'ModelParams Lw'!F$23*(PI()/4*($D42/1000)^2)&lt;'ModelParams Lw'!F$18+'ModelParams Lw'!F$19*LOG(CN$3)+'ModelParams Lw'!F$20*(PI()/4*($D42/1000)^2),'ModelParams Lw'!F$18+'ModelParams Lw'!F$19*LOG(CN$3)+'ModelParams Lw'!F$20*(PI()/4*($D42/1000)^2),'ModelParams Lw'!F$21+'ModelParams Lw'!F$22*LOG(CN$3)+'ModelParams Lw'!F$23*(PI()/4*($D42/1000)^2)))</f>
        <v>42.457901012674256</v>
      </c>
      <c r="CO42" s="24">
        <f>IF(Calcul!$E47="SW",'ModelParams Lw'!G$18+'ModelParams Lw'!G$19*LOG(CO$3)+'ModelParams Lw'!G$20*(PI()/4*($D42/1000)^2),IF('ModelParams Lw'!G$21+'ModelParams Lw'!G$22*LOG(CO$3)+'ModelParams Lw'!G$23*(PI()/4*($D42/1000)^2)&lt;'ModelParams Lw'!G$18+'ModelParams Lw'!G$19*LOG(CO$3)+'ModelParams Lw'!G$20*(PI()/4*($D42/1000)^2),'ModelParams Lw'!G$18+'ModelParams Lw'!G$19*LOG(CO$3)+'ModelParams Lw'!G$20*(PI()/4*($D42/1000)^2),'ModelParams Lw'!G$21+'ModelParams Lw'!G$22*LOG(CO$3)+'ModelParams Lw'!G$23*(PI()/4*($D42/1000)^2)))</f>
        <v>39.983812335865188</v>
      </c>
      <c r="CP42" s="24">
        <f>IF(Calcul!$E47="SW",'ModelParams Lw'!H$18+'ModelParams Lw'!H$19*LOG(CP$3)+'ModelParams Lw'!H$20*(PI()/4*($D42/1000)^2),IF('ModelParams Lw'!H$21+'ModelParams Lw'!H$22*LOG(CP$3)+'ModelParams Lw'!H$23*(PI()/4*($D42/1000)^2)&lt;'ModelParams Lw'!H$18+'ModelParams Lw'!H$19*LOG(CP$3)+'ModelParams Lw'!H$20*(PI()/4*($D42/1000)^2),'ModelParams Lw'!H$18+'ModelParams Lw'!H$19*LOG(CP$3)+'ModelParams Lw'!H$20*(PI()/4*($D42/1000)^2),'ModelParams Lw'!H$21+'ModelParams Lw'!H$22*LOG(CP$3)+'ModelParams Lw'!H$23*(PI()/4*($D42/1000)^2)))</f>
        <v>40.306137042572608</v>
      </c>
      <c r="CQ42" s="24">
        <f>IF(Calcul!$E47="SW",'ModelParams Lw'!I$18+'ModelParams Lw'!I$19*LOG(CQ$3)+'ModelParams Lw'!I$20*(PI()/4*($D42/1000)^2),IF('ModelParams Lw'!I$21+'ModelParams Lw'!I$22*LOG(CQ$3)+'ModelParams Lw'!I$23*(PI()/4*($D42/1000)^2)&lt;'ModelParams Lw'!I$18+'ModelParams Lw'!I$19*LOG(CQ$3)+'ModelParams Lw'!I$20*(PI()/4*($D42/1000)^2),'ModelParams Lw'!I$18+'ModelParams Lw'!I$19*LOG(CQ$3)+'ModelParams Lw'!I$20*(PI()/4*($D42/1000)^2),'ModelParams Lw'!I$21+'ModelParams Lw'!I$22*LOG(CQ$3)+'ModelParams Lw'!I$23*(PI()/4*($D42/1000)^2)))</f>
        <v>35.604370798776131</v>
      </c>
      <c r="CR42" s="24">
        <f>IF(Calcul!$E47="SW",'ModelParams Lw'!J$18+'ModelParams Lw'!J$19*LOG(CR$3)+'ModelParams Lw'!J$20*(PI()/4*($D42/1000)^2),IF('ModelParams Lw'!J$21+'ModelParams Lw'!J$22*LOG(CR$3)+'ModelParams Lw'!J$23*(PI()/4*($D42/1000)^2)&lt;'ModelParams Lw'!J$18+'ModelParams Lw'!J$19*LOG(CR$3)+'ModelParams Lw'!J$20*(PI()/4*($D42/1000)^2),'ModelParams Lw'!J$18+'ModelParams Lw'!J$19*LOG(CR$3)+'ModelParams Lw'!J$20*(PI()/4*($D42/1000)^2),'ModelParams Lw'!J$21+'ModelParams Lw'!J$22*LOG(CR$3)+'ModelParams Lw'!J$23*(PI()/4*($D42/1000)^2)))</f>
        <v>26.405199060578074</v>
      </c>
      <c r="CS42" s="24" t="e">
        <f t="shared" si="3"/>
        <v>#REF!</v>
      </c>
      <c r="CT42" s="24" t="e">
        <f t="shared" si="4"/>
        <v>#REF!</v>
      </c>
      <c r="CU42" s="24" t="e">
        <f t="shared" si="5"/>
        <v>#REF!</v>
      </c>
      <c r="CV42" s="24" t="e">
        <f t="shared" si="6"/>
        <v>#REF!</v>
      </c>
      <c r="CW42" s="24" t="e">
        <f t="shared" si="7"/>
        <v>#REF!</v>
      </c>
      <c r="CX42" s="24" t="e">
        <f t="shared" si="8"/>
        <v>#REF!</v>
      </c>
      <c r="CY42" s="24" t="e">
        <f t="shared" si="9"/>
        <v>#REF!</v>
      </c>
      <c r="CZ42" s="24" t="e">
        <f t="shared" si="10"/>
        <v>#REF!</v>
      </c>
      <c r="DA42" s="24" t="e">
        <f>10*LOG10(IF(CS42="",0,POWER(10,((CS42+'ModelParams Lw'!$O$4)/10))) +IF(CT42="",0,POWER(10,((CT42+'ModelParams Lw'!$P$4)/10))) +IF(CU42="",0,POWER(10,((CU42+'ModelParams Lw'!$Q$4)/10))) +IF(CV42="",0,POWER(10,((CV42+'ModelParams Lw'!$R$4)/10))) +IF(CW42="",0,POWER(10,((CW42+'ModelParams Lw'!$S$4)/10))) +IF(CX42="",0,POWER(10,((CX42+'ModelParams Lw'!$T$4)/10))) +IF(CY42="",0,POWER(10,((CY42+'ModelParams Lw'!$U$4)/10)))+IF(CZ42="",0,POWER(10,((CZ42+'ModelParams Lw'!$V$4)/10))))</f>
        <v>#REF!</v>
      </c>
      <c r="DB42" s="24" t="e">
        <f t="shared" si="27"/>
        <v>#REF!</v>
      </c>
      <c r="DC42" s="24" t="e">
        <f>(CS42-'ModelParams Lw'!$O$10)/'ModelParams Lw'!$O$11</f>
        <v>#REF!</v>
      </c>
      <c r="DD42" s="24" t="e">
        <f>(CT42-'ModelParams Lw'!$P$10)/'ModelParams Lw'!$P$11</f>
        <v>#REF!</v>
      </c>
      <c r="DE42" s="24" t="e">
        <f>(CU42-'ModelParams Lw'!$Q$10)/'ModelParams Lw'!$Q$11</f>
        <v>#REF!</v>
      </c>
      <c r="DF42" s="24" t="e">
        <f>(CV42-'ModelParams Lw'!$R$10)/'ModelParams Lw'!$R$11</f>
        <v>#REF!</v>
      </c>
      <c r="DG42" s="24" t="e">
        <f>(CW42-'ModelParams Lw'!$S$10)/'ModelParams Lw'!$S$11</f>
        <v>#REF!</v>
      </c>
      <c r="DH42" s="24" t="e">
        <f>(CX42-'ModelParams Lw'!$T$10)/'ModelParams Lw'!$T$11</f>
        <v>#REF!</v>
      </c>
      <c r="DI42" s="24" t="e">
        <f>(CY42-'ModelParams Lw'!$U$10)/'ModelParams Lw'!$U$11</f>
        <v>#REF!</v>
      </c>
      <c r="DJ42" s="24" t="e">
        <f>(CZ42-'ModelParams Lw'!$V$10)/'ModelParams Lw'!$V$11</f>
        <v>#REF!</v>
      </c>
    </row>
    <row r="43" spans="1:114">
      <c r="A43" s="12" t="e">
        <f>Calcul!#REF!</f>
        <v>#REF!</v>
      </c>
      <c r="B43" s="12" t="e">
        <f t="shared" si="11"/>
        <v>#REF!</v>
      </c>
      <c r="C43" s="12" t="e">
        <f>Calcul!#REF!</f>
        <v>#REF!</v>
      </c>
      <c r="D43" s="12">
        <f>Calcul!D48</f>
        <v>0</v>
      </c>
      <c r="E43" s="12">
        <f t="shared" si="12"/>
        <v>400</v>
      </c>
      <c r="F43" s="12">
        <f t="shared" si="13"/>
        <v>900</v>
      </c>
      <c r="G43" s="12" t="e">
        <f t="shared" si="14"/>
        <v>#REF!</v>
      </c>
      <c r="H43" s="24" t="e">
        <f t="shared" si="28"/>
        <v>#REF!</v>
      </c>
      <c r="I43" s="24">
        <f>'ModelParams Lw'!$B$6*EXP('ModelParams Lw'!$C$6*D43)</f>
        <v>-0.98585217513044054</v>
      </c>
      <c r="J43" s="24">
        <f>'ModelParams Lw'!$B$7*D43^2+'ModelParams Lw'!$C$7*D43+'ModelParams Lw'!$D$7</f>
        <v>-7.1</v>
      </c>
      <c r="K43" s="24">
        <f>'ModelParams Lw'!$B$8*D43^2+'ModelParams Lw'!$C$8*D43+'ModelParams Lw'!$D$8</f>
        <v>46.485999999999997</v>
      </c>
      <c r="L43" s="21" t="e">
        <f t="shared" si="15"/>
        <v>#REF!</v>
      </c>
      <c r="M43" s="21" t="e">
        <f t="shared" si="15"/>
        <v>#REF!</v>
      </c>
      <c r="N43" s="21" t="e">
        <f t="shared" si="15"/>
        <v>#REF!</v>
      </c>
      <c r="O43" s="21" t="e">
        <f t="shared" si="15"/>
        <v>#REF!</v>
      </c>
      <c r="P43" s="21" t="e">
        <f t="shared" si="15"/>
        <v>#REF!</v>
      </c>
      <c r="Q43" s="21" t="e">
        <f t="shared" si="15"/>
        <v>#REF!</v>
      </c>
      <c r="R43" s="21" t="e">
        <f t="shared" si="15"/>
        <v>#REF!</v>
      </c>
      <c r="S43" s="21" t="e">
        <f t="shared" si="15"/>
        <v>#REF!</v>
      </c>
      <c r="T43" s="24" t="e">
        <f>'ModelParams Lw'!$B$3+'ModelParams Lw'!$B$4*LOG10($B43/3600/(PI()/4*($D43/1000)^2))+'ModelParams Lw'!$B$5*LOG10(2*$H43/(1.2*($B43/3600/(PI()/4*($D43/1000)^2))^2))+10*LOG10($D43/1000)+L43</f>
        <v>#REF!</v>
      </c>
      <c r="U43" s="24" t="e">
        <f>'ModelParams Lw'!$B$3+'ModelParams Lw'!$B$4*LOG10($B43/3600/(PI()/4*($D43/1000)^2))+'ModelParams Lw'!$B$5*LOG10(2*$H43/(1.2*($B43/3600/(PI()/4*($D43/1000)^2))^2))+10*LOG10($D43/1000)+M43</f>
        <v>#REF!</v>
      </c>
      <c r="V43" s="24" t="e">
        <f>'ModelParams Lw'!$B$3+'ModelParams Lw'!$B$4*LOG10($B43/3600/(PI()/4*($D43/1000)^2))+'ModelParams Lw'!$B$5*LOG10(2*$H43/(1.2*($B43/3600/(PI()/4*($D43/1000)^2))^2))+10*LOG10($D43/1000)+N43</f>
        <v>#REF!</v>
      </c>
      <c r="W43" s="24" t="e">
        <f>'ModelParams Lw'!$B$3+'ModelParams Lw'!$B$4*LOG10($B43/3600/(PI()/4*($D43/1000)^2))+'ModelParams Lw'!$B$5*LOG10(2*$H43/(1.2*($B43/3600/(PI()/4*($D43/1000)^2))^2))+10*LOG10($D43/1000)+O43</f>
        <v>#REF!</v>
      </c>
      <c r="X43" s="24" t="e">
        <f>'ModelParams Lw'!$B$3+'ModelParams Lw'!$B$4*LOG10($B43/3600/(PI()/4*($D43/1000)^2))+'ModelParams Lw'!$B$5*LOG10(2*$H43/(1.2*($B43/3600/(PI()/4*($D43/1000)^2))^2))+10*LOG10($D43/1000)+P43</f>
        <v>#REF!</v>
      </c>
      <c r="Y43" s="24" t="e">
        <f>'ModelParams Lw'!$B$3+'ModelParams Lw'!$B$4*LOG10($B43/3600/(PI()/4*($D43/1000)^2))+'ModelParams Lw'!$B$5*LOG10(2*$H43/(1.2*($B43/3600/(PI()/4*($D43/1000)^2))^2))+10*LOG10($D43/1000)+Q43</f>
        <v>#REF!</v>
      </c>
      <c r="Z43" s="24" t="e">
        <f>'ModelParams Lw'!$B$3+'ModelParams Lw'!$B$4*LOG10($B43/3600/(PI()/4*($D43/1000)^2))+'ModelParams Lw'!$B$5*LOG10(2*$H43/(1.2*($B43/3600/(PI()/4*($D43/1000)^2))^2))+10*LOG10($D43/1000)+R43</f>
        <v>#REF!</v>
      </c>
      <c r="AA43" s="24" t="e">
        <f>'ModelParams Lw'!$B$3+'ModelParams Lw'!$B$4*LOG10($B43/3600/(PI()/4*($D43/1000)^2))+'ModelParams Lw'!$B$5*LOG10(2*$H43/(1.2*($B43/3600/(PI()/4*($D43/1000)^2))^2))+10*LOG10($D43/1000)+S43</f>
        <v>#REF!</v>
      </c>
      <c r="AB43" s="24" t="e">
        <f>10*LOG10(IF(T43="",0,POWER(10,((T43+'ModelParams Lw'!$O$4)/10))) +IF(U43="",0,POWER(10,((U43+'ModelParams Lw'!$P$4)/10))) +IF(V43="",0,POWER(10,((V43+'ModelParams Lw'!$Q$4)/10))) +IF(W43="",0,POWER(10,((W43+'ModelParams Lw'!$R$4)/10))) +IF(X43="",0,POWER(10,((X43+'ModelParams Lw'!$S$4)/10))) +IF(Y43="",0,POWER(10,((Y43+'ModelParams Lw'!$T$4)/10))) +IF(Z43="",0,POWER(10,((Z43+'ModelParams Lw'!$U$4)/10)))+IF(AA43="",0,POWER(10,((AA43+'ModelParams Lw'!$V$4)/10))))</f>
        <v>#REF!</v>
      </c>
      <c r="AC43" s="24" t="e">
        <f t="shared" si="16"/>
        <v>#REF!</v>
      </c>
      <c r="AD43" s="24" t="e">
        <f>(T43-'ModelParams Lw'!O$10)/'ModelParams Lw'!O$11</f>
        <v>#REF!</v>
      </c>
      <c r="AE43" s="24" t="e">
        <f>(U43-'ModelParams Lw'!P$10)/'ModelParams Lw'!P$11</f>
        <v>#REF!</v>
      </c>
      <c r="AF43" s="24" t="e">
        <f>(V43-'ModelParams Lw'!Q$10)/'ModelParams Lw'!Q$11</f>
        <v>#REF!</v>
      </c>
      <c r="AG43" s="24" t="e">
        <f>(W43-'ModelParams Lw'!R$10)/'ModelParams Lw'!R$11</f>
        <v>#REF!</v>
      </c>
      <c r="AH43" s="24" t="e">
        <f>(X43-'ModelParams Lw'!S$10)/'ModelParams Lw'!S$11</f>
        <v>#REF!</v>
      </c>
      <c r="AI43" s="24" t="e">
        <f>(Y43-'ModelParams Lw'!T$10)/'ModelParams Lw'!T$11</f>
        <v>#REF!</v>
      </c>
      <c r="AJ43" s="24" t="e">
        <f>(Z43-'ModelParams Lw'!U$10)/'ModelParams Lw'!U$11</f>
        <v>#REF!</v>
      </c>
      <c r="AK43" s="24" t="e">
        <f>(AA43-'ModelParams Lw'!V$10)/'ModelParams Lw'!V$11</f>
        <v>#REF!</v>
      </c>
      <c r="AL43" s="24" t="e">
        <f t="shared" si="17"/>
        <v>#REF!</v>
      </c>
      <c r="AM43" s="24" t="e">
        <f>LOOKUP($G43,SilencerParams!$E$3:$E$98,SilencerParams!K$3:K$98)</f>
        <v>#REF!</v>
      </c>
      <c r="AN43" s="24" t="e">
        <f>LOOKUP($G43,SilencerParams!$E$3:$E$98,SilencerParams!L$3:L$98)</f>
        <v>#REF!</v>
      </c>
      <c r="AO43" s="24" t="e">
        <f>LOOKUP($G43,SilencerParams!$E$3:$E$98,SilencerParams!M$3:M$98)</f>
        <v>#REF!</v>
      </c>
      <c r="AP43" s="24" t="e">
        <f>LOOKUP($G43,SilencerParams!$E$3:$E$98,SilencerParams!N$3:N$98)</f>
        <v>#REF!</v>
      </c>
      <c r="AQ43" s="24" t="e">
        <f>LOOKUP($G43,SilencerParams!$E$3:$E$98,SilencerParams!O$3:O$98)</f>
        <v>#REF!</v>
      </c>
      <c r="AR43" s="24" t="e">
        <f>LOOKUP($G43,SilencerParams!$E$3:$E$98,SilencerParams!P$3:P$98)</f>
        <v>#REF!</v>
      </c>
      <c r="AS43" s="24" t="e">
        <f>LOOKUP($G43,SilencerParams!$E$3:$E$98,SilencerParams!Q$3:Q$98)</f>
        <v>#REF!</v>
      </c>
      <c r="AT43" s="24" t="e">
        <f>LOOKUP($G43,SilencerParams!$E$3:$E$98,SilencerParams!R$3:R$98)</f>
        <v>#REF!</v>
      </c>
      <c r="AU43" s="151" t="e">
        <f>LOOKUP($G43,SilencerParams!$E$3:$E$98,SilencerParams!S$3:S$98)</f>
        <v>#REF!</v>
      </c>
      <c r="AV43" s="151" t="e">
        <f>LOOKUP($G43,SilencerParams!$E$3:$E$98,SilencerParams!T$3:T$98)</f>
        <v>#REF!</v>
      </c>
      <c r="AW43" s="151" t="e">
        <f>LOOKUP($G43,SilencerParams!$E$3:$E$98,SilencerParams!U$3:U$98)</f>
        <v>#REF!</v>
      </c>
      <c r="AX43" s="151" t="e">
        <f>LOOKUP($G43,SilencerParams!$E$3:$E$98,SilencerParams!V$3:V$98)</f>
        <v>#REF!</v>
      </c>
      <c r="AY43" s="151" t="e">
        <f>LOOKUP($G43,SilencerParams!$E$3:$E$98,SilencerParams!W$3:W$98)</f>
        <v>#REF!</v>
      </c>
      <c r="AZ43" s="151" t="e">
        <f>LOOKUP($G43,SilencerParams!$E$3:$E$98,SilencerParams!X$3:X$98)</f>
        <v>#REF!</v>
      </c>
      <c r="BA43" s="151" t="e">
        <f>LOOKUP($G43,SilencerParams!$E$3:$E$98,SilencerParams!Y$3:Y$98)</f>
        <v>#REF!</v>
      </c>
      <c r="BB43" s="151" t="e">
        <f>LOOKUP($G43,SilencerParams!$E$3:$E$98,SilencerParams!Z$3:Z$98)</f>
        <v>#REF!</v>
      </c>
      <c r="BC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LOOKUP(IF(MROUND($AL43,2)&lt;=$AL43,CONCATENATE($D43,IF($F43&gt;=1000,$F43,CONCATENATE(0,$F43)),CONCATENATE(0,MROUND($AL43,2)+2)),CONCATENATE($D43,IF($F43&gt;=1000,$F43,CONCATENATE(0,$F43)),CONCATENATE(0,MROUND($AL43,2)-2))),SilencerParams!$E$3:$E$98,SilencerParams!S$3:S$98)</f>
        <v>#REF!</v>
      </c>
      <c r="BD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LOOKUP(IF(MROUND($AL43,2)&lt;=$AL43,CONCATENATE($D43,IF($F43&gt;=1000,$F43,CONCATENATE(0,$F43)),CONCATENATE(0,MROUND($AL43,2)+2)),CONCATENATE($D43,IF($F43&gt;=1000,$F43,CONCATENATE(0,$F43)),CONCATENATE(0,MROUND($AL43,2)-2))),SilencerParams!$E$3:$E$98,SilencerParams!T$3:T$98)</f>
        <v>#REF!</v>
      </c>
      <c r="BE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LOOKUP(IF(MROUND($AL43,2)&lt;=$AL43,CONCATENATE($D43,IF($F43&gt;=1000,$F43,CONCATENATE(0,$F43)),CONCATENATE(0,MROUND($AL43,2)+2)),CONCATENATE($D43,IF($F43&gt;=1000,$F43,CONCATENATE(0,$F43)),CONCATENATE(0,MROUND($AL43,2)-2))),SilencerParams!$E$3:$E$98,SilencerParams!U$3:U$98)</f>
        <v>#REF!</v>
      </c>
      <c r="BF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LOOKUP(IF(MROUND($AL43,2)&lt;=$AL43,CONCATENATE($D43,IF($F43&gt;=1000,$F43,CONCATENATE(0,$F43)),CONCATENATE(0,MROUND($AL43,2)+2)),CONCATENATE($D43,IF($F43&gt;=1000,$F43,CONCATENATE(0,$F43)),CONCATENATE(0,MROUND($AL43,2)-2))),SilencerParams!$E$3:$E$98,SilencerParams!V$3:V$98)</f>
        <v>#REF!</v>
      </c>
      <c r="BG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LOOKUP(IF(MROUND($AL43,2)&lt;=$AL43,CONCATENATE($D43,IF($F43&gt;=1000,$F43,CONCATENATE(0,$F43)),CONCATENATE(0,MROUND($AL43,2)+2)),CONCATENATE($D43,IF($F43&gt;=1000,$F43,CONCATENATE(0,$F43)),CONCATENATE(0,MROUND($AL43,2)-2))),SilencerParams!$E$3:$E$98,SilencerParams!W$3:W$98)</f>
        <v>#REF!</v>
      </c>
      <c r="BH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LOOKUP(IF(MROUND($AL43,2)&lt;=$AL43,CONCATENATE($D43,IF($F43&gt;=1000,$F43,CONCATENATE(0,$F43)),CONCATENATE(0,MROUND($AL43,2)+2)),CONCATENATE($D43,IF($F43&gt;=1000,$F43,CONCATENATE(0,$F43)),CONCATENATE(0,MROUND($AL43,2)-2))),SilencerParams!$E$3:$E$98,SilencerParams!X$3:X$98)</f>
        <v>#REF!</v>
      </c>
      <c r="BI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LOOKUP(IF(MROUND($AL43,2)&lt;=$AL43,CONCATENATE($D43,IF($F43&gt;=1000,$F43,CONCATENATE(0,$F43)),CONCATENATE(0,MROUND($AL43,2)+2)),CONCATENATE($D43,IF($F43&gt;=1000,$F43,CONCATENATE(0,$F43)),CONCATENATE(0,MROUND($AL43,2)-2))),SilencerParams!$E$3:$E$98,SilencerParams!Y$3:Y$98)</f>
        <v>#REF!</v>
      </c>
      <c r="BJ43" s="151" t="e">
        <f>LOOKUP(IF(MROUND($AL43,2)&lt;=$AL43,CONCATENATE($D43,IF($F43&gt;=1000,$F43,CONCATENATE(0,$F43)),CONCATENATE(0,MROUND($AL43,2)+2)),CONCATENATE($D43,IF($F43&gt;=1000,$F43,CONCATENATE(0,$F43)),CONCATENATE(0,MROUND($AL43,2)-2))),SilencerParams!$E$3:$E$98,SilencerParams!Z$3:Z$98)</f>
        <v>#REF!</v>
      </c>
      <c r="BK43" s="151" t="e">
        <f>IF($AL43&lt;2,LOOKUP(CONCATENATE($D43,IF($E43&gt;=1000,$E43,CONCATENATE(0,$E43)),"02"),SilencerParams!$E$3:$E$98,SilencerParams!S$3:S$98)/(LOG10(2)-LOG10(0.0001))*(LOG10($AL43)-LOG10(0.0001)),(BC43-AU43)/(LOG10(IF(MROUND($AL43,2)&lt;=$AL43,MROUND($AL43,2)+2,MROUND($AL43,2)-2))-LOG10(MROUND($AL43,2)))*(LOG10($AL43)-LOG10(MROUND($AL43,2)))+AU43)</f>
        <v>#REF!</v>
      </c>
      <c r="BL43" s="151" t="e">
        <f>IF($AL43&lt;2,LOOKUP(CONCATENATE($D43,IF($E43&gt;=1000,$E43,CONCATENATE(0,$E43)),"02"),SilencerParams!$E$3:$E$98,SilencerParams!T$3:T$98)/(LOG10(2)-LOG10(0.0001))*(LOG10($AL43)-LOG10(0.0001)),(BD43-AV43)/(LOG10(IF(MROUND($AL43,2)&lt;=$AL43,MROUND($AL43,2)+2,MROUND($AL43,2)-2))-LOG10(MROUND($AL43,2)))*(LOG10($AL43)-LOG10(MROUND($AL43,2)))+AV43)</f>
        <v>#REF!</v>
      </c>
      <c r="BM43" s="151" t="e">
        <f>IF($AL43&lt;2,LOOKUP(CONCATENATE($D43,IF($E43&gt;=1000,$E43,CONCATENATE(0,$E43)),"02"),SilencerParams!$E$3:$E$98,SilencerParams!U$3:U$98)/(LOG10(2)-LOG10(0.0001))*(LOG10($AL43)-LOG10(0.0001)),(BE43-AW43)/(LOG10(IF(MROUND($AL43,2)&lt;=$AL43,MROUND($AL43,2)+2,MROUND($AL43,2)-2))-LOG10(MROUND($AL43,2)))*(LOG10($AL43)-LOG10(MROUND($AL43,2)))+AW43)</f>
        <v>#REF!</v>
      </c>
      <c r="BN43" s="151" t="e">
        <f>IF($AL43&lt;2,LOOKUP(CONCATENATE($D43,IF($E43&gt;=1000,$E43,CONCATENATE(0,$E43)),"02"),SilencerParams!$E$3:$E$98,SilencerParams!V$3:V$98)/(LOG10(2)-LOG10(0.0001))*(LOG10($AL43)-LOG10(0.0001)),(BF43-AX43)/(LOG10(IF(MROUND($AL43,2)&lt;=$AL43,MROUND($AL43,2)+2,MROUND($AL43,2)-2))-LOG10(MROUND($AL43,2)))*(LOG10($AL43)-LOG10(MROUND($AL43,2)))+AX43)</f>
        <v>#REF!</v>
      </c>
      <c r="BO43" s="151" t="e">
        <f>IF($AL43&lt;2,LOOKUP(CONCATENATE($D43,IF($E43&gt;=1000,$E43,CONCATENATE(0,$E43)),"02"),SilencerParams!$E$3:$E$98,SilencerParams!W$3:W$98)/(LOG10(2)-LOG10(0.0001))*(LOG10($AL43)-LOG10(0.0001)),(BG43-AY43)/(LOG10(IF(MROUND($AL43,2)&lt;=$AL43,MROUND($AL43,2)+2,MROUND($AL43,2)-2))-LOG10(MROUND($AL43,2)))*(LOG10($AL43)-LOG10(MROUND($AL43,2)))+AY43)</f>
        <v>#REF!</v>
      </c>
      <c r="BP43" s="151" t="e">
        <f>IF($AL43&lt;2,LOOKUP(CONCATENATE($D43,IF($E43&gt;=1000,$E43,CONCATENATE(0,$E43)),"02"),SilencerParams!$E$3:$E$98,SilencerParams!X$3:X$98)/(LOG10(2)-LOG10(0.0001))*(LOG10($AL43)-LOG10(0.0001)),(BH43-AZ43)/(LOG10(IF(MROUND($AL43,2)&lt;=$AL43,MROUND($AL43,2)+2,MROUND($AL43,2)-2))-LOG10(MROUND($AL43,2)))*(LOG10($AL43)-LOG10(MROUND($AL43,2)))+AZ43)</f>
        <v>#REF!</v>
      </c>
      <c r="BQ43" s="151" t="e">
        <f>IF($AL43&lt;2,LOOKUP(CONCATENATE($D43,IF($E43&gt;=1000,$E43,CONCATENATE(0,$E43)),"02"),SilencerParams!$E$3:$E$98,SilencerParams!Y$3:Y$98)/(LOG10(2)-LOG10(0.0001))*(LOG10($AL43)-LOG10(0.0001)),(BI43-BA43)/(LOG10(IF(MROUND($AL43,2)&lt;=$AL43,MROUND($AL43,2)+2,MROUND($AL43,2)-2))-LOG10(MROUND($AL43,2)))*(LOG10($AL43)-LOG10(MROUND($AL43,2)))+BA43)</f>
        <v>#REF!</v>
      </c>
      <c r="BR43" s="151" t="e">
        <f>IF($AL43&lt;2,LOOKUP(CONCATENATE($D43,IF($E43&gt;=1000,$E43,CONCATENATE(0,$E43)),"02"),SilencerParams!$E$3:$E$98,SilencerParams!Z$3:Z$98)/(LOG10(2)-LOG10(0.0001))*(LOG10($AL43)-LOG10(0.0001)),(BJ43-BB43)/(LOG10(IF(MROUND($AL43,2)&lt;=$AL43,MROUND($AL43,2)+2,MROUND($AL43,2)-2))-LOG10(MROUND($AL43,2)))*(LOG10($AL43)-LOG10(MROUND($AL43,2)))+BB43)</f>
        <v>#REF!</v>
      </c>
      <c r="BS43" s="24" t="e">
        <f t="shared" si="18"/>
        <v>#REF!</v>
      </c>
      <c r="BT43" s="24" t="e">
        <f t="shared" si="19"/>
        <v>#REF!</v>
      </c>
      <c r="BU43" s="24" t="e">
        <f t="shared" si="20"/>
        <v>#REF!</v>
      </c>
      <c r="BV43" s="24" t="e">
        <f t="shared" si="21"/>
        <v>#REF!</v>
      </c>
      <c r="BW43" s="24" t="e">
        <f t="shared" si="22"/>
        <v>#REF!</v>
      </c>
      <c r="BX43" s="24" t="e">
        <f t="shared" si="23"/>
        <v>#REF!</v>
      </c>
      <c r="BY43" s="24" t="e">
        <f t="shared" si="24"/>
        <v>#REF!</v>
      </c>
      <c r="BZ43" s="24" t="e">
        <f t="shared" si="25"/>
        <v>#REF!</v>
      </c>
      <c r="CA43" s="24" t="e">
        <f>10*LOG10(IF(BS43="",0,POWER(10,((BS43+'ModelParams Lw'!$O$4)/10))) +IF(BT43="",0,POWER(10,((BT43+'ModelParams Lw'!$P$4)/10))) +IF(BU43="",0,POWER(10,((BU43+'ModelParams Lw'!$Q$4)/10))) +IF(BV43="",0,POWER(10,((BV43+'ModelParams Lw'!$R$4)/10))) +IF(BW43="",0,POWER(10,((BW43+'ModelParams Lw'!$S$4)/10))) +IF(BX43="",0,POWER(10,((BX43+'ModelParams Lw'!$T$4)/10))) +IF(BY43="",0,POWER(10,((BY43+'ModelParams Lw'!$U$4)/10)))+IF(BZ43="",0,POWER(10,((BZ43+'ModelParams Lw'!$V$4)/10))))</f>
        <v>#REF!</v>
      </c>
      <c r="CB43" s="24" t="e">
        <f t="shared" si="26"/>
        <v>#REF!</v>
      </c>
      <c r="CC43" s="24" t="e">
        <f>(BS43-'ModelParams Lw'!O$10)/'ModelParams Lw'!O$11</f>
        <v>#REF!</v>
      </c>
      <c r="CD43" s="24" t="e">
        <f>(BT43-'ModelParams Lw'!P$10)/'ModelParams Lw'!P$11</f>
        <v>#REF!</v>
      </c>
      <c r="CE43" s="24" t="e">
        <f>(BU43-'ModelParams Lw'!Q$10)/'ModelParams Lw'!Q$11</f>
        <v>#REF!</v>
      </c>
      <c r="CF43" s="24" t="e">
        <f>(BV43-'ModelParams Lw'!R$10)/'ModelParams Lw'!R$11</f>
        <v>#REF!</v>
      </c>
      <c r="CG43" s="24" t="e">
        <f>(BW43-'ModelParams Lw'!S$10)/'ModelParams Lw'!S$11</f>
        <v>#REF!</v>
      </c>
      <c r="CH43" s="24" t="e">
        <f>(BX43-'ModelParams Lw'!T$10)/'ModelParams Lw'!T$11</f>
        <v>#REF!</v>
      </c>
      <c r="CI43" s="24" t="e">
        <f>(BY43-'ModelParams Lw'!U$10)/'ModelParams Lw'!U$11</f>
        <v>#REF!</v>
      </c>
      <c r="CJ43" s="24" t="e">
        <f>(BZ43-'ModelParams Lw'!V$10)/'ModelParams Lw'!V$11</f>
        <v>#REF!</v>
      </c>
      <c r="CK43" s="24">
        <f>IF(Calcul!$E48="SW",'ModelParams Lw'!C$18+'ModelParams Lw'!C$19*LOG(CK$3)+'ModelParams Lw'!C$20*(PI()/4*($D43/1000)^2),IF('ModelParams Lw'!C$21+'ModelParams Lw'!C$22*LOG(CK$3)+'ModelParams Lw'!C$23*(PI()/4*($D43/1000)^2)&lt;'ModelParams Lw'!C$18+'ModelParams Lw'!C$19*LOG(CK$3)+'ModelParams Lw'!C$20*(PI()/4*($D43/1000)^2),'ModelParams Lw'!C$18+'ModelParams Lw'!C$19*LOG(CK$3)+'ModelParams Lw'!C$20*(PI()/4*($D43/1000)^2),'ModelParams Lw'!C$21+'ModelParams Lw'!C$22*LOG(CK$3)+'ModelParams Lw'!C$23*(PI()/4*($D43/1000)^2)))</f>
        <v>31.246735224896717</v>
      </c>
      <c r="CL43" s="24">
        <f>IF(Calcul!$E48="SW",'ModelParams Lw'!D$18+'ModelParams Lw'!D$19*LOG(CL$3)+'ModelParams Lw'!D$20*(PI()/4*($D43/1000)^2),IF('ModelParams Lw'!D$21+'ModelParams Lw'!D$22*LOG(CL$3)+'ModelParams Lw'!D$23*(PI()/4*($D43/1000)^2)&lt;'ModelParams Lw'!D$18+'ModelParams Lw'!D$19*LOG(CL$3)+'ModelParams Lw'!D$20*(PI()/4*($D43/1000)^2),'ModelParams Lw'!D$18+'ModelParams Lw'!D$19*LOG(CL$3)+'ModelParams Lw'!D$20*(PI()/4*($D43/1000)^2),'ModelParams Lw'!D$21+'ModelParams Lw'!D$22*LOG(CL$3)+'ModelParams Lw'!D$23*(PI()/4*($D43/1000)^2)))</f>
        <v>39.203910379364636</v>
      </c>
      <c r="CM43" s="24">
        <f>IF(Calcul!$E48="SW",'ModelParams Lw'!E$18+'ModelParams Lw'!E$19*LOG(CM$3)+'ModelParams Lw'!E$20*(PI()/4*($D43/1000)^2),IF('ModelParams Lw'!E$21+'ModelParams Lw'!E$22*LOG(CM$3)+'ModelParams Lw'!E$23*(PI()/4*($D43/1000)^2)&lt;'ModelParams Lw'!E$18+'ModelParams Lw'!E$19*LOG(CM$3)+'ModelParams Lw'!E$20*(PI()/4*($D43/1000)^2),'ModelParams Lw'!E$18+'ModelParams Lw'!E$19*LOG(CM$3)+'ModelParams Lw'!E$20*(PI()/4*($D43/1000)^2),'ModelParams Lw'!E$21+'ModelParams Lw'!E$22*LOG(CM$3)+'ModelParams Lw'!E$23*(PI()/4*($D43/1000)^2)))</f>
        <v>38.761096154158118</v>
      </c>
      <c r="CN43" s="24">
        <f>IF(Calcul!$E48="SW",'ModelParams Lw'!F$18+'ModelParams Lw'!F$19*LOG(CN$3)+'ModelParams Lw'!F$20*(PI()/4*($D43/1000)^2),IF('ModelParams Lw'!F$21+'ModelParams Lw'!F$22*LOG(CN$3)+'ModelParams Lw'!F$23*(PI()/4*($D43/1000)^2)&lt;'ModelParams Lw'!F$18+'ModelParams Lw'!F$19*LOG(CN$3)+'ModelParams Lw'!F$20*(PI()/4*($D43/1000)^2),'ModelParams Lw'!F$18+'ModelParams Lw'!F$19*LOG(CN$3)+'ModelParams Lw'!F$20*(PI()/4*($D43/1000)^2),'ModelParams Lw'!F$21+'ModelParams Lw'!F$22*LOG(CN$3)+'ModelParams Lw'!F$23*(PI()/4*($D43/1000)^2)))</f>
        <v>42.457901012674256</v>
      </c>
      <c r="CO43" s="24">
        <f>IF(Calcul!$E48="SW",'ModelParams Lw'!G$18+'ModelParams Lw'!G$19*LOG(CO$3)+'ModelParams Lw'!G$20*(PI()/4*($D43/1000)^2),IF('ModelParams Lw'!G$21+'ModelParams Lw'!G$22*LOG(CO$3)+'ModelParams Lw'!G$23*(PI()/4*($D43/1000)^2)&lt;'ModelParams Lw'!G$18+'ModelParams Lw'!G$19*LOG(CO$3)+'ModelParams Lw'!G$20*(PI()/4*($D43/1000)^2),'ModelParams Lw'!G$18+'ModelParams Lw'!G$19*LOG(CO$3)+'ModelParams Lw'!G$20*(PI()/4*($D43/1000)^2),'ModelParams Lw'!G$21+'ModelParams Lw'!G$22*LOG(CO$3)+'ModelParams Lw'!G$23*(PI()/4*($D43/1000)^2)))</f>
        <v>39.983812335865188</v>
      </c>
      <c r="CP43" s="24">
        <f>IF(Calcul!$E48="SW",'ModelParams Lw'!H$18+'ModelParams Lw'!H$19*LOG(CP$3)+'ModelParams Lw'!H$20*(PI()/4*($D43/1000)^2),IF('ModelParams Lw'!H$21+'ModelParams Lw'!H$22*LOG(CP$3)+'ModelParams Lw'!H$23*(PI()/4*($D43/1000)^2)&lt;'ModelParams Lw'!H$18+'ModelParams Lw'!H$19*LOG(CP$3)+'ModelParams Lw'!H$20*(PI()/4*($D43/1000)^2),'ModelParams Lw'!H$18+'ModelParams Lw'!H$19*LOG(CP$3)+'ModelParams Lw'!H$20*(PI()/4*($D43/1000)^2),'ModelParams Lw'!H$21+'ModelParams Lw'!H$22*LOG(CP$3)+'ModelParams Lw'!H$23*(PI()/4*($D43/1000)^2)))</f>
        <v>40.306137042572608</v>
      </c>
      <c r="CQ43" s="24">
        <f>IF(Calcul!$E48="SW",'ModelParams Lw'!I$18+'ModelParams Lw'!I$19*LOG(CQ$3)+'ModelParams Lw'!I$20*(PI()/4*($D43/1000)^2),IF('ModelParams Lw'!I$21+'ModelParams Lw'!I$22*LOG(CQ$3)+'ModelParams Lw'!I$23*(PI()/4*($D43/1000)^2)&lt;'ModelParams Lw'!I$18+'ModelParams Lw'!I$19*LOG(CQ$3)+'ModelParams Lw'!I$20*(PI()/4*($D43/1000)^2),'ModelParams Lw'!I$18+'ModelParams Lw'!I$19*LOG(CQ$3)+'ModelParams Lw'!I$20*(PI()/4*($D43/1000)^2),'ModelParams Lw'!I$21+'ModelParams Lw'!I$22*LOG(CQ$3)+'ModelParams Lw'!I$23*(PI()/4*($D43/1000)^2)))</f>
        <v>35.604370798776131</v>
      </c>
      <c r="CR43" s="24">
        <f>IF(Calcul!$E48="SW",'ModelParams Lw'!J$18+'ModelParams Lw'!J$19*LOG(CR$3)+'ModelParams Lw'!J$20*(PI()/4*($D43/1000)^2),IF('ModelParams Lw'!J$21+'ModelParams Lw'!J$22*LOG(CR$3)+'ModelParams Lw'!J$23*(PI()/4*($D43/1000)^2)&lt;'ModelParams Lw'!J$18+'ModelParams Lw'!J$19*LOG(CR$3)+'ModelParams Lw'!J$20*(PI()/4*($D43/1000)^2),'ModelParams Lw'!J$18+'ModelParams Lw'!J$19*LOG(CR$3)+'ModelParams Lw'!J$20*(PI()/4*($D43/1000)^2),'ModelParams Lw'!J$21+'ModelParams Lw'!J$22*LOG(CR$3)+'ModelParams Lw'!J$23*(PI()/4*($D43/1000)^2)))</f>
        <v>26.405199060578074</v>
      </c>
      <c r="CS43" s="24" t="e">
        <f t="shared" si="3"/>
        <v>#REF!</v>
      </c>
      <c r="CT43" s="24" t="e">
        <f t="shared" si="4"/>
        <v>#REF!</v>
      </c>
      <c r="CU43" s="24" t="e">
        <f t="shared" si="5"/>
        <v>#REF!</v>
      </c>
      <c r="CV43" s="24" t="e">
        <f t="shared" si="6"/>
        <v>#REF!</v>
      </c>
      <c r="CW43" s="24" t="e">
        <f t="shared" si="7"/>
        <v>#REF!</v>
      </c>
      <c r="CX43" s="24" t="e">
        <f t="shared" si="8"/>
        <v>#REF!</v>
      </c>
      <c r="CY43" s="24" t="e">
        <f t="shared" si="9"/>
        <v>#REF!</v>
      </c>
      <c r="CZ43" s="24" t="e">
        <f t="shared" si="10"/>
        <v>#REF!</v>
      </c>
      <c r="DA43" s="24" t="e">
        <f>10*LOG10(IF(CS43="",0,POWER(10,((CS43+'ModelParams Lw'!$O$4)/10))) +IF(CT43="",0,POWER(10,((CT43+'ModelParams Lw'!$P$4)/10))) +IF(CU43="",0,POWER(10,((CU43+'ModelParams Lw'!$Q$4)/10))) +IF(CV43="",0,POWER(10,((CV43+'ModelParams Lw'!$R$4)/10))) +IF(CW43="",0,POWER(10,((CW43+'ModelParams Lw'!$S$4)/10))) +IF(CX43="",0,POWER(10,((CX43+'ModelParams Lw'!$T$4)/10))) +IF(CY43="",0,POWER(10,((CY43+'ModelParams Lw'!$U$4)/10)))+IF(CZ43="",0,POWER(10,((CZ43+'ModelParams Lw'!$V$4)/10))))</f>
        <v>#REF!</v>
      </c>
      <c r="DB43" s="24" t="e">
        <f t="shared" si="27"/>
        <v>#REF!</v>
      </c>
      <c r="DC43" s="24" t="e">
        <f>(CS43-'ModelParams Lw'!$O$10)/'ModelParams Lw'!$O$11</f>
        <v>#REF!</v>
      </c>
      <c r="DD43" s="24" t="e">
        <f>(CT43-'ModelParams Lw'!$P$10)/'ModelParams Lw'!$P$11</f>
        <v>#REF!</v>
      </c>
      <c r="DE43" s="24" t="e">
        <f>(CU43-'ModelParams Lw'!$Q$10)/'ModelParams Lw'!$Q$11</f>
        <v>#REF!</v>
      </c>
      <c r="DF43" s="24" t="e">
        <f>(CV43-'ModelParams Lw'!$R$10)/'ModelParams Lw'!$R$11</f>
        <v>#REF!</v>
      </c>
      <c r="DG43" s="24" t="e">
        <f>(CW43-'ModelParams Lw'!$S$10)/'ModelParams Lw'!$S$11</f>
        <v>#REF!</v>
      </c>
      <c r="DH43" s="24" t="e">
        <f>(CX43-'ModelParams Lw'!$T$10)/'ModelParams Lw'!$T$11</f>
        <v>#REF!</v>
      </c>
      <c r="DI43" s="24" t="e">
        <f>(CY43-'ModelParams Lw'!$U$10)/'ModelParams Lw'!$U$11</f>
        <v>#REF!</v>
      </c>
      <c r="DJ43" s="24" t="e">
        <f>(CZ43-'ModelParams Lw'!$V$10)/'ModelParams Lw'!$V$11</f>
        <v>#REF!</v>
      </c>
    </row>
    <row r="44" spans="1:114">
      <c r="A44" s="12" t="e">
        <f>Calcul!#REF!</f>
        <v>#REF!</v>
      </c>
      <c r="B44" s="12" t="e">
        <f t="shared" si="11"/>
        <v>#REF!</v>
      </c>
      <c r="C44" s="12" t="e">
        <f>Calcul!#REF!</f>
        <v>#REF!</v>
      </c>
      <c r="D44" s="12">
        <f>Calcul!D49</f>
        <v>0</v>
      </c>
      <c r="E44" s="12">
        <f t="shared" si="12"/>
        <v>400</v>
      </c>
      <c r="F44" s="12">
        <f t="shared" si="13"/>
        <v>900</v>
      </c>
      <c r="G44" s="12" t="e">
        <f t="shared" si="14"/>
        <v>#REF!</v>
      </c>
      <c r="H44" s="24" t="e">
        <f t="shared" si="28"/>
        <v>#REF!</v>
      </c>
      <c r="I44" s="24">
        <f>'ModelParams Lw'!$B$6*EXP('ModelParams Lw'!$C$6*D44)</f>
        <v>-0.98585217513044054</v>
      </c>
      <c r="J44" s="24">
        <f>'ModelParams Lw'!$B$7*D44^2+'ModelParams Lw'!$C$7*D44+'ModelParams Lw'!$D$7</f>
        <v>-7.1</v>
      </c>
      <c r="K44" s="24">
        <f>'ModelParams Lw'!$B$8*D44^2+'ModelParams Lw'!$C$8*D44+'ModelParams Lw'!$D$8</f>
        <v>46.485999999999997</v>
      </c>
      <c r="L44" s="21" t="e">
        <f t="shared" si="15"/>
        <v>#REF!</v>
      </c>
      <c r="M44" s="21" t="e">
        <f t="shared" si="15"/>
        <v>#REF!</v>
      </c>
      <c r="N44" s="21" t="e">
        <f t="shared" si="15"/>
        <v>#REF!</v>
      </c>
      <c r="O44" s="21" t="e">
        <f t="shared" si="15"/>
        <v>#REF!</v>
      </c>
      <c r="P44" s="21" t="e">
        <f t="shared" si="15"/>
        <v>#REF!</v>
      </c>
      <c r="Q44" s="21" t="e">
        <f t="shared" si="15"/>
        <v>#REF!</v>
      </c>
      <c r="R44" s="21" t="e">
        <f t="shared" si="15"/>
        <v>#REF!</v>
      </c>
      <c r="S44" s="21" t="e">
        <f t="shared" si="15"/>
        <v>#REF!</v>
      </c>
      <c r="T44" s="24" t="e">
        <f>'ModelParams Lw'!$B$3+'ModelParams Lw'!$B$4*LOG10($B44/3600/(PI()/4*($D44/1000)^2))+'ModelParams Lw'!$B$5*LOG10(2*$H44/(1.2*($B44/3600/(PI()/4*($D44/1000)^2))^2))+10*LOG10($D44/1000)+L44</f>
        <v>#REF!</v>
      </c>
      <c r="U44" s="24" t="e">
        <f>'ModelParams Lw'!$B$3+'ModelParams Lw'!$B$4*LOG10($B44/3600/(PI()/4*($D44/1000)^2))+'ModelParams Lw'!$B$5*LOG10(2*$H44/(1.2*($B44/3600/(PI()/4*($D44/1000)^2))^2))+10*LOG10($D44/1000)+M44</f>
        <v>#REF!</v>
      </c>
      <c r="V44" s="24" t="e">
        <f>'ModelParams Lw'!$B$3+'ModelParams Lw'!$B$4*LOG10($B44/3600/(PI()/4*($D44/1000)^2))+'ModelParams Lw'!$B$5*LOG10(2*$H44/(1.2*($B44/3600/(PI()/4*($D44/1000)^2))^2))+10*LOG10($D44/1000)+N44</f>
        <v>#REF!</v>
      </c>
      <c r="W44" s="24" t="e">
        <f>'ModelParams Lw'!$B$3+'ModelParams Lw'!$B$4*LOG10($B44/3600/(PI()/4*($D44/1000)^2))+'ModelParams Lw'!$B$5*LOG10(2*$H44/(1.2*($B44/3600/(PI()/4*($D44/1000)^2))^2))+10*LOG10($D44/1000)+O44</f>
        <v>#REF!</v>
      </c>
      <c r="X44" s="24" t="e">
        <f>'ModelParams Lw'!$B$3+'ModelParams Lw'!$B$4*LOG10($B44/3600/(PI()/4*($D44/1000)^2))+'ModelParams Lw'!$B$5*LOG10(2*$H44/(1.2*($B44/3600/(PI()/4*($D44/1000)^2))^2))+10*LOG10($D44/1000)+P44</f>
        <v>#REF!</v>
      </c>
      <c r="Y44" s="24" t="e">
        <f>'ModelParams Lw'!$B$3+'ModelParams Lw'!$B$4*LOG10($B44/3600/(PI()/4*($D44/1000)^2))+'ModelParams Lw'!$B$5*LOG10(2*$H44/(1.2*($B44/3600/(PI()/4*($D44/1000)^2))^2))+10*LOG10($D44/1000)+Q44</f>
        <v>#REF!</v>
      </c>
      <c r="Z44" s="24" t="e">
        <f>'ModelParams Lw'!$B$3+'ModelParams Lw'!$B$4*LOG10($B44/3600/(PI()/4*($D44/1000)^2))+'ModelParams Lw'!$B$5*LOG10(2*$H44/(1.2*($B44/3600/(PI()/4*($D44/1000)^2))^2))+10*LOG10($D44/1000)+R44</f>
        <v>#REF!</v>
      </c>
      <c r="AA44" s="24" t="e">
        <f>'ModelParams Lw'!$B$3+'ModelParams Lw'!$B$4*LOG10($B44/3600/(PI()/4*($D44/1000)^2))+'ModelParams Lw'!$B$5*LOG10(2*$H44/(1.2*($B44/3600/(PI()/4*($D44/1000)^2))^2))+10*LOG10($D44/1000)+S44</f>
        <v>#REF!</v>
      </c>
      <c r="AB44" s="24" t="e">
        <f>10*LOG10(IF(T44="",0,POWER(10,((T44+'ModelParams Lw'!$O$4)/10))) +IF(U44="",0,POWER(10,((U44+'ModelParams Lw'!$P$4)/10))) +IF(V44="",0,POWER(10,((V44+'ModelParams Lw'!$Q$4)/10))) +IF(W44="",0,POWER(10,((W44+'ModelParams Lw'!$R$4)/10))) +IF(X44="",0,POWER(10,((X44+'ModelParams Lw'!$S$4)/10))) +IF(Y44="",0,POWER(10,((Y44+'ModelParams Lw'!$T$4)/10))) +IF(Z44="",0,POWER(10,((Z44+'ModelParams Lw'!$U$4)/10)))+IF(AA44="",0,POWER(10,((AA44+'ModelParams Lw'!$V$4)/10))))</f>
        <v>#REF!</v>
      </c>
      <c r="AC44" s="24" t="e">
        <f t="shared" si="16"/>
        <v>#REF!</v>
      </c>
      <c r="AD44" s="24" t="e">
        <f>(T44-'ModelParams Lw'!O$10)/'ModelParams Lw'!O$11</f>
        <v>#REF!</v>
      </c>
      <c r="AE44" s="24" t="e">
        <f>(U44-'ModelParams Lw'!P$10)/'ModelParams Lw'!P$11</f>
        <v>#REF!</v>
      </c>
      <c r="AF44" s="24" t="e">
        <f>(V44-'ModelParams Lw'!Q$10)/'ModelParams Lw'!Q$11</f>
        <v>#REF!</v>
      </c>
      <c r="AG44" s="24" t="e">
        <f>(W44-'ModelParams Lw'!R$10)/'ModelParams Lw'!R$11</f>
        <v>#REF!</v>
      </c>
      <c r="AH44" s="24" t="e">
        <f>(X44-'ModelParams Lw'!S$10)/'ModelParams Lw'!S$11</f>
        <v>#REF!</v>
      </c>
      <c r="AI44" s="24" t="e">
        <f>(Y44-'ModelParams Lw'!T$10)/'ModelParams Lw'!T$11</f>
        <v>#REF!</v>
      </c>
      <c r="AJ44" s="24" t="e">
        <f>(Z44-'ModelParams Lw'!U$10)/'ModelParams Lw'!U$11</f>
        <v>#REF!</v>
      </c>
      <c r="AK44" s="24" t="e">
        <f>(AA44-'ModelParams Lw'!V$10)/'ModelParams Lw'!V$11</f>
        <v>#REF!</v>
      </c>
      <c r="AL44" s="24" t="e">
        <f t="shared" si="17"/>
        <v>#REF!</v>
      </c>
      <c r="AM44" s="24" t="e">
        <f>LOOKUP($G44,SilencerParams!$E$3:$E$98,SilencerParams!K$3:K$98)</f>
        <v>#REF!</v>
      </c>
      <c r="AN44" s="24" t="e">
        <f>LOOKUP($G44,SilencerParams!$E$3:$E$98,SilencerParams!L$3:L$98)</f>
        <v>#REF!</v>
      </c>
      <c r="AO44" s="24" t="e">
        <f>LOOKUP($G44,SilencerParams!$E$3:$E$98,SilencerParams!M$3:M$98)</f>
        <v>#REF!</v>
      </c>
      <c r="AP44" s="24" t="e">
        <f>LOOKUP($G44,SilencerParams!$E$3:$E$98,SilencerParams!N$3:N$98)</f>
        <v>#REF!</v>
      </c>
      <c r="AQ44" s="24" t="e">
        <f>LOOKUP($G44,SilencerParams!$E$3:$E$98,SilencerParams!O$3:O$98)</f>
        <v>#REF!</v>
      </c>
      <c r="AR44" s="24" t="e">
        <f>LOOKUP($G44,SilencerParams!$E$3:$E$98,SilencerParams!P$3:P$98)</f>
        <v>#REF!</v>
      </c>
      <c r="AS44" s="24" t="e">
        <f>LOOKUP($G44,SilencerParams!$E$3:$E$98,SilencerParams!Q$3:Q$98)</f>
        <v>#REF!</v>
      </c>
      <c r="AT44" s="24" t="e">
        <f>LOOKUP($G44,SilencerParams!$E$3:$E$98,SilencerParams!R$3:R$98)</f>
        <v>#REF!</v>
      </c>
      <c r="AU44" s="151" t="e">
        <f>LOOKUP($G44,SilencerParams!$E$3:$E$98,SilencerParams!S$3:S$98)</f>
        <v>#REF!</v>
      </c>
      <c r="AV44" s="151" t="e">
        <f>LOOKUP($G44,SilencerParams!$E$3:$E$98,SilencerParams!T$3:T$98)</f>
        <v>#REF!</v>
      </c>
      <c r="AW44" s="151" t="e">
        <f>LOOKUP($G44,SilencerParams!$E$3:$E$98,SilencerParams!U$3:U$98)</f>
        <v>#REF!</v>
      </c>
      <c r="AX44" s="151" t="e">
        <f>LOOKUP($G44,SilencerParams!$E$3:$E$98,SilencerParams!V$3:V$98)</f>
        <v>#REF!</v>
      </c>
      <c r="AY44" s="151" t="e">
        <f>LOOKUP($G44,SilencerParams!$E$3:$E$98,SilencerParams!W$3:W$98)</f>
        <v>#REF!</v>
      </c>
      <c r="AZ44" s="151" t="e">
        <f>LOOKUP($G44,SilencerParams!$E$3:$E$98,SilencerParams!X$3:X$98)</f>
        <v>#REF!</v>
      </c>
      <c r="BA44" s="151" t="e">
        <f>LOOKUP($G44,SilencerParams!$E$3:$E$98,SilencerParams!Y$3:Y$98)</f>
        <v>#REF!</v>
      </c>
      <c r="BB44" s="151" t="e">
        <f>LOOKUP($G44,SilencerParams!$E$3:$E$98,SilencerParams!Z$3:Z$98)</f>
        <v>#REF!</v>
      </c>
      <c r="BC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LOOKUP(IF(MROUND($AL44,2)&lt;=$AL44,CONCATENATE($D44,IF($F44&gt;=1000,$F44,CONCATENATE(0,$F44)),CONCATENATE(0,MROUND($AL44,2)+2)),CONCATENATE($D44,IF($F44&gt;=1000,$F44,CONCATENATE(0,$F44)),CONCATENATE(0,MROUND($AL44,2)-2))),SilencerParams!$E$3:$E$98,SilencerParams!S$3:S$98)</f>
        <v>#REF!</v>
      </c>
      <c r="BD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LOOKUP(IF(MROUND($AL44,2)&lt;=$AL44,CONCATENATE($D44,IF($F44&gt;=1000,$F44,CONCATENATE(0,$F44)),CONCATENATE(0,MROUND($AL44,2)+2)),CONCATENATE($D44,IF($F44&gt;=1000,$F44,CONCATENATE(0,$F44)),CONCATENATE(0,MROUND($AL44,2)-2))),SilencerParams!$E$3:$E$98,SilencerParams!T$3:T$98)</f>
        <v>#REF!</v>
      </c>
      <c r="BE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LOOKUP(IF(MROUND($AL44,2)&lt;=$AL44,CONCATENATE($D44,IF($F44&gt;=1000,$F44,CONCATENATE(0,$F44)),CONCATENATE(0,MROUND($AL44,2)+2)),CONCATENATE($D44,IF($F44&gt;=1000,$F44,CONCATENATE(0,$F44)),CONCATENATE(0,MROUND($AL44,2)-2))),SilencerParams!$E$3:$E$98,SilencerParams!U$3:U$98)</f>
        <v>#REF!</v>
      </c>
      <c r="BF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LOOKUP(IF(MROUND($AL44,2)&lt;=$AL44,CONCATENATE($D44,IF($F44&gt;=1000,$F44,CONCATENATE(0,$F44)),CONCATENATE(0,MROUND($AL44,2)+2)),CONCATENATE($D44,IF($F44&gt;=1000,$F44,CONCATENATE(0,$F44)),CONCATENATE(0,MROUND($AL44,2)-2))),SilencerParams!$E$3:$E$98,SilencerParams!V$3:V$98)</f>
        <v>#REF!</v>
      </c>
      <c r="BG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LOOKUP(IF(MROUND($AL44,2)&lt;=$AL44,CONCATENATE($D44,IF($F44&gt;=1000,$F44,CONCATENATE(0,$F44)),CONCATENATE(0,MROUND($AL44,2)+2)),CONCATENATE($D44,IF($F44&gt;=1000,$F44,CONCATENATE(0,$F44)),CONCATENATE(0,MROUND($AL44,2)-2))),SilencerParams!$E$3:$E$98,SilencerParams!W$3:W$98)</f>
        <v>#REF!</v>
      </c>
      <c r="BH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LOOKUP(IF(MROUND($AL44,2)&lt;=$AL44,CONCATENATE($D44,IF($F44&gt;=1000,$F44,CONCATENATE(0,$F44)),CONCATENATE(0,MROUND($AL44,2)+2)),CONCATENATE($D44,IF($F44&gt;=1000,$F44,CONCATENATE(0,$F44)),CONCATENATE(0,MROUND($AL44,2)-2))),SilencerParams!$E$3:$E$98,SilencerParams!X$3:X$98)</f>
        <v>#REF!</v>
      </c>
      <c r="BI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LOOKUP(IF(MROUND($AL44,2)&lt;=$AL44,CONCATENATE($D44,IF($F44&gt;=1000,$F44,CONCATENATE(0,$F44)),CONCATENATE(0,MROUND($AL44,2)+2)),CONCATENATE($D44,IF($F44&gt;=1000,$F44,CONCATENATE(0,$F44)),CONCATENATE(0,MROUND($AL44,2)-2))),SilencerParams!$E$3:$E$98,SilencerParams!Y$3:Y$98)</f>
        <v>#REF!</v>
      </c>
      <c r="BJ44" s="151" t="e">
        <f>LOOKUP(IF(MROUND($AL44,2)&lt;=$AL44,CONCATENATE($D44,IF($F44&gt;=1000,$F44,CONCATENATE(0,$F44)),CONCATENATE(0,MROUND($AL44,2)+2)),CONCATENATE($D44,IF($F44&gt;=1000,$F44,CONCATENATE(0,$F44)),CONCATENATE(0,MROUND($AL44,2)-2))),SilencerParams!$E$3:$E$98,SilencerParams!Z$3:Z$98)</f>
        <v>#REF!</v>
      </c>
      <c r="BK44" s="151" t="e">
        <f>IF($AL44&lt;2,LOOKUP(CONCATENATE($D44,IF($E44&gt;=1000,$E44,CONCATENATE(0,$E44)),"02"),SilencerParams!$E$3:$E$98,SilencerParams!S$3:S$98)/(LOG10(2)-LOG10(0.0001))*(LOG10($AL44)-LOG10(0.0001)),(BC44-AU44)/(LOG10(IF(MROUND($AL44,2)&lt;=$AL44,MROUND($AL44,2)+2,MROUND($AL44,2)-2))-LOG10(MROUND($AL44,2)))*(LOG10($AL44)-LOG10(MROUND($AL44,2)))+AU44)</f>
        <v>#REF!</v>
      </c>
      <c r="BL44" s="151" t="e">
        <f>IF($AL44&lt;2,LOOKUP(CONCATENATE($D44,IF($E44&gt;=1000,$E44,CONCATENATE(0,$E44)),"02"),SilencerParams!$E$3:$E$98,SilencerParams!T$3:T$98)/(LOG10(2)-LOG10(0.0001))*(LOG10($AL44)-LOG10(0.0001)),(BD44-AV44)/(LOG10(IF(MROUND($AL44,2)&lt;=$AL44,MROUND($AL44,2)+2,MROUND($AL44,2)-2))-LOG10(MROUND($AL44,2)))*(LOG10($AL44)-LOG10(MROUND($AL44,2)))+AV44)</f>
        <v>#REF!</v>
      </c>
      <c r="BM44" s="151" t="e">
        <f>IF($AL44&lt;2,LOOKUP(CONCATENATE($D44,IF($E44&gt;=1000,$E44,CONCATENATE(0,$E44)),"02"),SilencerParams!$E$3:$E$98,SilencerParams!U$3:U$98)/(LOG10(2)-LOG10(0.0001))*(LOG10($AL44)-LOG10(0.0001)),(BE44-AW44)/(LOG10(IF(MROUND($AL44,2)&lt;=$AL44,MROUND($AL44,2)+2,MROUND($AL44,2)-2))-LOG10(MROUND($AL44,2)))*(LOG10($AL44)-LOG10(MROUND($AL44,2)))+AW44)</f>
        <v>#REF!</v>
      </c>
      <c r="BN44" s="151" t="e">
        <f>IF($AL44&lt;2,LOOKUP(CONCATENATE($D44,IF($E44&gt;=1000,$E44,CONCATENATE(0,$E44)),"02"),SilencerParams!$E$3:$E$98,SilencerParams!V$3:V$98)/(LOG10(2)-LOG10(0.0001))*(LOG10($AL44)-LOG10(0.0001)),(BF44-AX44)/(LOG10(IF(MROUND($AL44,2)&lt;=$AL44,MROUND($AL44,2)+2,MROUND($AL44,2)-2))-LOG10(MROUND($AL44,2)))*(LOG10($AL44)-LOG10(MROUND($AL44,2)))+AX44)</f>
        <v>#REF!</v>
      </c>
      <c r="BO44" s="151" t="e">
        <f>IF($AL44&lt;2,LOOKUP(CONCATENATE($D44,IF($E44&gt;=1000,$E44,CONCATENATE(0,$E44)),"02"),SilencerParams!$E$3:$E$98,SilencerParams!W$3:W$98)/(LOG10(2)-LOG10(0.0001))*(LOG10($AL44)-LOG10(0.0001)),(BG44-AY44)/(LOG10(IF(MROUND($AL44,2)&lt;=$AL44,MROUND($AL44,2)+2,MROUND($AL44,2)-2))-LOG10(MROUND($AL44,2)))*(LOG10($AL44)-LOG10(MROUND($AL44,2)))+AY44)</f>
        <v>#REF!</v>
      </c>
      <c r="BP44" s="151" t="e">
        <f>IF($AL44&lt;2,LOOKUP(CONCATENATE($D44,IF($E44&gt;=1000,$E44,CONCATENATE(0,$E44)),"02"),SilencerParams!$E$3:$E$98,SilencerParams!X$3:X$98)/(LOG10(2)-LOG10(0.0001))*(LOG10($AL44)-LOG10(0.0001)),(BH44-AZ44)/(LOG10(IF(MROUND($AL44,2)&lt;=$AL44,MROUND($AL44,2)+2,MROUND($AL44,2)-2))-LOG10(MROUND($AL44,2)))*(LOG10($AL44)-LOG10(MROUND($AL44,2)))+AZ44)</f>
        <v>#REF!</v>
      </c>
      <c r="BQ44" s="151" t="e">
        <f>IF($AL44&lt;2,LOOKUP(CONCATENATE($D44,IF($E44&gt;=1000,$E44,CONCATENATE(0,$E44)),"02"),SilencerParams!$E$3:$E$98,SilencerParams!Y$3:Y$98)/(LOG10(2)-LOG10(0.0001))*(LOG10($AL44)-LOG10(0.0001)),(BI44-BA44)/(LOG10(IF(MROUND($AL44,2)&lt;=$AL44,MROUND($AL44,2)+2,MROUND($AL44,2)-2))-LOG10(MROUND($AL44,2)))*(LOG10($AL44)-LOG10(MROUND($AL44,2)))+BA44)</f>
        <v>#REF!</v>
      </c>
      <c r="BR44" s="151" t="e">
        <f>IF($AL44&lt;2,LOOKUP(CONCATENATE($D44,IF($E44&gt;=1000,$E44,CONCATENATE(0,$E44)),"02"),SilencerParams!$E$3:$E$98,SilencerParams!Z$3:Z$98)/(LOG10(2)-LOG10(0.0001))*(LOG10($AL44)-LOG10(0.0001)),(BJ44-BB44)/(LOG10(IF(MROUND($AL44,2)&lt;=$AL44,MROUND($AL44,2)+2,MROUND($AL44,2)-2))-LOG10(MROUND($AL44,2)))*(LOG10($AL44)-LOG10(MROUND($AL44,2)))+BB44)</f>
        <v>#REF!</v>
      </c>
      <c r="BS44" s="24" t="e">
        <f t="shared" si="18"/>
        <v>#REF!</v>
      </c>
      <c r="BT44" s="24" t="e">
        <f t="shared" si="19"/>
        <v>#REF!</v>
      </c>
      <c r="BU44" s="24" t="e">
        <f t="shared" si="20"/>
        <v>#REF!</v>
      </c>
      <c r="BV44" s="24" t="e">
        <f t="shared" si="21"/>
        <v>#REF!</v>
      </c>
      <c r="BW44" s="24" t="e">
        <f t="shared" si="22"/>
        <v>#REF!</v>
      </c>
      <c r="BX44" s="24" t="e">
        <f t="shared" si="23"/>
        <v>#REF!</v>
      </c>
      <c r="BY44" s="24" t="e">
        <f t="shared" si="24"/>
        <v>#REF!</v>
      </c>
      <c r="BZ44" s="24" t="e">
        <f t="shared" si="25"/>
        <v>#REF!</v>
      </c>
      <c r="CA44" s="24" t="e">
        <f>10*LOG10(IF(BS44="",0,POWER(10,((BS44+'ModelParams Lw'!$O$4)/10))) +IF(BT44="",0,POWER(10,((BT44+'ModelParams Lw'!$P$4)/10))) +IF(BU44="",0,POWER(10,((BU44+'ModelParams Lw'!$Q$4)/10))) +IF(BV44="",0,POWER(10,((BV44+'ModelParams Lw'!$R$4)/10))) +IF(BW44="",0,POWER(10,((BW44+'ModelParams Lw'!$S$4)/10))) +IF(BX44="",0,POWER(10,((BX44+'ModelParams Lw'!$T$4)/10))) +IF(BY44="",0,POWER(10,((BY44+'ModelParams Lw'!$U$4)/10)))+IF(BZ44="",0,POWER(10,((BZ44+'ModelParams Lw'!$V$4)/10))))</f>
        <v>#REF!</v>
      </c>
      <c r="CB44" s="24" t="e">
        <f t="shared" si="26"/>
        <v>#REF!</v>
      </c>
      <c r="CC44" s="24" t="e">
        <f>(BS44-'ModelParams Lw'!O$10)/'ModelParams Lw'!O$11</f>
        <v>#REF!</v>
      </c>
      <c r="CD44" s="24" t="e">
        <f>(BT44-'ModelParams Lw'!P$10)/'ModelParams Lw'!P$11</f>
        <v>#REF!</v>
      </c>
      <c r="CE44" s="24" t="e">
        <f>(BU44-'ModelParams Lw'!Q$10)/'ModelParams Lw'!Q$11</f>
        <v>#REF!</v>
      </c>
      <c r="CF44" s="24" t="e">
        <f>(BV44-'ModelParams Lw'!R$10)/'ModelParams Lw'!R$11</f>
        <v>#REF!</v>
      </c>
      <c r="CG44" s="24" t="e">
        <f>(BW44-'ModelParams Lw'!S$10)/'ModelParams Lw'!S$11</f>
        <v>#REF!</v>
      </c>
      <c r="CH44" s="24" t="e">
        <f>(BX44-'ModelParams Lw'!T$10)/'ModelParams Lw'!T$11</f>
        <v>#REF!</v>
      </c>
      <c r="CI44" s="24" t="e">
        <f>(BY44-'ModelParams Lw'!U$10)/'ModelParams Lw'!U$11</f>
        <v>#REF!</v>
      </c>
      <c r="CJ44" s="24" t="e">
        <f>(BZ44-'ModelParams Lw'!V$10)/'ModelParams Lw'!V$11</f>
        <v>#REF!</v>
      </c>
      <c r="CK44" s="24">
        <f>IF(Calcul!$E49="SW",'ModelParams Lw'!C$18+'ModelParams Lw'!C$19*LOG(CK$3)+'ModelParams Lw'!C$20*(PI()/4*($D44/1000)^2),IF('ModelParams Lw'!C$21+'ModelParams Lw'!C$22*LOG(CK$3)+'ModelParams Lw'!C$23*(PI()/4*($D44/1000)^2)&lt;'ModelParams Lw'!C$18+'ModelParams Lw'!C$19*LOG(CK$3)+'ModelParams Lw'!C$20*(PI()/4*($D44/1000)^2),'ModelParams Lw'!C$18+'ModelParams Lw'!C$19*LOG(CK$3)+'ModelParams Lw'!C$20*(PI()/4*($D44/1000)^2),'ModelParams Lw'!C$21+'ModelParams Lw'!C$22*LOG(CK$3)+'ModelParams Lw'!C$23*(PI()/4*($D44/1000)^2)))</f>
        <v>31.246735224896717</v>
      </c>
      <c r="CL44" s="24">
        <f>IF(Calcul!$E49="SW",'ModelParams Lw'!D$18+'ModelParams Lw'!D$19*LOG(CL$3)+'ModelParams Lw'!D$20*(PI()/4*($D44/1000)^2),IF('ModelParams Lw'!D$21+'ModelParams Lw'!D$22*LOG(CL$3)+'ModelParams Lw'!D$23*(PI()/4*($D44/1000)^2)&lt;'ModelParams Lw'!D$18+'ModelParams Lw'!D$19*LOG(CL$3)+'ModelParams Lw'!D$20*(PI()/4*($D44/1000)^2),'ModelParams Lw'!D$18+'ModelParams Lw'!D$19*LOG(CL$3)+'ModelParams Lw'!D$20*(PI()/4*($D44/1000)^2),'ModelParams Lw'!D$21+'ModelParams Lw'!D$22*LOG(CL$3)+'ModelParams Lw'!D$23*(PI()/4*($D44/1000)^2)))</f>
        <v>39.203910379364636</v>
      </c>
      <c r="CM44" s="24">
        <f>IF(Calcul!$E49="SW",'ModelParams Lw'!E$18+'ModelParams Lw'!E$19*LOG(CM$3)+'ModelParams Lw'!E$20*(PI()/4*($D44/1000)^2),IF('ModelParams Lw'!E$21+'ModelParams Lw'!E$22*LOG(CM$3)+'ModelParams Lw'!E$23*(PI()/4*($D44/1000)^2)&lt;'ModelParams Lw'!E$18+'ModelParams Lw'!E$19*LOG(CM$3)+'ModelParams Lw'!E$20*(PI()/4*($D44/1000)^2),'ModelParams Lw'!E$18+'ModelParams Lw'!E$19*LOG(CM$3)+'ModelParams Lw'!E$20*(PI()/4*($D44/1000)^2),'ModelParams Lw'!E$21+'ModelParams Lw'!E$22*LOG(CM$3)+'ModelParams Lw'!E$23*(PI()/4*($D44/1000)^2)))</f>
        <v>38.761096154158118</v>
      </c>
      <c r="CN44" s="24">
        <f>IF(Calcul!$E49="SW",'ModelParams Lw'!F$18+'ModelParams Lw'!F$19*LOG(CN$3)+'ModelParams Lw'!F$20*(PI()/4*($D44/1000)^2),IF('ModelParams Lw'!F$21+'ModelParams Lw'!F$22*LOG(CN$3)+'ModelParams Lw'!F$23*(PI()/4*($D44/1000)^2)&lt;'ModelParams Lw'!F$18+'ModelParams Lw'!F$19*LOG(CN$3)+'ModelParams Lw'!F$20*(PI()/4*($D44/1000)^2),'ModelParams Lw'!F$18+'ModelParams Lw'!F$19*LOG(CN$3)+'ModelParams Lw'!F$20*(PI()/4*($D44/1000)^2),'ModelParams Lw'!F$21+'ModelParams Lw'!F$22*LOG(CN$3)+'ModelParams Lw'!F$23*(PI()/4*($D44/1000)^2)))</f>
        <v>42.457901012674256</v>
      </c>
      <c r="CO44" s="24">
        <f>IF(Calcul!$E49="SW",'ModelParams Lw'!G$18+'ModelParams Lw'!G$19*LOG(CO$3)+'ModelParams Lw'!G$20*(PI()/4*($D44/1000)^2),IF('ModelParams Lw'!G$21+'ModelParams Lw'!G$22*LOG(CO$3)+'ModelParams Lw'!G$23*(PI()/4*($D44/1000)^2)&lt;'ModelParams Lw'!G$18+'ModelParams Lw'!G$19*LOG(CO$3)+'ModelParams Lw'!G$20*(PI()/4*($D44/1000)^2),'ModelParams Lw'!G$18+'ModelParams Lw'!G$19*LOG(CO$3)+'ModelParams Lw'!G$20*(PI()/4*($D44/1000)^2),'ModelParams Lw'!G$21+'ModelParams Lw'!G$22*LOG(CO$3)+'ModelParams Lw'!G$23*(PI()/4*($D44/1000)^2)))</f>
        <v>39.983812335865188</v>
      </c>
      <c r="CP44" s="24">
        <f>IF(Calcul!$E49="SW",'ModelParams Lw'!H$18+'ModelParams Lw'!H$19*LOG(CP$3)+'ModelParams Lw'!H$20*(PI()/4*($D44/1000)^2),IF('ModelParams Lw'!H$21+'ModelParams Lw'!H$22*LOG(CP$3)+'ModelParams Lw'!H$23*(PI()/4*($D44/1000)^2)&lt;'ModelParams Lw'!H$18+'ModelParams Lw'!H$19*LOG(CP$3)+'ModelParams Lw'!H$20*(PI()/4*($D44/1000)^2),'ModelParams Lw'!H$18+'ModelParams Lw'!H$19*LOG(CP$3)+'ModelParams Lw'!H$20*(PI()/4*($D44/1000)^2),'ModelParams Lw'!H$21+'ModelParams Lw'!H$22*LOG(CP$3)+'ModelParams Lw'!H$23*(PI()/4*($D44/1000)^2)))</f>
        <v>40.306137042572608</v>
      </c>
      <c r="CQ44" s="24">
        <f>IF(Calcul!$E49="SW",'ModelParams Lw'!I$18+'ModelParams Lw'!I$19*LOG(CQ$3)+'ModelParams Lw'!I$20*(PI()/4*($D44/1000)^2),IF('ModelParams Lw'!I$21+'ModelParams Lw'!I$22*LOG(CQ$3)+'ModelParams Lw'!I$23*(PI()/4*($D44/1000)^2)&lt;'ModelParams Lw'!I$18+'ModelParams Lw'!I$19*LOG(CQ$3)+'ModelParams Lw'!I$20*(PI()/4*($D44/1000)^2),'ModelParams Lw'!I$18+'ModelParams Lw'!I$19*LOG(CQ$3)+'ModelParams Lw'!I$20*(PI()/4*($D44/1000)^2),'ModelParams Lw'!I$21+'ModelParams Lw'!I$22*LOG(CQ$3)+'ModelParams Lw'!I$23*(PI()/4*($D44/1000)^2)))</f>
        <v>35.604370798776131</v>
      </c>
      <c r="CR44" s="24">
        <f>IF(Calcul!$E49="SW",'ModelParams Lw'!J$18+'ModelParams Lw'!J$19*LOG(CR$3)+'ModelParams Lw'!J$20*(PI()/4*($D44/1000)^2),IF('ModelParams Lw'!J$21+'ModelParams Lw'!J$22*LOG(CR$3)+'ModelParams Lw'!J$23*(PI()/4*($D44/1000)^2)&lt;'ModelParams Lw'!J$18+'ModelParams Lw'!J$19*LOG(CR$3)+'ModelParams Lw'!J$20*(PI()/4*($D44/1000)^2),'ModelParams Lw'!J$18+'ModelParams Lw'!J$19*LOG(CR$3)+'ModelParams Lw'!J$20*(PI()/4*($D44/1000)^2),'ModelParams Lw'!J$21+'ModelParams Lw'!J$22*LOG(CR$3)+'ModelParams Lw'!J$23*(PI()/4*($D44/1000)^2)))</f>
        <v>26.405199060578074</v>
      </c>
      <c r="CS44" s="24" t="e">
        <f t="shared" si="3"/>
        <v>#REF!</v>
      </c>
      <c r="CT44" s="24" t="e">
        <f t="shared" si="4"/>
        <v>#REF!</v>
      </c>
      <c r="CU44" s="24" t="e">
        <f t="shared" si="5"/>
        <v>#REF!</v>
      </c>
      <c r="CV44" s="24" t="e">
        <f t="shared" si="6"/>
        <v>#REF!</v>
      </c>
      <c r="CW44" s="24" t="e">
        <f t="shared" si="7"/>
        <v>#REF!</v>
      </c>
      <c r="CX44" s="24" t="e">
        <f t="shared" si="8"/>
        <v>#REF!</v>
      </c>
      <c r="CY44" s="24" t="e">
        <f t="shared" si="9"/>
        <v>#REF!</v>
      </c>
      <c r="CZ44" s="24" t="e">
        <f t="shared" si="10"/>
        <v>#REF!</v>
      </c>
      <c r="DA44" s="24" t="e">
        <f>10*LOG10(IF(CS44="",0,POWER(10,((CS44+'ModelParams Lw'!$O$4)/10))) +IF(CT44="",0,POWER(10,((CT44+'ModelParams Lw'!$P$4)/10))) +IF(CU44="",0,POWER(10,((CU44+'ModelParams Lw'!$Q$4)/10))) +IF(CV44="",0,POWER(10,((CV44+'ModelParams Lw'!$R$4)/10))) +IF(CW44="",0,POWER(10,((CW44+'ModelParams Lw'!$S$4)/10))) +IF(CX44="",0,POWER(10,((CX44+'ModelParams Lw'!$T$4)/10))) +IF(CY44="",0,POWER(10,((CY44+'ModelParams Lw'!$U$4)/10)))+IF(CZ44="",0,POWER(10,((CZ44+'ModelParams Lw'!$V$4)/10))))</f>
        <v>#REF!</v>
      </c>
      <c r="DB44" s="24" t="e">
        <f t="shared" si="27"/>
        <v>#REF!</v>
      </c>
      <c r="DC44" s="24" t="e">
        <f>(CS44-'ModelParams Lw'!$O$10)/'ModelParams Lw'!$O$11</f>
        <v>#REF!</v>
      </c>
      <c r="DD44" s="24" t="e">
        <f>(CT44-'ModelParams Lw'!$P$10)/'ModelParams Lw'!$P$11</f>
        <v>#REF!</v>
      </c>
      <c r="DE44" s="24" t="e">
        <f>(CU44-'ModelParams Lw'!$Q$10)/'ModelParams Lw'!$Q$11</f>
        <v>#REF!</v>
      </c>
      <c r="DF44" s="24" t="e">
        <f>(CV44-'ModelParams Lw'!$R$10)/'ModelParams Lw'!$R$11</f>
        <v>#REF!</v>
      </c>
      <c r="DG44" s="24" t="e">
        <f>(CW44-'ModelParams Lw'!$S$10)/'ModelParams Lw'!$S$11</f>
        <v>#REF!</v>
      </c>
      <c r="DH44" s="24" t="e">
        <f>(CX44-'ModelParams Lw'!$T$10)/'ModelParams Lw'!$T$11</f>
        <v>#REF!</v>
      </c>
      <c r="DI44" s="24" t="e">
        <f>(CY44-'ModelParams Lw'!$U$10)/'ModelParams Lw'!$U$11</f>
        <v>#REF!</v>
      </c>
      <c r="DJ44" s="24" t="e">
        <f>(CZ44-'ModelParams Lw'!$V$10)/'ModelParams Lw'!$V$11</f>
        <v>#REF!</v>
      </c>
    </row>
    <row r="45" spans="1:114">
      <c r="A45" s="12">
        <f>Calcul!B47</f>
        <v>0</v>
      </c>
      <c r="B45" s="12" t="e">
        <f t="shared" si="11"/>
        <v>#REF!</v>
      </c>
      <c r="C45" s="12">
        <f>Calcul!C47</f>
        <v>0</v>
      </c>
      <c r="D45" s="12">
        <f>Calcul!D50</f>
        <v>0</v>
      </c>
      <c r="E45" s="12">
        <f t="shared" si="12"/>
        <v>400</v>
      </c>
      <c r="F45" s="12">
        <f t="shared" si="13"/>
        <v>900</v>
      </c>
      <c r="G45" s="12" t="e">
        <f t="shared" si="14"/>
        <v>#REF!</v>
      </c>
      <c r="H45" s="24" t="e">
        <f t="shared" si="28"/>
        <v>#REF!</v>
      </c>
      <c r="I45" s="24">
        <f>'ModelParams Lw'!$B$6*EXP('ModelParams Lw'!$C$6*D45)</f>
        <v>-0.98585217513044054</v>
      </c>
      <c r="J45" s="24">
        <f>'ModelParams Lw'!$B$7*D45^2+'ModelParams Lw'!$C$7*D45+'ModelParams Lw'!$D$7</f>
        <v>-7.1</v>
      </c>
      <c r="K45" s="24">
        <f>'ModelParams Lw'!$B$8*D45^2+'ModelParams Lw'!$C$8*D45+'ModelParams Lw'!$D$8</f>
        <v>46.485999999999997</v>
      </c>
      <c r="L45" s="21" t="e">
        <f t="shared" si="15"/>
        <v>#REF!</v>
      </c>
      <c r="M45" s="21" t="e">
        <f t="shared" si="15"/>
        <v>#REF!</v>
      </c>
      <c r="N45" s="21" t="e">
        <f t="shared" si="15"/>
        <v>#REF!</v>
      </c>
      <c r="O45" s="21" t="e">
        <f t="shared" si="15"/>
        <v>#REF!</v>
      </c>
      <c r="P45" s="21" t="e">
        <f t="shared" si="15"/>
        <v>#REF!</v>
      </c>
      <c r="Q45" s="21" t="e">
        <f t="shared" si="15"/>
        <v>#REF!</v>
      </c>
      <c r="R45" s="21" t="e">
        <f t="shared" si="15"/>
        <v>#REF!</v>
      </c>
      <c r="S45" s="21" t="e">
        <f t="shared" si="15"/>
        <v>#REF!</v>
      </c>
      <c r="T45" s="24" t="e">
        <f>'ModelParams Lw'!$B$3+'ModelParams Lw'!$B$4*LOG10($B45/3600/(PI()/4*($D45/1000)^2))+'ModelParams Lw'!$B$5*LOG10(2*$H45/(1.2*($B45/3600/(PI()/4*($D45/1000)^2))^2))+10*LOG10($D45/1000)+L45</f>
        <v>#REF!</v>
      </c>
      <c r="U45" s="24" t="e">
        <f>'ModelParams Lw'!$B$3+'ModelParams Lw'!$B$4*LOG10($B45/3600/(PI()/4*($D45/1000)^2))+'ModelParams Lw'!$B$5*LOG10(2*$H45/(1.2*($B45/3600/(PI()/4*($D45/1000)^2))^2))+10*LOG10($D45/1000)+M45</f>
        <v>#REF!</v>
      </c>
      <c r="V45" s="24" t="e">
        <f>'ModelParams Lw'!$B$3+'ModelParams Lw'!$B$4*LOG10($B45/3600/(PI()/4*($D45/1000)^2))+'ModelParams Lw'!$B$5*LOG10(2*$H45/(1.2*($B45/3600/(PI()/4*($D45/1000)^2))^2))+10*LOG10($D45/1000)+N45</f>
        <v>#REF!</v>
      </c>
      <c r="W45" s="24" t="e">
        <f>'ModelParams Lw'!$B$3+'ModelParams Lw'!$B$4*LOG10($B45/3600/(PI()/4*($D45/1000)^2))+'ModelParams Lw'!$B$5*LOG10(2*$H45/(1.2*($B45/3600/(PI()/4*($D45/1000)^2))^2))+10*LOG10($D45/1000)+O45</f>
        <v>#REF!</v>
      </c>
      <c r="X45" s="24" t="e">
        <f>'ModelParams Lw'!$B$3+'ModelParams Lw'!$B$4*LOG10($B45/3600/(PI()/4*($D45/1000)^2))+'ModelParams Lw'!$B$5*LOG10(2*$H45/(1.2*($B45/3600/(PI()/4*($D45/1000)^2))^2))+10*LOG10($D45/1000)+P45</f>
        <v>#REF!</v>
      </c>
      <c r="Y45" s="24" t="e">
        <f>'ModelParams Lw'!$B$3+'ModelParams Lw'!$B$4*LOG10($B45/3600/(PI()/4*($D45/1000)^2))+'ModelParams Lw'!$B$5*LOG10(2*$H45/(1.2*($B45/3600/(PI()/4*($D45/1000)^2))^2))+10*LOG10($D45/1000)+Q45</f>
        <v>#REF!</v>
      </c>
      <c r="Z45" s="24" t="e">
        <f>'ModelParams Lw'!$B$3+'ModelParams Lw'!$B$4*LOG10($B45/3600/(PI()/4*($D45/1000)^2))+'ModelParams Lw'!$B$5*LOG10(2*$H45/(1.2*($B45/3600/(PI()/4*($D45/1000)^2))^2))+10*LOG10($D45/1000)+R45</f>
        <v>#REF!</v>
      </c>
      <c r="AA45" s="24" t="e">
        <f>'ModelParams Lw'!$B$3+'ModelParams Lw'!$B$4*LOG10($B45/3600/(PI()/4*($D45/1000)^2))+'ModelParams Lw'!$B$5*LOG10(2*$H45/(1.2*($B45/3600/(PI()/4*($D45/1000)^2))^2))+10*LOG10($D45/1000)+S45</f>
        <v>#REF!</v>
      </c>
      <c r="AB45" s="24" t="e">
        <f>10*LOG10(IF(T45="",0,POWER(10,((T45+'ModelParams Lw'!$O$4)/10))) +IF(U45="",0,POWER(10,((U45+'ModelParams Lw'!$P$4)/10))) +IF(V45="",0,POWER(10,((V45+'ModelParams Lw'!$Q$4)/10))) +IF(W45="",0,POWER(10,((W45+'ModelParams Lw'!$R$4)/10))) +IF(X45="",0,POWER(10,((X45+'ModelParams Lw'!$S$4)/10))) +IF(Y45="",0,POWER(10,((Y45+'ModelParams Lw'!$T$4)/10))) +IF(Z45="",0,POWER(10,((Z45+'ModelParams Lw'!$U$4)/10)))+IF(AA45="",0,POWER(10,((AA45+'ModelParams Lw'!$V$4)/10))))</f>
        <v>#REF!</v>
      </c>
      <c r="AC45" s="24" t="e">
        <f t="shared" si="16"/>
        <v>#REF!</v>
      </c>
      <c r="AD45" s="24" t="e">
        <f>(T45-'ModelParams Lw'!O$10)/'ModelParams Lw'!O$11</f>
        <v>#REF!</v>
      </c>
      <c r="AE45" s="24" t="e">
        <f>(U45-'ModelParams Lw'!P$10)/'ModelParams Lw'!P$11</f>
        <v>#REF!</v>
      </c>
      <c r="AF45" s="24" t="e">
        <f>(V45-'ModelParams Lw'!Q$10)/'ModelParams Lw'!Q$11</f>
        <v>#REF!</v>
      </c>
      <c r="AG45" s="24" t="e">
        <f>(W45-'ModelParams Lw'!R$10)/'ModelParams Lw'!R$11</f>
        <v>#REF!</v>
      </c>
      <c r="AH45" s="24" t="e">
        <f>(X45-'ModelParams Lw'!S$10)/'ModelParams Lw'!S$11</f>
        <v>#REF!</v>
      </c>
      <c r="AI45" s="24" t="e">
        <f>(Y45-'ModelParams Lw'!T$10)/'ModelParams Lw'!T$11</f>
        <v>#REF!</v>
      </c>
      <c r="AJ45" s="24" t="e">
        <f>(Z45-'ModelParams Lw'!U$10)/'ModelParams Lw'!U$11</f>
        <v>#REF!</v>
      </c>
      <c r="AK45" s="24" t="e">
        <f>(AA45-'ModelParams Lw'!V$10)/'ModelParams Lw'!V$11</f>
        <v>#REF!</v>
      </c>
      <c r="AL45" s="24" t="e">
        <f t="shared" si="17"/>
        <v>#REF!</v>
      </c>
      <c r="AM45" s="24" t="e">
        <f>LOOKUP($G45,SilencerParams!$E$3:$E$98,SilencerParams!K$3:K$98)</f>
        <v>#REF!</v>
      </c>
      <c r="AN45" s="24" t="e">
        <f>LOOKUP($G45,SilencerParams!$E$3:$E$98,SilencerParams!L$3:L$98)</f>
        <v>#REF!</v>
      </c>
      <c r="AO45" s="24" t="e">
        <f>LOOKUP($G45,SilencerParams!$E$3:$E$98,SilencerParams!M$3:M$98)</f>
        <v>#REF!</v>
      </c>
      <c r="AP45" s="24" t="e">
        <f>LOOKUP($G45,SilencerParams!$E$3:$E$98,SilencerParams!N$3:N$98)</f>
        <v>#REF!</v>
      </c>
      <c r="AQ45" s="24" t="e">
        <f>LOOKUP($G45,SilencerParams!$E$3:$E$98,SilencerParams!O$3:O$98)</f>
        <v>#REF!</v>
      </c>
      <c r="AR45" s="24" t="e">
        <f>LOOKUP($G45,SilencerParams!$E$3:$E$98,SilencerParams!P$3:P$98)</f>
        <v>#REF!</v>
      </c>
      <c r="AS45" s="24" t="e">
        <f>LOOKUP($G45,SilencerParams!$E$3:$E$98,SilencerParams!Q$3:Q$98)</f>
        <v>#REF!</v>
      </c>
      <c r="AT45" s="24" t="e">
        <f>LOOKUP($G45,SilencerParams!$E$3:$E$98,SilencerParams!R$3:R$98)</f>
        <v>#REF!</v>
      </c>
      <c r="AU45" s="151" t="e">
        <f>LOOKUP($G45,SilencerParams!$E$3:$E$98,SilencerParams!S$3:S$98)</f>
        <v>#REF!</v>
      </c>
      <c r="AV45" s="151" t="e">
        <f>LOOKUP($G45,SilencerParams!$E$3:$E$98,SilencerParams!T$3:T$98)</f>
        <v>#REF!</v>
      </c>
      <c r="AW45" s="151" t="e">
        <f>LOOKUP($G45,SilencerParams!$E$3:$E$98,SilencerParams!U$3:U$98)</f>
        <v>#REF!</v>
      </c>
      <c r="AX45" s="151" t="e">
        <f>LOOKUP($G45,SilencerParams!$E$3:$E$98,SilencerParams!V$3:V$98)</f>
        <v>#REF!</v>
      </c>
      <c r="AY45" s="151" t="e">
        <f>LOOKUP($G45,SilencerParams!$E$3:$E$98,SilencerParams!W$3:W$98)</f>
        <v>#REF!</v>
      </c>
      <c r="AZ45" s="151" t="e">
        <f>LOOKUP($G45,SilencerParams!$E$3:$E$98,SilencerParams!X$3:X$98)</f>
        <v>#REF!</v>
      </c>
      <c r="BA45" s="151" t="e">
        <f>LOOKUP($G45,SilencerParams!$E$3:$E$98,SilencerParams!Y$3:Y$98)</f>
        <v>#REF!</v>
      </c>
      <c r="BB45" s="151" t="e">
        <f>LOOKUP($G45,SilencerParams!$E$3:$E$98,SilencerParams!Z$3:Z$98)</f>
        <v>#REF!</v>
      </c>
      <c r="BC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LOOKUP(IF(MROUND($AL45,2)&lt;=$AL45,CONCATENATE($D45,IF($F45&gt;=1000,$F45,CONCATENATE(0,$F45)),CONCATENATE(0,MROUND($AL45,2)+2)),CONCATENATE($D45,IF($F45&gt;=1000,$F45,CONCATENATE(0,$F45)),CONCATENATE(0,MROUND($AL45,2)-2))),SilencerParams!$E$3:$E$98,SilencerParams!S$3:S$98)</f>
        <v>#REF!</v>
      </c>
      <c r="BD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LOOKUP(IF(MROUND($AL45,2)&lt;=$AL45,CONCATENATE($D45,IF($F45&gt;=1000,$F45,CONCATENATE(0,$F45)),CONCATENATE(0,MROUND($AL45,2)+2)),CONCATENATE($D45,IF($F45&gt;=1000,$F45,CONCATENATE(0,$F45)),CONCATENATE(0,MROUND($AL45,2)-2))),SilencerParams!$E$3:$E$98,SilencerParams!T$3:T$98)</f>
        <v>#REF!</v>
      </c>
      <c r="BE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LOOKUP(IF(MROUND($AL45,2)&lt;=$AL45,CONCATENATE($D45,IF($F45&gt;=1000,$F45,CONCATENATE(0,$F45)),CONCATENATE(0,MROUND($AL45,2)+2)),CONCATENATE($D45,IF($F45&gt;=1000,$F45,CONCATENATE(0,$F45)),CONCATENATE(0,MROUND($AL45,2)-2))),SilencerParams!$E$3:$E$98,SilencerParams!U$3:U$98)</f>
        <v>#REF!</v>
      </c>
      <c r="BF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LOOKUP(IF(MROUND($AL45,2)&lt;=$AL45,CONCATENATE($D45,IF($F45&gt;=1000,$F45,CONCATENATE(0,$F45)),CONCATENATE(0,MROUND($AL45,2)+2)),CONCATENATE($D45,IF($F45&gt;=1000,$F45,CONCATENATE(0,$F45)),CONCATENATE(0,MROUND($AL45,2)-2))),SilencerParams!$E$3:$E$98,SilencerParams!V$3:V$98)</f>
        <v>#REF!</v>
      </c>
      <c r="BG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LOOKUP(IF(MROUND($AL45,2)&lt;=$AL45,CONCATENATE($D45,IF($F45&gt;=1000,$F45,CONCATENATE(0,$F45)),CONCATENATE(0,MROUND($AL45,2)+2)),CONCATENATE($D45,IF($F45&gt;=1000,$F45,CONCATENATE(0,$F45)),CONCATENATE(0,MROUND($AL45,2)-2))),SilencerParams!$E$3:$E$98,SilencerParams!W$3:W$98)</f>
        <v>#REF!</v>
      </c>
      <c r="BH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LOOKUP(IF(MROUND($AL45,2)&lt;=$AL45,CONCATENATE($D45,IF($F45&gt;=1000,$F45,CONCATENATE(0,$F45)),CONCATENATE(0,MROUND($AL45,2)+2)),CONCATENATE($D45,IF($F45&gt;=1000,$F45,CONCATENATE(0,$F45)),CONCATENATE(0,MROUND($AL45,2)-2))),SilencerParams!$E$3:$E$98,SilencerParams!X$3:X$98)</f>
        <v>#REF!</v>
      </c>
      <c r="BI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LOOKUP(IF(MROUND($AL45,2)&lt;=$AL45,CONCATENATE($D45,IF($F45&gt;=1000,$F45,CONCATENATE(0,$F45)),CONCATENATE(0,MROUND($AL45,2)+2)),CONCATENATE($D45,IF($F45&gt;=1000,$F45,CONCATENATE(0,$F45)),CONCATENATE(0,MROUND($AL45,2)-2))),SilencerParams!$E$3:$E$98,SilencerParams!Y$3:Y$98)</f>
        <v>#REF!</v>
      </c>
      <c r="BJ45" s="151" t="e">
        <f>LOOKUP(IF(MROUND($AL45,2)&lt;=$AL45,CONCATENATE($D45,IF($F45&gt;=1000,$F45,CONCATENATE(0,$F45)),CONCATENATE(0,MROUND($AL45,2)+2)),CONCATENATE($D45,IF($F45&gt;=1000,$F45,CONCATENATE(0,$F45)),CONCATENATE(0,MROUND($AL45,2)-2))),SilencerParams!$E$3:$E$98,SilencerParams!Z$3:Z$98)</f>
        <v>#REF!</v>
      </c>
      <c r="BK45" s="151" t="e">
        <f>IF($AL45&lt;2,LOOKUP(CONCATENATE($D45,IF($E45&gt;=1000,$E45,CONCATENATE(0,$E45)),"02"),SilencerParams!$E$3:$E$98,SilencerParams!S$3:S$98)/(LOG10(2)-LOG10(0.0001))*(LOG10($AL45)-LOG10(0.0001)),(BC45-AU45)/(LOG10(IF(MROUND($AL45,2)&lt;=$AL45,MROUND($AL45,2)+2,MROUND($AL45,2)-2))-LOG10(MROUND($AL45,2)))*(LOG10($AL45)-LOG10(MROUND($AL45,2)))+AU45)</f>
        <v>#REF!</v>
      </c>
      <c r="BL45" s="151" t="e">
        <f>IF($AL45&lt;2,LOOKUP(CONCATENATE($D45,IF($E45&gt;=1000,$E45,CONCATENATE(0,$E45)),"02"),SilencerParams!$E$3:$E$98,SilencerParams!T$3:T$98)/(LOG10(2)-LOG10(0.0001))*(LOG10($AL45)-LOG10(0.0001)),(BD45-AV45)/(LOG10(IF(MROUND($AL45,2)&lt;=$AL45,MROUND($AL45,2)+2,MROUND($AL45,2)-2))-LOG10(MROUND($AL45,2)))*(LOG10($AL45)-LOG10(MROUND($AL45,2)))+AV45)</f>
        <v>#REF!</v>
      </c>
      <c r="BM45" s="151" t="e">
        <f>IF($AL45&lt;2,LOOKUP(CONCATENATE($D45,IF($E45&gt;=1000,$E45,CONCATENATE(0,$E45)),"02"),SilencerParams!$E$3:$E$98,SilencerParams!U$3:U$98)/(LOG10(2)-LOG10(0.0001))*(LOG10($AL45)-LOG10(0.0001)),(BE45-AW45)/(LOG10(IF(MROUND($AL45,2)&lt;=$AL45,MROUND($AL45,2)+2,MROUND($AL45,2)-2))-LOG10(MROUND($AL45,2)))*(LOG10($AL45)-LOG10(MROUND($AL45,2)))+AW45)</f>
        <v>#REF!</v>
      </c>
      <c r="BN45" s="151" t="e">
        <f>IF($AL45&lt;2,LOOKUP(CONCATENATE($D45,IF($E45&gt;=1000,$E45,CONCATENATE(0,$E45)),"02"),SilencerParams!$E$3:$E$98,SilencerParams!V$3:V$98)/(LOG10(2)-LOG10(0.0001))*(LOG10($AL45)-LOG10(0.0001)),(BF45-AX45)/(LOG10(IF(MROUND($AL45,2)&lt;=$AL45,MROUND($AL45,2)+2,MROUND($AL45,2)-2))-LOG10(MROUND($AL45,2)))*(LOG10($AL45)-LOG10(MROUND($AL45,2)))+AX45)</f>
        <v>#REF!</v>
      </c>
      <c r="BO45" s="151" t="e">
        <f>IF($AL45&lt;2,LOOKUP(CONCATENATE($D45,IF($E45&gt;=1000,$E45,CONCATENATE(0,$E45)),"02"),SilencerParams!$E$3:$E$98,SilencerParams!W$3:W$98)/(LOG10(2)-LOG10(0.0001))*(LOG10($AL45)-LOG10(0.0001)),(BG45-AY45)/(LOG10(IF(MROUND($AL45,2)&lt;=$AL45,MROUND($AL45,2)+2,MROUND($AL45,2)-2))-LOG10(MROUND($AL45,2)))*(LOG10($AL45)-LOG10(MROUND($AL45,2)))+AY45)</f>
        <v>#REF!</v>
      </c>
      <c r="BP45" s="151" t="e">
        <f>IF($AL45&lt;2,LOOKUP(CONCATENATE($D45,IF($E45&gt;=1000,$E45,CONCATENATE(0,$E45)),"02"),SilencerParams!$E$3:$E$98,SilencerParams!X$3:X$98)/(LOG10(2)-LOG10(0.0001))*(LOG10($AL45)-LOG10(0.0001)),(BH45-AZ45)/(LOG10(IF(MROUND($AL45,2)&lt;=$AL45,MROUND($AL45,2)+2,MROUND($AL45,2)-2))-LOG10(MROUND($AL45,2)))*(LOG10($AL45)-LOG10(MROUND($AL45,2)))+AZ45)</f>
        <v>#REF!</v>
      </c>
      <c r="BQ45" s="151" t="e">
        <f>IF($AL45&lt;2,LOOKUP(CONCATENATE($D45,IF($E45&gt;=1000,$E45,CONCATENATE(0,$E45)),"02"),SilencerParams!$E$3:$E$98,SilencerParams!Y$3:Y$98)/(LOG10(2)-LOG10(0.0001))*(LOG10($AL45)-LOG10(0.0001)),(BI45-BA45)/(LOG10(IF(MROUND($AL45,2)&lt;=$AL45,MROUND($AL45,2)+2,MROUND($AL45,2)-2))-LOG10(MROUND($AL45,2)))*(LOG10($AL45)-LOG10(MROUND($AL45,2)))+BA45)</f>
        <v>#REF!</v>
      </c>
      <c r="BR45" s="151" t="e">
        <f>IF($AL45&lt;2,LOOKUP(CONCATENATE($D45,IF($E45&gt;=1000,$E45,CONCATENATE(0,$E45)),"02"),SilencerParams!$E$3:$E$98,SilencerParams!Z$3:Z$98)/(LOG10(2)-LOG10(0.0001))*(LOG10($AL45)-LOG10(0.0001)),(BJ45-BB45)/(LOG10(IF(MROUND($AL45,2)&lt;=$AL45,MROUND($AL45,2)+2,MROUND($AL45,2)-2))-LOG10(MROUND($AL45,2)))*(LOG10($AL45)-LOG10(MROUND($AL45,2)))+BB45)</f>
        <v>#REF!</v>
      </c>
      <c r="BS45" s="24" t="e">
        <f t="shared" si="18"/>
        <v>#REF!</v>
      </c>
      <c r="BT45" s="24" t="e">
        <f t="shared" si="19"/>
        <v>#REF!</v>
      </c>
      <c r="BU45" s="24" t="e">
        <f t="shared" si="20"/>
        <v>#REF!</v>
      </c>
      <c r="BV45" s="24" t="e">
        <f t="shared" si="21"/>
        <v>#REF!</v>
      </c>
      <c r="BW45" s="24" t="e">
        <f t="shared" si="22"/>
        <v>#REF!</v>
      </c>
      <c r="BX45" s="24" t="e">
        <f t="shared" si="23"/>
        <v>#REF!</v>
      </c>
      <c r="BY45" s="24" t="e">
        <f t="shared" si="24"/>
        <v>#REF!</v>
      </c>
      <c r="BZ45" s="24" t="e">
        <f t="shared" si="25"/>
        <v>#REF!</v>
      </c>
      <c r="CA45" s="24" t="e">
        <f>10*LOG10(IF(BS45="",0,POWER(10,((BS45+'ModelParams Lw'!$O$4)/10))) +IF(BT45="",0,POWER(10,((BT45+'ModelParams Lw'!$P$4)/10))) +IF(BU45="",0,POWER(10,((BU45+'ModelParams Lw'!$Q$4)/10))) +IF(BV45="",0,POWER(10,((BV45+'ModelParams Lw'!$R$4)/10))) +IF(BW45="",0,POWER(10,((BW45+'ModelParams Lw'!$S$4)/10))) +IF(BX45="",0,POWER(10,((BX45+'ModelParams Lw'!$T$4)/10))) +IF(BY45="",0,POWER(10,((BY45+'ModelParams Lw'!$U$4)/10)))+IF(BZ45="",0,POWER(10,((BZ45+'ModelParams Lw'!$V$4)/10))))</f>
        <v>#REF!</v>
      </c>
      <c r="CB45" s="24" t="e">
        <f t="shared" si="26"/>
        <v>#REF!</v>
      </c>
      <c r="CC45" s="24" t="e">
        <f>(BS45-'ModelParams Lw'!O$10)/'ModelParams Lw'!O$11</f>
        <v>#REF!</v>
      </c>
      <c r="CD45" s="24" t="e">
        <f>(BT45-'ModelParams Lw'!P$10)/'ModelParams Lw'!P$11</f>
        <v>#REF!</v>
      </c>
      <c r="CE45" s="24" t="e">
        <f>(BU45-'ModelParams Lw'!Q$10)/'ModelParams Lw'!Q$11</f>
        <v>#REF!</v>
      </c>
      <c r="CF45" s="24" t="e">
        <f>(BV45-'ModelParams Lw'!R$10)/'ModelParams Lw'!R$11</f>
        <v>#REF!</v>
      </c>
      <c r="CG45" s="24" t="e">
        <f>(BW45-'ModelParams Lw'!S$10)/'ModelParams Lw'!S$11</f>
        <v>#REF!</v>
      </c>
      <c r="CH45" s="24" t="e">
        <f>(BX45-'ModelParams Lw'!T$10)/'ModelParams Lw'!T$11</f>
        <v>#REF!</v>
      </c>
      <c r="CI45" s="24" t="e">
        <f>(BY45-'ModelParams Lw'!U$10)/'ModelParams Lw'!U$11</f>
        <v>#REF!</v>
      </c>
      <c r="CJ45" s="24" t="e">
        <f>(BZ45-'ModelParams Lw'!V$10)/'ModelParams Lw'!V$11</f>
        <v>#REF!</v>
      </c>
      <c r="CK45" s="24">
        <f>IF(Calcul!$E50="SW",'ModelParams Lw'!C$18+'ModelParams Lw'!C$19*LOG(CK$3)+'ModelParams Lw'!C$20*(PI()/4*($D45/1000)^2),IF('ModelParams Lw'!C$21+'ModelParams Lw'!C$22*LOG(CK$3)+'ModelParams Lw'!C$23*(PI()/4*($D45/1000)^2)&lt;'ModelParams Lw'!C$18+'ModelParams Lw'!C$19*LOG(CK$3)+'ModelParams Lw'!C$20*(PI()/4*($D45/1000)^2),'ModelParams Lw'!C$18+'ModelParams Lw'!C$19*LOG(CK$3)+'ModelParams Lw'!C$20*(PI()/4*($D45/1000)^2),'ModelParams Lw'!C$21+'ModelParams Lw'!C$22*LOG(CK$3)+'ModelParams Lw'!C$23*(PI()/4*($D45/1000)^2)))</f>
        <v>31.246735224896717</v>
      </c>
      <c r="CL45" s="24">
        <f>IF(Calcul!$E50="SW",'ModelParams Lw'!D$18+'ModelParams Lw'!D$19*LOG(CL$3)+'ModelParams Lw'!D$20*(PI()/4*($D45/1000)^2),IF('ModelParams Lw'!D$21+'ModelParams Lw'!D$22*LOG(CL$3)+'ModelParams Lw'!D$23*(PI()/4*($D45/1000)^2)&lt;'ModelParams Lw'!D$18+'ModelParams Lw'!D$19*LOG(CL$3)+'ModelParams Lw'!D$20*(PI()/4*($D45/1000)^2),'ModelParams Lw'!D$18+'ModelParams Lw'!D$19*LOG(CL$3)+'ModelParams Lw'!D$20*(PI()/4*($D45/1000)^2),'ModelParams Lw'!D$21+'ModelParams Lw'!D$22*LOG(CL$3)+'ModelParams Lw'!D$23*(PI()/4*($D45/1000)^2)))</f>
        <v>39.203910379364636</v>
      </c>
      <c r="CM45" s="24">
        <f>IF(Calcul!$E50="SW",'ModelParams Lw'!E$18+'ModelParams Lw'!E$19*LOG(CM$3)+'ModelParams Lw'!E$20*(PI()/4*($D45/1000)^2),IF('ModelParams Lw'!E$21+'ModelParams Lw'!E$22*LOG(CM$3)+'ModelParams Lw'!E$23*(PI()/4*($D45/1000)^2)&lt;'ModelParams Lw'!E$18+'ModelParams Lw'!E$19*LOG(CM$3)+'ModelParams Lw'!E$20*(PI()/4*($D45/1000)^2),'ModelParams Lw'!E$18+'ModelParams Lw'!E$19*LOG(CM$3)+'ModelParams Lw'!E$20*(PI()/4*($D45/1000)^2),'ModelParams Lw'!E$21+'ModelParams Lw'!E$22*LOG(CM$3)+'ModelParams Lw'!E$23*(PI()/4*($D45/1000)^2)))</f>
        <v>38.761096154158118</v>
      </c>
      <c r="CN45" s="24">
        <f>IF(Calcul!$E50="SW",'ModelParams Lw'!F$18+'ModelParams Lw'!F$19*LOG(CN$3)+'ModelParams Lw'!F$20*(PI()/4*($D45/1000)^2),IF('ModelParams Lw'!F$21+'ModelParams Lw'!F$22*LOG(CN$3)+'ModelParams Lw'!F$23*(PI()/4*($D45/1000)^2)&lt;'ModelParams Lw'!F$18+'ModelParams Lw'!F$19*LOG(CN$3)+'ModelParams Lw'!F$20*(PI()/4*($D45/1000)^2),'ModelParams Lw'!F$18+'ModelParams Lw'!F$19*LOG(CN$3)+'ModelParams Lw'!F$20*(PI()/4*($D45/1000)^2),'ModelParams Lw'!F$21+'ModelParams Lw'!F$22*LOG(CN$3)+'ModelParams Lw'!F$23*(PI()/4*($D45/1000)^2)))</f>
        <v>42.457901012674256</v>
      </c>
      <c r="CO45" s="24">
        <f>IF(Calcul!$E50="SW",'ModelParams Lw'!G$18+'ModelParams Lw'!G$19*LOG(CO$3)+'ModelParams Lw'!G$20*(PI()/4*($D45/1000)^2),IF('ModelParams Lw'!G$21+'ModelParams Lw'!G$22*LOG(CO$3)+'ModelParams Lw'!G$23*(PI()/4*($D45/1000)^2)&lt;'ModelParams Lw'!G$18+'ModelParams Lw'!G$19*LOG(CO$3)+'ModelParams Lw'!G$20*(PI()/4*($D45/1000)^2),'ModelParams Lw'!G$18+'ModelParams Lw'!G$19*LOG(CO$3)+'ModelParams Lw'!G$20*(PI()/4*($D45/1000)^2),'ModelParams Lw'!G$21+'ModelParams Lw'!G$22*LOG(CO$3)+'ModelParams Lw'!G$23*(PI()/4*($D45/1000)^2)))</f>
        <v>39.983812335865188</v>
      </c>
      <c r="CP45" s="24">
        <f>IF(Calcul!$E50="SW",'ModelParams Lw'!H$18+'ModelParams Lw'!H$19*LOG(CP$3)+'ModelParams Lw'!H$20*(PI()/4*($D45/1000)^2),IF('ModelParams Lw'!H$21+'ModelParams Lw'!H$22*LOG(CP$3)+'ModelParams Lw'!H$23*(PI()/4*($D45/1000)^2)&lt;'ModelParams Lw'!H$18+'ModelParams Lw'!H$19*LOG(CP$3)+'ModelParams Lw'!H$20*(PI()/4*($D45/1000)^2),'ModelParams Lw'!H$18+'ModelParams Lw'!H$19*LOG(CP$3)+'ModelParams Lw'!H$20*(PI()/4*($D45/1000)^2),'ModelParams Lw'!H$21+'ModelParams Lw'!H$22*LOG(CP$3)+'ModelParams Lw'!H$23*(PI()/4*($D45/1000)^2)))</f>
        <v>40.306137042572608</v>
      </c>
      <c r="CQ45" s="24">
        <f>IF(Calcul!$E50="SW",'ModelParams Lw'!I$18+'ModelParams Lw'!I$19*LOG(CQ$3)+'ModelParams Lw'!I$20*(PI()/4*($D45/1000)^2),IF('ModelParams Lw'!I$21+'ModelParams Lw'!I$22*LOG(CQ$3)+'ModelParams Lw'!I$23*(PI()/4*($D45/1000)^2)&lt;'ModelParams Lw'!I$18+'ModelParams Lw'!I$19*LOG(CQ$3)+'ModelParams Lw'!I$20*(PI()/4*($D45/1000)^2),'ModelParams Lw'!I$18+'ModelParams Lw'!I$19*LOG(CQ$3)+'ModelParams Lw'!I$20*(PI()/4*($D45/1000)^2),'ModelParams Lw'!I$21+'ModelParams Lw'!I$22*LOG(CQ$3)+'ModelParams Lw'!I$23*(PI()/4*($D45/1000)^2)))</f>
        <v>35.604370798776131</v>
      </c>
      <c r="CR45" s="24">
        <f>IF(Calcul!$E50="SW",'ModelParams Lw'!J$18+'ModelParams Lw'!J$19*LOG(CR$3)+'ModelParams Lw'!J$20*(PI()/4*($D45/1000)^2),IF('ModelParams Lw'!J$21+'ModelParams Lw'!J$22*LOG(CR$3)+'ModelParams Lw'!J$23*(PI()/4*($D45/1000)^2)&lt;'ModelParams Lw'!J$18+'ModelParams Lw'!J$19*LOG(CR$3)+'ModelParams Lw'!J$20*(PI()/4*($D45/1000)^2),'ModelParams Lw'!J$18+'ModelParams Lw'!J$19*LOG(CR$3)+'ModelParams Lw'!J$20*(PI()/4*($D45/1000)^2),'ModelParams Lw'!J$21+'ModelParams Lw'!J$22*LOG(CR$3)+'ModelParams Lw'!J$23*(PI()/4*($D45/1000)^2)))</f>
        <v>26.405199060578074</v>
      </c>
      <c r="CS45" s="24" t="e">
        <f t="shared" si="3"/>
        <v>#REF!</v>
      </c>
      <c r="CT45" s="24" t="e">
        <f t="shared" si="4"/>
        <v>#REF!</v>
      </c>
      <c r="CU45" s="24" t="e">
        <f t="shared" si="5"/>
        <v>#REF!</v>
      </c>
      <c r="CV45" s="24" t="e">
        <f t="shared" si="6"/>
        <v>#REF!</v>
      </c>
      <c r="CW45" s="24" t="e">
        <f t="shared" si="7"/>
        <v>#REF!</v>
      </c>
      <c r="CX45" s="24" t="e">
        <f t="shared" si="8"/>
        <v>#REF!</v>
      </c>
      <c r="CY45" s="24" t="e">
        <f t="shared" si="9"/>
        <v>#REF!</v>
      </c>
      <c r="CZ45" s="24" t="e">
        <f t="shared" si="10"/>
        <v>#REF!</v>
      </c>
      <c r="DA45" s="24" t="e">
        <f>10*LOG10(IF(CS45="",0,POWER(10,((CS45+'ModelParams Lw'!$O$4)/10))) +IF(CT45="",0,POWER(10,((CT45+'ModelParams Lw'!$P$4)/10))) +IF(CU45="",0,POWER(10,((CU45+'ModelParams Lw'!$Q$4)/10))) +IF(CV45="",0,POWER(10,((CV45+'ModelParams Lw'!$R$4)/10))) +IF(CW45="",0,POWER(10,((CW45+'ModelParams Lw'!$S$4)/10))) +IF(CX45="",0,POWER(10,((CX45+'ModelParams Lw'!$T$4)/10))) +IF(CY45="",0,POWER(10,((CY45+'ModelParams Lw'!$U$4)/10)))+IF(CZ45="",0,POWER(10,((CZ45+'ModelParams Lw'!$V$4)/10))))</f>
        <v>#REF!</v>
      </c>
      <c r="DB45" s="24" t="e">
        <f t="shared" si="27"/>
        <v>#REF!</v>
      </c>
      <c r="DC45" s="24" t="e">
        <f>(CS45-'ModelParams Lw'!$O$10)/'ModelParams Lw'!$O$11</f>
        <v>#REF!</v>
      </c>
      <c r="DD45" s="24" t="e">
        <f>(CT45-'ModelParams Lw'!$P$10)/'ModelParams Lw'!$P$11</f>
        <v>#REF!</v>
      </c>
      <c r="DE45" s="24" t="e">
        <f>(CU45-'ModelParams Lw'!$Q$10)/'ModelParams Lw'!$Q$11</f>
        <v>#REF!</v>
      </c>
      <c r="DF45" s="24" t="e">
        <f>(CV45-'ModelParams Lw'!$R$10)/'ModelParams Lw'!$R$11</f>
        <v>#REF!</v>
      </c>
      <c r="DG45" s="24" t="e">
        <f>(CW45-'ModelParams Lw'!$S$10)/'ModelParams Lw'!$S$11</f>
        <v>#REF!</v>
      </c>
      <c r="DH45" s="24" t="e">
        <f>(CX45-'ModelParams Lw'!$T$10)/'ModelParams Lw'!$T$11</f>
        <v>#REF!</v>
      </c>
      <c r="DI45" s="24" t="e">
        <f>(CY45-'ModelParams Lw'!$U$10)/'ModelParams Lw'!$U$11</f>
        <v>#REF!</v>
      </c>
      <c r="DJ45" s="24" t="e">
        <f>(CZ45-'ModelParams Lw'!$V$10)/'ModelParams Lw'!$V$11</f>
        <v>#REF!</v>
      </c>
    </row>
    <row r="46" spans="1:114">
      <c r="A46" s="12">
        <f>Calcul!B48</f>
        <v>0</v>
      </c>
      <c r="B46" s="12">
        <f t="shared" si="11"/>
        <v>0</v>
      </c>
      <c r="C46" s="12">
        <f>Calcul!C48</f>
        <v>0</v>
      </c>
      <c r="D46" s="12">
        <f>Calcul!D51</f>
        <v>0</v>
      </c>
      <c r="E46" s="12">
        <f t="shared" si="12"/>
        <v>400</v>
      </c>
      <c r="F46" s="12">
        <f t="shared" si="13"/>
        <v>900</v>
      </c>
      <c r="G46" s="12" t="e">
        <f t="shared" si="14"/>
        <v>#DIV/0!</v>
      </c>
      <c r="H46" s="24" t="e">
        <f t="shared" si="28"/>
        <v>#DIV/0!</v>
      </c>
      <c r="I46" s="24">
        <f>'ModelParams Lw'!$B$6*EXP('ModelParams Lw'!$C$6*D46)</f>
        <v>-0.98585217513044054</v>
      </c>
      <c r="J46" s="24">
        <f>'ModelParams Lw'!$B$7*D46^2+'ModelParams Lw'!$C$7*D46+'ModelParams Lw'!$D$7</f>
        <v>-7.1</v>
      </c>
      <c r="K46" s="24">
        <f>'ModelParams Lw'!$B$8*D46^2+'ModelParams Lw'!$C$8*D46+'ModelParams Lw'!$D$8</f>
        <v>46.485999999999997</v>
      </c>
      <c r="L46" s="21" t="e">
        <f t="shared" si="15"/>
        <v>#DIV/0!</v>
      </c>
      <c r="M46" s="21" t="e">
        <f t="shared" si="15"/>
        <v>#DIV/0!</v>
      </c>
      <c r="N46" s="21" t="e">
        <f t="shared" si="15"/>
        <v>#DIV/0!</v>
      </c>
      <c r="O46" s="21" t="e">
        <f t="shared" si="15"/>
        <v>#DIV/0!</v>
      </c>
      <c r="P46" s="21" t="e">
        <f t="shared" si="15"/>
        <v>#DIV/0!</v>
      </c>
      <c r="Q46" s="21" t="e">
        <f t="shared" si="15"/>
        <v>#DIV/0!</v>
      </c>
      <c r="R46" s="21" t="e">
        <f t="shared" si="15"/>
        <v>#DIV/0!</v>
      </c>
      <c r="S46" s="21" t="e">
        <f t="shared" si="15"/>
        <v>#DIV/0!</v>
      </c>
      <c r="T46" s="24" t="e">
        <f>'ModelParams Lw'!$B$3+'ModelParams Lw'!$B$4*LOG10($B46/3600/(PI()/4*($D46/1000)^2))+'ModelParams Lw'!$B$5*LOG10(2*$H46/(1.2*($B46/3600/(PI()/4*($D46/1000)^2))^2))+10*LOG10($D46/1000)+L46</f>
        <v>#DIV/0!</v>
      </c>
      <c r="U46" s="24" t="e">
        <f>'ModelParams Lw'!$B$3+'ModelParams Lw'!$B$4*LOG10($B46/3600/(PI()/4*($D46/1000)^2))+'ModelParams Lw'!$B$5*LOG10(2*$H46/(1.2*($B46/3600/(PI()/4*($D46/1000)^2))^2))+10*LOG10($D46/1000)+M46</f>
        <v>#DIV/0!</v>
      </c>
      <c r="V46" s="24" t="e">
        <f>'ModelParams Lw'!$B$3+'ModelParams Lw'!$B$4*LOG10($B46/3600/(PI()/4*($D46/1000)^2))+'ModelParams Lw'!$B$5*LOG10(2*$H46/(1.2*($B46/3600/(PI()/4*($D46/1000)^2))^2))+10*LOG10($D46/1000)+N46</f>
        <v>#DIV/0!</v>
      </c>
      <c r="W46" s="24" t="e">
        <f>'ModelParams Lw'!$B$3+'ModelParams Lw'!$B$4*LOG10($B46/3600/(PI()/4*($D46/1000)^2))+'ModelParams Lw'!$B$5*LOG10(2*$H46/(1.2*($B46/3600/(PI()/4*($D46/1000)^2))^2))+10*LOG10($D46/1000)+O46</f>
        <v>#DIV/0!</v>
      </c>
      <c r="X46" s="24" t="e">
        <f>'ModelParams Lw'!$B$3+'ModelParams Lw'!$B$4*LOG10($B46/3600/(PI()/4*($D46/1000)^2))+'ModelParams Lw'!$B$5*LOG10(2*$H46/(1.2*($B46/3600/(PI()/4*($D46/1000)^2))^2))+10*LOG10($D46/1000)+P46</f>
        <v>#DIV/0!</v>
      </c>
      <c r="Y46" s="24" t="e">
        <f>'ModelParams Lw'!$B$3+'ModelParams Lw'!$B$4*LOG10($B46/3600/(PI()/4*($D46/1000)^2))+'ModelParams Lw'!$B$5*LOG10(2*$H46/(1.2*($B46/3600/(PI()/4*($D46/1000)^2))^2))+10*LOG10($D46/1000)+Q46</f>
        <v>#DIV/0!</v>
      </c>
      <c r="Z46" s="24" t="e">
        <f>'ModelParams Lw'!$B$3+'ModelParams Lw'!$B$4*LOG10($B46/3600/(PI()/4*($D46/1000)^2))+'ModelParams Lw'!$B$5*LOG10(2*$H46/(1.2*($B46/3600/(PI()/4*($D46/1000)^2))^2))+10*LOG10($D46/1000)+R46</f>
        <v>#DIV/0!</v>
      </c>
      <c r="AA46" s="24" t="e">
        <f>'ModelParams Lw'!$B$3+'ModelParams Lw'!$B$4*LOG10($B46/3600/(PI()/4*($D46/1000)^2))+'ModelParams Lw'!$B$5*LOG10(2*$H46/(1.2*($B46/3600/(PI()/4*($D46/1000)^2))^2))+10*LOG10($D46/1000)+S46</f>
        <v>#DIV/0!</v>
      </c>
      <c r="AB46" s="24" t="e">
        <f>10*LOG10(IF(T46="",0,POWER(10,((T46+'ModelParams Lw'!$O$4)/10))) +IF(U46="",0,POWER(10,((U46+'ModelParams Lw'!$P$4)/10))) +IF(V46="",0,POWER(10,((V46+'ModelParams Lw'!$Q$4)/10))) +IF(W46="",0,POWER(10,((W46+'ModelParams Lw'!$R$4)/10))) +IF(X46="",0,POWER(10,((X46+'ModelParams Lw'!$S$4)/10))) +IF(Y46="",0,POWER(10,((Y46+'ModelParams Lw'!$T$4)/10))) +IF(Z46="",0,POWER(10,((Z46+'ModelParams Lw'!$U$4)/10)))+IF(AA46="",0,POWER(10,((AA46+'ModelParams Lw'!$V$4)/10))))</f>
        <v>#DIV/0!</v>
      </c>
      <c r="AC46" s="24" t="e">
        <f t="shared" si="16"/>
        <v>#DIV/0!</v>
      </c>
      <c r="AD46" s="24" t="e">
        <f>(T46-'ModelParams Lw'!O$10)/'ModelParams Lw'!O$11</f>
        <v>#DIV/0!</v>
      </c>
      <c r="AE46" s="24" t="e">
        <f>(U46-'ModelParams Lw'!P$10)/'ModelParams Lw'!P$11</f>
        <v>#DIV/0!</v>
      </c>
      <c r="AF46" s="24" t="e">
        <f>(V46-'ModelParams Lw'!Q$10)/'ModelParams Lw'!Q$11</f>
        <v>#DIV/0!</v>
      </c>
      <c r="AG46" s="24" t="e">
        <f>(W46-'ModelParams Lw'!R$10)/'ModelParams Lw'!R$11</f>
        <v>#DIV/0!</v>
      </c>
      <c r="AH46" s="24" t="e">
        <f>(X46-'ModelParams Lw'!S$10)/'ModelParams Lw'!S$11</f>
        <v>#DIV/0!</v>
      </c>
      <c r="AI46" s="24" t="e">
        <f>(Y46-'ModelParams Lw'!T$10)/'ModelParams Lw'!T$11</f>
        <v>#DIV/0!</v>
      </c>
      <c r="AJ46" s="24" t="e">
        <f>(Z46-'ModelParams Lw'!U$10)/'ModelParams Lw'!U$11</f>
        <v>#DIV/0!</v>
      </c>
      <c r="AK46" s="24" t="e">
        <f>(AA46-'ModelParams Lw'!V$10)/'ModelParams Lw'!V$11</f>
        <v>#DIV/0!</v>
      </c>
      <c r="AL46" s="24" t="e">
        <f t="shared" si="17"/>
        <v>#DIV/0!</v>
      </c>
      <c r="AM46" s="24" t="e">
        <f>LOOKUP($G46,SilencerParams!$E$3:$E$98,SilencerParams!K$3:K$98)</f>
        <v>#DIV/0!</v>
      </c>
      <c r="AN46" s="24" t="e">
        <f>LOOKUP($G46,SilencerParams!$E$3:$E$98,SilencerParams!L$3:L$98)</f>
        <v>#DIV/0!</v>
      </c>
      <c r="AO46" s="24" t="e">
        <f>LOOKUP($G46,SilencerParams!$E$3:$E$98,SilencerParams!M$3:M$98)</f>
        <v>#DIV/0!</v>
      </c>
      <c r="AP46" s="24" t="e">
        <f>LOOKUP($G46,SilencerParams!$E$3:$E$98,SilencerParams!N$3:N$98)</f>
        <v>#DIV/0!</v>
      </c>
      <c r="AQ46" s="24" t="e">
        <f>LOOKUP($G46,SilencerParams!$E$3:$E$98,SilencerParams!O$3:O$98)</f>
        <v>#DIV/0!</v>
      </c>
      <c r="AR46" s="24" t="e">
        <f>LOOKUP($G46,SilencerParams!$E$3:$E$98,SilencerParams!P$3:P$98)</f>
        <v>#DIV/0!</v>
      </c>
      <c r="AS46" s="24" t="e">
        <f>LOOKUP($G46,SilencerParams!$E$3:$E$98,SilencerParams!Q$3:Q$98)</f>
        <v>#DIV/0!</v>
      </c>
      <c r="AT46" s="24" t="e">
        <f>LOOKUP($G46,SilencerParams!$E$3:$E$98,SilencerParams!R$3:R$98)</f>
        <v>#DIV/0!</v>
      </c>
      <c r="AU46" s="151" t="e">
        <f>LOOKUP($G46,SilencerParams!$E$3:$E$98,SilencerParams!S$3:S$98)</f>
        <v>#DIV/0!</v>
      </c>
      <c r="AV46" s="151" t="e">
        <f>LOOKUP($G46,SilencerParams!$E$3:$E$98,SilencerParams!T$3:T$98)</f>
        <v>#DIV/0!</v>
      </c>
      <c r="AW46" s="151" t="e">
        <f>LOOKUP($G46,SilencerParams!$E$3:$E$98,SilencerParams!U$3:U$98)</f>
        <v>#DIV/0!</v>
      </c>
      <c r="AX46" s="151" t="e">
        <f>LOOKUP($G46,SilencerParams!$E$3:$E$98,SilencerParams!V$3:V$98)</f>
        <v>#DIV/0!</v>
      </c>
      <c r="AY46" s="151" t="e">
        <f>LOOKUP($G46,SilencerParams!$E$3:$E$98,SilencerParams!W$3:W$98)</f>
        <v>#DIV/0!</v>
      </c>
      <c r="AZ46" s="151" t="e">
        <f>LOOKUP($G46,SilencerParams!$E$3:$E$98,SilencerParams!X$3:X$98)</f>
        <v>#DIV/0!</v>
      </c>
      <c r="BA46" s="151" t="e">
        <f>LOOKUP($G46,SilencerParams!$E$3:$E$98,SilencerParams!Y$3:Y$98)</f>
        <v>#DIV/0!</v>
      </c>
      <c r="BB46" s="151" t="e">
        <f>LOOKUP($G46,SilencerParams!$E$3:$E$98,SilencerParams!Z$3:Z$98)</f>
        <v>#DIV/0!</v>
      </c>
      <c r="BC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LOOKUP(IF(MROUND($AL46,2)&lt;=$AL46,CONCATENATE($D46,IF($F46&gt;=1000,$F46,CONCATENATE(0,$F46)),CONCATENATE(0,MROUND($AL46,2)+2)),CONCATENATE($D46,IF($F46&gt;=1000,$F46,CONCATENATE(0,$F46)),CONCATENATE(0,MROUND($AL46,2)-2))),SilencerParams!$E$3:$E$98,SilencerParams!S$3:S$98)</f>
        <v>#DIV/0!</v>
      </c>
      <c r="BD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LOOKUP(IF(MROUND($AL46,2)&lt;=$AL46,CONCATENATE($D46,IF($F46&gt;=1000,$F46,CONCATENATE(0,$F46)),CONCATENATE(0,MROUND($AL46,2)+2)),CONCATENATE($D46,IF($F46&gt;=1000,$F46,CONCATENATE(0,$F46)),CONCATENATE(0,MROUND($AL46,2)-2))),SilencerParams!$E$3:$E$98,SilencerParams!T$3:T$98)</f>
        <v>#DIV/0!</v>
      </c>
      <c r="BE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LOOKUP(IF(MROUND($AL46,2)&lt;=$AL46,CONCATENATE($D46,IF($F46&gt;=1000,$F46,CONCATENATE(0,$F46)),CONCATENATE(0,MROUND($AL46,2)+2)),CONCATENATE($D46,IF($F46&gt;=1000,$F46,CONCATENATE(0,$F46)),CONCATENATE(0,MROUND($AL46,2)-2))),SilencerParams!$E$3:$E$98,SilencerParams!U$3:U$98)</f>
        <v>#DIV/0!</v>
      </c>
      <c r="BF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LOOKUP(IF(MROUND($AL46,2)&lt;=$AL46,CONCATENATE($D46,IF($F46&gt;=1000,$F46,CONCATENATE(0,$F46)),CONCATENATE(0,MROUND($AL46,2)+2)),CONCATENATE($D46,IF($F46&gt;=1000,$F46,CONCATENATE(0,$F46)),CONCATENATE(0,MROUND($AL46,2)-2))),SilencerParams!$E$3:$E$98,SilencerParams!V$3:V$98)</f>
        <v>#DIV/0!</v>
      </c>
      <c r="BG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LOOKUP(IF(MROUND($AL46,2)&lt;=$AL46,CONCATENATE($D46,IF($F46&gt;=1000,$F46,CONCATENATE(0,$F46)),CONCATENATE(0,MROUND($AL46,2)+2)),CONCATENATE($D46,IF($F46&gt;=1000,$F46,CONCATENATE(0,$F46)),CONCATENATE(0,MROUND($AL46,2)-2))),SilencerParams!$E$3:$E$98,SilencerParams!W$3:W$98)</f>
        <v>#DIV/0!</v>
      </c>
      <c r="BH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LOOKUP(IF(MROUND($AL46,2)&lt;=$AL46,CONCATENATE($D46,IF($F46&gt;=1000,$F46,CONCATENATE(0,$F46)),CONCATENATE(0,MROUND($AL46,2)+2)),CONCATENATE($D46,IF($F46&gt;=1000,$F46,CONCATENATE(0,$F46)),CONCATENATE(0,MROUND($AL46,2)-2))),SilencerParams!$E$3:$E$98,SilencerParams!X$3:X$98)</f>
        <v>#DIV/0!</v>
      </c>
      <c r="BI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LOOKUP(IF(MROUND($AL46,2)&lt;=$AL46,CONCATENATE($D46,IF($F46&gt;=1000,$F46,CONCATENATE(0,$F46)),CONCATENATE(0,MROUND($AL46,2)+2)),CONCATENATE($D46,IF($F46&gt;=1000,$F46,CONCATENATE(0,$F46)),CONCATENATE(0,MROUND($AL46,2)-2))),SilencerParams!$E$3:$E$98,SilencerParams!Y$3:Y$98)</f>
        <v>#DIV/0!</v>
      </c>
      <c r="BJ46" s="151" t="e">
        <f>LOOKUP(IF(MROUND($AL46,2)&lt;=$AL46,CONCATENATE($D46,IF($F46&gt;=1000,$F46,CONCATENATE(0,$F46)),CONCATENATE(0,MROUND($AL46,2)+2)),CONCATENATE($D46,IF($F46&gt;=1000,$F46,CONCATENATE(0,$F46)),CONCATENATE(0,MROUND($AL46,2)-2))),SilencerParams!$E$3:$E$98,SilencerParams!Z$3:Z$98)</f>
        <v>#DIV/0!</v>
      </c>
      <c r="BK46" s="151" t="e">
        <f>IF($AL46&lt;2,LOOKUP(CONCATENATE($D46,IF($E46&gt;=1000,$E46,CONCATENATE(0,$E46)),"02"),SilencerParams!$E$3:$E$98,SilencerParams!S$3:S$98)/(LOG10(2)-LOG10(0.0001))*(LOG10($AL46)-LOG10(0.0001)),(BC46-AU46)/(LOG10(IF(MROUND($AL46,2)&lt;=$AL46,MROUND($AL46,2)+2,MROUND($AL46,2)-2))-LOG10(MROUND($AL46,2)))*(LOG10($AL46)-LOG10(MROUND($AL46,2)))+AU46)</f>
        <v>#DIV/0!</v>
      </c>
      <c r="BL46" s="151" t="e">
        <f>IF($AL46&lt;2,LOOKUP(CONCATENATE($D46,IF($E46&gt;=1000,$E46,CONCATENATE(0,$E46)),"02"),SilencerParams!$E$3:$E$98,SilencerParams!T$3:T$98)/(LOG10(2)-LOG10(0.0001))*(LOG10($AL46)-LOG10(0.0001)),(BD46-AV46)/(LOG10(IF(MROUND($AL46,2)&lt;=$AL46,MROUND($AL46,2)+2,MROUND($AL46,2)-2))-LOG10(MROUND($AL46,2)))*(LOG10($AL46)-LOG10(MROUND($AL46,2)))+AV46)</f>
        <v>#DIV/0!</v>
      </c>
      <c r="BM46" s="151" t="e">
        <f>IF($AL46&lt;2,LOOKUP(CONCATENATE($D46,IF($E46&gt;=1000,$E46,CONCATENATE(0,$E46)),"02"),SilencerParams!$E$3:$E$98,SilencerParams!U$3:U$98)/(LOG10(2)-LOG10(0.0001))*(LOG10($AL46)-LOG10(0.0001)),(BE46-AW46)/(LOG10(IF(MROUND($AL46,2)&lt;=$AL46,MROUND($AL46,2)+2,MROUND($AL46,2)-2))-LOG10(MROUND($AL46,2)))*(LOG10($AL46)-LOG10(MROUND($AL46,2)))+AW46)</f>
        <v>#DIV/0!</v>
      </c>
      <c r="BN46" s="151" t="e">
        <f>IF($AL46&lt;2,LOOKUP(CONCATENATE($D46,IF($E46&gt;=1000,$E46,CONCATENATE(0,$E46)),"02"),SilencerParams!$E$3:$E$98,SilencerParams!V$3:V$98)/(LOG10(2)-LOG10(0.0001))*(LOG10($AL46)-LOG10(0.0001)),(BF46-AX46)/(LOG10(IF(MROUND($AL46,2)&lt;=$AL46,MROUND($AL46,2)+2,MROUND($AL46,2)-2))-LOG10(MROUND($AL46,2)))*(LOG10($AL46)-LOG10(MROUND($AL46,2)))+AX46)</f>
        <v>#DIV/0!</v>
      </c>
      <c r="BO46" s="151" t="e">
        <f>IF($AL46&lt;2,LOOKUP(CONCATENATE($D46,IF($E46&gt;=1000,$E46,CONCATENATE(0,$E46)),"02"),SilencerParams!$E$3:$E$98,SilencerParams!W$3:W$98)/(LOG10(2)-LOG10(0.0001))*(LOG10($AL46)-LOG10(0.0001)),(BG46-AY46)/(LOG10(IF(MROUND($AL46,2)&lt;=$AL46,MROUND($AL46,2)+2,MROUND($AL46,2)-2))-LOG10(MROUND($AL46,2)))*(LOG10($AL46)-LOG10(MROUND($AL46,2)))+AY46)</f>
        <v>#DIV/0!</v>
      </c>
      <c r="BP46" s="151" t="e">
        <f>IF($AL46&lt;2,LOOKUP(CONCATENATE($D46,IF($E46&gt;=1000,$E46,CONCATENATE(0,$E46)),"02"),SilencerParams!$E$3:$E$98,SilencerParams!X$3:X$98)/(LOG10(2)-LOG10(0.0001))*(LOG10($AL46)-LOG10(0.0001)),(BH46-AZ46)/(LOG10(IF(MROUND($AL46,2)&lt;=$AL46,MROUND($AL46,2)+2,MROUND($AL46,2)-2))-LOG10(MROUND($AL46,2)))*(LOG10($AL46)-LOG10(MROUND($AL46,2)))+AZ46)</f>
        <v>#DIV/0!</v>
      </c>
      <c r="BQ46" s="151" t="e">
        <f>IF($AL46&lt;2,LOOKUP(CONCATENATE($D46,IF($E46&gt;=1000,$E46,CONCATENATE(0,$E46)),"02"),SilencerParams!$E$3:$E$98,SilencerParams!Y$3:Y$98)/(LOG10(2)-LOG10(0.0001))*(LOG10($AL46)-LOG10(0.0001)),(BI46-BA46)/(LOG10(IF(MROUND($AL46,2)&lt;=$AL46,MROUND($AL46,2)+2,MROUND($AL46,2)-2))-LOG10(MROUND($AL46,2)))*(LOG10($AL46)-LOG10(MROUND($AL46,2)))+BA46)</f>
        <v>#DIV/0!</v>
      </c>
      <c r="BR46" s="151" t="e">
        <f>IF($AL46&lt;2,LOOKUP(CONCATENATE($D46,IF($E46&gt;=1000,$E46,CONCATENATE(0,$E46)),"02"),SilencerParams!$E$3:$E$98,SilencerParams!Z$3:Z$98)/(LOG10(2)-LOG10(0.0001))*(LOG10($AL46)-LOG10(0.0001)),(BJ46-BB46)/(LOG10(IF(MROUND($AL46,2)&lt;=$AL46,MROUND($AL46,2)+2,MROUND($AL46,2)-2))-LOG10(MROUND($AL46,2)))*(LOG10($AL46)-LOG10(MROUND($AL46,2)))+BB46)</f>
        <v>#DIV/0!</v>
      </c>
      <c r="BS46" s="24" t="e">
        <f t="shared" si="18"/>
        <v>#DIV/0!</v>
      </c>
      <c r="BT46" s="24" t="e">
        <f t="shared" si="19"/>
        <v>#DIV/0!</v>
      </c>
      <c r="BU46" s="24" t="e">
        <f t="shared" si="20"/>
        <v>#DIV/0!</v>
      </c>
      <c r="BV46" s="24" t="e">
        <f t="shared" si="21"/>
        <v>#DIV/0!</v>
      </c>
      <c r="BW46" s="24" t="e">
        <f t="shared" si="22"/>
        <v>#DIV/0!</v>
      </c>
      <c r="BX46" s="24" t="e">
        <f t="shared" si="23"/>
        <v>#DIV/0!</v>
      </c>
      <c r="BY46" s="24" t="e">
        <f t="shared" si="24"/>
        <v>#DIV/0!</v>
      </c>
      <c r="BZ46" s="24" t="e">
        <f t="shared" si="25"/>
        <v>#DIV/0!</v>
      </c>
      <c r="CA46" s="24" t="e">
        <f>10*LOG10(IF(BS46="",0,POWER(10,((BS46+'ModelParams Lw'!$O$4)/10))) +IF(BT46="",0,POWER(10,((BT46+'ModelParams Lw'!$P$4)/10))) +IF(BU46="",0,POWER(10,((BU46+'ModelParams Lw'!$Q$4)/10))) +IF(BV46="",0,POWER(10,((BV46+'ModelParams Lw'!$R$4)/10))) +IF(BW46="",0,POWER(10,((BW46+'ModelParams Lw'!$S$4)/10))) +IF(BX46="",0,POWER(10,((BX46+'ModelParams Lw'!$T$4)/10))) +IF(BY46="",0,POWER(10,((BY46+'ModelParams Lw'!$U$4)/10)))+IF(BZ46="",0,POWER(10,((BZ46+'ModelParams Lw'!$V$4)/10))))</f>
        <v>#DIV/0!</v>
      </c>
      <c r="CB46" s="24" t="e">
        <f t="shared" si="26"/>
        <v>#DIV/0!</v>
      </c>
      <c r="CC46" s="24" t="e">
        <f>(BS46-'ModelParams Lw'!O$10)/'ModelParams Lw'!O$11</f>
        <v>#DIV/0!</v>
      </c>
      <c r="CD46" s="24" t="e">
        <f>(BT46-'ModelParams Lw'!P$10)/'ModelParams Lw'!P$11</f>
        <v>#DIV/0!</v>
      </c>
      <c r="CE46" s="24" t="e">
        <f>(BU46-'ModelParams Lw'!Q$10)/'ModelParams Lw'!Q$11</f>
        <v>#DIV/0!</v>
      </c>
      <c r="CF46" s="24" t="e">
        <f>(BV46-'ModelParams Lw'!R$10)/'ModelParams Lw'!R$11</f>
        <v>#DIV/0!</v>
      </c>
      <c r="CG46" s="24" t="e">
        <f>(BW46-'ModelParams Lw'!S$10)/'ModelParams Lw'!S$11</f>
        <v>#DIV/0!</v>
      </c>
      <c r="CH46" s="24" t="e">
        <f>(BX46-'ModelParams Lw'!T$10)/'ModelParams Lw'!T$11</f>
        <v>#DIV/0!</v>
      </c>
      <c r="CI46" s="24" t="e">
        <f>(BY46-'ModelParams Lw'!U$10)/'ModelParams Lw'!U$11</f>
        <v>#DIV/0!</v>
      </c>
      <c r="CJ46" s="24" t="e">
        <f>(BZ46-'ModelParams Lw'!V$10)/'ModelParams Lw'!V$11</f>
        <v>#DIV/0!</v>
      </c>
      <c r="CK46" s="24">
        <f>IF(Calcul!$E51="SW",'ModelParams Lw'!C$18+'ModelParams Lw'!C$19*LOG(CK$3)+'ModelParams Lw'!C$20*(PI()/4*($D46/1000)^2),IF('ModelParams Lw'!C$21+'ModelParams Lw'!C$22*LOG(CK$3)+'ModelParams Lw'!C$23*(PI()/4*($D46/1000)^2)&lt;'ModelParams Lw'!C$18+'ModelParams Lw'!C$19*LOG(CK$3)+'ModelParams Lw'!C$20*(PI()/4*($D46/1000)^2),'ModelParams Lw'!C$18+'ModelParams Lw'!C$19*LOG(CK$3)+'ModelParams Lw'!C$20*(PI()/4*($D46/1000)^2),'ModelParams Lw'!C$21+'ModelParams Lw'!C$22*LOG(CK$3)+'ModelParams Lw'!C$23*(PI()/4*($D46/1000)^2)))</f>
        <v>31.246735224896717</v>
      </c>
      <c r="CL46" s="24">
        <f>IF(Calcul!$E51="SW",'ModelParams Lw'!D$18+'ModelParams Lw'!D$19*LOG(CL$3)+'ModelParams Lw'!D$20*(PI()/4*($D46/1000)^2),IF('ModelParams Lw'!D$21+'ModelParams Lw'!D$22*LOG(CL$3)+'ModelParams Lw'!D$23*(PI()/4*($D46/1000)^2)&lt;'ModelParams Lw'!D$18+'ModelParams Lw'!D$19*LOG(CL$3)+'ModelParams Lw'!D$20*(PI()/4*($D46/1000)^2),'ModelParams Lw'!D$18+'ModelParams Lw'!D$19*LOG(CL$3)+'ModelParams Lw'!D$20*(PI()/4*($D46/1000)^2),'ModelParams Lw'!D$21+'ModelParams Lw'!D$22*LOG(CL$3)+'ModelParams Lw'!D$23*(PI()/4*($D46/1000)^2)))</f>
        <v>39.203910379364636</v>
      </c>
      <c r="CM46" s="24">
        <f>IF(Calcul!$E51="SW",'ModelParams Lw'!E$18+'ModelParams Lw'!E$19*LOG(CM$3)+'ModelParams Lw'!E$20*(PI()/4*($D46/1000)^2),IF('ModelParams Lw'!E$21+'ModelParams Lw'!E$22*LOG(CM$3)+'ModelParams Lw'!E$23*(PI()/4*($D46/1000)^2)&lt;'ModelParams Lw'!E$18+'ModelParams Lw'!E$19*LOG(CM$3)+'ModelParams Lw'!E$20*(PI()/4*($D46/1000)^2),'ModelParams Lw'!E$18+'ModelParams Lw'!E$19*LOG(CM$3)+'ModelParams Lw'!E$20*(PI()/4*($D46/1000)^2),'ModelParams Lw'!E$21+'ModelParams Lw'!E$22*LOG(CM$3)+'ModelParams Lw'!E$23*(PI()/4*($D46/1000)^2)))</f>
        <v>38.761096154158118</v>
      </c>
      <c r="CN46" s="24">
        <f>IF(Calcul!$E51="SW",'ModelParams Lw'!F$18+'ModelParams Lw'!F$19*LOG(CN$3)+'ModelParams Lw'!F$20*(PI()/4*($D46/1000)^2),IF('ModelParams Lw'!F$21+'ModelParams Lw'!F$22*LOG(CN$3)+'ModelParams Lw'!F$23*(PI()/4*($D46/1000)^2)&lt;'ModelParams Lw'!F$18+'ModelParams Lw'!F$19*LOG(CN$3)+'ModelParams Lw'!F$20*(PI()/4*($D46/1000)^2),'ModelParams Lw'!F$18+'ModelParams Lw'!F$19*LOG(CN$3)+'ModelParams Lw'!F$20*(PI()/4*($D46/1000)^2),'ModelParams Lw'!F$21+'ModelParams Lw'!F$22*LOG(CN$3)+'ModelParams Lw'!F$23*(PI()/4*($D46/1000)^2)))</f>
        <v>42.457901012674256</v>
      </c>
      <c r="CO46" s="24">
        <f>IF(Calcul!$E51="SW",'ModelParams Lw'!G$18+'ModelParams Lw'!G$19*LOG(CO$3)+'ModelParams Lw'!G$20*(PI()/4*($D46/1000)^2),IF('ModelParams Lw'!G$21+'ModelParams Lw'!G$22*LOG(CO$3)+'ModelParams Lw'!G$23*(PI()/4*($D46/1000)^2)&lt;'ModelParams Lw'!G$18+'ModelParams Lw'!G$19*LOG(CO$3)+'ModelParams Lw'!G$20*(PI()/4*($D46/1000)^2),'ModelParams Lw'!G$18+'ModelParams Lw'!G$19*LOG(CO$3)+'ModelParams Lw'!G$20*(PI()/4*($D46/1000)^2),'ModelParams Lw'!G$21+'ModelParams Lw'!G$22*LOG(CO$3)+'ModelParams Lw'!G$23*(PI()/4*($D46/1000)^2)))</f>
        <v>39.983812335865188</v>
      </c>
      <c r="CP46" s="24">
        <f>IF(Calcul!$E51="SW",'ModelParams Lw'!H$18+'ModelParams Lw'!H$19*LOG(CP$3)+'ModelParams Lw'!H$20*(PI()/4*($D46/1000)^2),IF('ModelParams Lw'!H$21+'ModelParams Lw'!H$22*LOG(CP$3)+'ModelParams Lw'!H$23*(PI()/4*($D46/1000)^2)&lt;'ModelParams Lw'!H$18+'ModelParams Lw'!H$19*LOG(CP$3)+'ModelParams Lw'!H$20*(PI()/4*($D46/1000)^2),'ModelParams Lw'!H$18+'ModelParams Lw'!H$19*LOG(CP$3)+'ModelParams Lw'!H$20*(PI()/4*($D46/1000)^2),'ModelParams Lw'!H$21+'ModelParams Lw'!H$22*LOG(CP$3)+'ModelParams Lw'!H$23*(PI()/4*($D46/1000)^2)))</f>
        <v>40.306137042572608</v>
      </c>
      <c r="CQ46" s="24">
        <f>IF(Calcul!$E51="SW",'ModelParams Lw'!I$18+'ModelParams Lw'!I$19*LOG(CQ$3)+'ModelParams Lw'!I$20*(PI()/4*($D46/1000)^2),IF('ModelParams Lw'!I$21+'ModelParams Lw'!I$22*LOG(CQ$3)+'ModelParams Lw'!I$23*(PI()/4*($D46/1000)^2)&lt;'ModelParams Lw'!I$18+'ModelParams Lw'!I$19*LOG(CQ$3)+'ModelParams Lw'!I$20*(PI()/4*($D46/1000)^2),'ModelParams Lw'!I$18+'ModelParams Lw'!I$19*LOG(CQ$3)+'ModelParams Lw'!I$20*(PI()/4*($D46/1000)^2),'ModelParams Lw'!I$21+'ModelParams Lw'!I$22*LOG(CQ$3)+'ModelParams Lw'!I$23*(PI()/4*($D46/1000)^2)))</f>
        <v>35.604370798776131</v>
      </c>
      <c r="CR46" s="24">
        <f>IF(Calcul!$E51="SW",'ModelParams Lw'!J$18+'ModelParams Lw'!J$19*LOG(CR$3)+'ModelParams Lw'!J$20*(PI()/4*($D46/1000)^2),IF('ModelParams Lw'!J$21+'ModelParams Lw'!J$22*LOG(CR$3)+'ModelParams Lw'!J$23*(PI()/4*($D46/1000)^2)&lt;'ModelParams Lw'!J$18+'ModelParams Lw'!J$19*LOG(CR$3)+'ModelParams Lw'!J$20*(PI()/4*($D46/1000)^2),'ModelParams Lw'!J$18+'ModelParams Lw'!J$19*LOG(CR$3)+'ModelParams Lw'!J$20*(PI()/4*($D46/1000)^2),'ModelParams Lw'!J$21+'ModelParams Lw'!J$22*LOG(CR$3)+'ModelParams Lw'!J$23*(PI()/4*($D46/1000)^2)))</f>
        <v>26.405199060578074</v>
      </c>
      <c r="CS46" s="24" t="e">
        <f t="shared" si="3"/>
        <v>#DIV/0!</v>
      </c>
      <c r="CT46" s="24" t="e">
        <f t="shared" si="4"/>
        <v>#DIV/0!</v>
      </c>
      <c r="CU46" s="24" t="e">
        <f t="shared" si="5"/>
        <v>#DIV/0!</v>
      </c>
      <c r="CV46" s="24" t="e">
        <f t="shared" si="6"/>
        <v>#DIV/0!</v>
      </c>
      <c r="CW46" s="24" t="e">
        <f t="shared" si="7"/>
        <v>#DIV/0!</v>
      </c>
      <c r="CX46" s="24" t="e">
        <f t="shared" si="8"/>
        <v>#DIV/0!</v>
      </c>
      <c r="CY46" s="24" t="e">
        <f t="shared" si="9"/>
        <v>#DIV/0!</v>
      </c>
      <c r="CZ46" s="24" t="e">
        <f t="shared" si="10"/>
        <v>#DIV/0!</v>
      </c>
      <c r="DA46" s="24" t="e">
        <f>10*LOG10(IF(CS46="",0,POWER(10,((CS46+'ModelParams Lw'!$O$4)/10))) +IF(CT46="",0,POWER(10,((CT46+'ModelParams Lw'!$P$4)/10))) +IF(CU46="",0,POWER(10,((CU46+'ModelParams Lw'!$Q$4)/10))) +IF(CV46="",0,POWER(10,((CV46+'ModelParams Lw'!$R$4)/10))) +IF(CW46="",0,POWER(10,((CW46+'ModelParams Lw'!$S$4)/10))) +IF(CX46="",0,POWER(10,((CX46+'ModelParams Lw'!$T$4)/10))) +IF(CY46="",0,POWER(10,((CY46+'ModelParams Lw'!$U$4)/10)))+IF(CZ46="",0,POWER(10,((CZ46+'ModelParams Lw'!$V$4)/10))))</f>
        <v>#DIV/0!</v>
      </c>
      <c r="DB46" s="24" t="e">
        <f t="shared" si="27"/>
        <v>#DIV/0!</v>
      </c>
      <c r="DC46" s="24" t="e">
        <f>(CS46-'ModelParams Lw'!$O$10)/'ModelParams Lw'!$O$11</f>
        <v>#DIV/0!</v>
      </c>
      <c r="DD46" s="24" t="e">
        <f>(CT46-'ModelParams Lw'!$P$10)/'ModelParams Lw'!$P$11</f>
        <v>#DIV/0!</v>
      </c>
      <c r="DE46" s="24" t="e">
        <f>(CU46-'ModelParams Lw'!$Q$10)/'ModelParams Lw'!$Q$11</f>
        <v>#DIV/0!</v>
      </c>
      <c r="DF46" s="24" t="e">
        <f>(CV46-'ModelParams Lw'!$R$10)/'ModelParams Lw'!$R$11</f>
        <v>#DIV/0!</v>
      </c>
      <c r="DG46" s="24" t="e">
        <f>(CW46-'ModelParams Lw'!$S$10)/'ModelParams Lw'!$S$11</f>
        <v>#DIV/0!</v>
      </c>
      <c r="DH46" s="24" t="e">
        <f>(CX46-'ModelParams Lw'!$T$10)/'ModelParams Lw'!$T$11</f>
        <v>#DIV/0!</v>
      </c>
      <c r="DI46" s="24" t="e">
        <f>(CY46-'ModelParams Lw'!$U$10)/'ModelParams Lw'!$U$11</f>
        <v>#DIV/0!</v>
      </c>
      <c r="DJ46" s="24" t="e">
        <f>(CZ46-'ModelParams Lw'!$V$10)/'ModelParams Lw'!$V$11</f>
        <v>#DIV/0!</v>
      </c>
    </row>
    <row r="47" spans="1:114">
      <c r="A47" s="12">
        <f>Calcul!B49</f>
        <v>0</v>
      </c>
      <c r="B47" s="12">
        <f t="shared" si="11"/>
        <v>0</v>
      </c>
      <c r="C47" s="12">
        <f>Calcul!C49</f>
        <v>0</v>
      </c>
      <c r="D47" s="12">
        <f>Calcul!D52</f>
        <v>0</v>
      </c>
      <c r="E47" s="12">
        <f t="shared" si="12"/>
        <v>400</v>
      </c>
      <c r="F47" s="12">
        <f t="shared" si="13"/>
        <v>900</v>
      </c>
      <c r="G47" s="12" t="e">
        <f t="shared" si="14"/>
        <v>#DIV/0!</v>
      </c>
      <c r="H47" s="24" t="e">
        <f t="shared" si="28"/>
        <v>#DIV/0!</v>
      </c>
      <c r="I47" s="24">
        <f>'ModelParams Lw'!$B$6*EXP('ModelParams Lw'!$C$6*D47)</f>
        <v>-0.98585217513044054</v>
      </c>
      <c r="J47" s="24">
        <f>'ModelParams Lw'!$B$7*D47^2+'ModelParams Lw'!$C$7*D47+'ModelParams Lw'!$D$7</f>
        <v>-7.1</v>
      </c>
      <c r="K47" s="24">
        <f>'ModelParams Lw'!$B$8*D47^2+'ModelParams Lw'!$C$8*D47+'ModelParams Lw'!$D$8</f>
        <v>46.485999999999997</v>
      </c>
      <c r="L47" s="21" t="e">
        <f t="shared" si="15"/>
        <v>#DIV/0!</v>
      </c>
      <c r="M47" s="21" t="e">
        <f t="shared" si="15"/>
        <v>#DIV/0!</v>
      </c>
      <c r="N47" s="21" t="e">
        <f t="shared" si="15"/>
        <v>#DIV/0!</v>
      </c>
      <c r="O47" s="21" t="e">
        <f t="shared" si="15"/>
        <v>#DIV/0!</v>
      </c>
      <c r="P47" s="21" t="e">
        <f t="shared" si="15"/>
        <v>#DIV/0!</v>
      </c>
      <c r="Q47" s="21" t="e">
        <f t="shared" si="15"/>
        <v>#DIV/0!</v>
      </c>
      <c r="R47" s="21" t="e">
        <f t="shared" si="15"/>
        <v>#DIV/0!</v>
      </c>
      <c r="S47" s="21" t="e">
        <f t="shared" si="15"/>
        <v>#DIV/0!</v>
      </c>
      <c r="T47" s="24" t="e">
        <f>'ModelParams Lw'!$B$3+'ModelParams Lw'!$B$4*LOG10($B47/3600/(PI()/4*($D47/1000)^2))+'ModelParams Lw'!$B$5*LOG10(2*$H47/(1.2*($B47/3600/(PI()/4*($D47/1000)^2))^2))+10*LOG10($D47/1000)+L47</f>
        <v>#DIV/0!</v>
      </c>
      <c r="U47" s="24" t="e">
        <f>'ModelParams Lw'!$B$3+'ModelParams Lw'!$B$4*LOG10($B47/3600/(PI()/4*($D47/1000)^2))+'ModelParams Lw'!$B$5*LOG10(2*$H47/(1.2*($B47/3600/(PI()/4*($D47/1000)^2))^2))+10*LOG10($D47/1000)+M47</f>
        <v>#DIV/0!</v>
      </c>
      <c r="V47" s="24" t="e">
        <f>'ModelParams Lw'!$B$3+'ModelParams Lw'!$B$4*LOG10($B47/3600/(PI()/4*($D47/1000)^2))+'ModelParams Lw'!$B$5*LOG10(2*$H47/(1.2*($B47/3600/(PI()/4*($D47/1000)^2))^2))+10*LOG10($D47/1000)+N47</f>
        <v>#DIV/0!</v>
      </c>
      <c r="W47" s="24" t="e">
        <f>'ModelParams Lw'!$B$3+'ModelParams Lw'!$B$4*LOG10($B47/3600/(PI()/4*($D47/1000)^2))+'ModelParams Lw'!$B$5*LOG10(2*$H47/(1.2*($B47/3600/(PI()/4*($D47/1000)^2))^2))+10*LOG10($D47/1000)+O47</f>
        <v>#DIV/0!</v>
      </c>
      <c r="X47" s="24" t="e">
        <f>'ModelParams Lw'!$B$3+'ModelParams Lw'!$B$4*LOG10($B47/3600/(PI()/4*($D47/1000)^2))+'ModelParams Lw'!$B$5*LOG10(2*$H47/(1.2*($B47/3600/(PI()/4*($D47/1000)^2))^2))+10*LOG10($D47/1000)+P47</f>
        <v>#DIV/0!</v>
      </c>
      <c r="Y47" s="24" t="e">
        <f>'ModelParams Lw'!$B$3+'ModelParams Lw'!$B$4*LOG10($B47/3600/(PI()/4*($D47/1000)^2))+'ModelParams Lw'!$B$5*LOG10(2*$H47/(1.2*($B47/3600/(PI()/4*($D47/1000)^2))^2))+10*LOG10($D47/1000)+Q47</f>
        <v>#DIV/0!</v>
      </c>
      <c r="Z47" s="24" t="e">
        <f>'ModelParams Lw'!$B$3+'ModelParams Lw'!$B$4*LOG10($B47/3600/(PI()/4*($D47/1000)^2))+'ModelParams Lw'!$B$5*LOG10(2*$H47/(1.2*($B47/3600/(PI()/4*($D47/1000)^2))^2))+10*LOG10($D47/1000)+R47</f>
        <v>#DIV/0!</v>
      </c>
      <c r="AA47" s="24" t="e">
        <f>'ModelParams Lw'!$B$3+'ModelParams Lw'!$B$4*LOG10($B47/3600/(PI()/4*($D47/1000)^2))+'ModelParams Lw'!$B$5*LOG10(2*$H47/(1.2*($B47/3600/(PI()/4*($D47/1000)^2))^2))+10*LOG10($D47/1000)+S47</f>
        <v>#DIV/0!</v>
      </c>
      <c r="AB47" s="24" t="e">
        <f>10*LOG10(IF(T47="",0,POWER(10,((T47+'ModelParams Lw'!$O$4)/10))) +IF(U47="",0,POWER(10,((U47+'ModelParams Lw'!$P$4)/10))) +IF(V47="",0,POWER(10,((V47+'ModelParams Lw'!$Q$4)/10))) +IF(W47="",0,POWER(10,((W47+'ModelParams Lw'!$R$4)/10))) +IF(X47="",0,POWER(10,((X47+'ModelParams Lw'!$S$4)/10))) +IF(Y47="",0,POWER(10,((Y47+'ModelParams Lw'!$T$4)/10))) +IF(Z47="",0,POWER(10,((Z47+'ModelParams Lw'!$U$4)/10)))+IF(AA47="",0,POWER(10,((AA47+'ModelParams Lw'!$V$4)/10))))</f>
        <v>#DIV/0!</v>
      </c>
      <c r="AC47" s="24" t="e">
        <f t="shared" si="16"/>
        <v>#DIV/0!</v>
      </c>
      <c r="AD47" s="24" t="e">
        <f>(T47-'ModelParams Lw'!O$10)/'ModelParams Lw'!O$11</f>
        <v>#DIV/0!</v>
      </c>
      <c r="AE47" s="24" t="e">
        <f>(U47-'ModelParams Lw'!P$10)/'ModelParams Lw'!P$11</f>
        <v>#DIV/0!</v>
      </c>
      <c r="AF47" s="24" t="e">
        <f>(V47-'ModelParams Lw'!Q$10)/'ModelParams Lw'!Q$11</f>
        <v>#DIV/0!</v>
      </c>
      <c r="AG47" s="24" t="e">
        <f>(W47-'ModelParams Lw'!R$10)/'ModelParams Lw'!R$11</f>
        <v>#DIV/0!</v>
      </c>
      <c r="AH47" s="24" t="e">
        <f>(X47-'ModelParams Lw'!S$10)/'ModelParams Lw'!S$11</f>
        <v>#DIV/0!</v>
      </c>
      <c r="AI47" s="24" t="e">
        <f>(Y47-'ModelParams Lw'!T$10)/'ModelParams Lw'!T$11</f>
        <v>#DIV/0!</v>
      </c>
      <c r="AJ47" s="24" t="e">
        <f>(Z47-'ModelParams Lw'!U$10)/'ModelParams Lw'!U$11</f>
        <v>#DIV/0!</v>
      </c>
      <c r="AK47" s="24" t="e">
        <f>(AA47-'ModelParams Lw'!V$10)/'ModelParams Lw'!V$11</f>
        <v>#DIV/0!</v>
      </c>
      <c r="AL47" s="24" t="e">
        <f t="shared" si="17"/>
        <v>#DIV/0!</v>
      </c>
      <c r="AM47" s="24" t="e">
        <f>LOOKUP($G47,SilencerParams!$E$3:$E$98,SilencerParams!K$3:K$98)</f>
        <v>#DIV/0!</v>
      </c>
      <c r="AN47" s="24" t="e">
        <f>LOOKUP($G47,SilencerParams!$E$3:$E$98,SilencerParams!L$3:L$98)</f>
        <v>#DIV/0!</v>
      </c>
      <c r="AO47" s="24" t="e">
        <f>LOOKUP($G47,SilencerParams!$E$3:$E$98,SilencerParams!M$3:M$98)</f>
        <v>#DIV/0!</v>
      </c>
      <c r="AP47" s="24" t="e">
        <f>LOOKUP($G47,SilencerParams!$E$3:$E$98,SilencerParams!N$3:N$98)</f>
        <v>#DIV/0!</v>
      </c>
      <c r="AQ47" s="24" t="e">
        <f>LOOKUP($G47,SilencerParams!$E$3:$E$98,SilencerParams!O$3:O$98)</f>
        <v>#DIV/0!</v>
      </c>
      <c r="AR47" s="24" t="e">
        <f>LOOKUP($G47,SilencerParams!$E$3:$E$98,SilencerParams!P$3:P$98)</f>
        <v>#DIV/0!</v>
      </c>
      <c r="AS47" s="24" t="e">
        <f>LOOKUP($G47,SilencerParams!$E$3:$E$98,SilencerParams!Q$3:Q$98)</f>
        <v>#DIV/0!</v>
      </c>
      <c r="AT47" s="24" t="e">
        <f>LOOKUP($G47,SilencerParams!$E$3:$E$98,SilencerParams!R$3:R$98)</f>
        <v>#DIV/0!</v>
      </c>
      <c r="AU47" s="151" t="e">
        <f>LOOKUP($G47,SilencerParams!$E$3:$E$98,SilencerParams!S$3:S$98)</f>
        <v>#DIV/0!</v>
      </c>
      <c r="AV47" s="151" t="e">
        <f>LOOKUP($G47,SilencerParams!$E$3:$E$98,SilencerParams!T$3:T$98)</f>
        <v>#DIV/0!</v>
      </c>
      <c r="AW47" s="151" t="e">
        <f>LOOKUP($G47,SilencerParams!$E$3:$E$98,SilencerParams!U$3:U$98)</f>
        <v>#DIV/0!</v>
      </c>
      <c r="AX47" s="151" t="e">
        <f>LOOKUP($G47,SilencerParams!$E$3:$E$98,SilencerParams!V$3:V$98)</f>
        <v>#DIV/0!</v>
      </c>
      <c r="AY47" s="151" t="e">
        <f>LOOKUP($G47,SilencerParams!$E$3:$E$98,SilencerParams!W$3:W$98)</f>
        <v>#DIV/0!</v>
      </c>
      <c r="AZ47" s="151" t="e">
        <f>LOOKUP($G47,SilencerParams!$E$3:$E$98,SilencerParams!X$3:X$98)</f>
        <v>#DIV/0!</v>
      </c>
      <c r="BA47" s="151" t="e">
        <f>LOOKUP($G47,SilencerParams!$E$3:$E$98,SilencerParams!Y$3:Y$98)</f>
        <v>#DIV/0!</v>
      </c>
      <c r="BB47" s="151" t="e">
        <f>LOOKUP($G47,SilencerParams!$E$3:$E$98,SilencerParams!Z$3:Z$98)</f>
        <v>#DIV/0!</v>
      </c>
      <c r="BC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LOOKUP(IF(MROUND($AL47,2)&lt;=$AL47,CONCATENATE($D47,IF($F47&gt;=1000,$F47,CONCATENATE(0,$F47)),CONCATENATE(0,MROUND($AL47,2)+2)),CONCATENATE($D47,IF($F47&gt;=1000,$F47,CONCATENATE(0,$F47)),CONCATENATE(0,MROUND($AL47,2)-2))),SilencerParams!$E$3:$E$98,SilencerParams!S$3:S$98)</f>
        <v>#DIV/0!</v>
      </c>
      <c r="BD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LOOKUP(IF(MROUND($AL47,2)&lt;=$AL47,CONCATENATE($D47,IF($F47&gt;=1000,$F47,CONCATENATE(0,$F47)),CONCATENATE(0,MROUND($AL47,2)+2)),CONCATENATE($D47,IF($F47&gt;=1000,$F47,CONCATENATE(0,$F47)),CONCATENATE(0,MROUND($AL47,2)-2))),SilencerParams!$E$3:$E$98,SilencerParams!T$3:T$98)</f>
        <v>#DIV/0!</v>
      </c>
      <c r="BE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LOOKUP(IF(MROUND($AL47,2)&lt;=$AL47,CONCATENATE($D47,IF($F47&gt;=1000,$F47,CONCATENATE(0,$F47)),CONCATENATE(0,MROUND($AL47,2)+2)),CONCATENATE($D47,IF($F47&gt;=1000,$F47,CONCATENATE(0,$F47)),CONCATENATE(0,MROUND($AL47,2)-2))),SilencerParams!$E$3:$E$98,SilencerParams!U$3:U$98)</f>
        <v>#DIV/0!</v>
      </c>
      <c r="BF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LOOKUP(IF(MROUND($AL47,2)&lt;=$AL47,CONCATENATE($D47,IF($F47&gt;=1000,$F47,CONCATENATE(0,$F47)),CONCATENATE(0,MROUND($AL47,2)+2)),CONCATENATE($D47,IF($F47&gt;=1000,$F47,CONCATENATE(0,$F47)),CONCATENATE(0,MROUND($AL47,2)-2))),SilencerParams!$E$3:$E$98,SilencerParams!V$3:V$98)</f>
        <v>#DIV/0!</v>
      </c>
      <c r="BG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LOOKUP(IF(MROUND($AL47,2)&lt;=$AL47,CONCATENATE($D47,IF($F47&gt;=1000,$F47,CONCATENATE(0,$F47)),CONCATENATE(0,MROUND($AL47,2)+2)),CONCATENATE($D47,IF($F47&gt;=1000,$F47,CONCATENATE(0,$F47)),CONCATENATE(0,MROUND($AL47,2)-2))),SilencerParams!$E$3:$E$98,SilencerParams!W$3:W$98)</f>
        <v>#DIV/0!</v>
      </c>
      <c r="BH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LOOKUP(IF(MROUND($AL47,2)&lt;=$AL47,CONCATENATE($D47,IF($F47&gt;=1000,$F47,CONCATENATE(0,$F47)),CONCATENATE(0,MROUND($AL47,2)+2)),CONCATENATE($D47,IF($F47&gt;=1000,$F47,CONCATENATE(0,$F47)),CONCATENATE(0,MROUND($AL47,2)-2))),SilencerParams!$E$3:$E$98,SilencerParams!X$3:X$98)</f>
        <v>#DIV/0!</v>
      </c>
      <c r="BI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LOOKUP(IF(MROUND($AL47,2)&lt;=$AL47,CONCATENATE($D47,IF($F47&gt;=1000,$F47,CONCATENATE(0,$F47)),CONCATENATE(0,MROUND($AL47,2)+2)),CONCATENATE($D47,IF($F47&gt;=1000,$F47,CONCATENATE(0,$F47)),CONCATENATE(0,MROUND($AL47,2)-2))),SilencerParams!$E$3:$E$98,SilencerParams!Y$3:Y$98)</f>
        <v>#DIV/0!</v>
      </c>
      <c r="BJ47" s="151" t="e">
        <f>LOOKUP(IF(MROUND($AL47,2)&lt;=$AL47,CONCATENATE($D47,IF($F47&gt;=1000,$F47,CONCATENATE(0,$F47)),CONCATENATE(0,MROUND($AL47,2)+2)),CONCATENATE($D47,IF($F47&gt;=1000,$F47,CONCATENATE(0,$F47)),CONCATENATE(0,MROUND($AL47,2)-2))),SilencerParams!$E$3:$E$98,SilencerParams!Z$3:Z$98)</f>
        <v>#DIV/0!</v>
      </c>
      <c r="BK47" s="151" t="e">
        <f>IF($AL47&lt;2,LOOKUP(CONCATENATE($D47,IF($E47&gt;=1000,$E47,CONCATENATE(0,$E47)),"02"),SilencerParams!$E$3:$E$98,SilencerParams!S$3:S$98)/(LOG10(2)-LOG10(0.0001))*(LOG10($AL47)-LOG10(0.0001)),(BC47-AU47)/(LOG10(IF(MROUND($AL47,2)&lt;=$AL47,MROUND($AL47,2)+2,MROUND($AL47,2)-2))-LOG10(MROUND($AL47,2)))*(LOG10($AL47)-LOG10(MROUND($AL47,2)))+AU47)</f>
        <v>#DIV/0!</v>
      </c>
      <c r="BL47" s="151" t="e">
        <f>IF($AL47&lt;2,LOOKUP(CONCATENATE($D47,IF($E47&gt;=1000,$E47,CONCATENATE(0,$E47)),"02"),SilencerParams!$E$3:$E$98,SilencerParams!T$3:T$98)/(LOG10(2)-LOG10(0.0001))*(LOG10($AL47)-LOG10(0.0001)),(BD47-AV47)/(LOG10(IF(MROUND($AL47,2)&lt;=$AL47,MROUND($AL47,2)+2,MROUND($AL47,2)-2))-LOG10(MROUND($AL47,2)))*(LOG10($AL47)-LOG10(MROUND($AL47,2)))+AV47)</f>
        <v>#DIV/0!</v>
      </c>
      <c r="BM47" s="151" t="e">
        <f>IF($AL47&lt;2,LOOKUP(CONCATENATE($D47,IF($E47&gt;=1000,$E47,CONCATENATE(0,$E47)),"02"),SilencerParams!$E$3:$E$98,SilencerParams!U$3:U$98)/(LOG10(2)-LOG10(0.0001))*(LOG10($AL47)-LOG10(0.0001)),(BE47-AW47)/(LOG10(IF(MROUND($AL47,2)&lt;=$AL47,MROUND($AL47,2)+2,MROUND($AL47,2)-2))-LOG10(MROUND($AL47,2)))*(LOG10($AL47)-LOG10(MROUND($AL47,2)))+AW47)</f>
        <v>#DIV/0!</v>
      </c>
      <c r="BN47" s="151" t="e">
        <f>IF($AL47&lt;2,LOOKUP(CONCATENATE($D47,IF($E47&gt;=1000,$E47,CONCATENATE(0,$E47)),"02"),SilencerParams!$E$3:$E$98,SilencerParams!V$3:V$98)/(LOG10(2)-LOG10(0.0001))*(LOG10($AL47)-LOG10(0.0001)),(BF47-AX47)/(LOG10(IF(MROUND($AL47,2)&lt;=$AL47,MROUND($AL47,2)+2,MROUND($AL47,2)-2))-LOG10(MROUND($AL47,2)))*(LOG10($AL47)-LOG10(MROUND($AL47,2)))+AX47)</f>
        <v>#DIV/0!</v>
      </c>
      <c r="BO47" s="151" t="e">
        <f>IF($AL47&lt;2,LOOKUP(CONCATENATE($D47,IF($E47&gt;=1000,$E47,CONCATENATE(0,$E47)),"02"),SilencerParams!$E$3:$E$98,SilencerParams!W$3:W$98)/(LOG10(2)-LOG10(0.0001))*(LOG10($AL47)-LOG10(0.0001)),(BG47-AY47)/(LOG10(IF(MROUND($AL47,2)&lt;=$AL47,MROUND($AL47,2)+2,MROUND($AL47,2)-2))-LOG10(MROUND($AL47,2)))*(LOG10($AL47)-LOG10(MROUND($AL47,2)))+AY47)</f>
        <v>#DIV/0!</v>
      </c>
      <c r="BP47" s="151" t="e">
        <f>IF($AL47&lt;2,LOOKUP(CONCATENATE($D47,IF($E47&gt;=1000,$E47,CONCATENATE(0,$E47)),"02"),SilencerParams!$E$3:$E$98,SilencerParams!X$3:X$98)/(LOG10(2)-LOG10(0.0001))*(LOG10($AL47)-LOG10(0.0001)),(BH47-AZ47)/(LOG10(IF(MROUND($AL47,2)&lt;=$AL47,MROUND($AL47,2)+2,MROUND($AL47,2)-2))-LOG10(MROUND($AL47,2)))*(LOG10($AL47)-LOG10(MROUND($AL47,2)))+AZ47)</f>
        <v>#DIV/0!</v>
      </c>
      <c r="BQ47" s="151" t="e">
        <f>IF($AL47&lt;2,LOOKUP(CONCATENATE($D47,IF($E47&gt;=1000,$E47,CONCATENATE(0,$E47)),"02"),SilencerParams!$E$3:$E$98,SilencerParams!Y$3:Y$98)/(LOG10(2)-LOG10(0.0001))*(LOG10($AL47)-LOG10(0.0001)),(BI47-BA47)/(LOG10(IF(MROUND($AL47,2)&lt;=$AL47,MROUND($AL47,2)+2,MROUND($AL47,2)-2))-LOG10(MROUND($AL47,2)))*(LOG10($AL47)-LOG10(MROUND($AL47,2)))+BA47)</f>
        <v>#DIV/0!</v>
      </c>
      <c r="BR47" s="151" t="e">
        <f>IF($AL47&lt;2,LOOKUP(CONCATENATE($D47,IF($E47&gt;=1000,$E47,CONCATENATE(0,$E47)),"02"),SilencerParams!$E$3:$E$98,SilencerParams!Z$3:Z$98)/(LOG10(2)-LOG10(0.0001))*(LOG10($AL47)-LOG10(0.0001)),(BJ47-BB47)/(LOG10(IF(MROUND($AL47,2)&lt;=$AL47,MROUND($AL47,2)+2,MROUND($AL47,2)-2))-LOG10(MROUND($AL47,2)))*(LOG10($AL47)-LOG10(MROUND($AL47,2)))+BB47)</f>
        <v>#DIV/0!</v>
      </c>
      <c r="BS47" s="24" t="e">
        <f t="shared" si="18"/>
        <v>#DIV/0!</v>
      </c>
      <c r="BT47" s="24" t="e">
        <f t="shared" si="19"/>
        <v>#DIV/0!</v>
      </c>
      <c r="BU47" s="24" t="e">
        <f t="shared" si="20"/>
        <v>#DIV/0!</v>
      </c>
      <c r="BV47" s="24" t="e">
        <f t="shared" si="21"/>
        <v>#DIV/0!</v>
      </c>
      <c r="BW47" s="24" t="e">
        <f t="shared" si="22"/>
        <v>#DIV/0!</v>
      </c>
      <c r="BX47" s="24" t="e">
        <f t="shared" si="23"/>
        <v>#DIV/0!</v>
      </c>
      <c r="BY47" s="24" t="e">
        <f t="shared" si="24"/>
        <v>#DIV/0!</v>
      </c>
      <c r="BZ47" s="24" t="e">
        <f t="shared" si="25"/>
        <v>#DIV/0!</v>
      </c>
      <c r="CA47" s="24" t="e">
        <f>10*LOG10(IF(BS47="",0,POWER(10,((BS47+'ModelParams Lw'!$O$4)/10))) +IF(BT47="",0,POWER(10,((BT47+'ModelParams Lw'!$P$4)/10))) +IF(BU47="",0,POWER(10,((BU47+'ModelParams Lw'!$Q$4)/10))) +IF(BV47="",0,POWER(10,((BV47+'ModelParams Lw'!$R$4)/10))) +IF(BW47="",0,POWER(10,((BW47+'ModelParams Lw'!$S$4)/10))) +IF(BX47="",0,POWER(10,((BX47+'ModelParams Lw'!$T$4)/10))) +IF(BY47="",0,POWER(10,((BY47+'ModelParams Lw'!$U$4)/10)))+IF(BZ47="",0,POWER(10,((BZ47+'ModelParams Lw'!$V$4)/10))))</f>
        <v>#DIV/0!</v>
      </c>
      <c r="CB47" s="24" t="e">
        <f t="shared" si="26"/>
        <v>#DIV/0!</v>
      </c>
      <c r="CC47" s="24" t="e">
        <f>(BS47-'ModelParams Lw'!O$10)/'ModelParams Lw'!O$11</f>
        <v>#DIV/0!</v>
      </c>
      <c r="CD47" s="24" t="e">
        <f>(BT47-'ModelParams Lw'!P$10)/'ModelParams Lw'!P$11</f>
        <v>#DIV/0!</v>
      </c>
      <c r="CE47" s="24" t="e">
        <f>(BU47-'ModelParams Lw'!Q$10)/'ModelParams Lw'!Q$11</f>
        <v>#DIV/0!</v>
      </c>
      <c r="CF47" s="24" t="e">
        <f>(BV47-'ModelParams Lw'!R$10)/'ModelParams Lw'!R$11</f>
        <v>#DIV/0!</v>
      </c>
      <c r="CG47" s="24" t="e">
        <f>(BW47-'ModelParams Lw'!S$10)/'ModelParams Lw'!S$11</f>
        <v>#DIV/0!</v>
      </c>
      <c r="CH47" s="24" t="e">
        <f>(BX47-'ModelParams Lw'!T$10)/'ModelParams Lw'!T$11</f>
        <v>#DIV/0!</v>
      </c>
      <c r="CI47" s="24" t="e">
        <f>(BY47-'ModelParams Lw'!U$10)/'ModelParams Lw'!U$11</f>
        <v>#DIV/0!</v>
      </c>
      <c r="CJ47" s="24" t="e">
        <f>(BZ47-'ModelParams Lw'!V$10)/'ModelParams Lw'!V$11</f>
        <v>#DIV/0!</v>
      </c>
      <c r="CK47" s="24">
        <f>IF(Calcul!$E52="SW",'ModelParams Lw'!C$18+'ModelParams Lw'!C$19*LOG(CK$3)+'ModelParams Lw'!C$20*(PI()/4*($D47/1000)^2),IF('ModelParams Lw'!C$21+'ModelParams Lw'!C$22*LOG(CK$3)+'ModelParams Lw'!C$23*(PI()/4*($D47/1000)^2)&lt;'ModelParams Lw'!C$18+'ModelParams Lw'!C$19*LOG(CK$3)+'ModelParams Lw'!C$20*(PI()/4*($D47/1000)^2),'ModelParams Lw'!C$18+'ModelParams Lw'!C$19*LOG(CK$3)+'ModelParams Lw'!C$20*(PI()/4*($D47/1000)^2),'ModelParams Lw'!C$21+'ModelParams Lw'!C$22*LOG(CK$3)+'ModelParams Lw'!C$23*(PI()/4*($D47/1000)^2)))</f>
        <v>31.246735224896717</v>
      </c>
      <c r="CL47" s="24">
        <f>IF(Calcul!$E52="SW",'ModelParams Lw'!D$18+'ModelParams Lw'!D$19*LOG(CL$3)+'ModelParams Lw'!D$20*(PI()/4*($D47/1000)^2),IF('ModelParams Lw'!D$21+'ModelParams Lw'!D$22*LOG(CL$3)+'ModelParams Lw'!D$23*(PI()/4*($D47/1000)^2)&lt;'ModelParams Lw'!D$18+'ModelParams Lw'!D$19*LOG(CL$3)+'ModelParams Lw'!D$20*(PI()/4*($D47/1000)^2),'ModelParams Lw'!D$18+'ModelParams Lw'!D$19*LOG(CL$3)+'ModelParams Lw'!D$20*(PI()/4*($D47/1000)^2),'ModelParams Lw'!D$21+'ModelParams Lw'!D$22*LOG(CL$3)+'ModelParams Lw'!D$23*(PI()/4*($D47/1000)^2)))</f>
        <v>39.203910379364636</v>
      </c>
      <c r="CM47" s="24">
        <f>IF(Calcul!$E52="SW",'ModelParams Lw'!E$18+'ModelParams Lw'!E$19*LOG(CM$3)+'ModelParams Lw'!E$20*(PI()/4*($D47/1000)^2),IF('ModelParams Lw'!E$21+'ModelParams Lw'!E$22*LOG(CM$3)+'ModelParams Lw'!E$23*(PI()/4*($D47/1000)^2)&lt;'ModelParams Lw'!E$18+'ModelParams Lw'!E$19*LOG(CM$3)+'ModelParams Lw'!E$20*(PI()/4*($D47/1000)^2),'ModelParams Lw'!E$18+'ModelParams Lw'!E$19*LOG(CM$3)+'ModelParams Lw'!E$20*(PI()/4*($D47/1000)^2),'ModelParams Lw'!E$21+'ModelParams Lw'!E$22*LOG(CM$3)+'ModelParams Lw'!E$23*(PI()/4*($D47/1000)^2)))</f>
        <v>38.761096154158118</v>
      </c>
      <c r="CN47" s="24">
        <f>IF(Calcul!$E52="SW",'ModelParams Lw'!F$18+'ModelParams Lw'!F$19*LOG(CN$3)+'ModelParams Lw'!F$20*(PI()/4*($D47/1000)^2),IF('ModelParams Lw'!F$21+'ModelParams Lw'!F$22*LOG(CN$3)+'ModelParams Lw'!F$23*(PI()/4*($D47/1000)^2)&lt;'ModelParams Lw'!F$18+'ModelParams Lw'!F$19*LOG(CN$3)+'ModelParams Lw'!F$20*(PI()/4*($D47/1000)^2),'ModelParams Lw'!F$18+'ModelParams Lw'!F$19*LOG(CN$3)+'ModelParams Lw'!F$20*(PI()/4*($D47/1000)^2),'ModelParams Lw'!F$21+'ModelParams Lw'!F$22*LOG(CN$3)+'ModelParams Lw'!F$23*(PI()/4*($D47/1000)^2)))</f>
        <v>42.457901012674256</v>
      </c>
      <c r="CO47" s="24">
        <f>IF(Calcul!$E52="SW",'ModelParams Lw'!G$18+'ModelParams Lw'!G$19*LOG(CO$3)+'ModelParams Lw'!G$20*(PI()/4*($D47/1000)^2),IF('ModelParams Lw'!G$21+'ModelParams Lw'!G$22*LOG(CO$3)+'ModelParams Lw'!G$23*(PI()/4*($D47/1000)^2)&lt;'ModelParams Lw'!G$18+'ModelParams Lw'!G$19*LOG(CO$3)+'ModelParams Lw'!G$20*(PI()/4*($D47/1000)^2),'ModelParams Lw'!G$18+'ModelParams Lw'!G$19*LOG(CO$3)+'ModelParams Lw'!G$20*(PI()/4*($D47/1000)^2),'ModelParams Lw'!G$21+'ModelParams Lw'!G$22*LOG(CO$3)+'ModelParams Lw'!G$23*(PI()/4*($D47/1000)^2)))</f>
        <v>39.983812335865188</v>
      </c>
      <c r="CP47" s="24">
        <f>IF(Calcul!$E52="SW",'ModelParams Lw'!H$18+'ModelParams Lw'!H$19*LOG(CP$3)+'ModelParams Lw'!H$20*(PI()/4*($D47/1000)^2),IF('ModelParams Lw'!H$21+'ModelParams Lw'!H$22*LOG(CP$3)+'ModelParams Lw'!H$23*(PI()/4*($D47/1000)^2)&lt;'ModelParams Lw'!H$18+'ModelParams Lw'!H$19*LOG(CP$3)+'ModelParams Lw'!H$20*(PI()/4*($D47/1000)^2),'ModelParams Lw'!H$18+'ModelParams Lw'!H$19*LOG(CP$3)+'ModelParams Lw'!H$20*(PI()/4*($D47/1000)^2),'ModelParams Lw'!H$21+'ModelParams Lw'!H$22*LOG(CP$3)+'ModelParams Lw'!H$23*(PI()/4*($D47/1000)^2)))</f>
        <v>40.306137042572608</v>
      </c>
      <c r="CQ47" s="24">
        <f>IF(Calcul!$E52="SW",'ModelParams Lw'!I$18+'ModelParams Lw'!I$19*LOG(CQ$3)+'ModelParams Lw'!I$20*(PI()/4*($D47/1000)^2),IF('ModelParams Lw'!I$21+'ModelParams Lw'!I$22*LOG(CQ$3)+'ModelParams Lw'!I$23*(PI()/4*($D47/1000)^2)&lt;'ModelParams Lw'!I$18+'ModelParams Lw'!I$19*LOG(CQ$3)+'ModelParams Lw'!I$20*(PI()/4*($D47/1000)^2),'ModelParams Lw'!I$18+'ModelParams Lw'!I$19*LOG(CQ$3)+'ModelParams Lw'!I$20*(PI()/4*($D47/1000)^2),'ModelParams Lw'!I$21+'ModelParams Lw'!I$22*LOG(CQ$3)+'ModelParams Lw'!I$23*(PI()/4*($D47/1000)^2)))</f>
        <v>35.604370798776131</v>
      </c>
      <c r="CR47" s="24">
        <f>IF(Calcul!$E52="SW",'ModelParams Lw'!J$18+'ModelParams Lw'!J$19*LOG(CR$3)+'ModelParams Lw'!J$20*(PI()/4*($D47/1000)^2),IF('ModelParams Lw'!J$21+'ModelParams Lw'!J$22*LOG(CR$3)+'ModelParams Lw'!J$23*(PI()/4*($D47/1000)^2)&lt;'ModelParams Lw'!J$18+'ModelParams Lw'!J$19*LOG(CR$3)+'ModelParams Lw'!J$20*(PI()/4*($D47/1000)^2),'ModelParams Lw'!J$18+'ModelParams Lw'!J$19*LOG(CR$3)+'ModelParams Lw'!J$20*(PI()/4*($D47/1000)^2),'ModelParams Lw'!J$21+'ModelParams Lw'!J$22*LOG(CR$3)+'ModelParams Lw'!J$23*(PI()/4*($D47/1000)^2)))</f>
        <v>26.405199060578074</v>
      </c>
      <c r="CS47" s="24" t="e">
        <f t="shared" si="3"/>
        <v>#DIV/0!</v>
      </c>
      <c r="CT47" s="24" t="e">
        <f t="shared" si="4"/>
        <v>#DIV/0!</v>
      </c>
      <c r="CU47" s="24" t="e">
        <f t="shared" si="5"/>
        <v>#DIV/0!</v>
      </c>
      <c r="CV47" s="24" t="e">
        <f t="shared" si="6"/>
        <v>#DIV/0!</v>
      </c>
      <c r="CW47" s="24" t="e">
        <f t="shared" si="7"/>
        <v>#DIV/0!</v>
      </c>
      <c r="CX47" s="24" t="e">
        <f t="shared" si="8"/>
        <v>#DIV/0!</v>
      </c>
      <c r="CY47" s="24" t="e">
        <f t="shared" si="9"/>
        <v>#DIV/0!</v>
      </c>
      <c r="CZ47" s="24" t="e">
        <f t="shared" si="10"/>
        <v>#DIV/0!</v>
      </c>
      <c r="DA47" s="24" t="e">
        <f>10*LOG10(IF(CS47="",0,POWER(10,((CS47+'ModelParams Lw'!$O$4)/10))) +IF(CT47="",0,POWER(10,((CT47+'ModelParams Lw'!$P$4)/10))) +IF(CU47="",0,POWER(10,((CU47+'ModelParams Lw'!$Q$4)/10))) +IF(CV47="",0,POWER(10,((CV47+'ModelParams Lw'!$R$4)/10))) +IF(CW47="",0,POWER(10,((CW47+'ModelParams Lw'!$S$4)/10))) +IF(CX47="",0,POWER(10,((CX47+'ModelParams Lw'!$T$4)/10))) +IF(CY47="",0,POWER(10,((CY47+'ModelParams Lw'!$U$4)/10)))+IF(CZ47="",0,POWER(10,((CZ47+'ModelParams Lw'!$V$4)/10))))</f>
        <v>#DIV/0!</v>
      </c>
      <c r="DB47" s="24" t="e">
        <f t="shared" si="27"/>
        <v>#DIV/0!</v>
      </c>
      <c r="DC47" s="24" t="e">
        <f>(CS47-'ModelParams Lw'!$O$10)/'ModelParams Lw'!$O$11</f>
        <v>#DIV/0!</v>
      </c>
      <c r="DD47" s="24" t="e">
        <f>(CT47-'ModelParams Lw'!$P$10)/'ModelParams Lw'!$P$11</f>
        <v>#DIV/0!</v>
      </c>
      <c r="DE47" s="24" t="e">
        <f>(CU47-'ModelParams Lw'!$Q$10)/'ModelParams Lw'!$Q$11</f>
        <v>#DIV/0!</v>
      </c>
      <c r="DF47" s="24" t="e">
        <f>(CV47-'ModelParams Lw'!$R$10)/'ModelParams Lw'!$R$11</f>
        <v>#DIV/0!</v>
      </c>
      <c r="DG47" s="24" t="e">
        <f>(CW47-'ModelParams Lw'!$S$10)/'ModelParams Lw'!$S$11</f>
        <v>#DIV/0!</v>
      </c>
      <c r="DH47" s="24" t="e">
        <f>(CX47-'ModelParams Lw'!$T$10)/'ModelParams Lw'!$T$11</f>
        <v>#DIV/0!</v>
      </c>
      <c r="DI47" s="24" t="e">
        <f>(CY47-'ModelParams Lw'!$U$10)/'ModelParams Lw'!$U$11</f>
        <v>#DIV/0!</v>
      </c>
      <c r="DJ47" s="24" t="e">
        <f>(CZ47-'ModelParams Lw'!$V$10)/'ModelParams Lw'!$V$11</f>
        <v>#DIV/0!</v>
      </c>
    </row>
    <row r="48" spans="1:114">
      <c r="A48" s="12">
        <f>Calcul!B50</f>
        <v>0</v>
      </c>
      <c r="B48" s="12">
        <f t="shared" si="11"/>
        <v>0</v>
      </c>
      <c r="C48" s="12">
        <f>Calcul!C50</f>
        <v>0</v>
      </c>
      <c r="D48" s="12">
        <f>Calcul!D53</f>
        <v>0</v>
      </c>
      <c r="E48" s="12">
        <f t="shared" si="12"/>
        <v>400</v>
      </c>
      <c r="F48" s="12">
        <f t="shared" si="13"/>
        <v>900</v>
      </c>
      <c r="G48" s="12" t="e">
        <f t="shared" si="14"/>
        <v>#DIV/0!</v>
      </c>
      <c r="H48" s="24" t="e">
        <f t="shared" si="28"/>
        <v>#DIV/0!</v>
      </c>
      <c r="I48" s="24">
        <f>'ModelParams Lw'!$B$6*EXP('ModelParams Lw'!$C$6*D48)</f>
        <v>-0.98585217513044054</v>
      </c>
      <c r="J48" s="24">
        <f>'ModelParams Lw'!$B$7*D48^2+'ModelParams Lw'!$C$7*D48+'ModelParams Lw'!$D$7</f>
        <v>-7.1</v>
      </c>
      <c r="K48" s="24">
        <f>'ModelParams Lw'!$B$8*D48^2+'ModelParams Lw'!$C$8*D48+'ModelParams Lw'!$D$8</f>
        <v>46.485999999999997</v>
      </c>
      <c r="L48" s="21" t="e">
        <f t="shared" si="15"/>
        <v>#DIV/0!</v>
      </c>
      <c r="M48" s="21" t="e">
        <f t="shared" si="15"/>
        <v>#DIV/0!</v>
      </c>
      <c r="N48" s="21" t="e">
        <f t="shared" si="15"/>
        <v>#DIV/0!</v>
      </c>
      <c r="O48" s="21" t="e">
        <f t="shared" si="15"/>
        <v>#DIV/0!</v>
      </c>
      <c r="P48" s="21" t="e">
        <f t="shared" si="15"/>
        <v>#DIV/0!</v>
      </c>
      <c r="Q48" s="21" t="e">
        <f t="shared" si="15"/>
        <v>#DIV/0!</v>
      </c>
      <c r="R48" s="21" t="e">
        <f t="shared" si="15"/>
        <v>#DIV/0!</v>
      </c>
      <c r="S48" s="21" t="e">
        <f t="shared" si="15"/>
        <v>#DIV/0!</v>
      </c>
      <c r="T48" s="24" t="e">
        <f>'ModelParams Lw'!$B$3+'ModelParams Lw'!$B$4*LOG10($B48/3600/(PI()/4*($D48/1000)^2))+'ModelParams Lw'!$B$5*LOG10(2*$H48/(1.2*($B48/3600/(PI()/4*($D48/1000)^2))^2))+10*LOG10($D48/1000)+L48</f>
        <v>#DIV/0!</v>
      </c>
      <c r="U48" s="24" t="e">
        <f>'ModelParams Lw'!$B$3+'ModelParams Lw'!$B$4*LOG10($B48/3600/(PI()/4*($D48/1000)^2))+'ModelParams Lw'!$B$5*LOG10(2*$H48/(1.2*($B48/3600/(PI()/4*($D48/1000)^2))^2))+10*LOG10($D48/1000)+M48</f>
        <v>#DIV/0!</v>
      </c>
      <c r="V48" s="24" t="e">
        <f>'ModelParams Lw'!$B$3+'ModelParams Lw'!$B$4*LOG10($B48/3600/(PI()/4*($D48/1000)^2))+'ModelParams Lw'!$B$5*LOG10(2*$H48/(1.2*($B48/3600/(PI()/4*($D48/1000)^2))^2))+10*LOG10($D48/1000)+N48</f>
        <v>#DIV/0!</v>
      </c>
      <c r="W48" s="24" t="e">
        <f>'ModelParams Lw'!$B$3+'ModelParams Lw'!$B$4*LOG10($B48/3600/(PI()/4*($D48/1000)^2))+'ModelParams Lw'!$B$5*LOG10(2*$H48/(1.2*($B48/3600/(PI()/4*($D48/1000)^2))^2))+10*LOG10($D48/1000)+O48</f>
        <v>#DIV/0!</v>
      </c>
      <c r="X48" s="24" t="e">
        <f>'ModelParams Lw'!$B$3+'ModelParams Lw'!$B$4*LOG10($B48/3600/(PI()/4*($D48/1000)^2))+'ModelParams Lw'!$B$5*LOG10(2*$H48/(1.2*($B48/3600/(PI()/4*($D48/1000)^2))^2))+10*LOG10($D48/1000)+P48</f>
        <v>#DIV/0!</v>
      </c>
      <c r="Y48" s="24" t="e">
        <f>'ModelParams Lw'!$B$3+'ModelParams Lw'!$B$4*LOG10($B48/3600/(PI()/4*($D48/1000)^2))+'ModelParams Lw'!$B$5*LOG10(2*$H48/(1.2*($B48/3600/(PI()/4*($D48/1000)^2))^2))+10*LOG10($D48/1000)+Q48</f>
        <v>#DIV/0!</v>
      </c>
      <c r="Z48" s="24" t="e">
        <f>'ModelParams Lw'!$B$3+'ModelParams Lw'!$B$4*LOG10($B48/3600/(PI()/4*($D48/1000)^2))+'ModelParams Lw'!$B$5*LOG10(2*$H48/(1.2*($B48/3600/(PI()/4*($D48/1000)^2))^2))+10*LOG10($D48/1000)+R48</f>
        <v>#DIV/0!</v>
      </c>
      <c r="AA48" s="24" t="e">
        <f>'ModelParams Lw'!$B$3+'ModelParams Lw'!$B$4*LOG10($B48/3600/(PI()/4*($D48/1000)^2))+'ModelParams Lw'!$B$5*LOG10(2*$H48/(1.2*($B48/3600/(PI()/4*($D48/1000)^2))^2))+10*LOG10($D48/1000)+S48</f>
        <v>#DIV/0!</v>
      </c>
      <c r="AB48" s="24" t="e">
        <f>10*LOG10(IF(T48="",0,POWER(10,((T48+'ModelParams Lw'!$O$4)/10))) +IF(U48="",0,POWER(10,((U48+'ModelParams Lw'!$P$4)/10))) +IF(V48="",0,POWER(10,((V48+'ModelParams Lw'!$Q$4)/10))) +IF(W48="",0,POWER(10,((W48+'ModelParams Lw'!$R$4)/10))) +IF(X48="",0,POWER(10,((X48+'ModelParams Lw'!$S$4)/10))) +IF(Y48="",0,POWER(10,((Y48+'ModelParams Lw'!$T$4)/10))) +IF(Z48="",0,POWER(10,((Z48+'ModelParams Lw'!$U$4)/10)))+IF(AA48="",0,POWER(10,((AA48+'ModelParams Lw'!$V$4)/10))))</f>
        <v>#DIV/0!</v>
      </c>
      <c r="AC48" s="24" t="e">
        <f t="shared" si="16"/>
        <v>#DIV/0!</v>
      </c>
      <c r="AD48" s="24" t="e">
        <f>(T48-'ModelParams Lw'!O$10)/'ModelParams Lw'!O$11</f>
        <v>#DIV/0!</v>
      </c>
      <c r="AE48" s="24" t="e">
        <f>(U48-'ModelParams Lw'!P$10)/'ModelParams Lw'!P$11</f>
        <v>#DIV/0!</v>
      </c>
      <c r="AF48" s="24" t="e">
        <f>(V48-'ModelParams Lw'!Q$10)/'ModelParams Lw'!Q$11</f>
        <v>#DIV/0!</v>
      </c>
      <c r="AG48" s="24" t="e">
        <f>(W48-'ModelParams Lw'!R$10)/'ModelParams Lw'!R$11</f>
        <v>#DIV/0!</v>
      </c>
      <c r="AH48" s="24" t="e">
        <f>(X48-'ModelParams Lw'!S$10)/'ModelParams Lw'!S$11</f>
        <v>#DIV/0!</v>
      </c>
      <c r="AI48" s="24" t="e">
        <f>(Y48-'ModelParams Lw'!T$10)/'ModelParams Lw'!T$11</f>
        <v>#DIV/0!</v>
      </c>
      <c r="AJ48" s="24" t="e">
        <f>(Z48-'ModelParams Lw'!U$10)/'ModelParams Lw'!U$11</f>
        <v>#DIV/0!</v>
      </c>
      <c r="AK48" s="24" t="e">
        <f>(AA48-'ModelParams Lw'!V$10)/'ModelParams Lw'!V$11</f>
        <v>#DIV/0!</v>
      </c>
      <c r="AL48" s="24" t="e">
        <f t="shared" si="17"/>
        <v>#DIV/0!</v>
      </c>
      <c r="AM48" s="24" t="e">
        <f>LOOKUP($G48,SilencerParams!$E$3:$E$98,SilencerParams!K$3:K$98)</f>
        <v>#DIV/0!</v>
      </c>
      <c r="AN48" s="24" t="e">
        <f>LOOKUP($G48,SilencerParams!$E$3:$E$98,SilencerParams!L$3:L$98)</f>
        <v>#DIV/0!</v>
      </c>
      <c r="AO48" s="24" t="e">
        <f>LOOKUP($G48,SilencerParams!$E$3:$E$98,SilencerParams!M$3:M$98)</f>
        <v>#DIV/0!</v>
      </c>
      <c r="AP48" s="24" t="e">
        <f>LOOKUP($G48,SilencerParams!$E$3:$E$98,SilencerParams!N$3:N$98)</f>
        <v>#DIV/0!</v>
      </c>
      <c r="AQ48" s="24" t="e">
        <f>LOOKUP($G48,SilencerParams!$E$3:$E$98,SilencerParams!O$3:O$98)</f>
        <v>#DIV/0!</v>
      </c>
      <c r="AR48" s="24" t="e">
        <f>LOOKUP($G48,SilencerParams!$E$3:$E$98,SilencerParams!P$3:P$98)</f>
        <v>#DIV/0!</v>
      </c>
      <c r="AS48" s="24" t="e">
        <f>LOOKUP($G48,SilencerParams!$E$3:$E$98,SilencerParams!Q$3:Q$98)</f>
        <v>#DIV/0!</v>
      </c>
      <c r="AT48" s="24" t="e">
        <f>LOOKUP($G48,SilencerParams!$E$3:$E$98,SilencerParams!R$3:R$98)</f>
        <v>#DIV/0!</v>
      </c>
      <c r="AU48" s="151" t="e">
        <f>LOOKUP($G48,SilencerParams!$E$3:$E$98,SilencerParams!S$3:S$98)</f>
        <v>#DIV/0!</v>
      </c>
      <c r="AV48" s="151" t="e">
        <f>LOOKUP($G48,SilencerParams!$E$3:$E$98,SilencerParams!T$3:T$98)</f>
        <v>#DIV/0!</v>
      </c>
      <c r="AW48" s="151" t="e">
        <f>LOOKUP($G48,SilencerParams!$E$3:$E$98,SilencerParams!U$3:U$98)</f>
        <v>#DIV/0!</v>
      </c>
      <c r="AX48" s="151" t="e">
        <f>LOOKUP($G48,SilencerParams!$E$3:$E$98,SilencerParams!V$3:V$98)</f>
        <v>#DIV/0!</v>
      </c>
      <c r="AY48" s="151" t="e">
        <f>LOOKUP($G48,SilencerParams!$E$3:$E$98,SilencerParams!W$3:W$98)</f>
        <v>#DIV/0!</v>
      </c>
      <c r="AZ48" s="151" t="e">
        <f>LOOKUP($G48,SilencerParams!$E$3:$E$98,SilencerParams!X$3:X$98)</f>
        <v>#DIV/0!</v>
      </c>
      <c r="BA48" s="151" t="e">
        <f>LOOKUP($G48,SilencerParams!$E$3:$E$98,SilencerParams!Y$3:Y$98)</f>
        <v>#DIV/0!</v>
      </c>
      <c r="BB48" s="151" t="e">
        <f>LOOKUP($G48,SilencerParams!$E$3:$E$98,SilencerParams!Z$3:Z$98)</f>
        <v>#DIV/0!</v>
      </c>
      <c r="BC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LOOKUP(IF(MROUND($AL48,2)&lt;=$AL48,CONCATENATE($D48,IF($F48&gt;=1000,$F48,CONCATENATE(0,$F48)),CONCATENATE(0,MROUND($AL48,2)+2)),CONCATENATE($D48,IF($F48&gt;=1000,$F48,CONCATENATE(0,$F48)),CONCATENATE(0,MROUND($AL48,2)-2))),SilencerParams!$E$3:$E$98,SilencerParams!S$3:S$98)</f>
        <v>#DIV/0!</v>
      </c>
      <c r="BD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LOOKUP(IF(MROUND($AL48,2)&lt;=$AL48,CONCATENATE($D48,IF($F48&gt;=1000,$F48,CONCATENATE(0,$F48)),CONCATENATE(0,MROUND($AL48,2)+2)),CONCATENATE($D48,IF($F48&gt;=1000,$F48,CONCATENATE(0,$F48)),CONCATENATE(0,MROUND($AL48,2)-2))),SilencerParams!$E$3:$E$98,SilencerParams!T$3:T$98)</f>
        <v>#DIV/0!</v>
      </c>
      <c r="BE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LOOKUP(IF(MROUND($AL48,2)&lt;=$AL48,CONCATENATE($D48,IF($F48&gt;=1000,$F48,CONCATENATE(0,$F48)),CONCATENATE(0,MROUND($AL48,2)+2)),CONCATENATE($D48,IF($F48&gt;=1000,$F48,CONCATENATE(0,$F48)),CONCATENATE(0,MROUND($AL48,2)-2))),SilencerParams!$E$3:$E$98,SilencerParams!U$3:U$98)</f>
        <v>#DIV/0!</v>
      </c>
      <c r="BF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LOOKUP(IF(MROUND($AL48,2)&lt;=$AL48,CONCATENATE($D48,IF($F48&gt;=1000,$F48,CONCATENATE(0,$F48)),CONCATENATE(0,MROUND($AL48,2)+2)),CONCATENATE($D48,IF($F48&gt;=1000,$F48,CONCATENATE(0,$F48)),CONCATENATE(0,MROUND($AL48,2)-2))),SilencerParams!$E$3:$E$98,SilencerParams!V$3:V$98)</f>
        <v>#DIV/0!</v>
      </c>
      <c r="BG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LOOKUP(IF(MROUND($AL48,2)&lt;=$AL48,CONCATENATE($D48,IF($F48&gt;=1000,$F48,CONCATENATE(0,$F48)),CONCATENATE(0,MROUND($AL48,2)+2)),CONCATENATE($D48,IF($F48&gt;=1000,$F48,CONCATENATE(0,$F48)),CONCATENATE(0,MROUND($AL48,2)-2))),SilencerParams!$E$3:$E$98,SilencerParams!W$3:W$98)</f>
        <v>#DIV/0!</v>
      </c>
      <c r="BH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LOOKUP(IF(MROUND($AL48,2)&lt;=$AL48,CONCATENATE($D48,IF($F48&gt;=1000,$F48,CONCATENATE(0,$F48)),CONCATENATE(0,MROUND($AL48,2)+2)),CONCATENATE($D48,IF($F48&gt;=1000,$F48,CONCATENATE(0,$F48)),CONCATENATE(0,MROUND($AL48,2)-2))),SilencerParams!$E$3:$E$98,SilencerParams!X$3:X$98)</f>
        <v>#DIV/0!</v>
      </c>
      <c r="BI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LOOKUP(IF(MROUND($AL48,2)&lt;=$AL48,CONCATENATE($D48,IF($F48&gt;=1000,$F48,CONCATENATE(0,$F48)),CONCATENATE(0,MROUND($AL48,2)+2)),CONCATENATE($D48,IF($F48&gt;=1000,$F48,CONCATENATE(0,$F48)),CONCATENATE(0,MROUND($AL48,2)-2))),SilencerParams!$E$3:$E$98,SilencerParams!Y$3:Y$98)</f>
        <v>#DIV/0!</v>
      </c>
      <c r="BJ48" s="151" t="e">
        <f>LOOKUP(IF(MROUND($AL48,2)&lt;=$AL48,CONCATENATE($D48,IF($F48&gt;=1000,$F48,CONCATENATE(0,$F48)),CONCATENATE(0,MROUND($AL48,2)+2)),CONCATENATE($D48,IF($F48&gt;=1000,$F48,CONCATENATE(0,$F48)),CONCATENATE(0,MROUND($AL48,2)-2))),SilencerParams!$E$3:$E$98,SilencerParams!Z$3:Z$98)</f>
        <v>#DIV/0!</v>
      </c>
      <c r="BK48" s="151" t="e">
        <f>IF($AL48&lt;2,LOOKUP(CONCATENATE($D48,IF($E48&gt;=1000,$E48,CONCATENATE(0,$E48)),"02"),SilencerParams!$E$3:$E$98,SilencerParams!S$3:S$98)/(LOG10(2)-LOG10(0.0001))*(LOG10($AL48)-LOG10(0.0001)),(BC48-AU48)/(LOG10(IF(MROUND($AL48,2)&lt;=$AL48,MROUND($AL48,2)+2,MROUND($AL48,2)-2))-LOG10(MROUND($AL48,2)))*(LOG10($AL48)-LOG10(MROUND($AL48,2)))+AU48)</f>
        <v>#DIV/0!</v>
      </c>
      <c r="BL48" s="151" t="e">
        <f>IF($AL48&lt;2,LOOKUP(CONCATENATE($D48,IF($E48&gt;=1000,$E48,CONCATENATE(0,$E48)),"02"),SilencerParams!$E$3:$E$98,SilencerParams!T$3:T$98)/(LOG10(2)-LOG10(0.0001))*(LOG10($AL48)-LOG10(0.0001)),(BD48-AV48)/(LOG10(IF(MROUND($AL48,2)&lt;=$AL48,MROUND($AL48,2)+2,MROUND($AL48,2)-2))-LOG10(MROUND($AL48,2)))*(LOG10($AL48)-LOG10(MROUND($AL48,2)))+AV48)</f>
        <v>#DIV/0!</v>
      </c>
      <c r="BM48" s="151" t="e">
        <f>IF($AL48&lt;2,LOOKUP(CONCATENATE($D48,IF($E48&gt;=1000,$E48,CONCATENATE(0,$E48)),"02"),SilencerParams!$E$3:$E$98,SilencerParams!U$3:U$98)/(LOG10(2)-LOG10(0.0001))*(LOG10($AL48)-LOG10(0.0001)),(BE48-AW48)/(LOG10(IF(MROUND($AL48,2)&lt;=$AL48,MROUND($AL48,2)+2,MROUND($AL48,2)-2))-LOG10(MROUND($AL48,2)))*(LOG10($AL48)-LOG10(MROUND($AL48,2)))+AW48)</f>
        <v>#DIV/0!</v>
      </c>
      <c r="BN48" s="151" t="e">
        <f>IF($AL48&lt;2,LOOKUP(CONCATENATE($D48,IF($E48&gt;=1000,$E48,CONCATENATE(0,$E48)),"02"),SilencerParams!$E$3:$E$98,SilencerParams!V$3:V$98)/(LOG10(2)-LOG10(0.0001))*(LOG10($AL48)-LOG10(0.0001)),(BF48-AX48)/(LOG10(IF(MROUND($AL48,2)&lt;=$AL48,MROUND($AL48,2)+2,MROUND($AL48,2)-2))-LOG10(MROUND($AL48,2)))*(LOG10($AL48)-LOG10(MROUND($AL48,2)))+AX48)</f>
        <v>#DIV/0!</v>
      </c>
      <c r="BO48" s="151" t="e">
        <f>IF($AL48&lt;2,LOOKUP(CONCATENATE($D48,IF($E48&gt;=1000,$E48,CONCATENATE(0,$E48)),"02"),SilencerParams!$E$3:$E$98,SilencerParams!W$3:W$98)/(LOG10(2)-LOG10(0.0001))*(LOG10($AL48)-LOG10(0.0001)),(BG48-AY48)/(LOG10(IF(MROUND($AL48,2)&lt;=$AL48,MROUND($AL48,2)+2,MROUND($AL48,2)-2))-LOG10(MROUND($AL48,2)))*(LOG10($AL48)-LOG10(MROUND($AL48,2)))+AY48)</f>
        <v>#DIV/0!</v>
      </c>
      <c r="BP48" s="151" t="e">
        <f>IF($AL48&lt;2,LOOKUP(CONCATENATE($D48,IF($E48&gt;=1000,$E48,CONCATENATE(0,$E48)),"02"),SilencerParams!$E$3:$E$98,SilencerParams!X$3:X$98)/(LOG10(2)-LOG10(0.0001))*(LOG10($AL48)-LOG10(0.0001)),(BH48-AZ48)/(LOG10(IF(MROUND($AL48,2)&lt;=$AL48,MROUND($AL48,2)+2,MROUND($AL48,2)-2))-LOG10(MROUND($AL48,2)))*(LOG10($AL48)-LOG10(MROUND($AL48,2)))+AZ48)</f>
        <v>#DIV/0!</v>
      </c>
      <c r="BQ48" s="151" t="e">
        <f>IF($AL48&lt;2,LOOKUP(CONCATENATE($D48,IF($E48&gt;=1000,$E48,CONCATENATE(0,$E48)),"02"),SilencerParams!$E$3:$E$98,SilencerParams!Y$3:Y$98)/(LOG10(2)-LOG10(0.0001))*(LOG10($AL48)-LOG10(0.0001)),(BI48-BA48)/(LOG10(IF(MROUND($AL48,2)&lt;=$AL48,MROUND($AL48,2)+2,MROUND($AL48,2)-2))-LOG10(MROUND($AL48,2)))*(LOG10($AL48)-LOG10(MROUND($AL48,2)))+BA48)</f>
        <v>#DIV/0!</v>
      </c>
      <c r="BR48" s="151" t="e">
        <f>IF($AL48&lt;2,LOOKUP(CONCATENATE($D48,IF($E48&gt;=1000,$E48,CONCATENATE(0,$E48)),"02"),SilencerParams!$E$3:$E$98,SilencerParams!Z$3:Z$98)/(LOG10(2)-LOG10(0.0001))*(LOG10($AL48)-LOG10(0.0001)),(BJ48-BB48)/(LOG10(IF(MROUND($AL48,2)&lt;=$AL48,MROUND($AL48,2)+2,MROUND($AL48,2)-2))-LOG10(MROUND($AL48,2)))*(LOG10($AL48)-LOG10(MROUND($AL48,2)))+BB48)</f>
        <v>#DIV/0!</v>
      </c>
      <c r="BS48" s="24" t="e">
        <f t="shared" si="18"/>
        <v>#DIV/0!</v>
      </c>
      <c r="BT48" s="24" t="e">
        <f t="shared" si="19"/>
        <v>#DIV/0!</v>
      </c>
      <c r="BU48" s="24" t="e">
        <f t="shared" si="20"/>
        <v>#DIV/0!</v>
      </c>
      <c r="BV48" s="24" t="e">
        <f t="shared" si="21"/>
        <v>#DIV/0!</v>
      </c>
      <c r="BW48" s="24" t="e">
        <f t="shared" si="22"/>
        <v>#DIV/0!</v>
      </c>
      <c r="BX48" s="24" t="e">
        <f t="shared" si="23"/>
        <v>#DIV/0!</v>
      </c>
      <c r="BY48" s="24" t="e">
        <f t="shared" si="24"/>
        <v>#DIV/0!</v>
      </c>
      <c r="BZ48" s="24" t="e">
        <f t="shared" si="25"/>
        <v>#DIV/0!</v>
      </c>
      <c r="CA48" s="24" t="e">
        <f>10*LOG10(IF(BS48="",0,POWER(10,((BS48+'ModelParams Lw'!$O$4)/10))) +IF(BT48="",0,POWER(10,((BT48+'ModelParams Lw'!$P$4)/10))) +IF(BU48="",0,POWER(10,((BU48+'ModelParams Lw'!$Q$4)/10))) +IF(BV48="",0,POWER(10,((BV48+'ModelParams Lw'!$R$4)/10))) +IF(BW48="",0,POWER(10,((BW48+'ModelParams Lw'!$S$4)/10))) +IF(BX48="",0,POWER(10,((BX48+'ModelParams Lw'!$T$4)/10))) +IF(BY48="",0,POWER(10,((BY48+'ModelParams Lw'!$U$4)/10)))+IF(BZ48="",0,POWER(10,((BZ48+'ModelParams Lw'!$V$4)/10))))</f>
        <v>#DIV/0!</v>
      </c>
      <c r="CB48" s="24" t="e">
        <f t="shared" si="26"/>
        <v>#DIV/0!</v>
      </c>
      <c r="CC48" s="24" t="e">
        <f>(BS48-'ModelParams Lw'!O$10)/'ModelParams Lw'!O$11</f>
        <v>#DIV/0!</v>
      </c>
      <c r="CD48" s="24" t="e">
        <f>(BT48-'ModelParams Lw'!P$10)/'ModelParams Lw'!P$11</f>
        <v>#DIV/0!</v>
      </c>
      <c r="CE48" s="24" t="e">
        <f>(BU48-'ModelParams Lw'!Q$10)/'ModelParams Lw'!Q$11</f>
        <v>#DIV/0!</v>
      </c>
      <c r="CF48" s="24" t="e">
        <f>(BV48-'ModelParams Lw'!R$10)/'ModelParams Lw'!R$11</f>
        <v>#DIV/0!</v>
      </c>
      <c r="CG48" s="24" t="e">
        <f>(BW48-'ModelParams Lw'!S$10)/'ModelParams Lw'!S$11</f>
        <v>#DIV/0!</v>
      </c>
      <c r="CH48" s="24" t="e">
        <f>(BX48-'ModelParams Lw'!T$10)/'ModelParams Lw'!T$11</f>
        <v>#DIV/0!</v>
      </c>
      <c r="CI48" s="24" t="e">
        <f>(BY48-'ModelParams Lw'!U$10)/'ModelParams Lw'!U$11</f>
        <v>#DIV/0!</v>
      </c>
      <c r="CJ48" s="24" t="e">
        <f>(BZ48-'ModelParams Lw'!V$10)/'ModelParams Lw'!V$11</f>
        <v>#DIV/0!</v>
      </c>
      <c r="CK48" s="24">
        <f>IF(Calcul!$E53="SW",'ModelParams Lw'!C$18+'ModelParams Lw'!C$19*LOG(CK$3)+'ModelParams Lw'!C$20*(PI()/4*($D48/1000)^2),IF('ModelParams Lw'!C$21+'ModelParams Lw'!C$22*LOG(CK$3)+'ModelParams Lw'!C$23*(PI()/4*($D48/1000)^2)&lt;'ModelParams Lw'!C$18+'ModelParams Lw'!C$19*LOG(CK$3)+'ModelParams Lw'!C$20*(PI()/4*($D48/1000)^2),'ModelParams Lw'!C$18+'ModelParams Lw'!C$19*LOG(CK$3)+'ModelParams Lw'!C$20*(PI()/4*($D48/1000)^2),'ModelParams Lw'!C$21+'ModelParams Lw'!C$22*LOG(CK$3)+'ModelParams Lw'!C$23*(PI()/4*($D48/1000)^2)))</f>
        <v>31.246735224896717</v>
      </c>
      <c r="CL48" s="24">
        <f>IF(Calcul!$E53="SW",'ModelParams Lw'!D$18+'ModelParams Lw'!D$19*LOG(CL$3)+'ModelParams Lw'!D$20*(PI()/4*($D48/1000)^2),IF('ModelParams Lw'!D$21+'ModelParams Lw'!D$22*LOG(CL$3)+'ModelParams Lw'!D$23*(PI()/4*($D48/1000)^2)&lt;'ModelParams Lw'!D$18+'ModelParams Lw'!D$19*LOG(CL$3)+'ModelParams Lw'!D$20*(PI()/4*($D48/1000)^2),'ModelParams Lw'!D$18+'ModelParams Lw'!D$19*LOG(CL$3)+'ModelParams Lw'!D$20*(PI()/4*($D48/1000)^2),'ModelParams Lw'!D$21+'ModelParams Lw'!D$22*LOG(CL$3)+'ModelParams Lw'!D$23*(PI()/4*($D48/1000)^2)))</f>
        <v>39.203910379364636</v>
      </c>
      <c r="CM48" s="24">
        <f>IF(Calcul!$E53="SW",'ModelParams Lw'!E$18+'ModelParams Lw'!E$19*LOG(CM$3)+'ModelParams Lw'!E$20*(PI()/4*($D48/1000)^2),IF('ModelParams Lw'!E$21+'ModelParams Lw'!E$22*LOG(CM$3)+'ModelParams Lw'!E$23*(PI()/4*($D48/1000)^2)&lt;'ModelParams Lw'!E$18+'ModelParams Lw'!E$19*LOG(CM$3)+'ModelParams Lw'!E$20*(PI()/4*($D48/1000)^2),'ModelParams Lw'!E$18+'ModelParams Lw'!E$19*LOG(CM$3)+'ModelParams Lw'!E$20*(PI()/4*($D48/1000)^2),'ModelParams Lw'!E$21+'ModelParams Lw'!E$22*LOG(CM$3)+'ModelParams Lw'!E$23*(PI()/4*($D48/1000)^2)))</f>
        <v>38.761096154158118</v>
      </c>
      <c r="CN48" s="24">
        <f>IF(Calcul!$E53="SW",'ModelParams Lw'!F$18+'ModelParams Lw'!F$19*LOG(CN$3)+'ModelParams Lw'!F$20*(PI()/4*($D48/1000)^2),IF('ModelParams Lw'!F$21+'ModelParams Lw'!F$22*LOG(CN$3)+'ModelParams Lw'!F$23*(PI()/4*($D48/1000)^2)&lt;'ModelParams Lw'!F$18+'ModelParams Lw'!F$19*LOG(CN$3)+'ModelParams Lw'!F$20*(PI()/4*($D48/1000)^2),'ModelParams Lw'!F$18+'ModelParams Lw'!F$19*LOG(CN$3)+'ModelParams Lw'!F$20*(PI()/4*($D48/1000)^2),'ModelParams Lw'!F$21+'ModelParams Lw'!F$22*LOG(CN$3)+'ModelParams Lw'!F$23*(PI()/4*($D48/1000)^2)))</f>
        <v>42.457901012674256</v>
      </c>
      <c r="CO48" s="24">
        <f>IF(Calcul!$E53="SW",'ModelParams Lw'!G$18+'ModelParams Lw'!G$19*LOG(CO$3)+'ModelParams Lw'!G$20*(PI()/4*($D48/1000)^2),IF('ModelParams Lw'!G$21+'ModelParams Lw'!G$22*LOG(CO$3)+'ModelParams Lw'!G$23*(PI()/4*($D48/1000)^2)&lt;'ModelParams Lw'!G$18+'ModelParams Lw'!G$19*LOG(CO$3)+'ModelParams Lw'!G$20*(PI()/4*($D48/1000)^2),'ModelParams Lw'!G$18+'ModelParams Lw'!G$19*LOG(CO$3)+'ModelParams Lw'!G$20*(PI()/4*($D48/1000)^2),'ModelParams Lw'!G$21+'ModelParams Lw'!G$22*LOG(CO$3)+'ModelParams Lw'!G$23*(PI()/4*($D48/1000)^2)))</f>
        <v>39.983812335865188</v>
      </c>
      <c r="CP48" s="24">
        <f>IF(Calcul!$E53="SW",'ModelParams Lw'!H$18+'ModelParams Lw'!H$19*LOG(CP$3)+'ModelParams Lw'!H$20*(PI()/4*($D48/1000)^2),IF('ModelParams Lw'!H$21+'ModelParams Lw'!H$22*LOG(CP$3)+'ModelParams Lw'!H$23*(PI()/4*($D48/1000)^2)&lt;'ModelParams Lw'!H$18+'ModelParams Lw'!H$19*LOG(CP$3)+'ModelParams Lw'!H$20*(PI()/4*($D48/1000)^2),'ModelParams Lw'!H$18+'ModelParams Lw'!H$19*LOG(CP$3)+'ModelParams Lw'!H$20*(PI()/4*($D48/1000)^2),'ModelParams Lw'!H$21+'ModelParams Lw'!H$22*LOG(CP$3)+'ModelParams Lw'!H$23*(PI()/4*($D48/1000)^2)))</f>
        <v>40.306137042572608</v>
      </c>
      <c r="CQ48" s="24">
        <f>IF(Calcul!$E53="SW",'ModelParams Lw'!I$18+'ModelParams Lw'!I$19*LOG(CQ$3)+'ModelParams Lw'!I$20*(PI()/4*($D48/1000)^2),IF('ModelParams Lw'!I$21+'ModelParams Lw'!I$22*LOG(CQ$3)+'ModelParams Lw'!I$23*(PI()/4*($D48/1000)^2)&lt;'ModelParams Lw'!I$18+'ModelParams Lw'!I$19*LOG(CQ$3)+'ModelParams Lw'!I$20*(PI()/4*($D48/1000)^2),'ModelParams Lw'!I$18+'ModelParams Lw'!I$19*LOG(CQ$3)+'ModelParams Lw'!I$20*(PI()/4*($D48/1000)^2),'ModelParams Lw'!I$21+'ModelParams Lw'!I$22*LOG(CQ$3)+'ModelParams Lw'!I$23*(PI()/4*($D48/1000)^2)))</f>
        <v>35.604370798776131</v>
      </c>
      <c r="CR48" s="24">
        <f>IF(Calcul!$E53="SW",'ModelParams Lw'!J$18+'ModelParams Lw'!J$19*LOG(CR$3)+'ModelParams Lw'!J$20*(PI()/4*($D48/1000)^2),IF('ModelParams Lw'!J$21+'ModelParams Lw'!J$22*LOG(CR$3)+'ModelParams Lw'!J$23*(PI()/4*($D48/1000)^2)&lt;'ModelParams Lw'!J$18+'ModelParams Lw'!J$19*LOG(CR$3)+'ModelParams Lw'!J$20*(PI()/4*($D48/1000)^2),'ModelParams Lw'!J$18+'ModelParams Lw'!J$19*LOG(CR$3)+'ModelParams Lw'!J$20*(PI()/4*($D48/1000)^2),'ModelParams Lw'!J$21+'ModelParams Lw'!J$22*LOG(CR$3)+'ModelParams Lw'!J$23*(PI()/4*($D48/1000)^2)))</f>
        <v>26.405199060578074</v>
      </c>
      <c r="CS48" s="24" t="e">
        <f t="shared" si="3"/>
        <v>#DIV/0!</v>
      </c>
      <c r="CT48" s="24" t="e">
        <f t="shared" si="4"/>
        <v>#DIV/0!</v>
      </c>
      <c r="CU48" s="24" t="e">
        <f t="shared" si="5"/>
        <v>#DIV/0!</v>
      </c>
      <c r="CV48" s="24" t="e">
        <f t="shared" si="6"/>
        <v>#DIV/0!</v>
      </c>
      <c r="CW48" s="24" t="e">
        <f t="shared" si="7"/>
        <v>#DIV/0!</v>
      </c>
      <c r="CX48" s="24" t="e">
        <f t="shared" si="8"/>
        <v>#DIV/0!</v>
      </c>
      <c r="CY48" s="24" t="e">
        <f t="shared" si="9"/>
        <v>#DIV/0!</v>
      </c>
      <c r="CZ48" s="24" t="e">
        <f t="shared" si="10"/>
        <v>#DIV/0!</v>
      </c>
      <c r="DA48" s="24" t="e">
        <f>10*LOG10(IF(CS48="",0,POWER(10,((CS48+'ModelParams Lw'!$O$4)/10))) +IF(CT48="",0,POWER(10,((CT48+'ModelParams Lw'!$P$4)/10))) +IF(CU48="",0,POWER(10,((CU48+'ModelParams Lw'!$Q$4)/10))) +IF(CV48="",0,POWER(10,((CV48+'ModelParams Lw'!$R$4)/10))) +IF(CW48="",0,POWER(10,((CW48+'ModelParams Lw'!$S$4)/10))) +IF(CX48="",0,POWER(10,((CX48+'ModelParams Lw'!$T$4)/10))) +IF(CY48="",0,POWER(10,((CY48+'ModelParams Lw'!$U$4)/10)))+IF(CZ48="",0,POWER(10,((CZ48+'ModelParams Lw'!$V$4)/10))))</f>
        <v>#DIV/0!</v>
      </c>
      <c r="DB48" s="24" t="e">
        <f t="shared" si="27"/>
        <v>#DIV/0!</v>
      </c>
      <c r="DC48" s="24" t="e">
        <f>(CS48-'ModelParams Lw'!$O$10)/'ModelParams Lw'!$O$11</f>
        <v>#DIV/0!</v>
      </c>
      <c r="DD48" s="24" t="e">
        <f>(CT48-'ModelParams Lw'!$P$10)/'ModelParams Lw'!$P$11</f>
        <v>#DIV/0!</v>
      </c>
      <c r="DE48" s="24" t="e">
        <f>(CU48-'ModelParams Lw'!$Q$10)/'ModelParams Lw'!$Q$11</f>
        <v>#DIV/0!</v>
      </c>
      <c r="DF48" s="24" t="e">
        <f>(CV48-'ModelParams Lw'!$R$10)/'ModelParams Lw'!$R$11</f>
        <v>#DIV/0!</v>
      </c>
      <c r="DG48" s="24" t="e">
        <f>(CW48-'ModelParams Lw'!$S$10)/'ModelParams Lw'!$S$11</f>
        <v>#DIV/0!</v>
      </c>
      <c r="DH48" s="24" t="e">
        <f>(CX48-'ModelParams Lw'!$T$10)/'ModelParams Lw'!$T$11</f>
        <v>#DIV/0!</v>
      </c>
      <c r="DI48" s="24" t="e">
        <f>(CY48-'ModelParams Lw'!$U$10)/'ModelParams Lw'!$U$11</f>
        <v>#DIV/0!</v>
      </c>
      <c r="DJ48" s="24" t="e">
        <f>(CZ48-'ModelParams Lw'!$V$10)/'ModelParams Lw'!$V$11</f>
        <v>#DIV/0!</v>
      </c>
    </row>
    <row r="49" spans="1:114">
      <c r="A49" s="12">
        <f>Calcul!B51</f>
        <v>0</v>
      </c>
      <c r="B49" s="12">
        <f t="shared" si="11"/>
        <v>0</v>
      </c>
      <c r="C49" s="12">
        <f>Calcul!C51</f>
        <v>0</v>
      </c>
      <c r="D49" s="12">
        <f>Calcul!D54</f>
        <v>0</v>
      </c>
      <c r="E49" s="12">
        <f t="shared" si="12"/>
        <v>400</v>
      </c>
      <c r="F49" s="12">
        <f t="shared" si="13"/>
        <v>900</v>
      </c>
      <c r="G49" s="12" t="e">
        <f t="shared" si="14"/>
        <v>#DIV/0!</v>
      </c>
      <c r="H49" s="24" t="e">
        <f t="shared" si="28"/>
        <v>#DIV/0!</v>
      </c>
      <c r="I49" s="24">
        <f>'ModelParams Lw'!$B$6*EXP('ModelParams Lw'!$C$6*D49)</f>
        <v>-0.98585217513044054</v>
      </c>
      <c r="J49" s="24">
        <f>'ModelParams Lw'!$B$7*D49^2+'ModelParams Lw'!$C$7*D49+'ModelParams Lw'!$D$7</f>
        <v>-7.1</v>
      </c>
      <c r="K49" s="24">
        <f>'ModelParams Lw'!$B$8*D49^2+'ModelParams Lw'!$C$8*D49+'ModelParams Lw'!$D$8</f>
        <v>46.485999999999997</v>
      </c>
      <c r="L49" s="21" t="e">
        <f t="shared" si="15"/>
        <v>#DIV/0!</v>
      </c>
      <c r="M49" s="21" t="e">
        <f t="shared" si="15"/>
        <v>#DIV/0!</v>
      </c>
      <c r="N49" s="21" t="e">
        <f t="shared" si="15"/>
        <v>#DIV/0!</v>
      </c>
      <c r="O49" s="21" t="e">
        <f t="shared" si="15"/>
        <v>#DIV/0!</v>
      </c>
      <c r="P49" s="21" t="e">
        <f t="shared" si="15"/>
        <v>#DIV/0!</v>
      </c>
      <c r="Q49" s="21" t="e">
        <f t="shared" si="15"/>
        <v>#DIV/0!</v>
      </c>
      <c r="R49" s="21" t="e">
        <f t="shared" si="15"/>
        <v>#DIV/0!</v>
      </c>
      <c r="S49" s="21" t="e">
        <f t="shared" si="15"/>
        <v>#DIV/0!</v>
      </c>
      <c r="T49" s="24" t="e">
        <f>'ModelParams Lw'!$B$3+'ModelParams Lw'!$B$4*LOG10($B49/3600/(PI()/4*($D49/1000)^2))+'ModelParams Lw'!$B$5*LOG10(2*$H49/(1.2*($B49/3600/(PI()/4*($D49/1000)^2))^2))+10*LOG10($D49/1000)+L49</f>
        <v>#DIV/0!</v>
      </c>
      <c r="U49" s="24" t="e">
        <f>'ModelParams Lw'!$B$3+'ModelParams Lw'!$B$4*LOG10($B49/3600/(PI()/4*($D49/1000)^2))+'ModelParams Lw'!$B$5*LOG10(2*$H49/(1.2*($B49/3600/(PI()/4*($D49/1000)^2))^2))+10*LOG10($D49/1000)+M49</f>
        <v>#DIV/0!</v>
      </c>
      <c r="V49" s="24" t="e">
        <f>'ModelParams Lw'!$B$3+'ModelParams Lw'!$B$4*LOG10($B49/3600/(PI()/4*($D49/1000)^2))+'ModelParams Lw'!$B$5*LOG10(2*$H49/(1.2*($B49/3600/(PI()/4*($D49/1000)^2))^2))+10*LOG10($D49/1000)+N49</f>
        <v>#DIV/0!</v>
      </c>
      <c r="W49" s="24" t="e">
        <f>'ModelParams Lw'!$B$3+'ModelParams Lw'!$B$4*LOG10($B49/3600/(PI()/4*($D49/1000)^2))+'ModelParams Lw'!$B$5*LOG10(2*$H49/(1.2*($B49/3600/(PI()/4*($D49/1000)^2))^2))+10*LOG10($D49/1000)+O49</f>
        <v>#DIV/0!</v>
      </c>
      <c r="X49" s="24" t="e">
        <f>'ModelParams Lw'!$B$3+'ModelParams Lw'!$B$4*LOG10($B49/3600/(PI()/4*($D49/1000)^2))+'ModelParams Lw'!$B$5*LOG10(2*$H49/(1.2*($B49/3600/(PI()/4*($D49/1000)^2))^2))+10*LOG10($D49/1000)+P49</f>
        <v>#DIV/0!</v>
      </c>
      <c r="Y49" s="24" t="e">
        <f>'ModelParams Lw'!$B$3+'ModelParams Lw'!$B$4*LOG10($B49/3600/(PI()/4*($D49/1000)^2))+'ModelParams Lw'!$B$5*LOG10(2*$H49/(1.2*($B49/3600/(PI()/4*($D49/1000)^2))^2))+10*LOG10($D49/1000)+Q49</f>
        <v>#DIV/0!</v>
      </c>
      <c r="Z49" s="24" t="e">
        <f>'ModelParams Lw'!$B$3+'ModelParams Lw'!$B$4*LOG10($B49/3600/(PI()/4*($D49/1000)^2))+'ModelParams Lw'!$B$5*LOG10(2*$H49/(1.2*($B49/3600/(PI()/4*($D49/1000)^2))^2))+10*LOG10($D49/1000)+R49</f>
        <v>#DIV/0!</v>
      </c>
      <c r="AA49" s="24" t="e">
        <f>'ModelParams Lw'!$B$3+'ModelParams Lw'!$B$4*LOG10($B49/3600/(PI()/4*($D49/1000)^2))+'ModelParams Lw'!$B$5*LOG10(2*$H49/(1.2*($B49/3600/(PI()/4*($D49/1000)^2))^2))+10*LOG10($D49/1000)+S49</f>
        <v>#DIV/0!</v>
      </c>
      <c r="AB49" s="24" t="e">
        <f>10*LOG10(IF(T49="",0,POWER(10,((T49+'ModelParams Lw'!$O$4)/10))) +IF(U49="",0,POWER(10,((U49+'ModelParams Lw'!$P$4)/10))) +IF(V49="",0,POWER(10,((V49+'ModelParams Lw'!$Q$4)/10))) +IF(W49="",0,POWER(10,((W49+'ModelParams Lw'!$R$4)/10))) +IF(X49="",0,POWER(10,((X49+'ModelParams Lw'!$S$4)/10))) +IF(Y49="",0,POWER(10,((Y49+'ModelParams Lw'!$T$4)/10))) +IF(Z49="",0,POWER(10,((Z49+'ModelParams Lw'!$U$4)/10)))+IF(AA49="",0,POWER(10,((AA49+'ModelParams Lw'!$V$4)/10))))</f>
        <v>#DIV/0!</v>
      </c>
      <c r="AC49" s="24" t="e">
        <f t="shared" si="16"/>
        <v>#DIV/0!</v>
      </c>
      <c r="AD49" s="24" t="e">
        <f>(T49-'ModelParams Lw'!O$10)/'ModelParams Lw'!O$11</f>
        <v>#DIV/0!</v>
      </c>
      <c r="AE49" s="24" t="e">
        <f>(U49-'ModelParams Lw'!P$10)/'ModelParams Lw'!P$11</f>
        <v>#DIV/0!</v>
      </c>
      <c r="AF49" s="24" t="e">
        <f>(V49-'ModelParams Lw'!Q$10)/'ModelParams Lw'!Q$11</f>
        <v>#DIV/0!</v>
      </c>
      <c r="AG49" s="24" t="e">
        <f>(W49-'ModelParams Lw'!R$10)/'ModelParams Lw'!R$11</f>
        <v>#DIV/0!</v>
      </c>
      <c r="AH49" s="24" t="e">
        <f>(X49-'ModelParams Lw'!S$10)/'ModelParams Lw'!S$11</f>
        <v>#DIV/0!</v>
      </c>
      <c r="AI49" s="24" t="e">
        <f>(Y49-'ModelParams Lw'!T$10)/'ModelParams Lw'!T$11</f>
        <v>#DIV/0!</v>
      </c>
      <c r="AJ49" s="24" t="e">
        <f>(Z49-'ModelParams Lw'!U$10)/'ModelParams Lw'!U$11</f>
        <v>#DIV/0!</v>
      </c>
      <c r="AK49" s="24" t="e">
        <f>(AA49-'ModelParams Lw'!V$10)/'ModelParams Lw'!V$11</f>
        <v>#DIV/0!</v>
      </c>
      <c r="AL49" s="24" t="e">
        <f t="shared" si="17"/>
        <v>#DIV/0!</v>
      </c>
      <c r="AM49" s="24" t="e">
        <f>LOOKUP($G49,SilencerParams!$E$3:$E$98,SilencerParams!K$3:K$98)</f>
        <v>#DIV/0!</v>
      </c>
      <c r="AN49" s="24" t="e">
        <f>LOOKUP($G49,SilencerParams!$E$3:$E$98,SilencerParams!L$3:L$98)</f>
        <v>#DIV/0!</v>
      </c>
      <c r="AO49" s="24" t="e">
        <f>LOOKUP($G49,SilencerParams!$E$3:$E$98,SilencerParams!M$3:M$98)</f>
        <v>#DIV/0!</v>
      </c>
      <c r="AP49" s="24" t="e">
        <f>LOOKUP($G49,SilencerParams!$E$3:$E$98,SilencerParams!N$3:N$98)</f>
        <v>#DIV/0!</v>
      </c>
      <c r="AQ49" s="24" t="e">
        <f>LOOKUP($G49,SilencerParams!$E$3:$E$98,SilencerParams!O$3:O$98)</f>
        <v>#DIV/0!</v>
      </c>
      <c r="AR49" s="24" t="e">
        <f>LOOKUP($G49,SilencerParams!$E$3:$E$98,SilencerParams!P$3:P$98)</f>
        <v>#DIV/0!</v>
      </c>
      <c r="AS49" s="24" t="e">
        <f>LOOKUP($G49,SilencerParams!$E$3:$E$98,SilencerParams!Q$3:Q$98)</f>
        <v>#DIV/0!</v>
      </c>
      <c r="AT49" s="24" t="e">
        <f>LOOKUP($G49,SilencerParams!$E$3:$E$98,SilencerParams!R$3:R$98)</f>
        <v>#DIV/0!</v>
      </c>
      <c r="AU49" s="151" t="e">
        <f>LOOKUP($G49,SilencerParams!$E$3:$E$98,SilencerParams!S$3:S$98)</f>
        <v>#DIV/0!</v>
      </c>
      <c r="AV49" s="151" t="e">
        <f>LOOKUP($G49,SilencerParams!$E$3:$E$98,SilencerParams!T$3:T$98)</f>
        <v>#DIV/0!</v>
      </c>
      <c r="AW49" s="151" t="e">
        <f>LOOKUP($G49,SilencerParams!$E$3:$E$98,SilencerParams!U$3:U$98)</f>
        <v>#DIV/0!</v>
      </c>
      <c r="AX49" s="151" t="e">
        <f>LOOKUP($G49,SilencerParams!$E$3:$E$98,SilencerParams!V$3:V$98)</f>
        <v>#DIV/0!</v>
      </c>
      <c r="AY49" s="151" t="e">
        <f>LOOKUP($G49,SilencerParams!$E$3:$E$98,SilencerParams!W$3:W$98)</f>
        <v>#DIV/0!</v>
      </c>
      <c r="AZ49" s="151" t="e">
        <f>LOOKUP($G49,SilencerParams!$E$3:$E$98,SilencerParams!X$3:X$98)</f>
        <v>#DIV/0!</v>
      </c>
      <c r="BA49" s="151" t="e">
        <f>LOOKUP($G49,SilencerParams!$E$3:$E$98,SilencerParams!Y$3:Y$98)</f>
        <v>#DIV/0!</v>
      </c>
      <c r="BB49" s="151" t="e">
        <f>LOOKUP($G49,SilencerParams!$E$3:$E$98,SilencerParams!Z$3:Z$98)</f>
        <v>#DIV/0!</v>
      </c>
      <c r="BC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LOOKUP(IF(MROUND($AL49,2)&lt;=$AL49,CONCATENATE($D49,IF($F49&gt;=1000,$F49,CONCATENATE(0,$F49)),CONCATENATE(0,MROUND($AL49,2)+2)),CONCATENATE($D49,IF($F49&gt;=1000,$F49,CONCATENATE(0,$F49)),CONCATENATE(0,MROUND($AL49,2)-2))),SilencerParams!$E$3:$E$98,SilencerParams!S$3:S$98)</f>
        <v>#DIV/0!</v>
      </c>
      <c r="BD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LOOKUP(IF(MROUND($AL49,2)&lt;=$AL49,CONCATENATE($D49,IF($F49&gt;=1000,$F49,CONCATENATE(0,$F49)),CONCATENATE(0,MROUND($AL49,2)+2)),CONCATENATE($D49,IF($F49&gt;=1000,$F49,CONCATENATE(0,$F49)),CONCATENATE(0,MROUND($AL49,2)-2))),SilencerParams!$E$3:$E$98,SilencerParams!T$3:T$98)</f>
        <v>#DIV/0!</v>
      </c>
      <c r="BE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LOOKUP(IF(MROUND($AL49,2)&lt;=$AL49,CONCATENATE($D49,IF($F49&gt;=1000,$F49,CONCATENATE(0,$F49)),CONCATENATE(0,MROUND($AL49,2)+2)),CONCATENATE($D49,IF($F49&gt;=1000,$F49,CONCATENATE(0,$F49)),CONCATENATE(0,MROUND($AL49,2)-2))),SilencerParams!$E$3:$E$98,SilencerParams!U$3:U$98)</f>
        <v>#DIV/0!</v>
      </c>
      <c r="BF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LOOKUP(IF(MROUND($AL49,2)&lt;=$AL49,CONCATENATE($D49,IF($F49&gt;=1000,$F49,CONCATENATE(0,$F49)),CONCATENATE(0,MROUND($AL49,2)+2)),CONCATENATE($D49,IF($F49&gt;=1000,$F49,CONCATENATE(0,$F49)),CONCATENATE(0,MROUND($AL49,2)-2))),SilencerParams!$E$3:$E$98,SilencerParams!V$3:V$98)</f>
        <v>#DIV/0!</v>
      </c>
      <c r="BG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LOOKUP(IF(MROUND($AL49,2)&lt;=$AL49,CONCATENATE($D49,IF($F49&gt;=1000,$F49,CONCATENATE(0,$F49)),CONCATENATE(0,MROUND($AL49,2)+2)),CONCATENATE($D49,IF($F49&gt;=1000,$F49,CONCATENATE(0,$F49)),CONCATENATE(0,MROUND($AL49,2)-2))),SilencerParams!$E$3:$E$98,SilencerParams!W$3:W$98)</f>
        <v>#DIV/0!</v>
      </c>
      <c r="BH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LOOKUP(IF(MROUND($AL49,2)&lt;=$AL49,CONCATENATE($D49,IF($F49&gt;=1000,$F49,CONCATENATE(0,$F49)),CONCATENATE(0,MROUND($AL49,2)+2)),CONCATENATE($D49,IF($F49&gt;=1000,$F49,CONCATENATE(0,$F49)),CONCATENATE(0,MROUND($AL49,2)-2))),SilencerParams!$E$3:$E$98,SilencerParams!X$3:X$98)</f>
        <v>#DIV/0!</v>
      </c>
      <c r="BI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LOOKUP(IF(MROUND($AL49,2)&lt;=$AL49,CONCATENATE($D49,IF($F49&gt;=1000,$F49,CONCATENATE(0,$F49)),CONCATENATE(0,MROUND($AL49,2)+2)),CONCATENATE($D49,IF($F49&gt;=1000,$F49,CONCATENATE(0,$F49)),CONCATENATE(0,MROUND($AL49,2)-2))),SilencerParams!$E$3:$E$98,SilencerParams!Y$3:Y$98)</f>
        <v>#DIV/0!</v>
      </c>
      <c r="BJ49" s="151" t="e">
        <f>LOOKUP(IF(MROUND($AL49,2)&lt;=$AL49,CONCATENATE($D49,IF($F49&gt;=1000,$F49,CONCATENATE(0,$F49)),CONCATENATE(0,MROUND($AL49,2)+2)),CONCATENATE($D49,IF($F49&gt;=1000,$F49,CONCATENATE(0,$F49)),CONCATENATE(0,MROUND($AL49,2)-2))),SilencerParams!$E$3:$E$98,SilencerParams!Z$3:Z$98)</f>
        <v>#DIV/0!</v>
      </c>
      <c r="BK49" s="151" t="e">
        <f>IF($AL49&lt;2,LOOKUP(CONCATENATE($D49,IF($E49&gt;=1000,$E49,CONCATENATE(0,$E49)),"02"),SilencerParams!$E$3:$E$98,SilencerParams!S$3:S$98)/(LOG10(2)-LOG10(0.0001))*(LOG10($AL49)-LOG10(0.0001)),(BC49-AU49)/(LOG10(IF(MROUND($AL49,2)&lt;=$AL49,MROUND($AL49,2)+2,MROUND($AL49,2)-2))-LOG10(MROUND($AL49,2)))*(LOG10($AL49)-LOG10(MROUND($AL49,2)))+AU49)</f>
        <v>#DIV/0!</v>
      </c>
      <c r="BL49" s="151" t="e">
        <f>IF($AL49&lt;2,LOOKUP(CONCATENATE($D49,IF($E49&gt;=1000,$E49,CONCATENATE(0,$E49)),"02"),SilencerParams!$E$3:$E$98,SilencerParams!T$3:T$98)/(LOG10(2)-LOG10(0.0001))*(LOG10($AL49)-LOG10(0.0001)),(BD49-AV49)/(LOG10(IF(MROUND($AL49,2)&lt;=$AL49,MROUND($AL49,2)+2,MROUND($AL49,2)-2))-LOG10(MROUND($AL49,2)))*(LOG10($AL49)-LOG10(MROUND($AL49,2)))+AV49)</f>
        <v>#DIV/0!</v>
      </c>
      <c r="BM49" s="151" t="e">
        <f>IF($AL49&lt;2,LOOKUP(CONCATENATE($D49,IF($E49&gt;=1000,$E49,CONCATENATE(0,$E49)),"02"),SilencerParams!$E$3:$E$98,SilencerParams!U$3:U$98)/(LOG10(2)-LOG10(0.0001))*(LOG10($AL49)-LOG10(0.0001)),(BE49-AW49)/(LOG10(IF(MROUND($AL49,2)&lt;=$AL49,MROUND($AL49,2)+2,MROUND($AL49,2)-2))-LOG10(MROUND($AL49,2)))*(LOG10($AL49)-LOG10(MROUND($AL49,2)))+AW49)</f>
        <v>#DIV/0!</v>
      </c>
      <c r="BN49" s="151" t="e">
        <f>IF($AL49&lt;2,LOOKUP(CONCATENATE($D49,IF($E49&gt;=1000,$E49,CONCATENATE(0,$E49)),"02"),SilencerParams!$E$3:$E$98,SilencerParams!V$3:V$98)/(LOG10(2)-LOG10(0.0001))*(LOG10($AL49)-LOG10(0.0001)),(BF49-AX49)/(LOG10(IF(MROUND($AL49,2)&lt;=$AL49,MROUND($AL49,2)+2,MROUND($AL49,2)-2))-LOG10(MROUND($AL49,2)))*(LOG10($AL49)-LOG10(MROUND($AL49,2)))+AX49)</f>
        <v>#DIV/0!</v>
      </c>
      <c r="BO49" s="151" t="e">
        <f>IF($AL49&lt;2,LOOKUP(CONCATENATE($D49,IF($E49&gt;=1000,$E49,CONCATENATE(0,$E49)),"02"),SilencerParams!$E$3:$E$98,SilencerParams!W$3:W$98)/(LOG10(2)-LOG10(0.0001))*(LOG10($AL49)-LOG10(0.0001)),(BG49-AY49)/(LOG10(IF(MROUND($AL49,2)&lt;=$AL49,MROUND($AL49,2)+2,MROUND($AL49,2)-2))-LOG10(MROUND($AL49,2)))*(LOG10($AL49)-LOG10(MROUND($AL49,2)))+AY49)</f>
        <v>#DIV/0!</v>
      </c>
      <c r="BP49" s="151" t="e">
        <f>IF($AL49&lt;2,LOOKUP(CONCATENATE($D49,IF($E49&gt;=1000,$E49,CONCATENATE(0,$E49)),"02"),SilencerParams!$E$3:$E$98,SilencerParams!X$3:X$98)/(LOG10(2)-LOG10(0.0001))*(LOG10($AL49)-LOG10(0.0001)),(BH49-AZ49)/(LOG10(IF(MROUND($AL49,2)&lt;=$AL49,MROUND($AL49,2)+2,MROUND($AL49,2)-2))-LOG10(MROUND($AL49,2)))*(LOG10($AL49)-LOG10(MROUND($AL49,2)))+AZ49)</f>
        <v>#DIV/0!</v>
      </c>
      <c r="BQ49" s="151" t="e">
        <f>IF($AL49&lt;2,LOOKUP(CONCATENATE($D49,IF($E49&gt;=1000,$E49,CONCATENATE(0,$E49)),"02"),SilencerParams!$E$3:$E$98,SilencerParams!Y$3:Y$98)/(LOG10(2)-LOG10(0.0001))*(LOG10($AL49)-LOG10(0.0001)),(BI49-BA49)/(LOG10(IF(MROUND($AL49,2)&lt;=$AL49,MROUND($AL49,2)+2,MROUND($AL49,2)-2))-LOG10(MROUND($AL49,2)))*(LOG10($AL49)-LOG10(MROUND($AL49,2)))+BA49)</f>
        <v>#DIV/0!</v>
      </c>
      <c r="BR49" s="151" t="e">
        <f>IF($AL49&lt;2,LOOKUP(CONCATENATE($D49,IF($E49&gt;=1000,$E49,CONCATENATE(0,$E49)),"02"),SilencerParams!$E$3:$E$98,SilencerParams!Z$3:Z$98)/(LOG10(2)-LOG10(0.0001))*(LOG10($AL49)-LOG10(0.0001)),(BJ49-BB49)/(LOG10(IF(MROUND($AL49,2)&lt;=$AL49,MROUND($AL49,2)+2,MROUND($AL49,2)-2))-LOG10(MROUND($AL49,2)))*(LOG10($AL49)-LOG10(MROUND($AL49,2)))+BB49)</f>
        <v>#DIV/0!</v>
      </c>
      <c r="BS49" s="24" t="e">
        <f t="shared" si="18"/>
        <v>#DIV/0!</v>
      </c>
      <c r="BT49" s="24" t="e">
        <f t="shared" si="19"/>
        <v>#DIV/0!</v>
      </c>
      <c r="BU49" s="24" t="e">
        <f t="shared" si="20"/>
        <v>#DIV/0!</v>
      </c>
      <c r="BV49" s="24" t="e">
        <f t="shared" si="21"/>
        <v>#DIV/0!</v>
      </c>
      <c r="BW49" s="24" t="e">
        <f t="shared" si="22"/>
        <v>#DIV/0!</v>
      </c>
      <c r="BX49" s="24" t="e">
        <f t="shared" si="23"/>
        <v>#DIV/0!</v>
      </c>
      <c r="BY49" s="24" t="e">
        <f t="shared" si="24"/>
        <v>#DIV/0!</v>
      </c>
      <c r="BZ49" s="24" t="e">
        <f t="shared" si="25"/>
        <v>#DIV/0!</v>
      </c>
      <c r="CA49" s="24" t="e">
        <f>10*LOG10(IF(BS49="",0,POWER(10,((BS49+'ModelParams Lw'!$O$4)/10))) +IF(BT49="",0,POWER(10,((BT49+'ModelParams Lw'!$P$4)/10))) +IF(BU49="",0,POWER(10,((BU49+'ModelParams Lw'!$Q$4)/10))) +IF(BV49="",0,POWER(10,((BV49+'ModelParams Lw'!$R$4)/10))) +IF(BW49="",0,POWER(10,((BW49+'ModelParams Lw'!$S$4)/10))) +IF(BX49="",0,POWER(10,((BX49+'ModelParams Lw'!$T$4)/10))) +IF(BY49="",0,POWER(10,((BY49+'ModelParams Lw'!$U$4)/10)))+IF(BZ49="",0,POWER(10,((BZ49+'ModelParams Lw'!$V$4)/10))))</f>
        <v>#DIV/0!</v>
      </c>
      <c r="CB49" s="24" t="e">
        <f t="shared" si="26"/>
        <v>#DIV/0!</v>
      </c>
      <c r="CC49" s="24" t="e">
        <f>(BS49-'ModelParams Lw'!O$10)/'ModelParams Lw'!O$11</f>
        <v>#DIV/0!</v>
      </c>
      <c r="CD49" s="24" t="e">
        <f>(BT49-'ModelParams Lw'!P$10)/'ModelParams Lw'!P$11</f>
        <v>#DIV/0!</v>
      </c>
      <c r="CE49" s="24" t="e">
        <f>(BU49-'ModelParams Lw'!Q$10)/'ModelParams Lw'!Q$11</f>
        <v>#DIV/0!</v>
      </c>
      <c r="CF49" s="24" t="e">
        <f>(BV49-'ModelParams Lw'!R$10)/'ModelParams Lw'!R$11</f>
        <v>#DIV/0!</v>
      </c>
      <c r="CG49" s="24" t="e">
        <f>(BW49-'ModelParams Lw'!S$10)/'ModelParams Lw'!S$11</f>
        <v>#DIV/0!</v>
      </c>
      <c r="CH49" s="24" t="e">
        <f>(BX49-'ModelParams Lw'!T$10)/'ModelParams Lw'!T$11</f>
        <v>#DIV/0!</v>
      </c>
      <c r="CI49" s="24" t="e">
        <f>(BY49-'ModelParams Lw'!U$10)/'ModelParams Lw'!U$11</f>
        <v>#DIV/0!</v>
      </c>
      <c r="CJ49" s="24" t="e">
        <f>(BZ49-'ModelParams Lw'!V$10)/'ModelParams Lw'!V$11</f>
        <v>#DIV/0!</v>
      </c>
      <c r="CK49" s="24">
        <f>IF(Calcul!$E54="SW",'ModelParams Lw'!C$18+'ModelParams Lw'!C$19*LOG(CK$3)+'ModelParams Lw'!C$20*(PI()/4*($D49/1000)^2),IF('ModelParams Lw'!C$21+'ModelParams Lw'!C$22*LOG(CK$3)+'ModelParams Lw'!C$23*(PI()/4*($D49/1000)^2)&lt;'ModelParams Lw'!C$18+'ModelParams Lw'!C$19*LOG(CK$3)+'ModelParams Lw'!C$20*(PI()/4*($D49/1000)^2),'ModelParams Lw'!C$18+'ModelParams Lw'!C$19*LOG(CK$3)+'ModelParams Lw'!C$20*(PI()/4*($D49/1000)^2),'ModelParams Lw'!C$21+'ModelParams Lw'!C$22*LOG(CK$3)+'ModelParams Lw'!C$23*(PI()/4*($D49/1000)^2)))</f>
        <v>31.246735224896717</v>
      </c>
      <c r="CL49" s="24">
        <f>IF(Calcul!$E54="SW",'ModelParams Lw'!D$18+'ModelParams Lw'!D$19*LOG(CL$3)+'ModelParams Lw'!D$20*(PI()/4*($D49/1000)^2),IF('ModelParams Lw'!D$21+'ModelParams Lw'!D$22*LOG(CL$3)+'ModelParams Lw'!D$23*(PI()/4*($D49/1000)^2)&lt;'ModelParams Lw'!D$18+'ModelParams Lw'!D$19*LOG(CL$3)+'ModelParams Lw'!D$20*(PI()/4*($D49/1000)^2),'ModelParams Lw'!D$18+'ModelParams Lw'!D$19*LOG(CL$3)+'ModelParams Lw'!D$20*(PI()/4*($D49/1000)^2),'ModelParams Lw'!D$21+'ModelParams Lw'!D$22*LOG(CL$3)+'ModelParams Lw'!D$23*(PI()/4*($D49/1000)^2)))</f>
        <v>39.203910379364636</v>
      </c>
      <c r="CM49" s="24">
        <f>IF(Calcul!$E54="SW",'ModelParams Lw'!E$18+'ModelParams Lw'!E$19*LOG(CM$3)+'ModelParams Lw'!E$20*(PI()/4*($D49/1000)^2),IF('ModelParams Lw'!E$21+'ModelParams Lw'!E$22*LOG(CM$3)+'ModelParams Lw'!E$23*(PI()/4*($D49/1000)^2)&lt;'ModelParams Lw'!E$18+'ModelParams Lw'!E$19*LOG(CM$3)+'ModelParams Lw'!E$20*(PI()/4*($D49/1000)^2),'ModelParams Lw'!E$18+'ModelParams Lw'!E$19*LOG(CM$3)+'ModelParams Lw'!E$20*(PI()/4*($D49/1000)^2),'ModelParams Lw'!E$21+'ModelParams Lw'!E$22*LOG(CM$3)+'ModelParams Lw'!E$23*(PI()/4*($D49/1000)^2)))</f>
        <v>38.761096154158118</v>
      </c>
      <c r="CN49" s="24">
        <f>IF(Calcul!$E54="SW",'ModelParams Lw'!F$18+'ModelParams Lw'!F$19*LOG(CN$3)+'ModelParams Lw'!F$20*(PI()/4*($D49/1000)^2),IF('ModelParams Lw'!F$21+'ModelParams Lw'!F$22*LOG(CN$3)+'ModelParams Lw'!F$23*(PI()/4*($D49/1000)^2)&lt;'ModelParams Lw'!F$18+'ModelParams Lw'!F$19*LOG(CN$3)+'ModelParams Lw'!F$20*(PI()/4*($D49/1000)^2),'ModelParams Lw'!F$18+'ModelParams Lw'!F$19*LOG(CN$3)+'ModelParams Lw'!F$20*(PI()/4*($D49/1000)^2),'ModelParams Lw'!F$21+'ModelParams Lw'!F$22*LOG(CN$3)+'ModelParams Lw'!F$23*(PI()/4*($D49/1000)^2)))</f>
        <v>42.457901012674256</v>
      </c>
      <c r="CO49" s="24">
        <f>IF(Calcul!$E54="SW",'ModelParams Lw'!G$18+'ModelParams Lw'!G$19*LOG(CO$3)+'ModelParams Lw'!G$20*(PI()/4*($D49/1000)^2),IF('ModelParams Lw'!G$21+'ModelParams Lw'!G$22*LOG(CO$3)+'ModelParams Lw'!G$23*(PI()/4*($D49/1000)^2)&lt;'ModelParams Lw'!G$18+'ModelParams Lw'!G$19*LOG(CO$3)+'ModelParams Lw'!G$20*(PI()/4*($D49/1000)^2),'ModelParams Lw'!G$18+'ModelParams Lw'!G$19*LOG(CO$3)+'ModelParams Lw'!G$20*(PI()/4*($D49/1000)^2),'ModelParams Lw'!G$21+'ModelParams Lw'!G$22*LOG(CO$3)+'ModelParams Lw'!G$23*(PI()/4*($D49/1000)^2)))</f>
        <v>39.983812335865188</v>
      </c>
      <c r="CP49" s="24">
        <f>IF(Calcul!$E54="SW",'ModelParams Lw'!H$18+'ModelParams Lw'!H$19*LOG(CP$3)+'ModelParams Lw'!H$20*(PI()/4*($D49/1000)^2),IF('ModelParams Lw'!H$21+'ModelParams Lw'!H$22*LOG(CP$3)+'ModelParams Lw'!H$23*(PI()/4*($D49/1000)^2)&lt;'ModelParams Lw'!H$18+'ModelParams Lw'!H$19*LOG(CP$3)+'ModelParams Lw'!H$20*(PI()/4*($D49/1000)^2),'ModelParams Lw'!H$18+'ModelParams Lw'!H$19*LOG(CP$3)+'ModelParams Lw'!H$20*(PI()/4*($D49/1000)^2),'ModelParams Lw'!H$21+'ModelParams Lw'!H$22*LOG(CP$3)+'ModelParams Lw'!H$23*(PI()/4*($D49/1000)^2)))</f>
        <v>40.306137042572608</v>
      </c>
      <c r="CQ49" s="24">
        <f>IF(Calcul!$E54="SW",'ModelParams Lw'!I$18+'ModelParams Lw'!I$19*LOG(CQ$3)+'ModelParams Lw'!I$20*(PI()/4*($D49/1000)^2),IF('ModelParams Lw'!I$21+'ModelParams Lw'!I$22*LOG(CQ$3)+'ModelParams Lw'!I$23*(PI()/4*($D49/1000)^2)&lt;'ModelParams Lw'!I$18+'ModelParams Lw'!I$19*LOG(CQ$3)+'ModelParams Lw'!I$20*(PI()/4*($D49/1000)^2),'ModelParams Lw'!I$18+'ModelParams Lw'!I$19*LOG(CQ$3)+'ModelParams Lw'!I$20*(PI()/4*($D49/1000)^2),'ModelParams Lw'!I$21+'ModelParams Lw'!I$22*LOG(CQ$3)+'ModelParams Lw'!I$23*(PI()/4*($D49/1000)^2)))</f>
        <v>35.604370798776131</v>
      </c>
      <c r="CR49" s="24">
        <f>IF(Calcul!$E54="SW",'ModelParams Lw'!J$18+'ModelParams Lw'!J$19*LOG(CR$3)+'ModelParams Lw'!J$20*(PI()/4*($D49/1000)^2),IF('ModelParams Lw'!J$21+'ModelParams Lw'!J$22*LOG(CR$3)+'ModelParams Lw'!J$23*(PI()/4*($D49/1000)^2)&lt;'ModelParams Lw'!J$18+'ModelParams Lw'!J$19*LOG(CR$3)+'ModelParams Lw'!J$20*(PI()/4*($D49/1000)^2),'ModelParams Lw'!J$18+'ModelParams Lw'!J$19*LOG(CR$3)+'ModelParams Lw'!J$20*(PI()/4*($D49/1000)^2),'ModelParams Lw'!J$21+'ModelParams Lw'!J$22*LOG(CR$3)+'ModelParams Lw'!J$23*(PI()/4*($D49/1000)^2)))</f>
        <v>26.405199060578074</v>
      </c>
      <c r="CS49" s="24" t="e">
        <f t="shared" si="3"/>
        <v>#DIV/0!</v>
      </c>
      <c r="CT49" s="24" t="e">
        <f t="shared" si="4"/>
        <v>#DIV/0!</v>
      </c>
      <c r="CU49" s="24" t="e">
        <f t="shared" si="5"/>
        <v>#DIV/0!</v>
      </c>
      <c r="CV49" s="24" t="e">
        <f t="shared" si="6"/>
        <v>#DIV/0!</v>
      </c>
      <c r="CW49" s="24" t="e">
        <f t="shared" si="7"/>
        <v>#DIV/0!</v>
      </c>
      <c r="CX49" s="24" t="e">
        <f t="shared" si="8"/>
        <v>#DIV/0!</v>
      </c>
      <c r="CY49" s="24" t="e">
        <f t="shared" si="9"/>
        <v>#DIV/0!</v>
      </c>
      <c r="CZ49" s="24" t="e">
        <f t="shared" si="10"/>
        <v>#DIV/0!</v>
      </c>
      <c r="DA49" s="24" t="e">
        <f>10*LOG10(IF(CS49="",0,POWER(10,((CS49+'ModelParams Lw'!$O$4)/10))) +IF(CT49="",0,POWER(10,((CT49+'ModelParams Lw'!$P$4)/10))) +IF(CU49="",0,POWER(10,((CU49+'ModelParams Lw'!$Q$4)/10))) +IF(CV49="",0,POWER(10,((CV49+'ModelParams Lw'!$R$4)/10))) +IF(CW49="",0,POWER(10,((CW49+'ModelParams Lw'!$S$4)/10))) +IF(CX49="",0,POWER(10,((CX49+'ModelParams Lw'!$T$4)/10))) +IF(CY49="",0,POWER(10,((CY49+'ModelParams Lw'!$U$4)/10)))+IF(CZ49="",0,POWER(10,((CZ49+'ModelParams Lw'!$V$4)/10))))</f>
        <v>#DIV/0!</v>
      </c>
      <c r="DB49" s="24" t="e">
        <f t="shared" si="27"/>
        <v>#DIV/0!</v>
      </c>
      <c r="DC49" s="24" t="e">
        <f>(CS49-'ModelParams Lw'!$O$10)/'ModelParams Lw'!$O$11</f>
        <v>#DIV/0!</v>
      </c>
      <c r="DD49" s="24" t="e">
        <f>(CT49-'ModelParams Lw'!$P$10)/'ModelParams Lw'!$P$11</f>
        <v>#DIV/0!</v>
      </c>
      <c r="DE49" s="24" t="e">
        <f>(CU49-'ModelParams Lw'!$Q$10)/'ModelParams Lw'!$Q$11</f>
        <v>#DIV/0!</v>
      </c>
      <c r="DF49" s="24" t="e">
        <f>(CV49-'ModelParams Lw'!$R$10)/'ModelParams Lw'!$R$11</f>
        <v>#DIV/0!</v>
      </c>
      <c r="DG49" s="24" t="e">
        <f>(CW49-'ModelParams Lw'!$S$10)/'ModelParams Lw'!$S$11</f>
        <v>#DIV/0!</v>
      </c>
      <c r="DH49" s="24" t="e">
        <f>(CX49-'ModelParams Lw'!$T$10)/'ModelParams Lw'!$T$11</f>
        <v>#DIV/0!</v>
      </c>
      <c r="DI49" s="24" t="e">
        <f>(CY49-'ModelParams Lw'!$U$10)/'ModelParams Lw'!$U$11</f>
        <v>#DIV/0!</v>
      </c>
      <c r="DJ49" s="24" t="e">
        <f>(CZ49-'ModelParams Lw'!$V$10)/'ModelParams Lw'!$V$11</f>
        <v>#DIV/0!</v>
      </c>
    </row>
    <row r="50" spans="1:114">
      <c r="A50" s="12">
        <f>Calcul!B52</f>
        <v>0</v>
      </c>
      <c r="B50" s="12">
        <f t="shared" si="11"/>
        <v>0</v>
      </c>
      <c r="C50" s="12">
        <f>Calcul!C52</f>
        <v>0</v>
      </c>
      <c r="D50" s="12">
        <f>Calcul!D55</f>
        <v>0</v>
      </c>
      <c r="E50" s="12">
        <f t="shared" si="12"/>
        <v>400</v>
      </c>
      <c r="F50" s="12">
        <f t="shared" si="13"/>
        <v>900</v>
      </c>
      <c r="G50" s="12" t="e">
        <f t="shared" si="14"/>
        <v>#DIV/0!</v>
      </c>
      <c r="H50" s="24" t="e">
        <f t="shared" si="28"/>
        <v>#DIV/0!</v>
      </c>
      <c r="I50" s="24">
        <f>'ModelParams Lw'!$B$6*EXP('ModelParams Lw'!$C$6*D50)</f>
        <v>-0.98585217513044054</v>
      </c>
      <c r="J50" s="24">
        <f>'ModelParams Lw'!$B$7*D50^2+'ModelParams Lw'!$C$7*D50+'ModelParams Lw'!$D$7</f>
        <v>-7.1</v>
      </c>
      <c r="K50" s="24">
        <f>'ModelParams Lw'!$B$8*D50^2+'ModelParams Lw'!$C$8*D50+'ModelParams Lw'!$D$8</f>
        <v>46.485999999999997</v>
      </c>
      <c r="L50" s="21" t="e">
        <f t="shared" ref="L50:S81" si="29">$I50*(LN(L$3/($AL50^0.4*$H50^0.3)))^2+$J50*LN(L$3/($AL50^0.4*$H50^0.3))+$K50</f>
        <v>#DIV/0!</v>
      </c>
      <c r="M50" s="21" t="e">
        <f t="shared" si="29"/>
        <v>#DIV/0!</v>
      </c>
      <c r="N50" s="21" t="e">
        <f t="shared" si="29"/>
        <v>#DIV/0!</v>
      </c>
      <c r="O50" s="21" t="e">
        <f t="shared" si="29"/>
        <v>#DIV/0!</v>
      </c>
      <c r="P50" s="21" t="e">
        <f t="shared" si="29"/>
        <v>#DIV/0!</v>
      </c>
      <c r="Q50" s="21" t="e">
        <f t="shared" si="29"/>
        <v>#DIV/0!</v>
      </c>
      <c r="R50" s="21" t="e">
        <f t="shared" si="29"/>
        <v>#DIV/0!</v>
      </c>
      <c r="S50" s="21" t="e">
        <f t="shared" si="29"/>
        <v>#DIV/0!</v>
      </c>
      <c r="T50" s="24" t="e">
        <f>'ModelParams Lw'!$B$3+'ModelParams Lw'!$B$4*LOG10($B50/3600/(PI()/4*($D50/1000)^2))+'ModelParams Lw'!$B$5*LOG10(2*$H50/(1.2*($B50/3600/(PI()/4*($D50/1000)^2))^2))+10*LOG10($D50/1000)+L50</f>
        <v>#DIV/0!</v>
      </c>
      <c r="U50" s="24" t="e">
        <f>'ModelParams Lw'!$B$3+'ModelParams Lw'!$B$4*LOG10($B50/3600/(PI()/4*($D50/1000)^2))+'ModelParams Lw'!$B$5*LOG10(2*$H50/(1.2*($B50/3600/(PI()/4*($D50/1000)^2))^2))+10*LOG10($D50/1000)+M50</f>
        <v>#DIV/0!</v>
      </c>
      <c r="V50" s="24" t="e">
        <f>'ModelParams Lw'!$B$3+'ModelParams Lw'!$B$4*LOG10($B50/3600/(PI()/4*($D50/1000)^2))+'ModelParams Lw'!$B$5*LOG10(2*$H50/(1.2*($B50/3600/(PI()/4*($D50/1000)^2))^2))+10*LOG10($D50/1000)+N50</f>
        <v>#DIV/0!</v>
      </c>
      <c r="W50" s="24" t="e">
        <f>'ModelParams Lw'!$B$3+'ModelParams Lw'!$B$4*LOG10($B50/3600/(PI()/4*($D50/1000)^2))+'ModelParams Lw'!$B$5*LOG10(2*$H50/(1.2*($B50/3600/(PI()/4*($D50/1000)^2))^2))+10*LOG10($D50/1000)+O50</f>
        <v>#DIV/0!</v>
      </c>
      <c r="X50" s="24" t="e">
        <f>'ModelParams Lw'!$B$3+'ModelParams Lw'!$B$4*LOG10($B50/3600/(PI()/4*($D50/1000)^2))+'ModelParams Lw'!$B$5*LOG10(2*$H50/(1.2*($B50/3600/(PI()/4*($D50/1000)^2))^2))+10*LOG10($D50/1000)+P50</f>
        <v>#DIV/0!</v>
      </c>
      <c r="Y50" s="24" t="e">
        <f>'ModelParams Lw'!$B$3+'ModelParams Lw'!$B$4*LOG10($B50/3600/(PI()/4*($D50/1000)^2))+'ModelParams Lw'!$B$5*LOG10(2*$H50/(1.2*($B50/3600/(PI()/4*($D50/1000)^2))^2))+10*LOG10($D50/1000)+Q50</f>
        <v>#DIV/0!</v>
      </c>
      <c r="Z50" s="24" t="e">
        <f>'ModelParams Lw'!$B$3+'ModelParams Lw'!$B$4*LOG10($B50/3600/(PI()/4*($D50/1000)^2))+'ModelParams Lw'!$B$5*LOG10(2*$H50/(1.2*($B50/3600/(PI()/4*($D50/1000)^2))^2))+10*LOG10($D50/1000)+R50</f>
        <v>#DIV/0!</v>
      </c>
      <c r="AA50" s="24" t="e">
        <f>'ModelParams Lw'!$B$3+'ModelParams Lw'!$B$4*LOG10($B50/3600/(PI()/4*($D50/1000)^2))+'ModelParams Lw'!$B$5*LOG10(2*$H50/(1.2*($B50/3600/(PI()/4*($D50/1000)^2))^2))+10*LOG10($D50/1000)+S50</f>
        <v>#DIV/0!</v>
      </c>
      <c r="AB50" s="24" t="e">
        <f>10*LOG10(IF(T50="",0,POWER(10,((T50+'ModelParams Lw'!$O$4)/10))) +IF(U50="",0,POWER(10,((U50+'ModelParams Lw'!$P$4)/10))) +IF(V50="",0,POWER(10,((V50+'ModelParams Lw'!$Q$4)/10))) +IF(W50="",0,POWER(10,((W50+'ModelParams Lw'!$R$4)/10))) +IF(X50="",0,POWER(10,((X50+'ModelParams Lw'!$S$4)/10))) +IF(Y50="",0,POWER(10,((Y50+'ModelParams Lw'!$T$4)/10))) +IF(Z50="",0,POWER(10,((Z50+'ModelParams Lw'!$U$4)/10)))+IF(AA50="",0,POWER(10,((AA50+'ModelParams Lw'!$V$4)/10))))</f>
        <v>#DIV/0!</v>
      </c>
      <c r="AC50" s="24" t="e">
        <f t="shared" si="16"/>
        <v>#DIV/0!</v>
      </c>
      <c r="AD50" s="24" t="e">
        <f>(T50-'ModelParams Lw'!O$10)/'ModelParams Lw'!O$11</f>
        <v>#DIV/0!</v>
      </c>
      <c r="AE50" s="24" t="e">
        <f>(U50-'ModelParams Lw'!P$10)/'ModelParams Lw'!P$11</f>
        <v>#DIV/0!</v>
      </c>
      <c r="AF50" s="24" t="e">
        <f>(V50-'ModelParams Lw'!Q$10)/'ModelParams Lw'!Q$11</f>
        <v>#DIV/0!</v>
      </c>
      <c r="AG50" s="24" t="e">
        <f>(W50-'ModelParams Lw'!R$10)/'ModelParams Lw'!R$11</f>
        <v>#DIV/0!</v>
      </c>
      <c r="AH50" s="24" t="e">
        <f>(X50-'ModelParams Lw'!S$10)/'ModelParams Lw'!S$11</f>
        <v>#DIV/0!</v>
      </c>
      <c r="AI50" s="24" t="e">
        <f>(Y50-'ModelParams Lw'!T$10)/'ModelParams Lw'!T$11</f>
        <v>#DIV/0!</v>
      </c>
      <c r="AJ50" s="24" t="e">
        <f>(Z50-'ModelParams Lw'!U$10)/'ModelParams Lw'!U$11</f>
        <v>#DIV/0!</v>
      </c>
      <c r="AK50" s="24" t="e">
        <f>(AA50-'ModelParams Lw'!V$10)/'ModelParams Lw'!V$11</f>
        <v>#DIV/0!</v>
      </c>
      <c r="AL50" s="24" t="e">
        <f t="shared" si="17"/>
        <v>#DIV/0!</v>
      </c>
      <c r="AM50" s="24" t="e">
        <f>LOOKUP($G50,SilencerParams!$E$3:$E$98,SilencerParams!K$3:K$98)</f>
        <v>#DIV/0!</v>
      </c>
      <c r="AN50" s="24" t="e">
        <f>LOOKUP($G50,SilencerParams!$E$3:$E$98,SilencerParams!L$3:L$98)</f>
        <v>#DIV/0!</v>
      </c>
      <c r="AO50" s="24" t="e">
        <f>LOOKUP($G50,SilencerParams!$E$3:$E$98,SilencerParams!M$3:M$98)</f>
        <v>#DIV/0!</v>
      </c>
      <c r="AP50" s="24" t="e">
        <f>LOOKUP($G50,SilencerParams!$E$3:$E$98,SilencerParams!N$3:N$98)</f>
        <v>#DIV/0!</v>
      </c>
      <c r="AQ50" s="24" t="e">
        <f>LOOKUP($G50,SilencerParams!$E$3:$E$98,SilencerParams!O$3:O$98)</f>
        <v>#DIV/0!</v>
      </c>
      <c r="AR50" s="24" t="e">
        <f>LOOKUP($G50,SilencerParams!$E$3:$E$98,SilencerParams!P$3:P$98)</f>
        <v>#DIV/0!</v>
      </c>
      <c r="AS50" s="24" t="e">
        <f>LOOKUP($G50,SilencerParams!$E$3:$E$98,SilencerParams!Q$3:Q$98)</f>
        <v>#DIV/0!</v>
      </c>
      <c r="AT50" s="24" t="e">
        <f>LOOKUP($G50,SilencerParams!$E$3:$E$98,SilencerParams!R$3:R$98)</f>
        <v>#DIV/0!</v>
      </c>
      <c r="AU50" s="151" t="e">
        <f>LOOKUP($G50,SilencerParams!$E$3:$E$98,SilencerParams!S$3:S$98)</f>
        <v>#DIV/0!</v>
      </c>
      <c r="AV50" s="151" t="e">
        <f>LOOKUP($G50,SilencerParams!$E$3:$E$98,SilencerParams!T$3:T$98)</f>
        <v>#DIV/0!</v>
      </c>
      <c r="AW50" s="151" t="e">
        <f>LOOKUP($G50,SilencerParams!$E$3:$E$98,SilencerParams!U$3:U$98)</f>
        <v>#DIV/0!</v>
      </c>
      <c r="AX50" s="151" t="e">
        <f>LOOKUP($G50,SilencerParams!$E$3:$E$98,SilencerParams!V$3:V$98)</f>
        <v>#DIV/0!</v>
      </c>
      <c r="AY50" s="151" t="e">
        <f>LOOKUP($G50,SilencerParams!$E$3:$E$98,SilencerParams!W$3:W$98)</f>
        <v>#DIV/0!</v>
      </c>
      <c r="AZ50" s="151" t="e">
        <f>LOOKUP($G50,SilencerParams!$E$3:$E$98,SilencerParams!X$3:X$98)</f>
        <v>#DIV/0!</v>
      </c>
      <c r="BA50" s="151" t="e">
        <f>LOOKUP($G50,SilencerParams!$E$3:$E$98,SilencerParams!Y$3:Y$98)</f>
        <v>#DIV/0!</v>
      </c>
      <c r="BB50" s="151" t="e">
        <f>LOOKUP($G50,SilencerParams!$E$3:$E$98,SilencerParams!Z$3:Z$98)</f>
        <v>#DIV/0!</v>
      </c>
      <c r="BC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LOOKUP(IF(MROUND($AL50,2)&lt;=$AL50,CONCATENATE($D50,IF($F50&gt;=1000,$F50,CONCATENATE(0,$F50)),CONCATENATE(0,MROUND($AL50,2)+2)),CONCATENATE($D50,IF($F50&gt;=1000,$F50,CONCATENATE(0,$F50)),CONCATENATE(0,MROUND($AL50,2)-2))),SilencerParams!$E$3:$E$98,SilencerParams!S$3:S$98)</f>
        <v>#DIV/0!</v>
      </c>
      <c r="BD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LOOKUP(IF(MROUND($AL50,2)&lt;=$AL50,CONCATENATE($D50,IF($F50&gt;=1000,$F50,CONCATENATE(0,$F50)),CONCATENATE(0,MROUND($AL50,2)+2)),CONCATENATE($D50,IF($F50&gt;=1000,$F50,CONCATENATE(0,$F50)),CONCATENATE(0,MROUND($AL50,2)-2))),SilencerParams!$E$3:$E$98,SilencerParams!T$3:T$98)</f>
        <v>#DIV/0!</v>
      </c>
      <c r="BE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LOOKUP(IF(MROUND($AL50,2)&lt;=$AL50,CONCATENATE($D50,IF($F50&gt;=1000,$F50,CONCATENATE(0,$F50)),CONCATENATE(0,MROUND($AL50,2)+2)),CONCATENATE($D50,IF($F50&gt;=1000,$F50,CONCATENATE(0,$F50)),CONCATENATE(0,MROUND($AL50,2)-2))),SilencerParams!$E$3:$E$98,SilencerParams!U$3:U$98)</f>
        <v>#DIV/0!</v>
      </c>
      <c r="BF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LOOKUP(IF(MROUND($AL50,2)&lt;=$AL50,CONCATENATE($D50,IF($F50&gt;=1000,$F50,CONCATENATE(0,$F50)),CONCATENATE(0,MROUND($AL50,2)+2)),CONCATENATE($D50,IF($F50&gt;=1000,$F50,CONCATENATE(0,$F50)),CONCATENATE(0,MROUND($AL50,2)-2))),SilencerParams!$E$3:$E$98,SilencerParams!V$3:V$98)</f>
        <v>#DIV/0!</v>
      </c>
      <c r="BG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LOOKUP(IF(MROUND($AL50,2)&lt;=$AL50,CONCATENATE($D50,IF($F50&gt;=1000,$F50,CONCATENATE(0,$F50)),CONCATENATE(0,MROUND($AL50,2)+2)),CONCATENATE($D50,IF($F50&gt;=1000,$F50,CONCATENATE(0,$F50)),CONCATENATE(0,MROUND($AL50,2)-2))),SilencerParams!$E$3:$E$98,SilencerParams!W$3:W$98)</f>
        <v>#DIV/0!</v>
      </c>
      <c r="BH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LOOKUP(IF(MROUND($AL50,2)&lt;=$AL50,CONCATENATE($D50,IF($F50&gt;=1000,$F50,CONCATENATE(0,$F50)),CONCATENATE(0,MROUND($AL50,2)+2)),CONCATENATE($D50,IF($F50&gt;=1000,$F50,CONCATENATE(0,$F50)),CONCATENATE(0,MROUND($AL50,2)-2))),SilencerParams!$E$3:$E$98,SilencerParams!X$3:X$98)</f>
        <v>#DIV/0!</v>
      </c>
      <c r="BI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LOOKUP(IF(MROUND($AL50,2)&lt;=$AL50,CONCATENATE($D50,IF($F50&gt;=1000,$F50,CONCATENATE(0,$F50)),CONCATENATE(0,MROUND($AL50,2)+2)),CONCATENATE($D50,IF($F50&gt;=1000,$F50,CONCATENATE(0,$F50)),CONCATENATE(0,MROUND($AL50,2)-2))),SilencerParams!$E$3:$E$98,SilencerParams!Y$3:Y$98)</f>
        <v>#DIV/0!</v>
      </c>
      <c r="BJ50" s="151" t="e">
        <f>LOOKUP(IF(MROUND($AL50,2)&lt;=$AL50,CONCATENATE($D50,IF($F50&gt;=1000,$F50,CONCATENATE(0,$F50)),CONCATENATE(0,MROUND($AL50,2)+2)),CONCATENATE($D50,IF($F50&gt;=1000,$F50,CONCATENATE(0,$F50)),CONCATENATE(0,MROUND($AL50,2)-2))),SilencerParams!$E$3:$E$98,SilencerParams!Z$3:Z$98)</f>
        <v>#DIV/0!</v>
      </c>
      <c r="BK50" s="151" t="e">
        <f>IF($AL50&lt;2,LOOKUP(CONCATENATE($D50,IF($E50&gt;=1000,$E50,CONCATENATE(0,$E50)),"02"),SilencerParams!$E$3:$E$98,SilencerParams!S$3:S$98)/(LOG10(2)-LOG10(0.0001))*(LOG10($AL50)-LOG10(0.0001)),(BC50-AU50)/(LOG10(IF(MROUND($AL50,2)&lt;=$AL50,MROUND($AL50,2)+2,MROUND($AL50,2)-2))-LOG10(MROUND($AL50,2)))*(LOG10($AL50)-LOG10(MROUND($AL50,2)))+AU50)</f>
        <v>#DIV/0!</v>
      </c>
      <c r="BL50" s="151" t="e">
        <f>IF($AL50&lt;2,LOOKUP(CONCATENATE($D50,IF($E50&gt;=1000,$E50,CONCATENATE(0,$E50)),"02"),SilencerParams!$E$3:$E$98,SilencerParams!T$3:T$98)/(LOG10(2)-LOG10(0.0001))*(LOG10($AL50)-LOG10(0.0001)),(BD50-AV50)/(LOG10(IF(MROUND($AL50,2)&lt;=$AL50,MROUND($AL50,2)+2,MROUND($AL50,2)-2))-LOG10(MROUND($AL50,2)))*(LOG10($AL50)-LOG10(MROUND($AL50,2)))+AV50)</f>
        <v>#DIV/0!</v>
      </c>
      <c r="BM50" s="151" t="e">
        <f>IF($AL50&lt;2,LOOKUP(CONCATENATE($D50,IF($E50&gt;=1000,$E50,CONCATENATE(0,$E50)),"02"),SilencerParams!$E$3:$E$98,SilencerParams!U$3:U$98)/(LOG10(2)-LOG10(0.0001))*(LOG10($AL50)-LOG10(0.0001)),(BE50-AW50)/(LOG10(IF(MROUND($AL50,2)&lt;=$AL50,MROUND($AL50,2)+2,MROUND($AL50,2)-2))-LOG10(MROUND($AL50,2)))*(LOG10($AL50)-LOG10(MROUND($AL50,2)))+AW50)</f>
        <v>#DIV/0!</v>
      </c>
      <c r="BN50" s="151" t="e">
        <f>IF($AL50&lt;2,LOOKUP(CONCATENATE($D50,IF($E50&gt;=1000,$E50,CONCATENATE(0,$E50)),"02"),SilencerParams!$E$3:$E$98,SilencerParams!V$3:V$98)/(LOG10(2)-LOG10(0.0001))*(LOG10($AL50)-LOG10(0.0001)),(BF50-AX50)/(LOG10(IF(MROUND($AL50,2)&lt;=$AL50,MROUND($AL50,2)+2,MROUND($AL50,2)-2))-LOG10(MROUND($AL50,2)))*(LOG10($AL50)-LOG10(MROUND($AL50,2)))+AX50)</f>
        <v>#DIV/0!</v>
      </c>
      <c r="BO50" s="151" t="e">
        <f>IF($AL50&lt;2,LOOKUP(CONCATENATE($D50,IF($E50&gt;=1000,$E50,CONCATENATE(0,$E50)),"02"),SilencerParams!$E$3:$E$98,SilencerParams!W$3:W$98)/(LOG10(2)-LOG10(0.0001))*(LOG10($AL50)-LOG10(0.0001)),(BG50-AY50)/(LOG10(IF(MROUND($AL50,2)&lt;=$AL50,MROUND($AL50,2)+2,MROUND($AL50,2)-2))-LOG10(MROUND($AL50,2)))*(LOG10($AL50)-LOG10(MROUND($AL50,2)))+AY50)</f>
        <v>#DIV/0!</v>
      </c>
      <c r="BP50" s="151" t="e">
        <f>IF($AL50&lt;2,LOOKUP(CONCATENATE($D50,IF($E50&gt;=1000,$E50,CONCATENATE(0,$E50)),"02"),SilencerParams!$E$3:$E$98,SilencerParams!X$3:X$98)/(LOG10(2)-LOG10(0.0001))*(LOG10($AL50)-LOG10(0.0001)),(BH50-AZ50)/(LOG10(IF(MROUND($AL50,2)&lt;=$AL50,MROUND($AL50,2)+2,MROUND($AL50,2)-2))-LOG10(MROUND($AL50,2)))*(LOG10($AL50)-LOG10(MROUND($AL50,2)))+AZ50)</f>
        <v>#DIV/0!</v>
      </c>
      <c r="BQ50" s="151" t="e">
        <f>IF($AL50&lt;2,LOOKUP(CONCATENATE($D50,IF($E50&gt;=1000,$E50,CONCATENATE(0,$E50)),"02"),SilencerParams!$E$3:$E$98,SilencerParams!Y$3:Y$98)/(LOG10(2)-LOG10(0.0001))*(LOG10($AL50)-LOG10(0.0001)),(BI50-BA50)/(LOG10(IF(MROUND($AL50,2)&lt;=$AL50,MROUND($AL50,2)+2,MROUND($AL50,2)-2))-LOG10(MROUND($AL50,2)))*(LOG10($AL50)-LOG10(MROUND($AL50,2)))+BA50)</f>
        <v>#DIV/0!</v>
      </c>
      <c r="BR50" s="151" t="e">
        <f>IF($AL50&lt;2,LOOKUP(CONCATENATE($D50,IF($E50&gt;=1000,$E50,CONCATENATE(0,$E50)),"02"),SilencerParams!$E$3:$E$98,SilencerParams!Z$3:Z$98)/(LOG10(2)-LOG10(0.0001))*(LOG10($AL50)-LOG10(0.0001)),(BJ50-BB50)/(LOG10(IF(MROUND($AL50,2)&lt;=$AL50,MROUND($AL50,2)+2,MROUND($AL50,2)-2))-LOG10(MROUND($AL50,2)))*(LOG10($AL50)-LOG10(MROUND($AL50,2)))+BB50)</f>
        <v>#DIV/0!</v>
      </c>
      <c r="BS50" s="24" t="e">
        <f t="shared" si="18"/>
        <v>#DIV/0!</v>
      </c>
      <c r="BT50" s="24" t="e">
        <f t="shared" si="19"/>
        <v>#DIV/0!</v>
      </c>
      <c r="BU50" s="24" t="e">
        <f t="shared" si="20"/>
        <v>#DIV/0!</v>
      </c>
      <c r="BV50" s="24" t="e">
        <f t="shared" si="21"/>
        <v>#DIV/0!</v>
      </c>
      <c r="BW50" s="24" t="e">
        <f t="shared" si="22"/>
        <v>#DIV/0!</v>
      </c>
      <c r="BX50" s="24" t="e">
        <f t="shared" si="23"/>
        <v>#DIV/0!</v>
      </c>
      <c r="BY50" s="24" t="e">
        <f t="shared" si="24"/>
        <v>#DIV/0!</v>
      </c>
      <c r="BZ50" s="24" t="e">
        <f t="shared" si="25"/>
        <v>#DIV/0!</v>
      </c>
      <c r="CA50" s="24" t="e">
        <f>10*LOG10(IF(BS50="",0,POWER(10,((BS50+'ModelParams Lw'!$O$4)/10))) +IF(BT50="",0,POWER(10,((BT50+'ModelParams Lw'!$P$4)/10))) +IF(BU50="",0,POWER(10,((BU50+'ModelParams Lw'!$Q$4)/10))) +IF(BV50="",0,POWER(10,((BV50+'ModelParams Lw'!$R$4)/10))) +IF(BW50="",0,POWER(10,((BW50+'ModelParams Lw'!$S$4)/10))) +IF(BX50="",0,POWER(10,((BX50+'ModelParams Lw'!$T$4)/10))) +IF(BY50="",0,POWER(10,((BY50+'ModelParams Lw'!$U$4)/10)))+IF(BZ50="",0,POWER(10,((BZ50+'ModelParams Lw'!$V$4)/10))))</f>
        <v>#DIV/0!</v>
      </c>
      <c r="CB50" s="24" t="e">
        <f t="shared" si="26"/>
        <v>#DIV/0!</v>
      </c>
      <c r="CC50" s="24" t="e">
        <f>(BS50-'ModelParams Lw'!O$10)/'ModelParams Lw'!O$11</f>
        <v>#DIV/0!</v>
      </c>
      <c r="CD50" s="24" t="e">
        <f>(BT50-'ModelParams Lw'!P$10)/'ModelParams Lw'!P$11</f>
        <v>#DIV/0!</v>
      </c>
      <c r="CE50" s="24" t="e">
        <f>(BU50-'ModelParams Lw'!Q$10)/'ModelParams Lw'!Q$11</f>
        <v>#DIV/0!</v>
      </c>
      <c r="CF50" s="24" t="e">
        <f>(BV50-'ModelParams Lw'!R$10)/'ModelParams Lw'!R$11</f>
        <v>#DIV/0!</v>
      </c>
      <c r="CG50" s="24" t="e">
        <f>(BW50-'ModelParams Lw'!S$10)/'ModelParams Lw'!S$11</f>
        <v>#DIV/0!</v>
      </c>
      <c r="CH50" s="24" t="e">
        <f>(BX50-'ModelParams Lw'!T$10)/'ModelParams Lw'!T$11</f>
        <v>#DIV/0!</v>
      </c>
      <c r="CI50" s="24" t="e">
        <f>(BY50-'ModelParams Lw'!U$10)/'ModelParams Lw'!U$11</f>
        <v>#DIV/0!</v>
      </c>
      <c r="CJ50" s="24" t="e">
        <f>(BZ50-'ModelParams Lw'!V$10)/'ModelParams Lw'!V$11</f>
        <v>#DIV/0!</v>
      </c>
      <c r="CK50" s="24">
        <f>IF(Calcul!$E55="SW",'ModelParams Lw'!C$18+'ModelParams Lw'!C$19*LOG(CK$3)+'ModelParams Lw'!C$20*(PI()/4*($D50/1000)^2),IF('ModelParams Lw'!C$21+'ModelParams Lw'!C$22*LOG(CK$3)+'ModelParams Lw'!C$23*(PI()/4*($D50/1000)^2)&lt;'ModelParams Lw'!C$18+'ModelParams Lw'!C$19*LOG(CK$3)+'ModelParams Lw'!C$20*(PI()/4*($D50/1000)^2),'ModelParams Lw'!C$18+'ModelParams Lw'!C$19*LOG(CK$3)+'ModelParams Lw'!C$20*(PI()/4*($D50/1000)^2),'ModelParams Lw'!C$21+'ModelParams Lw'!C$22*LOG(CK$3)+'ModelParams Lw'!C$23*(PI()/4*($D50/1000)^2)))</f>
        <v>31.246735224896717</v>
      </c>
      <c r="CL50" s="24">
        <f>IF(Calcul!$E55="SW",'ModelParams Lw'!D$18+'ModelParams Lw'!D$19*LOG(CL$3)+'ModelParams Lw'!D$20*(PI()/4*($D50/1000)^2),IF('ModelParams Lw'!D$21+'ModelParams Lw'!D$22*LOG(CL$3)+'ModelParams Lw'!D$23*(PI()/4*($D50/1000)^2)&lt;'ModelParams Lw'!D$18+'ModelParams Lw'!D$19*LOG(CL$3)+'ModelParams Lw'!D$20*(PI()/4*($D50/1000)^2),'ModelParams Lw'!D$18+'ModelParams Lw'!D$19*LOG(CL$3)+'ModelParams Lw'!D$20*(PI()/4*($D50/1000)^2),'ModelParams Lw'!D$21+'ModelParams Lw'!D$22*LOG(CL$3)+'ModelParams Lw'!D$23*(PI()/4*($D50/1000)^2)))</f>
        <v>39.203910379364636</v>
      </c>
      <c r="CM50" s="24">
        <f>IF(Calcul!$E55="SW",'ModelParams Lw'!E$18+'ModelParams Lw'!E$19*LOG(CM$3)+'ModelParams Lw'!E$20*(PI()/4*($D50/1000)^2),IF('ModelParams Lw'!E$21+'ModelParams Lw'!E$22*LOG(CM$3)+'ModelParams Lw'!E$23*(PI()/4*($D50/1000)^2)&lt;'ModelParams Lw'!E$18+'ModelParams Lw'!E$19*LOG(CM$3)+'ModelParams Lw'!E$20*(PI()/4*($D50/1000)^2),'ModelParams Lw'!E$18+'ModelParams Lw'!E$19*LOG(CM$3)+'ModelParams Lw'!E$20*(PI()/4*($D50/1000)^2),'ModelParams Lw'!E$21+'ModelParams Lw'!E$22*LOG(CM$3)+'ModelParams Lw'!E$23*(PI()/4*($D50/1000)^2)))</f>
        <v>38.761096154158118</v>
      </c>
      <c r="CN50" s="24">
        <f>IF(Calcul!$E55="SW",'ModelParams Lw'!F$18+'ModelParams Lw'!F$19*LOG(CN$3)+'ModelParams Lw'!F$20*(PI()/4*($D50/1000)^2),IF('ModelParams Lw'!F$21+'ModelParams Lw'!F$22*LOG(CN$3)+'ModelParams Lw'!F$23*(PI()/4*($D50/1000)^2)&lt;'ModelParams Lw'!F$18+'ModelParams Lw'!F$19*LOG(CN$3)+'ModelParams Lw'!F$20*(PI()/4*($D50/1000)^2),'ModelParams Lw'!F$18+'ModelParams Lw'!F$19*LOG(CN$3)+'ModelParams Lw'!F$20*(PI()/4*($D50/1000)^2),'ModelParams Lw'!F$21+'ModelParams Lw'!F$22*LOG(CN$3)+'ModelParams Lw'!F$23*(PI()/4*($D50/1000)^2)))</f>
        <v>42.457901012674256</v>
      </c>
      <c r="CO50" s="24">
        <f>IF(Calcul!$E55="SW",'ModelParams Lw'!G$18+'ModelParams Lw'!G$19*LOG(CO$3)+'ModelParams Lw'!G$20*(PI()/4*($D50/1000)^2),IF('ModelParams Lw'!G$21+'ModelParams Lw'!G$22*LOG(CO$3)+'ModelParams Lw'!G$23*(PI()/4*($D50/1000)^2)&lt;'ModelParams Lw'!G$18+'ModelParams Lw'!G$19*LOG(CO$3)+'ModelParams Lw'!G$20*(PI()/4*($D50/1000)^2),'ModelParams Lw'!G$18+'ModelParams Lw'!G$19*LOG(CO$3)+'ModelParams Lw'!G$20*(PI()/4*($D50/1000)^2),'ModelParams Lw'!G$21+'ModelParams Lw'!G$22*LOG(CO$3)+'ModelParams Lw'!G$23*(PI()/4*($D50/1000)^2)))</f>
        <v>39.983812335865188</v>
      </c>
      <c r="CP50" s="24">
        <f>IF(Calcul!$E55="SW",'ModelParams Lw'!H$18+'ModelParams Lw'!H$19*LOG(CP$3)+'ModelParams Lw'!H$20*(PI()/4*($D50/1000)^2),IF('ModelParams Lw'!H$21+'ModelParams Lw'!H$22*LOG(CP$3)+'ModelParams Lw'!H$23*(PI()/4*($D50/1000)^2)&lt;'ModelParams Lw'!H$18+'ModelParams Lw'!H$19*LOG(CP$3)+'ModelParams Lw'!H$20*(PI()/4*($D50/1000)^2),'ModelParams Lw'!H$18+'ModelParams Lw'!H$19*LOG(CP$3)+'ModelParams Lw'!H$20*(PI()/4*($D50/1000)^2),'ModelParams Lw'!H$21+'ModelParams Lw'!H$22*LOG(CP$3)+'ModelParams Lw'!H$23*(PI()/4*($D50/1000)^2)))</f>
        <v>40.306137042572608</v>
      </c>
      <c r="CQ50" s="24">
        <f>IF(Calcul!$E55="SW",'ModelParams Lw'!I$18+'ModelParams Lw'!I$19*LOG(CQ$3)+'ModelParams Lw'!I$20*(PI()/4*($D50/1000)^2),IF('ModelParams Lw'!I$21+'ModelParams Lw'!I$22*LOG(CQ$3)+'ModelParams Lw'!I$23*(PI()/4*($D50/1000)^2)&lt;'ModelParams Lw'!I$18+'ModelParams Lw'!I$19*LOG(CQ$3)+'ModelParams Lw'!I$20*(PI()/4*($D50/1000)^2),'ModelParams Lw'!I$18+'ModelParams Lw'!I$19*LOG(CQ$3)+'ModelParams Lw'!I$20*(PI()/4*($D50/1000)^2),'ModelParams Lw'!I$21+'ModelParams Lw'!I$22*LOG(CQ$3)+'ModelParams Lw'!I$23*(PI()/4*($D50/1000)^2)))</f>
        <v>35.604370798776131</v>
      </c>
      <c r="CR50" s="24">
        <f>IF(Calcul!$E55="SW",'ModelParams Lw'!J$18+'ModelParams Lw'!J$19*LOG(CR$3)+'ModelParams Lw'!J$20*(PI()/4*($D50/1000)^2),IF('ModelParams Lw'!J$21+'ModelParams Lw'!J$22*LOG(CR$3)+'ModelParams Lw'!J$23*(PI()/4*($D50/1000)^2)&lt;'ModelParams Lw'!J$18+'ModelParams Lw'!J$19*LOG(CR$3)+'ModelParams Lw'!J$20*(PI()/4*($D50/1000)^2),'ModelParams Lw'!J$18+'ModelParams Lw'!J$19*LOG(CR$3)+'ModelParams Lw'!J$20*(PI()/4*($D50/1000)^2),'ModelParams Lw'!J$21+'ModelParams Lw'!J$22*LOG(CR$3)+'ModelParams Lw'!J$23*(PI()/4*($D50/1000)^2)))</f>
        <v>26.405199060578074</v>
      </c>
      <c r="CS50" s="24" t="e">
        <f t="shared" si="3"/>
        <v>#DIV/0!</v>
      </c>
      <c r="CT50" s="24" t="e">
        <f t="shared" si="4"/>
        <v>#DIV/0!</v>
      </c>
      <c r="CU50" s="24" t="e">
        <f t="shared" si="5"/>
        <v>#DIV/0!</v>
      </c>
      <c r="CV50" s="24" t="e">
        <f t="shared" si="6"/>
        <v>#DIV/0!</v>
      </c>
      <c r="CW50" s="24" t="e">
        <f t="shared" si="7"/>
        <v>#DIV/0!</v>
      </c>
      <c r="CX50" s="24" t="e">
        <f t="shared" si="8"/>
        <v>#DIV/0!</v>
      </c>
      <c r="CY50" s="24" t="e">
        <f t="shared" si="9"/>
        <v>#DIV/0!</v>
      </c>
      <c r="CZ50" s="24" t="e">
        <f t="shared" si="10"/>
        <v>#DIV/0!</v>
      </c>
      <c r="DA50" s="24" t="e">
        <f>10*LOG10(IF(CS50="",0,POWER(10,((CS50+'ModelParams Lw'!$O$4)/10))) +IF(CT50="",0,POWER(10,((CT50+'ModelParams Lw'!$P$4)/10))) +IF(CU50="",0,POWER(10,((CU50+'ModelParams Lw'!$Q$4)/10))) +IF(CV50="",0,POWER(10,((CV50+'ModelParams Lw'!$R$4)/10))) +IF(CW50="",0,POWER(10,((CW50+'ModelParams Lw'!$S$4)/10))) +IF(CX50="",0,POWER(10,((CX50+'ModelParams Lw'!$T$4)/10))) +IF(CY50="",0,POWER(10,((CY50+'ModelParams Lw'!$U$4)/10)))+IF(CZ50="",0,POWER(10,((CZ50+'ModelParams Lw'!$V$4)/10))))</f>
        <v>#DIV/0!</v>
      </c>
      <c r="DB50" s="24" t="e">
        <f t="shared" si="27"/>
        <v>#DIV/0!</v>
      </c>
      <c r="DC50" s="24" t="e">
        <f>(CS50-'ModelParams Lw'!$O$10)/'ModelParams Lw'!$O$11</f>
        <v>#DIV/0!</v>
      </c>
      <c r="DD50" s="24" t="e">
        <f>(CT50-'ModelParams Lw'!$P$10)/'ModelParams Lw'!$P$11</f>
        <v>#DIV/0!</v>
      </c>
      <c r="DE50" s="24" t="e">
        <f>(CU50-'ModelParams Lw'!$Q$10)/'ModelParams Lw'!$Q$11</f>
        <v>#DIV/0!</v>
      </c>
      <c r="DF50" s="24" t="e">
        <f>(CV50-'ModelParams Lw'!$R$10)/'ModelParams Lw'!$R$11</f>
        <v>#DIV/0!</v>
      </c>
      <c r="DG50" s="24" t="e">
        <f>(CW50-'ModelParams Lw'!$S$10)/'ModelParams Lw'!$S$11</f>
        <v>#DIV/0!</v>
      </c>
      <c r="DH50" s="24" t="e">
        <f>(CX50-'ModelParams Lw'!$T$10)/'ModelParams Lw'!$T$11</f>
        <v>#DIV/0!</v>
      </c>
      <c r="DI50" s="24" t="e">
        <f>(CY50-'ModelParams Lw'!$U$10)/'ModelParams Lw'!$U$11</f>
        <v>#DIV/0!</v>
      </c>
      <c r="DJ50" s="24" t="e">
        <f>(CZ50-'ModelParams Lw'!$V$10)/'ModelParams Lw'!$V$11</f>
        <v>#DIV/0!</v>
      </c>
    </row>
    <row r="51" spans="1:114">
      <c r="A51" s="12">
        <f>Calcul!B53</f>
        <v>0</v>
      </c>
      <c r="B51" s="12">
        <f t="shared" si="11"/>
        <v>0</v>
      </c>
      <c r="C51" s="12">
        <f>Calcul!C53</f>
        <v>0</v>
      </c>
      <c r="D51" s="12">
        <f>Calcul!D56</f>
        <v>0</v>
      </c>
      <c r="E51" s="12">
        <f t="shared" si="12"/>
        <v>400</v>
      </c>
      <c r="F51" s="12">
        <f t="shared" si="13"/>
        <v>900</v>
      </c>
      <c r="G51" s="12" t="e">
        <f t="shared" si="14"/>
        <v>#DIV/0!</v>
      </c>
      <c r="H51" s="24" t="e">
        <f t="shared" si="28"/>
        <v>#DIV/0!</v>
      </c>
      <c r="I51" s="24">
        <f>'ModelParams Lw'!$B$6*EXP('ModelParams Lw'!$C$6*D51)</f>
        <v>-0.98585217513044054</v>
      </c>
      <c r="J51" s="24">
        <f>'ModelParams Lw'!$B$7*D51^2+'ModelParams Lw'!$C$7*D51+'ModelParams Lw'!$D$7</f>
        <v>-7.1</v>
      </c>
      <c r="K51" s="24">
        <f>'ModelParams Lw'!$B$8*D51^2+'ModelParams Lw'!$C$8*D51+'ModelParams Lw'!$D$8</f>
        <v>46.485999999999997</v>
      </c>
      <c r="L51" s="21" t="e">
        <f t="shared" si="29"/>
        <v>#DIV/0!</v>
      </c>
      <c r="M51" s="21" t="e">
        <f t="shared" si="29"/>
        <v>#DIV/0!</v>
      </c>
      <c r="N51" s="21" t="e">
        <f t="shared" si="29"/>
        <v>#DIV/0!</v>
      </c>
      <c r="O51" s="21" t="e">
        <f t="shared" si="29"/>
        <v>#DIV/0!</v>
      </c>
      <c r="P51" s="21" t="e">
        <f t="shared" si="29"/>
        <v>#DIV/0!</v>
      </c>
      <c r="Q51" s="21" t="e">
        <f t="shared" si="29"/>
        <v>#DIV/0!</v>
      </c>
      <c r="R51" s="21" t="e">
        <f t="shared" si="29"/>
        <v>#DIV/0!</v>
      </c>
      <c r="S51" s="21" t="e">
        <f t="shared" si="29"/>
        <v>#DIV/0!</v>
      </c>
      <c r="T51" s="24" t="e">
        <f>'ModelParams Lw'!$B$3+'ModelParams Lw'!$B$4*LOG10($B51/3600/(PI()/4*($D51/1000)^2))+'ModelParams Lw'!$B$5*LOG10(2*$H51/(1.2*($B51/3600/(PI()/4*($D51/1000)^2))^2))+10*LOG10($D51/1000)+L51</f>
        <v>#DIV/0!</v>
      </c>
      <c r="U51" s="24" t="e">
        <f>'ModelParams Lw'!$B$3+'ModelParams Lw'!$B$4*LOG10($B51/3600/(PI()/4*($D51/1000)^2))+'ModelParams Lw'!$B$5*LOG10(2*$H51/(1.2*($B51/3600/(PI()/4*($D51/1000)^2))^2))+10*LOG10($D51/1000)+M51</f>
        <v>#DIV/0!</v>
      </c>
      <c r="V51" s="24" t="e">
        <f>'ModelParams Lw'!$B$3+'ModelParams Lw'!$B$4*LOG10($B51/3600/(PI()/4*($D51/1000)^2))+'ModelParams Lw'!$B$5*LOG10(2*$H51/(1.2*($B51/3600/(PI()/4*($D51/1000)^2))^2))+10*LOG10($D51/1000)+N51</f>
        <v>#DIV/0!</v>
      </c>
      <c r="W51" s="24" t="e">
        <f>'ModelParams Lw'!$B$3+'ModelParams Lw'!$B$4*LOG10($B51/3600/(PI()/4*($D51/1000)^2))+'ModelParams Lw'!$B$5*LOG10(2*$H51/(1.2*($B51/3600/(PI()/4*($D51/1000)^2))^2))+10*LOG10($D51/1000)+O51</f>
        <v>#DIV/0!</v>
      </c>
      <c r="X51" s="24" t="e">
        <f>'ModelParams Lw'!$B$3+'ModelParams Lw'!$B$4*LOG10($B51/3600/(PI()/4*($D51/1000)^2))+'ModelParams Lw'!$B$5*LOG10(2*$H51/(1.2*($B51/3600/(PI()/4*($D51/1000)^2))^2))+10*LOG10($D51/1000)+P51</f>
        <v>#DIV/0!</v>
      </c>
      <c r="Y51" s="24" t="e">
        <f>'ModelParams Lw'!$B$3+'ModelParams Lw'!$B$4*LOG10($B51/3600/(PI()/4*($D51/1000)^2))+'ModelParams Lw'!$B$5*LOG10(2*$H51/(1.2*($B51/3600/(PI()/4*($D51/1000)^2))^2))+10*LOG10($D51/1000)+Q51</f>
        <v>#DIV/0!</v>
      </c>
      <c r="Z51" s="24" t="e">
        <f>'ModelParams Lw'!$B$3+'ModelParams Lw'!$B$4*LOG10($B51/3600/(PI()/4*($D51/1000)^2))+'ModelParams Lw'!$B$5*LOG10(2*$H51/(1.2*($B51/3600/(PI()/4*($D51/1000)^2))^2))+10*LOG10($D51/1000)+R51</f>
        <v>#DIV/0!</v>
      </c>
      <c r="AA51" s="24" t="e">
        <f>'ModelParams Lw'!$B$3+'ModelParams Lw'!$B$4*LOG10($B51/3600/(PI()/4*($D51/1000)^2))+'ModelParams Lw'!$B$5*LOG10(2*$H51/(1.2*($B51/3600/(PI()/4*($D51/1000)^2))^2))+10*LOG10($D51/1000)+S51</f>
        <v>#DIV/0!</v>
      </c>
      <c r="AB51" s="24" t="e">
        <f>10*LOG10(IF(T51="",0,POWER(10,((T51+'ModelParams Lw'!$O$4)/10))) +IF(U51="",0,POWER(10,((U51+'ModelParams Lw'!$P$4)/10))) +IF(V51="",0,POWER(10,((V51+'ModelParams Lw'!$Q$4)/10))) +IF(W51="",0,POWER(10,((W51+'ModelParams Lw'!$R$4)/10))) +IF(X51="",0,POWER(10,((X51+'ModelParams Lw'!$S$4)/10))) +IF(Y51="",0,POWER(10,((Y51+'ModelParams Lw'!$T$4)/10))) +IF(Z51="",0,POWER(10,((Z51+'ModelParams Lw'!$U$4)/10)))+IF(AA51="",0,POWER(10,((AA51+'ModelParams Lw'!$V$4)/10))))</f>
        <v>#DIV/0!</v>
      </c>
      <c r="AC51" s="24" t="e">
        <f t="shared" si="16"/>
        <v>#DIV/0!</v>
      </c>
      <c r="AD51" s="24" t="e">
        <f>(T51-'ModelParams Lw'!O$10)/'ModelParams Lw'!O$11</f>
        <v>#DIV/0!</v>
      </c>
      <c r="AE51" s="24" t="e">
        <f>(U51-'ModelParams Lw'!P$10)/'ModelParams Lw'!P$11</f>
        <v>#DIV/0!</v>
      </c>
      <c r="AF51" s="24" t="e">
        <f>(V51-'ModelParams Lw'!Q$10)/'ModelParams Lw'!Q$11</f>
        <v>#DIV/0!</v>
      </c>
      <c r="AG51" s="24" t="e">
        <f>(W51-'ModelParams Lw'!R$10)/'ModelParams Lw'!R$11</f>
        <v>#DIV/0!</v>
      </c>
      <c r="AH51" s="24" t="e">
        <f>(X51-'ModelParams Lw'!S$10)/'ModelParams Lw'!S$11</f>
        <v>#DIV/0!</v>
      </c>
      <c r="AI51" s="24" t="e">
        <f>(Y51-'ModelParams Lw'!T$10)/'ModelParams Lw'!T$11</f>
        <v>#DIV/0!</v>
      </c>
      <c r="AJ51" s="24" t="e">
        <f>(Z51-'ModelParams Lw'!U$10)/'ModelParams Lw'!U$11</f>
        <v>#DIV/0!</v>
      </c>
      <c r="AK51" s="24" t="e">
        <f>(AA51-'ModelParams Lw'!V$10)/'ModelParams Lw'!V$11</f>
        <v>#DIV/0!</v>
      </c>
      <c r="AL51" s="24" t="e">
        <f t="shared" si="17"/>
        <v>#DIV/0!</v>
      </c>
      <c r="AM51" s="24" t="e">
        <f>LOOKUP($G51,SilencerParams!$E$3:$E$98,SilencerParams!K$3:K$98)</f>
        <v>#DIV/0!</v>
      </c>
      <c r="AN51" s="24" t="e">
        <f>LOOKUP($G51,SilencerParams!$E$3:$E$98,SilencerParams!L$3:L$98)</f>
        <v>#DIV/0!</v>
      </c>
      <c r="AO51" s="24" t="e">
        <f>LOOKUP($G51,SilencerParams!$E$3:$E$98,SilencerParams!M$3:M$98)</f>
        <v>#DIV/0!</v>
      </c>
      <c r="AP51" s="24" t="e">
        <f>LOOKUP($G51,SilencerParams!$E$3:$E$98,SilencerParams!N$3:N$98)</f>
        <v>#DIV/0!</v>
      </c>
      <c r="AQ51" s="24" t="e">
        <f>LOOKUP($G51,SilencerParams!$E$3:$E$98,SilencerParams!O$3:O$98)</f>
        <v>#DIV/0!</v>
      </c>
      <c r="AR51" s="24" t="e">
        <f>LOOKUP($G51,SilencerParams!$E$3:$E$98,SilencerParams!P$3:P$98)</f>
        <v>#DIV/0!</v>
      </c>
      <c r="AS51" s="24" t="e">
        <f>LOOKUP($G51,SilencerParams!$E$3:$E$98,SilencerParams!Q$3:Q$98)</f>
        <v>#DIV/0!</v>
      </c>
      <c r="AT51" s="24" t="e">
        <f>LOOKUP($G51,SilencerParams!$E$3:$E$98,SilencerParams!R$3:R$98)</f>
        <v>#DIV/0!</v>
      </c>
      <c r="AU51" s="151" t="e">
        <f>LOOKUP($G51,SilencerParams!$E$3:$E$98,SilencerParams!S$3:S$98)</f>
        <v>#DIV/0!</v>
      </c>
      <c r="AV51" s="151" t="e">
        <f>LOOKUP($G51,SilencerParams!$E$3:$E$98,SilencerParams!T$3:T$98)</f>
        <v>#DIV/0!</v>
      </c>
      <c r="AW51" s="151" t="e">
        <f>LOOKUP($G51,SilencerParams!$E$3:$E$98,SilencerParams!U$3:U$98)</f>
        <v>#DIV/0!</v>
      </c>
      <c r="AX51" s="151" t="e">
        <f>LOOKUP($G51,SilencerParams!$E$3:$E$98,SilencerParams!V$3:V$98)</f>
        <v>#DIV/0!</v>
      </c>
      <c r="AY51" s="151" t="e">
        <f>LOOKUP($G51,SilencerParams!$E$3:$E$98,SilencerParams!W$3:W$98)</f>
        <v>#DIV/0!</v>
      </c>
      <c r="AZ51" s="151" t="e">
        <f>LOOKUP($G51,SilencerParams!$E$3:$E$98,SilencerParams!X$3:X$98)</f>
        <v>#DIV/0!</v>
      </c>
      <c r="BA51" s="151" t="e">
        <f>LOOKUP($G51,SilencerParams!$E$3:$E$98,SilencerParams!Y$3:Y$98)</f>
        <v>#DIV/0!</v>
      </c>
      <c r="BB51" s="151" t="e">
        <f>LOOKUP($G51,SilencerParams!$E$3:$E$98,SilencerParams!Z$3:Z$98)</f>
        <v>#DIV/0!</v>
      </c>
      <c r="BC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LOOKUP(IF(MROUND($AL51,2)&lt;=$AL51,CONCATENATE($D51,IF($F51&gt;=1000,$F51,CONCATENATE(0,$F51)),CONCATENATE(0,MROUND($AL51,2)+2)),CONCATENATE($D51,IF($F51&gt;=1000,$F51,CONCATENATE(0,$F51)),CONCATENATE(0,MROUND($AL51,2)-2))),SilencerParams!$E$3:$E$98,SilencerParams!S$3:S$98)</f>
        <v>#DIV/0!</v>
      </c>
      <c r="BD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LOOKUP(IF(MROUND($AL51,2)&lt;=$AL51,CONCATENATE($D51,IF($F51&gt;=1000,$F51,CONCATENATE(0,$F51)),CONCATENATE(0,MROUND($AL51,2)+2)),CONCATENATE($D51,IF($F51&gt;=1000,$F51,CONCATENATE(0,$F51)),CONCATENATE(0,MROUND($AL51,2)-2))),SilencerParams!$E$3:$E$98,SilencerParams!T$3:T$98)</f>
        <v>#DIV/0!</v>
      </c>
      <c r="BE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LOOKUP(IF(MROUND($AL51,2)&lt;=$AL51,CONCATENATE($D51,IF($F51&gt;=1000,$F51,CONCATENATE(0,$F51)),CONCATENATE(0,MROUND($AL51,2)+2)),CONCATENATE($D51,IF($F51&gt;=1000,$F51,CONCATENATE(0,$F51)),CONCATENATE(0,MROUND($AL51,2)-2))),SilencerParams!$E$3:$E$98,SilencerParams!U$3:U$98)</f>
        <v>#DIV/0!</v>
      </c>
      <c r="BF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LOOKUP(IF(MROUND($AL51,2)&lt;=$AL51,CONCATENATE($D51,IF($F51&gt;=1000,$F51,CONCATENATE(0,$F51)),CONCATENATE(0,MROUND($AL51,2)+2)),CONCATENATE($D51,IF($F51&gt;=1000,$F51,CONCATENATE(0,$F51)),CONCATENATE(0,MROUND($AL51,2)-2))),SilencerParams!$E$3:$E$98,SilencerParams!V$3:V$98)</f>
        <v>#DIV/0!</v>
      </c>
      <c r="BG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LOOKUP(IF(MROUND($AL51,2)&lt;=$AL51,CONCATENATE($D51,IF($F51&gt;=1000,$F51,CONCATENATE(0,$F51)),CONCATENATE(0,MROUND($AL51,2)+2)),CONCATENATE($D51,IF($F51&gt;=1000,$F51,CONCATENATE(0,$F51)),CONCATENATE(0,MROUND($AL51,2)-2))),SilencerParams!$E$3:$E$98,SilencerParams!W$3:W$98)</f>
        <v>#DIV/0!</v>
      </c>
      <c r="BH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LOOKUP(IF(MROUND($AL51,2)&lt;=$AL51,CONCATENATE($D51,IF($F51&gt;=1000,$F51,CONCATENATE(0,$F51)),CONCATENATE(0,MROUND($AL51,2)+2)),CONCATENATE($D51,IF($F51&gt;=1000,$F51,CONCATENATE(0,$F51)),CONCATENATE(0,MROUND($AL51,2)-2))),SilencerParams!$E$3:$E$98,SilencerParams!X$3:X$98)</f>
        <v>#DIV/0!</v>
      </c>
      <c r="BI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LOOKUP(IF(MROUND($AL51,2)&lt;=$AL51,CONCATENATE($D51,IF($F51&gt;=1000,$F51,CONCATENATE(0,$F51)),CONCATENATE(0,MROUND($AL51,2)+2)),CONCATENATE($D51,IF($F51&gt;=1000,$F51,CONCATENATE(0,$F51)),CONCATENATE(0,MROUND($AL51,2)-2))),SilencerParams!$E$3:$E$98,SilencerParams!Y$3:Y$98)</f>
        <v>#DIV/0!</v>
      </c>
      <c r="BJ51" s="151" t="e">
        <f>LOOKUP(IF(MROUND($AL51,2)&lt;=$AL51,CONCATENATE($D51,IF($F51&gt;=1000,$F51,CONCATENATE(0,$F51)),CONCATENATE(0,MROUND($AL51,2)+2)),CONCATENATE($D51,IF($F51&gt;=1000,$F51,CONCATENATE(0,$F51)),CONCATENATE(0,MROUND($AL51,2)-2))),SilencerParams!$E$3:$E$98,SilencerParams!Z$3:Z$98)</f>
        <v>#DIV/0!</v>
      </c>
      <c r="BK51" s="151" t="e">
        <f>IF($AL51&lt;2,LOOKUP(CONCATENATE($D51,IF($E51&gt;=1000,$E51,CONCATENATE(0,$E51)),"02"),SilencerParams!$E$3:$E$98,SilencerParams!S$3:S$98)/(LOG10(2)-LOG10(0.0001))*(LOG10($AL51)-LOG10(0.0001)),(BC51-AU51)/(LOG10(IF(MROUND($AL51,2)&lt;=$AL51,MROUND($AL51,2)+2,MROUND($AL51,2)-2))-LOG10(MROUND($AL51,2)))*(LOG10($AL51)-LOG10(MROUND($AL51,2)))+AU51)</f>
        <v>#DIV/0!</v>
      </c>
      <c r="BL51" s="151" t="e">
        <f>IF($AL51&lt;2,LOOKUP(CONCATENATE($D51,IF($E51&gt;=1000,$E51,CONCATENATE(0,$E51)),"02"),SilencerParams!$E$3:$E$98,SilencerParams!T$3:T$98)/(LOG10(2)-LOG10(0.0001))*(LOG10($AL51)-LOG10(0.0001)),(BD51-AV51)/(LOG10(IF(MROUND($AL51,2)&lt;=$AL51,MROUND($AL51,2)+2,MROUND($AL51,2)-2))-LOG10(MROUND($AL51,2)))*(LOG10($AL51)-LOG10(MROUND($AL51,2)))+AV51)</f>
        <v>#DIV/0!</v>
      </c>
      <c r="BM51" s="151" t="e">
        <f>IF($AL51&lt;2,LOOKUP(CONCATENATE($D51,IF($E51&gt;=1000,$E51,CONCATENATE(0,$E51)),"02"),SilencerParams!$E$3:$E$98,SilencerParams!U$3:U$98)/(LOG10(2)-LOG10(0.0001))*(LOG10($AL51)-LOG10(0.0001)),(BE51-AW51)/(LOG10(IF(MROUND($AL51,2)&lt;=$AL51,MROUND($AL51,2)+2,MROUND($AL51,2)-2))-LOG10(MROUND($AL51,2)))*(LOG10($AL51)-LOG10(MROUND($AL51,2)))+AW51)</f>
        <v>#DIV/0!</v>
      </c>
      <c r="BN51" s="151" t="e">
        <f>IF($AL51&lt;2,LOOKUP(CONCATENATE($D51,IF($E51&gt;=1000,$E51,CONCATENATE(0,$E51)),"02"),SilencerParams!$E$3:$E$98,SilencerParams!V$3:V$98)/(LOG10(2)-LOG10(0.0001))*(LOG10($AL51)-LOG10(0.0001)),(BF51-AX51)/(LOG10(IF(MROUND($AL51,2)&lt;=$AL51,MROUND($AL51,2)+2,MROUND($AL51,2)-2))-LOG10(MROUND($AL51,2)))*(LOG10($AL51)-LOG10(MROUND($AL51,2)))+AX51)</f>
        <v>#DIV/0!</v>
      </c>
      <c r="BO51" s="151" t="e">
        <f>IF($AL51&lt;2,LOOKUP(CONCATENATE($D51,IF($E51&gt;=1000,$E51,CONCATENATE(0,$E51)),"02"),SilencerParams!$E$3:$E$98,SilencerParams!W$3:W$98)/(LOG10(2)-LOG10(0.0001))*(LOG10($AL51)-LOG10(0.0001)),(BG51-AY51)/(LOG10(IF(MROUND($AL51,2)&lt;=$AL51,MROUND($AL51,2)+2,MROUND($AL51,2)-2))-LOG10(MROUND($AL51,2)))*(LOG10($AL51)-LOG10(MROUND($AL51,2)))+AY51)</f>
        <v>#DIV/0!</v>
      </c>
      <c r="BP51" s="151" t="e">
        <f>IF($AL51&lt;2,LOOKUP(CONCATENATE($D51,IF($E51&gt;=1000,$E51,CONCATENATE(0,$E51)),"02"),SilencerParams!$E$3:$E$98,SilencerParams!X$3:X$98)/(LOG10(2)-LOG10(0.0001))*(LOG10($AL51)-LOG10(0.0001)),(BH51-AZ51)/(LOG10(IF(MROUND($AL51,2)&lt;=$AL51,MROUND($AL51,2)+2,MROUND($AL51,2)-2))-LOG10(MROUND($AL51,2)))*(LOG10($AL51)-LOG10(MROUND($AL51,2)))+AZ51)</f>
        <v>#DIV/0!</v>
      </c>
      <c r="BQ51" s="151" t="e">
        <f>IF($AL51&lt;2,LOOKUP(CONCATENATE($D51,IF($E51&gt;=1000,$E51,CONCATENATE(0,$E51)),"02"),SilencerParams!$E$3:$E$98,SilencerParams!Y$3:Y$98)/(LOG10(2)-LOG10(0.0001))*(LOG10($AL51)-LOG10(0.0001)),(BI51-BA51)/(LOG10(IF(MROUND($AL51,2)&lt;=$AL51,MROUND($AL51,2)+2,MROUND($AL51,2)-2))-LOG10(MROUND($AL51,2)))*(LOG10($AL51)-LOG10(MROUND($AL51,2)))+BA51)</f>
        <v>#DIV/0!</v>
      </c>
      <c r="BR51" s="151" t="e">
        <f>IF($AL51&lt;2,LOOKUP(CONCATENATE($D51,IF($E51&gt;=1000,$E51,CONCATENATE(0,$E51)),"02"),SilencerParams!$E$3:$E$98,SilencerParams!Z$3:Z$98)/(LOG10(2)-LOG10(0.0001))*(LOG10($AL51)-LOG10(0.0001)),(BJ51-BB51)/(LOG10(IF(MROUND($AL51,2)&lt;=$AL51,MROUND($AL51,2)+2,MROUND($AL51,2)-2))-LOG10(MROUND($AL51,2)))*(LOG10($AL51)-LOG10(MROUND($AL51,2)))+BB51)</f>
        <v>#DIV/0!</v>
      </c>
      <c r="BS51" s="24" t="e">
        <f t="shared" si="18"/>
        <v>#DIV/0!</v>
      </c>
      <c r="BT51" s="24" t="e">
        <f t="shared" si="19"/>
        <v>#DIV/0!</v>
      </c>
      <c r="BU51" s="24" t="e">
        <f t="shared" si="20"/>
        <v>#DIV/0!</v>
      </c>
      <c r="BV51" s="24" t="e">
        <f t="shared" si="21"/>
        <v>#DIV/0!</v>
      </c>
      <c r="BW51" s="24" t="e">
        <f t="shared" si="22"/>
        <v>#DIV/0!</v>
      </c>
      <c r="BX51" s="24" t="e">
        <f t="shared" si="23"/>
        <v>#DIV/0!</v>
      </c>
      <c r="BY51" s="24" t="e">
        <f t="shared" si="24"/>
        <v>#DIV/0!</v>
      </c>
      <c r="BZ51" s="24" t="e">
        <f t="shared" si="25"/>
        <v>#DIV/0!</v>
      </c>
      <c r="CA51" s="24" t="e">
        <f>10*LOG10(IF(BS51="",0,POWER(10,((BS51+'ModelParams Lw'!$O$4)/10))) +IF(BT51="",0,POWER(10,((BT51+'ModelParams Lw'!$P$4)/10))) +IF(BU51="",0,POWER(10,((BU51+'ModelParams Lw'!$Q$4)/10))) +IF(BV51="",0,POWER(10,((BV51+'ModelParams Lw'!$R$4)/10))) +IF(BW51="",0,POWER(10,((BW51+'ModelParams Lw'!$S$4)/10))) +IF(BX51="",0,POWER(10,((BX51+'ModelParams Lw'!$T$4)/10))) +IF(BY51="",0,POWER(10,((BY51+'ModelParams Lw'!$U$4)/10)))+IF(BZ51="",0,POWER(10,((BZ51+'ModelParams Lw'!$V$4)/10))))</f>
        <v>#DIV/0!</v>
      </c>
      <c r="CB51" s="24" t="e">
        <f t="shared" si="26"/>
        <v>#DIV/0!</v>
      </c>
      <c r="CC51" s="24" t="e">
        <f>(BS51-'ModelParams Lw'!O$10)/'ModelParams Lw'!O$11</f>
        <v>#DIV/0!</v>
      </c>
      <c r="CD51" s="24" t="e">
        <f>(BT51-'ModelParams Lw'!P$10)/'ModelParams Lw'!P$11</f>
        <v>#DIV/0!</v>
      </c>
      <c r="CE51" s="24" t="e">
        <f>(BU51-'ModelParams Lw'!Q$10)/'ModelParams Lw'!Q$11</f>
        <v>#DIV/0!</v>
      </c>
      <c r="CF51" s="24" t="e">
        <f>(BV51-'ModelParams Lw'!R$10)/'ModelParams Lw'!R$11</f>
        <v>#DIV/0!</v>
      </c>
      <c r="CG51" s="24" t="e">
        <f>(BW51-'ModelParams Lw'!S$10)/'ModelParams Lw'!S$11</f>
        <v>#DIV/0!</v>
      </c>
      <c r="CH51" s="24" t="e">
        <f>(BX51-'ModelParams Lw'!T$10)/'ModelParams Lw'!T$11</f>
        <v>#DIV/0!</v>
      </c>
      <c r="CI51" s="24" t="e">
        <f>(BY51-'ModelParams Lw'!U$10)/'ModelParams Lw'!U$11</f>
        <v>#DIV/0!</v>
      </c>
      <c r="CJ51" s="24" t="e">
        <f>(BZ51-'ModelParams Lw'!V$10)/'ModelParams Lw'!V$11</f>
        <v>#DIV/0!</v>
      </c>
      <c r="CK51" s="24">
        <f>IF(Calcul!$E56="SW",'ModelParams Lw'!C$18+'ModelParams Lw'!C$19*LOG(CK$3)+'ModelParams Lw'!C$20*(PI()/4*($D51/1000)^2),IF('ModelParams Lw'!C$21+'ModelParams Lw'!C$22*LOG(CK$3)+'ModelParams Lw'!C$23*(PI()/4*($D51/1000)^2)&lt;'ModelParams Lw'!C$18+'ModelParams Lw'!C$19*LOG(CK$3)+'ModelParams Lw'!C$20*(PI()/4*($D51/1000)^2),'ModelParams Lw'!C$18+'ModelParams Lw'!C$19*LOG(CK$3)+'ModelParams Lw'!C$20*(PI()/4*($D51/1000)^2),'ModelParams Lw'!C$21+'ModelParams Lw'!C$22*LOG(CK$3)+'ModelParams Lw'!C$23*(PI()/4*($D51/1000)^2)))</f>
        <v>31.246735224896717</v>
      </c>
      <c r="CL51" s="24">
        <f>IF(Calcul!$E56="SW",'ModelParams Lw'!D$18+'ModelParams Lw'!D$19*LOG(CL$3)+'ModelParams Lw'!D$20*(PI()/4*($D51/1000)^2),IF('ModelParams Lw'!D$21+'ModelParams Lw'!D$22*LOG(CL$3)+'ModelParams Lw'!D$23*(PI()/4*($D51/1000)^2)&lt;'ModelParams Lw'!D$18+'ModelParams Lw'!D$19*LOG(CL$3)+'ModelParams Lw'!D$20*(PI()/4*($D51/1000)^2),'ModelParams Lw'!D$18+'ModelParams Lw'!D$19*LOG(CL$3)+'ModelParams Lw'!D$20*(PI()/4*($D51/1000)^2),'ModelParams Lw'!D$21+'ModelParams Lw'!D$22*LOG(CL$3)+'ModelParams Lw'!D$23*(PI()/4*($D51/1000)^2)))</f>
        <v>39.203910379364636</v>
      </c>
      <c r="CM51" s="24">
        <f>IF(Calcul!$E56="SW",'ModelParams Lw'!E$18+'ModelParams Lw'!E$19*LOG(CM$3)+'ModelParams Lw'!E$20*(PI()/4*($D51/1000)^2),IF('ModelParams Lw'!E$21+'ModelParams Lw'!E$22*LOG(CM$3)+'ModelParams Lw'!E$23*(PI()/4*($D51/1000)^2)&lt;'ModelParams Lw'!E$18+'ModelParams Lw'!E$19*LOG(CM$3)+'ModelParams Lw'!E$20*(PI()/4*($D51/1000)^2),'ModelParams Lw'!E$18+'ModelParams Lw'!E$19*LOG(CM$3)+'ModelParams Lw'!E$20*(PI()/4*($D51/1000)^2),'ModelParams Lw'!E$21+'ModelParams Lw'!E$22*LOG(CM$3)+'ModelParams Lw'!E$23*(PI()/4*($D51/1000)^2)))</f>
        <v>38.761096154158118</v>
      </c>
      <c r="CN51" s="24">
        <f>IF(Calcul!$E56="SW",'ModelParams Lw'!F$18+'ModelParams Lw'!F$19*LOG(CN$3)+'ModelParams Lw'!F$20*(PI()/4*($D51/1000)^2),IF('ModelParams Lw'!F$21+'ModelParams Lw'!F$22*LOG(CN$3)+'ModelParams Lw'!F$23*(PI()/4*($D51/1000)^2)&lt;'ModelParams Lw'!F$18+'ModelParams Lw'!F$19*LOG(CN$3)+'ModelParams Lw'!F$20*(PI()/4*($D51/1000)^2),'ModelParams Lw'!F$18+'ModelParams Lw'!F$19*LOG(CN$3)+'ModelParams Lw'!F$20*(PI()/4*($D51/1000)^2),'ModelParams Lw'!F$21+'ModelParams Lw'!F$22*LOG(CN$3)+'ModelParams Lw'!F$23*(PI()/4*($D51/1000)^2)))</f>
        <v>42.457901012674256</v>
      </c>
      <c r="CO51" s="24">
        <f>IF(Calcul!$E56="SW",'ModelParams Lw'!G$18+'ModelParams Lw'!G$19*LOG(CO$3)+'ModelParams Lw'!G$20*(PI()/4*($D51/1000)^2),IF('ModelParams Lw'!G$21+'ModelParams Lw'!G$22*LOG(CO$3)+'ModelParams Lw'!G$23*(PI()/4*($D51/1000)^2)&lt;'ModelParams Lw'!G$18+'ModelParams Lw'!G$19*LOG(CO$3)+'ModelParams Lw'!G$20*(PI()/4*($D51/1000)^2),'ModelParams Lw'!G$18+'ModelParams Lw'!G$19*LOG(CO$3)+'ModelParams Lw'!G$20*(PI()/4*($D51/1000)^2),'ModelParams Lw'!G$21+'ModelParams Lw'!G$22*LOG(CO$3)+'ModelParams Lw'!G$23*(PI()/4*($D51/1000)^2)))</f>
        <v>39.983812335865188</v>
      </c>
      <c r="CP51" s="24">
        <f>IF(Calcul!$E56="SW",'ModelParams Lw'!H$18+'ModelParams Lw'!H$19*LOG(CP$3)+'ModelParams Lw'!H$20*(PI()/4*($D51/1000)^2),IF('ModelParams Lw'!H$21+'ModelParams Lw'!H$22*LOG(CP$3)+'ModelParams Lw'!H$23*(PI()/4*($D51/1000)^2)&lt;'ModelParams Lw'!H$18+'ModelParams Lw'!H$19*LOG(CP$3)+'ModelParams Lw'!H$20*(PI()/4*($D51/1000)^2),'ModelParams Lw'!H$18+'ModelParams Lw'!H$19*LOG(CP$3)+'ModelParams Lw'!H$20*(PI()/4*($D51/1000)^2),'ModelParams Lw'!H$21+'ModelParams Lw'!H$22*LOG(CP$3)+'ModelParams Lw'!H$23*(PI()/4*($D51/1000)^2)))</f>
        <v>40.306137042572608</v>
      </c>
      <c r="CQ51" s="24">
        <f>IF(Calcul!$E56="SW",'ModelParams Lw'!I$18+'ModelParams Lw'!I$19*LOG(CQ$3)+'ModelParams Lw'!I$20*(PI()/4*($D51/1000)^2),IF('ModelParams Lw'!I$21+'ModelParams Lw'!I$22*LOG(CQ$3)+'ModelParams Lw'!I$23*(PI()/4*($D51/1000)^2)&lt;'ModelParams Lw'!I$18+'ModelParams Lw'!I$19*LOG(CQ$3)+'ModelParams Lw'!I$20*(PI()/4*($D51/1000)^2),'ModelParams Lw'!I$18+'ModelParams Lw'!I$19*LOG(CQ$3)+'ModelParams Lw'!I$20*(PI()/4*($D51/1000)^2),'ModelParams Lw'!I$21+'ModelParams Lw'!I$22*LOG(CQ$3)+'ModelParams Lw'!I$23*(PI()/4*($D51/1000)^2)))</f>
        <v>35.604370798776131</v>
      </c>
      <c r="CR51" s="24">
        <f>IF(Calcul!$E56="SW",'ModelParams Lw'!J$18+'ModelParams Lw'!J$19*LOG(CR$3)+'ModelParams Lw'!J$20*(PI()/4*($D51/1000)^2),IF('ModelParams Lw'!J$21+'ModelParams Lw'!J$22*LOG(CR$3)+'ModelParams Lw'!J$23*(PI()/4*($D51/1000)^2)&lt;'ModelParams Lw'!J$18+'ModelParams Lw'!J$19*LOG(CR$3)+'ModelParams Lw'!J$20*(PI()/4*($D51/1000)^2),'ModelParams Lw'!J$18+'ModelParams Lw'!J$19*LOG(CR$3)+'ModelParams Lw'!J$20*(PI()/4*($D51/1000)^2),'ModelParams Lw'!J$21+'ModelParams Lw'!J$22*LOG(CR$3)+'ModelParams Lw'!J$23*(PI()/4*($D51/1000)^2)))</f>
        <v>26.405199060578074</v>
      </c>
      <c r="CS51" s="24" t="e">
        <f t="shared" si="3"/>
        <v>#DIV/0!</v>
      </c>
      <c r="CT51" s="24" t="e">
        <f t="shared" si="4"/>
        <v>#DIV/0!</v>
      </c>
      <c r="CU51" s="24" t="e">
        <f t="shared" si="5"/>
        <v>#DIV/0!</v>
      </c>
      <c r="CV51" s="24" t="e">
        <f t="shared" si="6"/>
        <v>#DIV/0!</v>
      </c>
      <c r="CW51" s="24" t="e">
        <f t="shared" si="7"/>
        <v>#DIV/0!</v>
      </c>
      <c r="CX51" s="24" t="e">
        <f t="shared" si="8"/>
        <v>#DIV/0!</v>
      </c>
      <c r="CY51" s="24" t="e">
        <f t="shared" si="9"/>
        <v>#DIV/0!</v>
      </c>
      <c r="CZ51" s="24" t="e">
        <f t="shared" si="10"/>
        <v>#DIV/0!</v>
      </c>
      <c r="DA51" s="24" t="e">
        <f>10*LOG10(IF(CS51="",0,POWER(10,((CS51+'ModelParams Lw'!$O$4)/10))) +IF(CT51="",0,POWER(10,((CT51+'ModelParams Lw'!$P$4)/10))) +IF(CU51="",0,POWER(10,((CU51+'ModelParams Lw'!$Q$4)/10))) +IF(CV51="",0,POWER(10,((CV51+'ModelParams Lw'!$R$4)/10))) +IF(CW51="",0,POWER(10,((CW51+'ModelParams Lw'!$S$4)/10))) +IF(CX51="",0,POWER(10,((CX51+'ModelParams Lw'!$T$4)/10))) +IF(CY51="",0,POWER(10,((CY51+'ModelParams Lw'!$U$4)/10)))+IF(CZ51="",0,POWER(10,((CZ51+'ModelParams Lw'!$V$4)/10))))</f>
        <v>#DIV/0!</v>
      </c>
      <c r="DB51" s="24" t="e">
        <f t="shared" si="27"/>
        <v>#DIV/0!</v>
      </c>
      <c r="DC51" s="24" t="e">
        <f>(CS51-'ModelParams Lw'!$O$10)/'ModelParams Lw'!$O$11</f>
        <v>#DIV/0!</v>
      </c>
      <c r="DD51" s="24" t="e">
        <f>(CT51-'ModelParams Lw'!$P$10)/'ModelParams Lw'!$P$11</f>
        <v>#DIV/0!</v>
      </c>
      <c r="DE51" s="24" t="e">
        <f>(CU51-'ModelParams Lw'!$Q$10)/'ModelParams Lw'!$Q$11</f>
        <v>#DIV/0!</v>
      </c>
      <c r="DF51" s="24" t="e">
        <f>(CV51-'ModelParams Lw'!$R$10)/'ModelParams Lw'!$R$11</f>
        <v>#DIV/0!</v>
      </c>
      <c r="DG51" s="24" t="e">
        <f>(CW51-'ModelParams Lw'!$S$10)/'ModelParams Lw'!$S$11</f>
        <v>#DIV/0!</v>
      </c>
      <c r="DH51" s="24" t="e">
        <f>(CX51-'ModelParams Lw'!$T$10)/'ModelParams Lw'!$T$11</f>
        <v>#DIV/0!</v>
      </c>
      <c r="DI51" s="24" t="e">
        <f>(CY51-'ModelParams Lw'!$U$10)/'ModelParams Lw'!$U$11</f>
        <v>#DIV/0!</v>
      </c>
      <c r="DJ51" s="24" t="e">
        <f>(CZ51-'ModelParams Lw'!$V$10)/'ModelParams Lw'!$V$11</f>
        <v>#DIV/0!</v>
      </c>
    </row>
    <row r="52" spans="1:114">
      <c r="A52" s="12">
        <f>Calcul!B54</f>
        <v>0</v>
      </c>
      <c r="B52" s="12">
        <f t="shared" si="11"/>
        <v>0</v>
      </c>
      <c r="C52" s="12">
        <f>Calcul!C54</f>
        <v>0</v>
      </c>
      <c r="D52" s="12">
        <f>Calcul!D57</f>
        <v>0</v>
      </c>
      <c r="E52" s="12">
        <f t="shared" si="12"/>
        <v>400</v>
      </c>
      <c r="F52" s="12">
        <f t="shared" si="13"/>
        <v>900</v>
      </c>
      <c r="G52" s="12" t="e">
        <f t="shared" si="14"/>
        <v>#DIV/0!</v>
      </c>
      <c r="H52" s="24" t="e">
        <f t="shared" si="28"/>
        <v>#DIV/0!</v>
      </c>
      <c r="I52" s="24">
        <f>'ModelParams Lw'!$B$6*EXP('ModelParams Lw'!$C$6*D52)</f>
        <v>-0.98585217513044054</v>
      </c>
      <c r="J52" s="24">
        <f>'ModelParams Lw'!$B$7*D52^2+'ModelParams Lw'!$C$7*D52+'ModelParams Lw'!$D$7</f>
        <v>-7.1</v>
      </c>
      <c r="K52" s="24">
        <f>'ModelParams Lw'!$B$8*D52^2+'ModelParams Lw'!$C$8*D52+'ModelParams Lw'!$D$8</f>
        <v>46.485999999999997</v>
      </c>
      <c r="L52" s="21" t="e">
        <f t="shared" si="29"/>
        <v>#DIV/0!</v>
      </c>
      <c r="M52" s="21" t="e">
        <f t="shared" si="29"/>
        <v>#DIV/0!</v>
      </c>
      <c r="N52" s="21" t="e">
        <f t="shared" si="29"/>
        <v>#DIV/0!</v>
      </c>
      <c r="O52" s="21" t="e">
        <f t="shared" si="29"/>
        <v>#DIV/0!</v>
      </c>
      <c r="P52" s="21" t="e">
        <f t="shared" si="29"/>
        <v>#DIV/0!</v>
      </c>
      <c r="Q52" s="21" t="e">
        <f t="shared" si="29"/>
        <v>#DIV/0!</v>
      </c>
      <c r="R52" s="21" t="e">
        <f t="shared" si="29"/>
        <v>#DIV/0!</v>
      </c>
      <c r="S52" s="21" t="e">
        <f t="shared" si="29"/>
        <v>#DIV/0!</v>
      </c>
      <c r="T52" s="24" t="e">
        <f>'ModelParams Lw'!$B$3+'ModelParams Lw'!$B$4*LOG10($B52/3600/(PI()/4*($D52/1000)^2))+'ModelParams Lw'!$B$5*LOG10(2*$H52/(1.2*($B52/3600/(PI()/4*($D52/1000)^2))^2))+10*LOG10($D52/1000)+L52</f>
        <v>#DIV/0!</v>
      </c>
      <c r="U52" s="24" t="e">
        <f>'ModelParams Lw'!$B$3+'ModelParams Lw'!$B$4*LOG10($B52/3600/(PI()/4*($D52/1000)^2))+'ModelParams Lw'!$B$5*LOG10(2*$H52/(1.2*($B52/3600/(PI()/4*($D52/1000)^2))^2))+10*LOG10($D52/1000)+M52</f>
        <v>#DIV/0!</v>
      </c>
      <c r="V52" s="24" t="e">
        <f>'ModelParams Lw'!$B$3+'ModelParams Lw'!$B$4*LOG10($B52/3600/(PI()/4*($D52/1000)^2))+'ModelParams Lw'!$B$5*LOG10(2*$H52/(1.2*($B52/3600/(PI()/4*($D52/1000)^2))^2))+10*LOG10($D52/1000)+N52</f>
        <v>#DIV/0!</v>
      </c>
      <c r="W52" s="24" t="e">
        <f>'ModelParams Lw'!$B$3+'ModelParams Lw'!$B$4*LOG10($B52/3600/(PI()/4*($D52/1000)^2))+'ModelParams Lw'!$B$5*LOG10(2*$H52/(1.2*($B52/3600/(PI()/4*($D52/1000)^2))^2))+10*LOG10($D52/1000)+O52</f>
        <v>#DIV/0!</v>
      </c>
      <c r="X52" s="24" t="e">
        <f>'ModelParams Lw'!$B$3+'ModelParams Lw'!$B$4*LOG10($B52/3600/(PI()/4*($D52/1000)^2))+'ModelParams Lw'!$B$5*LOG10(2*$H52/(1.2*($B52/3600/(PI()/4*($D52/1000)^2))^2))+10*LOG10($D52/1000)+P52</f>
        <v>#DIV/0!</v>
      </c>
      <c r="Y52" s="24" t="e">
        <f>'ModelParams Lw'!$B$3+'ModelParams Lw'!$B$4*LOG10($B52/3600/(PI()/4*($D52/1000)^2))+'ModelParams Lw'!$B$5*LOG10(2*$H52/(1.2*($B52/3600/(PI()/4*($D52/1000)^2))^2))+10*LOG10($D52/1000)+Q52</f>
        <v>#DIV/0!</v>
      </c>
      <c r="Z52" s="24" t="e">
        <f>'ModelParams Lw'!$B$3+'ModelParams Lw'!$B$4*LOG10($B52/3600/(PI()/4*($D52/1000)^2))+'ModelParams Lw'!$B$5*LOG10(2*$H52/(1.2*($B52/3600/(PI()/4*($D52/1000)^2))^2))+10*LOG10($D52/1000)+R52</f>
        <v>#DIV/0!</v>
      </c>
      <c r="AA52" s="24" t="e">
        <f>'ModelParams Lw'!$B$3+'ModelParams Lw'!$B$4*LOG10($B52/3600/(PI()/4*($D52/1000)^2))+'ModelParams Lw'!$B$5*LOG10(2*$H52/(1.2*($B52/3600/(PI()/4*($D52/1000)^2))^2))+10*LOG10($D52/1000)+S52</f>
        <v>#DIV/0!</v>
      </c>
      <c r="AB52" s="24" t="e">
        <f>10*LOG10(IF(T52="",0,POWER(10,((T52+'ModelParams Lw'!$O$4)/10))) +IF(U52="",0,POWER(10,((U52+'ModelParams Lw'!$P$4)/10))) +IF(V52="",0,POWER(10,((V52+'ModelParams Lw'!$Q$4)/10))) +IF(W52="",0,POWER(10,((W52+'ModelParams Lw'!$R$4)/10))) +IF(X52="",0,POWER(10,((X52+'ModelParams Lw'!$S$4)/10))) +IF(Y52="",0,POWER(10,((Y52+'ModelParams Lw'!$T$4)/10))) +IF(Z52="",0,POWER(10,((Z52+'ModelParams Lw'!$U$4)/10)))+IF(AA52="",0,POWER(10,((AA52+'ModelParams Lw'!$V$4)/10))))</f>
        <v>#DIV/0!</v>
      </c>
      <c r="AC52" s="24" t="e">
        <f t="shared" si="16"/>
        <v>#DIV/0!</v>
      </c>
      <c r="AD52" s="24" t="e">
        <f>(T52-'ModelParams Lw'!O$10)/'ModelParams Lw'!O$11</f>
        <v>#DIV/0!</v>
      </c>
      <c r="AE52" s="24" t="e">
        <f>(U52-'ModelParams Lw'!P$10)/'ModelParams Lw'!P$11</f>
        <v>#DIV/0!</v>
      </c>
      <c r="AF52" s="24" t="e">
        <f>(V52-'ModelParams Lw'!Q$10)/'ModelParams Lw'!Q$11</f>
        <v>#DIV/0!</v>
      </c>
      <c r="AG52" s="24" t="e">
        <f>(W52-'ModelParams Lw'!R$10)/'ModelParams Lw'!R$11</f>
        <v>#DIV/0!</v>
      </c>
      <c r="AH52" s="24" t="e">
        <f>(X52-'ModelParams Lw'!S$10)/'ModelParams Lw'!S$11</f>
        <v>#DIV/0!</v>
      </c>
      <c r="AI52" s="24" t="e">
        <f>(Y52-'ModelParams Lw'!T$10)/'ModelParams Lw'!T$11</f>
        <v>#DIV/0!</v>
      </c>
      <c r="AJ52" s="24" t="e">
        <f>(Z52-'ModelParams Lw'!U$10)/'ModelParams Lw'!U$11</f>
        <v>#DIV/0!</v>
      </c>
      <c r="AK52" s="24" t="e">
        <f>(AA52-'ModelParams Lw'!V$10)/'ModelParams Lw'!V$11</f>
        <v>#DIV/0!</v>
      </c>
      <c r="AL52" s="24" t="e">
        <f t="shared" si="17"/>
        <v>#DIV/0!</v>
      </c>
      <c r="AM52" s="24" t="e">
        <f>LOOKUP($G52,SilencerParams!$E$3:$E$98,SilencerParams!K$3:K$98)</f>
        <v>#DIV/0!</v>
      </c>
      <c r="AN52" s="24" t="e">
        <f>LOOKUP($G52,SilencerParams!$E$3:$E$98,SilencerParams!L$3:L$98)</f>
        <v>#DIV/0!</v>
      </c>
      <c r="AO52" s="24" t="e">
        <f>LOOKUP($G52,SilencerParams!$E$3:$E$98,SilencerParams!M$3:M$98)</f>
        <v>#DIV/0!</v>
      </c>
      <c r="AP52" s="24" t="e">
        <f>LOOKUP($G52,SilencerParams!$E$3:$E$98,SilencerParams!N$3:N$98)</f>
        <v>#DIV/0!</v>
      </c>
      <c r="AQ52" s="24" t="e">
        <f>LOOKUP($G52,SilencerParams!$E$3:$E$98,SilencerParams!O$3:O$98)</f>
        <v>#DIV/0!</v>
      </c>
      <c r="AR52" s="24" t="e">
        <f>LOOKUP($G52,SilencerParams!$E$3:$E$98,SilencerParams!P$3:P$98)</f>
        <v>#DIV/0!</v>
      </c>
      <c r="AS52" s="24" t="e">
        <f>LOOKUP($G52,SilencerParams!$E$3:$E$98,SilencerParams!Q$3:Q$98)</f>
        <v>#DIV/0!</v>
      </c>
      <c r="AT52" s="24" t="e">
        <f>LOOKUP($G52,SilencerParams!$E$3:$E$98,SilencerParams!R$3:R$98)</f>
        <v>#DIV/0!</v>
      </c>
      <c r="AU52" s="151" t="e">
        <f>LOOKUP($G52,SilencerParams!$E$3:$E$98,SilencerParams!S$3:S$98)</f>
        <v>#DIV/0!</v>
      </c>
      <c r="AV52" s="151" t="e">
        <f>LOOKUP($G52,SilencerParams!$E$3:$E$98,SilencerParams!T$3:T$98)</f>
        <v>#DIV/0!</v>
      </c>
      <c r="AW52" s="151" t="e">
        <f>LOOKUP($G52,SilencerParams!$E$3:$E$98,SilencerParams!U$3:U$98)</f>
        <v>#DIV/0!</v>
      </c>
      <c r="AX52" s="151" t="e">
        <f>LOOKUP($G52,SilencerParams!$E$3:$E$98,SilencerParams!V$3:V$98)</f>
        <v>#DIV/0!</v>
      </c>
      <c r="AY52" s="151" t="e">
        <f>LOOKUP($G52,SilencerParams!$E$3:$E$98,SilencerParams!W$3:W$98)</f>
        <v>#DIV/0!</v>
      </c>
      <c r="AZ52" s="151" t="e">
        <f>LOOKUP($G52,SilencerParams!$E$3:$E$98,SilencerParams!X$3:X$98)</f>
        <v>#DIV/0!</v>
      </c>
      <c r="BA52" s="151" t="e">
        <f>LOOKUP($G52,SilencerParams!$E$3:$E$98,SilencerParams!Y$3:Y$98)</f>
        <v>#DIV/0!</v>
      </c>
      <c r="BB52" s="151" t="e">
        <f>LOOKUP($G52,SilencerParams!$E$3:$E$98,SilencerParams!Z$3:Z$98)</f>
        <v>#DIV/0!</v>
      </c>
      <c r="BC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LOOKUP(IF(MROUND($AL52,2)&lt;=$AL52,CONCATENATE($D52,IF($F52&gt;=1000,$F52,CONCATENATE(0,$F52)),CONCATENATE(0,MROUND($AL52,2)+2)),CONCATENATE($D52,IF($F52&gt;=1000,$F52,CONCATENATE(0,$F52)),CONCATENATE(0,MROUND($AL52,2)-2))),SilencerParams!$E$3:$E$98,SilencerParams!S$3:S$98)</f>
        <v>#DIV/0!</v>
      </c>
      <c r="BD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LOOKUP(IF(MROUND($AL52,2)&lt;=$AL52,CONCATENATE($D52,IF($F52&gt;=1000,$F52,CONCATENATE(0,$F52)),CONCATENATE(0,MROUND($AL52,2)+2)),CONCATENATE($D52,IF($F52&gt;=1000,$F52,CONCATENATE(0,$F52)),CONCATENATE(0,MROUND($AL52,2)-2))),SilencerParams!$E$3:$E$98,SilencerParams!T$3:T$98)</f>
        <v>#DIV/0!</v>
      </c>
      <c r="BE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LOOKUP(IF(MROUND($AL52,2)&lt;=$AL52,CONCATENATE($D52,IF($F52&gt;=1000,$F52,CONCATENATE(0,$F52)),CONCATENATE(0,MROUND($AL52,2)+2)),CONCATENATE($D52,IF($F52&gt;=1000,$F52,CONCATENATE(0,$F52)),CONCATENATE(0,MROUND($AL52,2)-2))),SilencerParams!$E$3:$E$98,SilencerParams!U$3:U$98)</f>
        <v>#DIV/0!</v>
      </c>
      <c r="BF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LOOKUP(IF(MROUND($AL52,2)&lt;=$AL52,CONCATENATE($D52,IF($F52&gt;=1000,$F52,CONCATENATE(0,$F52)),CONCATENATE(0,MROUND($AL52,2)+2)),CONCATENATE($D52,IF($F52&gt;=1000,$F52,CONCATENATE(0,$F52)),CONCATENATE(0,MROUND($AL52,2)-2))),SilencerParams!$E$3:$E$98,SilencerParams!V$3:V$98)</f>
        <v>#DIV/0!</v>
      </c>
      <c r="BG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LOOKUP(IF(MROUND($AL52,2)&lt;=$AL52,CONCATENATE($D52,IF($F52&gt;=1000,$F52,CONCATENATE(0,$F52)),CONCATENATE(0,MROUND($AL52,2)+2)),CONCATENATE($D52,IF($F52&gt;=1000,$F52,CONCATENATE(0,$F52)),CONCATENATE(0,MROUND($AL52,2)-2))),SilencerParams!$E$3:$E$98,SilencerParams!W$3:W$98)</f>
        <v>#DIV/0!</v>
      </c>
      <c r="BH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LOOKUP(IF(MROUND($AL52,2)&lt;=$AL52,CONCATENATE($D52,IF($F52&gt;=1000,$F52,CONCATENATE(0,$F52)),CONCATENATE(0,MROUND($AL52,2)+2)),CONCATENATE($D52,IF($F52&gt;=1000,$F52,CONCATENATE(0,$F52)),CONCATENATE(0,MROUND($AL52,2)-2))),SilencerParams!$E$3:$E$98,SilencerParams!X$3:X$98)</f>
        <v>#DIV/0!</v>
      </c>
      <c r="BI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LOOKUP(IF(MROUND($AL52,2)&lt;=$AL52,CONCATENATE($D52,IF($F52&gt;=1000,$F52,CONCATENATE(0,$F52)),CONCATENATE(0,MROUND($AL52,2)+2)),CONCATENATE($D52,IF($F52&gt;=1000,$F52,CONCATENATE(0,$F52)),CONCATENATE(0,MROUND($AL52,2)-2))),SilencerParams!$E$3:$E$98,SilencerParams!Y$3:Y$98)</f>
        <v>#DIV/0!</v>
      </c>
      <c r="BJ52" s="151" t="e">
        <f>LOOKUP(IF(MROUND($AL52,2)&lt;=$AL52,CONCATENATE($D52,IF($F52&gt;=1000,$F52,CONCATENATE(0,$F52)),CONCATENATE(0,MROUND($AL52,2)+2)),CONCATENATE($D52,IF($F52&gt;=1000,$F52,CONCATENATE(0,$F52)),CONCATENATE(0,MROUND($AL52,2)-2))),SilencerParams!$E$3:$E$98,SilencerParams!Z$3:Z$98)</f>
        <v>#DIV/0!</v>
      </c>
      <c r="BK52" s="151" t="e">
        <f>IF($AL52&lt;2,LOOKUP(CONCATENATE($D52,IF($E52&gt;=1000,$E52,CONCATENATE(0,$E52)),"02"),SilencerParams!$E$3:$E$98,SilencerParams!S$3:S$98)/(LOG10(2)-LOG10(0.0001))*(LOG10($AL52)-LOG10(0.0001)),(BC52-AU52)/(LOG10(IF(MROUND($AL52,2)&lt;=$AL52,MROUND($AL52,2)+2,MROUND($AL52,2)-2))-LOG10(MROUND($AL52,2)))*(LOG10($AL52)-LOG10(MROUND($AL52,2)))+AU52)</f>
        <v>#DIV/0!</v>
      </c>
      <c r="BL52" s="151" t="e">
        <f>IF($AL52&lt;2,LOOKUP(CONCATENATE($D52,IF($E52&gt;=1000,$E52,CONCATENATE(0,$E52)),"02"),SilencerParams!$E$3:$E$98,SilencerParams!T$3:T$98)/(LOG10(2)-LOG10(0.0001))*(LOG10($AL52)-LOG10(0.0001)),(BD52-AV52)/(LOG10(IF(MROUND($AL52,2)&lt;=$AL52,MROUND($AL52,2)+2,MROUND($AL52,2)-2))-LOG10(MROUND($AL52,2)))*(LOG10($AL52)-LOG10(MROUND($AL52,2)))+AV52)</f>
        <v>#DIV/0!</v>
      </c>
      <c r="BM52" s="151" t="e">
        <f>IF($AL52&lt;2,LOOKUP(CONCATENATE($D52,IF($E52&gt;=1000,$E52,CONCATENATE(0,$E52)),"02"),SilencerParams!$E$3:$E$98,SilencerParams!U$3:U$98)/(LOG10(2)-LOG10(0.0001))*(LOG10($AL52)-LOG10(0.0001)),(BE52-AW52)/(LOG10(IF(MROUND($AL52,2)&lt;=$AL52,MROUND($AL52,2)+2,MROUND($AL52,2)-2))-LOG10(MROUND($AL52,2)))*(LOG10($AL52)-LOG10(MROUND($AL52,2)))+AW52)</f>
        <v>#DIV/0!</v>
      </c>
      <c r="BN52" s="151" t="e">
        <f>IF($AL52&lt;2,LOOKUP(CONCATENATE($D52,IF($E52&gt;=1000,$E52,CONCATENATE(0,$E52)),"02"),SilencerParams!$E$3:$E$98,SilencerParams!V$3:V$98)/(LOG10(2)-LOG10(0.0001))*(LOG10($AL52)-LOG10(0.0001)),(BF52-AX52)/(LOG10(IF(MROUND($AL52,2)&lt;=$AL52,MROUND($AL52,2)+2,MROUND($AL52,2)-2))-LOG10(MROUND($AL52,2)))*(LOG10($AL52)-LOG10(MROUND($AL52,2)))+AX52)</f>
        <v>#DIV/0!</v>
      </c>
      <c r="BO52" s="151" t="e">
        <f>IF($AL52&lt;2,LOOKUP(CONCATENATE($D52,IF($E52&gt;=1000,$E52,CONCATENATE(0,$E52)),"02"),SilencerParams!$E$3:$E$98,SilencerParams!W$3:W$98)/(LOG10(2)-LOG10(0.0001))*(LOG10($AL52)-LOG10(0.0001)),(BG52-AY52)/(LOG10(IF(MROUND($AL52,2)&lt;=$AL52,MROUND($AL52,2)+2,MROUND($AL52,2)-2))-LOG10(MROUND($AL52,2)))*(LOG10($AL52)-LOG10(MROUND($AL52,2)))+AY52)</f>
        <v>#DIV/0!</v>
      </c>
      <c r="BP52" s="151" t="e">
        <f>IF($AL52&lt;2,LOOKUP(CONCATENATE($D52,IF($E52&gt;=1000,$E52,CONCATENATE(0,$E52)),"02"),SilencerParams!$E$3:$E$98,SilencerParams!X$3:X$98)/(LOG10(2)-LOG10(0.0001))*(LOG10($AL52)-LOG10(0.0001)),(BH52-AZ52)/(LOG10(IF(MROUND($AL52,2)&lt;=$AL52,MROUND($AL52,2)+2,MROUND($AL52,2)-2))-LOG10(MROUND($AL52,2)))*(LOG10($AL52)-LOG10(MROUND($AL52,2)))+AZ52)</f>
        <v>#DIV/0!</v>
      </c>
      <c r="BQ52" s="151" t="e">
        <f>IF($AL52&lt;2,LOOKUP(CONCATENATE($D52,IF($E52&gt;=1000,$E52,CONCATENATE(0,$E52)),"02"),SilencerParams!$E$3:$E$98,SilencerParams!Y$3:Y$98)/(LOG10(2)-LOG10(0.0001))*(LOG10($AL52)-LOG10(0.0001)),(BI52-BA52)/(LOG10(IF(MROUND($AL52,2)&lt;=$AL52,MROUND($AL52,2)+2,MROUND($AL52,2)-2))-LOG10(MROUND($AL52,2)))*(LOG10($AL52)-LOG10(MROUND($AL52,2)))+BA52)</f>
        <v>#DIV/0!</v>
      </c>
      <c r="BR52" s="151" t="e">
        <f>IF($AL52&lt;2,LOOKUP(CONCATENATE($D52,IF($E52&gt;=1000,$E52,CONCATENATE(0,$E52)),"02"),SilencerParams!$E$3:$E$98,SilencerParams!Z$3:Z$98)/(LOG10(2)-LOG10(0.0001))*(LOG10($AL52)-LOG10(0.0001)),(BJ52-BB52)/(LOG10(IF(MROUND($AL52,2)&lt;=$AL52,MROUND($AL52,2)+2,MROUND($AL52,2)-2))-LOG10(MROUND($AL52,2)))*(LOG10($AL52)-LOG10(MROUND($AL52,2)))+BB52)</f>
        <v>#DIV/0!</v>
      </c>
      <c r="BS52" s="24" t="e">
        <f t="shared" si="18"/>
        <v>#DIV/0!</v>
      </c>
      <c r="BT52" s="24" t="e">
        <f t="shared" si="19"/>
        <v>#DIV/0!</v>
      </c>
      <c r="BU52" s="24" t="e">
        <f t="shared" si="20"/>
        <v>#DIV/0!</v>
      </c>
      <c r="BV52" s="24" t="e">
        <f t="shared" si="21"/>
        <v>#DIV/0!</v>
      </c>
      <c r="BW52" s="24" t="e">
        <f t="shared" si="22"/>
        <v>#DIV/0!</v>
      </c>
      <c r="BX52" s="24" t="e">
        <f t="shared" si="23"/>
        <v>#DIV/0!</v>
      </c>
      <c r="BY52" s="24" t="e">
        <f t="shared" si="24"/>
        <v>#DIV/0!</v>
      </c>
      <c r="BZ52" s="24" t="e">
        <f t="shared" si="25"/>
        <v>#DIV/0!</v>
      </c>
      <c r="CA52" s="24" t="e">
        <f>10*LOG10(IF(BS52="",0,POWER(10,((BS52+'ModelParams Lw'!$O$4)/10))) +IF(BT52="",0,POWER(10,((BT52+'ModelParams Lw'!$P$4)/10))) +IF(BU52="",0,POWER(10,((BU52+'ModelParams Lw'!$Q$4)/10))) +IF(BV52="",0,POWER(10,((BV52+'ModelParams Lw'!$R$4)/10))) +IF(BW52="",0,POWER(10,((BW52+'ModelParams Lw'!$S$4)/10))) +IF(BX52="",0,POWER(10,((BX52+'ModelParams Lw'!$T$4)/10))) +IF(BY52="",0,POWER(10,((BY52+'ModelParams Lw'!$U$4)/10)))+IF(BZ52="",0,POWER(10,((BZ52+'ModelParams Lw'!$V$4)/10))))</f>
        <v>#DIV/0!</v>
      </c>
      <c r="CB52" s="24" t="e">
        <f t="shared" si="26"/>
        <v>#DIV/0!</v>
      </c>
      <c r="CC52" s="24" t="e">
        <f>(BS52-'ModelParams Lw'!O$10)/'ModelParams Lw'!O$11</f>
        <v>#DIV/0!</v>
      </c>
      <c r="CD52" s="24" t="e">
        <f>(BT52-'ModelParams Lw'!P$10)/'ModelParams Lw'!P$11</f>
        <v>#DIV/0!</v>
      </c>
      <c r="CE52" s="24" t="e">
        <f>(BU52-'ModelParams Lw'!Q$10)/'ModelParams Lw'!Q$11</f>
        <v>#DIV/0!</v>
      </c>
      <c r="CF52" s="24" t="e">
        <f>(BV52-'ModelParams Lw'!R$10)/'ModelParams Lw'!R$11</f>
        <v>#DIV/0!</v>
      </c>
      <c r="CG52" s="24" t="e">
        <f>(BW52-'ModelParams Lw'!S$10)/'ModelParams Lw'!S$11</f>
        <v>#DIV/0!</v>
      </c>
      <c r="CH52" s="24" t="e">
        <f>(BX52-'ModelParams Lw'!T$10)/'ModelParams Lw'!T$11</f>
        <v>#DIV/0!</v>
      </c>
      <c r="CI52" s="24" t="e">
        <f>(BY52-'ModelParams Lw'!U$10)/'ModelParams Lw'!U$11</f>
        <v>#DIV/0!</v>
      </c>
      <c r="CJ52" s="24" t="e">
        <f>(BZ52-'ModelParams Lw'!V$10)/'ModelParams Lw'!V$11</f>
        <v>#DIV/0!</v>
      </c>
      <c r="CK52" s="24">
        <f>IF(Calcul!$E57="SW",'ModelParams Lw'!C$18+'ModelParams Lw'!C$19*LOG(CK$3)+'ModelParams Lw'!C$20*(PI()/4*($D52/1000)^2),IF('ModelParams Lw'!C$21+'ModelParams Lw'!C$22*LOG(CK$3)+'ModelParams Lw'!C$23*(PI()/4*($D52/1000)^2)&lt;'ModelParams Lw'!C$18+'ModelParams Lw'!C$19*LOG(CK$3)+'ModelParams Lw'!C$20*(PI()/4*($D52/1000)^2),'ModelParams Lw'!C$18+'ModelParams Lw'!C$19*LOG(CK$3)+'ModelParams Lw'!C$20*(PI()/4*($D52/1000)^2),'ModelParams Lw'!C$21+'ModelParams Lw'!C$22*LOG(CK$3)+'ModelParams Lw'!C$23*(PI()/4*($D52/1000)^2)))</f>
        <v>31.246735224896717</v>
      </c>
      <c r="CL52" s="24">
        <f>IF(Calcul!$E57="SW",'ModelParams Lw'!D$18+'ModelParams Lw'!D$19*LOG(CL$3)+'ModelParams Lw'!D$20*(PI()/4*($D52/1000)^2),IF('ModelParams Lw'!D$21+'ModelParams Lw'!D$22*LOG(CL$3)+'ModelParams Lw'!D$23*(PI()/4*($D52/1000)^2)&lt;'ModelParams Lw'!D$18+'ModelParams Lw'!D$19*LOG(CL$3)+'ModelParams Lw'!D$20*(PI()/4*($D52/1000)^2),'ModelParams Lw'!D$18+'ModelParams Lw'!D$19*LOG(CL$3)+'ModelParams Lw'!D$20*(PI()/4*($D52/1000)^2),'ModelParams Lw'!D$21+'ModelParams Lw'!D$22*LOG(CL$3)+'ModelParams Lw'!D$23*(PI()/4*($D52/1000)^2)))</f>
        <v>39.203910379364636</v>
      </c>
      <c r="CM52" s="24">
        <f>IF(Calcul!$E57="SW",'ModelParams Lw'!E$18+'ModelParams Lw'!E$19*LOG(CM$3)+'ModelParams Lw'!E$20*(PI()/4*($D52/1000)^2),IF('ModelParams Lw'!E$21+'ModelParams Lw'!E$22*LOG(CM$3)+'ModelParams Lw'!E$23*(PI()/4*($D52/1000)^2)&lt;'ModelParams Lw'!E$18+'ModelParams Lw'!E$19*LOG(CM$3)+'ModelParams Lw'!E$20*(PI()/4*($D52/1000)^2),'ModelParams Lw'!E$18+'ModelParams Lw'!E$19*LOG(CM$3)+'ModelParams Lw'!E$20*(PI()/4*($D52/1000)^2),'ModelParams Lw'!E$21+'ModelParams Lw'!E$22*LOG(CM$3)+'ModelParams Lw'!E$23*(PI()/4*($D52/1000)^2)))</f>
        <v>38.761096154158118</v>
      </c>
      <c r="CN52" s="24">
        <f>IF(Calcul!$E57="SW",'ModelParams Lw'!F$18+'ModelParams Lw'!F$19*LOG(CN$3)+'ModelParams Lw'!F$20*(PI()/4*($D52/1000)^2),IF('ModelParams Lw'!F$21+'ModelParams Lw'!F$22*LOG(CN$3)+'ModelParams Lw'!F$23*(PI()/4*($D52/1000)^2)&lt;'ModelParams Lw'!F$18+'ModelParams Lw'!F$19*LOG(CN$3)+'ModelParams Lw'!F$20*(PI()/4*($D52/1000)^2),'ModelParams Lw'!F$18+'ModelParams Lw'!F$19*LOG(CN$3)+'ModelParams Lw'!F$20*(PI()/4*($D52/1000)^2),'ModelParams Lw'!F$21+'ModelParams Lw'!F$22*LOG(CN$3)+'ModelParams Lw'!F$23*(PI()/4*($D52/1000)^2)))</f>
        <v>42.457901012674256</v>
      </c>
      <c r="CO52" s="24">
        <f>IF(Calcul!$E57="SW",'ModelParams Lw'!G$18+'ModelParams Lw'!G$19*LOG(CO$3)+'ModelParams Lw'!G$20*(PI()/4*($D52/1000)^2),IF('ModelParams Lw'!G$21+'ModelParams Lw'!G$22*LOG(CO$3)+'ModelParams Lw'!G$23*(PI()/4*($D52/1000)^2)&lt;'ModelParams Lw'!G$18+'ModelParams Lw'!G$19*LOG(CO$3)+'ModelParams Lw'!G$20*(PI()/4*($D52/1000)^2),'ModelParams Lw'!G$18+'ModelParams Lw'!G$19*LOG(CO$3)+'ModelParams Lw'!G$20*(PI()/4*($D52/1000)^2),'ModelParams Lw'!G$21+'ModelParams Lw'!G$22*LOG(CO$3)+'ModelParams Lw'!G$23*(PI()/4*($D52/1000)^2)))</f>
        <v>39.983812335865188</v>
      </c>
      <c r="CP52" s="24">
        <f>IF(Calcul!$E57="SW",'ModelParams Lw'!H$18+'ModelParams Lw'!H$19*LOG(CP$3)+'ModelParams Lw'!H$20*(PI()/4*($D52/1000)^2),IF('ModelParams Lw'!H$21+'ModelParams Lw'!H$22*LOG(CP$3)+'ModelParams Lw'!H$23*(PI()/4*($D52/1000)^2)&lt;'ModelParams Lw'!H$18+'ModelParams Lw'!H$19*LOG(CP$3)+'ModelParams Lw'!H$20*(PI()/4*($D52/1000)^2),'ModelParams Lw'!H$18+'ModelParams Lw'!H$19*LOG(CP$3)+'ModelParams Lw'!H$20*(PI()/4*($D52/1000)^2),'ModelParams Lw'!H$21+'ModelParams Lw'!H$22*LOG(CP$3)+'ModelParams Lw'!H$23*(PI()/4*($D52/1000)^2)))</f>
        <v>40.306137042572608</v>
      </c>
      <c r="CQ52" s="24">
        <f>IF(Calcul!$E57="SW",'ModelParams Lw'!I$18+'ModelParams Lw'!I$19*LOG(CQ$3)+'ModelParams Lw'!I$20*(PI()/4*($D52/1000)^2),IF('ModelParams Lw'!I$21+'ModelParams Lw'!I$22*LOG(CQ$3)+'ModelParams Lw'!I$23*(PI()/4*($D52/1000)^2)&lt;'ModelParams Lw'!I$18+'ModelParams Lw'!I$19*LOG(CQ$3)+'ModelParams Lw'!I$20*(PI()/4*($D52/1000)^2),'ModelParams Lw'!I$18+'ModelParams Lw'!I$19*LOG(CQ$3)+'ModelParams Lw'!I$20*(PI()/4*($D52/1000)^2),'ModelParams Lw'!I$21+'ModelParams Lw'!I$22*LOG(CQ$3)+'ModelParams Lw'!I$23*(PI()/4*($D52/1000)^2)))</f>
        <v>35.604370798776131</v>
      </c>
      <c r="CR52" s="24">
        <f>IF(Calcul!$E57="SW",'ModelParams Lw'!J$18+'ModelParams Lw'!J$19*LOG(CR$3)+'ModelParams Lw'!J$20*(PI()/4*($D52/1000)^2),IF('ModelParams Lw'!J$21+'ModelParams Lw'!J$22*LOG(CR$3)+'ModelParams Lw'!J$23*(PI()/4*($D52/1000)^2)&lt;'ModelParams Lw'!J$18+'ModelParams Lw'!J$19*LOG(CR$3)+'ModelParams Lw'!J$20*(PI()/4*($D52/1000)^2),'ModelParams Lw'!J$18+'ModelParams Lw'!J$19*LOG(CR$3)+'ModelParams Lw'!J$20*(PI()/4*($D52/1000)^2),'ModelParams Lw'!J$21+'ModelParams Lw'!J$22*LOG(CR$3)+'ModelParams Lw'!J$23*(PI()/4*($D52/1000)^2)))</f>
        <v>26.405199060578074</v>
      </c>
      <c r="CS52" s="24" t="e">
        <f t="shared" si="3"/>
        <v>#DIV/0!</v>
      </c>
      <c r="CT52" s="24" t="e">
        <f t="shared" si="4"/>
        <v>#DIV/0!</v>
      </c>
      <c r="CU52" s="24" t="e">
        <f t="shared" si="5"/>
        <v>#DIV/0!</v>
      </c>
      <c r="CV52" s="24" t="e">
        <f t="shared" si="6"/>
        <v>#DIV/0!</v>
      </c>
      <c r="CW52" s="24" t="e">
        <f t="shared" si="7"/>
        <v>#DIV/0!</v>
      </c>
      <c r="CX52" s="24" t="e">
        <f t="shared" si="8"/>
        <v>#DIV/0!</v>
      </c>
      <c r="CY52" s="24" t="e">
        <f t="shared" si="9"/>
        <v>#DIV/0!</v>
      </c>
      <c r="CZ52" s="24" t="e">
        <f t="shared" si="10"/>
        <v>#DIV/0!</v>
      </c>
      <c r="DA52" s="24" t="e">
        <f>10*LOG10(IF(CS52="",0,POWER(10,((CS52+'ModelParams Lw'!$O$4)/10))) +IF(CT52="",0,POWER(10,((CT52+'ModelParams Lw'!$P$4)/10))) +IF(CU52="",0,POWER(10,((CU52+'ModelParams Lw'!$Q$4)/10))) +IF(CV52="",0,POWER(10,((CV52+'ModelParams Lw'!$R$4)/10))) +IF(CW52="",0,POWER(10,((CW52+'ModelParams Lw'!$S$4)/10))) +IF(CX52="",0,POWER(10,((CX52+'ModelParams Lw'!$T$4)/10))) +IF(CY52="",0,POWER(10,((CY52+'ModelParams Lw'!$U$4)/10)))+IF(CZ52="",0,POWER(10,((CZ52+'ModelParams Lw'!$V$4)/10))))</f>
        <v>#DIV/0!</v>
      </c>
      <c r="DB52" s="24" t="e">
        <f t="shared" si="27"/>
        <v>#DIV/0!</v>
      </c>
      <c r="DC52" s="24" t="e">
        <f>(CS52-'ModelParams Lw'!$O$10)/'ModelParams Lw'!$O$11</f>
        <v>#DIV/0!</v>
      </c>
      <c r="DD52" s="24" t="e">
        <f>(CT52-'ModelParams Lw'!$P$10)/'ModelParams Lw'!$P$11</f>
        <v>#DIV/0!</v>
      </c>
      <c r="DE52" s="24" t="e">
        <f>(CU52-'ModelParams Lw'!$Q$10)/'ModelParams Lw'!$Q$11</f>
        <v>#DIV/0!</v>
      </c>
      <c r="DF52" s="24" t="e">
        <f>(CV52-'ModelParams Lw'!$R$10)/'ModelParams Lw'!$R$11</f>
        <v>#DIV/0!</v>
      </c>
      <c r="DG52" s="24" t="e">
        <f>(CW52-'ModelParams Lw'!$S$10)/'ModelParams Lw'!$S$11</f>
        <v>#DIV/0!</v>
      </c>
      <c r="DH52" s="24" t="e">
        <f>(CX52-'ModelParams Lw'!$T$10)/'ModelParams Lw'!$T$11</f>
        <v>#DIV/0!</v>
      </c>
      <c r="DI52" s="24" t="e">
        <f>(CY52-'ModelParams Lw'!$U$10)/'ModelParams Lw'!$U$11</f>
        <v>#DIV/0!</v>
      </c>
      <c r="DJ52" s="24" t="e">
        <f>(CZ52-'ModelParams Lw'!$V$10)/'ModelParams Lw'!$V$11</f>
        <v>#DIV/0!</v>
      </c>
    </row>
    <row r="53" spans="1:114">
      <c r="A53" s="12">
        <f>Calcul!B55</f>
        <v>0</v>
      </c>
      <c r="B53" s="12">
        <f t="shared" si="11"/>
        <v>0</v>
      </c>
      <c r="C53" s="12">
        <f>Calcul!C55</f>
        <v>0</v>
      </c>
      <c r="D53" s="12">
        <f>Calcul!D58</f>
        <v>0</v>
      </c>
      <c r="E53" s="12">
        <f t="shared" si="12"/>
        <v>400</v>
      </c>
      <c r="F53" s="12">
        <f t="shared" si="13"/>
        <v>900</v>
      </c>
      <c r="G53" s="12" t="e">
        <f t="shared" si="14"/>
        <v>#DIV/0!</v>
      </c>
      <c r="H53" s="24" t="e">
        <f t="shared" si="28"/>
        <v>#DIV/0!</v>
      </c>
      <c r="I53" s="24">
        <f>'ModelParams Lw'!$B$6*EXP('ModelParams Lw'!$C$6*D53)</f>
        <v>-0.98585217513044054</v>
      </c>
      <c r="J53" s="24">
        <f>'ModelParams Lw'!$B$7*D53^2+'ModelParams Lw'!$C$7*D53+'ModelParams Lw'!$D$7</f>
        <v>-7.1</v>
      </c>
      <c r="K53" s="24">
        <f>'ModelParams Lw'!$B$8*D53^2+'ModelParams Lw'!$C$8*D53+'ModelParams Lw'!$D$8</f>
        <v>46.485999999999997</v>
      </c>
      <c r="L53" s="21" t="e">
        <f t="shared" si="29"/>
        <v>#DIV/0!</v>
      </c>
      <c r="M53" s="21" t="e">
        <f t="shared" si="29"/>
        <v>#DIV/0!</v>
      </c>
      <c r="N53" s="21" t="e">
        <f t="shared" si="29"/>
        <v>#DIV/0!</v>
      </c>
      <c r="O53" s="21" t="e">
        <f t="shared" si="29"/>
        <v>#DIV/0!</v>
      </c>
      <c r="P53" s="21" t="e">
        <f t="shared" si="29"/>
        <v>#DIV/0!</v>
      </c>
      <c r="Q53" s="21" t="e">
        <f t="shared" si="29"/>
        <v>#DIV/0!</v>
      </c>
      <c r="R53" s="21" t="e">
        <f t="shared" si="29"/>
        <v>#DIV/0!</v>
      </c>
      <c r="S53" s="21" t="e">
        <f t="shared" si="29"/>
        <v>#DIV/0!</v>
      </c>
      <c r="T53" s="24" t="e">
        <f>'ModelParams Lw'!$B$3+'ModelParams Lw'!$B$4*LOG10($B53/3600/(PI()/4*($D53/1000)^2))+'ModelParams Lw'!$B$5*LOG10(2*$H53/(1.2*($B53/3600/(PI()/4*($D53/1000)^2))^2))+10*LOG10($D53/1000)+L53</f>
        <v>#DIV/0!</v>
      </c>
      <c r="U53" s="24" t="e">
        <f>'ModelParams Lw'!$B$3+'ModelParams Lw'!$B$4*LOG10($B53/3600/(PI()/4*($D53/1000)^2))+'ModelParams Lw'!$B$5*LOG10(2*$H53/(1.2*($B53/3600/(PI()/4*($D53/1000)^2))^2))+10*LOG10($D53/1000)+M53</f>
        <v>#DIV/0!</v>
      </c>
      <c r="V53" s="24" t="e">
        <f>'ModelParams Lw'!$B$3+'ModelParams Lw'!$B$4*LOG10($B53/3600/(PI()/4*($D53/1000)^2))+'ModelParams Lw'!$B$5*LOG10(2*$H53/(1.2*($B53/3600/(PI()/4*($D53/1000)^2))^2))+10*LOG10($D53/1000)+N53</f>
        <v>#DIV/0!</v>
      </c>
      <c r="W53" s="24" t="e">
        <f>'ModelParams Lw'!$B$3+'ModelParams Lw'!$B$4*LOG10($B53/3600/(PI()/4*($D53/1000)^2))+'ModelParams Lw'!$B$5*LOG10(2*$H53/(1.2*($B53/3600/(PI()/4*($D53/1000)^2))^2))+10*LOG10($D53/1000)+O53</f>
        <v>#DIV/0!</v>
      </c>
      <c r="X53" s="24" t="e">
        <f>'ModelParams Lw'!$B$3+'ModelParams Lw'!$B$4*LOG10($B53/3600/(PI()/4*($D53/1000)^2))+'ModelParams Lw'!$B$5*LOG10(2*$H53/(1.2*($B53/3600/(PI()/4*($D53/1000)^2))^2))+10*LOG10($D53/1000)+P53</f>
        <v>#DIV/0!</v>
      </c>
      <c r="Y53" s="24" t="e">
        <f>'ModelParams Lw'!$B$3+'ModelParams Lw'!$B$4*LOG10($B53/3600/(PI()/4*($D53/1000)^2))+'ModelParams Lw'!$B$5*LOG10(2*$H53/(1.2*($B53/3600/(PI()/4*($D53/1000)^2))^2))+10*LOG10($D53/1000)+Q53</f>
        <v>#DIV/0!</v>
      </c>
      <c r="Z53" s="24" t="e">
        <f>'ModelParams Lw'!$B$3+'ModelParams Lw'!$B$4*LOG10($B53/3600/(PI()/4*($D53/1000)^2))+'ModelParams Lw'!$B$5*LOG10(2*$H53/(1.2*($B53/3600/(PI()/4*($D53/1000)^2))^2))+10*LOG10($D53/1000)+R53</f>
        <v>#DIV/0!</v>
      </c>
      <c r="AA53" s="24" t="e">
        <f>'ModelParams Lw'!$B$3+'ModelParams Lw'!$B$4*LOG10($B53/3600/(PI()/4*($D53/1000)^2))+'ModelParams Lw'!$B$5*LOG10(2*$H53/(1.2*($B53/3600/(PI()/4*($D53/1000)^2))^2))+10*LOG10($D53/1000)+S53</f>
        <v>#DIV/0!</v>
      </c>
      <c r="AB53" s="24" t="e">
        <f>10*LOG10(IF(T53="",0,POWER(10,((T53+'ModelParams Lw'!$O$4)/10))) +IF(U53="",0,POWER(10,((U53+'ModelParams Lw'!$P$4)/10))) +IF(V53="",0,POWER(10,((V53+'ModelParams Lw'!$Q$4)/10))) +IF(W53="",0,POWER(10,((W53+'ModelParams Lw'!$R$4)/10))) +IF(X53="",0,POWER(10,((X53+'ModelParams Lw'!$S$4)/10))) +IF(Y53="",0,POWER(10,((Y53+'ModelParams Lw'!$T$4)/10))) +IF(Z53="",0,POWER(10,((Z53+'ModelParams Lw'!$U$4)/10)))+IF(AA53="",0,POWER(10,((AA53+'ModelParams Lw'!$V$4)/10))))</f>
        <v>#DIV/0!</v>
      </c>
      <c r="AC53" s="24" t="e">
        <f t="shared" si="16"/>
        <v>#DIV/0!</v>
      </c>
      <c r="AD53" s="24" t="e">
        <f>(T53-'ModelParams Lw'!O$10)/'ModelParams Lw'!O$11</f>
        <v>#DIV/0!</v>
      </c>
      <c r="AE53" s="24" t="e">
        <f>(U53-'ModelParams Lw'!P$10)/'ModelParams Lw'!P$11</f>
        <v>#DIV/0!</v>
      </c>
      <c r="AF53" s="24" t="e">
        <f>(V53-'ModelParams Lw'!Q$10)/'ModelParams Lw'!Q$11</f>
        <v>#DIV/0!</v>
      </c>
      <c r="AG53" s="24" t="e">
        <f>(W53-'ModelParams Lw'!R$10)/'ModelParams Lw'!R$11</f>
        <v>#DIV/0!</v>
      </c>
      <c r="AH53" s="24" t="e">
        <f>(X53-'ModelParams Lw'!S$10)/'ModelParams Lw'!S$11</f>
        <v>#DIV/0!</v>
      </c>
      <c r="AI53" s="24" t="e">
        <f>(Y53-'ModelParams Lw'!T$10)/'ModelParams Lw'!T$11</f>
        <v>#DIV/0!</v>
      </c>
      <c r="AJ53" s="24" t="e">
        <f>(Z53-'ModelParams Lw'!U$10)/'ModelParams Lw'!U$11</f>
        <v>#DIV/0!</v>
      </c>
      <c r="AK53" s="24" t="e">
        <f>(AA53-'ModelParams Lw'!V$10)/'ModelParams Lw'!V$11</f>
        <v>#DIV/0!</v>
      </c>
      <c r="AL53" s="24" t="e">
        <f t="shared" si="17"/>
        <v>#DIV/0!</v>
      </c>
      <c r="AM53" s="24" t="e">
        <f>LOOKUP($G53,SilencerParams!$E$3:$E$98,SilencerParams!K$3:K$98)</f>
        <v>#DIV/0!</v>
      </c>
      <c r="AN53" s="24" t="e">
        <f>LOOKUP($G53,SilencerParams!$E$3:$E$98,SilencerParams!L$3:L$98)</f>
        <v>#DIV/0!</v>
      </c>
      <c r="AO53" s="24" t="e">
        <f>LOOKUP($G53,SilencerParams!$E$3:$E$98,SilencerParams!M$3:M$98)</f>
        <v>#DIV/0!</v>
      </c>
      <c r="AP53" s="24" t="e">
        <f>LOOKUP($G53,SilencerParams!$E$3:$E$98,SilencerParams!N$3:N$98)</f>
        <v>#DIV/0!</v>
      </c>
      <c r="AQ53" s="24" t="e">
        <f>LOOKUP($G53,SilencerParams!$E$3:$E$98,SilencerParams!O$3:O$98)</f>
        <v>#DIV/0!</v>
      </c>
      <c r="AR53" s="24" t="e">
        <f>LOOKUP($G53,SilencerParams!$E$3:$E$98,SilencerParams!P$3:P$98)</f>
        <v>#DIV/0!</v>
      </c>
      <c r="AS53" s="24" t="e">
        <f>LOOKUP($G53,SilencerParams!$E$3:$E$98,SilencerParams!Q$3:Q$98)</f>
        <v>#DIV/0!</v>
      </c>
      <c r="AT53" s="24" t="e">
        <f>LOOKUP($G53,SilencerParams!$E$3:$E$98,SilencerParams!R$3:R$98)</f>
        <v>#DIV/0!</v>
      </c>
      <c r="AU53" s="151" t="e">
        <f>LOOKUP($G53,SilencerParams!$E$3:$E$98,SilencerParams!S$3:S$98)</f>
        <v>#DIV/0!</v>
      </c>
      <c r="AV53" s="151" t="e">
        <f>LOOKUP($G53,SilencerParams!$E$3:$E$98,SilencerParams!T$3:T$98)</f>
        <v>#DIV/0!</v>
      </c>
      <c r="AW53" s="151" t="e">
        <f>LOOKUP($G53,SilencerParams!$E$3:$E$98,SilencerParams!U$3:U$98)</f>
        <v>#DIV/0!</v>
      </c>
      <c r="AX53" s="151" t="e">
        <f>LOOKUP($G53,SilencerParams!$E$3:$E$98,SilencerParams!V$3:V$98)</f>
        <v>#DIV/0!</v>
      </c>
      <c r="AY53" s="151" t="e">
        <f>LOOKUP($G53,SilencerParams!$E$3:$E$98,SilencerParams!W$3:W$98)</f>
        <v>#DIV/0!</v>
      </c>
      <c r="AZ53" s="151" t="e">
        <f>LOOKUP($G53,SilencerParams!$E$3:$E$98,SilencerParams!X$3:X$98)</f>
        <v>#DIV/0!</v>
      </c>
      <c r="BA53" s="151" t="e">
        <f>LOOKUP($G53,SilencerParams!$E$3:$E$98,SilencerParams!Y$3:Y$98)</f>
        <v>#DIV/0!</v>
      </c>
      <c r="BB53" s="151" t="e">
        <f>LOOKUP($G53,SilencerParams!$E$3:$E$98,SilencerParams!Z$3:Z$98)</f>
        <v>#DIV/0!</v>
      </c>
      <c r="BC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LOOKUP(IF(MROUND($AL53,2)&lt;=$AL53,CONCATENATE($D53,IF($F53&gt;=1000,$F53,CONCATENATE(0,$F53)),CONCATENATE(0,MROUND($AL53,2)+2)),CONCATENATE($D53,IF($F53&gt;=1000,$F53,CONCATENATE(0,$F53)),CONCATENATE(0,MROUND($AL53,2)-2))),SilencerParams!$E$3:$E$98,SilencerParams!S$3:S$98)</f>
        <v>#DIV/0!</v>
      </c>
      <c r="BD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LOOKUP(IF(MROUND($AL53,2)&lt;=$AL53,CONCATENATE($D53,IF($F53&gt;=1000,$F53,CONCATENATE(0,$F53)),CONCATENATE(0,MROUND($AL53,2)+2)),CONCATENATE($D53,IF($F53&gt;=1000,$F53,CONCATENATE(0,$F53)),CONCATENATE(0,MROUND($AL53,2)-2))),SilencerParams!$E$3:$E$98,SilencerParams!T$3:T$98)</f>
        <v>#DIV/0!</v>
      </c>
      <c r="BE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LOOKUP(IF(MROUND($AL53,2)&lt;=$AL53,CONCATENATE($D53,IF($F53&gt;=1000,$F53,CONCATENATE(0,$F53)),CONCATENATE(0,MROUND($AL53,2)+2)),CONCATENATE($D53,IF($F53&gt;=1000,$F53,CONCATENATE(0,$F53)),CONCATENATE(0,MROUND($AL53,2)-2))),SilencerParams!$E$3:$E$98,SilencerParams!U$3:U$98)</f>
        <v>#DIV/0!</v>
      </c>
      <c r="BF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LOOKUP(IF(MROUND($AL53,2)&lt;=$AL53,CONCATENATE($D53,IF($F53&gt;=1000,$F53,CONCATENATE(0,$F53)),CONCATENATE(0,MROUND($AL53,2)+2)),CONCATENATE($D53,IF($F53&gt;=1000,$F53,CONCATENATE(0,$F53)),CONCATENATE(0,MROUND($AL53,2)-2))),SilencerParams!$E$3:$E$98,SilencerParams!V$3:V$98)</f>
        <v>#DIV/0!</v>
      </c>
      <c r="BG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LOOKUP(IF(MROUND($AL53,2)&lt;=$AL53,CONCATENATE($D53,IF($F53&gt;=1000,$F53,CONCATENATE(0,$F53)),CONCATENATE(0,MROUND($AL53,2)+2)),CONCATENATE($D53,IF($F53&gt;=1000,$F53,CONCATENATE(0,$F53)),CONCATENATE(0,MROUND($AL53,2)-2))),SilencerParams!$E$3:$E$98,SilencerParams!W$3:W$98)</f>
        <v>#DIV/0!</v>
      </c>
      <c r="BH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LOOKUP(IF(MROUND($AL53,2)&lt;=$AL53,CONCATENATE($D53,IF($F53&gt;=1000,$F53,CONCATENATE(0,$F53)),CONCATENATE(0,MROUND($AL53,2)+2)),CONCATENATE($D53,IF($F53&gt;=1000,$F53,CONCATENATE(0,$F53)),CONCATENATE(0,MROUND($AL53,2)-2))),SilencerParams!$E$3:$E$98,SilencerParams!X$3:X$98)</f>
        <v>#DIV/0!</v>
      </c>
      <c r="BI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LOOKUP(IF(MROUND($AL53,2)&lt;=$AL53,CONCATENATE($D53,IF($F53&gt;=1000,$F53,CONCATENATE(0,$F53)),CONCATENATE(0,MROUND($AL53,2)+2)),CONCATENATE($D53,IF($F53&gt;=1000,$F53,CONCATENATE(0,$F53)),CONCATENATE(0,MROUND($AL53,2)-2))),SilencerParams!$E$3:$E$98,SilencerParams!Y$3:Y$98)</f>
        <v>#DIV/0!</v>
      </c>
      <c r="BJ53" s="151" t="e">
        <f>LOOKUP(IF(MROUND($AL53,2)&lt;=$AL53,CONCATENATE($D53,IF($F53&gt;=1000,$F53,CONCATENATE(0,$F53)),CONCATENATE(0,MROUND($AL53,2)+2)),CONCATENATE($D53,IF($F53&gt;=1000,$F53,CONCATENATE(0,$F53)),CONCATENATE(0,MROUND($AL53,2)-2))),SilencerParams!$E$3:$E$98,SilencerParams!Z$3:Z$98)</f>
        <v>#DIV/0!</v>
      </c>
      <c r="BK53" s="151" t="e">
        <f>IF($AL53&lt;2,LOOKUP(CONCATENATE($D53,IF($E53&gt;=1000,$E53,CONCATENATE(0,$E53)),"02"),SilencerParams!$E$3:$E$98,SilencerParams!S$3:S$98)/(LOG10(2)-LOG10(0.0001))*(LOG10($AL53)-LOG10(0.0001)),(BC53-AU53)/(LOG10(IF(MROUND($AL53,2)&lt;=$AL53,MROUND($AL53,2)+2,MROUND($AL53,2)-2))-LOG10(MROUND($AL53,2)))*(LOG10($AL53)-LOG10(MROUND($AL53,2)))+AU53)</f>
        <v>#DIV/0!</v>
      </c>
      <c r="BL53" s="151" t="e">
        <f>IF($AL53&lt;2,LOOKUP(CONCATENATE($D53,IF($E53&gt;=1000,$E53,CONCATENATE(0,$E53)),"02"),SilencerParams!$E$3:$E$98,SilencerParams!T$3:T$98)/(LOG10(2)-LOG10(0.0001))*(LOG10($AL53)-LOG10(0.0001)),(BD53-AV53)/(LOG10(IF(MROUND($AL53,2)&lt;=$AL53,MROUND($AL53,2)+2,MROUND($AL53,2)-2))-LOG10(MROUND($AL53,2)))*(LOG10($AL53)-LOG10(MROUND($AL53,2)))+AV53)</f>
        <v>#DIV/0!</v>
      </c>
      <c r="BM53" s="151" t="e">
        <f>IF($AL53&lt;2,LOOKUP(CONCATENATE($D53,IF($E53&gt;=1000,$E53,CONCATENATE(0,$E53)),"02"),SilencerParams!$E$3:$E$98,SilencerParams!U$3:U$98)/(LOG10(2)-LOG10(0.0001))*(LOG10($AL53)-LOG10(0.0001)),(BE53-AW53)/(LOG10(IF(MROUND($AL53,2)&lt;=$AL53,MROUND($AL53,2)+2,MROUND($AL53,2)-2))-LOG10(MROUND($AL53,2)))*(LOG10($AL53)-LOG10(MROUND($AL53,2)))+AW53)</f>
        <v>#DIV/0!</v>
      </c>
      <c r="BN53" s="151" t="e">
        <f>IF($AL53&lt;2,LOOKUP(CONCATENATE($D53,IF($E53&gt;=1000,$E53,CONCATENATE(0,$E53)),"02"),SilencerParams!$E$3:$E$98,SilencerParams!V$3:V$98)/(LOG10(2)-LOG10(0.0001))*(LOG10($AL53)-LOG10(0.0001)),(BF53-AX53)/(LOG10(IF(MROUND($AL53,2)&lt;=$AL53,MROUND($AL53,2)+2,MROUND($AL53,2)-2))-LOG10(MROUND($AL53,2)))*(LOG10($AL53)-LOG10(MROUND($AL53,2)))+AX53)</f>
        <v>#DIV/0!</v>
      </c>
      <c r="BO53" s="151" t="e">
        <f>IF($AL53&lt;2,LOOKUP(CONCATENATE($D53,IF($E53&gt;=1000,$E53,CONCATENATE(0,$E53)),"02"),SilencerParams!$E$3:$E$98,SilencerParams!W$3:W$98)/(LOG10(2)-LOG10(0.0001))*(LOG10($AL53)-LOG10(0.0001)),(BG53-AY53)/(LOG10(IF(MROUND($AL53,2)&lt;=$AL53,MROUND($AL53,2)+2,MROUND($AL53,2)-2))-LOG10(MROUND($AL53,2)))*(LOG10($AL53)-LOG10(MROUND($AL53,2)))+AY53)</f>
        <v>#DIV/0!</v>
      </c>
      <c r="BP53" s="151" t="e">
        <f>IF($AL53&lt;2,LOOKUP(CONCATENATE($D53,IF($E53&gt;=1000,$E53,CONCATENATE(0,$E53)),"02"),SilencerParams!$E$3:$E$98,SilencerParams!X$3:X$98)/(LOG10(2)-LOG10(0.0001))*(LOG10($AL53)-LOG10(0.0001)),(BH53-AZ53)/(LOG10(IF(MROUND($AL53,2)&lt;=$AL53,MROUND($AL53,2)+2,MROUND($AL53,2)-2))-LOG10(MROUND($AL53,2)))*(LOG10($AL53)-LOG10(MROUND($AL53,2)))+AZ53)</f>
        <v>#DIV/0!</v>
      </c>
      <c r="BQ53" s="151" t="e">
        <f>IF($AL53&lt;2,LOOKUP(CONCATENATE($D53,IF($E53&gt;=1000,$E53,CONCATENATE(0,$E53)),"02"),SilencerParams!$E$3:$E$98,SilencerParams!Y$3:Y$98)/(LOG10(2)-LOG10(0.0001))*(LOG10($AL53)-LOG10(0.0001)),(BI53-BA53)/(LOG10(IF(MROUND($AL53,2)&lt;=$AL53,MROUND($AL53,2)+2,MROUND($AL53,2)-2))-LOG10(MROUND($AL53,2)))*(LOG10($AL53)-LOG10(MROUND($AL53,2)))+BA53)</f>
        <v>#DIV/0!</v>
      </c>
      <c r="BR53" s="151" t="e">
        <f>IF($AL53&lt;2,LOOKUP(CONCATENATE($D53,IF($E53&gt;=1000,$E53,CONCATENATE(0,$E53)),"02"),SilencerParams!$E$3:$E$98,SilencerParams!Z$3:Z$98)/(LOG10(2)-LOG10(0.0001))*(LOG10($AL53)-LOG10(0.0001)),(BJ53-BB53)/(LOG10(IF(MROUND($AL53,2)&lt;=$AL53,MROUND($AL53,2)+2,MROUND($AL53,2)-2))-LOG10(MROUND($AL53,2)))*(LOG10($AL53)-LOG10(MROUND($AL53,2)))+BB53)</f>
        <v>#DIV/0!</v>
      </c>
      <c r="BS53" s="24" t="e">
        <f t="shared" si="18"/>
        <v>#DIV/0!</v>
      </c>
      <c r="BT53" s="24" t="e">
        <f t="shared" si="19"/>
        <v>#DIV/0!</v>
      </c>
      <c r="BU53" s="24" t="e">
        <f t="shared" si="20"/>
        <v>#DIV/0!</v>
      </c>
      <c r="BV53" s="24" t="e">
        <f t="shared" si="21"/>
        <v>#DIV/0!</v>
      </c>
      <c r="BW53" s="24" t="e">
        <f t="shared" si="22"/>
        <v>#DIV/0!</v>
      </c>
      <c r="BX53" s="24" t="e">
        <f t="shared" si="23"/>
        <v>#DIV/0!</v>
      </c>
      <c r="BY53" s="24" t="e">
        <f t="shared" si="24"/>
        <v>#DIV/0!</v>
      </c>
      <c r="BZ53" s="24" t="e">
        <f t="shared" si="25"/>
        <v>#DIV/0!</v>
      </c>
      <c r="CA53" s="24" t="e">
        <f>10*LOG10(IF(BS53="",0,POWER(10,((BS53+'ModelParams Lw'!$O$4)/10))) +IF(BT53="",0,POWER(10,((BT53+'ModelParams Lw'!$P$4)/10))) +IF(BU53="",0,POWER(10,((BU53+'ModelParams Lw'!$Q$4)/10))) +IF(BV53="",0,POWER(10,((BV53+'ModelParams Lw'!$R$4)/10))) +IF(BW53="",0,POWER(10,((BW53+'ModelParams Lw'!$S$4)/10))) +IF(BX53="",0,POWER(10,((BX53+'ModelParams Lw'!$T$4)/10))) +IF(BY53="",0,POWER(10,((BY53+'ModelParams Lw'!$U$4)/10)))+IF(BZ53="",0,POWER(10,((BZ53+'ModelParams Lw'!$V$4)/10))))</f>
        <v>#DIV/0!</v>
      </c>
      <c r="CB53" s="24" t="e">
        <f t="shared" si="26"/>
        <v>#DIV/0!</v>
      </c>
      <c r="CC53" s="24" t="e">
        <f>(BS53-'ModelParams Lw'!O$10)/'ModelParams Lw'!O$11</f>
        <v>#DIV/0!</v>
      </c>
      <c r="CD53" s="24" t="e">
        <f>(BT53-'ModelParams Lw'!P$10)/'ModelParams Lw'!P$11</f>
        <v>#DIV/0!</v>
      </c>
      <c r="CE53" s="24" t="e">
        <f>(BU53-'ModelParams Lw'!Q$10)/'ModelParams Lw'!Q$11</f>
        <v>#DIV/0!</v>
      </c>
      <c r="CF53" s="24" t="e">
        <f>(BV53-'ModelParams Lw'!R$10)/'ModelParams Lw'!R$11</f>
        <v>#DIV/0!</v>
      </c>
      <c r="CG53" s="24" t="e">
        <f>(BW53-'ModelParams Lw'!S$10)/'ModelParams Lw'!S$11</f>
        <v>#DIV/0!</v>
      </c>
      <c r="CH53" s="24" t="e">
        <f>(BX53-'ModelParams Lw'!T$10)/'ModelParams Lw'!T$11</f>
        <v>#DIV/0!</v>
      </c>
      <c r="CI53" s="24" t="e">
        <f>(BY53-'ModelParams Lw'!U$10)/'ModelParams Lw'!U$11</f>
        <v>#DIV/0!</v>
      </c>
      <c r="CJ53" s="24" t="e">
        <f>(BZ53-'ModelParams Lw'!V$10)/'ModelParams Lw'!V$11</f>
        <v>#DIV/0!</v>
      </c>
      <c r="CK53" s="24">
        <f>IF(Calcul!$E58="SW",'ModelParams Lw'!C$18+'ModelParams Lw'!C$19*LOG(CK$3)+'ModelParams Lw'!C$20*(PI()/4*($D53/1000)^2),IF('ModelParams Lw'!C$21+'ModelParams Lw'!C$22*LOG(CK$3)+'ModelParams Lw'!C$23*(PI()/4*($D53/1000)^2)&lt;'ModelParams Lw'!C$18+'ModelParams Lw'!C$19*LOG(CK$3)+'ModelParams Lw'!C$20*(PI()/4*($D53/1000)^2),'ModelParams Lw'!C$18+'ModelParams Lw'!C$19*LOG(CK$3)+'ModelParams Lw'!C$20*(PI()/4*($D53/1000)^2),'ModelParams Lw'!C$21+'ModelParams Lw'!C$22*LOG(CK$3)+'ModelParams Lw'!C$23*(PI()/4*($D53/1000)^2)))</f>
        <v>31.246735224896717</v>
      </c>
      <c r="CL53" s="24">
        <f>IF(Calcul!$E58="SW",'ModelParams Lw'!D$18+'ModelParams Lw'!D$19*LOG(CL$3)+'ModelParams Lw'!D$20*(PI()/4*($D53/1000)^2),IF('ModelParams Lw'!D$21+'ModelParams Lw'!D$22*LOG(CL$3)+'ModelParams Lw'!D$23*(PI()/4*($D53/1000)^2)&lt;'ModelParams Lw'!D$18+'ModelParams Lw'!D$19*LOG(CL$3)+'ModelParams Lw'!D$20*(PI()/4*($D53/1000)^2),'ModelParams Lw'!D$18+'ModelParams Lw'!D$19*LOG(CL$3)+'ModelParams Lw'!D$20*(PI()/4*($D53/1000)^2),'ModelParams Lw'!D$21+'ModelParams Lw'!D$22*LOG(CL$3)+'ModelParams Lw'!D$23*(PI()/4*($D53/1000)^2)))</f>
        <v>39.203910379364636</v>
      </c>
      <c r="CM53" s="24">
        <f>IF(Calcul!$E58="SW",'ModelParams Lw'!E$18+'ModelParams Lw'!E$19*LOG(CM$3)+'ModelParams Lw'!E$20*(PI()/4*($D53/1000)^2),IF('ModelParams Lw'!E$21+'ModelParams Lw'!E$22*LOG(CM$3)+'ModelParams Lw'!E$23*(PI()/4*($D53/1000)^2)&lt;'ModelParams Lw'!E$18+'ModelParams Lw'!E$19*LOG(CM$3)+'ModelParams Lw'!E$20*(PI()/4*($D53/1000)^2),'ModelParams Lw'!E$18+'ModelParams Lw'!E$19*LOG(CM$3)+'ModelParams Lw'!E$20*(PI()/4*($D53/1000)^2),'ModelParams Lw'!E$21+'ModelParams Lw'!E$22*LOG(CM$3)+'ModelParams Lw'!E$23*(PI()/4*($D53/1000)^2)))</f>
        <v>38.761096154158118</v>
      </c>
      <c r="CN53" s="24">
        <f>IF(Calcul!$E58="SW",'ModelParams Lw'!F$18+'ModelParams Lw'!F$19*LOG(CN$3)+'ModelParams Lw'!F$20*(PI()/4*($D53/1000)^2),IF('ModelParams Lw'!F$21+'ModelParams Lw'!F$22*LOG(CN$3)+'ModelParams Lw'!F$23*(PI()/4*($D53/1000)^2)&lt;'ModelParams Lw'!F$18+'ModelParams Lw'!F$19*LOG(CN$3)+'ModelParams Lw'!F$20*(PI()/4*($D53/1000)^2),'ModelParams Lw'!F$18+'ModelParams Lw'!F$19*LOG(CN$3)+'ModelParams Lw'!F$20*(PI()/4*($D53/1000)^2),'ModelParams Lw'!F$21+'ModelParams Lw'!F$22*LOG(CN$3)+'ModelParams Lw'!F$23*(PI()/4*($D53/1000)^2)))</f>
        <v>42.457901012674256</v>
      </c>
      <c r="CO53" s="24">
        <f>IF(Calcul!$E58="SW",'ModelParams Lw'!G$18+'ModelParams Lw'!G$19*LOG(CO$3)+'ModelParams Lw'!G$20*(PI()/4*($D53/1000)^2),IF('ModelParams Lw'!G$21+'ModelParams Lw'!G$22*LOG(CO$3)+'ModelParams Lw'!G$23*(PI()/4*($D53/1000)^2)&lt;'ModelParams Lw'!G$18+'ModelParams Lw'!G$19*LOG(CO$3)+'ModelParams Lw'!G$20*(PI()/4*($D53/1000)^2),'ModelParams Lw'!G$18+'ModelParams Lw'!G$19*LOG(CO$3)+'ModelParams Lw'!G$20*(PI()/4*($D53/1000)^2),'ModelParams Lw'!G$21+'ModelParams Lw'!G$22*LOG(CO$3)+'ModelParams Lw'!G$23*(PI()/4*($D53/1000)^2)))</f>
        <v>39.983812335865188</v>
      </c>
      <c r="CP53" s="24">
        <f>IF(Calcul!$E58="SW",'ModelParams Lw'!H$18+'ModelParams Lw'!H$19*LOG(CP$3)+'ModelParams Lw'!H$20*(PI()/4*($D53/1000)^2),IF('ModelParams Lw'!H$21+'ModelParams Lw'!H$22*LOG(CP$3)+'ModelParams Lw'!H$23*(PI()/4*($D53/1000)^2)&lt;'ModelParams Lw'!H$18+'ModelParams Lw'!H$19*LOG(CP$3)+'ModelParams Lw'!H$20*(PI()/4*($D53/1000)^2),'ModelParams Lw'!H$18+'ModelParams Lw'!H$19*LOG(CP$3)+'ModelParams Lw'!H$20*(PI()/4*($D53/1000)^2),'ModelParams Lw'!H$21+'ModelParams Lw'!H$22*LOG(CP$3)+'ModelParams Lw'!H$23*(PI()/4*($D53/1000)^2)))</f>
        <v>40.306137042572608</v>
      </c>
      <c r="CQ53" s="24">
        <f>IF(Calcul!$E58="SW",'ModelParams Lw'!I$18+'ModelParams Lw'!I$19*LOG(CQ$3)+'ModelParams Lw'!I$20*(PI()/4*($D53/1000)^2),IF('ModelParams Lw'!I$21+'ModelParams Lw'!I$22*LOG(CQ$3)+'ModelParams Lw'!I$23*(PI()/4*($D53/1000)^2)&lt;'ModelParams Lw'!I$18+'ModelParams Lw'!I$19*LOG(CQ$3)+'ModelParams Lw'!I$20*(PI()/4*($D53/1000)^2),'ModelParams Lw'!I$18+'ModelParams Lw'!I$19*LOG(CQ$3)+'ModelParams Lw'!I$20*(PI()/4*($D53/1000)^2),'ModelParams Lw'!I$21+'ModelParams Lw'!I$22*LOG(CQ$3)+'ModelParams Lw'!I$23*(PI()/4*($D53/1000)^2)))</f>
        <v>35.604370798776131</v>
      </c>
      <c r="CR53" s="24">
        <f>IF(Calcul!$E58="SW",'ModelParams Lw'!J$18+'ModelParams Lw'!J$19*LOG(CR$3)+'ModelParams Lw'!J$20*(PI()/4*($D53/1000)^2),IF('ModelParams Lw'!J$21+'ModelParams Lw'!J$22*LOG(CR$3)+'ModelParams Lw'!J$23*(PI()/4*($D53/1000)^2)&lt;'ModelParams Lw'!J$18+'ModelParams Lw'!J$19*LOG(CR$3)+'ModelParams Lw'!J$20*(PI()/4*($D53/1000)^2),'ModelParams Lw'!J$18+'ModelParams Lw'!J$19*LOG(CR$3)+'ModelParams Lw'!J$20*(PI()/4*($D53/1000)^2),'ModelParams Lw'!J$21+'ModelParams Lw'!J$22*LOG(CR$3)+'ModelParams Lw'!J$23*(PI()/4*($D53/1000)^2)))</f>
        <v>26.405199060578074</v>
      </c>
      <c r="CS53" s="24" t="e">
        <f t="shared" si="3"/>
        <v>#DIV/0!</v>
      </c>
      <c r="CT53" s="24" t="e">
        <f t="shared" si="4"/>
        <v>#DIV/0!</v>
      </c>
      <c r="CU53" s="24" t="e">
        <f t="shared" si="5"/>
        <v>#DIV/0!</v>
      </c>
      <c r="CV53" s="24" t="e">
        <f t="shared" si="6"/>
        <v>#DIV/0!</v>
      </c>
      <c r="CW53" s="24" t="e">
        <f t="shared" si="7"/>
        <v>#DIV/0!</v>
      </c>
      <c r="CX53" s="24" t="e">
        <f t="shared" si="8"/>
        <v>#DIV/0!</v>
      </c>
      <c r="CY53" s="24" t="e">
        <f t="shared" si="9"/>
        <v>#DIV/0!</v>
      </c>
      <c r="CZ53" s="24" t="e">
        <f t="shared" si="10"/>
        <v>#DIV/0!</v>
      </c>
      <c r="DA53" s="24" t="e">
        <f>10*LOG10(IF(CS53="",0,POWER(10,((CS53+'ModelParams Lw'!$O$4)/10))) +IF(CT53="",0,POWER(10,((CT53+'ModelParams Lw'!$P$4)/10))) +IF(CU53="",0,POWER(10,((CU53+'ModelParams Lw'!$Q$4)/10))) +IF(CV53="",0,POWER(10,((CV53+'ModelParams Lw'!$R$4)/10))) +IF(CW53="",0,POWER(10,((CW53+'ModelParams Lw'!$S$4)/10))) +IF(CX53="",0,POWER(10,((CX53+'ModelParams Lw'!$T$4)/10))) +IF(CY53="",0,POWER(10,((CY53+'ModelParams Lw'!$U$4)/10)))+IF(CZ53="",0,POWER(10,((CZ53+'ModelParams Lw'!$V$4)/10))))</f>
        <v>#DIV/0!</v>
      </c>
      <c r="DB53" s="24" t="e">
        <f t="shared" si="27"/>
        <v>#DIV/0!</v>
      </c>
      <c r="DC53" s="24" t="e">
        <f>(CS53-'ModelParams Lw'!$O$10)/'ModelParams Lw'!$O$11</f>
        <v>#DIV/0!</v>
      </c>
      <c r="DD53" s="24" t="e">
        <f>(CT53-'ModelParams Lw'!$P$10)/'ModelParams Lw'!$P$11</f>
        <v>#DIV/0!</v>
      </c>
      <c r="DE53" s="24" t="e">
        <f>(CU53-'ModelParams Lw'!$Q$10)/'ModelParams Lw'!$Q$11</f>
        <v>#DIV/0!</v>
      </c>
      <c r="DF53" s="24" t="e">
        <f>(CV53-'ModelParams Lw'!$R$10)/'ModelParams Lw'!$R$11</f>
        <v>#DIV/0!</v>
      </c>
      <c r="DG53" s="24" t="e">
        <f>(CW53-'ModelParams Lw'!$S$10)/'ModelParams Lw'!$S$11</f>
        <v>#DIV/0!</v>
      </c>
      <c r="DH53" s="24" t="e">
        <f>(CX53-'ModelParams Lw'!$T$10)/'ModelParams Lw'!$T$11</f>
        <v>#DIV/0!</v>
      </c>
      <c r="DI53" s="24" t="e">
        <f>(CY53-'ModelParams Lw'!$U$10)/'ModelParams Lw'!$U$11</f>
        <v>#DIV/0!</v>
      </c>
      <c r="DJ53" s="24" t="e">
        <f>(CZ53-'ModelParams Lw'!$V$10)/'ModelParams Lw'!$V$11</f>
        <v>#DIV/0!</v>
      </c>
    </row>
    <row r="54" spans="1:114">
      <c r="A54" s="12">
        <f>Calcul!B56</f>
        <v>0</v>
      </c>
      <c r="B54" s="12">
        <f t="shared" si="11"/>
        <v>0</v>
      </c>
      <c r="C54" s="12">
        <f>Calcul!C56</f>
        <v>0</v>
      </c>
      <c r="D54" s="12">
        <f>Calcul!D59</f>
        <v>0</v>
      </c>
      <c r="E54" s="12">
        <f t="shared" si="12"/>
        <v>400</v>
      </c>
      <c r="F54" s="12">
        <f t="shared" si="13"/>
        <v>900</v>
      </c>
      <c r="G54" s="12" t="e">
        <f t="shared" si="14"/>
        <v>#DIV/0!</v>
      </c>
      <c r="H54" s="24" t="e">
        <f t="shared" si="28"/>
        <v>#DIV/0!</v>
      </c>
      <c r="I54" s="24">
        <f>'ModelParams Lw'!$B$6*EXP('ModelParams Lw'!$C$6*D54)</f>
        <v>-0.98585217513044054</v>
      </c>
      <c r="J54" s="24">
        <f>'ModelParams Lw'!$B$7*D54^2+'ModelParams Lw'!$C$7*D54+'ModelParams Lw'!$D$7</f>
        <v>-7.1</v>
      </c>
      <c r="K54" s="24">
        <f>'ModelParams Lw'!$B$8*D54^2+'ModelParams Lw'!$C$8*D54+'ModelParams Lw'!$D$8</f>
        <v>46.485999999999997</v>
      </c>
      <c r="L54" s="21" t="e">
        <f t="shared" si="29"/>
        <v>#DIV/0!</v>
      </c>
      <c r="M54" s="21" t="e">
        <f t="shared" si="29"/>
        <v>#DIV/0!</v>
      </c>
      <c r="N54" s="21" t="e">
        <f t="shared" si="29"/>
        <v>#DIV/0!</v>
      </c>
      <c r="O54" s="21" t="e">
        <f t="shared" si="29"/>
        <v>#DIV/0!</v>
      </c>
      <c r="P54" s="21" t="e">
        <f t="shared" si="29"/>
        <v>#DIV/0!</v>
      </c>
      <c r="Q54" s="21" t="e">
        <f t="shared" si="29"/>
        <v>#DIV/0!</v>
      </c>
      <c r="R54" s="21" t="e">
        <f t="shared" si="29"/>
        <v>#DIV/0!</v>
      </c>
      <c r="S54" s="21" t="e">
        <f t="shared" si="29"/>
        <v>#DIV/0!</v>
      </c>
      <c r="T54" s="24" t="e">
        <f>'ModelParams Lw'!$B$3+'ModelParams Lw'!$B$4*LOG10($B54/3600/(PI()/4*($D54/1000)^2))+'ModelParams Lw'!$B$5*LOG10(2*$H54/(1.2*($B54/3600/(PI()/4*($D54/1000)^2))^2))+10*LOG10($D54/1000)+L54</f>
        <v>#DIV/0!</v>
      </c>
      <c r="U54" s="24" t="e">
        <f>'ModelParams Lw'!$B$3+'ModelParams Lw'!$B$4*LOG10($B54/3600/(PI()/4*($D54/1000)^2))+'ModelParams Lw'!$B$5*LOG10(2*$H54/(1.2*($B54/3600/(PI()/4*($D54/1000)^2))^2))+10*LOG10($D54/1000)+M54</f>
        <v>#DIV/0!</v>
      </c>
      <c r="V54" s="24" t="e">
        <f>'ModelParams Lw'!$B$3+'ModelParams Lw'!$B$4*LOG10($B54/3600/(PI()/4*($D54/1000)^2))+'ModelParams Lw'!$B$5*LOG10(2*$H54/(1.2*($B54/3600/(PI()/4*($D54/1000)^2))^2))+10*LOG10($D54/1000)+N54</f>
        <v>#DIV/0!</v>
      </c>
      <c r="W54" s="24" t="e">
        <f>'ModelParams Lw'!$B$3+'ModelParams Lw'!$B$4*LOG10($B54/3600/(PI()/4*($D54/1000)^2))+'ModelParams Lw'!$B$5*LOG10(2*$H54/(1.2*($B54/3600/(PI()/4*($D54/1000)^2))^2))+10*LOG10($D54/1000)+O54</f>
        <v>#DIV/0!</v>
      </c>
      <c r="X54" s="24" t="e">
        <f>'ModelParams Lw'!$B$3+'ModelParams Lw'!$B$4*LOG10($B54/3600/(PI()/4*($D54/1000)^2))+'ModelParams Lw'!$B$5*LOG10(2*$H54/(1.2*($B54/3600/(PI()/4*($D54/1000)^2))^2))+10*LOG10($D54/1000)+P54</f>
        <v>#DIV/0!</v>
      </c>
      <c r="Y54" s="24" t="e">
        <f>'ModelParams Lw'!$B$3+'ModelParams Lw'!$B$4*LOG10($B54/3600/(PI()/4*($D54/1000)^2))+'ModelParams Lw'!$B$5*LOG10(2*$H54/(1.2*($B54/3600/(PI()/4*($D54/1000)^2))^2))+10*LOG10($D54/1000)+Q54</f>
        <v>#DIV/0!</v>
      </c>
      <c r="Z54" s="24" t="e">
        <f>'ModelParams Lw'!$B$3+'ModelParams Lw'!$B$4*LOG10($B54/3600/(PI()/4*($D54/1000)^2))+'ModelParams Lw'!$B$5*LOG10(2*$H54/(1.2*($B54/3600/(PI()/4*($D54/1000)^2))^2))+10*LOG10($D54/1000)+R54</f>
        <v>#DIV/0!</v>
      </c>
      <c r="AA54" s="24" t="e">
        <f>'ModelParams Lw'!$B$3+'ModelParams Lw'!$B$4*LOG10($B54/3600/(PI()/4*($D54/1000)^2))+'ModelParams Lw'!$B$5*LOG10(2*$H54/(1.2*($B54/3600/(PI()/4*($D54/1000)^2))^2))+10*LOG10($D54/1000)+S54</f>
        <v>#DIV/0!</v>
      </c>
      <c r="AB54" s="24" t="e">
        <f>10*LOG10(IF(T54="",0,POWER(10,((T54+'ModelParams Lw'!$O$4)/10))) +IF(U54="",0,POWER(10,((U54+'ModelParams Lw'!$P$4)/10))) +IF(V54="",0,POWER(10,((V54+'ModelParams Lw'!$Q$4)/10))) +IF(W54="",0,POWER(10,((W54+'ModelParams Lw'!$R$4)/10))) +IF(X54="",0,POWER(10,((X54+'ModelParams Lw'!$S$4)/10))) +IF(Y54="",0,POWER(10,((Y54+'ModelParams Lw'!$T$4)/10))) +IF(Z54="",0,POWER(10,((Z54+'ModelParams Lw'!$U$4)/10)))+IF(AA54="",0,POWER(10,((AA54+'ModelParams Lw'!$V$4)/10))))</f>
        <v>#DIV/0!</v>
      </c>
      <c r="AC54" s="24" t="e">
        <f t="shared" si="16"/>
        <v>#DIV/0!</v>
      </c>
      <c r="AD54" s="24" t="e">
        <f>(T54-'ModelParams Lw'!O$10)/'ModelParams Lw'!O$11</f>
        <v>#DIV/0!</v>
      </c>
      <c r="AE54" s="24" t="e">
        <f>(U54-'ModelParams Lw'!P$10)/'ModelParams Lw'!P$11</f>
        <v>#DIV/0!</v>
      </c>
      <c r="AF54" s="24" t="e">
        <f>(V54-'ModelParams Lw'!Q$10)/'ModelParams Lw'!Q$11</f>
        <v>#DIV/0!</v>
      </c>
      <c r="AG54" s="24" t="e">
        <f>(W54-'ModelParams Lw'!R$10)/'ModelParams Lw'!R$11</f>
        <v>#DIV/0!</v>
      </c>
      <c r="AH54" s="24" t="e">
        <f>(X54-'ModelParams Lw'!S$10)/'ModelParams Lw'!S$11</f>
        <v>#DIV/0!</v>
      </c>
      <c r="AI54" s="24" t="e">
        <f>(Y54-'ModelParams Lw'!T$10)/'ModelParams Lw'!T$11</f>
        <v>#DIV/0!</v>
      </c>
      <c r="AJ54" s="24" t="e">
        <f>(Z54-'ModelParams Lw'!U$10)/'ModelParams Lw'!U$11</f>
        <v>#DIV/0!</v>
      </c>
      <c r="AK54" s="24" t="e">
        <f>(AA54-'ModelParams Lw'!V$10)/'ModelParams Lw'!V$11</f>
        <v>#DIV/0!</v>
      </c>
      <c r="AL54" s="24" t="e">
        <f t="shared" si="17"/>
        <v>#DIV/0!</v>
      </c>
      <c r="AM54" s="24" t="e">
        <f>LOOKUP($G54,SilencerParams!$E$3:$E$98,SilencerParams!K$3:K$98)</f>
        <v>#DIV/0!</v>
      </c>
      <c r="AN54" s="24" t="e">
        <f>LOOKUP($G54,SilencerParams!$E$3:$E$98,SilencerParams!L$3:L$98)</f>
        <v>#DIV/0!</v>
      </c>
      <c r="AO54" s="24" t="e">
        <f>LOOKUP($G54,SilencerParams!$E$3:$E$98,SilencerParams!M$3:M$98)</f>
        <v>#DIV/0!</v>
      </c>
      <c r="AP54" s="24" t="e">
        <f>LOOKUP($G54,SilencerParams!$E$3:$E$98,SilencerParams!N$3:N$98)</f>
        <v>#DIV/0!</v>
      </c>
      <c r="AQ54" s="24" t="e">
        <f>LOOKUP($G54,SilencerParams!$E$3:$E$98,SilencerParams!O$3:O$98)</f>
        <v>#DIV/0!</v>
      </c>
      <c r="AR54" s="24" t="e">
        <f>LOOKUP($G54,SilencerParams!$E$3:$E$98,SilencerParams!P$3:P$98)</f>
        <v>#DIV/0!</v>
      </c>
      <c r="AS54" s="24" t="e">
        <f>LOOKUP($G54,SilencerParams!$E$3:$E$98,SilencerParams!Q$3:Q$98)</f>
        <v>#DIV/0!</v>
      </c>
      <c r="AT54" s="24" t="e">
        <f>LOOKUP($G54,SilencerParams!$E$3:$E$98,SilencerParams!R$3:R$98)</f>
        <v>#DIV/0!</v>
      </c>
      <c r="AU54" s="151" t="e">
        <f>LOOKUP($G54,SilencerParams!$E$3:$E$98,SilencerParams!S$3:S$98)</f>
        <v>#DIV/0!</v>
      </c>
      <c r="AV54" s="151" t="e">
        <f>LOOKUP($G54,SilencerParams!$E$3:$E$98,SilencerParams!T$3:T$98)</f>
        <v>#DIV/0!</v>
      </c>
      <c r="AW54" s="151" t="e">
        <f>LOOKUP($G54,SilencerParams!$E$3:$E$98,SilencerParams!U$3:U$98)</f>
        <v>#DIV/0!</v>
      </c>
      <c r="AX54" s="151" t="e">
        <f>LOOKUP($G54,SilencerParams!$E$3:$E$98,SilencerParams!V$3:V$98)</f>
        <v>#DIV/0!</v>
      </c>
      <c r="AY54" s="151" t="e">
        <f>LOOKUP($G54,SilencerParams!$E$3:$E$98,SilencerParams!W$3:W$98)</f>
        <v>#DIV/0!</v>
      </c>
      <c r="AZ54" s="151" t="e">
        <f>LOOKUP($G54,SilencerParams!$E$3:$E$98,SilencerParams!X$3:X$98)</f>
        <v>#DIV/0!</v>
      </c>
      <c r="BA54" s="151" t="e">
        <f>LOOKUP($G54,SilencerParams!$E$3:$E$98,SilencerParams!Y$3:Y$98)</f>
        <v>#DIV/0!</v>
      </c>
      <c r="BB54" s="151" t="e">
        <f>LOOKUP($G54,SilencerParams!$E$3:$E$98,SilencerParams!Z$3:Z$98)</f>
        <v>#DIV/0!</v>
      </c>
      <c r="BC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LOOKUP(IF(MROUND($AL54,2)&lt;=$AL54,CONCATENATE($D54,IF($F54&gt;=1000,$F54,CONCATENATE(0,$F54)),CONCATENATE(0,MROUND($AL54,2)+2)),CONCATENATE($D54,IF($F54&gt;=1000,$F54,CONCATENATE(0,$F54)),CONCATENATE(0,MROUND($AL54,2)-2))),SilencerParams!$E$3:$E$98,SilencerParams!S$3:S$98)</f>
        <v>#DIV/0!</v>
      </c>
      <c r="BD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LOOKUP(IF(MROUND($AL54,2)&lt;=$AL54,CONCATENATE($D54,IF($F54&gt;=1000,$F54,CONCATENATE(0,$F54)),CONCATENATE(0,MROUND($AL54,2)+2)),CONCATENATE($D54,IF($F54&gt;=1000,$F54,CONCATENATE(0,$F54)),CONCATENATE(0,MROUND($AL54,2)-2))),SilencerParams!$E$3:$E$98,SilencerParams!T$3:T$98)</f>
        <v>#DIV/0!</v>
      </c>
      <c r="BE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LOOKUP(IF(MROUND($AL54,2)&lt;=$AL54,CONCATENATE($D54,IF($F54&gt;=1000,$F54,CONCATENATE(0,$F54)),CONCATENATE(0,MROUND($AL54,2)+2)),CONCATENATE($D54,IF($F54&gt;=1000,$F54,CONCATENATE(0,$F54)),CONCATENATE(0,MROUND($AL54,2)-2))),SilencerParams!$E$3:$E$98,SilencerParams!U$3:U$98)</f>
        <v>#DIV/0!</v>
      </c>
      <c r="BF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LOOKUP(IF(MROUND($AL54,2)&lt;=$AL54,CONCATENATE($D54,IF($F54&gt;=1000,$F54,CONCATENATE(0,$F54)),CONCATENATE(0,MROUND($AL54,2)+2)),CONCATENATE($D54,IF($F54&gt;=1000,$F54,CONCATENATE(0,$F54)),CONCATENATE(0,MROUND($AL54,2)-2))),SilencerParams!$E$3:$E$98,SilencerParams!V$3:V$98)</f>
        <v>#DIV/0!</v>
      </c>
      <c r="BG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LOOKUP(IF(MROUND($AL54,2)&lt;=$AL54,CONCATENATE($D54,IF($F54&gt;=1000,$F54,CONCATENATE(0,$F54)),CONCATENATE(0,MROUND($AL54,2)+2)),CONCATENATE($D54,IF($F54&gt;=1000,$F54,CONCATENATE(0,$F54)),CONCATENATE(0,MROUND($AL54,2)-2))),SilencerParams!$E$3:$E$98,SilencerParams!W$3:W$98)</f>
        <v>#DIV/0!</v>
      </c>
      <c r="BH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LOOKUP(IF(MROUND($AL54,2)&lt;=$AL54,CONCATENATE($D54,IF($F54&gt;=1000,$F54,CONCATENATE(0,$F54)),CONCATENATE(0,MROUND($AL54,2)+2)),CONCATENATE($D54,IF($F54&gt;=1000,$F54,CONCATENATE(0,$F54)),CONCATENATE(0,MROUND($AL54,2)-2))),SilencerParams!$E$3:$E$98,SilencerParams!X$3:X$98)</f>
        <v>#DIV/0!</v>
      </c>
      <c r="BI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LOOKUP(IF(MROUND($AL54,2)&lt;=$AL54,CONCATENATE($D54,IF($F54&gt;=1000,$F54,CONCATENATE(0,$F54)),CONCATENATE(0,MROUND($AL54,2)+2)),CONCATENATE($D54,IF($F54&gt;=1000,$F54,CONCATENATE(0,$F54)),CONCATENATE(0,MROUND($AL54,2)-2))),SilencerParams!$E$3:$E$98,SilencerParams!Y$3:Y$98)</f>
        <v>#DIV/0!</v>
      </c>
      <c r="BJ54" s="151" t="e">
        <f>LOOKUP(IF(MROUND($AL54,2)&lt;=$AL54,CONCATENATE($D54,IF($F54&gt;=1000,$F54,CONCATENATE(0,$F54)),CONCATENATE(0,MROUND($AL54,2)+2)),CONCATENATE($D54,IF($F54&gt;=1000,$F54,CONCATENATE(0,$F54)),CONCATENATE(0,MROUND($AL54,2)-2))),SilencerParams!$E$3:$E$98,SilencerParams!Z$3:Z$98)</f>
        <v>#DIV/0!</v>
      </c>
      <c r="BK54" s="151" t="e">
        <f>IF($AL54&lt;2,LOOKUP(CONCATENATE($D54,IF($E54&gt;=1000,$E54,CONCATENATE(0,$E54)),"02"),SilencerParams!$E$3:$E$98,SilencerParams!S$3:S$98)/(LOG10(2)-LOG10(0.0001))*(LOG10($AL54)-LOG10(0.0001)),(BC54-AU54)/(LOG10(IF(MROUND($AL54,2)&lt;=$AL54,MROUND($AL54,2)+2,MROUND($AL54,2)-2))-LOG10(MROUND($AL54,2)))*(LOG10($AL54)-LOG10(MROUND($AL54,2)))+AU54)</f>
        <v>#DIV/0!</v>
      </c>
      <c r="BL54" s="151" t="e">
        <f>IF($AL54&lt;2,LOOKUP(CONCATENATE($D54,IF($E54&gt;=1000,$E54,CONCATENATE(0,$E54)),"02"),SilencerParams!$E$3:$E$98,SilencerParams!T$3:T$98)/(LOG10(2)-LOG10(0.0001))*(LOG10($AL54)-LOG10(0.0001)),(BD54-AV54)/(LOG10(IF(MROUND($AL54,2)&lt;=$AL54,MROUND($AL54,2)+2,MROUND($AL54,2)-2))-LOG10(MROUND($AL54,2)))*(LOG10($AL54)-LOG10(MROUND($AL54,2)))+AV54)</f>
        <v>#DIV/0!</v>
      </c>
      <c r="BM54" s="151" t="e">
        <f>IF($AL54&lt;2,LOOKUP(CONCATENATE($D54,IF($E54&gt;=1000,$E54,CONCATENATE(0,$E54)),"02"),SilencerParams!$E$3:$E$98,SilencerParams!U$3:U$98)/(LOG10(2)-LOG10(0.0001))*(LOG10($AL54)-LOG10(0.0001)),(BE54-AW54)/(LOG10(IF(MROUND($AL54,2)&lt;=$AL54,MROUND($AL54,2)+2,MROUND($AL54,2)-2))-LOG10(MROUND($AL54,2)))*(LOG10($AL54)-LOG10(MROUND($AL54,2)))+AW54)</f>
        <v>#DIV/0!</v>
      </c>
      <c r="BN54" s="151" t="e">
        <f>IF($AL54&lt;2,LOOKUP(CONCATENATE($D54,IF($E54&gt;=1000,$E54,CONCATENATE(0,$E54)),"02"),SilencerParams!$E$3:$E$98,SilencerParams!V$3:V$98)/(LOG10(2)-LOG10(0.0001))*(LOG10($AL54)-LOG10(0.0001)),(BF54-AX54)/(LOG10(IF(MROUND($AL54,2)&lt;=$AL54,MROUND($AL54,2)+2,MROUND($AL54,2)-2))-LOG10(MROUND($AL54,2)))*(LOG10($AL54)-LOG10(MROUND($AL54,2)))+AX54)</f>
        <v>#DIV/0!</v>
      </c>
      <c r="BO54" s="151" t="e">
        <f>IF($AL54&lt;2,LOOKUP(CONCATENATE($D54,IF($E54&gt;=1000,$E54,CONCATENATE(0,$E54)),"02"),SilencerParams!$E$3:$E$98,SilencerParams!W$3:W$98)/(LOG10(2)-LOG10(0.0001))*(LOG10($AL54)-LOG10(0.0001)),(BG54-AY54)/(LOG10(IF(MROUND($AL54,2)&lt;=$AL54,MROUND($AL54,2)+2,MROUND($AL54,2)-2))-LOG10(MROUND($AL54,2)))*(LOG10($AL54)-LOG10(MROUND($AL54,2)))+AY54)</f>
        <v>#DIV/0!</v>
      </c>
      <c r="BP54" s="151" t="e">
        <f>IF($AL54&lt;2,LOOKUP(CONCATENATE($D54,IF($E54&gt;=1000,$E54,CONCATENATE(0,$E54)),"02"),SilencerParams!$E$3:$E$98,SilencerParams!X$3:X$98)/(LOG10(2)-LOG10(0.0001))*(LOG10($AL54)-LOG10(0.0001)),(BH54-AZ54)/(LOG10(IF(MROUND($AL54,2)&lt;=$AL54,MROUND($AL54,2)+2,MROUND($AL54,2)-2))-LOG10(MROUND($AL54,2)))*(LOG10($AL54)-LOG10(MROUND($AL54,2)))+AZ54)</f>
        <v>#DIV/0!</v>
      </c>
      <c r="BQ54" s="151" t="e">
        <f>IF($AL54&lt;2,LOOKUP(CONCATENATE($D54,IF($E54&gt;=1000,$E54,CONCATENATE(0,$E54)),"02"),SilencerParams!$E$3:$E$98,SilencerParams!Y$3:Y$98)/(LOG10(2)-LOG10(0.0001))*(LOG10($AL54)-LOG10(0.0001)),(BI54-BA54)/(LOG10(IF(MROUND($AL54,2)&lt;=$AL54,MROUND($AL54,2)+2,MROUND($AL54,2)-2))-LOG10(MROUND($AL54,2)))*(LOG10($AL54)-LOG10(MROUND($AL54,2)))+BA54)</f>
        <v>#DIV/0!</v>
      </c>
      <c r="BR54" s="151" t="e">
        <f>IF($AL54&lt;2,LOOKUP(CONCATENATE($D54,IF($E54&gt;=1000,$E54,CONCATENATE(0,$E54)),"02"),SilencerParams!$E$3:$E$98,SilencerParams!Z$3:Z$98)/(LOG10(2)-LOG10(0.0001))*(LOG10($AL54)-LOG10(0.0001)),(BJ54-BB54)/(LOG10(IF(MROUND($AL54,2)&lt;=$AL54,MROUND($AL54,2)+2,MROUND($AL54,2)-2))-LOG10(MROUND($AL54,2)))*(LOG10($AL54)-LOG10(MROUND($AL54,2)))+BB54)</f>
        <v>#DIV/0!</v>
      </c>
      <c r="BS54" s="24" t="e">
        <f t="shared" si="18"/>
        <v>#DIV/0!</v>
      </c>
      <c r="BT54" s="24" t="e">
        <f t="shared" si="19"/>
        <v>#DIV/0!</v>
      </c>
      <c r="BU54" s="24" t="e">
        <f t="shared" si="20"/>
        <v>#DIV/0!</v>
      </c>
      <c r="BV54" s="24" t="e">
        <f t="shared" si="21"/>
        <v>#DIV/0!</v>
      </c>
      <c r="BW54" s="24" t="e">
        <f t="shared" si="22"/>
        <v>#DIV/0!</v>
      </c>
      <c r="BX54" s="24" t="e">
        <f t="shared" si="23"/>
        <v>#DIV/0!</v>
      </c>
      <c r="BY54" s="24" t="e">
        <f t="shared" si="24"/>
        <v>#DIV/0!</v>
      </c>
      <c r="BZ54" s="24" t="e">
        <f t="shared" si="25"/>
        <v>#DIV/0!</v>
      </c>
      <c r="CA54" s="24" t="e">
        <f>10*LOG10(IF(BS54="",0,POWER(10,((BS54+'ModelParams Lw'!$O$4)/10))) +IF(BT54="",0,POWER(10,((BT54+'ModelParams Lw'!$P$4)/10))) +IF(BU54="",0,POWER(10,((BU54+'ModelParams Lw'!$Q$4)/10))) +IF(BV54="",0,POWER(10,((BV54+'ModelParams Lw'!$R$4)/10))) +IF(BW54="",0,POWER(10,((BW54+'ModelParams Lw'!$S$4)/10))) +IF(BX54="",0,POWER(10,((BX54+'ModelParams Lw'!$T$4)/10))) +IF(BY54="",0,POWER(10,((BY54+'ModelParams Lw'!$U$4)/10)))+IF(BZ54="",0,POWER(10,((BZ54+'ModelParams Lw'!$V$4)/10))))</f>
        <v>#DIV/0!</v>
      </c>
      <c r="CB54" s="24" t="e">
        <f t="shared" si="26"/>
        <v>#DIV/0!</v>
      </c>
      <c r="CC54" s="24" t="e">
        <f>(BS54-'ModelParams Lw'!O$10)/'ModelParams Lw'!O$11</f>
        <v>#DIV/0!</v>
      </c>
      <c r="CD54" s="24" t="e">
        <f>(BT54-'ModelParams Lw'!P$10)/'ModelParams Lw'!P$11</f>
        <v>#DIV/0!</v>
      </c>
      <c r="CE54" s="24" t="e">
        <f>(BU54-'ModelParams Lw'!Q$10)/'ModelParams Lw'!Q$11</f>
        <v>#DIV/0!</v>
      </c>
      <c r="CF54" s="24" t="e">
        <f>(BV54-'ModelParams Lw'!R$10)/'ModelParams Lw'!R$11</f>
        <v>#DIV/0!</v>
      </c>
      <c r="CG54" s="24" t="e">
        <f>(BW54-'ModelParams Lw'!S$10)/'ModelParams Lw'!S$11</f>
        <v>#DIV/0!</v>
      </c>
      <c r="CH54" s="24" t="e">
        <f>(BX54-'ModelParams Lw'!T$10)/'ModelParams Lw'!T$11</f>
        <v>#DIV/0!</v>
      </c>
      <c r="CI54" s="24" t="e">
        <f>(BY54-'ModelParams Lw'!U$10)/'ModelParams Lw'!U$11</f>
        <v>#DIV/0!</v>
      </c>
      <c r="CJ54" s="24" t="e">
        <f>(BZ54-'ModelParams Lw'!V$10)/'ModelParams Lw'!V$11</f>
        <v>#DIV/0!</v>
      </c>
      <c r="CK54" s="24">
        <f>IF(Calcul!$E59="SW",'ModelParams Lw'!C$18+'ModelParams Lw'!C$19*LOG(CK$3)+'ModelParams Lw'!C$20*(PI()/4*($D54/1000)^2),IF('ModelParams Lw'!C$21+'ModelParams Lw'!C$22*LOG(CK$3)+'ModelParams Lw'!C$23*(PI()/4*($D54/1000)^2)&lt;'ModelParams Lw'!C$18+'ModelParams Lw'!C$19*LOG(CK$3)+'ModelParams Lw'!C$20*(PI()/4*($D54/1000)^2),'ModelParams Lw'!C$18+'ModelParams Lw'!C$19*LOG(CK$3)+'ModelParams Lw'!C$20*(PI()/4*($D54/1000)^2),'ModelParams Lw'!C$21+'ModelParams Lw'!C$22*LOG(CK$3)+'ModelParams Lw'!C$23*(PI()/4*($D54/1000)^2)))</f>
        <v>31.246735224896717</v>
      </c>
      <c r="CL54" s="24">
        <f>IF(Calcul!$E59="SW",'ModelParams Lw'!D$18+'ModelParams Lw'!D$19*LOG(CL$3)+'ModelParams Lw'!D$20*(PI()/4*($D54/1000)^2),IF('ModelParams Lw'!D$21+'ModelParams Lw'!D$22*LOG(CL$3)+'ModelParams Lw'!D$23*(PI()/4*($D54/1000)^2)&lt;'ModelParams Lw'!D$18+'ModelParams Lw'!D$19*LOG(CL$3)+'ModelParams Lw'!D$20*(PI()/4*($D54/1000)^2),'ModelParams Lw'!D$18+'ModelParams Lw'!D$19*LOG(CL$3)+'ModelParams Lw'!D$20*(PI()/4*($D54/1000)^2),'ModelParams Lw'!D$21+'ModelParams Lw'!D$22*LOG(CL$3)+'ModelParams Lw'!D$23*(PI()/4*($D54/1000)^2)))</f>
        <v>39.203910379364636</v>
      </c>
      <c r="CM54" s="24">
        <f>IF(Calcul!$E59="SW",'ModelParams Lw'!E$18+'ModelParams Lw'!E$19*LOG(CM$3)+'ModelParams Lw'!E$20*(PI()/4*($D54/1000)^2),IF('ModelParams Lw'!E$21+'ModelParams Lw'!E$22*LOG(CM$3)+'ModelParams Lw'!E$23*(PI()/4*($D54/1000)^2)&lt;'ModelParams Lw'!E$18+'ModelParams Lw'!E$19*LOG(CM$3)+'ModelParams Lw'!E$20*(PI()/4*($D54/1000)^2),'ModelParams Lw'!E$18+'ModelParams Lw'!E$19*LOG(CM$3)+'ModelParams Lw'!E$20*(PI()/4*($D54/1000)^2),'ModelParams Lw'!E$21+'ModelParams Lw'!E$22*LOG(CM$3)+'ModelParams Lw'!E$23*(PI()/4*($D54/1000)^2)))</f>
        <v>38.761096154158118</v>
      </c>
      <c r="CN54" s="24">
        <f>IF(Calcul!$E59="SW",'ModelParams Lw'!F$18+'ModelParams Lw'!F$19*LOG(CN$3)+'ModelParams Lw'!F$20*(PI()/4*($D54/1000)^2),IF('ModelParams Lw'!F$21+'ModelParams Lw'!F$22*LOG(CN$3)+'ModelParams Lw'!F$23*(PI()/4*($D54/1000)^2)&lt;'ModelParams Lw'!F$18+'ModelParams Lw'!F$19*LOG(CN$3)+'ModelParams Lw'!F$20*(PI()/4*($D54/1000)^2),'ModelParams Lw'!F$18+'ModelParams Lw'!F$19*LOG(CN$3)+'ModelParams Lw'!F$20*(PI()/4*($D54/1000)^2),'ModelParams Lw'!F$21+'ModelParams Lw'!F$22*LOG(CN$3)+'ModelParams Lw'!F$23*(PI()/4*($D54/1000)^2)))</f>
        <v>42.457901012674256</v>
      </c>
      <c r="CO54" s="24">
        <f>IF(Calcul!$E59="SW",'ModelParams Lw'!G$18+'ModelParams Lw'!G$19*LOG(CO$3)+'ModelParams Lw'!G$20*(PI()/4*($D54/1000)^2),IF('ModelParams Lw'!G$21+'ModelParams Lw'!G$22*LOG(CO$3)+'ModelParams Lw'!G$23*(PI()/4*($D54/1000)^2)&lt;'ModelParams Lw'!G$18+'ModelParams Lw'!G$19*LOG(CO$3)+'ModelParams Lw'!G$20*(PI()/4*($D54/1000)^2),'ModelParams Lw'!G$18+'ModelParams Lw'!G$19*LOG(CO$3)+'ModelParams Lw'!G$20*(PI()/4*($D54/1000)^2),'ModelParams Lw'!G$21+'ModelParams Lw'!G$22*LOG(CO$3)+'ModelParams Lw'!G$23*(PI()/4*($D54/1000)^2)))</f>
        <v>39.983812335865188</v>
      </c>
      <c r="CP54" s="24">
        <f>IF(Calcul!$E59="SW",'ModelParams Lw'!H$18+'ModelParams Lw'!H$19*LOG(CP$3)+'ModelParams Lw'!H$20*(PI()/4*($D54/1000)^2),IF('ModelParams Lw'!H$21+'ModelParams Lw'!H$22*LOG(CP$3)+'ModelParams Lw'!H$23*(PI()/4*($D54/1000)^2)&lt;'ModelParams Lw'!H$18+'ModelParams Lw'!H$19*LOG(CP$3)+'ModelParams Lw'!H$20*(PI()/4*($D54/1000)^2),'ModelParams Lw'!H$18+'ModelParams Lw'!H$19*LOG(CP$3)+'ModelParams Lw'!H$20*(PI()/4*($D54/1000)^2),'ModelParams Lw'!H$21+'ModelParams Lw'!H$22*LOG(CP$3)+'ModelParams Lw'!H$23*(PI()/4*($D54/1000)^2)))</f>
        <v>40.306137042572608</v>
      </c>
      <c r="CQ54" s="24">
        <f>IF(Calcul!$E59="SW",'ModelParams Lw'!I$18+'ModelParams Lw'!I$19*LOG(CQ$3)+'ModelParams Lw'!I$20*(PI()/4*($D54/1000)^2),IF('ModelParams Lw'!I$21+'ModelParams Lw'!I$22*LOG(CQ$3)+'ModelParams Lw'!I$23*(PI()/4*($D54/1000)^2)&lt;'ModelParams Lw'!I$18+'ModelParams Lw'!I$19*LOG(CQ$3)+'ModelParams Lw'!I$20*(PI()/4*($D54/1000)^2),'ModelParams Lw'!I$18+'ModelParams Lw'!I$19*LOG(CQ$3)+'ModelParams Lw'!I$20*(PI()/4*($D54/1000)^2),'ModelParams Lw'!I$21+'ModelParams Lw'!I$22*LOG(CQ$3)+'ModelParams Lw'!I$23*(PI()/4*($D54/1000)^2)))</f>
        <v>35.604370798776131</v>
      </c>
      <c r="CR54" s="24">
        <f>IF(Calcul!$E59="SW",'ModelParams Lw'!J$18+'ModelParams Lw'!J$19*LOG(CR$3)+'ModelParams Lw'!J$20*(PI()/4*($D54/1000)^2),IF('ModelParams Lw'!J$21+'ModelParams Lw'!J$22*LOG(CR$3)+'ModelParams Lw'!J$23*(PI()/4*($D54/1000)^2)&lt;'ModelParams Lw'!J$18+'ModelParams Lw'!J$19*LOG(CR$3)+'ModelParams Lw'!J$20*(PI()/4*($D54/1000)^2),'ModelParams Lw'!J$18+'ModelParams Lw'!J$19*LOG(CR$3)+'ModelParams Lw'!J$20*(PI()/4*($D54/1000)^2),'ModelParams Lw'!J$21+'ModelParams Lw'!J$22*LOG(CR$3)+'ModelParams Lw'!J$23*(PI()/4*($D54/1000)^2)))</f>
        <v>26.405199060578074</v>
      </c>
      <c r="CS54" s="24" t="e">
        <f t="shared" si="3"/>
        <v>#DIV/0!</v>
      </c>
      <c r="CT54" s="24" t="e">
        <f t="shared" si="4"/>
        <v>#DIV/0!</v>
      </c>
      <c r="CU54" s="24" t="e">
        <f t="shared" si="5"/>
        <v>#DIV/0!</v>
      </c>
      <c r="CV54" s="24" t="e">
        <f t="shared" si="6"/>
        <v>#DIV/0!</v>
      </c>
      <c r="CW54" s="24" t="e">
        <f t="shared" si="7"/>
        <v>#DIV/0!</v>
      </c>
      <c r="CX54" s="24" t="e">
        <f t="shared" si="8"/>
        <v>#DIV/0!</v>
      </c>
      <c r="CY54" s="24" t="e">
        <f t="shared" si="9"/>
        <v>#DIV/0!</v>
      </c>
      <c r="CZ54" s="24" t="e">
        <f t="shared" si="10"/>
        <v>#DIV/0!</v>
      </c>
      <c r="DA54" s="24" t="e">
        <f>10*LOG10(IF(CS54="",0,POWER(10,((CS54+'ModelParams Lw'!$O$4)/10))) +IF(CT54="",0,POWER(10,((CT54+'ModelParams Lw'!$P$4)/10))) +IF(CU54="",0,POWER(10,((CU54+'ModelParams Lw'!$Q$4)/10))) +IF(CV54="",0,POWER(10,((CV54+'ModelParams Lw'!$R$4)/10))) +IF(CW54="",0,POWER(10,((CW54+'ModelParams Lw'!$S$4)/10))) +IF(CX54="",0,POWER(10,((CX54+'ModelParams Lw'!$T$4)/10))) +IF(CY54="",0,POWER(10,((CY54+'ModelParams Lw'!$U$4)/10)))+IF(CZ54="",0,POWER(10,((CZ54+'ModelParams Lw'!$V$4)/10))))</f>
        <v>#DIV/0!</v>
      </c>
      <c r="DB54" s="24" t="e">
        <f t="shared" si="27"/>
        <v>#DIV/0!</v>
      </c>
      <c r="DC54" s="24" t="e">
        <f>(CS54-'ModelParams Lw'!$O$10)/'ModelParams Lw'!$O$11</f>
        <v>#DIV/0!</v>
      </c>
      <c r="DD54" s="24" t="e">
        <f>(CT54-'ModelParams Lw'!$P$10)/'ModelParams Lw'!$P$11</f>
        <v>#DIV/0!</v>
      </c>
      <c r="DE54" s="24" t="e">
        <f>(CU54-'ModelParams Lw'!$Q$10)/'ModelParams Lw'!$Q$11</f>
        <v>#DIV/0!</v>
      </c>
      <c r="DF54" s="24" t="e">
        <f>(CV54-'ModelParams Lw'!$R$10)/'ModelParams Lw'!$R$11</f>
        <v>#DIV/0!</v>
      </c>
      <c r="DG54" s="24" t="e">
        <f>(CW54-'ModelParams Lw'!$S$10)/'ModelParams Lw'!$S$11</f>
        <v>#DIV/0!</v>
      </c>
      <c r="DH54" s="24" t="e">
        <f>(CX54-'ModelParams Lw'!$T$10)/'ModelParams Lw'!$T$11</f>
        <v>#DIV/0!</v>
      </c>
      <c r="DI54" s="24" t="e">
        <f>(CY54-'ModelParams Lw'!$U$10)/'ModelParams Lw'!$U$11</f>
        <v>#DIV/0!</v>
      </c>
      <c r="DJ54" s="24" t="e">
        <f>(CZ54-'ModelParams Lw'!$V$10)/'ModelParams Lw'!$V$11</f>
        <v>#DIV/0!</v>
      </c>
    </row>
    <row r="55" spans="1:114">
      <c r="A55" s="12">
        <f>Calcul!B57</f>
        <v>0</v>
      </c>
      <c r="B55" s="12">
        <f t="shared" si="11"/>
        <v>0</v>
      </c>
      <c r="C55" s="12">
        <f>Calcul!C57</f>
        <v>0</v>
      </c>
      <c r="D55" s="12">
        <f>Calcul!D60</f>
        <v>0</v>
      </c>
      <c r="E55" s="12">
        <f t="shared" si="12"/>
        <v>400</v>
      </c>
      <c r="F55" s="12">
        <f t="shared" si="13"/>
        <v>900</v>
      </c>
      <c r="G55" s="12" t="e">
        <f t="shared" si="14"/>
        <v>#DIV/0!</v>
      </c>
      <c r="H55" s="24" t="e">
        <f t="shared" si="28"/>
        <v>#DIV/0!</v>
      </c>
      <c r="I55" s="24">
        <f>'ModelParams Lw'!$B$6*EXP('ModelParams Lw'!$C$6*D55)</f>
        <v>-0.98585217513044054</v>
      </c>
      <c r="J55" s="24">
        <f>'ModelParams Lw'!$B$7*D55^2+'ModelParams Lw'!$C$7*D55+'ModelParams Lw'!$D$7</f>
        <v>-7.1</v>
      </c>
      <c r="K55" s="24">
        <f>'ModelParams Lw'!$B$8*D55^2+'ModelParams Lw'!$C$8*D55+'ModelParams Lw'!$D$8</f>
        <v>46.485999999999997</v>
      </c>
      <c r="L55" s="21" t="e">
        <f t="shared" si="29"/>
        <v>#DIV/0!</v>
      </c>
      <c r="M55" s="21" t="e">
        <f t="shared" si="29"/>
        <v>#DIV/0!</v>
      </c>
      <c r="N55" s="21" t="e">
        <f t="shared" si="29"/>
        <v>#DIV/0!</v>
      </c>
      <c r="O55" s="21" t="e">
        <f t="shared" si="29"/>
        <v>#DIV/0!</v>
      </c>
      <c r="P55" s="21" t="e">
        <f t="shared" si="29"/>
        <v>#DIV/0!</v>
      </c>
      <c r="Q55" s="21" t="e">
        <f t="shared" si="29"/>
        <v>#DIV/0!</v>
      </c>
      <c r="R55" s="21" t="e">
        <f t="shared" si="29"/>
        <v>#DIV/0!</v>
      </c>
      <c r="S55" s="21" t="e">
        <f t="shared" si="29"/>
        <v>#DIV/0!</v>
      </c>
      <c r="T55" s="24" t="e">
        <f>'ModelParams Lw'!$B$3+'ModelParams Lw'!$B$4*LOG10($B55/3600/(PI()/4*($D55/1000)^2))+'ModelParams Lw'!$B$5*LOG10(2*$H55/(1.2*($B55/3600/(PI()/4*($D55/1000)^2))^2))+10*LOG10($D55/1000)+L55</f>
        <v>#DIV/0!</v>
      </c>
      <c r="U55" s="24" t="e">
        <f>'ModelParams Lw'!$B$3+'ModelParams Lw'!$B$4*LOG10($B55/3600/(PI()/4*($D55/1000)^2))+'ModelParams Lw'!$B$5*LOG10(2*$H55/(1.2*($B55/3600/(PI()/4*($D55/1000)^2))^2))+10*LOG10($D55/1000)+M55</f>
        <v>#DIV/0!</v>
      </c>
      <c r="V55" s="24" t="e">
        <f>'ModelParams Lw'!$B$3+'ModelParams Lw'!$B$4*LOG10($B55/3600/(PI()/4*($D55/1000)^2))+'ModelParams Lw'!$B$5*LOG10(2*$H55/(1.2*($B55/3600/(PI()/4*($D55/1000)^2))^2))+10*LOG10($D55/1000)+N55</f>
        <v>#DIV/0!</v>
      </c>
      <c r="W55" s="24" t="e">
        <f>'ModelParams Lw'!$B$3+'ModelParams Lw'!$B$4*LOG10($B55/3600/(PI()/4*($D55/1000)^2))+'ModelParams Lw'!$B$5*LOG10(2*$H55/(1.2*($B55/3600/(PI()/4*($D55/1000)^2))^2))+10*LOG10($D55/1000)+O55</f>
        <v>#DIV/0!</v>
      </c>
      <c r="X55" s="24" t="e">
        <f>'ModelParams Lw'!$B$3+'ModelParams Lw'!$B$4*LOG10($B55/3600/(PI()/4*($D55/1000)^2))+'ModelParams Lw'!$B$5*LOG10(2*$H55/(1.2*($B55/3600/(PI()/4*($D55/1000)^2))^2))+10*LOG10($D55/1000)+P55</f>
        <v>#DIV/0!</v>
      </c>
      <c r="Y55" s="24" t="e">
        <f>'ModelParams Lw'!$B$3+'ModelParams Lw'!$B$4*LOG10($B55/3600/(PI()/4*($D55/1000)^2))+'ModelParams Lw'!$B$5*LOG10(2*$H55/(1.2*($B55/3600/(PI()/4*($D55/1000)^2))^2))+10*LOG10($D55/1000)+Q55</f>
        <v>#DIV/0!</v>
      </c>
      <c r="Z55" s="24" t="e">
        <f>'ModelParams Lw'!$B$3+'ModelParams Lw'!$B$4*LOG10($B55/3600/(PI()/4*($D55/1000)^2))+'ModelParams Lw'!$B$5*LOG10(2*$H55/(1.2*($B55/3600/(PI()/4*($D55/1000)^2))^2))+10*LOG10($D55/1000)+R55</f>
        <v>#DIV/0!</v>
      </c>
      <c r="AA55" s="24" t="e">
        <f>'ModelParams Lw'!$B$3+'ModelParams Lw'!$B$4*LOG10($B55/3600/(PI()/4*($D55/1000)^2))+'ModelParams Lw'!$B$5*LOG10(2*$H55/(1.2*($B55/3600/(PI()/4*($D55/1000)^2))^2))+10*LOG10($D55/1000)+S55</f>
        <v>#DIV/0!</v>
      </c>
      <c r="AB55" s="24" t="e">
        <f>10*LOG10(IF(T55="",0,POWER(10,((T55+'ModelParams Lw'!$O$4)/10))) +IF(U55="",0,POWER(10,((U55+'ModelParams Lw'!$P$4)/10))) +IF(V55="",0,POWER(10,((V55+'ModelParams Lw'!$Q$4)/10))) +IF(W55="",0,POWER(10,((W55+'ModelParams Lw'!$R$4)/10))) +IF(X55="",0,POWER(10,((X55+'ModelParams Lw'!$S$4)/10))) +IF(Y55="",0,POWER(10,((Y55+'ModelParams Lw'!$T$4)/10))) +IF(Z55="",0,POWER(10,((Z55+'ModelParams Lw'!$U$4)/10)))+IF(AA55="",0,POWER(10,((AA55+'ModelParams Lw'!$V$4)/10))))</f>
        <v>#DIV/0!</v>
      </c>
      <c r="AC55" s="24" t="e">
        <f t="shared" si="16"/>
        <v>#DIV/0!</v>
      </c>
      <c r="AD55" s="24" t="e">
        <f>(T55-'ModelParams Lw'!O$10)/'ModelParams Lw'!O$11</f>
        <v>#DIV/0!</v>
      </c>
      <c r="AE55" s="24" t="e">
        <f>(U55-'ModelParams Lw'!P$10)/'ModelParams Lw'!P$11</f>
        <v>#DIV/0!</v>
      </c>
      <c r="AF55" s="24" t="e">
        <f>(V55-'ModelParams Lw'!Q$10)/'ModelParams Lw'!Q$11</f>
        <v>#DIV/0!</v>
      </c>
      <c r="AG55" s="24" t="e">
        <f>(W55-'ModelParams Lw'!R$10)/'ModelParams Lw'!R$11</f>
        <v>#DIV/0!</v>
      </c>
      <c r="AH55" s="24" t="e">
        <f>(X55-'ModelParams Lw'!S$10)/'ModelParams Lw'!S$11</f>
        <v>#DIV/0!</v>
      </c>
      <c r="AI55" s="24" t="e">
        <f>(Y55-'ModelParams Lw'!T$10)/'ModelParams Lw'!T$11</f>
        <v>#DIV/0!</v>
      </c>
      <c r="AJ55" s="24" t="e">
        <f>(Z55-'ModelParams Lw'!U$10)/'ModelParams Lw'!U$11</f>
        <v>#DIV/0!</v>
      </c>
      <c r="AK55" s="24" t="e">
        <f>(AA55-'ModelParams Lw'!V$10)/'ModelParams Lw'!V$11</f>
        <v>#DIV/0!</v>
      </c>
      <c r="AL55" s="24" t="e">
        <f t="shared" si="17"/>
        <v>#DIV/0!</v>
      </c>
      <c r="AM55" s="24" t="e">
        <f>LOOKUP($G55,SilencerParams!$E$3:$E$98,SilencerParams!K$3:K$98)</f>
        <v>#DIV/0!</v>
      </c>
      <c r="AN55" s="24" t="e">
        <f>LOOKUP($G55,SilencerParams!$E$3:$E$98,SilencerParams!L$3:L$98)</f>
        <v>#DIV/0!</v>
      </c>
      <c r="AO55" s="24" t="e">
        <f>LOOKUP($G55,SilencerParams!$E$3:$E$98,SilencerParams!M$3:M$98)</f>
        <v>#DIV/0!</v>
      </c>
      <c r="AP55" s="24" t="e">
        <f>LOOKUP($G55,SilencerParams!$E$3:$E$98,SilencerParams!N$3:N$98)</f>
        <v>#DIV/0!</v>
      </c>
      <c r="AQ55" s="24" t="e">
        <f>LOOKUP($G55,SilencerParams!$E$3:$E$98,SilencerParams!O$3:O$98)</f>
        <v>#DIV/0!</v>
      </c>
      <c r="AR55" s="24" t="e">
        <f>LOOKUP($G55,SilencerParams!$E$3:$E$98,SilencerParams!P$3:P$98)</f>
        <v>#DIV/0!</v>
      </c>
      <c r="AS55" s="24" t="e">
        <f>LOOKUP($G55,SilencerParams!$E$3:$E$98,SilencerParams!Q$3:Q$98)</f>
        <v>#DIV/0!</v>
      </c>
      <c r="AT55" s="24" t="e">
        <f>LOOKUP($G55,SilencerParams!$E$3:$E$98,SilencerParams!R$3:R$98)</f>
        <v>#DIV/0!</v>
      </c>
      <c r="AU55" s="151" t="e">
        <f>LOOKUP($G55,SilencerParams!$E$3:$E$98,SilencerParams!S$3:S$98)</f>
        <v>#DIV/0!</v>
      </c>
      <c r="AV55" s="151" t="e">
        <f>LOOKUP($G55,SilencerParams!$E$3:$E$98,SilencerParams!T$3:T$98)</f>
        <v>#DIV/0!</v>
      </c>
      <c r="AW55" s="151" t="e">
        <f>LOOKUP($G55,SilencerParams!$E$3:$E$98,SilencerParams!U$3:U$98)</f>
        <v>#DIV/0!</v>
      </c>
      <c r="AX55" s="151" t="e">
        <f>LOOKUP($G55,SilencerParams!$E$3:$E$98,SilencerParams!V$3:V$98)</f>
        <v>#DIV/0!</v>
      </c>
      <c r="AY55" s="151" t="e">
        <f>LOOKUP($G55,SilencerParams!$E$3:$E$98,SilencerParams!W$3:W$98)</f>
        <v>#DIV/0!</v>
      </c>
      <c r="AZ55" s="151" t="e">
        <f>LOOKUP($G55,SilencerParams!$E$3:$E$98,SilencerParams!X$3:X$98)</f>
        <v>#DIV/0!</v>
      </c>
      <c r="BA55" s="151" t="e">
        <f>LOOKUP($G55,SilencerParams!$E$3:$E$98,SilencerParams!Y$3:Y$98)</f>
        <v>#DIV/0!</v>
      </c>
      <c r="BB55" s="151" t="e">
        <f>LOOKUP($G55,SilencerParams!$E$3:$E$98,SilencerParams!Z$3:Z$98)</f>
        <v>#DIV/0!</v>
      </c>
      <c r="BC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LOOKUP(IF(MROUND($AL55,2)&lt;=$AL55,CONCATENATE($D55,IF($F55&gt;=1000,$F55,CONCATENATE(0,$F55)),CONCATENATE(0,MROUND($AL55,2)+2)),CONCATENATE($D55,IF($F55&gt;=1000,$F55,CONCATENATE(0,$F55)),CONCATENATE(0,MROUND($AL55,2)-2))),SilencerParams!$E$3:$E$98,SilencerParams!S$3:S$98)</f>
        <v>#DIV/0!</v>
      </c>
      <c r="BD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LOOKUP(IF(MROUND($AL55,2)&lt;=$AL55,CONCATENATE($D55,IF($F55&gt;=1000,$F55,CONCATENATE(0,$F55)),CONCATENATE(0,MROUND($AL55,2)+2)),CONCATENATE($D55,IF($F55&gt;=1000,$F55,CONCATENATE(0,$F55)),CONCATENATE(0,MROUND($AL55,2)-2))),SilencerParams!$E$3:$E$98,SilencerParams!T$3:T$98)</f>
        <v>#DIV/0!</v>
      </c>
      <c r="BE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LOOKUP(IF(MROUND($AL55,2)&lt;=$AL55,CONCATENATE($D55,IF($F55&gt;=1000,$F55,CONCATENATE(0,$F55)),CONCATENATE(0,MROUND($AL55,2)+2)),CONCATENATE($D55,IF($F55&gt;=1000,$F55,CONCATENATE(0,$F55)),CONCATENATE(0,MROUND($AL55,2)-2))),SilencerParams!$E$3:$E$98,SilencerParams!U$3:U$98)</f>
        <v>#DIV/0!</v>
      </c>
      <c r="BF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LOOKUP(IF(MROUND($AL55,2)&lt;=$AL55,CONCATENATE($D55,IF($F55&gt;=1000,$F55,CONCATENATE(0,$F55)),CONCATENATE(0,MROUND($AL55,2)+2)),CONCATENATE($D55,IF($F55&gt;=1000,$F55,CONCATENATE(0,$F55)),CONCATENATE(0,MROUND($AL55,2)-2))),SilencerParams!$E$3:$E$98,SilencerParams!V$3:V$98)</f>
        <v>#DIV/0!</v>
      </c>
      <c r="BG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LOOKUP(IF(MROUND($AL55,2)&lt;=$AL55,CONCATENATE($D55,IF($F55&gt;=1000,$F55,CONCATENATE(0,$F55)),CONCATENATE(0,MROUND($AL55,2)+2)),CONCATENATE($D55,IF($F55&gt;=1000,$F55,CONCATENATE(0,$F55)),CONCATENATE(0,MROUND($AL55,2)-2))),SilencerParams!$E$3:$E$98,SilencerParams!W$3:W$98)</f>
        <v>#DIV/0!</v>
      </c>
      <c r="BH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LOOKUP(IF(MROUND($AL55,2)&lt;=$AL55,CONCATENATE($D55,IF($F55&gt;=1000,$F55,CONCATENATE(0,$F55)),CONCATENATE(0,MROUND($AL55,2)+2)),CONCATENATE($D55,IF($F55&gt;=1000,$F55,CONCATENATE(0,$F55)),CONCATENATE(0,MROUND($AL55,2)-2))),SilencerParams!$E$3:$E$98,SilencerParams!X$3:X$98)</f>
        <v>#DIV/0!</v>
      </c>
      <c r="BI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LOOKUP(IF(MROUND($AL55,2)&lt;=$AL55,CONCATENATE($D55,IF($F55&gt;=1000,$F55,CONCATENATE(0,$F55)),CONCATENATE(0,MROUND($AL55,2)+2)),CONCATENATE($D55,IF($F55&gt;=1000,$F55,CONCATENATE(0,$F55)),CONCATENATE(0,MROUND($AL55,2)-2))),SilencerParams!$E$3:$E$98,SilencerParams!Y$3:Y$98)</f>
        <v>#DIV/0!</v>
      </c>
      <c r="BJ55" s="151" t="e">
        <f>LOOKUP(IF(MROUND($AL55,2)&lt;=$AL55,CONCATENATE($D55,IF($F55&gt;=1000,$F55,CONCATENATE(0,$F55)),CONCATENATE(0,MROUND($AL55,2)+2)),CONCATENATE($D55,IF($F55&gt;=1000,$F55,CONCATENATE(0,$F55)),CONCATENATE(0,MROUND($AL55,2)-2))),SilencerParams!$E$3:$E$98,SilencerParams!Z$3:Z$98)</f>
        <v>#DIV/0!</v>
      </c>
      <c r="BK55" s="151" t="e">
        <f>IF($AL55&lt;2,LOOKUP(CONCATENATE($D55,IF($E55&gt;=1000,$E55,CONCATENATE(0,$E55)),"02"),SilencerParams!$E$3:$E$98,SilencerParams!S$3:S$98)/(LOG10(2)-LOG10(0.0001))*(LOG10($AL55)-LOG10(0.0001)),(BC55-AU55)/(LOG10(IF(MROUND($AL55,2)&lt;=$AL55,MROUND($AL55,2)+2,MROUND($AL55,2)-2))-LOG10(MROUND($AL55,2)))*(LOG10($AL55)-LOG10(MROUND($AL55,2)))+AU55)</f>
        <v>#DIV/0!</v>
      </c>
      <c r="BL55" s="151" t="e">
        <f>IF($AL55&lt;2,LOOKUP(CONCATENATE($D55,IF($E55&gt;=1000,$E55,CONCATENATE(0,$E55)),"02"),SilencerParams!$E$3:$E$98,SilencerParams!T$3:T$98)/(LOG10(2)-LOG10(0.0001))*(LOG10($AL55)-LOG10(0.0001)),(BD55-AV55)/(LOG10(IF(MROUND($AL55,2)&lt;=$AL55,MROUND($AL55,2)+2,MROUND($AL55,2)-2))-LOG10(MROUND($AL55,2)))*(LOG10($AL55)-LOG10(MROUND($AL55,2)))+AV55)</f>
        <v>#DIV/0!</v>
      </c>
      <c r="BM55" s="151" t="e">
        <f>IF($AL55&lt;2,LOOKUP(CONCATENATE($D55,IF($E55&gt;=1000,$E55,CONCATENATE(0,$E55)),"02"),SilencerParams!$E$3:$E$98,SilencerParams!U$3:U$98)/(LOG10(2)-LOG10(0.0001))*(LOG10($AL55)-LOG10(0.0001)),(BE55-AW55)/(LOG10(IF(MROUND($AL55,2)&lt;=$AL55,MROUND($AL55,2)+2,MROUND($AL55,2)-2))-LOG10(MROUND($AL55,2)))*(LOG10($AL55)-LOG10(MROUND($AL55,2)))+AW55)</f>
        <v>#DIV/0!</v>
      </c>
      <c r="BN55" s="151" t="e">
        <f>IF($AL55&lt;2,LOOKUP(CONCATENATE($D55,IF($E55&gt;=1000,$E55,CONCATENATE(0,$E55)),"02"),SilencerParams!$E$3:$E$98,SilencerParams!V$3:V$98)/(LOG10(2)-LOG10(0.0001))*(LOG10($AL55)-LOG10(0.0001)),(BF55-AX55)/(LOG10(IF(MROUND($AL55,2)&lt;=$AL55,MROUND($AL55,2)+2,MROUND($AL55,2)-2))-LOG10(MROUND($AL55,2)))*(LOG10($AL55)-LOG10(MROUND($AL55,2)))+AX55)</f>
        <v>#DIV/0!</v>
      </c>
      <c r="BO55" s="151" t="e">
        <f>IF($AL55&lt;2,LOOKUP(CONCATENATE($D55,IF($E55&gt;=1000,$E55,CONCATENATE(0,$E55)),"02"),SilencerParams!$E$3:$E$98,SilencerParams!W$3:W$98)/(LOG10(2)-LOG10(0.0001))*(LOG10($AL55)-LOG10(0.0001)),(BG55-AY55)/(LOG10(IF(MROUND($AL55,2)&lt;=$AL55,MROUND($AL55,2)+2,MROUND($AL55,2)-2))-LOG10(MROUND($AL55,2)))*(LOG10($AL55)-LOG10(MROUND($AL55,2)))+AY55)</f>
        <v>#DIV/0!</v>
      </c>
      <c r="BP55" s="151" t="e">
        <f>IF($AL55&lt;2,LOOKUP(CONCATENATE($D55,IF($E55&gt;=1000,$E55,CONCATENATE(0,$E55)),"02"),SilencerParams!$E$3:$E$98,SilencerParams!X$3:X$98)/(LOG10(2)-LOG10(0.0001))*(LOG10($AL55)-LOG10(0.0001)),(BH55-AZ55)/(LOG10(IF(MROUND($AL55,2)&lt;=$AL55,MROUND($AL55,2)+2,MROUND($AL55,2)-2))-LOG10(MROUND($AL55,2)))*(LOG10($AL55)-LOG10(MROUND($AL55,2)))+AZ55)</f>
        <v>#DIV/0!</v>
      </c>
      <c r="BQ55" s="151" t="e">
        <f>IF($AL55&lt;2,LOOKUP(CONCATENATE($D55,IF($E55&gt;=1000,$E55,CONCATENATE(0,$E55)),"02"),SilencerParams!$E$3:$E$98,SilencerParams!Y$3:Y$98)/(LOG10(2)-LOG10(0.0001))*(LOG10($AL55)-LOG10(0.0001)),(BI55-BA55)/(LOG10(IF(MROUND($AL55,2)&lt;=$AL55,MROUND($AL55,2)+2,MROUND($AL55,2)-2))-LOG10(MROUND($AL55,2)))*(LOG10($AL55)-LOG10(MROUND($AL55,2)))+BA55)</f>
        <v>#DIV/0!</v>
      </c>
      <c r="BR55" s="151" t="e">
        <f>IF($AL55&lt;2,LOOKUP(CONCATENATE($D55,IF($E55&gt;=1000,$E55,CONCATENATE(0,$E55)),"02"),SilencerParams!$E$3:$E$98,SilencerParams!Z$3:Z$98)/(LOG10(2)-LOG10(0.0001))*(LOG10($AL55)-LOG10(0.0001)),(BJ55-BB55)/(LOG10(IF(MROUND($AL55,2)&lt;=$AL55,MROUND($AL55,2)+2,MROUND($AL55,2)-2))-LOG10(MROUND($AL55,2)))*(LOG10($AL55)-LOG10(MROUND($AL55,2)))+BB55)</f>
        <v>#DIV/0!</v>
      </c>
      <c r="BS55" s="24" t="e">
        <f t="shared" si="18"/>
        <v>#DIV/0!</v>
      </c>
      <c r="BT55" s="24" t="e">
        <f t="shared" si="19"/>
        <v>#DIV/0!</v>
      </c>
      <c r="BU55" s="24" t="e">
        <f t="shared" si="20"/>
        <v>#DIV/0!</v>
      </c>
      <c r="BV55" s="24" t="e">
        <f t="shared" si="21"/>
        <v>#DIV/0!</v>
      </c>
      <c r="BW55" s="24" t="e">
        <f t="shared" si="22"/>
        <v>#DIV/0!</v>
      </c>
      <c r="BX55" s="24" t="e">
        <f t="shared" si="23"/>
        <v>#DIV/0!</v>
      </c>
      <c r="BY55" s="24" t="e">
        <f t="shared" si="24"/>
        <v>#DIV/0!</v>
      </c>
      <c r="BZ55" s="24" t="e">
        <f t="shared" si="25"/>
        <v>#DIV/0!</v>
      </c>
      <c r="CA55" s="24" t="e">
        <f>10*LOG10(IF(BS55="",0,POWER(10,((BS55+'ModelParams Lw'!$O$4)/10))) +IF(BT55="",0,POWER(10,((BT55+'ModelParams Lw'!$P$4)/10))) +IF(BU55="",0,POWER(10,((BU55+'ModelParams Lw'!$Q$4)/10))) +IF(BV55="",0,POWER(10,((BV55+'ModelParams Lw'!$R$4)/10))) +IF(BW55="",0,POWER(10,((BW55+'ModelParams Lw'!$S$4)/10))) +IF(BX55="",0,POWER(10,((BX55+'ModelParams Lw'!$T$4)/10))) +IF(BY55="",0,POWER(10,((BY55+'ModelParams Lw'!$U$4)/10)))+IF(BZ55="",0,POWER(10,((BZ55+'ModelParams Lw'!$V$4)/10))))</f>
        <v>#DIV/0!</v>
      </c>
      <c r="CB55" s="24" t="e">
        <f t="shared" si="26"/>
        <v>#DIV/0!</v>
      </c>
      <c r="CC55" s="24" t="e">
        <f>(BS55-'ModelParams Lw'!O$10)/'ModelParams Lw'!O$11</f>
        <v>#DIV/0!</v>
      </c>
      <c r="CD55" s="24" t="e">
        <f>(BT55-'ModelParams Lw'!P$10)/'ModelParams Lw'!P$11</f>
        <v>#DIV/0!</v>
      </c>
      <c r="CE55" s="24" t="e">
        <f>(BU55-'ModelParams Lw'!Q$10)/'ModelParams Lw'!Q$11</f>
        <v>#DIV/0!</v>
      </c>
      <c r="CF55" s="24" t="e">
        <f>(BV55-'ModelParams Lw'!R$10)/'ModelParams Lw'!R$11</f>
        <v>#DIV/0!</v>
      </c>
      <c r="CG55" s="24" t="e">
        <f>(BW55-'ModelParams Lw'!S$10)/'ModelParams Lw'!S$11</f>
        <v>#DIV/0!</v>
      </c>
      <c r="CH55" s="24" t="e">
        <f>(BX55-'ModelParams Lw'!T$10)/'ModelParams Lw'!T$11</f>
        <v>#DIV/0!</v>
      </c>
      <c r="CI55" s="24" t="e">
        <f>(BY55-'ModelParams Lw'!U$10)/'ModelParams Lw'!U$11</f>
        <v>#DIV/0!</v>
      </c>
      <c r="CJ55" s="24" t="e">
        <f>(BZ55-'ModelParams Lw'!V$10)/'ModelParams Lw'!V$11</f>
        <v>#DIV/0!</v>
      </c>
      <c r="CK55" s="24">
        <f>IF(Calcul!$E60="SW",'ModelParams Lw'!C$18+'ModelParams Lw'!C$19*LOG(CK$3)+'ModelParams Lw'!C$20*(PI()/4*($D55/1000)^2),IF('ModelParams Lw'!C$21+'ModelParams Lw'!C$22*LOG(CK$3)+'ModelParams Lw'!C$23*(PI()/4*($D55/1000)^2)&lt;'ModelParams Lw'!C$18+'ModelParams Lw'!C$19*LOG(CK$3)+'ModelParams Lw'!C$20*(PI()/4*($D55/1000)^2),'ModelParams Lw'!C$18+'ModelParams Lw'!C$19*LOG(CK$3)+'ModelParams Lw'!C$20*(PI()/4*($D55/1000)^2),'ModelParams Lw'!C$21+'ModelParams Lw'!C$22*LOG(CK$3)+'ModelParams Lw'!C$23*(PI()/4*($D55/1000)^2)))</f>
        <v>31.246735224896717</v>
      </c>
      <c r="CL55" s="24">
        <f>IF(Calcul!$E60="SW",'ModelParams Lw'!D$18+'ModelParams Lw'!D$19*LOG(CL$3)+'ModelParams Lw'!D$20*(PI()/4*($D55/1000)^2),IF('ModelParams Lw'!D$21+'ModelParams Lw'!D$22*LOG(CL$3)+'ModelParams Lw'!D$23*(PI()/4*($D55/1000)^2)&lt;'ModelParams Lw'!D$18+'ModelParams Lw'!D$19*LOG(CL$3)+'ModelParams Lw'!D$20*(PI()/4*($D55/1000)^2),'ModelParams Lw'!D$18+'ModelParams Lw'!D$19*LOG(CL$3)+'ModelParams Lw'!D$20*(PI()/4*($D55/1000)^2),'ModelParams Lw'!D$21+'ModelParams Lw'!D$22*LOG(CL$3)+'ModelParams Lw'!D$23*(PI()/4*($D55/1000)^2)))</f>
        <v>39.203910379364636</v>
      </c>
      <c r="CM55" s="24">
        <f>IF(Calcul!$E60="SW",'ModelParams Lw'!E$18+'ModelParams Lw'!E$19*LOG(CM$3)+'ModelParams Lw'!E$20*(PI()/4*($D55/1000)^2),IF('ModelParams Lw'!E$21+'ModelParams Lw'!E$22*LOG(CM$3)+'ModelParams Lw'!E$23*(PI()/4*($D55/1000)^2)&lt;'ModelParams Lw'!E$18+'ModelParams Lw'!E$19*LOG(CM$3)+'ModelParams Lw'!E$20*(PI()/4*($D55/1000)^2),'ModelParams Lw'!E$18+'ModelParams Lw'!E$19*LOG(CM$3)+'ModelParams Lw'!E$20*(PI()/4*($D55/1000)^2),'ModelParams Lw'!E$21+'ModelParams Lw'!E$22*LOG(CM$3)+'ModelParams Lw'!E$23*(PI()/4*($D55/1000)^2)))</f>
        <v>38.761096154158118</v>
      </c>
      <c r="CN55" s="24">
        <f>IF(Calcul!$E60="SW",'ModelParams Lw'!F$18+'ModelParams Lw'!F$19*LOG(CN$3)+'ModelParams Lw'!F$20*(PI()/4*($D55/1000)^2),IF('ModelParams Lw'!F$21+'ModelParams Lw'!F$22*LOG(CN$3)+'ModelParams Lw'!F$23*(PI()/4*($D55/1000)^2)&lt;'ModelParams Lw'!F$18+'ModelParams Lw'!F$19*LOG(CN$3)+'ModelParams Lw'!F$20*(PI()/4*($D55/1000)^2),'ModelParams Lw'!F$18+'ModelParams Lw'!F$19*LOG(CN$3)+'ModelParams Lw'!F$20*(PI()/4*($D55/1000)^2),'ModelParams Lw'!F$21+'ModelParams Lw'!F$22*LOG(CN$3)+'ModelParams Lw'!F$23*(PI()/4*($D55/1000)^2)))</f>
        <v>42.457901012674256</v>
      </c>
      <c r="CO55" s="24">
        <f>IF(Calcul!$E60="SW",'ModelParams Lw'!G$18+'ModelParams Lw'!G$19*LOG(CO$3)+'ModelParams Lw'!G$20*(PI()/4*($D55/1000)^2),IF('ModelParams Lw'!G$21+'ModelParams Lw'!G$22*LOG(CO$3)+'ModelParams Lw'!G$23*(PI()/4*($D55/1000)^2)&lt;'ModelParams Lw'!G$18+'ModelParams Lw'!G$19*LOG(CO$3)+'ModelParams Lw'!G$20*(PI()/4*($D55/1000)^2),'ModelParams Lw'!G$18+'ModelParams Lw'!G$19*LOG(CO$3)+'ModelParams Lw'!G$20*(PI()/4*($D55/1000)^2),'ModelParams Lw'!G$21+'ModelParams Lw'!G$22*LOG(CO$3)+'ModelParams Lw'!G$23*(PI()/4*($D55/1000)^2)))</f>
        <v>39.983812335865188</v>
      </c>
      <c r="CP55" s="24">
        <f>IF(Calcul!$E60="SW",'ModelParams Lw'!H$18+'ModelParams Lw'!H$19*LOG(CP$3)+'ModelParams Lw'!H$20*(PI()/4*($D55/1000)^2),IF('ModelParams Lw'!H$21+'ModelParams Lw'!H$22*LOG(CP$3)+'ModelParams Lw'!H$23*(PI()/4*($D55/1000)^2)&lt;'ModelParams Lw'!H$18+'ModelParams Lw'!H$19*LOG(CP$3)+'ModelParams Lw'!H$20*(PI()/4*($D55/1000)^2),'ModelParams Lw'!H$18+'ModelParams Lw'!H$19*LOG(CP$3)+'ModelParams Lw'!H$20*(PI()/4*($D55/1000)^2),'ModelParams Lw'!H$21+'ModelParams Lw'!H$22*LOG(CP$3)+'ModelParams Lw'!H$23*(PI()/4*($D55/1000)^2)))</f>
        <v>40.306137042572608</v>
      </c>
      <c r="CQ55" s="24">
        <f>IF(Calcul!$E60="SW",'ModelParams Lw'!I$18+'ModelParams Lw'!I$19*LOG(CQ$3)+'ModelParams Lw'!I$20*(PI()/4*($D55/1000)^2),IF('ModelParams Lw'!I$21+'ModelParams Lw'!I$22*LOG(CQ$3)+'ModelParams Lw'!I$23*(PI()/4*($D55/1000)^2)&lt;'ModelParams Lw'!I$18+'ModelParams Lw'!I$19*LOG(CQ$3)+'ModelParams Lw'!I$20*(PI()/4*($D55/1000)^2),'ModelParams Lw'!I$18+'ModelParams Lw'!I$19*LOG(CQ$3)+'ModelParams Lw'!I$20*(PI()/4*($D55/1000)^2),'ModelParams Lw'!I$21+'ModelParams Lw'!I$22*LOG(CQ$3)+'ModelParams Lw'!I$23*(PI()/4*($D55/1000)^2)))</f>
        <v>35.604370798776131</v>
      </c>
      <c r="CR55" s="24">
        <f>IF(Calcul!$E60="SW",'ModelParams Lw'!J$18+'ModelParams Lw'!J$19*LOG(CR$3)+'ModelParams Lw'!J$20*(PI()/4*($D55/1000)^2),IF('ModelParams Lw'!J$21+'ModelParams Lw'!J$22*LOG(CR$3)+'ModelParams Lw'!J$23*(PI()/4*($D55/1000)^2)&lt;'ModelParams Lw'!J$18+'ModelParams Lw'!J$19*LOG(CR$3)+'ModelParams Lw'!J$20*(PI()/4*($D55/1000)^2),'ModelParams Lw'!J$18+'ModelParams Lw'!J$19*LOG(CR$3)+'ModelParams Lw'!J$20*(PI()/4*($D55/1000)^2),'ModelParams Lw'!J$21+'ModelParams Lw'!J$22*LOG(CR$3)+'ModelParams Lw'!J$23*(PI()/4*($D55/1000)^2)))</f>
        <v>26.405199060578074</v>
      </c>
      <c r="CS55" s="24" t="e">
        <f t="shared" si="3"/>
        <v>#DIV/0!</v>
      </c>
      <c r="CT55" s="24" t="e">
        <f t="shared" si="4"/>
        <v>#DIV/0!</v>
      </c>
      <c r="CU55" s="24" t="e">
        <f t="shared" si="5"/>
        <v>#DIV/0!</v>
      </c>
      <c r="CV55" s="24" t="e">
        <f t="shared" si="6"/>
        <v>#DIV/0!</v>
      </c>
      <c r="CW55" s="24" t="e">
        <f t="shared" si="7"/>
        <v>#DIV/0!</v>
      </c>
      <c r="CX55" s="24" t="e">
        <f t="shared" si="8"/>
        <v>#DIV/0!</v>
      </c>
      <c r="CY55" s="24" t="e">
        <f t="shared" si="9"/>
        <v>#DIV/0!</v>
      </c>
      <c r="CZ55" s="24" t="e">
        <f t="shared" si="10"/>
        <v>#DIV/0!</v>
      </c>
      <c r="DA55" s="24" t="e">
        <f>10*LOG10(IF(CS55="",0,POWER(10,((CS55+'ModelParams Lw'!$O$4)/10))) +IF(CT55="",0,POWER(10,((CT55+'ModelParams Lw'!$P$4)/10))) +IF(CU55="",0,POWER(10,((CU55+'ModelParams Lw'!$Q$4)/10))) +IF(CV55="",0,POWER(10,((CV55+'ModelParams Lw'!$R$4)/10))) +IF(CW55="",0,POWER(10,((CW55+'ModelParams Lw'!$S$4)/10))) +IF(CX55="",0,POWER(10,((CX55+'ModelParams Lw'!$T$4)/10))) +IF(CY55="",0,POWER(10,((CY55+'ModelParams Lw'!$U$4)/10)))+IF(CZ55="",0,POWER(10,((CZ55+'ModelParams Lw'!$V$4)/10))))</f>
        <v>#DIV/0!</v>
      </c>
      <c r="DB55" s="24" t="e">
        <f t="shared" si="27"/>
        <v>#DIV/0!</v>
      </c>
      <c r="DC55" s="24" t="e">
        <f>(CS55-'ModelParams Lw'!$O$10)/'ModelParams Lw'!$O$11</f>
        <v>#DIV/0!</v>
      </c>
      <c r="DD55" s="24" t="e">
        <f>(CT55-'ModelParams Lw'!$P$10)/'ModelParams Lw'!$P$11</f>
        <v>#DIV/0!</v>
      </c>
      <c r="DE55" s="24" t="e">
        <f>(CU55-'ModelParams Lw'!$Q$10)/'ModelParams Lw'!$Q$11</f>
        <v>#DIV/0!</v>
      </c>
      <c r="DF55" s="24" t="e">
        <f>(CV55-'ModelParams Lw'!$R$10)/'ModelParams Lw'!$R$11</f>
        <v>#DIV/0!</v>
      </c>
      <c r="DG55" s="24" t="e">
        <f>(CW55-'ModelParams Lw'!$S$10)/'ModelParams Lw'!$S$11</f>
        <v>#DIV/0!</v>
      </c>
      <c r="DH55" s="24" t="e">
        <f>(CX55-'ModelParams Lw'!$T$10)/'ModelParams Lw'!$T$11</f>
        <v>#DIV/0!</v>
      </c>
      <c r="DI55" s="24" t="e">
        <f>(CY55-'ModelParams Lw'!$U$10)/'ModelParams Lw'!$U$11</f>
        <v>#DIV/0!</v>
      </c>
      <c r="DJ55" s="24" t="e">
        <f>(CZ55-'ModelParams Lw'!$V$10)/'ModelParams Lw'!$V$11</f>
        <v>#DIV/0!</v>
      </c>
    </row>
    <row r="56" spans="1:114">
      <c r="A56" s="12">
        <f>Calcul!B58</f>
        <v>0</v>
      </c>
      <c r="B56" s="12">
        <f t="shared" si="11"/>
        <v>0</v>
      </c>
      <c r="C56" s="12">
        <f>Calcul!C58</f>
        <v>0</v>
      </c>
      <c r="D56" s="12">
        <f>Calcul!D61</f>
        <v>0</v>
      </c>
      <c r="E56" s="12">
        <f t="shared" si="12"/>
        <v>400</v>
      </c>
      <c r="F56" s="12">
        <f t="shared" si="13"/>
        <v>900</v>
      </c>
      <c r="G56" s="12" t="e">
        <f t="shared" si="14"/>
        <v>#DIV/0!</v>
      </c>
      <c r="H56" s="24" t="e">
        <f t="shared" si="28"/>
        <v>#DIV/0!</v>
      </c>
      <c r="I56" s="24">
        <f>'ModelParams Lw'!$B$6*EXP('ModelParams Lw'!$C$6*D56)</f>
        <v>-0.98585217513044054</v>
      </c>
      <c r="J56" s="24">
        <f>'ModelParams Lw'!$B$7*D56^2+'ModelParams Lw'!$C$7*D56+'ModelParams Lw'!$D$7</f>
        <v>-7.1</v>
      </c>
      <c r="K56" s="24">
        <f>'ModelParams Lw'!$B$8*D56^2+'ModelParams Lw'!$C$8*D56+'ModelParams Lw'!$D$8</f>
        <v>46.485999999999997</v>
      </c>
      <c r="L56" s="21" t="e">
        <f t="shared" si="29"/>
        <v>#DIV/0!</v>
      </c>
      <c r="M56" s="21" t="e">
        <f t="shared" si="29"/>
        <v>#DIV/0!</v>
      </c>
      <c r="N56" s="21" t="e">
        <f t="shared" si="29"/>
        <v>#DIV/0!</v>
      </c>
      <c r="O56" s="21" t="e">
        <f t="shared" si="29"/>
        <v>#DIV/0!</v>
      </c>
      <c r="P56" s="21" t="e">
        <f t="shared" si="29"/>
        <v>#DIV/0!</v>
      </c>
      <c r="Q56" s="21" t="e">
        <f t="shared" si="29"/>
        <v>#DIV/0!</v>
      </c>
      <c r="R56" s="21" t="e">
        <f t="shared" si="29"/>
        <v>#DIV/0!</v>
      </c>
      <c r="S56" s="21" t="e">
        <f t="shared" si="29"/>
        <v>#DIV/0!</v>
      </c>
      <c r="T56" s="24" t="e">
        <f>'ModelParams Lw'!$B$3+'ModelParams Lw'!$B$4*LOG10($B56/3600/(PI()/4*($D56/1000)^2))+'ModelParams Lw'!$B$5*LOG10(2*$H56/(1.2*($B56/3600/(PI()/4*($D56/1000)^2))^2))+10*LOG10($D56/1000)+L56</f>
        <v>#DIV/0!</v>
      </c>
      <c r="U56" s="24" t="e">
        <f>'ModelParams Lw'!$B$3+'ModelParams Lw'!$B$4*LOG10($B56/3600/(PI()/4*($D56/1000)^2))+'ModelParams Lw'!$B$5*LOG10(2*$H56/(1.2*($B56/3600/(PI()/4*($D56/1000)^2))^2))+10*LOG10($D56/1000)+M56</f>
        <v>#DIV/0!</v>
      </c>
      <c r="V56" s="24" t="e">
        <f>'ModelParams Lw'!$B$3+'ModelParams Lw'!$B$4*LOG10($B56/3600/(PI()/4*($D56/1000)^2))+'ModelParams Lw'!$B$5*LOG10(2*$H56/(1.2*($B56/3600/(PI()/4*($D56/1000)^2))^2))+10*LOG10($D56/1000)+N56</f>
        <v>#DIV/0!</v>
      </c>
      <c r="W56" s="24" t="e">
        <f>'ModelParams Lw'!$B$3+'ModelParams Lw'!$B$4*LOG10($B56/3600/(PI()/4*($D56/1000)^2))+'ModelParams Lw'!$B$5*LOG10(2*$H56/(1.2*($B56/3600/(PI()/4*($D56/1000)^2))^2))+10*LOG10($D56/1000)+O56</f>
        <v>#DIV/0!</v>
      </c>
      <c r="X56" s="24" t="e">
        <f>'ModelParams Lw'!$B$3+'ModelParams Lw'!$B$4*LOG10($B56/3600/(PI()/4*($D56/1000)^2))+'ModelParams Lw'!$B$5*LOG10(2*$H56/(1.2*($B56/3600/(PI()/4*($D56/1000)^2))^2))+10*LOG10($D56/1000)+P56</f>
        <v>#DIV/0!</v>
      </c>
      <c r="Y56" s="24" t="e">
        <f>'ModelParams Lw'!$B$3+'ModelParams Lw'!$B$4*LOG10($B56/3600/(PI()/4*($D56/1000)^2))+'ModelParams Lw'!$B$5*LOG10(2*$H56/(1.2*($B56/3600/(PI()/4*($D56/1000)^2))^2))+10*LOG10($D56/1000)+Q56</f>
        <v>#DIV/0!</v>
      </c>
      <c r="Z56" s="24" t="e">
        <f>'ModelParams Lw'!$B$3+'ModelParams Lw'!$B$4*LOG10($B56/3600/(PI()/4*($D56/1000)^2))+'ModelParams Lw'!$B$5*LOG10(2*$H56/(1.2*($B56/3600/(PI()/4*($D56/1000)^2))^2))+10*LOG10($D56/1000)+R56</f>
        <v>#DIV/0!</v>
      </c>
      <c r="AA56" s="24" t="e">
        <f>'ModelParams Lw'!$B$3+'ModelParams Lw'!$B$4*LOG10($B56/3600/(PI()/4*($D56/1000)^2))+'ModelParams Lw'!$B$5*LOG10(2*$H56/(1.2*($B56/3600/(PI()/4*($D56/1000)^2))^2))+10*LOG10($D56/1000)+S56</f>
        <v>#DIV/0!</v>
      </c>
      <c r="AB56" s="24" t="e">
        <f>10*LOG10(IF(T56="",0,POWER(10,((T56+'ModelParams Lw'!$O$4)/10))) +IF(U56="",0,POWER(10,((U56+'ModelParams Lw'!$P$4)/10))) +IF(V56="",0,POWER(10,((V56+'ModelParams Lw'!$Q$4)/10))) +IF(W56="",0,POWER(10,((W56+'ModelParams Lw'!$R$4)/10))) +IF(X56="",0,POWER(10,((X56+'ModelParams Lw'!$S$4)/10))) +IF(Y56="",0,POWER(10,((Y56+'ModelParams Lw'!$T$4)/10))) +IF(Z56="",0,POWER(10,((Z56+'ModelParams Lw'!$U$4)/10)))+IF(AA56="",0,POWER(10,((AA56+'ModelParams Lw'!$V$4)/10))))</f>
        <v>#DIV/0!</v>
      </c>
      <c r="AC56" s="24" t="e">
        <f t="shared" si="16"/>
        <v>#DIV/0!</v>
      </c>
      <c r="AD56" s="24" t="e">
        <f>(T56-'ModelParams Lw'!O$10)/'ModelParams Lw'!O$11</f>
        <v>#DIV/0!</v>
      </c>
      <c r="AE56" s="24" t="e">
        <f>(U56-'ModelParams Lw'!P$10)/'ModelParams Lw'!P$11</f>
        <v>#DIV/0!</v>
      </c>
      <c r="AF56" s="24" t="e">
        <f>(V56-'ModelParams Lw'!Q$10)/'ModelParams Lw'!Q$11</f>
        <v>#DIV/0!</v>
      </c>
      <c r="AG56" s="24" t="e">
        <f>(W56-'ModelParams Lw'!R$10)/'ModelParams Lw'!R$11</f>
        <v>#DIV/0!</v>
      </c>
      <c r="AH56" s="24" t="e">
        <f>(X56-'ModelParams Lw'!S$10)/'ModelParams Lw'!S$11</f>
        <v>#DIV/0!</v>
      </c>
      <c r="AI56" s="24" t="e">
        <f>(Y56-'ModelParams Lw'!T$10)/'ModelParams Lw'!T$11</f>
        <v>#DIV/0!</v>
      </c>
      <c r="AJ56" s="24" t="e">
        <f>(Z56-'ModelParams Lw'!U$10)/'ModelParams Lw'!U$11</f>
        <v>#DIV/0!</v>
      </c>
      <c r="AK56" s="24" t="e">
        <f>(AA56-'ModelParams Lw'!V$10)/'ModelParams Lw'!V$11</f>
        <v>#DIV/0!</v>
      </c>
      <c r="AL56" s="24" t="e">
        <f t="shared" si="17"/>
        <v>#DIV/0!</v>
      </c>
      <c r="AM56" s="24" t="e">
        <f>LOOKUP($G56,SilencerParams!$E$3:$E$98,SilencerParams!K$3:K$98)</f>
        <v>#DIV/0!</v>
      </c>
      <c r="AN56" s="24" t="e">
        <f>LOOKUP($G56,SilencerParams!$E$3:$E$98,SilencerParams!L$3:L$98)</f>
        <v>#DIV/0!</v>
      </c>
      <c r="AO56" s="24" t="e">
        <f>LOOKUP($G56,SilencerParams!$E$3:$E$98,SilencerParams!M$3:M$98)</f>
        <v>#DIV/0!</v>
      </c>
      <c r="AP56" s="24" t="e">
        <f>LOOKUP($G56,SilencerParams!$E$3:$E$98,SilencerParams!N$3:N$98)</f>
        <v>#DIV/0!</v>
      </c>
      <c r="AQ56" s="24" t="e">
        <f>LOOKUP($G56,SilencerParams!$E$3:$E$98,SilencerParams!O$3:O$98)</f>
        <v>#DIV/0!</v>
      </c>
      <c r="AR56" s="24" t="e">
        <f>LOOKUP($G56,SilencerParams!$E$3:$E$98,SilencerParams!P$3:P$98)</f>
        <v>#DIV/0!</v>
      </c>
      <c r="AS56" s="24" t="e">
        <f>LOOKUP($G56,SilencerParams!$E$3:$E$98,SilencerParams!Q$3:Q$98)</f>
        <v>#DIV/0!</v>
      </c>
      <c r="AT56" s="24" t="e">
        <f>LOOKUP($G56,SilencerParams!$E$3:$E$98,SilencerParams!R$3:R$98)</f>
        <v>#DIV/0!</v>
      </c>
      <c r="AU56" s="151" t="e">
        <f>LOOKUP($G56,SilencerParams!$E$3:$E$98,SilencerParams!S$3:S$98)</f>
        <v>#DIV/0!</v>
      </c>
      <c r="AV56" s="151" t="e">
        <f>LOOKUP($G56,SilencerParams!$E$3:$E$98,SilencerParams!T$3:T$98)</f>
        <v>#DIV/0!</v>
      </c>
      <c r="AW56" s="151" t="e">
        <f>LOOKUP($G56,SilencerParams!$E$3:$E$98,SilencerParams!U$3:U$98)</f>
        <v>#DIV/0!</v>
      </c>
      <c r="AX56" s="151" t="e">
        <f>LOOKUP($G56,SilencerParams!$E$3:$E$98,SilencerParams!V$3:V$98)</f>
        <v>#DIV/0!</v>
      </c>
      <c r="AY56" s="151" t="e">
        <f>LOOKUP($G56,SilencerParams!$E$3:$E$98,SilencerParams!W$3:W$98)</f>
        <v>#DIV/0!</v>
      </c>
      <c r="AZ56" s="151" t="e">
        <f>LOOKUP($G56,SilencerParams!$E$3:$E$98,SilencerParams!X$3:X$98)</f>
        <v>#DIV/0!</v>
      </c>
      <c r="BA56" s="151" t="e">
        <f>LOOKUP($G56,SilencerParams!$E$3:$E$98,SilencerParams!Y$3:Y$98)</f>
        <v>#DIV/0!</v>
      </c>
      <c r="BB56" s="151" t="e">
        <f>LOOKUP($G56,SilencerParams!$E$3:$E$98,SilencerParams!Z$3:Z$98)</f>
        <v>#DIV/0!</v>
      </c>
      <c r="BC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LOOKUP(IF(MROUND($AL56,2)&lt;=$AL56,CONCATENATE($D56,IF($F56&gt;=1000,$F56,CONCATENATE(0,$F56)),CONCATENATE(0,MROUND($AL56,2)+2)),CONCATENATE($D56,IF($F56&gt;=1000,$F56,CONCATENATE(0,$F56)),CONCATENATE(0,MROUND($AL56,2)-2))),SilencerParams!$E$3:$E$98,SilencerParams!S$3:S$98)</f>
        <v>#DIV/0!</v>
      </c>
      <c r="BD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LOOKUP(IF(MROUND($AL56,2)&lt;=$AL56,CONCATENATE($D56,IF($F56&gt;=1000,$F56,CONCATENATE(0,$F56)),CONCATENATE(0,MROUND($AL56,2)+2)),CONCATENATE($D56,IF($F56&gt;=1000,$F56,CONCATENATE(0,$F56)),CONCATENATE(0,MROUND($AL56,2)-2))),SilencerParams!$E$3:$E$98,SilencerParams!T$3:T$98)</f>
        <v>#DIV/0!</v>
      </c>
      <c r="BE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LOOKUP(IF(MROUND($AL56,2)&lt;=$AL56,CONCATENATE($D56,IF($F56&gt;=1000,$F56,CONCATENATE(0,$F56)),CONCATENATE(0,MROUND($AL56,2)+2)),CONCATENATE($D56,IF($F56&gt;=1000,$F56,CONCATENATE(0,$F56)),CONCATENATE(0,MROUND($AL56,2)-2))),SilencerParams!$E$3:$E$98,SilencerParams!U$3:U$98)</f>
        <v>#DIV/0!</v>
      </c>
      <c r="BF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LOOKUP(IF(MROUND($AL56,2)&lt;=$AL56,CONCATENATE($D56,IF($F56&gt;=1000,$F56,CONCATENATE(0,$F56)),CONCATENATE(0,MROUND($AL56,2)+2)),CONCATENATE($D56,IF($F56&gt;=1000,$F56,CONCATENATE(0,$F56)),CONCATENATE(0,MROUND($AL56,2)-2))),SilencerParams!$E$3:$E$98,SilencerParams!V$3:V$98)</f>
        <v>#DIV/0!</v>
      </c>
      <c r="BG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LOOKUP(IF(MROUND($AL56,2)&lt;=$AL56,CONCATENATE($D56,IF($F56&gt;=1000,$F56,CONCATENATE(0,$F56)),CONCATENATE(0,MROUND($AL56,2)+2)),CONCATENATE($D56,IF($F56&gt;=1000,$F56,CONCATENATE(0,$F56)),CONCATENATE(0,MROUND($AL56,2)-2))),SilencerParams!$E$3:$E$98,SilencerParams!W$3:W$98)</f>
        <v>#DIV/0!</v>
      </c>
      <c r="BH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LOOKUP(IF(MROUND($AL56,2)&lt;=$AL56,CONCATENATE($D56,IF($F56&gt;=1000,$F56,CONCATENATE(0,$F56)),CONCATENATE(0,MROUND($AL56,2)+2)),CONCATENATE($D56,IF($F56&gt;=1000,$F56,CONCATENATE(0,$F56)),CONCATENATE(0,MROUND($AL56,2)-2))),SilencerParams!$E$3:$E$98,SilencerParams!X$3:X$98)</f>
        <v>#DIV/0!</v>
      </c>
      <c r="BI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LOOKUP(IF(MROUND($AL56,2)&lt;=$AL56,CONCATENATE($D56,IF($F56&gt;=1000,$F56,CONCATENATE(0,$F56)),CONCATENATE(0,MROUND($AL56,2)+2)),CONCATENATE($D56,IF($F56&gt;=1000,$F56,CONCATENATE(0,$F56)),CONCATENATE(0,MROUND($AL56,2)-2))),SilencerParams!$E$3:$E$98,SilencerParams!Y$3:Y$98)</f>
        <v>#DIV/0!</v>
      </c>
      <c r="BJ56" s="151" t="e">
        <f>LOOKUP(IF(MROUND($AL56,2)&lt;=$AL56,CONCATENATE($D56,IF($F56&gt;=1000,$F56,CONCATENATE(0,$F56)),CONCATENATE(0,MROUND($AL56,2)+2)),CONCATENATE($D56,IF($F56&gt;=1000,$F56,CONCATENATE(0,$F56)),CONCATENATE(0,MROUND($AL56,2)-2))),SilencerParams!$E$3:$E$98,SilencerParams!Z$3:Z$98)</f>
        <v>#DIV/0!</v>
      </c>
      <c r="BK56" s="151" t="e">
        <f>IF($AL56&lt;2,LOOKUP(CONCATENATE($D56,IF($E56&gt;=1000,$E56,CONCATENATE(0,$E56)),"02"),SilencerParams!$E$3:$E$98,SilencerParams!S$3:S$98)/(LOG10(2)-LOG10(0.0001))*(LOG10($AL56)-LOG10(0.0001)),(BC56-AU56)/(LOG10(IF(MROUND($AL56,2)&lt;=$AL56,MROUND($AL56,2)+2,MROUND($AL56,2)-2))-LOG10(MROUND($AL56,2)))*(LOG10($AL56)-LOG10(MROUND($AL56,2)))+AU56)</f>
        <v>#DIV/0!</v>
      </c>
      <c r="BL56" s="151" t="e">
        <f>IF($AL56&lt;2,LOOKUP(CONCATENATE($D56,IF($E56&gt;=1000,$E56,CONCATENATE(0,$E56)),"02"),SilencerParams!$E$3:$E$98,SilencerParams!T$3:T$98)/(LOG10(2)-LOG10(0.0001))*(LOG10($AL56)-LOG10(0.0001)),(BD56-AV56)/(LOG10(IF(MROUND($AL56,2)&lt;=$AL56,MROUND($AL56,2)+2,MROUND($AL56,2)-2))-LOG10(MROUND($AL56,2)))*(LOG10($AL56)-LOG10(MROUND($AL56,2)))+AV56)</f>
        <v>#DIV/0!</v>
      </c>
      <c r="BM56" s="151" t="e">
        <f>IF($AL56&lt;2,LOOKUP(CONCATENATE($D56,IF($E56&gt;=1000,$E56,CONCATENATE(0,$E56)),"02"),SilencerParams!$E$3:$E$98,SilencerParams!U$3:U$98)/(LOG10(2)-LOG10(0.0001))*(LOG10($AL56)-LOG10(0.0001)),(BE56-AW56)/(LOG10(IF(MROUND($AL56,2)&lt;=$AL56,MROUND($AL56,2)+2,MROUND($AL56,2)-2))-LOG10(MROUND($AL56,2)))*(LOG10($AL56)-LOG10(MROUND($AL56,2)))+AW56)</f>
        <v>#DIV/0!</v>
      </c>
      <c r="BN56" s="151" t="e">
        <f>IF($AL56&lt;2,LOOKUP(CONCATENATE($D56,IF($E56&gt;=1000,$E56,CONCATENATE(0,$E56)),"02"),SilencerParams!$E$3:$E$98,SilencerParams!V$3:V$98)/(LOG10(2)-LOG10(0.0001))*(LOG10($AL56)-LOG10(0.0001)),(BF56-AX56)/(LOG10(IF(MROUND($AL56,2)&lt;=$AL56,MROUND($AL56,2)+2,MROUND($AL56,2)-2))-LOG10(MROUND($AL56,2)))*(LOG10($AL56)-LOG10(MROUND($AL56,2)))+AX56)</f>
        <v>#DIV/0!</v>
      </c>
      <c r="BO56" s="151" t="e">
        <f>IF($AL56&lt;2,LOOKUP(CONCATENATE($D56,IF($E56&gt;=1000,$E56,CONCATENATE(0,$E56)),"02"),SilencerParams!$E$3:$E$98,SilencerParams!W$3:W$98)/(LOG10(2)-LOG10(0.0001))*(LOG10($AL56)-LOG10(0.0001)),(BG56-AY56)/(LOG10(IF(MROUND($AL56,2)&lt;=$AL56,MROUND($AL56,2)+2,MROUND($AL56,2)-2))-LOG10(MROUND($AL56,2)))*(LOG10($AL56)-LOG10(MROUND($AL56,2)))+AY56)</f>
        <v>#DIV/0!</v>
      </c>
      <c r="BP56" s="151" t="e">
        <f>IF($AL56&lt;2,LOOKUP(CONCATENATE($D56,IF($E56&gt;=1000,$E56,CONCATENATE(0,$E56)),"02"),SilencerParams!$E$3:$E$98,SilencerParams!X$3:X$98)/(LOG10(2)-LOG10(0.0001))*(LOG10($AL56)-LOG10(0.0001)),(BH56-AZ56)/(LOG10(IF(MROUND($AL56,2)&lt;=$AL56,MROUND($AL56,2)+2,MROUND($AL56,2)-2))-LOG10(MROUND($AL56,2)))*(LOG10($AL56)-LOG10(MROUND($AL56,2)))+AZ56)</f>
        <v>#DIV/0!</v>
      </c>
      <c r="BQ56" s="151" t="e">
        <f>IF($AL56&lt;2,LOOKUP(CONCATENATE($D56,IF($E56&gt;=1000,$E56,CONCATENATE(0,$E56)),"02"),SilencerParams!$E$3:$E$98,SilencerParams!Y$3:Y$98)/(LOG10(2)-LOG10(0.0001))*(LOG10($AL56)-LOG10(0.0001)),(BI56-BA56)/(LOG10(IF(MROUND($AL56,2)&lt;=$AL56,MROUND($AL56,2)+2,MROUND($AL56,2)-2))-LOG10(MROUND($AL56,2)))*(LOG10($AL56)-LOG10(MROUND($AL56,2)))+BA56)</f>
        <v>#DIV/0!</v>
      </c>
      <c r="BR56" s="151" t="e">
        <f>IF($AL56&lt;2,LOOKUP(CONCATENATE($D56,IF($E56&gt;=1000,$E56,CONCATENATE(0,$E56)),"02"),SilencerParams!$E$3:$E$98,SilencerParams!Z$3:Z$98)/(LOG10(2)-LOG10(0.0001))*(LOG10($AL56)-LOG10(0.0001)),(BJ56-BB56)/(LOG10(IF(MROUND($AL56,2)&lt;=$AL56,MROUND($AL56,2)+2,MROUND($AL56,2)-2))-LOG10(MROUND($AL56,2)))*(LOG10($AL56)-LOG10(MROUND($AL56,2)))+BB56)</f>
        <v>#DIV/0!</v>
      </c>
      <c r="BS56" s="24" t="e">
        <f t="shared" si="18"/>
        <v>#DIV/0!</v>
      </c>
      <c r="BT56" s="24" t="e">
        <f t="shared" si="19"/>
        <v>#DIV/0!</v>
      </c>
      <c r="BU56" s="24" t="e">
        <f t="shared" si="20"/>
        <v>#DIV/0!</v>
      </c>
      <c r="BV56" s="24" t="e">
        <f t="shared" si="21"/>
        <v>#DIV/0!</v>
      </c>
      <c r="BW56" s="24" t="e">
        <f t="shared" si="22"/>
        <v>#DIV/0!</v>
      </c>
      <c r="BX56" s="24" t="e">
        <f t="shared" si="23"/>
        <v>#DIV/0!</v>
      </c>
      <c r="BY56" s="24" t="e">
        <f t="shared" si="24"/>
        <v>#DIV/0!</v>
      </c>
      <c r="BZ56" s="24" t="e">
        <f t="shared" si="25"/>
        <v>#DIV/0!</v>
      </c>
      <c r="CA56" s="24" t="e">
        <f>10*LOG10(IF(BS56="",0,POWER(10,((BS56+'ModelParams Lw'!$O$4)/10))) +IF(BT56="",0,POWER(10,((BT56+'ModelParams Lw'!$P$4)/10))) +IF(BU56="",0,POWER(10,((BU56+'ModelParams Lw'!$Q$4)/10))) +IF(BV56="",0,POWER(10,((BV56+'ModelParams Lw'!$R$4)/10))) +IF(BW56="",0,POWER(10,((BW56+'ModelParams Lw'!$S$4)/10))) +IF(BX56="",0,POWER(10,((BX56+'ModelParams Lw'!$T$4)/10))) +IF(BY56="",0,POWER(10,((BY56+'ModelParams Lw'!$U$4)/10)))+IF(BZ56="",0,POWER(10,((BZ56+'ModelParams Lw'!$V$4)/10))))</f>
        <v>#DIV/0!</v>
      </c>
      <c r="CB56" s="24" t="e">
        <f t="shared" si="26"/>
        <v>#DIV/0!</v>
      </c>
      <c r="CC56" s="24" t="e">
        <f>(BS56-'ModelParams Lw'!O$10)/'ModelParams Lw'!O$11</f>
        <v>#DIV/0!</v>
      </c>
      <c r="CD56" s="24" t="e">
        <f>(BT56-'ModelParams Lw'!P$10)/'ModelParams Lw'!P$11</f>
        <v>#DIV/0!</v>
      </c>
      <c r="CE56" s="24" t="e">
        <f>(BU56-'ModelParams Lw'!Q$10)/'ModelParams Lw'!Q$11</f>
        <v>#DIV/0!</v>
      </c>
      <c r="CF56" s="24" t="e">
        <f>(BV56-'ModelParams Lw'!R$10)/'ModelParams Lw'!R$11</f>
        <v>#DIV/0!</v>
      </c>
      <c r="CG56" s="24" t="e">
        <f>(BW56-'ModelParams Lw'!S$10)/'ModelParams Lw'!S$11</f>
        <v>#DIV/0!</v>
      </c>
      <c r="CH56" s="24" t="e">
        <f>(BX56-'ModelParams Lw'!T$10)/'ModelParams Lw'!T$11</f>
        <v>#DIV/0!</v>
      </c>
      <c r="CI56" s="24" t="e">
        <f>(BY56-'ModelParams Lw'!U$10)/'ModelParams Lw'!U$11</f>
        <v>#DIV/0!</v>
      </c>
      <c r="CJ56" s="24" t="e">
        <f>(BZ56-'ModelParams Lw'!V$10)/'ModelParams Lw'!V$11</f>
        <v>#DIV/0!</v>
      </c>
      <c r="CK56" s="24">
        <f>IF(Calcul!$E61="SW",'ModelParams Lw'!C$18+'ModelParams Lw'!C$19*LOG(CK$3)+'ModelParams Lw'!C$20*(PI()/4*($D56/1000)^2),IF('ModelParams Lw'!C$21+'ModelParams Lw'!C$22*LOG(CK$3)+'ModelParams Lw'!C$23*(PI()/4*($D56/1000)^2)&lt;'ModelParams Lw'!C$18+'ModelParams Lw'!C$19*LOG(CK$3)+'ModelParams Lw'!C$20*(PI()/4*($D56/1000)^2),'ModelParams Lw'!C$18+'ModelParams Lw'!C$19*LOG(CK$3)+'ModelParams Lw'!C$20*(PI()/4*($D56/1000)^2),'ModelParams Lw'!C$21+'ModelParams Lw'!C$22*LOG(CK$3)+'ModelParams Lw'!C$23*(PI()/4*($D56/1000)^2)))</f>
        <v>31.246735224896717</v>
      </c>
      <c r="CL56" s="24">
        <f>IF(Calcul!$E61="SW",'ModelParams Lw'!D$18+'ModelParams Lw'!D$19*LOG(CL$3)+'ModelParams Lw'!D$20*(PI()/4*($D56/1000)^2),IF('ModelParams Lw'!D$21+'ModelParams Lw'!D$22*LOG(CL$3)+'ModelParams Lw'!D$23*(PI()/4*($D56/1000)^2)&lt;'ModelParams Lw'!D$18+'ModelParams Lw'!D$19*LOG(CL$3)+'ModelParams Lw'!D$20*(PI()/4*($D56/1000)^2),'ModelParams Lw'!D$18+'ModelParams Lw'!D$19*LOG(CL$3)+'ModelParams Lw'!D$20*(PI()/4*($D56/1000)^2),'ModelParams Lw'!D$21+'ModelParams Lw'!D$22*LOG(CL$3)+'ModelParams Lw'!D$23*(PI()/4*($D56/1000)^2)))</f>
        <v>39.203910379364636</v>
      </c>
      <c r="CM56" s="24">
        <f>IF(Calcul!$E61="SW",'ModelParams Lw'!E$18+'ModelParams Lw'!E$19*LOG(CM$3)+'ModelParams Lw'!E$20*(PI()/4*($D56/1000)^2),IF('ModelParams Lw'!E$21+'ModelParams Lw'!E$22*LOG(CM$3)+'ModelParams Lw'!E$23*(PI()/4*($D56/1000)^2)&lt;'ModelParams Lw'!E$18+'ModelParams Lw'!E$19*LOG(CM$3)+'ModelParams Lw'!E$20*(PI()/4*($D56/1000)^2),'ModelParams Lw'!E$18+'ModelParams Lw'!E$19*LOG(CM$3)+'ModelParams Lw'!E$20*(PI()/4*($D56/1000)^2),'ModelParams Lw'!E$21+'ModelParams Lw'!E$22*LOG(CM$3)+'ModelParams Lw'!E$23*(PI()/4*($D56/1000)^2)))</f>
        <v>38.761096154158118</v>
      </c>
      <c r="CN56" s="24">
        <f>IF(Calcul!$E61="SW",'ModelParams Lw'!F$18+'ModelParams Lw'!F$19*LOG(CN$3)+'ModelParams Lw'!F$20*(PI()/4*($D56/1000)^2),IF('ModelParams Lw'!F$21+'ModelParams Lw'!F$22*LOG(CN$3)+'ModelParams Lw'!F$23*(PI()/4*($D56/1000)^2)&lt;'ModelParams Lw'!F$18+'ModelParams Lw'!F$19*LOG(CN$3)+'ModelParams Lw'!F$20*(PI()/4*($D56/1000)^2),'ModelParams Lw'!F$18+'ModelParams Lw'!F$19*LOG(CN$3)+'ModelParams Lw'!F$20*(PI()/4*($D56/1000)^2),'ModelParams Lw'!F$21+'ModelParams Lw'!F$22*LOG(CN$3)+'ModelParams Lw'!F$23*(PI()/4*($D56/1000)^2)))</f>
        <v>42.457901012674256</v>
      </c>
      <c r="CO56" s="24">
        <f>IF(Calcul!$E61="SW",'ModelParams Lw'!G$18+'ModelParams Lw'!G$19*LOG(CO$3)+'ModelParams Lw'!G$20*(PI()/4*($D56/1000)^2),IF('ModelParams Lw'!G$21+'ModelParams Lw'!G$22*LOG(CO$3)+'ModelParams Lw'!G$23*(PI()/4*($D56/1000)^2)&lt;'ModelParams Lw'!G$18+'ModelParams Lw'!G$19*LOG(CO$3)+'ModelParams Lw'!G$20*(PI()/4*($D56/1000)^2),'ModelParams Lw'!G$18+'ModelParams Lw'!G$19*LOG(CO$3)+'ModelParams Lw'!G$20*(PI()/4*($D56/1000)^2),'ModelParams Lw'!G$21+'ModelParams Lw'!G$22*LOG(CO$3)+'ModelParams Lw'!G$23*(PI()/4*($D56/1000)^2)))</f>
        <v>39.983812335865188</v>
      </c>
      <c r="CP56" s="24">
        <f>IF(Calcul!$E61="SW",'ModelParams Lw'!H$18+'ModelParams Lw'!H$19*LOG(CP$3)+'ModelParams Lw'!H$20*(PI()/4*($D56/1000)^2),IF('ModelParams Lw'!H$21+'ModelParams Lw'!H$22*LOG(CP$3)+'ModelParams Lw'!H$23*(PI()/4*($D56/1000)^2)&lt;'ModelParams Lw'!H$18+'ModelParams Lw'!H$19*LOG(CP$3)+'ModelParams Lw'!H$20*(PI()/4*($D56/1000)^2),'ModelParams Lw'!H$18+'ModelParams Lw'!H$19*LOG(CP$3)+'ModelParams Lw'!H$20*(PI()/4*($D56/1000)^2),'ModelParams Lw'!H$21+'ModelParams Lw'!H$22*LOG(CP$3)+'ModelParams Lw'!H$23*(PI()/4*($D56/1000)^2)))</f>
        <v>40.306137042572608</v>
      </c>
      <c r="CQ56" s="24">
        <f>IF(Calcul!$E61="SW",'ModelParams Lw'!I$18+'ModelParams Lw'!I$19*LOG(CQ$3)+'ModelParams Lw'!I$20*(PI()/4*($D56/1000)^2),IF('ModelParams Lw'!I$21+'ModelParams Lw'!I$22*LOG(CQ$3)+'ModelParams Lw'!I$23*(PI()/4*($D56/1000)^2)&lt;'ModelParams Lw'!I$18+'ModelParams Lw'!I$19*LOG(CQ$3)+'ModelParams Lw'!I$20*(PI()/4*($D56/1000)^2),'ModelParams Lw'!I$18+'ModelParams Lw'!I$19*LOG(CQ$3)+'ModelParams Lw'!I$20*(PI()/4*($D56/1000)^2),'ModelParams Lw'!I$21+'ModelParams Lw'!I$22*LOG(CQ$3)+'ModelParams Lw'!I$23*(PI()/4*($D56/1000)^2)))</f>
        <v>35.604370798776131</v>
      </c>
      <c r="CR56" s="24">
        <f>IF(Calcul!$E61="SW",'ModelParams Lw'!J$18+'ModelParams Lw'!J$19*LOG(CR$3)+'ModelParams Lw'!J$20*(PI()/4*($D56/1000)^2),IF('ModelParams Lw'!J$21+'ModelParams Lw'!J$22*LOG(CR$3)+'ModelParams Lw'!J$23*(PI()/4*($D56/1000)^2)&lt;'ModelParams Lw'!J$18+'ModelParams Lw'!J$19*LOG(CR$3)+'ModelParams Lw'!J$20*(PI()/4*($D56/1000)^2),'ModelParams Lw'!J$18+'ModelParams Lw'!J$19*LOG(CR$3)+'ModelParams Lw'!J$20*(PI()/4*($D56/1000)^2),'ModelParams Lw'!J$21+'ModelParams Lw'!J$22*LOG(CR$3)+'ModelParams Lw'!J$23*(PI()/4*($D56/1000)^2)))</f>
        <v>26.405199060578074</v>
      </c>
      <c r="CS56" s="24" t="e">
        <f t="shared" si="3"/>
        <v>#DIV/0!</v>
      </c>
      <c r="CT56" s="24" t="e">
        <f t="shared" si="4"/>
        <v>#DIV/0!</v>
      </c>
      <c r="CU56" s="24" t="e">
        <f t="shared" si="5"/>
        <v>#DIV/0!</v>
      </c>
      <c r="CV56" s="24" t="e">
        <f t="shared" si="6"/>
        <v>#DIV/0!</v>
      </c>
      <c r="CW56" s="24" t="e">
        <f t="shared" si="7"/>
        <v>#DIV/0!</v>
      </c>
      <c r="CX56" s="24" t="e">
        <f t="shared" si="8"/>
        <v>#DIV/0!</v>
      </c>
      <c r="CY56" s="24" t="e">
        <f t="shared" si="9"/>
        <v>#DIV/0!</v>
      </c>
      <c r="CZ56" s="24" t="e">
        <f t="shared" si="10"/>
        <v>#DIV/0!</v>
      </c>
      <c r="DA56" s="24" t="e">
        <f>10*LOG10(IF(CS56="",0,POWER(10,((CS56+'ModelParams Lw'!$O$4)/10))) +IF(CT56="",0,POWER(10,((CT56+'ModelParams Lw'!$P$4)/10))) +IF(CU56="",0,POWER(10,((CU56+'ModelParams Lw'!$Q$4)/10))) +IF(CV56="",0,POWER(10,((CV56+'ModelParams Lw'!$R$4)/10))) +IF(CW56="",0,POWER(10,((CW56+'ModelParams Lw'!$S$4)/10))) +IF(CX56="",0,POWER(10,((CX56+'ModelParams Lw'!$T$4)/10))) +IF(CY56="",0,POWER(10,((CY56+'ModelParams Lw'!$U$4)/10)))+IF(CZ56="",0,POWER(10,((CZ56+'ModelParams Lw'!$V$4)/10))))</f>
        <v>#DIV/0!</v>
      </c>
      <c r="DB56" s="24" t="e">
        <f t="shared" si="27"/>
        <v>#DIV/0!</v>
      </c>
      <c r="DC56" s="24" t="e">
        <f>(CS56-'ModelParams Lw'!$O$10)/'ModelParams Lw'!$O$11</f>
        <v>#DIV/0!</v>
      </c>
      <c r="DD56" s="24" t="e">
        <f>(CT56-'ModelParams Lw'!$P$10)/'ModelParams Lw'!$P$11</f>
        <v>#DIV/0!</v>
      </c>
      <c r="DE56" s="24" t="e">
        <f>(CU56-'ModelParams Lw'!$Q$10)/'ModelParams Lw'!$Q$11</f>
        <v>#DIV/0!</v>
      </c>
      <c r="DF56" s="24" t="e">
        <f>(CV56-'ModelParams Lw'!$R$10)/'ModelParams Lw'!$R$11</f>
        <v>#DIV/0!</v>
      </c>
      <c r="DG56" s="24" t="e">
        <f>(CW56-'ModelParams Lw'!$S$10)/'ModelParams Lw'!$S$11</f>
        <v>#DIV/0!</v>
      </c>
      <c r="DH56" s="24" t="e">
        <f>(CX56-'ModelParams Lw'!$T$10)/'ModelParams Lw'!$T$11</f>
        <v>#DIV/0!</v>
      </c>
      <c r="DI56" s="24" t="e">
        <f>(CY56-'ModelParams Lw'!$U$10)/'ModelParams Lw'!$U$11</f>
        <v>#DIV/0!</v>
      </c>
      <c r="DJ56" s="24" t="e">
        <f>(CZ56-'ModelParams Lw'!$V$10)/'ModelParams Lw'!$V$11</f>
        <v>#DIV/0!</v>
      </c>
    </row>
    <row r="57" spans="1:114">
      <c r="A57" s="12">
        <f>Calcul!B59</f>
        <v>0</v>
      </c>
      <c r="B57" s="12">
        <f t="shared" si="11"/>
        <v>0</v>
      </c>
      <c r="C57" s="12">
        <f>Calcul!C59</f>
        <v>0</v>
      </c>
      <c r="D57" s="12">
        <f>Calcul!D62</f>
        <v>0</v>
      </c>
      <c r="E57" s="12">
        <f t="shared" si="12"/>
        <v>400</v>
      </c>
      <c r="F57" s="12">
        <f t="shared" si="13"/>
        <v>900</v>
      </c>
      <c r="G57" s="12" t="e">
        <f t="shared" si="14"/>
        <v>#DIV/0!</v>
      </c>
      <c r="H57" s="24" t="e">
        <f t="shared" si="28"/>
        <v>#DIV/0!</v>
      </c>
      <c r="I57" s="24">
        <f>'ModelParams Lw'!$B$6*EXP('ModelParams Lw'!$C$6*D57)</f>
        <v>-0.98585217513044054</v>
      </c>
      <c r="J57" s="24">
        <f>'ModelParams Lw'!$B$7*D57^2+'ModelParams Lw'!$C$7*D57+'ModelParams Lw'!$D$7</f>
        <v>-7.1</v>
      </c>
      <c r="K57" s="24">
        <f>'ModelParams Lw'!$B$8*D57^2+'ModelParams Lw'!$C$8*D57+'ModelParams Lw'!$D$8</f>
        <v>46.485999999999997</v>
      </c>
      <c r="L57" s="21" t="e">
        <f t="shared" si="29"/>
        <v>#DIV/0!</v>
      </c>
      <c r="M57" s="21" t="e">
        <f t="shared" si="29"/>
        <v>#DIV/0!</v>
      </c>
      <c r="N57" s="21" t="e">
        <f t="shared" si="29"/>
        <v>#DIV/0!</v>
      </c>
      <c r="O57" s="21" t="e">
        <f t="shared" si="29"/>
        <v>#DIV/0!</v>
      </c>
      <c r="P57" s="21" t="e">
        <f t="shared" si="29"/>
        <v>#DIV/0!</v>
      </c>
      <c r="Q57" s="21" t="e">
        <f t="shared" si="29"/>
        <v>#DIV/0!</v>
      </c>
      <c r="R57" s="21" t="e">
        <f t="shared" si="29"/>
        <v>#DIV/0!</v>
      </c>
      <c r="S57" s="21" t="e">
        <f t="shared" si="29"/>
        <v>#DIV/0!</v>
      </c>
      <c r="T57" s="24" t="e">
        <f>'ModelParams Lw'!$B$3+'ModelParams Lw'!$B$4*LOG10($B57/3600/(PI()/4*($D57/1000)^2))+'ModelParams Lw'!$B$5*LOG10(2*$H57/(1.2*($B57/3600/(PI()/4*($D57/1000)^2))^2))+10*LOG10($D57/1000)+L57</f>
        <v>#DIV/0!</v>
      </c>
      <c r="U57" s="24" t="e">
        <f>'ModelParams Lw'!$B$3+'ModelParams Lw'!$B$4*LOG10($B57/3600/(PI()/4*($D57/1000)^2))+'ModelParams Lw'!$B$5*LOG10(2*$H57/(1.2*($B57/3600/(PI()/4*($D57/1000)^2))^2))+10*LOG10($D57/1000)+M57</f>
        <v>#DIV/0!</v>
      </c>
      <c r="V57" s="24" t="e">
        <f>'ModelParams Lw'!$B$3+'ModelParams Lw'!$B$4*LOG10($B57/3600/(PI()/4*($D57/1000)^2))+'ModelParams Lw'!$B$5*LOG10(2*$H57/(1.2*($B57/3600/(PI()/4*($D57/1000)^2))^2))+10*LOG10($D57/1000)+N57</f>
        <v>#DIV/0!</v>
      </c>
      <c r="W57" s="24" t="e">
        <f>'ModelParams Lw'!$B$3+'ModelParams Lw'!$B$4*LOG10($B57/3600/(PI()/4*($D57/1000)^2))+'ModelParams Lw'!$B$5*LOG10(2*$H57/(1.2*($B57/3600/(PI()/4*($D57/1000)^2))^2))+10*LOG10($D57/1000)+O57</f>
        <v>#DIV/0!</v>
      </c>
      <c r="X57" s="24" t="e">
        <f>'ModelParams Lw'!$B$3+'ModelParams Lw'!$B$4*LOG10($B57/3600/(PI()/4*($D57/1000)^2))+'ModelParams Lw'!$B$5*LOG10(2*$H57/(1.2*($B57/3600/(PI()/4*($D57/1000)^2))^2))+10*LOG10($D57/1000)+P57</f>
        <v>#DIV/0!</v>
      </c>
      <c r="Y57" s="24" t="e">
        <f>'ModelParams Lw'!$B$3+'ModelParams Lw'!$B$4*LOG10($B57/3600/(PI()/4*($D57/1000)^2))+'ModelParams Lw'!$B$5*LOG10(2*$H57/(1.2*($B57/3600/(PI()/4*($D57/1000)^2))^2))+10*LOG10($D57/1000)+Q57</f>
        <v>#DIV/0!</v>
      </c>
      <c r="Z57" s="24" t="e">
        <f>'ModelParams Lw'!$B$3+'ModelParams Lw'!$B$4*LOG10($B57/3600/(PI()/4*($D57/1000)^2))+'ModelParams Lw'!$B$5*LOG10(2*$H57/(1.2*($B57/3600/(PI()/4*($D57/1000)^2))^2))+10*LOG10($D57/1000)+R57</f>
        <v>#DIV/0!</v>
      </c>
      <c r="AA57" s="24" t="e">
        <f>'ModelParams Lw'!$B$3+'ModelParams Lw'!$B$4*LOG10($B57/3600/(PI()/4*($D57/1000)^2))+'ModelParams Lw'!$B$5*LOG10(2*$H57/(1.2*($B57/3600/(PI()/4*($D57/1000)^2))^2))+10*LOG10($D57/1000)+S57</f>
        <v>#DIV/0!</v>
      </c>
      <c r="AB57" s="24" t="e">
        <f>10*LOG10(IF(T57="",0,POWER(10,((T57+'ModelParams Lw'!$O$4)/10))) +IF(U57="",0,POWER(10,((U57+'ModelParams Lw'!$P$4)/10))) +IF(V57="",0,POWER(10,((V57+'ModelParams Lw'!$Q$4)/10))) +IF(W57="",0,POWER(10,((W57+'ModelParams Lw'!$R$4)/10))) +IF(X57="",0,POWER(10,((X57+'ModelParams Lw'!$S$4)/10))) +IF(Y57="",0,POWER(10,((Y57+'ModelParams Lw'!$T$4)/10))) +IF(Z57="",0,POWER(10,((Z57+'ModelParams Lw'!$U$4)/10)))+IF(AA57="",0,POWER(10,((AA57+'ModelParams Lw'!$V$4)/10))))</f>
        <v>#DIV/0!</v>
      </c>
      <c r="AC57" s="24" t="e">
        <f t="shared" si="16"/>
        <v>#DIV/0!</v>
      </c>
      <c r="AD57" s="24" t="e">
        <f>(T57-'ModelParams Lw'!O$10)/'ModelParams Lw'!O$11</f>
        <v>#DIV/0!</v>
      </c>
      <c r="AE57" s="24" t="e">
        <f>(U57-'ModelParams Lw'!P$10)/'ModelParams Lw'!P$11</f>
        <v>#DIV/0!</v>
      </c>
      <c r="AF57" s="24" t="e">
        <f>(V57-'ModelParams Lw'!Q$10)/'ModelParams Lw'!Q$11</f>
        <v>#DIV/0!</v>
      </c>
      <c r="AG57" s="24" t="e">
        <f>(W57-'ModelParams Lw'!R$10)/'ModelParams Lw'!R$11</f>
        <v>#DIV/0!</v>
      </c>
      <c r="AH57" s="24" t="e">
        <f>(X57-'ModelParams Lw'!S$10)/'ModelParams Lw'!S$11</f>
        <v>#DIV/0!</v>
      </c>
      <c r="AI57" s="24" t="e">
        <f>(Y57-'ModelParams Lw'!T$10)/'ModelParams Lw'!T$11</f>
        <v>#DIV/0!</v>
      </c>
      <c r="AJ57" s="24" t="e">
        <f>(Z57-'ModelParams Lw'!U$10)/'ModelParams Lw'!U$11</f>
        <v>#DIV/0!</v>
      </c>
      <c r="AK57" s="24" t="e">
        <f>(AA57-'ModelParams Lw'!V$10)/'ModelParams Lw'!V$11</f>
        <v>#DIV/0!</v>
      </c>
      <c r="AL57" s="24" t="e">
        <f t="shared" si="17"/>
        <v>#DIV/0!</v>
      </c>
      <c r="AM57" s="24" t="e">
        <f>LOOKUP($G57,SilencerParams!$E$3:$E$98,SilencerParams!K$3:K$98)</f>
        <v>#DIV/0!</v>
      </c>
      <c r="AN57" s="24" t="e">
        <f>LOOKUP($G57,SilencerParams!$E$3:$E$98,SilencerParams!L$3:L$98)</f>
        <v>#DIV/0!</v>
      </c>
      <c r="AO57" s="24" t="e">
        <f>LOOKUP($G57,SilencerParams!$E$3:$E$98,SilencerParams!M$3:M$98)</f>
        <v>#DIV/0!</v>
      </c>
      <c r="AP57" s="24" t="e">
        <f>LOOKUP($G57,SilencerParams!$E$3:$E$98,SilencerParams!N$3:N$98)</f>
        <v>#DIV/0!</v>
      </c>
      <c r="AQ57" s="24" t="e">
        <f>LOOKUP($G57,SilencerParams!$E$3:$E$98,SilencerParams!O$3:O$98)</f>
        <v>#DIV/0!</v>
      </c>
      <c r="AR57" s="24" t="e">
        <f>LOOKUP($G57,SilencerParams!$E$3:$E$98,SilencerParams!P$3:P$98)</f>
        <v>#DIV/0!</v>
      </c>
      <c r="AS57" s="24" t="e">
        <f>LOOKUP($G57,SilencerParams!$E$3:$E$98,SilencerParams!Q$3:Q$98)</f>
        <v>#DIV/0!</v>
      </c>
      <c r="AT57" s="24" t="e">
        <f>LOOKUP($G57,SilencerParams!$E$3:$E$98,SilencerParams!R$3:R$98)</f>
        <v>#DIV/0!</v>
      </c>
      <c r="AU57" s="151" t="e">
        <f>LOOKUP($G57,SilencerParams!$E$3:$E$98,SilencerParams!S$3:S$98)</f>
        <v>#DIV/0!</v>
      </c>
      <c r="AV57" s="151" t="e">
        <f>LOOKUP($G57,SilencerParams!$E$3:$E$98,SilencerParams!T$3:T$98)</f>
        <v>#DIV/0!</v>
      </c>
      <c r="AW57" s="151" t="e">
        <f>LOOKUP($G57,SilencerParams!$E$3:$E$98,SilencerParams!U$3:U$98)</f>
        <v>#DIV/0!</v>
      </c>
      <c r="AX57" s="151" t="e">
        <f>LOOKUP($G57,SilencerParams!$E$3:$E$98,SilencerParams!V$3:V$98)</f>
        <v>#DIV/0!</v>
      </c>
      <c r="AY57" s="151" t="e">
        <f>LOOKUP($G57,SilencerParams!$E$3:$E$98,SilencerParams!W$3:W$98)</f>
        <v>#DIV/0!</v>
      </c>
      <c r="AZ57" s="151" t="e">
        <f>LOOKUP($G57,SilencerParams!$E$3:$E$98,SilencerParams!X$3:X$98)</f>
        <v>#DIV/0!</v>
      </c>
      <c r="BA57" s="151" t="e">
        <f>LOOKUP($G57,SilencerParams!$E$3:$E$98,SilencerParams!Y$3:Y$98)</f>
        <v>#DIV/0!</v>
      </c>
      <c r="BB57" s="151" t="e">
        <f>LOOKUP($G57,SilencerParams!$E$3:$E$98,SilencerParams!Z$3:Z$98)</f>
        <v>#DIV/0!</v>
      </c>
      <c r="BC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LOOKUP(IF(MROUND($AL57,2)&lt;=$AL57,CONCATENATE($D57,IF($F57&gt;=1000,$F57,CONCATENATE(0,$F57)),CONCATENATE(0,MROUND($AL57,2)+2)),CONCATENATE($D57,IF($F57&gt;=1000,$F57,CONCATENATE(0,$F57)),CONCATENATE(0,MROUND($AL57,2)-2))),SilencerParams!$E$3:$E$98,SilencerParams!S$3:S$98)</f>
        <v>#DIV/0!</v>
      </c>
      <c r="BD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LOOKUP(IF(MROUND($AL57,2)&lt;=$AL57,CONCATENATE($D57,IF($F57&gt;=1000,$F57,CONCATENATE(0,$F57)),CONCATENATE(0,MROUND($AL57,2)+2)),CONCATENATE($D57,IF($F57&gt;=1000,$F57,CONCATENATE(0,$F57)),CONCATENATE(0,MROUND($AL57,2)-2))),SilencerParams!$E$3:$E$98,SilencerParams!T$3:T$98)</f>
        <v>#DIV/0!</v>
      </c>
      <c r="BE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LOOKUP(IF(MROUND($AL57,2)&lt;=$AL57,CONCATENATE($D57,IF($F57&gt;=1000,$F57,CONCATENATE(0,$F57)),CONCATENATE(0,MROUND($AL57,2)+2)),CONCATENATE($D57,IF($F57&gt;=1000,$F57,CONCATENATE(0,$F57)),CONCATENATE(0,MROUND($AL57,2)-2))),SilencerParams!$E$3:$E$98,SilencerParams!U$3:U$98)</f>
        <v>#DIV/0!</v>
      </c>
      <c r="BF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LOOKUP(IF(MROUND($AL57,2)&lt;=$AL57,CONCATENATE($D57,IF($F57&gt;=1000,$F57,CONCATENATE(0,$F57)),CONCATENATE(0,MROUND($AL57,2)+2)),CONCATENATE($D57,IF($F57&gt;=1000,$F57,CONCATENATE(0,$F57)),CONCATENATE(0,MROUND($AL57,2)-2))),SilencerParams!$E$3:$E$98,SilencerParams!V$3:V$98)</f>
        <v>#DIV/0!</v>
      </c>
      <c r="BG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LOOKUP(IF(MROUND($AL57,2)&lt;=$AL57,CONCATENATE($D57,IF($F57&gt;=1000,$F57,CONCATENATE(0,$F57)),CONCATENATE(0,MROUND($AL57,2)+2)),CONCATENATE($D57,IF($F57&gt;=1000,$F57,CONCATENATE(0,$F57)),CONCATENATE(0,MROUND($AL57,2)-2))),SilencerParams!$E$3:$E$98,SilencerParams!W$3:W$98)</f>
        <v>#DIV/0!</v>
      </c>
      <c r="BH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LOOKUP(IF(MROUND($AL57,2)&lt;=$AL57,CONCATENATE($D57,IF($F57&gt;=1000,$F57,CONCATENATE(0,$F57)),CONCATENATE(0,MROUND($AL57,2)+2)),CONCATENATE($D57,IF($F57&gt;=1000,$F57,CONCATENATE(0,$F57)),CONCATENATE(0,MROUND($AL57,2)-2))),SilencerParams!$E$3:$E$98,SilencerParams!X$3:X$98)</f>
        <v>#DIV/0!</v>
      </c>
      <c r="BI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LOOKUP(IF(MROUND($AL57,2)&lt;=$AL57,CONCATENATE($D57,IF($F57&gt;=1000,$F57,CONCATENATE(0,$F57)),CONCATENATE(0,MROUND($AL57,2)+2)),CONCATENATE($D57,IF($F57&gt;=1000,$F57,CONCATENATE(0,$F57)),CONCATENATE(0,MROUND($AL57,2)-2))),SilencerParams!$E$3:$E$98,SilencerParams!Y$3:Y$98)</f>
        <v>#DIV/0!</v>
      </c>
      <c r="BJ57" s="151" t="e">
        <f>LOOKUP(IF(MROUND($AL57,2)&lt;=$AL57,CONCATENATE($D57,IF($F57&gt;=1000,$F57,CONCATENATE(0,$F57)),CONCATENATE(0,MROUND($AL57,2)+2)),CONCATENATE($D57,IF($F57&gt;=1000,$F57,CONCATENATE(0,$F57)),CONCATENATE(0,MROUND($AL57,2)-2))),SilencerParams!$E$3:$E$98,SilencerParams!Z$3:Z$98)</f>
        <v>#DIV/0!</v>
      </c>
      <c r="BK57" s="151" t="e">
        <f>IF($AL57&lt;2,LOOKUP(CONCATENATE($D57,IF($E57&gt;=1000,$E57,CONCATENATE(0,$E57)),"02"),SilencerParams!$E$3:$E$98,SilencerParams!S$3:S$98)/(LOG10(2)-LOG10(0.0001))*(LOG10($AL57)-LOG10(0.0001)),(BC57-AU57)/(LOG10(IF(MROUND($AL57,2)&lt;=$AL57,MROUND($AL57,2)+2,MROUND($AL57,2)-2))-LOG10(MROUND($AL57,2)))*(LOG10($AL57)-LOG10(MROUND($AL57,2)))+AU57)</f>
        <v>#DIV/0!</v>
      </c>
      <c r="BL57" s="151" t="e">
        <f>IF($AL57&lt;2,LOOKUP(CONCATENATE($D57,IF($E57&gt;=1000,$E57,CONCATENATE(0,$E57)),"02"),SilencerParams!$E$3:$E$98,SilencerParams!T$3:T$98)/(LOG10(2)-LOG10(0.0001))*(LOG10($AL57)-LOG10(0.0001)),(BD57-AV57)/(LOG10(IF(MROUND($AL57,2)&lt;=$AL57,MROUND($AL57,2)+2,MROUND($AL57,2)-2))-LOG10(MROUND($AL57,2)))*(LOG10($AL57)-LOG10(MROUND($AL57,2)))+AV57)</f>
        <v>#DIV/0!</v>
      </c>
      <c r="BM57" s="151" t="e">
        <f>IF($AL57&lt;2,LOOKUP(CONCATENATE($D57,IF($E57&gt;=1000,$E57,CONCATENATE(0,$E57)),"02"),SilencerParams!$E$3:$E$98,SilencerParams!U$3:U$98)/(LOG10(2)-LOG10(0.0001))*(LOG10($AL57)-LOG10(0.0001)),(BE57-AW57)/(LOG10(IF(MROUND($AL57,2)&lt;=$AL57,MROUND($AL57,2)+2,MROUND($AL57,2)-2))-LOG10(MROUND($AL57,2)))*(LOG10($AL57)-LOG10(MROUND($AL57,2)))+AW57)</f>
        <v>#DIV/0!</v>
      </c>
      <c r="BN57" s="151" t="e">
        <f>IF($AL57&lt;2,LOOKUP(CONCATENATE($D57,IF($E57&gt;=1000,$E57,CONCATENATE(0,$E57)),"02"),SilencerParams!$E$3:$E$98,SilencerParams!V$3:V$98)/(LOG10(2)-LOG10(0.0001))*(LOG10($AL57)-LOG10(0.0001)),(BF57-AX57)/(LOG10(IF(MROUND($AL57,2)&lt;=$AL57,MROUND($AL57,2)+2,MROUND($AL57,2)-2))-LOG10(MROUND($AL57,2)))*(LOG10($AL57)-LOG10(MROUND($AL57,2)))+AX57)</f>
        <v>#DIV/0!</v>
      </c>
      <c r="BO57" s="151" t="e">
        <f>IF($AL57&lt;2,LOOKUP(CONCATENATE($D57,IF($E57&gt;=1000,$E57,CONCATENATE(0,$E57)),"02"),SilencerParams!$E$3:$E$98,SilencerParams!W$3:W$98)/(LOG10(2)-LOG10(0.0001))*(LOG10($AL57)-LOG10(0.0001)),(BG57-AY57)/(LOG10(IF(MROUND($AL57,2)&lt;=$AL57,MROUND($AL57,2)+2,MROUND($AL57,2)-2))-LOG10(MROUND($AL57,2)))*(LOG10($AL57)-LOG10(MROUND($AL57,2)))+AY57)</f>
        <v>#DIV/0!</v>
      </c>
      <c r="BP57" s="151" t="e">
        <f>IF($AL57&lt;2,LOOKUP(CONCATENATE($D57,IF($E57&gt;=1000,$E57,CONCATENATE(0,$E57)),"02"),SilencerParams!$E$3:$E$98,SilencerParams!X$3:X$98)/(LOG10(2)-LOG10(0.0001))*(LOG10($AL57)-LOG10(0.0001)),(BH57-AZ57)/(LOG10(IF(MROUND($AL57,2)&lt;=$AL57,MROUND($AL57,2)+2,MROUND($AL57,2)-2))-LOG10(MROUND($AL57,2)))*(LOG10($AL57)-LOG10(MROUND($AL57,2)))+AZ57)</f>
        <v>#DIV/0!</v>
      </c>
      <c r="BQ57" s="151" t="e">
        <f>IF($AL57&lt;2,LOOKUP(CONCATENATE($D57,IF($E57&gt;=1000,$E57,CONCATENATE(0,$E57)),"02"),SilencerParams!$E$3:$E$98,SilencerParams!Y$3:Y$98)/(LOG10(2)-LOG10(0.0001))*(LOG10($AL57)-LOG10(0.0001)),(BI57-BA57)/(LOG10(IF(MROUND($AL57,2)&lt;=$AL57,MROUND($AL57,2)+2,MROUND($AL57,2)-2))-LOG10(MROUND($AL57,2)))*(LOG10($AL57)-LOG10(MROUND($AL57,2)))+BA57)</f>
        <v>#DIV/0!</v>
      </c>
      <c r="BR57" s="151" t="e">
        <f>IF($AL57&lt;2,LOOKUP(CONCATENATE($D57,IF($E57&gt;=1000,$E57,CONCATENATE(0,$E57)),"02"),SilencerParams!$E$3:$E$98,SilencerParams!Z$3:Z$98)/(LOG10(2)-LOG10(0.0001))*(LOG10($AL57)-LOG10(0.0001)),(BJ57-BB57)/(LOG10(IF(MROUND($AL57,2)&lt;=$AL57,MROUND($AL57,2)+2,MROUND($AL57,2)-2))-LOG10(MROUND($AL57,2)))*(LOG10($AL57)-LOG10(MROUND($AL57,2)))+BB57)</f>
        <v>#DIV/0!</v>
      </c>
      <c r="BS57" s="24" t="e">
        <f t="shared" si="18"/>
        <v>#DIV/0!</v>
      </c>
      <c r="BT57" s="24" t="e">
        <f t="shared" si="19"/>
        <v>#DIV/0!</v>
      </c>
      <c r="BU57" s="24" t="e">
        <f t="shared" si="20"/>
        <v>#DIV/0!</v>
      </c>
      <c r="BV57" s="24" t="e">
        <f t="shared" si="21"/>
        <v>#DIV/0!</v>
      </c>
      <c r="BW57" s="24" t="e">
        <f t="shared" si="22"/>
        <v>#DIV/0!</v>
      </c>
      <c r="BX57" s="24" t="e">
        <f t="shared" si="23"/>
        <v>#DIV/0!</v>
      </c>
      <c r="BY57" s="24" t="e">
        <f t="shared" si="24"/>
        <v>#DIV/0!</v>
      </c>
      <c r="BZ57" s="24" t="e">
        <f t="shared" si="25"/>
        <v>#DIV/0!</v>
      </c>
      <c r="CA57" s="24" t="e">
        <f>10*LOG10(IF(BS57="",0,POWER(10,((BS57+'ModelParams Lw'!$O$4)/10))) +IF(BT57="",0,POWER(10,((BT57+'ModelParams Lw'!$P$4)/10))) +IF(BU57="",0,POWER(10,((BU57+'ModelParams Lw'!$Q$4)/10))) +IF(BV57="",0,POWER(10,((BV57+'ModelParams Lw'!$R$4)/10))) +IF(BW57="",0,POWER(10,((BW57+'ModelParams Lw'!$S$4)/10))) +IF(BX57="",0,POWER(10,((BX57+'ModelParams Lw'!$T$4)/10))) +IF(BY57="",0,POWER(10,((BY57+'ModelParams Lw'!$U$4)/10)))+IF(BZ57="",0,POWER(10,((BZ57+'ModelParams Lw'!$V$4)/10))))</f>
        <v>#DIV/0!</v>
      </c>
      <c r="CB57" s="24" t="e">
        <f t="shared" si="26"/>
        <v>#DIV/0!</v>
      </c>
      <c r="CC57" s="24" t="e">
        <f>(BS57-'ModelParams Lw'!O$10)/'ModelParams Lw'!O$11</f>
        <v>#DIV/0!</v>
      </c>
      <c r="CD57" s="24" t="e">
        <f>(BT57-'ModelParams Lw'!P$10)/'ModelParams Lw'!P$11</f>
        <v>#DIV/0!</v>
      </c>
      <c r="CE57" s="24" t="e">
        <f>(BU57-'ModelParams Lw'!Q$10)/'ModelParams Lw'!Q$11</f>
        <v>#DIV/0!</v>
      </c>
      <c r="CF57" s="24" t="e">
        <f>(BV57-'ModelParams Lw'!R$10)/'ModelParams Lw'!R$11</f>
        <v>#DIV/0!</v>
      </c>
      <c r="CG57" s="24" t="e">
        <f>(BW57-'ModelParams Lw'!S$10)/'ModelParams Lw'!S$11</f>
        <v>#DIV/0!</v>
      </c>
      <c r="CH57" s="24" t="e">
        <f>(BX57-'ModelParams Lw'!T$10)/'ModelParams Lw'!T$11</f>
        <v>#DIV/0!</v>
      </c>
      <c r="CI57" s="24" t="e">
        <f>(BY57-'ModelParams Lw'!U$10)/'ModelParams Lw'!U$11</f>
        <v>#DIV/0!</v>
      </c>
      <c r="CJ57" s="24" t="e">
        <f>(BZ57-'ModelParams Lw'!V$10)/'ModelParams Lw'!V$11</f>
        <v>#DIV/0!</v>
      </c>
      <c r="CK57" s="24">
        <f>IF(Calcul!$E62="SW",'ModelParams Lw'!C$18+'ModelParams Lw'!C$19*LOG(CK$3)+'ModelParams Lw'!C$20*(PI()/4*($D57/1000)^2),IF('ModelParams Lw'!C$21+'ModelParams Lw'!C$22*LOG(CK$3)+'ModelParams Lw'!C$23*(PI()/4*($D57/1000)^2)&lt;'ModelParams Lw'!C$18+'ModelParams Lw'!C$19*LOG(CK$3)+'ModelParams Lw'!C$20*(PI()/4*($D57/1000)^2),'ModelParams Lw'!C$18+'ModelParams Lw'!C$19*LOG(CK$3)+'ModelParams Lw'!C$20*(PI()/4*($D57/1000)^2),'ModelParams Lw'!C$21+'ModelParams Lw'!C$22*LOG(CK$3)+'ModelParams Lw'!C$23*(PI()/4*($D57/1000)^2)))</f>
        <v>31.246735224896717</v>
      </c>
      <c r="CL57" s="24">
        <f>IF(Calcul!$E62="SW",'ModelParams Lw'!D$18+'ModelParams Lw'!D$19*LOG(CL$3)+'ModelParams Lw'!D$20*(PI()/4*($D57/1000)^2),IF('ModelParams Lw'!D$21+'ModelParams Lw'!D$22*LOG(CL$3)+'ModelParams Lw'!D$23*(PI()/4*($D57/1000)^2)&lt;'ModelParams Lw'!D$18+'ModelParams Lw'!D$19*LOG(CL$3)+'ModelParams Lw'!D$20*(PI()/4*($D57/1000)^2),'ModelParams Lw'!D$18+'ModelParams Lw'!D$19*LOG(CL$3)+'ModelParams Lw'!D$20*(PI()/4*($D57/1000)^2),'ModelParams Lw'!D$21+'ModelParams Lw'!D$22*LOG(CL$3)+'ModelParams Lw'!D$23*(PI()/4*($D57/1000)^2)))</f>
        <v>39.203910379364636</v>
      </c>
      <c r="CM57" s="24">
        <f>IF(Calcul!$E62="SW",'ModelParams Lw'!E$18+'ModelParams Lw'!E$19*LOG(CM$3)+'ModelParams Lw'!E$20*(PI()/4*($D57/1000)^2),IF('ModelParams Lw'!E$21+'ModelParams Lw'!E$22*LOG(CM$3)+'ModelParams Lw'!E$23*(PI()/4*($D57/1000)^2)&lt;'ModelParams Lw'!E$18+'ModelParams Lw'!E$19*LOG(CM$3)+'ModelParams Lw'!E$20*(PI()/4*($D57/1000)^2),'ModelParams Lw'!E$18+'ModelParams Lw'!E$19*LOG(CM$3)+'ModelParams Lw'!E$20*(PI()/4*($D57/1000)^2),'ModelParams Lw'!E$21+'ModelParams Lw'!E$22*LOG(CM$3)+'ModelParams Lw'!E$23*(PI()/4*($D57/1000)^2)))</f>
        <v>38.761096154158118</v>
      </c>
      <c r="CN57" s="24">
        <f>IF(Calcul!$E62="SW",'ModelParams Lw'!F$18+'ModelParams Lw'!F$19*LOG(CN$3)+'ModelParams Lw'!F$20*(PI()/4*($D57/1000)^2),IF('ModelParams Lw'!F$21+'ModelParams Lw'!F$22*LOG(CN$3)+'ModelParams Lw'!F$23*(PI()/4*($D57/1000)^2)&lt;'ModelParams Lw'!F$18+'ModelParams Lw'!F$19*LOG(CN$3)+'ModelParams Lw'!F$20*(PI()/4*($D57/1000)^2),'ModelParams Lw'!F$18+'ModelParams Lw'!F$19*LOG(CN$3)+'ModelParams Lw'!F$20*(PI()/4*($D57/1000)^2),'ModelParams Lw'!F$21+'ModelParams Lw'!F$22*LOG(CN$3)+'ModelParams Lw'!F$23*(PI()/4*($D57/1000)^2)))</f>
        <v>42.457901012674256</v>
      </c>
      <c r="CO57" s="24">
        <f>IF(Calcul!$E62="SW",'ModelParams Lw'!G$18+'ModelParams Lw'!G$19*LOG(CO$3)+'ModelParams Lw'!G$20*(PI()/4*($D57/1000)^2),IF('ModelParams Lw'!G$21+'ModelParams Lw'!G$22*LOG(CO$3)+'ModelParams Lw'!G$23*(PI()/4*($D57/1000)^2)&lt;'ModelParams Lw'!G$18+'ModelParams Lw'!G$19*LOG(CO$3)+'ModelParams Lw'!G$20*(PI()/4*($D57/1000)^2),'ModelParams Lw'!G$18+'ModelParams Lw'!G$19*LOG(CO$3)+'ModelParams Lw'!G$20*(PI()/4*($D57/1000)^2),'ModelParams Lw'!G$21+'ModelParams Lw'!G$22*LOG(CO$3)+'ModelParams Lw'!G$23*(PI()/4*($D57/1000)^2)))</f>
        <v>39.983812335865188</v>
      </c>
      <c r="CP57" s="24">
        <f>IF(Calcul!$E62="SW",'ModelParams Lw'!H$18+'ModelParams Lw'!H$19*LOG(CP$3)+'ModelParams Lw'!H$20*(PI()/4*($D57/1000)^2),IF('ModelParams Lw'!H$21+'ModelParams Lw'!H$22*LOG(CP$3)+'ModelParams Lw'!H$23*(PI()/4*($D57/1000)^2)&lt;'ModelParams Lw'!H$18+'ModelParams Lw'!H$19*LOG(CP$3)+'ModelParams Lw'!H$20*(PI()/4*($D57/1000)^2),'ModelParams Lw'!H$18+'ModelParams Lw'!H$19*LOG(CP$3)+'ModelParams Lw'!H$20*(PI()/4*($D57/1000)^2),'ModelParams Lw'!H$21+'ModelParams Lw'!H$22*LOG(CP$3)+'ModelParams Lw'!H$23*(PI()/4*($D57/1000)^2)))</f>
        <v>40.306137042572608</v>
      </c>
      <c r="CQ57" s="24">
        <f>IF(Calcul!$E62="SW",'ModelParams Lw'!I$18+'ModelParams Lw'!I$19*LOG(CQ$3)+'ModelParams Lw'!I$20*(PI()/4*($D57/1000)^2),IF('ModelParams Lw'!I$21+'ModelParams Lw'!I$22*LOG(CQ$3)+'ModelParams Lw'!I$23*(PI()/4*($D57/1000)^2)&lt;'ModelParams Lw'!I$18+'ModelParams Lw'!I$19*LOG(CQ$3)+'ModelParams Lw'!I$20*(PI()/4*($D57/1000)^2),'ModelParams Lw'!I$18+'ModelParams Lw'!I$19*LOG(CQ$3)+'ModelParams Lw'!I$20*(PI()/4*($D57/1000)^2),'ModelParams Lw'!I$21+'ModelParams Lw'!I$22*LOG(CQ$3)+'ModelParams Lw'!I$23*(PI()/4*($D57/1000)^2)))</f>
        <v>35.604370798776131</v>
      </c>
      <c r="CR57" s="24">
        <f>IF(Calcul!$E62="SW",'ModelParams Lw'!J$18+'ModelParams Lw'!J$19*LOG(CR$3)+'ModelParams Lw'!J$20*(PI()/4*($D57/1000)^2),IF('ModelParams Lw'!J$21+'ModelParams Lw'!J$22*LOG(CR$3)+'ModelParams Lw'!J$23*(PI()/4*($D57/1000)^2)&lt;'ModelParams Lw'!J$18+'ModelParams Lw'!J$19*LOG(CR$3)+'ModelParams Lw'!J$20*(PI()/4*($D57/1000)^2),'ModelParams Lw'!J$18+'ModelParams Lw'!J$19*LOG(CR$3)+'ModelParams Lw'!J$20*(PI()/4*($D57/1000)^2),'ModelParams Lw'!J$21+'ModelParams Lw'!J$22*LOG(CR$3)+'ModelParams Lw'!J$23*(PI()/4*($D57/1000)^2)))</f>
        <v>26.405199060578074</v>
      </c>
      <c r="CS57" s="24" t="e">
        <f t="shared" si="3"/>
        <v>#DIV/0!</v>
      </c>
      <c r="CT57" s="24" t="e">
        <f t="shared" si="4"/>
        <v>#DIV/0!</v>
      </c>
      <c r="CU57" s="24" t="e">
        <f t="shared" si="5"/>
        <v>#DIV/0!</v>
      </c>
      <c r="CV57" s="24" t="e">
        <f t="shared" si="6"/>
        <v>#DIV/0!</v>
      </c>
      <c r="CW57" s="24" t="e">
        <f t="shared" si="7"/>
        <v>#DIV/0!</v>
      </c>
      <c r="CX57" s="24" t="e">
        <f t="shared" si="8"/>
        <v>#DIV/0!</v>
      </c>
      <c r="CY57" s="24" t="e">
        <f t="shared" si="9"/>
        <v>#DIV/0!</v>
      </c>
      <c r="CZ57" s="24" t="e">
        <f t="shared" si="10"/>
        <v>#DIV/0!</v>
      </c>
      <c r="DA57" s="24" t="e">
        <f>10*LOG10(IF(CS57="",0,POWER(10,((CS57+'ModelParams Lw'!$O$4)/10))) +IF(CT57="",0,POWER(10,((CT57+'ModelParams Lw'!$P$4)/10))) +IF(CU57="",0,POWER(10,((CU57+'ModelParams Lw'!$Q$4)/10))) +IF(CV57="",0,POWER(10,((CV57+'ModelParams Lw'!$R$4)/10))) +IF(CW57="",0,POWER(10,((CW57+'ModelParams Lw'!$S$4)/10))) +IF(CX57="",0,POWER(10,((CX57+'ModelParams Lw'!$T$4)/10))) +IF(CY57="",0,POWER(10,((CY57+'ModelParams Lw'!$U$4)/10)))+IF(CZ57="",0,POWER(10,((CZ57+'ModelParams Lw'!$V$4)/10))))</f>
        <v>#DIV/0!</v>
      </c>
      <c r="DB57" s="24" t="e">
        <f t="shared" si="27"/>
        <v>#DIV/0!</v>
      </c>
      <c r="DC57" s="24" t="e">
        <f>(CS57-'ModelParams Lw'!$O$10)/'ModelParams Lw'!$O$11</f>
        <v>#DIV/0!</v>
      </c>
      <c r="DD57" s="24" t="e">
        <f>(CT57-'ModelParams Lw'!$P$10)/'ModelParams Lw'!$P$11</f>
        <v>#DIV/0!</v>
      </c>
      <c r="DE57" s="24" t="e">
        <f>(CU57-'ModelParams Lw'!$Q$10)/'ModelParams Lw'!$Q$11</f>
        <v>#DIV/0!</v>
      </c>
      <c r="DF57" s="24" t="e">
        <f>(CV57-'ModelParams Lw'!$R$10)/'ModelParams Lw'!$R$11</f>
        <v>#DIV/0!</v>
      </c>
      <c r="DG57" s="24" t="e">
        <f>(CW57-'ModelParams Lw'!$S$10)/'ModelParams Lw'!$S$11</f>
        <v>#DIV/0!</v>
      </c>
      <c r="DH57" s="24" t="e">
        <f>(CX57-'ModelParams Lw'!$T$10)/'ModelParams Lw'!$T$11</f>
        <v>#DIV/0!</v>
      </c>
      <c r="DI57" s="24" t="e">
        <f>(CY57-'ModelParams Lw'!$U$10)/'ModelParams Lw'!$U$11</f>
        <v>#DIV/0!</v>
      </c>
      <c r="DJ57" s="24" t="e">
        <f>(CZ57-'ModelParams Lw'!$V$10)/'ModelParams Lw'!$V$11</f>
        <v>#DIV/0!</v>
      </c>
    </row>
    <row r="58" spans="1:114">
      <c r="A58" s="12">
        <f>Calcul!B60</f>
        <v>0</v>
      </c>
      <c r="B58" s="12">
        <f t="shared" si="11"/>
        <v>0</v>
      </c>
      <c r="C58" s="12">
        <f>Calcul!C60</f>
        <v>0</v>
      </c>
      <c r="D58" s="12">
        <f>Calcul!D63</f>
        <v>0</v>
      </c>
      <c r="E58" s="12">
        <f t="shared" si="12"/>
        <v>400</v>
      </c>
      <c r="F58" s="12">
        <f t="shared" si="13"/>
        <v>900</v>
      </c>
      <c r="G58" s="12" t="e">
        <f t="shared" si="14"/>
        <v>#DIV/0!</v>
      </c>
      <c r="H58" s="24" t="e">
        <f t="shared" si="28"/>
        <v>#DIV/0!</v>
      </c>
      <c r="I58" s="24">
        <f>'ModelParams Lw'!$B$6*EXP('ModelParams Lw'!$C$6*D58)</f>
        <v>-0.98585217513044054</v>
      </c>
      <c r="J58" s="24">
        <f>'ModelParams Lw'!$B$7*D58^2+'ModelParams Lw'!$C$7*D58+'ModelParams Lw'!$D$7</f>
        <v>-7.1</v>
      </c>
      <c r="K58" s="24">
        <f>'ModelParams Lw'!$B$8*D58^2+'ModelParams Lw'!$C$8*D58+'ModelParams Lw'!$D$8</f>
        <v>46.485999999999997</v>
      </c>
      <c r="L58" s="21" t="e">
        <f t="shared" si="29"/>
        <v>#DIV/0!</v>
      </c>
      <c r="M58" s="21" t="e">
        <f t="shared" si="29"/>
        <v>#DIV/0!</v>
      </c>
      <c r="N58" s="21" t="e">
        <f t="shared" si="29"/>
        <v>#DIV/0!</v>
      </c>
      <c r="O58" s="21" t="e">
        <f t="shared" si="29"/>
        <v>#DIV/0!</v>
      </c>
      <c r="P58" s="21" t="e">
        <f t="shared" si="29"/>
        <v>#DIV/0!</v>
      </c>
      <c r="Q58" s="21" t="e">
        <f t="shared" si="29"/>
        <v>#DIV/0!</v>
      </c>
      <c r="R58" s="21" t="e">
        <f t="shared" si="29"/>
        <v>#DIV/0!</v>
      </c>
      <c r="S58" s="21" t="e">
        <f t="shared" si="29"/>
        <v>#DIV/0!</v>
      </c>
      <c r="T58" s="24" t="e">
        <f>'ModelParams Lw'!$B$3+'ModelParams Lw'!$B$4*LOG10($B58/3600/(PI()/4*($D58/1000)^2))+'ModelParams Lw'!$B$5*LOG10(2*$H58/(1.2*($B58/3600/(PI()/4*($D58/1000)^2))^2))+10*LOG10($D58/1000)+L58</f>
        <v>#DIV/0!</v>
      </c>
      <c r="U58" s="24" t="e">
        <f>'ModelParams Lw'!$B$3+'ModelParams Lw'!$B$4*LOG10($B58/3600/(PI()/4*($D58/1000)^2))+'ModelParams Lw'!$B$5*LOG10(2*$H58/(1.2*($B58/3600/(PI()/4*($D58/1000)^2))^2))+10*LOG10($D58/1000)+M58</f>
        <v>#DIV/0!</v>
      </c>
      <c r="V58" s="24" t="e">
        <f>'ModelParams Lw'!$B$3+'ModelParams Lw'!$B$4*LOG10($B58/3600/(PI()/4*($D58/1000)^2))+'ModelParams Lw'!$B$5*LOG10(2*$H58/(1.2*($B58/3600/(PI()/4*($D58/1000)^2))^2))+10*LOG10($D58/1000)+N58</f>
        <v>#DIV/0!</v>
      </c>
      <c r="W58" s="24" t="e">
        <f>'ModelParams Lw'!$B$3+'ModelParams Lw'!$B$4*LOG10($B58/3600/(PI()/4*($D58/1000)^2))+'ModelParams Lw'!$B$5*LOG10(2*$H58/(1.2*($B58/3600/(PI()/4*($D58/1000)^2))^2))+10*LOG10($D58/1000)+O58</f>
        <v>#DIV/0!</v>
      </c>
      <c r="X58" s="24" t="e">
        <f>'ModelParams Lw'!$B$3+'ModelParams Lw'!$B$4*LOG10($B58/3600/(PI()/4*($D58/1000)^2))+'ModelParams Lw'!$B$5*LOG10(2*$H58/(1.2*($B58/3600/(PI()/4*($D58/1000)^2))^2))+10*LOG10($D58/1000)+P58</f>
        <v>#DIV/0!</v>
      </c>
      <c r="Y58" s="24" t="e">
        <f>'ModelParams Lw'!$B$3+'ModelParams Lw'!$B$4*LOG10($B58/3600/(PI()/4*($D58/1000)^2))+'ModelParams Lw'!$B$5*LOG10(2*$H58/(1.2*($B58/3600/(PI()/4*($D58/1000)^2))^2))+10*LOG10($D58/1000)+Q58</f>
        <v>#DIV/0!</v>
      </c>
      <c r="Z58" s="24" t="e">
        <f>'ModelParams Lw'!$B$3+'ModelParams Lw'!$B$4*LOG10($B58/3600/(PI()/4*($D58/1000)^2))+'ModelParams Lw'!$B$5*LOG10(2*$H58/(1.2*($B58/3600/(PI()/4*($D58/1000)^2))^2))+10*LOG10($D58/1000)+R58</f>
        <v>#DIV/0!</v>
      </c>
      <c r="AA58" s="24" t="e">
        <f>'ModelParams Lw'!$B$3+'ModelParams Lw'!$B$4*LOG10($B58/3600/(PI()/4*($D58/1000)^2))+'ModelParams Lw'!$B$5*LOG10(2*$H58/(1.2*($B58/3600/(PI()/4*($D58/1000)^2))^2))+10*LOG10($D58/1000)+S58</f>
        <v>#DIV/0!</v>
      </c>
      <c r="AB58" s="24" t="e">
        <f>10*LOG10(IF(T58="",0,POWER(10,((T58+'ModelParams Lw'!$O$4)/10))) +IF(U58="",0,POWER(10,((U58+'ModelParams Lw'!$P$4)/10))) +IF(V58="",0,POWER(10,((V58+'ModelParams Lw'!$Q$4)/10))) +IF(W58="",0,POWER(10,((W58+'ModelParams Lw'!$R$4)/10))) +IF(X58="",0,POWER(10,((X58+'ModelParams Lw'!$S$4)/10))) +IF(Y58="",0,POWER(10,((Y58+'ModelParams Lw'!$T$4)/10))) +IF(Z58="",0,POWER(10,((Z58+'ModelParams Lw'!$U$4)/10)))+IF(AA58="",0,POWER(10,((AA58+'ModelParams Lw'!$V$4)/10))))</f>
        <v>#DIV/0!</v>
      </c>
      <c r="AC58" s="24" t="e">
        <f t="shared" si="16"/>
        <v>#DIV/0!</v>
      </c>
      <c r="AD58" s="24" t="e">
        <f>(T58-'ModelParams Lw'!O$10)/'ModelParams Lw'!O$11</f>
        <v>#DIV/0!</v>
      </c>
      <c r="AE58" s="24" t="e">
        <f>(U58-'ModelParams Lw'!P$10)/'ModelParams Lw'!P$11</f>
        <v>#DIV/0!</v>
      </c>
      <c r="AF58" s="24" t="e">
        <f>(V58-'ModelParams Lw'!Q$10)/'ModelParams Lw'!Q$11</f>
        <v>#DIV/0!</v>
      </c>
      <c r="AG58" s="24" t="e">
        <f>(W58-'ModelParams Lw'!R$10)/'ModelParams Lw'!R$11</f>
        <v>#DIV/0!</v>
      </c>
      <c r="AH58" s="24" t="e">
        <f>(X58-'ModelParams Lw'!S$10)/'ModelParams Lw'!S$11</f>
        <v>#DIV/0!</v>
      </c>
      <c r="AI58" s="24" t="e">
        <f>(Y58-'ModelParams Lw'!T$10)/'ModelParams Lw'!T$11</f>
        <v>#DIV/0!</v>
      </c>
      <c r="AJ58" s="24" t="e">
        <f>(Z58-'ModelParams Lw'!U$10)/'ModelParams Lw'!U$11</f>
        <v>#DIV/0!</v>
      </c>
      <c r="AK58" s="24" t="e">
        <f>(AA58-'ModelParams Lw'!V$10)/'ModelParams Lw'!V$11</f>
        <v>#DIV/0!</v>
      </c>
      <c r="AL58" s="24" t="e">
        <f t="shared" si="17"/>
        <v>#DIV/0!</v>
      </c>
      <c r="AM58" s="24" t="e">
        <f>LOOKUP($G58,SilencerParams!$E$3:$E$98,SilencerParams!K$3:K$98)</f>
        <v>#DIV/0!</v>
      </c>
      <c r="AN58" s="24" t="e">
        <f>LOOKUP($G58,SilencerParams!$E$3:$E$98,SilencerParams!L$3:L$98)</f>
        <v>#DIV/0!</v>
      </c>
      <c r="AO58" s="24" t="e">
        <f>LOOKUP($G58,SilencerParams!$E$3:$E$98,SilencerParams!M$3:M$98)</f>
        <v>#DIV/0!</v>
      </c>
      <c r="AP58" s="24" t="e">
        <f>LOOKUP($G58,SilencerParams!$E$3:$E$98,SilencerParams!N$3:N$98)</f>
        <v>#DIV/0!</v>
      </c>
      <c r="AQ58" s="24" t="e">
        <f>LOOKUP($G58,SilencerParams!$E$3:$E$98,SilencerParams!O$3:O$98)</f>
        <v>#DIV/0!</v>
      </c>
      <c r="AR58" s="24" t="e">
        <f>LOOKUP($G58,SilencerParams!$E$3:$E$98,SilencerParams!P$3:P$98)</f>
        <v>#DIV/0!</v>
      </c>
      <c r="AS58" s="24" t="e">
        <f>LOOKUP($G58,SilencerParams!$E$3:$E$98,SilencerParams!Q$3:Q$98)</f>
        <v>#DIV/0!</v>
      </c>
      <c r="AT58" s="24" t="e">
        <f>LOOKUP($G58,SilencerParams!$E$3:$E$98,SilencerParams!R$3:R$98)</f>
        <v>#DIV/0!</v>
      </c>
      <c r="AU58" s="151" t="e">
        <f>LOOKUP($G58,SilencerParams!$E$3:$E$98,SilencerParams!S$3:S$98)</f>
        <v>#DIV/0!</v>
      </c>
      <c r="AV58" s="151" t="e">
        <f>LOOKUP($G58,SilencerParams!$E$3:$E$98,SilencerParams!T$3:T$98)</f>
        <v>#DIV/0!</v>
      </c>
      <c r="AW58" s="151" t="e">
        <f>LOOKUP($G58,SilencerParams!$E$3:$E$98,SilencerParams!U$3:U$98)</f>
        <v>#DIV/0!</v>
      </c>
      <c r="AX58" s="151" t="e">
        <f>LOOKUP($G58,SilencerParams!$E$3:$E$98,SilencerParams!V$3:V$98)</f>
        <v>#DIV/0!</v>
      </c>
      <c r="AY58" s="151" t="e">
        <f>LOOKUP($G58,SilencerParams!$E$3:$E$98,SilencerParams!W$3:W$98)</f>
        <v>#DIV/0!</v>
      </c>
      <c r="AZ58" s="151" t="e">
        <f>LOOKUP($G58,SilencerParams!$E$3:$E$98,SilencerParams!X$3:X$98)</f>
        <v>#DIV/0!</v>
      </c>
      <c r="BA58" s="151" t="e">
        <f>LOOKUP($G58,SilencerParams!$E$3:$E$98,SilencerParams!Y$3:Y$98)</f>
        <v>#DIV/0!</v>
      </c>
      <c r="BB58" s="151" t="e">
        <f>LOOKUP($G58,SilencerParams!$E$3:$E$98,SilencerParams!Z$3:Z$98)</f>
        <v>#DIV/0!</v>
      </c>
      <c r="BC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LOOKUP(IF(MROUND($AL58,2)&lt;=$AL58,CONCATENATE($D58,IF($F58&gt;=1000,$F58,CONCATENATE(0,$F58)),CONCATENATE(0,MROUND($AL58,2)+2)),CONCATENATE($D58,IF($F58&gt;=1000,$F58,CONCATENATE(0,$F58)),CONCATENATE(0,MROUND($AL58,2)-2))),SilencerParams!$E$3:$E$98,SilencerParams!S$3:S$98)</f>
        <v>#DIV/0!</v>
      </c>
      <c r="BD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LOOKUP(IF(MROUND($AL58,2)&lt;=$AL58,CONCATENATE($D58,IF($F58&gt;=1000,$F58,CONCATENATE(0,$F58)),CONCATENATE(0,MROUND($AL58,2)+2)),CONCATENATE($D58,IF($F58&gt;=1000,$F58,CONCATENATE(0,$F58)),CONCATENATE(0,MROUND($AL58,2)-2))),SilencerParams!$E$3:$E$98,SilencerParams!T$3:T$98)</f>
        <v>#DIV/0!</v>
      </c>
      <c r="BE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LOOKUP(IF(MROUND($AL58,2)&lt;=$AL58,CONCATENATE($D58,IF($F58&gt;=1000,$F58,CONCATENATE(0,$F58)),CONCATENATE(0,MROUND($AL58,2)+2)),CONCATENATE($D58,IF($F58&gt;=1000,$F58,CONCATENATE(0,$F58)),CONCATENATE(0,MROUND($AL58,2)-2))),SilencerParams!$E$3:$E$98,SilencerParams!U$3:U$98)</f>
        <v>#DIV/0!</v>
      </c>
      <c r="BF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LOOKUP(IF(MROUND($AL58,2)&lt;=$AL58,CONCATENATE($D58,IF($F58&gt;=1000,$F58,CONCATENATE(0,$F58)),CONCATENATE(0,MROUND($AL58,2)+2)),CONCATENATE($D58,IF($F58&gt;=1000,$F58,CONCATENATE(0,$F58)),CONCATENATE(0,MROUND($AL58,2)-2))),SilencerParams!$E$3:$E$98,SilencerParams!V$3:V$98)</f>
        <v>#DIV/0!</v>
      </c>
      <c r="BG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LOOKUP(IF(MROUND($AL58,2)&lt;=$AL58,CONCATENATE($D58,IF($F58&gt;=1000,$F58,CONCATENATE(0,$F58)),CONCATENATE(0,MROUND($AL58,2)+2)),CONCATENATE($D58,IF($F58&gt;=1000,$F58,CONCATENATE(0,$F58)),CONCATENATE(0,MROUND($AL58,2)-2))),SilencerParams!$E$3:$E$98,SilencerParams!W$3:W$98)</f>
        <v>#DIV/0!</v>
      </c>
      <c r="BH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LOOKUP(IF(MROUND($AL58,2)&lt;=$AL58,CONCATENATE($D58,IF($F58&gt;=1000,$F58,CONCATENATE(0,$F58)),CONCATENATE(0,MROUND($AL58,2)+2)),CONCATENATE($D58,IF($F58&gt;=1000,$F58,CONCATENATE(0,$F58)),CONCATENATE(0,MROUND($AL58,2)-2))),SilencerParams!$E$3:$E$98,SilencerParams!X$3:X$98)</f>
        <v>#DIV/0!</v>
      </c>
      <c r="BI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LOOKUP(IF(MROUND($AL58,2)&lt;=$AL58,CONCATENATE($D58,IF($F58&gt;=1000,$F58,CONCATENATE(0,$F58)),CONCATENATE(0,MROUND($AL58,2)+2)),CONCATENATE($D58,IF($F58&gt;=1000,$F58,CONCATENATE(0,$F58)),CONCATENATE(0,MROUND($AL58,2)-2))),SilencerParams!$E$3:$E$98,SilencerParams!Y$3:Y$98)</f>
        <v>#DIV/0!</v>
      </c>
      <c r="BJ58" s="151" t="e">
        <f>LOOKUP(IF(MROUND($AL58,2)&lt;=$AL58,CONCATENATE($D58,IF($F58&gt;=1000,$F58,CONCATENATE(0,$F58)),CONCATENATE(0,MROUND($AL58,2)+2)),CONCATENATE($D58,IF($F58&gt;=1000,$F58,CONCATENATE(0,$F58)),CONCATENATE(0,MROUND($AL58,2)-2))),SilencerParams!$E$3:$E$98,SilencerParams!Z$3:Z$98)</f>
        <v>#DIV/0!</v>
      </c>
      <c r="BK58" s="151" t="e">
        <f>IF($AL58&lt;2,LOOKUP(CONCATENATE($D58,IF($E58&gt;=1000,$E58,CONCATENATE(0,$E58)),"02"),SilencerParams!$E$3:$E$98,SilencerParams!S$3:S$98)/(LOG10(2)-LOG10(0.0001))*(LOG10($AL58)-LOG10(0.0001)),(BC58-AU58)/(LOG10(IF(MROUND($AL58,2)&lt;=$AL58,MROUND($AL58,2)+2,MROUND($AL58,2)-2))-LOG10(MROUND($AL58,2)))*(LOG10($AL58)-LOG10(MROUND($AL58,2)))+AU58)</f>
        <v>#DIV/0!</v>
      </c>
      <c r="BL58" s="151" t="e">
        <f>IF($AL58&lt;2,LOOKUP(CONCATENATE($D58,IF($E58&gt;=1000,$E58,CONCATENATE(0,$E58)),"02"),SilencerParams!$E$3:$E$98,SilencerParams!T$3:T$98)/(LOG10(2)-LOG10(0.0001))*(LOG10($AL58)-LOG10(0.0001)),(BD58-AV58)/(LOG10(IF(MROUND($AL58,2)&lt;=$AL58,MROUND($AL58,2)+2,MROUND($AL58,2)-2))-LOG10(MROUND($AL58,2)))*(LOG10($AL58)-LOG10(MROUND($AL58,2)))+AV58)</f>
        <v>#DIV/0!</v>
      </c>
      <c r="BM58" s="151" t="e">
        <f>IF($AL58&lt;2,LOOKUP(CONCATENATE($D58,IF($E58&gt;=1000,$E58,CONCATENATE(0,$E58)),"02"),SilencerParams!$E$3:$E$98,SilencerParams!U$3:U$98)/(LOG10(2)-LOG10(0.0001))*(LOG10($AL58)-LOG10(0.0001)),(BE58-AW58)/(LOG10(IF(MROUND($AL58,2)&lt;=$AL58,MROUND($AL58,2)+2,MROUND($AL58,2)-2))-LOG10(MROUND($AL58,2)))*(LOG10($AL58)-LOG10(MROUND($AL58,2)))+AW58)</f>
        <v>#DIV/0!</v>
      </c>
      <c r="BN58" s="151" t="e">
        <f>IF($AL58&lt;2,LOOKUP(CONCATENATE($D58,IF($E58&gt;=1000,$E58,CONCATENATE(0,$E58)),"02"),SilencerParams!$E$3:$E$98,SilencerParams!V$3:V$98)/(LOG10(2)-LOG10(0.0001))*(LOG10($AL58)-LOG10(0.0001)),(BF58-AX58)/(LOG10(IF(MROUND($AL58,2)&lt;=$AL58,MROUND($AL58,2)+2,MROUND($AL58,2)-2))-LOG10(MROUND($AL58,2)))*(LOG10($AL58)-LOG10(MROUND($AL58,2)))+AX58)</f>
        <v>#DIV/0!</v>
      </c>
      <c r="BO58" s="151" t="e">
        <f>IF($AL58&lt;2,LOOKUP(CONCATENATE($D58,IF($E58&gt;=1000,$E58,CONCATENATE(0,$E58)),"02"),SilencerParams!$E$3:$E$98,SilencerParams!W$3:W$98)/(LOG10(2)-LOG10(0.0001))*(LOG10($AL58)-LOG10(0.0001)),(BG58-AY58)/(LOG10(IF(MROUND($AL58,2)&lt;=$AL58,MROUND($AL58,2)+2,MROUND($AL58,2)-2))-LOG10(MROUND($AL58,2)))*(LOG10($AL58)-LOG10(MROUND($AL58,2)))+AY58)</f>
        <v>#DIV/0!</v>
      </c>
      <c r="BP58" s="151" t="e">
        <f>IF($AL58&lt;2,LOOKUP(CONCATENATE($D58,IF($E58&gt;=1000,$E58,CONCATENATE(0,$E58)),"02"),SilencerParams!$E$3:$E$98,SilencerParams!X$3:X$98)/(LOG10(2)-LOG10(0.0001))*(LOG10($AL58)-LOG10(0.0001)),(BH58-AZ58)/(LOG10(IF(MROUND($AL58,2)&lt;=$AL58,MROUND($AL58,2)+2,MROUND($AL58,2)-2))-LOG10(MROUND($AL58,2)))*(LOG10($AL58)-LOG10(MROUND($AL58,2)))+AZ58)</f>
        <v>#DIV/0!</v>
      </c>
      <c r="BQ58" s="151" t="e">
        <f>IF($AL58&lt;2,LOOKUP(CONCATENATE($D58,IF($E58&gt;=1000,$E58,CONCATENATE(0,$E58)),"02"),SilencerParams!$E$3:$E$98,SilencerParams!Y$3:Y$98)/(LOG10(2)-LOG10(0.0001))*(LOG10($AL58)-LOG10(0.0001)),(BI58-BA58)/(LOG10(IF(MROUND($AL58,2)&lt;=$AL58,MROUND($AL58,2)+2,MROUND($AL58,2)-2))-LOG10(MROUND($AL58,2)))*(LOG10($AL58)-LOG10(MROUND($AL58,2)))+BA58)</f>
        <v>#DIV/0!</v>
      </c>
      <c r="BR58" s="151" t="e">
        <f>IF($AL58&lt;2,LOOKUP(CONCATENATE($D58,IF($E58&gt;=1000,$E58,CONCATENATE(0,$E58)),"02"),SilencerParams!$E$3:$E$98,SilencerParams!Z$3:Z$98)/(LOG10(2)-LOG10(0.0001))*(LOG10($AL58)-LOG10(0.0001)),(BJ58-BB58)/(LOG10(IF(MROUND($AL58,2)&lt;=$AL58,MROUND($AL58,2)+2,MROUND($AL58,2)-2))-LOG10(MROUND($AL58,2)))*(LOG10($AL58)-LOG10(MROUND($AL58,2)))+BB58)</f>
        <v>#DIV/0!</v>
      </c>
      <c r="BS58" s="24" t="e">
        <f t="shared" si="18"/>
        <v>#DIV/0!</v>
      </c>
      <c r="BT58" s="24" t="e">
        <f t="shared" si="19"/>
        <v>#DIV/0!</v>
      </c>
      <c r="BU58" s="24" t="e">
        <f t="shared" si="20"/>
        <v>#DIV/0!</v>
      </c>
      <c r="BV58" s="24" t="e">
        <f t="shared" si="21"/>
        <v>#DIV/0!</v>
      </c>
      <c r="BW58" s="24" t="e">
        <f t="shared" si="22"/>
        <v>#DIV/0!</v>
      </c>
      <c r="BX58" s="24" t="e">
        <f t="shared" si="23"/>
        <v>#DIV/0!</v>
      </c>
      <c r="BY58" s="24" t="e">
        <f t="shared" si="24"/>
        <v>#DIV/0!</v>
      </c>
      <c r="BZ58" s="24" t="e">
        <f t="shared" si="25"/>
        <v>#DIV/0!</v>
      </c>
      <c r="CA58" s="24" t="e">
        <f>10*LOG10(IF(BS58="",0,POWER(10,((BS58+'ModelParams Lw'!$O$4)/10))) +IF(BT58="",0,POWER(10,((BT58+'ModelParams Lw'!$P$4)/10))) +IF(BU58="",0,POWER(10,((BU58+'ModelParams Lw'!$Q$4)/10))) +IF(BV58="",0,POWER(10,((BV58+'ModelParams Lw'!$R$4)/10))) +IF(BW58="",0,POWER(10,((BW58+'ModelParams Lw'!$S$4)/10))) +IF(BX58="",0,POWER(10,((BX58+'ModelParams Lw'!$T$4)/10))) +IF(BY58="",0,POWER(10,((BY58+'ModelParams Lw'!$U$4)/10)))+IF(BZ58="",0,POWER(10,((BZ58+'ModelParams Lw'!$V$4)/10))))</f>
        <v>#DIV/0!</v>
      </c>
      <c r="CB58" s="24" t="e">
        <f t="shared" si="26"/>
        <v>#DIV/0!</v>
      </c>
      <c r="CC58" s="24" t="e">
        <f>(BS58-'ModelParams Lw'!O$10)/'ModelParams Lw'!O$11</f>
        <v>#DIV/0!</v>
      </c>
      <c r="CD58" s="24" t="e">
        <f>(BT58-'ModelParams Lw'!P$10)/'ModelParams Lw'!P$11</f>
        <v>#DIV/0!</v>
      </c>
      <c r="CE58" s="24" t="e">
        <f>(BU58-'ModelParams Lw'!Q$10)/'ModelParams Lw'!Q$11</f>
        <v>#DIV/0!</v>
      </c>
      <c r="CF58" s="24" t="e">
        <f>(BV58-'ModelParams Lw'!R$10)/'ModelParams Lw'!R$11</f>
        <v>#DIV/0!</v>
      </c>
      <c r="CG58" s="24" t="e">
        <f>(BW58-'ModelParams Lw'!S$10)/'ModelParams Lw'!S$11</f>
        <v>#DIV/0!</v>
      </c>
      <c r="CH58" s="24" t="e">
        <f>(BX58-'ModelParams Lw'!T$10)/'ModelParams Lw'!T$11</f>
        <v>#DIV/0!</v>
      </c>
      <c r="CI58" s="24" t="e">
        <f>(BY58-'ModelParams Lw'!U$10)/'ModelParams Lw'!U$11</f>
        <v>#DIV/0!</v>
      </c>
      <c r="CJ58" s="24" t="e">
        <f>(BZ58-'ModelParams Lw'!V$10)/'ModelParams Lw'!V$11</f>
        <v>#DIV/0!</v>
      </c>
      <c r="CK58" s="24">
        <f>IF(Calcul!$E63="SW",'ModelParams Lw'!C$18+'ModelParams Lw'!C$19*LOG(CK$3)+'ModelParams Lw'!C$20*(PI()/4*($D58/1000)^2),IF('ModelParams Lw'!C$21+'ModelParams Lw'!C$22*LOG(CK$3)+'ModelParams Lw'!C$23*(PI()/4*($D58/1000)^2)&lt;'ModelParams Lw'!C$18+'ModelParams Lw'!C$19*LOG(CK$3)+'ModelParams Lw'!C$20*(PI()/4*($D58/1000)^2),'ModelParams Lw'!C$18+'ModelParams Lw'!C$19*LOG(CK$3)+'ModelParams Lw'!C$20*(PI()/4*($D58/1000)^2),'ModelParams Lw'!C$21+'ModelParams Lw'!C$22*LOG(CK$3)+'ModelParams Lw'!C$23*(PI()/4*($D58/1000)^2)))</f>
        <v>31.246735224896717</v>
      </c>
      <c r="CL58" s="24">
        <f>IF(Calcul!$E63="SW",'ModelParams Lw'!D$18+'ModelParams Lw'!D$19*LOG(CL$3)+'ModelParams Lw'!D$20*(PI()/4*($D58/1000)^2),IF('ModelParams Lw'!D$21+'ModelParams Lw'!D$22*LOG(CL$3)+'ModelParams Lw'!D$23*(PI()/4*($D58/1000)^2)&lt;'ModelParams Lw'!D$18+'ModelParams Lw'!D$19*LOG(CL$3)+'ModelParams Lw'!D$20*(PI()/4*($D58/1000)^2),'ModelParams Lw'!D$18+'ModelParams Lw'!D$19*LOG(CL$3)+'ModelParams Lw'!D$20*(PI()/4*($D58/1000)^2),'ModelParams Lw'!D$21+'ModelParams Lw'!D$22*LOG(CL$3)+'ModelParams Lw'!D$23*(PI()/4*($D58/1000)^2)))</f>
        <v>39.203910379364636</v>
      </c>
      <c r="CM58" s="24">
        <f>IF(Calcul!$E63="SW",'ModelParams Lw'!E$18+'ModelParams Lw'!E$19*LOG(CM$3)+'ModelParams Lw'!E$20*(PI()/4*($D58/1000)^2),IF('ModelParams Lw'!E$21+'ModelParams Lw'!E$22*LOG(CM$3)+'ModelParams Lw'!E$23*(PI()/4*($D58/1000)^2)&lt;'ModelParams Lw'!E$18+'ModelParams Lw'!E$19*LOG(CM$3)+'ModelParams Lw'!E$20*(PI()/4*($D58/1000)^2),'ModelParams Lw'!E$18+'ModelParams Lw'!E$19*LOG(CM$3)+'ModelParams Lw'!E$20*(PI()/4*($D58/1000)^2),'ModelParams Lw'!E$21+'ModelParams Lw'!E$22*LOG(CM$3)+'ModelParams Lw'!E$23*(PI()/4*($D58/1000)^2)))</f>
        <v>38.761096154158118</v>
      </c>
      <c r="CN58" s="24">
        <f>IF(Calcul!$E63="SW",'ModelParams Lw'!F$18+'ModelParams Lw'!F$19*LOG(CN$3)+'ModelParams Lw'!F$20*(PI()/4*($D58/1000)^2),IF('ModelParams Lw'!F$21+'ModelParams Lw'!F$22*LOG(CN$3)+'ModelParams Lw'!F$23*(PI()/4*($D58/1000)^2)&lt;'ModelParams Lw'!F$18+'ModelParams Lw'!F$19*LOG(CN$3)+'ModelParams Lw'!F$20*(PI()/4*($D58/1000)^2),'ModelParams Lw'!F$18+'ModelParams Lw'!F$19*LOG(CN$3)+'ModelParams Lw'!F$20*(PI()/4*($D58/1000)^2),'ModelParams Lw'!F$21+'ModelParams Lw'!F$22*LOG(CN$3)+'ModelParams Lw'!F$23*(PI()/4*($D58/1000)^2)))</f>
        <v>42.457901012674256</v>
      </c>
      <c r="CO58" s="24">
        <f>IF(Calcul!$E63="SW",'ModelParams Lw'!G$18+'ModelParams Lw'!G$19*LOG(CO$3)+'ModelParams Lw'!G$20*(PI()/4*($D58/1000)^2),IF('ModelParams Lw'!G$21+'ModelParams Lw'!G$22*LOG(CO$3)+'ModelParams Lw'!G$23*(PI()/4*($D58/1000)^2)&lt;'ModelParams Lw'!G$18+'ModelParams Lw'!G$19*LOG(CO$3)+'ModelParams Lw'!G$20*(PI()/4*($D58/1000)^2),'ModelParams Lw'!G$18+'ModelParams Lw'!G$19*LOG(CO$3)+'ModelParams Lw'!G$20*(PI()/4*($D58/1000)^2),'ModelParams Lw'!G$21+'ModelParams Lw'!G$22*LOG(CO$3)+'ModelParams Lw'!G$23*(PI()/4*($D58/1000)^2)))</f>
        <v>39.983812335865188</v>
      </c>
      <c r="CP58" s="24">
        <f>IF(Calcul!$E63="SW",'ModelParams Lw'!H$18+'ModelParams Lw'!H$19*LOG(CP$3)+'ModelParams Lw'!H$20*(PI()/4*($D58/1000)^2),IF('ModelParams Lw'!H$21+'ModelParams Lw'!H$22*LOG(CP$3)+'ModelParams Lw'!H$23*(PI()/4*($D58/1000)^2)&lt;'ModelParams Lw'!H$18+'ModelParams Lw'!H$19*LOG(CP$3)+'ModelParams Lw'!H$20*(PI()/4*($D58/1000)^2),'ModelParams Lw'!H$18+'ModelParams Lw'!H$19*LOG(CP$3)+'ModelParams Lw'!H$20*(PI()/4*($D58/1000)^2),'ModelParams Lw'!H$21+'ModelParams Lw'!H$22*LOG(CP$3)+'ModelParams Lw'!H$23*(PI()/4*($D58/1000)^2)))</f>
        <v>40.306137042572608</v>
      </c>
      <c r="CQ58" s="24">
        <f>IF(Calcul!$E63="SW",'ModelParams Lw'!I$18+'ModelParams Lw'!I$19*LOG(CQ$3)+'ModelParams Lw'!I$20*(PI()/4*($D58/1000)^2),IF('ModelParams Lw'!I$21+'ModelParams Lw'!I$22*LOG(CQ$3)+'ModelParams Lw'!I$23*(PI()/4*($D58/1000)^2)&lt;'ModelParams Lw'!I$18+'ModelParams Lw'!I$19*LOG(CQ$3)+'ModelParams Lw'!I$20*(PI()/4*($D58/1000)^2),'ModelParams Lw'!I$18+'ModelParams Lw'!I$19*LOG(CQ$3)+'ModelParams Lw'!I$20*(PI()/4*($D58/1000)^2),'ModelParams Lw'!I$21+'ModelParams Lw'!I$22*LOG(CQ$3)+'ModelParams Lw'!I$23*(PI()/4*($D58/1000)^2)))</f>
        <v>35.604370798776131</v>
      </c>
      <c r="CR58" s="24">
        <f>IF(Calcul!$E63="SW",'ModelParams Lw'!J$18+'ModelParams Lw'!J$19*LOG(CR$3)+'ModelParams Lw'!J$20*(PI()/4*($D58/1000)^2),IF('ModelParams Lw'!J$21+'ModelParams Lw'!J$22*LOG(CR$3)+'ModelParams Lw'!J$23*(PI()/4*($D58/1000)^2)&lt;'ModelParams Lw'!J$18+'ModelParams Lw'!J$19*LOG(CR$3)+'ModelParams Lw'!J$20*(PI()/4*($D58/1000)^2),'ModelParams Lw'!J$18+'ModelParams Lw'!J$19*LOG(CR$3)+'ModelParams Lw'!J$20*(PI()/4*($D58/1000)^2),'ModelParams Lw'!J$21+'ModelParams Lw'!J$22*LOG(CR$3)+'ModelParams Lw'!J$23*(PI()/4*($D58/1000)^2)))</f>
        <v>26.405199060578074</v>
      </c>
      <c r="CS58" s="24" t="e">
        <f t="shared" si="3"/>
        <v>#DIV/0!</v>
      </c>
      <c r="CT58" s="24" t="e">
        <f t="shared" si="4"/>
        <v>#DIV/0!</v>
      </c>
      <c r="CU58" s="24" t="e">
        <f t="shared" si="5"/>
        <v>#DIV/0!</v>
      </c>
      <c r="CV58" s="24" t="e">
        <f t="shared" si="6"/>
        <v>#DIV/0!</v>
      </c>
      <c r="CW58" s="24" t="e">
        <f t="shared" si="7"/>
        <v>#DIV/0!</v>
      </c>
      <c r="CX58" s="24" t="e">
        <f t="shared" si="8"/>
        <v>#DIV/0!</v>
      </c>
      <c r="CY58" s="24" t="e">
        <f t="shared" si="9"/>
        <v>#DIV/0!</v>
      </c>
      <c r="CZ58" s="24" t="e">
        <f t="shared" si="10"/>
        <v>#DIV/0!</v>
      </c>
      <c r="DA58" s="24" t="e">
        <f>10*LOG10(IF(CS58="",0,POWER(10,((CS58+'ModelParams Lw'!$O$4)/10))) +IF(CT58="",0,POWER(10,((CT58+'ModelParams Lw'!$P$4)/10))) +IF(CU58="",0,POWER(10,((CU58+'ModelParams Lw'!$Q$4)/10))) +IF(CV58="",0,POWER(10,((CV58+'ModelParams Lw'!$R$4)/10))) +IF(CW58="",0,POWER(10,((CW58+'ModelParams Lw'!$S$4)/10))) +IF(CX58="",0,POWER(10,((CX58+'ModelParams Lw'!$T$4)/10))) +IF(CY58="",0,POWER(10,((CY58+'ModelParams Lw'!$U$4)/10)))+IF(CZ58="",0,POWER(10,((CZ58+'ModelParams Lw'!$V$4)/10))))</f>
        <v>#DIV/0!</v>
      </c>
      <c r="DB58" s="24" t="e">
        <f t="shared" si="27"/>
        <v>#DIV/0!</v>
      </c>
      <c r="DC58" s="24" t="e">
        <f>(CS58-'ModelParams Lw'!$O$10)/'ModelParams Lw'!$O$11</f>
        <v>#DIV/0!</v>
      </c>
      <c r="DD58" s="24" t="e">
        <f>(CT58-'ModelParams Lw'!$P$10)/'ModelParams Lw'!$P$11</f>
        <v>#DIV/0!</v>
      </c>
      <c r="DE58" s="24" t="e">
        <f>(CU58-'ModelParams Lw'!$Q$10)/'ModelParams Lw'!$Q$11</f>
        <v>#DIV/0!</v>
      </c>
      <c r="DF58" s="24" t="e">
        <f>(CV58-'ModelParams Lw'!$R$10)/'ModelParams Lw'!$R$11</f>
        <v>#DIV/0!</v>
      </c>
      <c r="DG58" s="24" t="e">
        <f>(CW58-'ModelParams Lw'!$S$10)/'ModelParams Lw'!$S$11</f>
        <v>#DIV/0!</v>
      </c>
      <c r="DH58" s="24" t="e">
        <f>(CX58-'ModelParams Lw'!$T$10)/'ModelParams Lw'!$T$11</f>
        <v>#DIV/0!</v>
      </c>
      <c r="DI58" s="24" t="e">
        <f>(CY58-'ModelParams Lw'!$U$10)/'ModelParams Lw'!$U$11</f>
        <v>#DIV/0!</v>
      </c>
      <c r="DJ58" s="24" t="e">
        <f>(CZ58-'ModelParams Lw'!$V$10)/'ModelParams Lw'!$V$11</f>
        <v>#DIV/0!</v>
      </c>
    </row>
    <row r="59" spans="1:114">
      <c r="A59" s="12">
        <f>Calcul!B61</f>
        <v>0</v>
      </c>
      <c r="B59" s="12">
        <f t="shared" si="11"/>
        <v>0</v>
      </c>
      <c r="C59" s="12">
        <f>Calcul!C61</f>
        <v>0</v>
      </c>
      <c r="D59" s="12">
        <f>Calcul!D64</f>
        <v>0</v>
      </c>
      <c r="E59" s="12">
        <f t="shared" si="12"/>
        <v>400</v>
      </c>
      <c r="F59" s="12">
        <f t="shared" si="13"/>
        <v>900</v>
      </c>
      <c r="G59" s="12" t="e">
        <f t="shared" si="14"/>
        <v>#DIV/0!</v>
      </c>
      <c r="H59" s="24" t="e">
        <f t="shared" si="28"/>
        <v>#DIV/0!</v>
      </c>
      <c r="I59" s="24">
        <f>'ModelParams Lw'!$B$6*EXP('ModelParams Lw'!$C$6*D59)</f>
        <v>-0.98585217513044054</v>
      </c>
      <c r="J59" s="24">
        <f>'ModelParams Lw'!$B$7*D59^2+'ModelParams Lw'!$C$7*D59+'ModelParams Lw'!$D$7</f>
        <v>-7.1</v>
      </c>
      <c r="K59" s="24">
        <f>'ModelParams Lw'!$B$8*D59^2+'ModelParams Lw'!$C$8*D59+'ModelParams Lw'!$D$8</f>
        <v>46.485999999999997</v>
      </c>
      <c r="L59" s="21" t="e">
        <f t="shared" si="29"/>
        <v>#DIV/0!</v>
      </c>
      <c r="M59" s="21" t="e">
        <f t="shared" si="29"/>
        <v>#DIV/0!</v>
      </c>
      <c r="N59" s="21" t="e">
        <f t="shared" si="29"/>
        <v>#DIV/0!</v>
      </c>
      <c r="O59" s="21" t="e">
        <f t="shared" si="29"/>
        <v>#DIV/0!</v>
      </c>
      <c r="P59" s="21" t="e">
        <f t="shared" si="29"/>
        <v>#DIV/0!</v>
      </c>
      <c r="Q59" s="21" t="e">
        <f t="shared" si="29"/>
        <v>#DIV/0!</v>
      </c>
      <c r="R59" s="21" t="e">
        <f t="shared" si="29"/>
        <v>#DIV/0!</v>
      </c>
      <c r="S59" s="21" t="e">
        <f t="shared" si="29"/>
        <v>#DIV/0!</v>
      </c>
      <c r="T59" s="24" t="e">
        <f>'ModelParams Lw'!$B$3+'ModelParams Lw'!$B$4*LOG10($B59/3600/(PI()/4*($D59/1000)^2))+'ModelParams Lw'!$B$5*LOG10(2*$H59/(1.2*($B59/3600/(PI()/4*($D59/1000)^2))^2))+10*LOG10($D59/1000)+L59</f>
        <v>#DIV/0!</v>
      </c>
      <c r="U59" s="24" t="e">
        <f>'ModelParams Lw'!$B$3+'ModelParams Lw'!$B$4*LOG10($B59/3600/(PI()/4*($D59/1000)^2))+'ModelParams Lw'!$B$5*LOG10(2*$H59/(1.2*($B59/3600/(PI()/4*($D59/1000)^2))^2))+10*LOG10($D59/1000)+M59</f>
        <v>#DIV/0!</v>
      </c>
      <c r="V59" s="24" t="e">
        <f>'ModelParams Lw'!$B$3+'ModelParams Lw'!$B$4*LOG10($B59/3600/(PI()/4*($D59/1000)^2))+'ModelParams Lw'!$B$5*LOG10(2*$H59/(1.2*($B59/3600/(PI()/4*($D59/1000)^2))^2))+10*LOG10($D59/1000)+N59</f>
        <v>#DIV/0!</v>
      </c>
      <c r="W59" s="24" t="e">
        <f>'ModelParams Lw'!$B$3+'ModelParams Lw'!$B$4*LOG10($B59/3600/(PI()/4*($D59/1000)^2))+'ModelParams Lw'!$B$5*LOG10(2*$H59/(1.2*($B59/3600/(PI()/4*($D59/1000)^2))^2))+10*LOG10($D59/1000)+O59</f>
        <v>#DIV/0!</v>
      </c>
      <c r="X59" s="24" t="e">
        <f>'ModelParams Lw'!$B$3+'ModelParams Lw'!$B$4*LOG10($B59/3600/(PI()/4*($D59/1000)^2))+'ModelParams Lw'!$B$5*LOG10(2*$H59/(1.2*($B59/3600/(PI()/4*($D59/1000)^2))^2))+10*LOG10($D59/1000)+P59</f>
        <v>#DIV/0!</v>
      </c>
      <c r="Y59" s="24" t="e">
        <f>'ModelParams Lw'!$B$3+'ModelParams Lw'!$B$4*LOG10($B59/3600/(PI()/4*($D59/1000)^2))+'ModelParams Lw'!$B$5*LOG10(2*$H59/(1.2*($B59/3600/(PI()/4*($D59/1000)^2))^2))+10*LOG10($D59/1000)+Q59</f>
        <v>#DIV/0!</v>
      </c>
      <c r="Z59" s="24" t="e">
        <f>'ModelParams Lw'!$B$3+'ModelParams Lw'!$B$4*LOG10($B59/3600/(PI()/4*($D59/1000)^2))+'ModelParams Lw'!$B$5*LOG10(2*$H59/(1.2*($B59/3600/(PI()/4*($D59/1000)^2))^2))+10*LOG10($D59/1000)+R59</f>
        <v>#DIV/0!</v>
      </c>
      <c r="AA59" s="24" t="e">
        <f>'ModelParams Lw'!$B$3+'ModelParams Lw'!$B$4*LOG10($B59/3600/(PI()/4*($D59/1000)^2))+'ModelParams Lw'!$B$5*LOG10(2*$H59/(1.2*($B59/3600/(PI()/4*($D59/1000)^2))^2))+10*LOG10($D59/1000)+S59</f>
        <v>#DIV/0!</v>
      </c>
      <c r="AB59" s="24" t="e">
        <f>10*LOG10(IF(T59="",0,POWER(10,((T59+'ModelParams Lw'!$O$4)/10))) +IF(U59="",0,POWER(10,((U59+'ModelParams Lw'!$P$4)/10))) +IF(V59="",0,POWER(10,((V59+'ModelParams Lw'!$Q$4)/10))) +IF(W59="",0,POWER(10,((W59+'ModelParams Lw'!$R$4)/10))) +IF(X59="",0,POWER(10,((X59+'ModelParams Lw'!$S$4)/10))) +IF(Y59="",0,POWER(10,((Y59+'ModelParams Lw'!$T$4)/10))) +IF(Z59="",0,POWER(10,((Z59+'ModelParams Lw'!$U$4)/10)))+IF(AA59="",0,POWER(10,((AA59+'ModelParams Lw'!$V$4)/10))))</f>
        <v>#DIV/0!</v>
      </c>
      <c r="AC59" s="24" t="e">
        <f t="shared" si="16"/>
        <v>#DIV/0!</v>
      </c>
      <c r="AD59" s="24" t="e">
        <f>(T59-'ModelParams Lw'!O$10)/'ModelParams Lw'!O$11</f>
        <v>#DIV/0!</v>
      </c>
      <c r="AE59" s="24" t="e">
        <f>(U59-'ModelParams Lw'!P$10)/'ModelParams Lw'!P$11</f>
        <v>#DIV/0!</v>
      </c>
      <c r="AF59" s="24" t="e">
        <f>(V59-'ModelParams Lw'!Q$10)/'ModelParams Lw'!Q$11</f>
        <v>#DIV/0!</v>
      </c>
      <c r="AG59" s="24" t="e">
        <f>(W59-'ModelParams Lw'!R$10)/'ModelParams Lw'!R$11</f>
        <v>#DIV/0!</v>
      </c>
      <c r="AH59" s="24" t="e">
        <f>(X59-'ModelParams Lw'!S$10)/'ModelParams Lw'!S$11</f>
        <v>#DIV/0!</v>
      </c>
      <c r="AI59" s="24" t="e">
        <f>(Y59-'ModelParams Lw'!T$10)/'ModelParams Lw'!T$11</f>
        <v>#DIV/0!</v>
      </c>
      <c r="AJ59" s="24" t="e">
        <f>(Z59-'ModelParams Lw'!U$10)/'ModelParams Lw'!U$11</f>
        <v>#DIV/0!</v>
      </c>
      <c r="AK59" s="24" t="e">
        <f>(AA59-'ModelParams Lw'!V$10)/'ModelParams Lw'!V$11</f>
        <v>#DIV/0!</v>
      </c>
      <c r="AL59" s="24" t="e">
        <f t="shared" si="17"/>
        <v>#DIV/0!</v>
      </c>
      <c r="AM59" s="24" t="e">
        <f>LOOKUP($G59,SilencerParams!$E$3:$E$98,SilencerParams!K$3:K$98)</f>
        <v>#DIV/0!</v>
      </c>
      <c r="AN59" s="24" t="e">
        <f>LOOKUP($G59,SilencerParams!$E$3:$E$98,SilencerParams!L$3:L$98)</f>
        <v>#DIV/0!</v>
      </c>
      <c r="AO59" s="24" t="e">
        <f>LOOKUP($G59,SilencerParams!$E$3:$E$98,SilencerParams!M$3:M$98)</f>
        <v>#DIV/0!</v>
      </c>
      <c r="AP59" s="24" t="e">
        <f>LOOKUP($G59,SilencerParams!$E$3:$E$98,SilencerParams!N$3:N$98)</f>
        <v>#DIV/0!</v>
      </c>
      <c r="AQ59" s="24" t="e">
        <f>LOOKUP($G59,SilencerParams!$E$3:$E$98,SilencerParams!O$3:O$98)</f>
        <v>#DIV/0!</v>
      </c>
      <c r="AR59" s="24" t="e">
        <f>LOOKUP($G59,SilencerParams!$E$3:$E$98,SilencerParams!P$3:P$98)</f>
        <v>#DIV/0!</v>
      </c>
      <c r="AS59" s="24" t="e">
        <f>LOOKUP($G59,SilencerParams!$E$3:$E$98,SilencerParams!Q$3:Q$98)</f>
        <v>#DIV/0!</v>
      </c>
      <c r="AT59" s="24" t="e">
        <f>LOOKUP($G59,SilencerParams!$E$3:$E$98,SilencerParams!R$3:R$98)</f>
        <v>#DIV/0!</v>
      </c>
      <c r="AU59" s="151" t="e">
        <f>LOOKUP($G59,SilencerParams!$E$3:$E$98,SilencerParams!S$3:S$98)</f>
        <v>#DIV/0!</v>
      </c>
      <c r="AV59" s="151" t="e">
        <f>LOOKUP($G59,SilencerParams!$E$3:$E$98,SilencerParams!T$3:T$98)</f>
        <v>#DIV/0!</v>
      </c>
      <c r="AW59" s="151" t="e">
        <f>LOOKUP($G59,SilencerParams!$E$3:$E$98,SilencerParams!U$3:U$98)</f>
        <v>#DIV/0!</v>
      </c>
      <c r="AX59" s="151" t="e">
        <f>LOOKUP($G59,SilencerParams!$E$3:$E$98,SilencerParams!V$3:V$98)</f>
        <v>#DIV/0!</v>
      </c>
      <c r="AY59" s="151" t="e">
        <f>LOOKUP($G59,SilencerParams!$E$3:$E$98,SilencerParams!W$3:W$98)</f>
        <v>#DIV/0!</v>
      </c>
      <c r="AZ59" s="151" t="e">
        <f>LOOKUP($G59,SilencerParams!$E$3:$E$98,SilencerParams!X$3:X$98)</f>
        <v>#DIV/0!</v>
      </c>
      <c r="BA59" s="151" t="e">
        <f>LOOKUP($G59,SilencerParams!$E$3:$E$98,SilencerParams!Y$3:Y$98)</f>
        <v>#DIV/0!</v>
      </c>
      <c r="BB59" s="151" t="e">
        <f>LOOKUP($G59,SilencerParams!$E$3:$E$98,SilencerParams!Z$3:Z$98)</f>
        <v>#DIV/0!</v>
      </c>
      <c r="BC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LOOKUP(IF(MROUND($AL59,2)&lt;=$AL59,CONCATENATE($D59,IF($F59&gt;=1000,$F59,CONCATENATE(0,$F59)),CONCATENATE(0,MROUND($AL59,2)+2)),CONCATENATE($D59,IF($F59&gt;=1000,$F59,CONCATENATE(0,$F59)),CONCATENATE(0,MROUND($AL59,2)-2))),SilencerParams!$E$3:$E$98,SilencerParams!S$3:S$98)</f>
        <v>#DIV/0!</v>
      </c>
      <c r="BD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LOOKUP(IF(MROUND($AL59,2)&lt;=$AL59,CONCATENATE($D59,IF($F59&gt;=1000,$F59,CONCATENATE(0,$F59)),CONCATENATE(0,MROUND($AL59,2)+2)),CONCATENATE($D59,IF($F59&gt;=1000,$F59,CONCATENATE(0,$F59)),CONCATENATE(0,MROUND($AL59,2)-2))),SilencerParams!$E$3:$E$98,SilencerParams!T$3:T$98)</f>
        <v>#DIV/0!</v>
      </c>
      <c r="BE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LOOKUP(IF(MROUND($AL59,2)&lt;=$AL59,CONCATENATE($D59,IF($F59&gt;=1000,$F59,CONCATENATE(0,$F59)),CONCATENATE(0,MROUND($AL59,2)+2)),CONCATENATE($D59,IF($F59&gt;=1000,$F59,CONCATENATE(0,$F59)),CONCATENATE(0,MROUND($AL59,2)-2))),SilencerParams!$E$3:$E$98,SilencerParams!U$3:U$98)</f>
        <v>#DIV/0!</v>
      </c>
      <c r="BF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LOOKUP(IF(MROUND($AL59,2)&lt;=$AL59,CONCATENATE($D59,IF($F59&gt;=1000,$F59,CONCATENATE(0,$F59)),CONCATENATE(0,MROUND($AL59,2)+2)),CONCATENATE($D59,IF($F59&gt;=1000,$F59,CONCATENATE(0,$F59)),CONCATENATE(0,MROUND($AL59,2)-2))),SilencerParams!$E$3:$E$98,SilencerParams!V$3:V$98)</f>
        <v>#DIV/0!</v>
      </c>
      <c r="BG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LOOKUP(IF(MROUND($AL59,2)&lt;=$AL59,CONCATENATE($D59,IF($F59&gt;=1000,$F59,CONCATENATE(0,$F59)),CONCATENATE(0,MROUND($AL59,2)+2)),CONCATENATE($D59,IF($F59&gt;=1000,$F59,CONCATENATE(0,$F59)),CONCATENATE(0,MROUND($AL59,2)-2))),SilencerParams!$E$3:$E$98,SilencerParams!W$3:W$98)</f>
        <v>#DIV/0!</v>
      </c>
      <c r="BH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LOOKUP(IF(MROUND($AL59,2)&lt;=$AL59,CONCATENATE($D59,IF($F59&gt;=1000,$F59,CONCATENATE(0,$F59)),CONCATENATE(0,MROUND($AL59,2)+2)),CONCATENATE($D59,IF($F59&gt;=1000,$F59,CONCATENATE(0,$F59)),CONCATENATE(0,MROUND($AL59,2)-2))),SilencerParams!$E$3:$E$98,SilencerParams!X$3:X$98)</f>
        <v>#DIV/0!</v>
      </c>
      <c r="BI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LOOKUP(IF(MROUND($AL59,2)&lt;=$AL59,CONCATENATE($D59,IF($F59&gt;=1000,$F59,CONCATENATE(0,$F59)),CONCATENATE(0,MROUND($AL59,2)+2)),CONCATENATE($D59,IF($F59&gt;=1000,$F59,CONCATENATE(0,$F59)),CONCATENATE(0,MROUND($AL59,2)-2))),SilencerParams!$E$3:$E$98,SilencerParams!Y$3:Y$98)</f>
        <v>#DIV/0!</v>
      </c>
      <c r="BJ59" s="151" t="e">
        <f>LOOKUP(IF(MROUND($AL59,2)&lt;=$AL59,CONCATENATE($D59,IF($F59&gt;=1000,$F59,CONCATENATE(0,$F59)),CONCATENATE(0,MROUND($AL59,2)+2)),CONCATENATE($D59,IF($F59&gt;=1000,$F59,CONCATENATE(0,$F59)),CONCATENATE(0,MROUND($AL59,2)-2))),SilencerParams!$E$3:$E$98,SilencerParams!Z$3:Z$98)</f>
        <v>#DIV/0!</v>
      </c>
      <c r="BK59" s="151" t="e">
        <f>IF($AL59&lt;2,LOOKUP(CONCATENATE($D59,IF($E59&gt;=1000,$E59,CONCATENATE(0,$E59)),"02"),SilencerParams!$E$3:$E$98,SilencerParams!S$3:S$98)/(LOG10(2)-LOG10(0.0001))*(LOG10($AL59)-LOG10(0.0001)),(BC59-AU59)/(LOG10(IF(MROUND($AL59,2)&lt;=$AL59,MROUND($AL59,2)+2,MROUND($AL59,2)-2))-LOG10(MROUND($AL59,2)))*(LOG10($AL59)-LOG10(MROUND($AL59,2)))+AU59)</f>
        <v>#DIV/0!</v>
      </c>
      <c r="BL59" s="151" t="e">
        <f>IF($AL59&lt;2,LOOKUP(CONCATENATE($D59,IF($E59&gt;=1000,$E59,CONCATENATE(0,$E59)),"02"),SilencerParams!$E$3:$E$98,SilencerParams!T$3:T$98)/(LOG10(2)-LOG10(0.0001))*(LOG10($AL59)-LOG10(0.0001)),(BD59-AV59)/(LOG10(IF(MROUND($AL59,2)&lt;=$AL59,MROUND($AL59,2)+2,MROUND($AL59,2)-2))-LOG10(MROUND($AL59,2)))*(LOG10($AL59)-LOG10(MROUND($AL59,2)))+AV59)</f>
        <v>#DIV/0!</v>
      </c>
      <c r="BM59" s="151" t="e">
        <f>IF($AL59&lt;2,LOOKUP(CONCATENATE($D59,IF($E59&gt;=1000,$E59,CONCATENATE(0,$E59)),"02"),SilencerParams!$E$3:$E$98,SilencerParams!U$3:U$98)/(LOG10(2)-LOG10(0.0001))*(LOG10($AL59)-LOG10(0.0001)),(BE59-AW59)/(LOG10(IF(MROUND($AL59,2)&lt;=$AL59,MROUND($AL59,2)+2,MROUND($AL59,2)-2))-LOG10(MROUND($AL59,2)))*(LOG10($AL59)-LOG10(MROUND($AL59,2)))+AW59)</f>
        <v>#DIV/0!</v>
      </c>
      <c r="BN59" s="151" t="e">
        <f>IF($AL59&lt;2,LOOKUP(CONCATENATE($D59,IF($E59&gt;=1000,$E59,CONCATENATE(0,$E59)),"02"),SilencerParams!$E$3:$E$98,SilencerParams!V$3:V$98)/(LOG10(2)-LOG10(0.0001))*(LOG10($AL59)-LOG10(0.0001)),(BF59-AX59)/(LOG10(IF(MROUND($AL59,2)&lt;=$AL59,MROUND($AL59,2)+2,MROUND($AL59,2)-2))-LOG10(MROUND($AL59,2)))*(LOG10($AL59)-LOG10(MROUND($AL59,2)))+AX59)</f>
        <v>#DIV/0!</v>
      </c>
      <c r="BO59" s="151" t="e">
        <f>IF($AL59&lt;2,LOOKUP(CONCATENATE($D59,IF($E59&gt;=1000,$E59,CONCATENATE(0,$E59)),"02"),SilencerParams!$E$3:$E$98,SilencerParams!W$3:W$98)/(LOG10(2)-LOG10(0.0001))*(LOG10($AL59)-LOG10(0.0001)),(BG59-AY59)/(LOG10(IF(MROUND($AL59,2)&lt;=$AL59,MROUND($AL59,2)+2,MROUND($AL59,2)-2))-LOG10(MROUND($AL59,2)))*(LOG10($AL59)-LOG10(MROUND($AL59,2)))+AY59)</f>
        <v>#DIV/0!</v>
      </c>
      <c r="BP59" s="151" t="e">
        <f>IF($AL59&lt;2,LOOKUP(CONCATENATE($D59,IF($E59&gt;=1000,$E59,CONCATENATE(0,$E59)),"02"),SilencerParams!$E$3:$E$98,SilencerParams!X$3:X$98)/(LOG10(2)-LOG10(0.0001))*(LOG10($AL59)-LOG10(0.0001)),(BH59-AZ59)/(LOG10(IF(MROUND($AL59,2)&lt;=$AL59,MROUND($AL59,2)+2,MROUND($AL59,2)-2))-LOG10(MROUND($AL59,2)))*(LOG10($AL59)-LOG10(MROUND($AL59,2)))+AZ59)</f>
        <v>#DIV/0!</v>
      </c>
      <c r="BQ59" s="151" t="e">
        <f>IF($AL59&lt;2,LOOKUP(CONCATENATE($D59,IF($E59&gt;=1000,$E59,CONCATENATE(0,$E59)),"02"),SilencerParams!$E$3:$E$98,SilencerParams!Y$3:Y$98)/(LOG10(2)-LOG10(0.0001))*(LOG10($AL59)-LOG10(0.0001)),(BI59-BA59)/(LOG10(IF(MROUND($AL59,2)&lt;=$AL59,MROUND($AL59,2)+2,MROUND($AL59,2)-2))-LOG10(MROUND($AL59,2)))*(LOG10($AL59)-LOG10(MROUND($AL59,2)))+BA59)</f>
        <v>#DIV/0!</v>
      </c>
      <c r="BR59" s="151" t="e">
        <f>IF($AL59&lt;2,LOOKUP(CONCATENATE($D59,IF($E59&gt;=1000,$E59,CONCATENATE(0,$E59)),"02"),SilencerParams!$E$3:$E$98,SilencerParams!Z$3:Z$98)/(LOG10(2)-LOG10(0.0001))*(LOG10($AL59)-LOG10(0.0001)),(BJ59-BB59)/(LOG10(IF(MROUND($AL59,2)&lt;=$AL59,MROUND($AL59,2)+2,MROUND($AL59,2)-2))-LOG10(MROUND($AL59,2)))*(LOG10($AL59)-LOG10(MROUND($AL59,2)))+BB59)</f>
        <v>#DIV/0!</v>
      </c>
      <c r="BS59" s="24" t="e">
        <f t="shared" si="18"/>
        <v>#DIV/0!</v>
      </c>
      <c r="BT59" s="24" t="e">
        <f t="shared" si="19"/>
        <v>#DIV/0!</v>
      </c>
      <c r="BU59" s="24" t="e">
        <f t="shared" si="20"/>
        <v>#DIV/0!</v>
      </c>
      <c r="BV59" s="24" t="e">
        <f t="shared" si="21"/>
        <v>#DIV/0!</v>
      </c>
      <c r="BW59" s="24" t="e">
        <f t="shared" si="22"/>
        <v>#DIV/0!</v>
      </c>
      <c r="BX59" s="24" t="e">
        <f t="shared" si="23"/>
        <v>#DIV/0!</v>
      </c>
      <c r="BY59" s="24" t="e">
        <f t="shared" si="24"/>
        <v>#DIV/0!</v>
      </c>
      <c r="BZ59" s="24" t="e">
        <f t="shared" si="25"/>
        <v>#DIV/0!</v>
      </c>
      <c r="CA59" s="24" t="e">
        <f>10*LOG10(IF(BS59="",0,POWER(10,((BS59+'ModelParams Lw'!$O$4)/10))) +IF(BT59="",0,POWER(10,((BT59+'ModelParams Lw'!$P$4)/10))) +IF(BU59="",0,POWER(10,((BU59+'ModelParams Lw'!$Q$4)/10))) +IF(BV59="",0,POWER(10,((BV59+'ModelParams Lw'!$R$4)/10))) +IF(BW59="",0,POWER(10,((BW59+'ModelParams Lw'!$S$4)/10))) +IF(BX59="",0,POWER(10,((BX59+'ModelParams Lw'!$T$4)/10))) +IF(BY59="",0,POWER(10,((BY59+'ModelParams Lw'!$U$4)/10)))+IF(BZ59="",0,POWER(10,((BZ59+'ModelParams Lw'!$V$4)/10))))</f>
        <v>#DIV/0!</v>
      </c>
      <c r="CB59" s="24" t="e">
        <f t="shared" si="26"/>
        <v>#DIV/0!</v>
      </c>
      <c r="CC59" s="24" t="e">
        <f>(BS59-'ModelParams Lw'!O$10)/'ModelParams Lw'!O$11</f>
        <v>#DIV/0!</v>
      </c>
      <c r="CD59" s="24" t="e">
        <f>(BT59-'ModelParams Lw'!P$10)/'ModelParams Lw'!P$11</f>
        <v>#DIV/0!</v>
      </c>
      <c r="CE59" s="24" t="e">
        <f>(BU59-'ModelParams Lw'!Q$10)/'ModelParams Lw'!Q$11</f>
        <v>#DIV/0!</v>
      </c>
      <c r="CF59" s="24" t="e">
        <f>(BV59-'ModelParams Lw'!R$10)/'ModelParams Lw'!R$11</f>
        <v>#DIV/0!</v>
      </c>
      <c r="CG59" s="24" t="e">
        <f>(BW59-'ModelParams Lw'!S$10)/'ModelParams Lw'!S$11</f>
        <v>#DIV/0!</v>
      </c>
      <c r="CH59" s="24" t="e">
        <f>(BX59-'ModelParams Lw'!T$10)/'ModelParams Lw'!T$11</f>
        <v>#DIV/0!</v>
      </c>
      <c r="CI59" s="24" t="e">
        <f>(BY59-'ModelParams Lw'!U$10)/'ModelParams Lw'!U$11</f>
        <v>#DIV/0!</v>
      </c>
      <c r="CJ59" s="24" t="e">
        <f>(BZ59-'ModelParams Lw'!V$10)/'ModelParams Lw'!V$11</f>
        <v>#DIV/0!</v>
      </c>
      <c r="CK59" s="24">
        <f>IF(Calcul!$E64="SW",'ModelParams Lw'!C$18+'ModelParams Lw'!C$19*LOG(CK$3)+'ModelParams Lw'!C$20*(PI()/4*($D59/1000)^2),IF('ModelParams Lw'!C$21+'ModelParams Lw'!C$22*LOG(CK$3)+'ModelParams Lw'!C$23*(PI()/4*($D59/1000)^2)&lt;'ModelParams Lw'!C$18+'ModelParams Lw'!C$19*LOG(CK$3)+'ModelParams Lw'!C$20*(PI()/4*($D59/1000)^2),'ModelParams Lw'!C$18+'ModelParams Lw'!C$19*LOG(CK$3)+'ModelParams Lw'!C$20*(PI()/4*($D59/1000)^2),'ModelParams Lw'!C$21+'ModelParams Lw'!C$22*LOG(CK$3)+'ModelParams Lw'!C$23*(PI()/4*($D59/1000)^2)))</f>
        <v>31.246735224896717</v>
      </c>
      <c r="CL59" s="24">
        <f>IF(Calcul!$E64="SW",'ModelParams Lw'!D$18+'ModelParams Lw'!D$19*LOG(CL$3)+'ModelParams Lw'!D$20*(PI()/4*($D59/1000)^2),IF('ModelParams Lw'!D$21+'ModelParams Lw'!D$22*LOG(CL$3)+'ModelParams Lw'!D$23*(PI()/4*($D59/1000)^2)&lt;'ModelParams Lw'!D$18+'ModelParams Lw'!D$19*LOG(CL$3)+'ModelParams Lw'!D$20*(PI()/4*($D59/1000)^2),'ModelParams Lw'!D$18+'ModelParams Lw'!D$19*LOG(CL$3)+'ModelParams Lw'!D$20*(PI()/4*($D59/1000)^2),'ModelParams Lw'!D$21+'ModelParams Lw'!D$22*LOG(CL$3)+'ModelParams Lw'!D$23*(PI()/4*($D59/1000)^2)))</f>
        <v>39.203910379364636</v>
      </c>
      <c r="CM59" s="24">
        <f>IF(Calcul!$E64="SW",'ModelParams Lw'!E$18+'ModelParams Lw'!E$19*LOG(CM$3)+'ModelParams Lw'!E$20*(PI()/4*($D59/1000)^2),IF('ModelParams Lw'!E$21+'ModelParams Lw'!E$22*LOG(CM$3)+'ModelParams Lw'!E$23*(PI()/4*($D59/1000)^2)&lt;'ModelParams Lw'!E$18+'ModelParams Lw'!E$19*LOG(CM$3)+'ModelParams Lw'!E$20*(PI()/4*($D59/1000)^2),'ModelParams Lw'!E$18+'ModelParams Lw'!E$19*LOG(CM$3)+'ModelParams Lw'!E$20*(PI()/4*($D59/1000)^2),'ModelParams Lw'!E$21+'ModelParams Lw'!E$22*LOG(CM$3)+'ModelParams Lw'!E$23*(PI()/4*($D59/1000)^2)))</f>
        <v>38.761096154158118</v>
      </c>
      <c r="CN59" s="24">
        <f>IF(Calcul!$E64="SW",'ModelParams Lw'!F$18+'ModelParams Lw'!F$19*LOG(CN$3)+'ModelParams Lw'!F$20*(PI()/4*($D59/1000)^2),IF('ModelParams Lw'!F$21+'ModelParams Lw'!F$22*LOG(CN$3)+'ModelParams Lw'!F$23*(PI()/4*($D59/1000)^2)&lt;'ModelParams Lw'!F$18+'ModelParams Lw'!F$19*LOG(CN$3)+'ModelParams Lw'!F$20*(PI()/4*($D59/1000)^2),'ModelParams Lw'!F$18+'ModelParams Lw'!F$19*LOG(CN$3)+'ModelParams Lw'!F$20*(PI()/4*($D59/1000)^2),'ModelParams Lw'!F$21+'ModelParams Lw'!F$22*LOG(CN$3)+'ModelParams Lw'!F$23*(PI()/4*($D59/1000)^2)))</f>
        <v>42.457901012674256</v>
      </c>
      <c r="CO59" s="24">
        <f>IF(Calcul!$E64="SW",'ModelParams Lw'!G$18+'ModelParams Lw'!G$19*LOG(CO$3)+'ModelParams Lw'!G$20*(PI()/4*($D59/1000)^2),IF('ModelParams Lw'!G$21+'ModelParams Lw'!G$22*LOG(CO$3)+'ModelParams Lw'!G$23*(PI()/4*($D59/1000)^2)&lt;'ModelParams Lw'!G$18+'ModelParams Lw'!G$19*LOG(CO$3)+'ModelParams Lw'!G$20*(PI()/4*($D59/1000)^2),'ModelParams Lw'!G$18+'ModelParams Lw'!G$19*LOG(CO$3)+'ModelParams Lw'!G$20*(PI()/4*($D59/1000)^2),'ModelParams Lw'!G$21+'ModelParams Lw'!G$22*LOG(CO$3)+'ModelParams Lw'!G$23*(PI()/4*($D59/1000)^2)))</f>
        <v>39.983812335865188</v>
      </c>
      <c r="CP59" s="24">
        <f>IF(Calcul!$E64="SW",'ModelParams Lw'!H$18+'ModelParams Lw'!H$19*LOG(CP$3)+'ModelParams Lw'!H$20*(PI()/4*($D59/1000)^2),IF('ModelParams Lw'!H$21+'ModelParams Lw'!H$22*LOG(CP$3)+'ModelParams Lw'!H$23*(PI()/4*($D59/1000)^2)&lt;'ModelParams Lw'!H$18+'ModelParams Lw'!H$19*LOG(CP$3)+'ModelParams Lw'!H$20*(PI()/4*($D59/1000)^2),'ModelParams Lw'!H$18+'ModelParams Lw'!H$19*LOG(CP$3)+'ModelParams Lw'!H$20*(PI()/4*($D59/1000)^2),'ModelParams Lw'!H$21+'ModelParams Lw'!H$22*LOG(CP$3)+'ModelParams Lw'!H$23*(PI()/4*($D59/1000)^2)))</f>
        <v>40.306137042572608</v>
      </c>
      <c r="CQ59" s="24">
        <f>IF(Calcul!$E64="SW",'ModelParams Lw'!I$18+'ModelParams Lw'!I$19*LOG(CQ$3)+'ModelParams Lw'!I$20*(PI()/4*($D59/1000)^2),IF('ModelParams Lw'!I$21+'ModelParams Lw'!I$22*LOG(CQ$3)+'ModelParams Lw'!I$23*(PI()/4*($D59/1000)^2)&lt;'ModelParams Lw'!I$18+'ModelParams Lw'!I$19*LOG(CQ$3)+'ModelParams Lw'!I$20*(PI()/4*($D59/1000)^2),'ModelParams Lw'!I$18+'ModelParams Lw'!I$19*LOG(CQ$3)+'ModelParams Lw'!I$20*(PI()/4*($D59/1000)^2),'ModelParams Lw'!I$21+'ModelParams Lw'!I$22*LOG(CQ$3)+'ModelParams Lw'!I$23*(PI()/4*($D59/1000)^2)))</f>
        <v>35.604370798776131</v>
      </c>
      <c r="CR59" s="24">
        <f>IF(Calcul!$E64="SW",'ModelParams Lw'!J$18+'ModelParams Lw'!J$19*LOG(CR$3)+'ModelParams Lw'!J$20*(PI()/4*($D59/1000)^2),IF('ModelParams Lw'!J$21+'ModelParams Lw'!J$22*LOG(CR$3)+'ModelParams Lw'!J$23*(PI()/4*($D59/1000)^2)&lt;'ModelParams Lw'!J$18+'ModelParams Lw'!J$19*LOG(CR$3)+'ModelParams Lw'!J$20*(PI()/4*($D59/1000)^2),'ModelParams Lw'!J$18+'ModelParams Lw'!J$19*LOG(CR$3)+'ModelParams Lw'!J$20*(PI()/4*($D59/1000)^2),'ModelParams Lw'!J$21+'ModelParams Lw'!J$22*LOG(CR$3)+'ModelParams Lw'!J$23*(PI()/4*($D59/1000)^2)))</f>
        <v>26.405199060578074</v>
      </c>
      <c r="CS59" s="24" t="e">
        <f t="shared" si="3"/>
        <v>#DIV/0!</v>
      </c>
      <c r="CT59" s="24" t="e">
        <f t="shared" si="4"/>
        <v>#DIV/0!</v>
      </c>
      <c r="CU59" s="24" t="e">
        <f t="shared" si="5"/>
        <v>#DIV/0!</v>
      </c>
      <c r="CV59" s="24" t="e">
        <f t="shared" si="6"/>
        <v>#DIV/0!</v>
      </c>
      <c r="CW59" s="24" t="e">
        <f t="shared" si="7"/>
        <v>#DIV/0!</v>
      </c>
      <c r="CX59" s="24" t="e">
        <f t="shared" si="8"/>
        <v>#DIV/0!</v>
      </c>
      <c r="CY59" s="24" t="e">
        <f t="shared" si="9"/>
        <v>#DIV/0!</v>
      </c>
      <c r="CZ59" s="24" t="e">
        <f t="shared" si="10"/>
        <v>#DIV/0!</v>
      </c>
      <c r="DA59" s="24" t="e">
        <f>10*LOG10(IF(CS59="",0,POWER(10,((CS59+'ModelParams Lw'!$O$4)/10))) +IF(CT59="",0,POWER(10,((CT59+'ModelParams Lw'!$P$4)/10))) +IF(CU59="",0,POWER(10,((CU59+'ModelParams Lw'!$Q$4)/10))) +IF(CV59="",0,POWER(10,((CV59+'ModelParams Lw'!$R$4)/10))) +IF(CW59="",0,POWER(10,((CW59+'ModelParams Lw'!$S$4)/10))) +IF(CX59="",0,POWER(10,((CX59+'ModelParams Lw'!$T$4)/10))) +IF(CY59="",0,POWER(10,((CY59+'ModelParams Lw'!$U$4)/10)))+IF(CZ59="",0,POWER(10,((CZ59+'ModelParams Lw'!$V$4)/10))))</f>
        <v>#DIV/0!</v>
      </c>
      <c r="DB59" s="24" t="e">
        <f t="shared" si="27"/>
        <v>#DIV/0!</v>
      </c>
      <c r="DC59" s="24" t="e">
        <f>(CS59-'ModelParams Lw'!$O$10)/'ModelParams Lw'!$O$11</f>
        <v>#DIV/0!</v>
      </c>
      <c r="DD59" s="24" t="e">
        <f>(CT59-'ModelParams Lw'!$P$10)/'ModelParams Lw'!$P$11</f>
        <v>#DIV/0!</v>
      </c>
      <c r="DE59" s="24" t="e">
        <f>(CU59-'ModelParams Lw'!$Q$10)/'ModelParams Lw'!$Q$11</f>
        <v>#DIV/0!</v>
      </c>
      <c r="DF59" s="24" t="e">
        <f>(CV59-'ModelParams Lw'!$R$10)/'ModelParams Lw'!$R$11</f>
        <v>#DIV/0!</v>
      </c>
      <c r="DG59" s="24" t="e">
        <f>(CW59-'ModelParams Lw'!$S$10)/'ModelParams Lw'!$S$11</f>
        <v>#DIV/0!</v>
      </c>
      <c r="DH59" s="24" t="e">
        <f>(CX59-'ModelParams Lw'!$T$10)/'ModelParams Lw'!$T$11</f>
        <v>#DIV/0!</v>
      </c>
      <c r="DI59" s="24" t="e">
        <f>(CY59-'ModelParams Lw'!$U$10)/'ModelParams Lw'!$U$11</f>
        <v>#DIV/0!</v>
      </c>
      <c r="DJ59" s="24" t="e">
        <f>(CZ59-'ModelParams Lw'!$V$10)/'ModelParams Lw'!$V$11</f>
        <v>#DIV/0!</v>
      </c>
    </row>
    <row r="60" spans="1:114">
      <c r="A60" s="12">
        <f>Calcul!B62</f>
        <v>0</v>
      </c>
      <c r="B60" s="12">
        <f t="shared" si="11"/>
        <v>0</v>
      </c>
      <c r="C60" s="12">
        <f>Calcul!C62</f>
        <v>0</v>
      </c>
      <c r="D60" s="12">
        <f>Calcul!D65</f>
        <v>0</v>
      </c>
      <c r="E60" s="12">
        <f t="shared" si="12"/>
        <v>400</v>
      </c>
      <c r="F60" s="12">
        <f t="shared" si="13"/>
        <v>900</v>
      </c>
      <c r="G60" s="12" t="e">
        <f t="shared" si="14"/>
        <v>#DIV/0!</v>
      </c>
      <c r="H60" s="24" t="e">
        <f t="shared" si="28"/>
        <v>#DIV/0!</v>
      </c>
      <c r="I60" s="24">
        <f>'ModelParams Lw'!$B$6*EXP('ModelParams Lw'!$C$6*D60)</f>
        <v>-0.98585217513044054</v>
      </c>
      <c r="J60" s="24">
        <f>'ModelParams Lw'!$B$7*D60^2+'ModelParams Lw'!$C$7*D60+'ModelParams Lw'!$D$7</f>
        <v>-7.1</v>
      </c>
      <c r="K60" s="24">
        <f>'ModelParams Lw'!$B$8*D60^2+'ModelParams Lw'!$C$8*D60+'ModelParams Lw'!$D$8</f>
        <v>46.485999999999997</v>
      </c>
      <c r="L60" s="21" t="e">
        <f t="shared" si="29"/>
        <v>#DIV/0!</v>
      </c>
      <c r="M60" s="21" t="e">
        <f t="shared" si="29"/>
        <v>#DIV/0!</v>
      </c>
      <c r="N60" s="21" t="e">
        <f t="shared" si="29"/>
        <v>#DIV/0!</v>
      </c>
      <c r="O60" s="21" t="e">
        <f t="shared" si="29"/>
        <v>#DIV/0!</v>
      </c>
      <c r="P60" s="21" t="e">
        <f t="shared" si="29"/>
        <v>#DIV/0!</v>
      </c>
      <c r="Q60" s="21" t="e">
        <f t="shared" si="29"/>
        <v>#DIV/0!</v>
      </c>
      <c r="R60" s="21" t="e">
        <f t="shared" si="29"/>
        <v>#DIV/0!</v>
      </c>
      <c r="S60" s="21" t="e">
        <f t="shared" si="29"/>
        <v>#DIV/0!</v>
      </c>
      <c r="T60" s="24" t="e">
        <f>'ModelParams Lw'!$B$3+'ModelParams Lw'!$B$4*LOG10($B60/3600/(PI()/4*($D60/1000)^2))+'ModelParams Lw'!$B$5*LOG10(2*$H60/(1.2*($B60/3600/(PI()/4*($D60/1000)^2))^2))+10*LOG10($D60/1000)+L60</f>
        <v>#DIV/0!</v>
      </c>
      <c r="U60" s="24" t="e">
        <f>'ModelParams Lw'!$B$3+'ModelParams Lw'!$B$4*LOG10($B60/3600/(PI()/4*($D60/1000)^2))+'ModelParams Lw'!$B$5*LOG10(2*$H60/(1.2*($B60/3600/(PI()/4*($D60/1000)^2))^2))+10*LOG10($D60/1000)+M60</f>
        <v>#DIV/0!</v>
      </c>
      <c r="V60" s="24" t="e">
        <f>'ModelParams Lw'!$B$3+'ModelParams Lw'!$B$4*LOG10($B60/3600/(PI()/4*($D60/1000)^2))+'ModelParams Lw'!$B$5*LOG10(2*$H60/(1.2*($B60/3600/(PI()/4*($D60/1000)^2))^2))+10*LOG10($D60/1000)+N60</f>
        <v>#DIV/0!</v>
      </c>
      <c r="W60" s="24" t="e">
        <f>'ModelParams Lw'!$B$3+'ModelParams Lw'!$B$4*LOG10($B60/3600/(PI()/4*($D60/1000)^2))+'ModelParams Lw'!$B$5*LOG10(2*$H60/(1.2*($B60/3600/(PI()/4*($D60/1000)^2))^2))+10*LOG10($D60/1000)+O60</f>
        <v>#DIV/0!</v>
      </c>
      <c r="X60" s="24" t="e">
        <f>'ModelParams Lw'!$B$3+'ModelParams Lw'!$B$4*LOG10($B60/3600/(PI()/4*($D60/1000)^2))+'ModelParams Lw'!$B$5*LOG10(2*$H60/(1.2*($B60/3600/(PI()/4*($D60/1000)^2))^2))+10*LOG10($D60/1000)+P60</f>
        <v>#DIV/0!</v>
      </c>
      <c r="Y60" s="24" t="e">
        <f>'ModelParams Lw'!$B$3+'ModelParams Lw'!$B$4*LOG10($B60/3600/(PI()/4*($D60/1000)^2))+'ModelParams Lw'!$B$5*LOG10(2*$H60/(1.2*($B60/3600/(PI()/4*($D60/1000)^2))^2))+10*LOG10($D60/1000)+Q60</f>
        <v>#DIV/0!</v>
      </c>
      <c r="Z60" s="24" t="e">
        <f>'ModelParams Lw'!$B$3+'ModelParams Lw'!$B$4*LOG10($B60/3600/(PI()/4*($D60/1000)^2))+'ModelParams Lw'!$B$5*LOG10(2*$H60/(1.2*($B60/3600/(PI()/4*($D60/1000)^2))^2))+10*LOG10($D60/1000)+R60</f>
        <v>#DIV/0!</v>
      </c>
      <c r="AA60" s="24" t="e">
        <f>'ModelParams Lw'!$B$3+'ModelParams Lw'!$B$4*LOG10($B60/3600/(PI()/4*($D60/1000)^2))+'ModelParams Lw'!$B$5*LOG10(2*$H60/(1.2*($B60/3600/(PI()/4*($D60/1000)^2))^2))+10*LOG10($D60/1000)+S60</f>
        <v>#DIV/0!</v>
      </c>
      <c r="AB60" s="24" t="e">
        <f>10*LOG10(IF(T60="",0,POWER(10,((T60+'ModelParams Lw'!$O$4)/10))) +IF(U60="",0,POWER(10,((U60+'ModelParams Lw'!$P$4)/10))) +IF(V60="",0,POWER(10,((V60+'ModelParams Lw'!$Q$4)/10))) +IF(W60="",0,POWER(10,((W60+'ModelParams Lw'!$R$4)/10))) +IF(X60="",0,POWER(10,((X60+'ModelParams Lw'!$S$4)/10))) +IF(Y60="",0,POWER(10,((Y60+'ModelParams Lw'!$T$4)/10))) +IF(Z60="",0,POWER(10,((Z60+'ModelParams Lw'!$U$4)/10)))+IF(AA60="",0,POWER(10,((AA60+'ModelParams Lw'!$V$4)/10))))</f>
        <v>#DIV/0!</v>
      </c>
      <c r="AC60" s="24" t="e">
        <f t="shared" si="16"/>
        <v>#DIV/0!</v>
      </c>
      <c r="AD60" s="24" t="e">
        <f>(T60-'ModelParams Lw'!O$10)/'ModelParams Lw'!O$11</f>
        <v>#DIV/0!</v>
      </c>
      <c r="AE60" s="24" t="e">
        <f>(U60-'ModelParams Lw'!P$10)/'ModelParams Lw'!P$11</f>
        <v>#DIV/0!</v>
      </c>
      <c r="AF60" s="24" t="e">
        <f>(V60-'ModelParams Lw'!Q$10)/'ModelParams Lw'!Q$11</f>
        <v>#DIV/0!</v>
      </c>
      <c r="AG60" s="24" t="e">
        <f>(W60-'ModelParams Lw'!R$10)/'ModelParams Lw'!R$11</f>
        <v>#DIV/0!</v>
      </c>
      <c r="AH60" s="24" t="e">
        <f>(X60-'ModelParams Lw'!S$10)/'ModelParams Lw'!S$11</f>
        <v>#DIV/0!</v>
      </c>
      <c r="AI60" s="24" t="e">
        <f>(Y60-'ModelParams Lw'!T$10)/'ModelParams Lw'!T$11</f>
        <v>#DIV/0!</v>
      </c>
      <c r="AJ60" s="24" t="e">
        <f>(Z60-'ModelParams Lw'!U$10)/'ModelParams Lw'!U$11</f>
        <v>#DIV/0!</v>
      </c>
      <c r="AK60" s="24" t="e">
        <f>(AA60-'ModelParams Lw'!V$10)/'ModelParams Lw'!V$11</f>
        <v>#DIV/0!</v>
      </c>
      <c r="AL60" s="24" t="e">
        <f t="shared" si="17"/>
        <v>#DIV/0!</v>
      </c>
      <c r="AM60" s="24" t="e">
        <f>LOOKUP($G60,SilencerParams!$E$3:$E$98,SilencerParams!K$3:K$98)</f>
        <v>#DIV/0!</v>
      </c>
      <c r="AN60" s="24" t="e">
        <f>LOOKUP($G60,SilencerParams!$E$3:$E$98,SilencerParams!L$3:L$98)</f>
        <v>#DIV/0!</v>
      </c>
      <c r="AO60" s="24" t="e">
        <f>LOOKUP($G60,SilencerParams!$E$3:$E$98,SilencerParams!M$3:M$98)</f>
        <v>#DIV/0!</v>
      </c>
      <c r="AP60" s="24" t="e">
        <f>LOOKUP($G60,SilencerParams!$E$3:$E$98,SilencerParams!N$3:N$98)</f>
        <v>#DIV/0!</v>
      </c>
      <c r="AQ60" s="24" t="e">
        <f>LOOKUP($G60,SilencerParams!$E$3:$E$98,SilencerParams!O$3:O$98)</f>
        <v>#DIV/0!</v>
      </c>
      <c r="AR60" s="24" t="e">
        <f>LOOKUP($G60,SilencerParams!$E$3:$E$98,SilencerParams!P$3:P$98)</f>
        <v>#DIV/0!</v>
      </c>
      <c r="AS60" s="24" t="e">
        <f>LOOKUP($G60,SilencerParams!$E$3:$E$98,SilencerParams!Q$3:Q$98)</f>
        <v>#DIV/0!</v>
      </c>
      <c r="AT60" s="24" t="e">
        <f>LOOKUP($G60,SilencerParams!$E$3:$E$98,SilencerParams!R$3:R$98)</f>
        <v>#DIV/0!</v>
      </c>
      <c r="AU60" s="151" t="e">
        <f>LOOKUP($G60,SilencerParams!$E$3:$E$98,SilencerParams!S$3:S$98)</f>
        <v>#DIV/0!</v>
      </c>
      <c r="AV60" s="151" t="e">
        <f>LOOKUP($G60,SilencerParams!$E$3:$E$98,SilencerParams!T$3:T$98)</f>
        <v>#DIV/0!</v>
      </c>
      <c r="AW60" s="151" t="e">
        <f>LOOKUP($G60,SilencerParams!$E$3:$E$98,SilencerParams!U$3:U$98)</f>
        <v>#DIV/0!</v>
      </c>
      <c r="AX60" s="151" t="e">
        <f>LOOKUP($G60,SilencerParams!$E$3:$E$98,SilencerParams!V$3:V$98)</f>
        <v>#DIV/0!</v>
      </c>
      <c r="AY60" s="151" t="e">
        <f>LOOKUP($G60,SilencerParams!$E$3:$E$98,SilencerParams!W$3:W$98)</f>
        <v>#DIV/0!</v>
      </c>
      <c r="AZ60" s="151" t="e">
        <f>LOOKUP($G60,SilencerParams!$E$3:$E$98,SilencerParams!X$3:X$98)</f>
        <v>#DIV/0!</v>
      </c>
      <c r="BA60" s="151" t="e">
        <f>LOOKUP($G60,SilencerParams!$E$3:$E$98,SilencerParams!Y$3:Y$98)</f>
        <v>#DIV/0!</v>
      </c>
      <c r="BB60" s="151" t="e">
        <f>LOOKUP($G60,SilencerParams!$E$3:$E$98,SilencerParams!Z$3:Z$98)</f>
        <v>#DIV/0!</v>
      </c>
      <c r="BC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LOOKUP(IF(MROUND($AL60,2)&lt;=$AL60,CONCATENATE($D60,IF($F60&gt;=1000,$F60,CONCATENATE(0,$F60)),CONCATENATE(0,MROUND($AL60,2)+2)),CONCATENATE($D60,IF($F60&gt;=1000,$F60,CONCATENATE(0,$F60)),CONCATENATE(0,MROUND($AL60,2)-2))),SilencerParams!$E$3:$E$98,SilencerParams!S$3:S$98)</f>
        <v>#DIV/0!</v>
      </c>
      <c r="BD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LOOKUP(IF(MROUND($AL60,2)&lt;=$AL60,CONCATENATE($D60,IF($F60&gt;=1000,$F60,CONCATENATE(0,$F60)),CONCATENATE(0,MROUND($AL60,2)+2)),CONCATENATE($D60,IF($F60&gt;=1000,$F60,CONCATENATE(0,$F60)),CONCATENATE(0,MROUND($AL60,2)-2))),SilencerParams!$E$3:$E$98,SilencerParams!T$3:T$98)</f>
        <v>#DIV/0!</v>
      </c>
      <c r="BE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LOOKUP(IF(MROUND($AL60,2)&lt;=$AL60,CONCATENATE($D60,IF($F60&gt;=1000,$F60,CONCATENATE(0,$F60)),CONCATENATE(0,MROUND($AL60,2)+2)),CONCATENATE($D60,IF($F60&gt;=1000,$F60,CONCATENATE(0,$F60)),CONCATENATE(0,MROUND($AL60,2)-2))),SilencerParams!$E$3:$E$98,SilencerParams!U$3:U$98)</f>
        <v>#DIV/0!</v>
      </c>
      <c r="BF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LOOKUP(IF(MROUND($AL60,2)&lt;=$AL60,CONCATENATE($D60,IF($F60&gt;=1000,$F60,CONCATENATE(0,$F60)),CONCATENATE(0,MROUND($AL60,2)+2)),CONCATENATE($D60,IF($F60&gt;=1000,$F60,CONCATENATE(0,$F60)),CONCATENATE(0,MROUND($AL60,2)-2))),SilencerParams!$E$3:$E$98,SilencerParams!V$3:V$98)</f>
        <v>#DIV/0!</v>
      </c>
      <c r="BG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LOOKUP(IF(MROUND($AL60,2)&lt;=$AL60,CONCATENATE($D60,IF($F60&gt;=1000,$F60,CONCATENATE(0,$F60)),CONCATENATE(0,MROUND($AL60,2)+2)),CONCATENATE($D60,IF($F60&gt;=1000,$F60,CONCATENATE(0,$F60)),CONCATENATE(0,MROUND($AL60,2)-2))),SilencerParams!$E$3:$E$98,SilencerParams!W$3:W$98)</f>
        <v>#DIV/0!</v>
      </c>
      <c r="BH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LOOKUP(IF(MROUND($AL60,2)&lt;=$AL60,CONCATENATE($D60,IF($F60&gt;=1000,$F60,CONCATENATE(0,$F60)),CONCATENATE(0,MROUND($AL60,2)+2)),CONCATENATE($D60,IF($F60&gt;=1000,$F60,CONCATENATE(0,$F60)),CONCATENATE(0,MROUND($AL60,2)-2))),SilencerParams!$E$3:$E$98,SilencerParams!X$3:X$98)</f>
        <v>#DIV/0!</v>
      </c>
      <c r="BI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LOOKUP(IF(MROUND($AL60,2)&lt;=$AL60,CONCATENATE($D60,IF($F60&gt;=1000,$F60,CONCATENATE(0,$F60)),CONCATENATE(0,MROUND($AL60,2)+2)),CONCATENATE($D60,IF($F60&gt;=1000,$F60,CONCATENATE(0,$F60)),CONCATENATE(0,MROUND($AL60,2)-2))),SilencerParams!$E$3:$E$98,SilencerParams!Y$3:Y$98)</f>
        <v>#DIV/0!</v>
      </c>
      <c r="BJ60" s="151" t="e">
        <f>LOOKUP(IF(MROUND($AL60,2)&lt;=$AL60,CONCATENATE($D60,IF($F60&gt;=1000,$F60,CONCATENATE(0,$F60)),CONCATENATE(0,MROUND($AL60,2)+2)),CONCATENATE($D60,IF($F60&gt;=1000,$F60,CONCATENATE(0,$F60)),CONCATENATE(0,MROUND($AL60,2)-2))),SilencerParams!$E$3:$E$98,SilencerParams!Z$3:Z$98)</f>
        <v>#DIV/0!</v>
      </c>
      <c r="BK60" s="151" t="e">
        <f>IF($AL60&lt;2,LOOKUP(CONCATENATE($D60,IF($E60&gt;=1000,$E60,CONCATENATE(0,$E60)),"02"),SilencerParams!$E$3:$E$98,SilencerParams!S$3:S$98)/(LOG10(2)-LOG10(0.0001))*(LOG10($AL60)-LOG10(0.0001)),(BC60-AU60)/(LOG10(IF(MROUND($AL60,2)&lt;=$AL60,MROUND($AL60,2)+2,MROUND($AL60,2)-2))-LOG10(MROUND($AL60,2)))*(LOG10($AL60)-LOG10(MROUND($AL60,2)))+AU60)</f>
        <v>#DIV/0!</v>
      </c>
      <c r="BL60" s="151" t="e">
        <f>IF($AL60&lt;2,LOOKUP(CONCATENATE($D60,IF($E60&gt;=1000,$E60,CONCATENATE(0,$E60)),"02"),SilencerParams!$E$3:$E$98,SilencerParams!T$3:T$98)/(LOG10(2)-LOG10(0.0001))*(LOG10($AL60)-LOG10(0.0001)),(BD60-AV60)/(LOG10(IF(MROUND($AL60,2)&lt;=$AL60,MROUND($AL60,2)+2,MROUND($AL60,2)-2))-LOG10(MROUND($AL60,2)))*(LOG10($AL60)-LOG10(MROUND($AL60,2)))+AV60)</f>
        <v>#DIV/0!</v>
      </c>
      <c r="BM60" s="151" t="e">
        <f>IF($AL60&lt;2,LOOKUP(CONCATENATE($D60,IF($E60&gt;=1000,$E60,CONCATENATE(0,$E60)),"02"),SilencerParams!$E$3:$E$98,SilencerParams!U$3:U$98)/(LOG10(2)-LOG10(0.0001))*(LOG10($AL60)-LOG10(0.0001)),(BE60-AW60)/(LOG10(IF(MROUND($AL60,2)&lt;=$AL60,MROUND($AL60,2)+2,MROUND($AL60,2)-2))-LOG10(MROUND($AL60,2)))*(LOG10($AL60)-LOG10(MROUND($AL60,2)))+AW60)</f>
        <v>#DIV/0!</v>
      </c>
      <c r="BN60" s="151" t="e">
        <f>IF($AL60&lt;2,LOOKUP(CONCATENATE($D60,IF($E60&gt;=1000,$E60,CONCATENATE(0,$E60)),"02"),SilencerParams!$E$3:$E$98,SilencerParams!V$3:V$98)/(LOG10(2)-LOG10(0.0001))*(LOG10($AL60)-LOG10(0.0001)),(BF60-AX60)/(LOG10(IF(MROUND($AL60,2)&lt;=$AL60,MROUND($AL60,2)+2,MROUND($AL60,2)-2))-LOG10(MROUND($AL60,2)))*(LOG10($AL60)-LOG10(MROUND($AL60,2)))+AX60)</f>
        <v>#DIV/0!</v>
      </c>
      <c r="BO60" s="151" t="e">
        <f>IF($AL60&lt;2,LOOKUP(CONCATENATE($D60,IF($E60&gt;=1000,$E60,CONCATENATE(0,$E60)),"02"),SilencerParams!$E$3:$E$98,SilencerParams!W$3:W$98)/(LOG10(2)-LOG10(0.0001))*(LOG10($AL60)-LOG10(0.0001)),(BG60-AY60)/(LOG10(IF(MROUND($AL60,2)&lt;=$AL60,MROUND($AL60,2)+2,MROUND($AL60,2)-2))-LOG10(MROUND($AL60,2)))*(LOG10($AL60)-LOG10(MROUND($AL60,2)))+AY60)</f>
        <v>#DIV/0!</v>
      </c>
      <c r="BP60" s="151" t="e">
        <f>IF($AL60&lt;2,LOOKUP(CONCATENATE($D60,IF($E60&gt;=1000,$E60,CONCATENATE(0,$E60)),"02"),SilencerParams!$E$3:$E$98,SilencerParams!X$3:X$98)/(LOG10(2)-LOG10(0.0001))*(LOG10($AL60)-LOG10(0.0001)),(BH60-AZ60)/(LOG10(IF(MROUND($AL60,2)&lt;=$AL60,MROUND($AL60,2)+2,MROUND($AL60,2)-2))-LOG10(MROUND($AL60,2)))*(LOG10($AL60)-LOG10(MROUND($AL60,2)))+AZ60)</f>
        <v>#DIV/0!</v>
      </c>
      <c r="BQ60" s="151" t="e">
        <f>IF($AL60&lt;2,LOOKUP(CONCATENATE($D60,IF($E60&gt;=1000,$E60,CONCATENATE(0,$E60)),"02"),SilencerParams!$E$3:$E$98,SilencerParams!Y$3:Y$98)/(LOG10(2)-LOG10(0.0001))*(LOG10($AL60)-LOG10(0.0001)),(BI60-BA60)/(LOG10(IF(MROUND($AL60,2)&lt;=$AL60,MROUND($AL60,2)+2,MROUND($AL60,2)-2))-LOG10(MROUND($AL60,2)))*(LOG10($AL60)-LOG10(MROUND($AL60,2)))+BA60)</f>
        <v>#DIV/0!</v>
      </c>
      <c r="BR60" s="151" t="e">
        <f>IF($AL60&lt;2,LOOKUP(CONCATENATE($D60,IF($E60&gt;=1000,$E60,CONCATENATE(0,$E60)),"02"),SilencerParams!$E$3:$E$98,SilencerParams!Z$3:Z$98)/(LOG10(2)-LOG10(0.0001))*(LOG10($AL60)-LOG10(0.0001)),(BJ60-BB60)/(LOG10(IF(MROUND($AL60,2)&lt;=$AL60,MROUND($AL60,2)+2,MROUND($AL60,2)-2))-LOG10(MROUND($AL60,2)))*(LOG10($AL60)-LOG10(MROUND($AL60,2)))+BB60)</f>
        <v>#DIV/0!</v>
      </c>
      <c r="BS60" s="24" t="e">
        <f t="shared" si="18"/>
        <v>#DIV/0!</v>
      </c>
      <c r="BT60" s="24" t="e">
        <f t="shared" si="19"/>
        <v>#DIV/0!</v>
      </c>
      <c r="BU60" s="24" t="e">
        <f t="shared" si="20"/>
        <v>#DIV/0!</v>
      </c>
      <c r="BV60" s="24" t="e">
        <f t="shared" si="21"/>
        <v>#DIV/0!</v>
      </c>
      <c r="BW60" s="24" t="e">
        <f t="shared" si="22"/>
        <v>#DIV/0!</v>
      </c>
      <c r="BX60" s="24" t="e">
        <f t="shared" si="23"/>
        <v>#DIV/0!</v>
      </c>
      <c r="BY60" s="24" t="e">
        <f t="shared" si="24"/>
        <v>#DIV/0!</v>
      </c>
      <c r="BZ60" s="24" t="e">
        <f t="shared" si="25"/>
        <v>#DIV/0!</v>
      </c>
      <c r="CA60" s="24" t="e">
        <f>10*LOG10(IF(BS60="",0,POWER(10,((BS60+'ModelParams Lw'!$O$4)/10))) +IF(BT60="",0,POWER(10,((BT60+'ModelParams Lw'!$P$4)/10))) +IF(BU60="",0,POWER(10,((BU60+'ModelParams Lw'!$Q$4)/10))) +IF(BV60="",0,POWER(10,((BV60+'ModelParams Lw'!$R$4)/10))) +IF(BW60="",0,POWER(10,((BW60+'ModelParams Lw'!$S$4)/10))) +IF(BX60="",0,POWER(10,((BX60+'ModelParams Lw'!$T$4)/10))) +IF(BY60="",0,POWER(10,((BY60+'ModelParams Lw'!$U$4)/10)))+IF(BZ60="",0,POWER(10,((BZ60+'ModelParams Lw'!$V$4)/10))))</f>
        <v>#DIV/0!</v>
      </c>
      <c r="CB60" s="24" t="e">
        <f t="shared" si="26"/>
        <v>#DIV/0!</v>
      </c>
      <c r="CC60" s="24" t="e">
        <f>(BS60-'ModelParams Lw'!O$10)/'ModelParams Lw'!O$11</f>
        <v>#DIV/0!</v>
      </c>
      <c r="CD60" s="24" t="e">
        <f>(BT60-'ModelParams Lw'!P$10)/'ModelParams Lw'!P$11</f>
        <v>#DIV/0!</v>
      </c>
      <c r="CE60" s="24" t="e">
        <f>(BU60-'ModelParams Lw'!Q$10)/'ModelParams Lw'!Q$11</f>
        <v>#DIV/0!</v>
      </c>
      <c r="CF60" s="24" t="e">
        <f>(BV60-'ModelParams Lw'!R$10)/'ModelParams Lw'!R$11</f>
        <v>#DIV/0!</v>
      </c>
      <c r="CG60" s="24" t="e">
        <f>(BW60-'ModelParams Lw'!S$10)/'ModelParams Lw'!S$11</f>
        <v>#DIV/0!</v>
      </c>
      <c r="CH60" s="24" t="e">
        <f>(BX60-'ModelParams Lw'!T$10)/'ModelParams Lw'!T$11</f>
        <v>#DIV/0!</v>
      </c>
      <c r="CI60" s="24" t="e">
        <f>(BY60-'ModelParams Lw'!U$10)/'ModelParams Lw'!U$11</f>
        <v>#DIV/0!</v>
      </c>
      <c r="CJ60" s="24" t="e">
        <f>(BZ60-'ModelParams Lw'!V$10)/'ModelParams Lw'!V$11</f>
        <v>#DIV/0!</v>
      </c>
      <c r="CK60" s="24">
        <f>IF(Calcul!$E65="SW",'ModelParams Lw'!C$18+'ModelParams Lw'!C$19*LOG(CK$3)+'ModelParams Lw'!C$20*(PI()/4*($D60/1000)^2),IF('ModelParams Lw'!C$21+'ModelParams Lw'!C$22*LOG(CK$3)+'ModelParams Lw'!C$23*(PI()/4*($D60/1000)^2)&lt;'ModelParams Lw'!C$18+'ModelParams Lw'!C$19*LOG(CK$3)+'ModelParams Lw'!C$20*(PI()/4*($D60/1000)^2),'ModelParams Lw'!C$18+'ModelParams Lw'!C$19*LOG(CK$3)+'ModelParams Lw'!C$20*(PI()/4*($D60/1000)^2),'ModelParams Lw'!C$21+'ModelParams Lw'!C$22*LOG(CK$3)+'ModelParams Lw'!C$23*(PI()/4*($D60/1000)^2)))</f>
        <v>31.246735224896717</v>
      </c>
      <c r="CL60" s="24">
        <f>IF(Calcul!$E65="SW",'ModelParams Lw'!D$18+'ModelParams Lw'!D$19*LOG(CL$3)+'ModelParams Lw'!D$20*(PI()/4*($D60/1000)^2),IF('ModelParams Lw'!D$21+'ModelParams Lw'!D$22*LOG(CL$3)+'ModelParams Lw'!D$23*(PI()/4*($D60/1000)^2)&lt;'ModelParams Lw'!D$18+'ModelParams Lw'!D$19*LOG(CL$3)+'ModelParams Lw'!D$20*(PI()/4*($D60/1000)^2),'ModelParams Lw'!D$18+'ModelParams Lw'!D$19*LOG(CL$3)+'ModelParams Lw'!D$20*(PI()/4*($D60/1000)^2),'ModelParams Lw'!D$21+'ModelParams Lw'!D$22*LOG(CL$3)+'ModelParams Lw'!D$23*(PI()/4*($D60/1000)^2)))</f>
        <v>39.203910379364636</v>
      </c>
      <c r="CM60" s="24">
        <f>IF(Calcul!$E65="SW",'ModelParams Lw'!E$18+'ModelParams Lw'!E$19*LOG(CM$3)+'ModelParams Lw'!E$20*(PI()/4*($D60/1000)^2),IF('ModelParams Lw'!E$21+'ModelParams Lw'!E$22*LOG(CM$3)+'ModelParams Lw'!E$23*(PI()/4*($D60/1000)^2)&lt;'ModelParams Lw'!E$18+'ModelParams Lw'!E$19*LOG(CM$3)+'ModelParams Lw'!E$20*(PI()/4*($D60/1000)^2),'ModelParams Lw'!E$18+'ModelParams Lw'!E$19*LOG(CM$3)+'ModelParams Lw'!E$20*(PI()/4*($D60/1000)^2),'ModelParams Lw'!E$21+'ModelParams Lw'!E$22*LOG(CM$3)+'ModelParams Lw'!E$23*(PI()/4*($D60/1000)^2)))</f>
        <v>38.761096154158118</v>
      </c>
      <c r="CN60" s="24">
        <f>IF(Calcul!$E65="SW",'ModelParams Lw'!F$18+'ModelParams Lw'!F$19*LOG(CN$3)+'ModelParams Lw'!F$20*(PI()/4*($D60/1000)^2),IF('ModelParams Lw'!F$21+'ModelParams Lw'!F$22*LOG(CN$3)+'ModelParams Lw'!F$23*(PI()/4*($D60/1000)^2)&lt;'ModelParams Lw'!F$18+'ModelParams Lw'!F$19*LOG(CN$3)+'ModelParams Lw'!F$20*(PI()/4*($D60/1000)^2),'ModelParams Lw'!F$18+'ModelParams Lw'!F$19*LOG(CN$3)+'ModelParams Lw'!F$20*(PI()/4*($D60/1000)^2),'ModelParams Lw'!F$21+'ModelParams Lw'!F$22*LOG(CN$3)+'ModelParams Lw'!F$23*(PI()/4*($D60/1000)^2)))</f>
        <v>42.457901012674256</v>
      </c>
      <c r="CO60" s="24">
        <f>IF(Calcul!$E65="SW",'ModelParams Lw'!G$18+'ModelParams Lw'!G$19*LOG(CO$3)+'ModelParams Lw'!G$20*(PI()/4*($D60/1000)^2),IF('ModelParams Lw'!G$21+'ModelParams Lw'!G$22*LOG(CO$3)+'ModelParams Lw'!G$23*(PI()/4*($D60/1000)^2)&lt;'ModelParams Lw'!G$18+'ModelParams Lw'!G$19*LOG(CO$3)+'ModelParams Lw'!G$20*(PI()/4*($D60/1000)^2),'ModelParams Lw'!G$18+'ModelParams Lw'!G$19*LOG(CO$3)+'ModelParams Lw'!G$20*(PI()/4*($D60/1000)^2),'ModelParams Lw'!G$21+'ModelParams Lw'!G$22*LOG(CO$3)+'ModelParams Lw'!G$23*(PI()/4*($D60/1000)^2)))</f>
        <v>39.983812335865188</v>
      </c>
      <c r="CP60" s="24">
        <f>IF(Calcul!$E65="SW",'ModelParams Lw'!H$18+'ModelParams Lw'!H$19*LOG(CP$3)+'ModelParams Lw'!H$20*(PI()/4*($D60/1000)^2),IF('ModelParams Lw'!H$21+'ModelParams Lw'!H$22*LOG(CP$3)+'ModelParams Lw'!H$23*(PI()/4*($D60/1000)^2)&lt;'ModelParams Lw'!H$18+'ModelParams Lw'!H$19*LOG(CP$3)+'ModelParams Lw'!H$20*(PI()/4*($D60/1000)^2),'ModelParams Lw'!H$18+'ModelParams Lw'!H$19*LOG(CP$3)+'ModelParams Lw'!H$20*(PI()/4*($D60/1000)^2),'ModelParams Lw'!H$21+'ModelParams Lw'!H$22*LOG(CP$3)+'ModelParams Lw'!H$23*(PI()/4*($D60/1000)^2)))</f>
        <v>40.306137042572608</v>
      </c>
      <c r="CQ60" s="24">
        <f>IF(Calcul!$E65="SW",'ModelParams Lw'!I$18+'ModelParams Lw'!I$19*LOG(CQ$3)+'ModelParams Lw'!I$20*(PI()/4*($D60/1000)^2),IF('ModelParams Lw'!I$21+'ModelParams Lw'!I$22*LOG(CQ$3)+'ModelParams Lw'!I$23*(PI()/4*($D60/1000)^2)&lt;'ModelParams Lw'!I$18+'ModelParams Lw'!I$19*LOG(CQ$3)+'ModelParams Lw'!I$20*(PI()/4*($D60/1000)^2),'ModelParams Lw'!I$18+'ModelParams Lw'!I$19*LOG(CQ$3)+'ModelParams Lw'!I$20*(PI()/4*($D60/1000)^2),'ModelParams Lw'!I$21+'ModelParams Lw'!I$22*LOG(CQ$3)+'ModelParams Lw'!I$23*(PI()/4*($D60/1000)^2)))</f>
        <v>35.604370798776131</v>
      </c>
      <c r="CR60" s="24">
        <f>IF(Calcul!$E65="SW",'ModelParams Lw'!J$18+'ModelParams Lw'!J$19*LOG(CR$3)+'ModelParams Lw'!J$20*(PI()/4*($D60/1000)^2),IF('ModelParams Lw'!J$21+'ModelParams Lw'!J$22*LOG(CR$3)+'ModelParams Lw'!J$23*(PI()/4*($D60/1000)^2)&lt;'ModelParams Lw'!J$18+'ModelParams Lw'!J$19*LOG(CR$3)+'ModelParams Lw'!J$20*(PI()/4*($D60/1000)^2),'ModelParams Lw'!J$18+'ModelParams Lw'!J$19*LOG(CR$3)+'ModelParams Lw'!J$20*(PI()/4*($D60/1000)^2),'ModelParams Lw'!J$21+'ModelParams Lw'!J$22*LOG(CR$3)+'ModelParams Lw'!J$23*(PI()/4*($D60/1000)^2)))</f>
        <v>26.405199060578074</v>
      </c>
      <c r="CS60" s="24" t="e">
        <f t="shared" si="3"/>
        <v>#DIV/0!</v>
      </c>
      <c r="CT60" s="24" t="e">
        <f t="shared" si="4"/>
        <v>#DIV/0!</v>
      </c>
      <c r="CU60" s="24" t="e">
        <f t="shared" si="5"/>
        <v>#DIV/0!</v>
      </c>
      <c r="CV60" s="24" t="e">
        <f t="shared" si="6"/>
        <v>#DIV/0!</v>
      </c>
      <c r="CW60" s="24" t="e">
        <f t="shared" si="7"/>
        <v>#DIV/0!</v>
      </c>
      <c r="CX60" s="24" t="e">
        <f t="shared" si="8"/>
        <v>#DIV/0!</v>
      </c>
      <c r="CY60" s="24" t="e">
        <f t="shared" si="9"/>
        <v>#DIV/0!</v>
      </c>
      <c r="CZ60" s="24" t="e">
        <f t="shared" si="10"/>
        <v>#DIV/0!</v>
      </c>
      <c r="DA60" s="24" t="e">
        <f>10*LOG10(IF(CS60="",0,POWER(10,((CS60+'ModelParams Lw'!$O$4)/10))) +IF(CT60="",0,POWER(10,((CT60+'ModelParams Lw'!$P$4)/10))) +IF(CU60="",0,POWER(10,((CU60+'ModelParams Lw'!$Q$4)/10))) +IF(CV60="",0,POWER(10,((CV60+'ModelParams Lw'!$R$4)/10))) +IF(CW60="",0,POWER(10,((CW60+'ModelParams Lw'!$S$4)/10))) +IF(CX60="",0,POWER(10,((CX60+'ModelParams Lw'!$T$4)/10))) +IF(CY60="",0,POWER(10,((CY60+'ModelParams Lw'!$U$4)/10)))+IF(CZ60="",0,POWER(10,((CZ60+'ModelParams Lw'!$V$4)/10))))</f>
        <v>#DIV/0!</v>
      </c>
      <c r="DB60" s="24" t="e">
        <f t="shared" si="27"/>
        <v>#DIV/0!</v>
      </c>
      <c r="DC60" s="24" t="e">
        <f>(CS60-'ModelParams Lw'!$O$10)/'ModelParams Lw'!$O$11</f>
        <v>#DIV/0!</v>
      </c>
      <c r="DD60" s="24" t="e">
        <f>(CT60-'ModelParams Lw'!$P$10)/'ModelParams Lw'!$P$11</f>
        <v>#DIV/0!</v>
      </c>
      <c r="DE60" s="24" t="e">
        <f>(CU60-'ModelParams Lw'!$Q$10)/'ModelParams Lw'!$Q$11</f>
        <v>#DIV/0!</v>
      </c>
      <c r="DF60" s="24" t="e">
        <f>(CV60-'ModelParams Lw'!$R$10)/'ModelParams Lw'!$R$11</f>
        <v>#DIV/0!</v>
      </c>
      <c r="DG60" s="24" t="e">
        <f>(CW60-'ModelParams Lw'!$S$10)/'ModelParams Lw'!$S$11</f>
        <v>#DIV/0!</v>
      </c>
      <c r="DH60" s="24" t="e">
        <f>(CX60-'ModelParams Lw'!$T$10)/'ModelParams Lw'!$T$11</f>
        <v>#DIV/0!</v>
      </c>
      <c r="DI60" s="24" t="e">
        <f>(CY60-'ModelParams Lw'!$U$10)/'ModelParams Lw'!$U$11</f>
        <v>#DIV/0!</v>
      </c>
      <c r="DJ60" s="24" t="e">
        <f>(CZ60-'ModelParams Lw'!$V$10)/'ModelParams Lw'!$V$11</f>
        <v>#DIV/0!</v>
      </c>
    </row>
    <row r="61" spans="1:114">
      <c r="A61" s="12">
        <f>Calcul!B63</f>
        <v>0</v>
      </c>
      <c r="B61" s="12">
        <f t="shared" si="11"/>
        <v>0</v>
      </c>
      <c r="C61" s="12">
        <f>Calcul!C63</f>
        <v>0</v>
      </c>
      <c r="D61" s="12">
        <f>Calcul!D66</f>
        <v>0</v>
      </c>
      <c r="E61" s="12">
        <f t="shared" si="12"/>
        <v>400</v>
      </c>
      <c r="F61" s="12">
        <f t="shared" si="13"/>
        <v>900</v>
      </c>
      <c r="G61" s="12" t="e">
        <f t="shared" si="14"/>
        <v>#DIV/0!</v>
      </c>
      <c r="H61" s="24" t="e">
        <f t="shared" si="28"/>
        <v>#DIV/0!</v>
      </c>
      <c r="I61" s="24">
        <f>'ModelParams Lw'!$B$6*EXP('ModelParams Lw'!$C$6*D61)</f>
        <v>-0.98585217513044054</v>
      </c>
      <c r="J61" s="24">
        <f>'ModelParams Lw'!$B$7*D61^2+'ModelParams Lw'!$C$7*D61+'ModelParams Lw'!$D$7</f>
        <v>-7.1</v>
      </c>
      <c r="K61" s="24">
        <f>'ModelParams Lw'!$B$8*D61^2+'ModelParams Lw'!$C$8*D61+'ModelParams Lw'!$D$8</f>
        <v>46.485999999999997</v>
      </c>
      <c r="L61" s="21" t="e">
        <f t="shared" si="29"/>
        <v>#DIV/0!</v>
      </c>
      <c r="M61" s="21" t="e">
        <f t="shared" si="29"/>
        <v>#DIV/0!</v>
      </c>
      <c r="N61" s="21" t="e">
        <f t="shared" si="29"/>
        <v>#DIV/0!</v>
      </c>
      <c r="O61" s="21" t="e">
        <f t="shared" si="29"/>
        <v>#DIV/0!</v>
      </c>
      <c r="P61" s="21" t="e">
        <f t="shared" si="29"/>
        <v>#DIV/0!</v>
      </c>
      <c r="Q61" s="21" t="e">
        <f t="shared" si="29"/>
        <v>#DIV/0!</v>
      </c>
      <c r="R61" s="21" t="e">
        <f t="shared" si="29"/>
        <v>#DIV/0!</v>
      </c>
      <c r="S61" s="21" t="e">
        <f t="shared" si="29"/>
        <v>#DIV/0!</v>
      </c>
      <c r="T61" s="24" t="e">
        <f>'ModelParams Lw'!$B$3+'ModelParams Lw'!$B$4*LOG10($B61/3600/(PI()/4*($D61/1000)^2))+'ModelParams Lw'!$B$5*LOG10(2*$H61/(1.2*($B61/3600/(PI()/4*($D61/1000)^2))^2))+10*LOG10($D61/1000)+L61</f>
        <v>#DIV/0!</v>
      </c>
      <c r="U61" s="24" t="e">
        <f>'ModelParams Lw'!$B$3+'ModelParams Lw'!$B$4*LOG10($B61/3600/(PI()/4*($D61/1000)^2))+'ModelParams Lw'!$B$5*LOG10(2*$H61/(1.2*($B61/3600/(PI()/4*($D61/1000)^2))^2))+10*LOG10($D61/1000)+M61</f>
        <v>#DIV/0!</v>
      </c>
      <c r="V61" s="24" t="e">
        <f>'ModelParams Lw'!$B$3+'ModelParams Lw'!$B$4*LOG10($B61/3600/(PI()/4*($D61/1000)^2))+'ModelParams Lw'!$B$5*LOG10(2*$H61/(1.2*($B61/3600/(PI()/4*($D61/1000)^2))^2))+10*LOG10($D61/1000)+N61</f>
        <v>#DIV/0!</v>
      </c>
      <c r="W61" s="24" t="e">
        <f>'ModelParams Lw'!$B$3+'ModelParams Lw'!$B$4*LOG10($B61/3600/(PI()/4*($D61/1000)^2))+'ModelParams Lw'!$B$5*LOG10(2*$H61/(1.2*($B61/3600/(PI()/4*($D61/1000)^2))^2))+10*LOG10($D61/1000)+O61</f>
        <v>#DIV/0!</v>
      </c>
      <c r="X61" s="24" t="e">
        <f>'ModelParams Lw'!$B$3+'ModelParams Lw'!$B$4*LOG10($B61/3600/(PI()/4*($D61/1000)^2))+'ModelParams Lw'!$B$5*LOG10(2*$H61/(1.2*($B61/3600/(PI()/4*($D61/1000)^2))^2))+10*LOG10($D61/1000)+P61</f>
        <v>#DIV/0!</v>
      </c>
      <c r="Y61" s="24" t="e">
        <f>'ModelParams Lw'!$B$3+'ModelParams Lw'!$B$4*LOG10($B61/3600/(PI()/4*($D61/1000)^2))+'ModelParams Lw'!$B$5*LOG10(2*$H61/(1.2*($B61/3600/(PI()/4*($D61/1000)^2))^2))+10*LOG10($D61/1000)+Q61</f>
        <v>#DIV/0!</v>
      </c>
      <c r="Z61" s="24" t="e">
        <f>'ModelParams Lw'!$B$3+'ModelParams Lw'!$B$4*LOG10($B61/3600/(PI()/4*($D61/1000)^2))+'ModelParams Lw'!$B$5*LOG10(2*$H61/(1.2*($B61/3600/(PI()/4*($D61/1000)^2))^2))+10*LOG10($D61/1000)+R61</f>
        <v>#DIV/0!</v>
      </c>
      <c r="AA61" s="24" t="e">
        <f>'ModelParams Lw'!$B$3+'ModelParams Lw'!$B$4*LOG10($B61/3600/(PI()/4*($D61/1000)^2))+'ModelParams Lw'!$B$5*LOG10(2*$H61/(1.2*($B61/3600/(PI()/4*($D61/1000)^2))^2))+10*LOG10($D61/1000)+S61</f>
        <v>#DIV/0!</v>
      </c>
      <c r="AB61" s="24" t="e">
        <f>10*LOG10(IF(T61="",0,POWER(10,((T61+'ModelParams Lw'!$O$4)/10))) +IF(U61="",0,POWER(10,((U61+'ModelParams Lw'!$P$4)/10))) +IF(V61="",0,POWER(10,((V61+'ModelParams Lw'!$Q$4)/10))) +IF(W61="",0,POWER(10,((W61+'ModelParams Lw'!$R$4)/10))) +IF(X61="",0,POWER(10,((X61+'ModelParams Lw'!$S$4)/10))) +IF(Y61="",0,POWER(10,((Y61+'ModelParams Lw'!$T$4)/10))) +IF(Z61="",0,POWER(10,((Z61+'ModelParams Lw'!$U$4)/10)))+IF(AA61="",0,POWER(10,((AA61+'ModelParams Lw'!$V$4)/10))))</f>
        <v>#DIV/0!</v>
      </c>
      <c r="AC61" s="24" t="e">
        <f t="shared" si="16"/>
        <v>#DIV/0!</v>
      </c>
      <c r="AD61" s="24" t="e">
        <f>(T61-'ModelParams Lw'!O$10)/'ModelParams Lw'!O$11</f>
        <v>#DIV/0!</v>
      </c>
      <c r="AE61" s="24" t="e">
        <f>(U61-'ModelParams Lw'!P$10)/'ModelParams Lw'!P$11</f>
        <v>#DIV/0!</v>
      </c>
      <c r="AF61" s="24" t="e">
        <f>(V61-'ModelParams Lw'!Q$10)/'ModelParams Lw'!Q$11</f>
        <v>#DIV/0!</v>
      </c>
      <c r="AG61" s="24" t="e">
        <f>(W61-'ModelParams Lw'!R$10)/'ModelParams Lw'!R$11</f>
        <v>#DIV/0!</v>
      </c>
      <c r="AH61" s="24" t="e">
        <f>(X61-'ModelParams Lw'!S$10)/'ModelParams Lw'!S$11</f>
        <v>#DIV/0!</v>
      </c>
      <c r="AI61" s="24" t="e">
        <f>(Y61-'ModelParams Lw'!T$10)/'ModelParams Lw'!T$11</f>
        <v>#DIV/0!</v>
      </c>
      <c r="AJ61" s="24" t="e">
        <f>(Z61-'ModelParams Lw'!U$10)/'ModelParams Lw'!U$11</f>
        <v>#DIV/0!</v>
      </c>
      <c r="AK61" s="24" t="e">
        <f>(AA61-'ModelParams Lw'!V$10)/'ModelParams Lw'!V$11</f>
        <v>#DIV/0!</v>
      </c>
      <c r="AL61" s="24" t="e">
        <f t="shared" si="17"/>
        <v>#DIV/0!</v>
      </c>
      <c r="AM61" s="24" t="e">
        <f>LOOKUP($G61,SilencerParams!$E$3:$E$98,SilencerParams!K$3:K$98)</f>
        <v>#DIV/0!</v>
      </c>
      <c r="AN61" s="24" t="e">
        <f>LOOKUP($G61,SilencerParams!$E$3:$E$98,SilencerParams!L$3:L$98)</f>
        <v>#DIV/0!</v>
      </c>
      <c r="AO61" s="24" t="e">
        <f>LOOKUP($G61,SilencerParams!$E$3:$E$98,SilencerParams!M$3:M$98)</f>
        <v>#DIV/0!</v>
      </c>
      <c r="AP61" s="24" t="e">
        <f>LOOKUP($G61,SilencerParams!$E$3:$E$98,SilencerParams!N$3:N$98)</f>
        <v>#DIV/0!</v>
      </c>
      <c r="AQ61" s="24" t="e">
        <f>LOOKUP($G61,SilencerParams!$E$3:$E$98,SilencerParams!O$3:O$98)</f>
        <v>#DIV/0!</v>
      </c>
      <c r="AR61" s="24" t="e">
        <f>LOOKUP($G61,SilencerParams!$E$3:$E$98,SilencerParams!P$3:P$98)</f>
        <v>#DIV/0!</v>
      </c>
      <c r="AS61" s="24" t="e">
        <f>LOOKUP($G61,SilencerParams!$E$3:$E$98,SilencerParams!Q$3:Q$98)</f>
        <v>#DIV/0!</v>
      </c>
      <c r="AT61" s="24" t="e">
        <f>LOOKUP($G61,SilencerParams!$E$3:$E$98,SilencerParams!R$3:R$98)</f>
        <v>#DIV/0!</v>
      </c>
      <c r="AU61" s="151" t="e">
        <f>LOOKUP($G61,SilencerParams!$E$3:$E$98,SilencerParams!S$3:S$98)</f>
        <v>#DIV/0!</v>
      </c>
      <c r="AV61" s="151" t="e">
        <f>LOOKUP($G61,SilencerParams!$E$3:$E$98,SilencerParams!T$3:T$98)</f>
        <v>#DIV/0!</v>
      </c>
      <c r="AW61" s="151" t="e">
        <f>LOOKUP($G61,SilencerParams!$E$3:$E$98,SilencerParams!U$3:U$98)</f>
        <v>#DIV/0!</v>
      </c>
      <c r="AX61" s="151" t="e">
        <f>LOOKUP($G61,SilencerParams!$E$3:$E$98,SilencerParams!V$3:V$98)</f>
        <v>#DIV/0!</v>
      </c>
      <c r="AY61" s="151" t="e">
        <f>LOOKUP($G61,SilencerParams!$E$3:$E$98,SilencerParams!W$3:W$98)</f>
        <v>#DIV/0!</v>
      </c>
      <c r="AZ61" s="151" t="e">
        <f>LOOKUP($G61,SilencerParams!$E$3:$E$98,SilencerParams!X$3:X$98)</f>
        <v>#DIV/0!</v>
      </c>
      <c r="BA61" s="151" t="e">
        <f>LOOKUP($G61,SilencerParams!$E$3:$E$98,SilencerParams!Y$3:Y$98)</f>
        <v>#DIV/0!</v>
      </c>
      <c r="BB61" s="151" t="e">
        <f>LOOKUP($G61,SilencerParams!$E$3:$E$98,SilencerParams!Z$3:Z$98)</f>
        <v>#DIV/0!</v>
      </c>
      <c r="BC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LOOKUP(IF(MROUND($AL61,2)&lt;=$AL61,CONCATENATE($D61,IF($F61&gt;=1000,$F61,CONCATENATE(0,$F61)),CONCATENATE(0,MROUND($AL61,2)+2)),CONCATENATE($D61,IF($F61&gt;=1000,$F61,CONCATENATE(0,$F61)),CONCATENATE(0,MROUND($AL61,2)-2))),SilencerParams!$E$3:$E$98,SilencerParams!S$3:S$98)</f>
        <v>#DIV/0!</v>
      </c>
      <c r="BD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LOOKUP(IF(MROUND($AL61,2)&lt;=$AL61,CONCATENATE($D61,IF($F61&gt;=1000,$F61,CONCATENATE(0,$F61)),CONCATENATE(0,MROUND($AL61,2)+2)),CONCATENATE($D61,IF($F61&gt;=1000,$F61,CONCATENATE(0,$F61)),CONCATENATE(0,MROUND($AL61,2)-2))),SilencerParams!$E$3:$E$98,SilencerParams!T$3:T$98)</f>
        <v>#DIV/0!</v>
      </c>
      <c r="BE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LOOKUP(IF(MROUND($AL61,2)&lt;=$AL61,CONCATENATE($D61,IF($F61&gt;=1000,$F61,CONCATENATE(0,$F61)),CONCATENATE(0,MROUND($AL61,2)+2)),CONCATENATE($D61,IF($F61&gt;=1000,$F61,CONCATENATE(0,$F61)),CONCATENATE(0,MROUND($AL61,2)-2))),SilencerParams!$E$3:$E$98,SilencerParams!U$3:U$98)</f>
        <v>#DIV/0!</v>
      </c>
      <c r="BF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LOOKUP(IF(MROUND($AL61,2)&lt;=$AL61,CONCATENATE($D61,IF($F61&gt;=1000,$F61,CONCATENATE(0,$F61)),CONCATENATE(0,MROUND($AL61,2)+2)),CONCATENATE($D61,IF($F61&gt;=1000,$F61,CONCATENATE(0,$F61)),CONCATENATE(0,MROUND($AL61,2)-2))),SilencerParams!$E$3:$E$98,SilencerParams!V$3:V$98)</f>
        <v>#DIV/0!</v>
      </c>
      <c r="BG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LOOKUP(IF(MROUND($AL61,2)&lt;=$AL61,CONCATENATE($D61,IF($F61&gt;=1000,$F61,CONCATENATE(0,$F61)),CONCATENATE(0,MROUND($AL61,2)+2)),CONCATENATE($D61,IF($F61&gt;=1000,$F61,CONCATENATE(0,$F61)),CONCATENATE(0,MROUND($AL61,2)-2))),SilencerParams!$E$3:$E$98,SilencerParams!W$3:W$98)</f>
        <v>#DIV/0!</v>
      </c>
      <c r="BH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LOOKUP(IF(MROUND($AL61,2)&lt;=$AL61,CONCATENATE($D61,IF($F61&gt;=1000,$F61,CONCATENATE(0,$F61)),CONCATENATE(0,MROUND($AL61,2)+2)),CONCATENATE($D61,IF($F61&gt;=1000,$F61,CONCATENATE(0,$F61)),CONCATENATE(0,MROUND($AL61,2)-2))),SilencerParams!$E$3:$E$98,SilencerParams!X$3:X$98)</f>
        <v>#DIV/0!</v>
      </c>
      <c r="BI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LOOKUP(IF(MROUND($AL61,2)&lt;=$AL61,CONCATENATE($D61,IF($F61&gt;=1000,$F61,CONCATENATE(0,$F61)),CONCATENATE(0,MROUND($AL61,2)+2)),CONCATENATE($D61,IF($F61&gt;=1000,$F61,CONCATENATE(0,$F61)),CONCATENATE(0,MROUND($AL61,2)-2))),SilencerParams!$E$3:$E$98,SilencerParams!Y$3:Y$98)</f>
        <v>#DIV/0!</v>
      </c>
      <c r="BJ61" s="151" t="e">
        <f>LOOKUP(IF(MROUND($AL61,2)&lt;=$AL61,CONCATENATE($D61,IF($F61&gt;=1000,$F61,CONCATENATE(0,$F61)),CONCATENATE(0,MROUND($AL61,2)+2)),CONCATENATE($D61,IF($F61&gt;=1000,$F61,CONCATENATE(0,$F61)),CONCATENATE(0,MROUND($AL61,2)-2))),SilencerParams!$E$3:$E$98,SilencerParams!Z$3:Z$98)</f>
        <v>#DIV/0!</v>
      </c>
      <c r="BK61" s="151" t="e">
        <f>IF($AL61&lt;2,LOOKUP(CONCATENATE($D61,IF($E61&gt;=1000,$E61,CONCATENATE(0,$E61)),"02"),SilencerParams!$E$3:$E$98,SilencerParams!S$3:S$98)/(LOG10(2)-LOG10(0.0001))*(LOG10($AL61)-LOG10(0.0001)),(BC61-AU61)/(LOG10(IF(MROUND($AL61,2)&lt;=$AL61,MROUND($AL61,2)+2,MROUND($AL61,2)-2))-LOG10(MROUND($AL61,2)))*(LOG10($AL61)-LOG10(MROUND($AL61,2)))+AU61)</f>
        <v>#DIV/0!</v>
      </c>
      <c r="BL61" s="151" t="e">
        <f>IF($AL61&lt;2,LOOKUP(CONCATENATE($D61,IF($E61&gt;=1000,$E61,CONCATENATE(0,$E61)),"02"),SilencerParams!$E$3:$E$98,SilencerParams!T$3:T$98)/(LOG10(2)-LOG10(0.0001))*(LOG10($AL61)-LOG10(0.0001)),(BD61-AV61)/(LOG10(IF(MROUND($AL61,2)&lt;=$AL61,MROUND($AL61,2)+2,MROUND($AL61,2)-2))-LOG10(MROUND($AL61,2)))*(LOG10($AL61)-LOG10(MROUND($AL61,2)))+AV61)</f>
        <v>#DIV/0!</v>
      </c>
      <c r="BM61" s="151" t="e">
        <f>IF($AL61&lt;2,LOOKUP(CONCATENATE($D61,IF($E61&gt;=1000,$E61,CONCATENATE(0,$E61)),"02"),SilencerParams!$E$3:$E$98,SilencerParams!U$3:U$98)/(LOG10(2)-LOG10(0.0001))*(LOG10($AL61)-LOG10(0.0001)),(BE61-AW61)/(LOG10(IF(MROUND($AL61,2)&lt;=$AL61,MROUND($AL61,2)+2,MROUND($AL61,2)-2))-LOG10(MROUND($AL61,2)))*(LOG10($AL61)-LOG10(MROUND($AL61,2)))+AW61)</f>
        <v>#DIV/0!</v>
      </c>
      <c r="BN61" s="151" t="e">
        <f>IF($AL61&lt;2,LOOKUP(CONCATENATE($D61,IF($E61&gt;=1000,$E61,CONCATENATE(0,$E61)),"02"),SilencerParams!$E$3:$E$98,SilencerParams!V$3:V$98)/(LOG10(2)-LOG10(0.0001))*(LOG10($AL61)-LOG10(0.0001)),(BF61-AX61)/(LOG10(IF(MROUND($AL61,2)&lt;=$AL61,MROUND($AL61,2)+2,MROUND($AL61,2)-2))-LOG10(MROUND($AL61,2)))*(LOG10($AL61)-LOG10(MROUND($AL61,2)))+AX61)</f>
        <v>#DIV/0!</v>
      </c>
      <c r="BO61" s="151" t="e">
        <f>IF($AL61&lt;2,LOOKUP(CONCATENATE($D61,IF($E61&gt;=1000,$E61,CONCATENATE(0,$E61)),"02"),SilencerParams!$E$3:$E$98,SilencerParams!W$3:W$98)/(LOG10(2)-LOG10(0.0001))*(LOG10($AL61)-LOG10(0.0001)),(BG61-AY61)/(LOG10(IF(MROUND($AL61,2)&lt;=$AL61,MROUND($AL61,2)+2,MROUND($AL61,2)-2))-LOG10(MROUND($AL61,2)))*(LOG10($AL61)-LOG10(MROUND($AL61,2)))+AY61)</f>
        <v>#DIV/0!</v>
      </c>
      <c r="BP61" s="151" t="e">
        <f>IF($AL61&lt;2,LOOKUP(CONCATENATE($D61,IF($E61&gt;=1000,$E61,CONCATENATE(0,$E61)),"02"),SilencerParams!$E$3:$E$98,SilencerParams!X$3:X$98)/(LOG10(2)-LOG10(0.0001))*(LOG10($AL61)-LOG10(0.0001)),(BH61-AZ61)/(LOG10(IF(MROUND($AL61,2)&lt;=$AL61,MROUND($AL61,2)+2,MROUND($AL61,2)-2))-LOG10(MROUND($AL61,2)))*(LOG10($AL61)-LOG10(MROUND($AL61,2)))+AZ61)</f>
        <v>#DIV/0!</v>
      </c>
      <c r="BQ61" s="151" t="e">
        <f>IF($AL61&lt;2,LOOKUP(CONCATENATE($D61,IF($E61&gt;=1000,$E61,CONCATENATE(0,$E61)),"02"),SilencerParams!$E$3:$E$98,SilencerParams!Y$3:Y$98)/(LOG10(2)-LOG10(0.0001))*(LOG10($AL61)-LOG10(0.0001)),(BI61-BA61)/(LOG10(IF(MROUND($AL61,2)&lt;=$AL61,MROUND($AL61,2)+2,MROUND($AL61,2)-2))-LOG10(MROUND($AL61,2)))*(LOG10($AL61)-LOG10(MROUND($AL61,2)))+BA61)</f>
        <v>#DIV/0!</v>
      </c>
      <c r="BR61" s="151" t="e">
        <f>IF($AL61&lt;2,LOOKUP(CONCATENATE($D61,IF($E61&gt;=1000,$E61,CONCATENATE(0,$E61)),"02"),SilencerParams!$E$3:$E$98,SilencerParams!Z$3:Z$98)/(LOG10(2)-LOG10(0.0001))*(LOG10($AL61)-LOG10(0.0001)),(BJ61-BB61)/(LOG10(IF(MROUND($AL61,2)&lt;=$AL61,MROUND($AL61,2)+2,MROUND($AL61,2)-2))-LOG10(MROUND($AL61,2)))*(LOG10($AL61)-LOG10(MROUND($AL61,2)))+BB61)</f>
        <v>#DIV/0!</v>
      </c>
      <c r="BS61" s="24" t="e">
        <f t="shared" si="18"/>
        <v>#DIV/0!</v>
      </c>
      <c r="BT61" s="24" t="e">
        <f t="shared" si="19"/>
        <v>#DIV/0!</v>
      </c>
      <c r="BU61" s="24" t="e">
        <f t="shared" si="20"/>
        <v>#DIV/0!</v>
      </c>
      <c r="BV61" s="24" t="e">
        <f t="shared" si="21"/>
        <v>#DIV/0!</v>
      </c>
      <c r="BW61" s="24" t="e">
        <f t="shared" si="22"/>
        <v>#DIV/0!</v>
      </c>
      <c r="BX61" s="24" t="e">
        <f t="shared" si="23"/>
        <v>#DIV/0!</v>
      </c>
      <c r="BY61" s="24" t="e">
        <f t="shared" si="24"/>
        <v>#DIV/0!</v>
      </c>
      <c r="BZ61" s="24" t="e">
        <f t="shared" si="25"/>
        <v>#DIV/0!</v>
      </c>
      <c r="CA61" s="24" t="e">
        <f>10*LOG10(IF(BS61="",0,POWER(10,((BS61+'ModelParams Lw'!$O$4)/10))) +IF(BT61="",0,POWER(10,((BT61+'ModelParams Lw'!$P$4)/10))) +IF(BU61="",0,POWER(10,((BU61+'ModelParams Lw'!$Q$4)/10))) +IF(BV61="",0,POWER(10,((BV61+'ModelParams Lw'!$R$4)/10))) +IF(BW61="",0,POWER(10,((BW61+'ModelParams Lw'!$S$4)/10))) +IF(BX61="",0,POWER(10,((BX61+'ModelParams Lw'!$T$4)/10))) +IF(BY61="",0,POWER(10,((BY61+'ModelParams Lw'!$U$4)/10)))+IF(BZ61="",0,POWER(10,((BZ61+'ModelParams Lw'!$V$4)/10))))</f>
        <v>#DIV/0!</v>
      </c>
      <c r="CB61" s="24" t="e">
        <f t="shared" si="26"/>
        <v>#DIV/0!</v>
      </c>
      <c r="CC61" s="24" t="e">
        <f>(BS61-'ModelParams Lw'!O$10)/'ModelParams Lw'!O$11</f>
        <v>#DIV/0!</v>
      </c>
      <c r="CD61" s="24" t="e">
        <f>(BT61-'ModelParams Lw'!P$10)/'ModelParams Lw'!P$11</f>
        <v>#DIV/0!</v>
      </c>
      <c r="CE61" s="24" t="e">
        <f>(BU61-'ModelParams Lw'!Q$10)/'ModelParams Lw'!Q$11</f>
        <v>#DIV/0!</v>
      </c>
      <c r="CF61" s="24" t="e">
        <f>(BV61-'ModelParams Lw'!R$10)/'ModelParams Lw'!R$11</f>
        <v>#DIV/0!</v>
      </c>
      <c r="CG61" s="24" t="e">
        <f>(BW61-'ModelParams Lw'!S$10)/'ModelParams Lw'!S$11</f>
        <v>#DIV/0!</v>
      </c>
      <c r="CH61" s="24" t="e">
        <f>(BX61-'ModelParams Lw'!T$10)/'ModelParams Lw'!T$11</f>
        <v>#DIV/0!</v>
      </c>
      <c r="CI61" s="24" t="e">
        <f>(BY61-'ModelParams Lw'!U$10)/'ModelParams Lw'!U$11</f>
        <v>#DIV/0!</v>
      </c>
      <c r="CJ61" s="24" t="e">
        <f>(BZ61-'ModelParams Lw'!V$10)/'ModelParams Lw'!V$11</f>
        <v>#DIV/0!</v>
      </c>
      <c r="CK61" s="24">
        <f>IF(Calcul!$E66="SW",'ModelParams Lw'!C$18+'ModelParams Lw'!C$19*LOG(CK$3)+'ModelParams Lw'!C$20*(PI()/4*($D61/1000)^2),IF('ModelParams Lw'!C$21+'ModelParams Lw'!C$22*LOG(CK$3)+'ModelParams Lw'!C$23*(PI()/4*($D61/1000)^2)&lt;'ModelParams Lw'!C$18+'ModelParams Lw'!C$19*LOG(CK$3)+'ModelParams Lw'!C$20*(PI()/4*($D61/1000)^2),'ModelParams Lw'!C$18+'ModelParams Lw'!C$19*LOG(CK$3)+'ModelParams Lw'!C$20*(PI()/4*($D61/1000)^2),'ModelParams Lw'!C$21+'ModelParams Lw'!C$22*LOG(CK$3)+'ModelParams Lw'!C$23*(PI()/4*($D61/1000)^2)))</f>
        <v>31.246735224896717</v>
      </c>
      <c r="CL61" s="24">
        <f>IF(Calcul!$E66="SW",'ModelParams Lw'!D$18+'ModelParams Lw'!D$19*LOG(CL$3)+'ModelParams Lw'!D$20*(PI()/4*($D61/1000)^2),IF('ModelParams Lw'!D$21+'ModelParams Lw'!D$22*LOG(CL$3)+'ModelParams Lw'!D$23*(PI()/4*($D61/1000)^2)&lt;'ModelParams Lw'!D$18+'ModelParams Lw'!D$19*LOG(CL$3)+'ModelParams Lw'!D$20*(PI()/4*($D61/1000)^2),'ModelParams Lw'!D$18+'ModelParams Lw'!D$19*LOG(CL$3)+'ModelParams Lw'!D$20*(PI()/4*($D61/1000)^2),'ModelParams Lw'!D$21+'ModelParams Lw'!D$22*LOG(CL$3)+'ModelParams Lw'!D$23*(PI()/4*($D61/1000)^2)))</f>
        <v>39.203910379364636</v>
      </c>
      <c r="CM61" s="24">
        <f>IF(Calcul!$E66="SW",'ModelParams Lw'!E$18+'ModelParams Lw'!E$19*LOG(CM$3)+'ModelParams Lw'!E$20*(PI()/4*($D61/1000)^2),IF('ModelParams Lw'!E$21+'ModelParams Lw'!E$22*LOG(CM$3)+'ModelParams Lw'!E$23*(PI()/4*($D61/1000)^2)&lt;'ModelParams Lw'!E$18+'ModelParams Lw'!E$19*LOG(CM$3)+'ModelParams Lw'!E$20*(PI()/4*($D61/1000)^2),'ModelParams Lw'!E$18+'ModelParams Lw'!E$19*LOG(CM$3)+'ModelParams Lw'!E$20*(PI()/4*($D61/1000)^2),'ModelParams Lw'!E$21+'ModelParams Lw'!E$22*LOG(CM$3)+'ModelParams Lw'!E$23*(PI()/4*($D61/1000)^2)))</f>
        <v>38.761096154158118</v>
      </c>
      <c r="CN61" s="24">
        <f>IF(Calcul!$E66="SW",'ModelParams Lw'!F$18+'ModelParams Lw'!F$19*LOG(CN$3)+'ModelParams Lw'!F$20*(PI()/4*($D61/1000)^2),IF('ModelParams Lw'!F$21+'ModelParams Lw'!F$22*LOG(CN$3)+'ModelParams Lw'!F$23*(PI()/4*($D61/1000)^2)&lt;'ModelParams Lw'!F$18+'ModelParams Lw'!F$19*LOG(CN$3)+'ModelParams Lw'!F$20*(PI()/4*($D61/1000)^2),'ModelParams Lw'!F$18+'ModelParams Lw'!F$19*LOG(CN$3)+'ModelParams Lw'!F$20*(PI()/4*($D61/1000)^2),'ModelParams Lw'!F$21+'ModelParams Lw'!F$22*LOG(CN$3)+'ModelParams Lw'!F$23*(PI()/4*($D61/1000)^2)))</f>
        <v>42.457901012674256</v>
      </c>
      <c r="CO61" s="24">
        <f>IF(Calcul!$E66="SW",'ModelParams Lw'!G$18+'ModelParams Lw'!G$19*LOG(CO$3)+'ModelParams Lw'!G$20*(PI()/4*($D61/1000)^2),IF('ModelParams Lw'!G$21+'ModelParams Lw'!G$22*LOG(CO$3)+'ModelParams Lw'!G$23*(PI()/4*($D61/1000)^2)&lt;'ModelParams Lw'!G$18+'ModelParams Lw'!G$19*LOG(CO$3)+'ModelParams Lw'!G$20*(PI()/4*($D61/1000)^2),'ModelParams Lw'!G$18+'ModelParams Lw'!G$19*LOG(CO$3)+'ModelParams Lw'!G$20*(PI()/4*($D61/1000)^2),'ModelParams Lw'!G$21+'ModelParams Lw'!G$22*LOG(CO$3)+'ModelParams Lw'!G$23*(PI()/4*($D61/1000)^2)))</f>
        <v>39.983812335865188</v>
      </c>
      <c r="CP61" s="24">
        <f>IF(Calcul!$E66="SW",'ModelParams Lw'!H$18+'ModelParams Lw'!H$19*LOG(CP$3)+'ModelParams Lw'!H$20*(PI()/4*($D61/1000)^2),IF('ModelParams Lw'!H$21+'ModelParams Lw'!H$22*LOG(CP$3)+'ModelParams Lw'!H$23*(PI()/4*($D61/1000)^2)&lt;'ModelParams Lw'!H$18+'ModelParams Lw'!H$19*LOG(CP$3)+'ModelParams Lw'!H$20*(PI()/4*($D61/1000)^2),'ModelParams Lw'!H$18+'ModelParams Lw'!H$19*LOG(CP$3)+'ModelParams Lw'!H$20*(PI()/4*($D61/1000)^2),'ModelParams Lw'!H$21+'ModelParams Lw'!H$22*LOG(CP$3)+'ModelParams Lw'!H$23*(PI()/4*($D61/1000)^2)))</f>
        <v>40.306137042572608</v>
      </c>
      <c r="CQ61" s="24">
        <f>IF(Calcul!$E66="SW",'ModelParams Lw'!I$18+'ModelParams Lw'!I$19*LOG(CQ$3)+'ModelParams Lw'!I$20*(PI()/4*($D61/1000)^2),IF('ModelParams Lw'!I$21+'ModelParams Lw'!I$22*LOG(CQ$3)+'ModelParams Lw'!I$23*(PI()/4*($D61/1000)^2)&lt;'ModelParams Lw'!I$18+'ModelParams Lw'!I$19*LOG(CQ$3)+'ModelParams Lw'!I$20*(PI()/4*($D61/1000)^2),'ModelParams Lw'!I$18+'ModelParams Lw'!I$19*LOG(CQ$3)+'ModelParams Lw'!I$20*(PI()/4*($D61/1000)^2),'ModelParams Lw'!I$21+'ModelParams Lw'!I$22*LOG(CQ$3)+'ModelParams Lw'!I$23*(PI()/4*($D61/1000)^2)))</f>
        <v>35.604370798776131</v>
      </c>
      <c r="CR61" s="24">
        <f>IF(Calcul!$E66="SW",'ModelParams Lw'!J$18+'ModelParams Lw'!J$19*LOG(CR$3)+'ModelParams Lw'!J$20*(PI()/4*($D61/1000)^2),IF('ModelParams Lw'!J$21+'ModelParams Lw'!J$22*LOG(CR$3)+'ModelParams Lw'!J$23*(PI()/4*($D61/1000)^2)&lt;'ModelParams Lw'!J$18+'ModelParams Lw'!J$19*LOG(CR$3)+'ModelParams Lw'!J$20*(PI()/4*($D61/1000)^2),'ModelParams Lw'!J$18+'ModelParams Lw'!J$19*LOG(CR$3)+'ModelParams Lw'!J$20*(PI()/4*($D61/1000)^2),'ModelParams Lw'!J$21+'ModelParams Lw'!J$22*LOG(CR$3)+'ModelParams Lw'!J$23*(PI()/4*($D61/1000)^2)))</f>
        <v>26.405199060578074</v>
      </c>
      <c r="CS61" s="24" t="e">
        <f t="shared" si="3"/>
        <v>#DIV/0!</v>
      </c>
      <c r="CT61" s="24" t="e">
        <f t="shared" si="4"/>
        <v>#DIV/0!</v>
      </c>
      <c r="CU61" s="24" t="e">
        <f t="shared" si="5"/>
        <v>#DIV/0!</v>
      </c>
      <c r="CV61" s="24" t="e">
        <f t="shared" si="6"/>
        <v>#DIV/0!</v>
      </c>
      <c r="CW61" s="24" t="e">
        <f t="shared" si="7"/>
        <v>#DIV/0!</v>
      </c>
      <c r="CX61" s="24" t="e">
        <f t="shared" si="8"/>
        <v>#DIV/0!</v>
      </c>
      <c r="CY61" s="24" t="e">
        <f t="shared" si="9"/>
        <v>#DIV/0!</v>
      </c>
      <c r="CZ61" s="24" t="e">
        <f t="shared" si="10"/>
        <v>#DIV/0!</v>
      </c>
      <c r="DA61" s="24" t="e">
        <f>10*LOG10(IF(CS61="",0,POWER(10,((CS61+'ModelParams Lw'!$O$4)/10))) +IF(CT61="",0,POWER(10,((CT61+'ModelParams Lw'!$P$4)/10))) +IF(CU61="",0,POWER(10,((CU61+'ModelParams Lw'!$Q$4)/10))) +IF(CV61="",0,POWER(10,((CV61+'ModelParams Lw'!$R$4)/10))) +IF(CW61="",0,POWER(10,((CW61+'ModelParams Lw'!$S$4)/10))) +IF(CX61="",0,POWER(10,((CX61+'ModelParams Lw'!$T$4)/10))) +IF(CY61="",0,POWER(10,((CY61+'ModelParams Lw'!$U$4)/10)))+IF(CZ61="",0,POWER(10,((CZ61+'ModelParams Lw'!$V$4)/10))))</f>
        <v>#DIV/0!</v>
      </c>
      <c r="DB61" s="24" t="e">
        <f t="shared" si="27"/>
        <v>#DIV/0!</v>
      </c>
      <c r="DC61" s="24" t="e">
        <f>(CS61-'ModelParams Lw'!$O$10)/'ModelParams Lw'!$O$11</f>
        <v>#DIV/0!</v>
      </c>
      <c r="DD61" s="24" t="e">
        <f>(CT61-'ModelParams Lw'!$P$10)/'ModelParams Lw'!$P$11</f>
        <v>#DIV/0!</v>
      </c>
      <c r="DE61" s="24" t="e">
        <f>(CU61-'ModelParams Lw'!$Q$10)/'ModelParams Lw'!$Q$11</f>
        <v>#DIV/0!</v>
      </c>
      <c r="DF61" s="24" t="e">
        <f>(CV61-'ModelParams Lw'!$R$10)/'ModelParams Lw'!$R$11</f>
        <v>#DIV/0!</v>
      </c>
      <c r="DG61" s="24" t="e">
        <f>(CW61-'ModelParams Lw'!$S$10)/'ModelParams Lw'!$S$11</f>
        <v>#DIV/0!</v>
      </c>
      <c r="DH61" s="24" t="e">
        <f>(CX61-'ModelParams Lw'!$T$10)/'ModelParams Lw'!$T$11</f>
        <v>#DIV/0!</v>
      </c>
      <c r="DI61" s="24" t="e">
        <f>(CY61-'ModelParams Lw'!$U$10)/'ModelParams Lw'!$U$11</f>
        <v>#DIV/0!</v>
      </c>
      <c r="DJ61" s="24" t="e">
        <f>(CZ61-'ModelParams Lw'!$V$10)/'ModelParams Lw'!$V$11</f>
        <v>#DIV/0!</v>
      </c>
    </row>
    <row r="62" spans="1:114">
      <c r="A62" s="12">
        <f>Calcul!B64</f>
        <v>0</v>
      </c>
      <c r="B62" s="12">
        <f t="shared" si="11"/>
        <v>0</v>
      </c>
      <c r="C62" s="12">
        <f>Calcul!C64</f>
        <v>0</v>
      </c>
      <c r="D62" s="12">
        <f>Calcul!D67</f>
        <v>0</v>
      </c>
      <c r="E62" s="12">
        <f t="shared" si="12"/>
        <v>400</v>
      </c>
      <c r="F62" s="12">
        <f t="shared" si="13"/>
        <v>900</v>
      </c>
      <c r="G62" s="12" t="e">
        <f t="shared" si="14"/>
        <v>#DIV/0!</v>
      </c>
      <c r="H62" s="24" t="e">
        <f t="shared" si="28"/>
        <v>#DIV/0!</v>
      </c>
      <c r="I62" s="24">
        <f>'ModelParams Lw'!$B$6*EXP('ModelParams Lw'!$C$6*D62)</f>
        <v>-0.98585217513044054</v>
      </c>
      <c r="J62" s="24">
        <f>'ModelParams Lw'!$B$7*D62^2+'ModelParams Lw'!$C$7*D62+'ModelParams Lw'!$D$7</f>
        <v>-7.1</v>
      </c>
      <c r="K62" s="24">
        <f>'ModelParams Lw'!$B$8*D62^2+'ModelParams Lw'!$C$8*D62+'ModelParams Lw'!$D$8</f>
        <v>46.485999999999997</v>
      </c>
      <c r="L62" s="21" t="e">
        <f t="shared" si="29"/>
        <v>#DIV/0!</v>
      </c>
      <c r="M62" s="21" t="e">
        <f t="shared" si="29"/>
        <v>#DIV/0!</v>
      </c>
      <c r="N62" s="21" t="e">
        <f t="shared" si="29"/>
        <v>#DIV/0!</v>
      </c>
      <c r="O62" s="21" t="e">
        <f t="shared" si="29"/>
        <v>#DIV/0!</v>
      </c>
      <c r="P62" s="21" t="e">
        <f t="shared" si="29"/>
        <v>#DIV/0!</v>
      </c>
      <c r="Q62" s="21" t="e">
        <f t="shared" si="29"/>
        <v>#DIV/0!</v>
      </c>
      <c r="R62" s="21" t="e">
        <f t="shared" si="29"/>
        <v>#DIV/0!</v>
      </c>
      <c r="S62" s="21" t="e">
        <f t="shared" si="29"/>
        <v>#DIV/0!</v>
      </c>
      <c r="T62" s="24" t="e">
        <f>'ModelParams Lw'!$B$3+'ModelParams Lw'!$B$4*LOG10($B62/3600/(PI()/4*($D62/1000)^2))+'ModelParams Lw'!$B$5*LOG10(2*$H62/(1.2*($B62/3600/(PI()/4*($D62/1000)^2))^2))+10*LOG10($D62/1000)+L62</f>
        <v>#DIV/0!</v>
      </c>
      <c r="U62" s="24" t="e">
        <f>'ModelParams Lw'!$B$3+'ModelParams Lw'!$B$4*LOG10($B62/3600/(PI()/4*($D62/1000)^2))+'ModelParams Lw'!$B$5*LOG10(2*$H62/(1.2*($B62/3600/(PI()/4*($D62/1000)^2))^2))+10*LOG10($D62/1000)+M62</f>
        <v>#DIV/0!</v>
      </c>
      <c r="V62" s="24" t="e">
        <f>'ModelParams Lw'!$B$3+'ModelParams Lw'!$B$4*LOG10($B62/3600/(PI()/4*($D62/1000)^2))+'ModelParams Lw'!$B$5*LOG10(2*$H62/(1.2*($B62/3600/(PI()/4*($D62/1000)^2))^2))+10*LOG10($D62/1000)+N62</f>
        <v>#DIV/0!</v>
      </c>
      <c r="W62" s="24" t="e">
        <f>'ModelParams Lw'!$B$3+'ModelParams Lw'!$B$4*LOG10($B62/3600/(PI()/4*($D62/1000)^2))+'ModelParams Lw'!$B$5*LOG10(2*$H62/(1.2*($B62/3600/(PI()/4*($D62/1000)^2))^2))+10*LOG10($D62/1000)+O62</f>
        <v>#DIV/0!</v>
      </c>
      <c r="X62" s="24" t="e">
        <f>'ModelParams Lw'!$B$3+'ModelParams Lw'!$B$4*LOG10($B62/3600/(PI()/4*($D62/1000)^2))+'ModelParams Lw'!$B$5*LOG10(2*$H62/(1.2*($B62/3600/(PI()/4*($D62/1000)^2))^2))+10*LOG10($D62/1000)+P62</f>
        <v>#DIV/0!</v>
      </c>
      <c r="Y62" s="24" t="e">
        <f>'ModelParams Lw'!$B$3+'ModelParams Lw'!$B$4*LOG10($B62/3600/(PI()/4*($D62/1000)^2))+'ModelParams Lw'!$B$5*LOG10(2*$H62/(1.2*($B62/3600/(PI()/4*($D62/1000)^2))^2))+10*LOG10($D62/1000)+Q62</f>
        <v>#DIV/0!</v>
      </c>
      <c r="Z62" s="24" t="e">
        <f>'ModelParams Lw'!$B$3+'ModelParams Lw'!$B$4*LOG10($B62/3600/(PI()/4*($D62/1000)^2))+'ModelParams Lw'!$B$5*LOG10(2*$H62/(1.2*($B62/3600/(PI()/4*($D62/1000)^2))^2))+10*LOG10($D62/1000)+R62</f>
        <v>#DIV/0!</v>
      </c>
      <c r="AA62" s="24" t="e">
        <f>'ModelParams Lw'!$B$3+'ModelParams Lw'!$B$4*LOG10($B62/3600/(PI()/4*($D62/1000)^2))+'ModelParams Lw'!$B$5*LOG10(2*$H62/(1.2*($B62/3600/(PI()/4*($D62/1000)^2))^2))+10*LOG10($D62/1000)+S62</f>
        <v>#DIV/0!</v>
      </c>
      <c r="AB62" s="24" t="e">
        <f>10*LOG10(IF(T62="",0,POWER(10,((T62+'ModelParams Lw'!$O$4)/10))) +IF(U62="",0,POWER(10,((U62+'ModelParams Lw'!$P$4)/10))) +IF(V62="",0,POWER(10,((V62+'ModelParams Lw'!$Q$4)/10))) +IF(W62="",0,POWER(10,((W62+'ModelParams Lw'!$R$4)/10))) +IF(X62="",0,POWER(10,((X62+'ModelParams Lw'!$S$4)/10))) +IF(Y62="",0,POWER(10,((Y62+'ModelParams Lw'!$T$4)/10))) +IF(Z62="",0,POWER(10,((Z62+'ModelParams Lw'!$U$4)/10)))+IF(AA62="",0,POWER(10,((AA62+'ModelParams Lw'!$V$4)/10))))</f>
        <v>#DIV/0!</v>
      </c>
      <c r="AC62" s="24" t="e">
        <f t="shared" si="16"/>
        <v>#DIV/0!</v>
      </c>
      <c r="AD62" s="24" t="e">
        <f>(T62-'ModelParams Lw'!O$10)/'ModelParams Lw'!O$11</f>
        <v>#DIV/0!</v>
      </c>
      <c r="AE62" s="24" t="e">
        <f>(U62-'ModelParams Lw'!P$10)/'ModelParams Lw'!P$11</f>
        <v>#DIV/0!</v>
      </c>
      <c r="AF62" s="24" t="e">
        <f>(V62-'ModelParams Lw'!Q$10)/'ModelParams Lw'!Q$11</f>
        <v>#DIV/0!</v>
      </c>
      <c r="AG62" s="24" t="e">
        <f>(W62-'ModelParams Lw'!R$10)/'ModelParams Lw'!R$11</f>
        <v>#DIV/0!</v>
      </c>
      <c r="AH62" s="24" t="e">
        <f>(X62-'ModelParams Lw'!S$10)/'ModelParams Lw'!S$11</f>
        <v>#DIV/0!</v>
      </c>
      <c r="AI62" s="24" t="e">
        <f>(Y62-'ModelParams Lw'!T$10)/'ModelParams Lw'!T$11</f>
        <v>#DIV/0!</v>
      </c>
      <c r="AJ62" s="24" t="e">
        <f>(Z62-'ModelParams Lw'!U$10)/'ModelParams Lw'!U$11</f>
        <v>#DIV/0!</v>
      </c>
      <c r="AK62" s="24" t="e">
        <f>(AA62-'ModelParams Lw'!V$10)/'ModelParams Lw'!V$11</f>
        <v>#DIV/0!</v>
      </c>
      <c r="AL62" s="24" t="e">
        <f t="shared" si="17"/>
        <v>#DIV/0!</v>
      </c>
      <c r="AM62" s="24" t="e">
        <f>LOOKUP($G62,SilencerParams!$E$3:$E$98,SilencerParams!K$3:K$98)</f>
        <v>#DIV/0!</v>
      </c>
      <c r="AN62" s="24" t="e">
        <f>LOOKUP($G62,SilencerParams!$E$3:$E$98,SilencerParams!L$3:L$98)</f>
        <v>#DIV/0!</v>
      </c>
      <c r="AO62" s="24" t="e">
        <f>LOOKUP($G62,SilencerParams!$E$3:$E$98,SilencerParams!M$3:M$98)</f>
        <v>#DIV/0!</v>
      </c>
      <c r="AP62" s="24" t="e">
        <f>LOOKUP($G62,SilencerParams!$E$3:$E$98,SilencerParams!N$3:N$98)</f>
        <v>#DIV/0!</v>
      </c>
      <c r="AQ62" s="24" t="e">
        <f>LOOKUP($G62,SilencerParams!$E$3:$E$98,SilencerParams!O$3:O$98)</f>
        <v>#DIV/0!</v>
      </c>
      <c r="AR62" s="24" t="e">
        <f>LOOKUP($G62,SilencerParams!$E$3:$E$98,SilencerParams!P$3:P$98)</f>
        <v>#DIV/0!</v>
      </c>
      <c r="AS62" s="24" t="e">
        <f>LOOKUP($G62,SilencerParams!$E$3:$E$98,SilencerParams!Q$3:Q$98)</f>
        <v>#DIV/0!</v>
      </c>
      <c r="AT62" s="24" t="e">
        <f>LOOKUP($G62,SilencerParams!$E$3:$E$98,SilencerParams!R$3:R$98)</f>
        <v>#DIV/0!</v>
      </c>
      <c r="AU62" s="151" t="e">
        <f>LOOKUP($G62,SilencerParams!$E$3:$E$98,SilencerParams!S$3:S$98)</f>
        <v>#DIV/0!</v>
      </c>
      <c r="AV62" s="151" t="e">
        <f>LOOKUP($G62,SilencerParams!$E$3:$E$98,SilencerParams!T$3:T$98)</f>
        <v>#DIV/0!</v>
      </c>
      <c r="AW62" s="151" t="e">
        <f>LOOKUP($G62,SilencerParams!$E$3:$E$98,SilencerParams!U$3:U$98)</f>
        <v>#DIV/0!</v>
      </c>
      <c r="AX62" s="151" t="e">
        <f>LOOKUP($G62,SilencerParams!$E$3:$E$98,SilencerParams!V$3:V$98)</f>
        <v>#DIV/0!</v>
      </c>
      <c r="AY62" s="151" t="e">
        <f>LOOKUP($G62,SilencerParams!$E$3:$E$98,SilencerParams!W$3:W$98)</f>
        <v>#DIV/0!</v>
      </c>
      <c r="AZ62" s="151" t="e">
        <f>LOOKUP($G62,SilencerParams!$E$3:$E$98,SilencerParams!X$3:X$98)</f>
        <v>#DIV/0!</v>
      </c>
      <c r="BA62" s="151" t="e">
        <f>LOOKUP($G62,SilencerParams!$E$3:$E$98,SilencerParams!Y$3:Y$98)</f>
        <v>#DIV/0!</v>
      </c>
      <c r="BB62" s="151" t="e">
        <f>LOOKUP($G62,SilencerParams!$E$3:$E$98,SilencerParams!Z$3:Z$98)</f>
        <v>#DIV/0!</v>
      </c>
      <c r="BC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LOOKUP(IF(MROUND($AL62,2)&lt;=$AL62,CONCATENATE($D62,IF($F62&gt;=1000,$F62,CONCATENATE(0,$F62)),CONCATENATE(0,MROUND($AL62,2)+2)),CONCATENATE($D62,IF($F62&gt;=1000,$F62,CONCATENATE(0,$F62)),CONCATENATE(0,MROUND($AL62,2)-2))),SilencerParams!$E$3:$E$98,SilencerParams!S$3:S$98)</f>
        <v>#DIV/0!</v>
      </c>
      <c r="BD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LOOKUP(IF(MROUND($AL62,2)&lt;=$AL62,CONCATENATE($D62,IF($F62&gt;=1000,$F62,CONCATENATE(0,$F62)),CONCATENATE(0,MROUND($AL62,2)+2)),CONCATENATE($D62,IF($F62&gt;=1000,$F62,CONCATENATE(0,$F62)),CONCATENATE(0,MROUND($AL62,2)-2))),SilencerParams!$E$3:$E$98,SilencerParams!T$3:T$98)</f>
        <v>#DIV/0!</v>
      </c>
      <c r="BE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LOOKUP(IF(MROUND($AL62,2)&lt;=$AL62,CONCATENATE($D62,IF($F62&gt;=1000,$F62,CONCATENATE(0,$F62)),CONCATENATE(0,MROUND($AL62,2)+2)),CONCATENATE($D62,IF($F62&gt;=1000,$F62,CONCATENATE(0,$F62)),CONCATENATE(0,MROUND($AL62,2)-2))),SilencerParams!$E$3:$E$98,SilencerParams!U$3:U$98)</f>
        <v>#DIV/0!</v>
      </c>
      <c r="BF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LOOKUP(IF(MROUND($AL62,2)&lt;=$AL62,CONCATENATE($D62,IF($F62&gt;=1000,$F62,CONCATENATE(0,$F62)),CONCATENATE(0,MROUND($AL62,2)+2)),CONCATENATE($D62,IF($F62&gt;=1000,$F62,CONCATENATE(0,$F62)),CONCATENATE(0,MROUND($AL62,2)-2))),SilencerParams!$E$3:$E$98,SilencerParams!V$3:V$98)</f>
        <v>#DIV/0!</v>
      </c>
      <c r="BG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LOOKUP(IF(MROUND($AL62,2)&lt;=$AL62,CONCATENATE($D62,IF($F62&gt;=1000,$F62,CONCATENATE(0,$F62)),CONCATENATE(0,MROUND($AL62,2)+2)),CONCATENATE($D62,IF($F62&gt;=1000,$F62,CONCATENATE(0,$F62)),CONCATENATE(0,MROUND($AL62,2)-2))),SilencerParams!$E$3:$E$98,SilencerParams!W$3:W$98)</f>
        <v>#DIV/0!</v>
      </c>
      <c r="BH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LOOKUP(IF(MROUND($AL62,2)&lt;=$AL62,CONCATENATE($D62,IF($F62&gt;=1000,$F62,CONCATENATE(0,$F62)),CONCATENATE(0,MROUND($AL62,2)+2)),CONCATENATE($D62,IF($F62&gt;=1000,$F62,CONCATENATE(0,$F62)),CONCATENATE(0,MROUND($AL62,2)-2))),SilencerParams!$E$3:$E$98,SilencerParams!X$3:X$98)</f>
        <v>#DIV/0!</v>
      </c>
      <c r="BI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LOOKUP(IF(MROUND($AL62,2)&lt;=$AL62,CONCATENATE($D62,IF($F62&gt;=1000,$F62,CONCATENATE(0,$F62)),CONCATENATE(0,MROUND($AL62,2)+2)),CONCATENATE($D62,IF($F62&gt;=1000,$F62,CONCATENATE(0,$F62)),CONCATENATE(0,MROUND($AL62,2)-2))),SilencerParams!$E$3:$E$98,SilencerParams!Y$3:Y$98)</f>
        <v>#DIV/0!</v>
      </c>
      <c r="BJ62" s="151" t="e">
        <f>LOOKUP(IF(MROUND($AL62,2)&lt;=$AL62,CONCATENATE($D62,IF($F62&gt;=1000,$F62,CONCATENATE(0,$F62)),CONCATENATE(0,MROUND($AL62,2)+2)),CONCATENATE($D62,IF($F62&gt;=1000,$F62,CONCATENATE(0,$F62)),CONCATENATE(0,MROUND($AL62,2)-2))),SilencerParams!$E$3:$E$98,SilencerParams!Z$3:Z$98)</f>
        <v>#DIV/0!</v>
      </c>
      <c r="BK62" s="151" t="e">
        <f>IF($AL62&lt;2,LOOKUP(CONCATENATE($D62,IF($E62&gt;=1000,$E62,CONCATENATE(0,$E62)),"02"),SilencerParams!$E$3:$E$98,SilencerParams!S$3:S$98)/(LOG10(2)-LOG10(0.0001))*(LOG10($AL62)-LOG10(0.0001)),(BC62-AU62)/(LOG10(IF(MROUND($AL62,2)&lt;=$AL62,MROUND($AL62,2)+2,MROUND($AL62,2)-2))-LOG10(MROUND($AL62,2)))*(LOG10($AL62)-LOG10(MROUND($AL62,2)))+AU62)</f>
        <v>#DIV/0!</v>
      </c>
      <c r="BL62" s="151" t="e">
        <f>IF($AL62&lt;2,LOOKUP(CONCATENATE($D62,IF($E62&gt;=1000,$E62,CONCATENATE(0,$E62)),"02"),SilencerParams!$E$3:$E$98,SilencerParams!T$3:T$98)/(LOG10(2)-LOG10(0.0001))*(LOG10($AL62)-LOG10(0.0001)),(BD62-AV62)/(LOG10(IF(MROUND($AL62,2)&lt;=$AL62,MROUND($AL62,2)+2,MROUND($AL62,2)-2))-LOG10(MROUND($AL62,2)))*(LOG10($AL62)-LOG10(MROUND($AL62,2)))+AV62)</f>
        <v>#DIV/0!</v>
      </c>
      <c r="BM62" s="151" t="e">
        <f>IF($AL62&lt;2,LOOKUP(CONCATENATE($D62,IF($E62&gt;=1000,$E62,CONCATENATE(0,$E62)),"02"),SilencerParams!$E$3:$E$98,SilencerParams!U$3:U$98)/(LOG10(2)-LOG10(0.0001))*(LOG10($AL62)-LOG10(0.0001)),(BE62-AW62)/(LOG10(IF(MROUND($AL62,2)&lt;=$AL62,MROUND($AL62,2)+2,MROUND($AL62,2)-2))-LOG10(MROUND($AL62,2)))*(LOG10($AL62)-LOG10(MROUND($AL62,2)))+AW62)</f>
        <v>#DIV/0!</v>
      </c>
      <c r="BN62" s="151" t="e">
        <f>IF($AL62&lt;2,LOOKUP(CONCATENATE($D62,IF($E62&gt;=1000,$E62,CONCATENATE(0,$E62)),"02"),SilencerParams!$E$3:$E$98,SilencerParams!V$3:V$98)/(LOG10(2)-LOG10(0.0001))*(LOG10($AL62)-LOG10(0.0001)),(BF62-AX62)/(LOG10(IF(MROUND($AL62,2)&lt;=$AL62,MROUND($AL62,2)+2,MROUND($AL62,2)-2))-LOG10(MROUND($AL62,2)))*(LOG10($AL62)-LOG10(MROUND($AL62,2)))+AX62)</f>
        <v>#DIV/0!</v>
      </c>
      <c r="BO62" s="151" t="e">
        <f>IF($AL62&lt;2,LOOKUP(CONCATENATE($D62,IF($E62&gt;=1000,$E62,CONCATENATE(0,$E62)),"02"),SilencerParams!$E$3:$E$98,SilencerParams!W$3:W$98)/(LOG10(2)-LOG10(0.0001))*(LOG10($AL62)-LOG10(0.0001)),(BG62-AY62)/(LOG10(IF(MROUND($AL62,2)&lt;=$AL62,MROUND($AL62,2)+2,MROUND($AL62,2)-2))-LOG10(MROUND($AL62,2)))*(LOG10($AL62)-LOG10(MROUND($AL62,2)))+AY62)</f>
        <v>#DIV/0!</v>
      </c>
      <c r="BP62" s="151" t="e">
        <f>IF($AL62&lt;2,LOOKUP(CONCATENATE($D62,IF($E62&gt;=1000,$E62,CONCATENATE(0,$E62)),"02"),SilencerParams!$E$3:$E$98,SilencerParams!X$3:X$98)/(LOG10(2)-LOG10(0.0001))*(LOG10($AL62)-LOG10(0.0001)),(BH62-AZ62)/(LOG10(IF(MROUND($AL62,2)&lt;=$AL62,MROUND($AL62,2)+2,MROUND($AL62,2)-2))-LOG10(MROUND($AL62,2)))*(LOG10($AL62)-LOG10(MROUND($AL62,2)))+AZ62)</f>
        <v>#DIV/0!</v>
      </c>
      <c r="BQ62" s="151" t="e">
        <f>IF($AL62&lt;2,LOOKUP(CONCATENATE($D62,IF($E62&gt;=1000,$E62,CONCATENATE(0,$E62)),"02"),SilencerParams!$E$3:$E$98,SilencerParams!Y$3:Y$98)/(LOG10(2)-LOG10(0.0001))*(LOG10($AL62)-LOG10(0.0001)),(BI62-BA62)/(LOG10(IF(MROUND($AL62,2)&lt;=$AL62,MROUND($AL62,2)+2,MROUND($AL62,2)-2))-LOG10(MROUND($AL62,2)))*(LOG10($AL62)-LOG10(MROUND($AL62,2)))+BA62)</f>
        <v>#DIV/0!</v>
      </c>
      <c r="BR62" s="151" t="e">
        <f>IF($AL62&lt;2,LOOKUP(CONCATENATE($D62,IF($E62&gt;=1000,$E62,CONCATENATE(0,$E62)),"02"),SilencerParams!$E$3:$E$98,SilencerParams!Z$3:Z$98)/(LOG10(2)-LOG10(0.0001))*(LOG10($AL62)-LOG10(0.0001)),(BJ62-BB62)/(LOG10(IF(MROUND($AL62,2)&lt;=$AL62,MROUND($AL62,2)+2,MROUND($AL62,2)-2))-LOG10(MROUND($AL62,2)))*(LOG10($AL62)-LOG10(MROUND($AL62,2)))+BB62)</f>
        <v>#DIV/0!</v>
      </c>
      <c r="BS62" s="24" t="e">
        <f t="shared" si="18"/>
        <v>#DIV/0!</v>
      </c>
      <c r="BT62" s="24" t="e">
        <f t="shared" si="19"/>
        <v>#DIV/0!</v>
      </c>
      <c r="BU62" s="24" t="e">
        <f t="shared" si="20"/>
        <v>#DIV/0!</v>
      </c>
      <c r="BV62" s="24" t="e">
        <f t="shared" si="21"/>
        <v>#DIV/0!</v>
      </c>
      <c r="BW62" s="24" t="e">
        <f t="shared" si="22"/>
        <v>#DIV/0!</v>
      </c>
      <c r="BX62" s="24" t="e">
        <f t="shared" si="23"/>
        <v>#DIV/0!</v>
      </c>
      <c r="BY62" s="24" t="e">
        <f t="shared" si="24"/>
        <v>#DIV/0!</v>
      </c>
      <c r="BZ62" s="24" t="e">
        <f t="shared" si="25"/>
        <v>#DIV/0!</v>
      </c>
      <c r="CA62" s="24" t="e">
        <f>10*LOG10(IF(BS62="",0,POWER(10,((BS62+'ModelParams Lw'!$O$4)/10))) +IF(BT62="",0,POWER(10,((BT62+'ModelParams Lw'!$P$4)/10))) +IF(BU62="",0,POWER(10,((BU62+'ModelParams Lw'!$Q$4)/10))) +IF(BV62="",0,POWER(10,((BV62+'ModelParams Lw'!$R$4)/10))) +IF(BW62="",0,POWER(10,((BW62+'ModelParams Lw'!$S$4)/10))) +IF(BX62="",0,POWER(10,((BX62+'ModelParams Lw'!$T$4)/10))) +IF(BY62="",0,POWER(10,((BY62+'ModelParams Lw'!$U$4)/10)))+IF(BZ62="",0,POWER(10,((BZ62+'ModelParams Lw'!$V$4)/10))))</f>
        <v>#DIV/0!</v>
      </c>
      <c r="CB62" s="24" t="e">
        <f t="shared" si="26"/>
        <v>#DIV/0!</v>
      </c>
      <c r="CC62" s="24" t="e">
        <f>(BS62-'ModelParams Lw'!O$10)/'ModelParams Lw'!O$11</f>
        <v>#DIV/0!</v>
      </c>
      <c r="CD62" s="24" t="e">
        <f>(BT62-'ModelParams Lw'!P$10)/'ModelParams Lw'!P$11</f>
        <v>#DIV/0!</v>
      </c>
      <c r="CE62" s="24" t="e">
        <f>(BU62-'ModelParams Lw'!Q$10)/'ModelParams Lw'!Q$11</f>
        <v>#DIV/0!</v>
      </c>
      <c r="CF62" s="24" t="e">
        <f>(BV62-'ModelParams Lw'!R$10)/'ModelParams Lw'!R$11</f>
        <v>#DIV/0!</v>
      </c>
      <c r="CG62" s="24" t="e">
        <f>(BW62-'ModelParams Lw'!S$10)/'ModelParams Lw'!S$11</f>
        <v>#DIV/0!</v>
      </c>
      <c r="CH62" s="24" t="e">
        <f>(BX62-'ModelParams Lw'!T$10)/'ModelParams Lw'!T$11</f>
        <v>#DIV/0!</v>
      </c>
      <c r="CI62" s="24" t="e">
        <f>(BY62-'ModelParams Lw'!U$10)/'ModelParams Lw'!U$11</f>
        <v>#DIV/0!</v>
      </c>
      <c r="CJ62" s="24" t="e">
        <f>(BZ62-'ModelParams Lw'!V$10)/'ModelParams Lw'!V$11</f>
        <v>#DIV/0!</v>
      </c>
      <c r="CK62" s="24">
        <f>IF(Calcul!$E67="SW",'ModelParams Lw'!C$18+'ModelParams Lw'!C$19*LOG(CK$3)+'ModelParams Lw'!C$20*(PI()/4*($D62/1000)^2),IF('ModelParams Lw'!C$21+'ModelParams Lw'!C$22*LOG(CK$3)+'ModelParams Lw'!C$23*(PI()/4*($D62/1000)^2)&lt;'ModelParams Lw'!C$18+'ModelParams Lw'!C$19*LOG(CK$3)+'ModelParams Lw'!C$20*(PI()/4*($D62/1000)^2),'ModelParams Lw'!C$18+'ModelParams Lw'!C$19*LOG(CK$3)+'ModelParams Lw'!C$20*(PI()/4*($D62/1000)^2),'ModelParams Lw'!C$21+'ModelParams Lw'!C$22*LOG(CK$3)+'ModelParams Lw'!C$23*(PI()/4*($D62/1000)^2)))</f>
        <v>31.246735224896717</v>
      </c>
      <c r="CL62" s="24">
        <f>IF(Calcul!$E67="SW",'ModelParams Lw'!D$18+'ModelParams Lw'!D$19*LOG(CL$3)+'ModelParams Lw'!D$20*(PI()/4*($D62/1000)^2),IF('ModelParams Lw'!D$21+'ModelParams Lw'!D$22*LOG(CL$3)+'ModelParams Lw'!D$23*(PI()/4*($D62/1000)^2)&lt;'ModelParams Lw'!D$18+'ModelParams Lw'!D$19*LOG(CL$3)+'ModelParams Lw'!D$20*(PI()/4*($D62/1000)^2),'ModelParams Lw'!D$18+'ModelParams Lw'!D$19*LOG(CL$3)+'ModelParams Lw'!D$20*(PI()/4*($D62/1000)^2),'ModelParams Lw'!D$21+'ModelParams Lw'!D$22*LOG(CL$3)+'ModelParams Lw'!D$23*(PI()/4*($D62/1000)^2)))</f>
        <v>39.203910379364636</v>
      </c>
      <c r="CM62" s="24">
        <f>IF(Calcul!$E67="SW",'ModelParams Lw'!E$18+'ModelParams Lw'!E$19*LOG(CM$3)+'ModelParams Lw'!E$20*(PI()/4*($D62/1000)^2),IF('ModelParams Lw'!E$21+'ModelParams Lw'!E$22*LOG(CM$3)+'ModelParams Lw'!E$23*(PI()/4*($D62/1000)^2)&lt;'ModelParams Lw'!E$18+'ModelParams Lw'!E$19*LOG(CM$3)+'ModelParams Lw'!E$20*(PI()/4*($D62/1000)^2),'ModelParams Lw'!E$18+'ModelParams Lw'!E$19*LOG(CM$3)+'ModelParams Lw'!E$20*(PI()/4*($D62/1000)^2),'ModelParams Lw'!E$21+'ModelParams Lw'!E$22*LOG(CM$3)+'ModelParams Lw'!E$23*(PI()/4*($D62/1000)^2)))</f>
        <v>38.761096154158118</v>
      </c>
      <c r="CN62" s="24">
        <f>IF(Calcul!$E67="SW",'ModelParams Lw'!F$18+'ModelParams Lw'!F$19*LOG(CN$3)+'ModelParams Lw'!F$20*(PI()/4*($D62/1000)^2),IF('ModelParams Lw'!F$21+'ModelParams Lw'!F$22*LOG(CN$3)+'ModelParams Lw'!F$23*(PI()/4*($D62/1000)^2)&lt;'ModelParams Lw'!F$18+'ModelParams Lw'!F$19*LOG(CN$3)+'ModelParams Lw'!F$20*(PI()/4*($D62/1000)^2),'ModelParams Lw'!F$18+'ModelParams Lw'!F$19*LOG(CN$3)+'ModelParams Lw'!F$20*(PI()/4*($D62/1000)^2),'ModelParams Lw'!F$21+'ModelParams Lw'!F$22*LOG(CN$3)+'ModelParams Lw'!F$23*(PI()/4*($D62/1000)^2)))</f>
        <v>42.457901012674256</v>
      </c>
      <c r="CO62" s="24">
        <f>IF(Calcul!$E67="SW",'ModelParams Lw'!G$18+'ModelParams Lw'!G$19*LOG(CO$3)+'ModelParams Lw'!G$20*(PI()/4*($D62/1000)^2),IF('ModelParams Lw'!G$21+'ModelParams Lw'!G$22*LOG(CO$3)+'ModelParams Lw'!G$23*(PI()/4*($D62/1000)^2)&lt;'ModelParams Lw'!G$18+'ModelParams Lw'!G$19*LOG(CO$3)+'ModelParams Lw'!G$20*(PI()/4*($D62/1000)^2),'ModelParams Lw'!G$18+'ModelParams Lw'!G$19*LOG(CO$3)+'ModelParams Lw'!G$20*(PI()/4*($D62/1000)^2),'ModelParams Lw'!G$21+'ModelParams Lw'!G$22*LOG(CO$3)+'ModelParams Lw'!G$23*(PI()/4*($D62/1000)^2)))</f>
        <v>39.983812335865188</v>
      </c>
      <c r="CP62" s="24">
        <f>IF(Calcul!$E67="SW",'ModelParams Lw'!H$18+'ModelParams Lw'!H$19*LOG(CP$3)+'ModelParams Lw'!H$20*(PI()/4*($D62/1000)^2),IF('ModelParams Lw'!H$21+'ModelParams Lw'!H$22*LOG(CP$3)+'ModelParams Lw'!H$23*(PI()/4*($D62/1000)^2)&lt;'ModelParams Lw'!H$18+'ModelParams Lw'!H$19*LOG(CP$3)+'ModelParams Lw'!H$20*(PI()/4*($D62/1000)^2),'ModelParams Lw'!H$18+'ModelParams Lw'!H$19*LOG(CP$3)+'ModelParams Lw'!H$20*(PI()/4*($D62/1000)^2),'ModelParams Lw'!H$21+'ModelParams Lw'!H$22*LOG(CP$3)+'ModelParams Lw'!H$23*(PI()/4*($D62/1000)^2)))</f>
        <v>40.306137042572608</v>
      </c>
      <c r="CQ62" s="24">
        <f>IF(Calcul!$E67="SW",'ModelParams Lw'!I$18+'ModelParams Lw'!I$19*LOG(CQ$3)+'ModelParams Lw'!I$20*(PI()/4*($D62/1000)^2),IF('ModelParams Lw'!I$21+'ModelParams Lw'!I$22*LOG(CQ$3)+'ModelParams Lw'!I$23*(PI()/4*($D62/1000)^2)&lt;'ModelParams Lw'!I$18+'ModelParams Lw'!I$19*LOG(CQ$3)+'ModelParams Lw'!I$20*(PI()/4*($D62/1000)^2),'ModelParams Lw'!I$18+'ModelParams Lw'!I$19*LOG(CQ$3)+'ModelParams Lw'!I$20*(PI()/4*($D62/1000)^2),'ModelParams Lw'!I$21+'ModelParams Lw'!I$22*LOG(CQ$3)+'ModelParams Lw'!I$23*(PI()/4*($D62/1000)^2)))</f>
        <v>35.604370798776131</v>
      </c>
      <c r="CR62" s="24">
        <f>IF(Calcul!$E67="SW",'ModelParams Lw'!J$18+'ModelParams Lw'!J$19*LOG(CR$3)+'ModelParams Lw'!J$20*(PI()/4*($D62/1000)^2),IF('ModelParams Lw'!J$21+'ModelParams Lw'!J$22*LOG(CR$3)+'ModelParams Lw'!J$23*(PI()/4*($D62/1000)^2)&lt;'ModelParams Lw'!J$18+'ModelParams Lw'!J$19*LOG(CR$3)+'ModelParams Lw'!J$20*(PI()/4*($D62/1000)^2),'ModelParams Lw'!J$18+'ModelParams Lw'!J$19*LOG(CR$3)+'ModelParams Lw'!J$20*(PI()/4*($D62/1000)^2),'ModelParams Lw'!J$21+'ModelParams Lw'!J$22*LOG(CR$3)+'ModelParams Lw'!J$23*(PI()/4*($D62/1000)^2)))</f>
        <v>26.405199060578074</v>
      </c>
      <c r="CS62" s="24" t="e">
        <f t="shared" si="3"/>
        <v>#DIV/0!</v>
      </c>
      <c r="CT62" s="24" t="e">
        <f t="shared" si="4"/>
        <v>#DIV/0!</v>
      </c>
      <c r="CU62" s="24" t="e">
        <f t="shared" si="5"/>
        <v>#DIV/0!</v>
      </c>
      <c r="CV62" s="24" t="e">
        <f t="shared" si="6"/>
        <v>#DIV/0!</v>
      </c>
      <c r="CW62" s="24" t="e">
        <f t="shared" si="7"/>
        <v>#DIV/0!</v>
      </c>
      <c r="CX62" s="24" t="e">
        <f t="shared" si="8"/>
        <v>#DIV/0!</v>
      </c>
      <c r="CY62" s="24" t="e">
        <f t="shared" si="9"/>
        <v>#DIV/0!</v>
      </c>
      <c r="CZ62" s="24" t="e">
        <f t="shared" si="10"/>
        <v>#DIV/0!</v>
      </c>
      <c r="DA62" s="24" t="e">
        <f>10*LOG10(IF(CS62="",0,POWER(10,((CS62+'ModelParams Lw'!$O$4)/10))) +IF(CT62="",0,POWER(10,((CT62+'ModelParams Lw'!$P$4)/10))) +IF(CU62="",0,POWER(10,((CU62+'ModelParams Lw'!$Q$4)/10))) +IF(CV62="",0,POWER(10,((CV62+'ModelParams Lw'!$R$4)/10))) +IF(CW62="",0,POWER(10,((CW62+'ModelParams Lw'!$S$4)/10))) +IF(CX62="",0,POWER(10,((CX62+'ModelParams Lw'!$T$4)/10))) +IF(CY62="",0,POWER(10,((CY62+'ModelParams Lw'!$U$4)/10)))+IF(CZ62="",0,POWER(10,((CZ62+'ModelParams Lw'!$V$4)/10))))</f>
        <v>#DIV/0!</v>
      </c>
      <c r="DB62" s="24" t="e">
        <f t="shared" si="27"/>
        <v>#DIV/0!</v>
      </c>
      <c r="DC62" s="24" t="e">
        <f>(CS62-'ModelParams Lw'!$O$10)/'ModelParams Lw'!$O$11</f>
        <v>#DIV/0!</v>
      </c>
      <c r="DD62" s="24" t="e">
        <f>(CT62-'ModelParams Lw'!$P$10)/'ModelParams Lw'!$P$11</f>
        <v>#DIV/0!</v>
      </c>
      <c r="DE62" s="24" t="e">
        <f>(CU62-'ModelParams Lw'!$Q$10)/'ModelParams Lw'!$Q$11</f>
        <v>#DIV/0!</v>
      </c>
      <c r="DF62" s="24" t="e">
        <f>(CV62-'ModelParams Lw'!$R$10)/'ModelParams Lw'!$R$11</f>
        <v>#DIV/0!</v>
      </c>
      <c r="DG62" s="24" t="e">
        <f>(CW62-'ModelParams Lw'!$S$10)/'ModelParams Lw'!$S$11</f>
        <v>#DIV/0!</v>
      </c>
      <c r="DH62" s="24" t="e">
        <f>(CX62-'ModelParams Lw'!$T$10)/'ModelParams Lw'!$T$11</f>
        <v>#DIV/0!</v>
      </c>
      <c r="DI62" s="24" t="e">
        <f>(CY62-'ModelParams Lw'!$U$10)/'ModelParams Lw'!$U$11</f>
        <v>#DIV/0!</v>
      </c>
      <c r="DJ62" s="24" t="e">
        <f>(CZ62-'ModelParams Lw'!$V$10)/'ModelParams Lw'!$V$11</f>
        <v>#DIV/0!</v>
      </c>
    </row>
    <row r="63" spans="1:114">
      <c r="A63" s="12">
        <f>Calcul!B65</f>
        <v>0</v>
      </c>
      <c r="B63" s="12">
        <f t="shared" si="11"/>
        <v>0</v>
      </c>
      <c r="C63" s="12">
        <f>Calcul!C65</f>
        <v>0</v>
      </c>
      <c r="D63" s="12">
        <f>Calcul!D68</f>
        <v>0</v>
      </c>
      <c r="E63" s="12">
        <f t="shared" si="12"/>
        <v>400</v>
      </c>
      <c r="F63" s="12">
        <f t="shared" si="13"/>
        <v>900</v>
      </c>
      <c r="G63" s="12" t="e">
        <f t="shared" si="14"/>
        <v>#DIV/0!</v>
      </c>
      <c r="H63" s="24" t="e">
        <f t="shared" si="28"/>
        <v>#DIV/0!</v>
      </c>
      <c r="I63" s="24">
        <f>'ModelParams Lw'!$B$6*EXP('ModelParams Lw'!$C$6*D63)</f>
        <v>-0.98585217513044054</v>
      </c>
      <c r="J63" s="24">
        <f>'ModelParams Lw'!$B$7*D63^2+'ModelParams Lw'!$C$7*D63+'ModelParams Lw'!$D$7</f>
        <v>-7.1</v>
      </c>
      <c r="K63" s="24">
        <f>'ModelParams Lw'!$B$8*D63^2+'ModelParams Lw'!$C$8*D63+'ModelParams Lw'!$D$8</f>
        <v>46.485999999999997</v>
      </c>
      <c r="L63" s="21" t="e">
        <f t="shared" si="29"/>
        <v>#DIV/0!</v>
      </c>
      <c r="M63" s="21" t="e">
        <f t="shared" si="29"/>
        <v>#DIV/0!</v>
      </c>
      <c r="N63" s="21" t="e">
        <f t="shared" si="29"/>
        <v>#DIV/0!</v>
      </c>
      <c r="O63" s="21" t="e">
        <f t="shared" si="29"/>
        <v>#DIV/0!</v>
      </c>
      <c r="P63" s="21" t="e">
        <f t="shared" si="29"/>
        <v>#DIV/0!</v>
      </c>
      <c r="Q63" s="21" t="e">
        <f t="shared" si="29"/>
        <v>#DIV/0!</v>
      </c>
      <c r="R63" s="21" t="e">
        <f t="shared" si="29"/>
        <v>#DIV/0!</v>
      </c>
      <c r="S63" s="21" t="e">
        <f t="shared" si="29"/>
        <v>#DIV/0!</v>
      </c>
      <c r="T63" s="24" t="e">
        <f>'ModelParams Lw'!$B$3+'ModelParams Lw'!$B$4*LOG10($B63/3600/(PI()/4*($D63/1000)^2))+'ModelParams Lw'!$B$5*LOG10(2*$H63/(1.2*($B63/3600/(PI()/4*($D63/1000)^2))^2))+10*LOG10($D63/1000)+L63</f>
        <v>#DIV/0!</v>
      </c>
      <c r="U63" s="24" t="e">
        <f>'ModelParams Lw'!$B$3+'ModelParams Lw'!$B$4*LOG10($B63/3600/(PI()/4*($D63/1000)^2))+'ModelParams Lw'!$B$5*LOG10(2*$H63/(1.2*($B63/3600/(PI()/4*($D63/1000)^2))^2))+10*LOG10($D63/1000)+M63</f>
        <v>#DIV/0!</v>
      </c>
      <c r="V63" s="24" t="e">
        <f>'ModelParams Lw'!$B$3+'ModelParams Lw'!$B$4*LOG10($B63/3600/(PI()/4*($D63/1000)^2))+'ModelParams Lw'!$B$5*LOG10(2*$H63/(1.2*($B63/3600/(PI()/4*($D63/1000)^2))^2))+10*LOG10($D63/1000)+N63</f>
        <v>#DIV/0!</v>
      </c>
      <c r="W63" s="24" t="e">
        <f>'ModelParams Lw'!$B$3+'ModelParams Lw'!$B$4*LOG10($B63/3600/(PI()/4*($D63/1000)^2))+'ModelParams Lw'!$B$5*LOG10(2*$H63/(1.2*($B63/3600/(PI()/4*($D63/1000)^2))^2))+10*LOG10($D63/1000)+O63</f>
        <v>#DIV/0!</v>
      </c>
      <c r="X63" s="24" t="e">
        <f>'ModelParams Lw'!$B$3+'ModelParams Lw'!$B$4*LOG10($B63/3600/(PI()/4*($D63/1000)^2))+'ModelParams Lw'!$B$5*LOG10(2*$H63/(1.2*($B63/3600/(PI()/4*($D63/1000)^2))^2))+10*LOG10($D63/1000)+P63</f>
        <v>#DIV/0!</v>
      </c>
      <c r="Y63" s="24" t="e">
        <f>'ModelParams Lw'!$B$3+'ModelParams Lw'!$B$4*LOG10($B63/3600/(PI()/4*($D63/1000)^2))+'ModelParams Lw'!$B$5*LOG10(2*$H63/(1.2*($B63/3600/(PI()/4*($D63/1000)^2))^2))+10*LOG10($D63/1000)+Q63</f>
        <v>#DIV/0!</v>
      </c>
      <c r="Z63" s="24" t="e">
        <f>'ModelParams Lw'!$B$3+'ModelParams Lw'!$B$4*LOG10($B63/3600/(PI()/4*($D63/1000)^2))+'ModelParams Lw'!$B$5*LOG10(2*$H63/(1.2*($B63/3600/(PI()/4*($D63/1000)^2))^2))+10*LOG10($D63/1000)+R63</f>
        <v>#DIV/0!</v>
      </c>
      <c r="AA63" s="24" t="e">
        <f>'ModelParams Lw'!$B$3+'ModelParams Lw'!$B$4*LOG10($B63/3600/(PI()/4*($D63/1000)^2))+'ModelParams Lw'!$B$5*LOG10(2*$H63/(1.2*($B63/3600/(PI()/4*($D63/1000)^2))^2))+10*LOG10($D63/1000)+S63</f>
        <v>#DIV/0!</v>
      </c>
      <c r="AB63" s="24" t="e">
        <f>10*LOG10(IF(T63="",0,POWER(10,((T63+'ModelParams Lw'!$O$4)/10))) +IF(U63="",0,POWER(10,((U63+'ModelParams Lw'!$P$4)/10))) +IF(V63="",0,POWER(10,((V63+'ModelParams Lw'!$Q$4)/10))) +IF(W63="",0,POWER(10,((W63+'ModelParams Lw'!$R$4)/10))) +IF(X63="",0,POWER(10,((X63+'ModelParams Lw'!$S$4)/10))) +IF(Y63="",0,POWER(10,((Y63+'ModelParams Lw'!$T$4)/10))) +IF(Z63="",0,POWER(10,((Z63+'ModelParams Lw'!$U$4)/10)))+IF(AA63="",0,POWER(10,((AA63+'ModelParams Lw'!$V$4)/10))))</f>
        <v>#DIV/0!</v>
      </c>
      <c r="AC63" s="24" t="e">
        <f t="shared" si="16"/>
        <v>#DIV/0!</v>
      </c>
      <c r="AD63" s="24" t="e">
        <f>(T63-'ModelParams Lw'!O$10)/'ModelParams Lw'!O$11</f>
        <v>#DIV/0!</v>
      </c>
      <c r="AE63" s="24" t="e">
        <f>(U63-'ModelParams Lw'!P$10)/'ModelParams Lw'!P$11</f>
        <v>#DIV/0!</v>
      </c>
      <c r="AF63" s="24" t="e">
        <f>(V63-'ModelParams Lw'!Q$10)/'ModelParams Lw'!Q$11</f>
        <v>#DIV/0!</v>
      </c>
      <c r="AG63" s="24" t="e">
        <f>(W63-'ModelParams Lw'!R$10)/'ModelParams Lw'!R$11</f>
        <v>#DIV/0!</v>
      </c>
      <c r="AH63" s="24" t="e">
        <f>(X63-'ModelParams Lw'!S$10)/'ModelParams Lw'!S$11</f>
        <v>#DIV/0!</v>
      </c>
      <c r="AI63" s="24" t="e">
        <f>(Y63-'ModelParams Lw'!T$10)/'ModelParams Lw'!T$11</f>
        <v>#DIV/0!</v>
      </c>
      <c r="AJ63" s="24" t="e">
        <f>(Z63-'ModelParams Lw'!U$10)/'ModelParams Lw'!U$11</f>
        <v>#DIV/0!</v>
      </c>
      <c r="AK63" s="24" t="e">
        <f>(AA63-'ModelParams Lw'!V$10)/'ModelParams Lw'!V$11</f>
        <v>#DIV/0!</v>
      </c>
      <c r="AL63" s="24" t="e">
        <f t="shared" si="17"/>
        <v>#DIV/0!</v>
      </c>
      <c r="AM63" s="24" t="e">
        <f>LOOKUP($G63,SilencerParams!$E$3:$E$98,SilencerParams!K$3:K$98)</f>
        <v>#DIV/0!</v>
      </c>
      <c r="AN63" s="24" t="e">
        <f>LOOKUP($G63,SilencerParams!$E$3:$E$98,SilencerParams!L$3:L$98)</f>
        <v>#DIV/0!</v>
      </c>
      <c r="AO63" s="24" t="e">
        <f>LOOKUP($G63,SilencerParams!$E$3:$E$98,SilencerParams!M$3:M$98)</f>
        <v>#DIV/0!</v>
      </c>
      <c r="AP63" s="24" t="e">
        <f>LOOKUP($G63,SilencerParams!$E$3:$E$98,SilencerParams!N$3:N$98)</f>
        <v>#DIV/0!</v>
      </c>
      <c r="AQ63" s="24" t="e">
        <f>LOOKUP($G63,SilencerParams!$E$3:$E$98,SilencerParams!O$3:O$98)</f>
        <v>#DIV/0!</v>
      </c>
      <c r="AR63" s="24" t="e">
        <f>LOOKUP($G63,SilencerParams!$E$3:$E$98,SilencerParams!P$3:P$98)</f>
        <v>#DIV/0!</v>
      </c>
      <c r="AS63" s="24" t="e">
        <f>LOOKUP($G63,SilencerParams!$E$3:$E$98,SilencerParams!Q$3:Q$98)</f>
        <v>#DIV/0!</v>
      </c>
      <c r="AT63" s="24" t="e">
        <f>LOOKUP($G63,SilencerParams!$E$3:$E$98,SilencerParams!R$3:R$98)</f>
        <v>#DIV/0!</v>
      </c>
      <c r="AU63" s="151" t="e">
        <f>LOOKUP($G63,SilencerParams!$E$3:$E$98,SilencerParams!S$3:S$98)</f>
        <v>#DIV/0!</v>
      </c>
      <c r="AV63" s="151" t="e">
        <f>LOOKUP($G63,SilencerParams!$E$3:$E$98,SilencerParams!T$3:T$98)</f>
        <v>#DIV/0!</v>
      </c>
      <c r="AW63" s="151" t="e">
        <f>LOOKUP($G63,SilencerParams!$E$3:$E$98,SilencerParams!U$3:U$98)</f>
        <v>#DIV/0!</v>
      </c>
      <c r="AX63" s="151" t="e">
        <f>LOOKUP($G63,SilencerParams!$E$3:$E$98,SilencerParams!V$3:V$98)</f>
        <v>#DIV/0!</v>
      </c>
      <c r="AY63" s="151" t="e">
        <f>LOOKUP($G63,SilencerParams!$E$3:$E$98,SilencerParams!W$3:W$98)</f>
        <v>#DIV/0!</v>
      </c>
      <c r="AZ63" s="151" t="e">
        <f>LOOKUP($G63,SilencerParams!$E$3:$E$98,SilencerParams!X$3:X$98)</f>
        <v>#DIV/0!</v>
      </c>
      <c r="BA63" s="151" t="e">
        <f>LOOKUP($G63,SilencerParams!$E$3:$E$98,SilencerParams!Y$3:Y$98)</f>
        <v>#DIV/0!</v>
      </c>
      <c r="BB63" s="151" t="e">
        <f>LOOKUP($G63,SilencerParams!$E$3:$E$98,SilencerParams!Z$3:Z$98)</f>
        <v>#DIV/0!</v>
      </c>
      <c r="BC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LOOKUP(IF(MROUND($AL63,2)&lt;=$AL63,CONCATENATE($D63,IF($F63&gt;=1000,$F63,CONCATENATE(0,$F63)),CONCATENATE(0,MROUND($AL63,2)+2)),CONCATENATE($D63,IF($F63&gt;=1000,$F63,CONCATENATE(0,$F63)),CONCATENATE(0,MROUND($AL63,2)-2))),SilencerParams!$E$3:$E$98,SilencerParams!S$3:S$98)</f>
        <v>#DIV/0!</v>
      </c>
      <c r="BD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LOOKUP(IF(MROUND($AL63,2)&lt;=$AL63,CONCATENATE($D63,IF($F63&gt;=1000,$F63,CONCATENATE(0,$F63)),CONCATENATE(0,MROUND($AL63,2)+2)),CONCATENATE($D63,IF($F63&gt;=1000,$F63,CONCATENATE(0,$F63)),CONCATENATE(0,MROUND($AL63,2)-2))),SilencerParams!$E$3:$E$98,SilencerParams!T$3:T$98)</f>
        <v>#DIV/0!</v>
      </c>
      <c r="BE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LOOKUP(IF(MROUND($AL63,2)&lt;=$AL63,CONCATENATE($D63,IF($F63&gt;=1000,$F63,CONCATENATE(0,$F63)),CONCATENATE(0,MROUND($AL63,2)+2)),CONCATENATE($D63,IF($F63&gt;=1000,$F63,CONCATENATE(0,$F63)),CONCATENATE(0,MROUND($AL63,2)-2))),SilencerParams!$E$3:$E$98,SilencerParams!U$3:U$98)</f>
        <v>#DIV/0!</v>
      </c>
      <c r="BF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LOOKUP(IF(MROUND($AL63,2)&lt;=$AL63,CONCATENATE($D63,IF($F63&gt;=1000,$F63,CONCATENATE(0,$F63)),CONCATENATE(0,MROUND($AL63,2)+2)),CONCATENATE($D63,IF($F63&gt;=1000,$F63,CONCATENATE(0,$F63)),CONCATENATE(0,MROUND($AL63,2)-2))),SilencerParams!$E$3:$E$98,SilencerParams!V$3:V$98)</f>
        <v>#DIV/0!</v>
      </c>
      <c r="BG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LOOKUP(IF(MROUND($AL63,2)&lt;=$AL63,CONCATENATE($D63,IF($F63&gt;=1000,$F63,CONCATENATE(0,$F63)),CONCATENATE(0,MROUND($AL63,2)+2)),CONCATENATE($D63,IF($F63&gt;=1000,$F63,CONCATENATE(0,$F63)),CONCATENATE(0,MROUND($AL63,2)-2))),SilencerParams!$E$3:$E$98,SilencerParams!W$3:W$98)</f>
        <v>#DIV/0!</v>
      </c>
      <c r="BH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LOOKUP(IF(MROUND($AL63,2)&lt;=$AL63,CONCATENATE($D63,IF($F63&gt;=1000,$F63,CONCATENATE(0,$F63)),CONCATENATE(0,MROUND($AL63,2)+2)),CONCATENATE($D63,IF($F63&gt;=1000,$F63,CONCATENATE(0,$F63)),CONCATENATE(0,MROUND($AL63,2)-2))),SilencerParams!$E$3:$E$98,SilencerParams!X$3:X$98)</f>
        <v>#DIV/0!</v>
      </c>
      <c r="BI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LOOKUP(IF(MROUND($AL63,2)&lt;=$AL63,CONCATENATE($D63,IF($F63&gt;=1000,$F63,CONCATENATE(0,$F63)),CONCATENATE(0,MROUND($AL63,2)+2)),CONCATENATE($D63,IF($F63&gt;=1000,$F63,CONCATENATE(0,$F63)),CONCATENATE(0,MROUND($AL63,2)-2))),SilencerParams!$E$3:$E$98,SilencerParams!Y$3:Y$98)</f>
        <v>#DIV/0!</v>
      </c>
      <c r="BJ63" s="151" t="e">
        <f>LOOKUP(IF(MROUND($AL63,2)&lt;=$AL63,CONCATENATE($D63,IF($F63&gt;=1000,$F63,CONCATENATE(0,$F63)),CONCATENATE(0,MROUND($AL63,2)+2)),CONCATENATE($D63,IF($F63&gt;=1000,$F63,CONCATENATE(0,$F63)),CONCATENATE(0,MROUND($AL63,2)-2))),SilencerParams!$E$3:$E$98,SilencerParams!Z$3:Z$98)</f>
        <v>#DIV/0!</v>
      </c>
      <c r="BK63" s="151" t="e">
        <f>IF($AL63&lt;2,LOOKUP(CONCATENATE($D63,IF($E63&gt;=1000,$E63,CONCATENATE(0,$E63)),"02"),SilencerParams!$E$3:$E$98,SilencerParams!S$3:S$98)/(LOG10(2)-LOG10(0.0001))*(LOG10($AL63)-LOG10(0.0001)),(BC63-AU63)/(LOG10(IF(MROUND($AL63,2)&lt;=$AL63,MROUND($AL63,2)+2,MROUND($AL63,2)-2))-LOG10(MROUND($AL63,2)))*(LOG10($AL63)-LOG10(MROUND($AL63,2)))+AU63)</f>
        <v>#DIV/0!</v>
      </c>
      <c r="BL63" s="151" t="e">
        <f>IF($AL63&lt;2,LOOKUP(CONCATENATE($D63,IF($E63&gt;=1000,$E63,CONCATENATE(0,$E63)),"02"),SilencerParams!$E$3:$E$98,SilencerParams!T$3:T$98)/(LOG10(2)-LOG10(0.0001))*(LOG10($AL63)-LOG10(0.0001)),(BD63-AV63)/(LOG10(IF(MROUND($AL63,2)&lt;=$AL63,MROUND($AL63,2)+2,MROUND($AL63,2)-2))-LOG10(MROUND($AL63,2)))*(LOG10($AL63)-LOG10(MROUND($AL63,2)))+AV63)</f>
        <v>#DIV/0!</v>
      </c>
      <c r="BM63" s="151" t="e">
        <f>IF($AL63&lt;2,LOOKUP(CONCATENATE($D63,IF($E63&gt;=1000,$E63,CONCATENATE(0,$E63)),"02"),SilencerParams!$E$3:$E$98,SilencerParams!U$3:U$98)/(LOG10(2)-LOG10(0.0001))*(LOG10($AL63)-LOG10(0.0001)),(BE63-AW63)/(LOG10(IF(MROUND($AL63,2)&lt;=$AL63,MROUND($AL63,2)+2,MROUND($AL63,2)-2))-LOG10(MROUND($AL63,2)))*(LOG10($AL63)-LOG10(MROUND($AL63,2)))+AW63)</f>
        <v>#DIV/0!</v>
      </c>
      <c r="BN63" s="151" t="e">
        <f>IF($AL63&lt;2,LOOKUP(CONCATENATE($D63,IF($E63&gt;=1000,$E63,CONCATENATE(0,$E63)),"02"),SilencerParams!$E$3:$E$98,SilencerParams!V$3:V$98)/(LOG10(2)-LOG10(0.0001))*(LOG10($AL63)-LOG10(0.0001)),(BF63-AX63)/(LOG10(IF(MROUND($AL63,2)&lt;=$AL63,MROUND($AL63,2)+2,MROUND($AL63,2)-2))-LOG10(MROUND($AL63,2)))*(LOG10($AL63)-LOG10(MROUND($AL63,2)))+AX63)</f>
        <v>#DIV/0!</v>
      </c>
      <c r="BO63" s="151" t="e">
        <f>IF($AL63&lt;2,LOOKUP(CONCATENATE($D63,IF($E63&gt;=1000,$E63,CONCATENATE(0,$E63)),"02"),SilencerParams!$E$3:$E$98,SilencerParams!W$3:W$98)/(LOG10(2)-LOG10(0.0001))*(LOG10($AL63)-LOG10(0.0001)),(BG63-AY63)/(LOG10(IF(MROUND($AL63,2)&lt;=$AL63,MROUND($AL63,2)+2,MROUND($AL63,2)-2))-LOG10(MROUND($AL63,2)))*(LOG10($AL63)-LOG10(MROUND($AL63,2)))+AY63)</f>
        <v>#DIV/0!</v>
      </c>
      <c r="BP63" s="151" t="e">
        <f>IF($AL63&lt;2,LOOKUP(CONCATENATE($D63,IF($E63&gt;=1000,$E63,CONCATENATE(0,$E63)),"02"),SilencerParams!$E$3:$E$98,SilencerParams!X$3:X$98)/(LOG10(2)-LOG10(0.0001))*(LOG10($AL63)-LOG10(0.0001)),(BH63-AZ63)/(LOG10(IF(MROUND($AL63,2)&lt;=$AL63,MROUND($AL63,2)+2,MROUND($AL63,2)-2))-LOG10(MROUND($AL63,2)))*(LOG10($AL63)-LOG10(MROUND($AL63,2)))+AZ63)</f>
        <v>#DIV/0!</v>
      </c>
      <c r="BQ63" s="151" t="e">
        <f>IF($AL63&lt;2,LOOKUP(CONCATENATE($D63,IF($E63&gt;=1000,$E63,CONCATENATE(0,$E63)),"02"),SilencerParams!$E$3:$E$98,SilencerParams!Y$3:Y$98)/(LOG10(2)-LOG10(0.0001))*(LOG10($AL63)-LOG10(0.0001)),(BI63-BA63)/(LOG10(IF(MROUND($AL63,2)&lt;=$AL63,MROUND($AL63,2)+2,MROUND($AL63,2)-2))-LOG10(MROUND($AL63,2)))*(LOG10($AL63)-LOG10(MROUND($AL63,2)))+BA63)</f>
        <v>#DIV/0!</v>
      </c>
      <c r="BR63" s="151" t="e">
        <f>IF($AL63&lt;2,LOOKUP(CONCATENATE($D63,IF($E63&gt;=1000,$E63,CONCATENATE(0,$E63)),"02"),SilencerParams!$E$3:$E$98,SilencerParams!Z$3:Z$98)/(LOG10(2)-LOG10(0.0001))*(LOG10($AL63)-LOG10(0.0001)),(BJ63-BB63)/(LOG10(IF(MROUND($AL63,2)&lt;=$AL63,MROUND($AL63,2)+2,MROUND($AL63,2)-2))-LOG10(MROUND($AL63,2)))*(LOG10($AL63)-LOG10(MROUND($AL63,2)))+BB63)</f>
        <v>#DIV/0!</v>
      </c>
      <c r="BS63" s="24" t="e">
        <f t="shared" si="18"/>
        <v>#DIV/0!</v>
      </c>
      <c r="BT63" s="24" t="e">
        <f t="shared" si="19"/>
        <v>#DIV/0!</v>
      </c>
      <c r="BU63" s="24" t="e">
        <f t="shared" si="20"/>
        <v>#DIV/0!</v>
      </c>
      <c r="BV63" s="24" t="e">
        <f t="shared" si="21"/>
        <v>#DIV/0!</v>
      </c>
      <c r="BW63" s="24" t="e">
        <f t="shared" si="22"/>
        <v>#DIV/0!</v>
      </c>
      <c r="BX63" s="24" t="e">
        <f t="shared" si="23"/>
        <v>#DIV/0!</v>
      </c>
      <c r="BY63" s="24" t="e">
        <f t="shared" si="24"/>
        <v>#DIV/0!</v>
      </c>
      <c r="BZ63" s="24" t="e">
        <f t="shared" si="25"/>
        <v>#DIV/0!</v>
      </c>
      <c r="CA63" s="24" t="e">
        <f>10*LOG10(IF(BS63="",0,POWER(10,((BS63+'ModelParams Lw'!$O$4)/10))) +IF(BT63="",0,POWER(10,((BT63+'ModelParams Lw'!$P$4)/10))) +IF(BU63="",0,POWER(10,((BU63+'ModelParams Lw'!$Q$4)/10))) +IF(BV63="",0,POWER(10,((BV63+'ModelParams Lw'!$R$4)/10))) +IF(BW63="",0,POWER(10,((BW63+'ModelParams Lw'!$S$4)/10))) +IF(BX63="",0,POWER(10,((BX63+'ModelParams Lw'!$T$4)/10))) +IF(BY63="",0,POWER(10,((BY63+'ModelParams Lw'!$U$4)/10)))+IF(BZ63="",0,POWER(10,((BZ63+'ModelParams Lw'!$V$4)/10))))</f>
        <v>#DIV/0!</v>
      </c>
      <c r="CB63" s="24" t="e">
        <f t="shared" si="26"/>
        <v>#DIV/0!</v>
      </c>
      <c r="CC63" s="24" t="e">
        <f>(BS63-'ModelParams Lw'!O$10)/'ModelParams Lw'!O$11</f>
        <v>#DIV/0!</v>
      </c>
      <c r="CD63" s="24" t="e">
        <f>(BT63-'ModelParams Lw'!P$10)/'ModelParams Lw'!P$11</f>
        <v>#DIV/0!</v>
      </c>
      <c r="CE63" s="24" t="e">
        <f>(BU63-'ModelParams Lw'!Q$10)/'ModelParams Lw'!Q$11</f>
        <v>#DIV/0!</v>
      </c>
      <c r="CF63" s="24" t="e">
        <f>(BV63-'ModelParams Lw'!R$10)/'ModelParams Lw'!R$11</f>
        <v>#DIV/0!</v>
      </c>
      <c r="CG63" s="24" t="e">
        <f>(BW63-'ModelParams Lw'!S$10)/'ModelParams Lw'!S$11</f>
        <v>#DIV/0!</v>
      </c>
      <c r="CH63" s="24" t="e">
        <f>(BX63-'ModelParams Lw'!T$10)/'ModelParams Lw'!T$11</f>
        <v>#DIV/0!</v>
      </c>
      <c r="CI63" s="24" t="e">
        <f>(BY63-'ModelParams Lw'!U$10)/'ModelParams Lw'!U$11</f>
        <v>#DIV/0!</v>
      </c>
      <c r="CJ63" s="24" t="e">
        <f>(BZ63-'ModelParams Lw'!V$10)/'ModelParams Lw'!V$11</f>
        <v>#DIV/0!</v>
      </c>
      <c r="CK63" s="24">
        <f>IF(Calcul!$E68="SW",'ModelParams Lw'!C$18+'ModelParams Lw'!C$19*LOG(CK$3)+'ModelParams Lw'!C$20*(PI()/4*($D63/1000)^2),IF('ModelParams Lw'!C$21+'ModelParams Lw'!C$22*LOG(CK$3)+'ModelParams Lw'!C$23*(PI()/4*($D63/1000)^2)&lt;'ModelParams Lw'!C$18+'ModelParams Lw'!C$19*LOG(CK$3)+'ModelParams Lw'!C$20*(PI()/4*($D63/1000)^2),'ModelParams Lw'!C$18+'ModelParams Lw'!C$19*LOG(CK$3)+'ModelParams Lw'!C$20*(PI()/4*($D63/1000)^2),'ModelParams Lw'!C$21+'ModelParams Lw'!C$22*LOG(CK$3)+'ModelParams Lw'!C$23*(PI()/4*($D63/1000)^2)))</f>
        <v>31.246735224896717</v>
      </c>
      <c r="CL63" s="24">
        <f>IF(Calcul!$E68="SW",'ModelParams Lw'!D$18+'ModelParams Lw'!D$19*LOG(CL$3)+'ModelParams Lw'!D$20*(PI()/4*($D63/1000)^2),IF('ModelParams Lw'!D$21+'ModelParams Lw'!D$22*LOG(CL$3)+'ModelParams Lw'!D$23*(PI()/4*($D63/1000)^2)&lt;'ModelParams Lw'!D$18+'ModelParams Lw'!D$19*LOG(CL$3)+'ModelParams Lw'!D$20*(PI()/4*($D63/1000)^2),'ModelParams Lw'!D$18+'ModelParams Lw'!D$19*LOG(CL$3)+'ModelParams Lw'!D$20*(PI()/4*($D63/1000)^2),'ModelParams Lw'!D$21+'ModelParams Lw'!D$22*LOG(CL$3)+'ModelParams Lw'!D$23*(PI()/4*($D63/1000)^2)))</f>
        <v>39.203910379364636</v>
      </c>
      <c r="CM63" s="24">
        <f>IF(Calcul!$E68="SW",'ModelParams Lw'!E$18+'ModelParams Lw'!E$19*LOG(CM$3)+'ModelParams Lw'!E$20*(PI()/4*($D63/1000)^2),IF('ModelParams Lw'!E$21+'ModelParams Lw'!E$22*LOG(CM$3)+'ModelParams Lw'!E$23*(PI()/4*($D63/1000)^2)&lt;'ModelParams Lw'!E$18+'ModelParams Lw'!E$19*LOG(CM$3)+'ModelParams Lw'!E$20*(PI()/4*($D63/1000)^2),'ModelParams Lw'!E$18+'ModelParams Lw'!E$19*LOG(CM$3)+'ModelParams Lw'!E$20*(PI()/4*($D63/1000)^2),'ModelParams Lw'!E$21+'ModelParams Lw'!E$22*LOG(CM$3)+'ModelParams Lw'!E$23*(PI()/4*($D63/1000)^2)))</f>
        <v>38.761096154158118</v>
      </c>
      <c r="CN63" s="24">
        <f>IF(Calcul!$E68="SW",'ModelParams Lw'!F$18+'ModelParams Lw'!F$19*LOG(CN$3)+'ModelParams Lw'!F$20*(PI()/4*($D63/1000)^2),IF('ModelParams Lw'!F$21+'ModelParams Lw'!F$22*LOG(CN$3)+'ModelParams Lw'!F$23*(PI()/4*($D63/1000)^2)&lt;'ModelParams Lw'!F$18+'ModelParams Lw'!F$19*LOG(CN$3)+'ModelParams Lw'!F$20*(PI()/4*($D63/1000)^2),'ModelParams Lw'!F$18+'ModelParams Lw'!F$19*LOG(CN$3)+'ModelParams Lw'!F$20*(PI()/4*($D63/1000)^2),'ModelParams Lw'!F$21+'ModelParams Lw'!F$22*LOG(CN$3)+'ModelParams Lw'!F$23*(PI()/4*($D63/1000)^2)))</f>
        <v>42.457901012674256</v>
      </c>
      <c r="CO63" s="24">
        <f>IF(Calcul!$E68="SW",'ModelParams Lw'!G$18+'ModelParams Lw'!G$19*LOG(CO$3)+'ModelParams Lw'!G$20*(PI()/4*($D63/1000)^2),IF('ModelParams Lw'!G$21+'ModelParams Lw'!G$22*LOG(CO$3)+'ModelParams Lw'!G$23*(PI()/4*($D63/1000)^2)&lt;'ModelParams Lw'!G$18+'ModelParams Lw'!G$19*LOG(CO$3)+'ModelParams Lw'!G$20*(PI()/4*($D63/1000)^2),'ModelParams Lw'!G$18+'ModelParams Lw'!G$19*LOG(CO$3)+'ModelParams Lw'!G$20*(PI()/4*($D63/1000)^2),'ModelParams Lw'!G$21+'ModelParams Lw'!G$22*LOG(CO$3)+'ModelParams Lw'!G$23*(PI()/4*($D63/1000)^2)))</f>
        <v>39.983812335865188</v>
      </c>
      <c r="CP63" s="24">
        <f>IF(Calcul!$E68="SW",'ModelParams Lw'!H$18+'ModelParams Lw'!H$19*LOG(CP$3)+'ModelParams Lw'!H$20*(PI()/4*($D63/1000)^2),IF('ModelParams Lw'!H$21+'ModelParams Lw'!H$22*LOG(CP$3)+'ModelParams Lw'!H$23*(PI()/4*($D63/1000)^2)&lt;'ModelParams Lw'!H$18+'ModelParams Lw'!H$19*LOG(CP$3)+'ModelParams Lw'!H$20*(PI()/4*($D63/1000)^2),'ModelParams Lw'!H$18+'ModelParams Lw'!H$19*LOG(CP$3)+'ModelParams Lw'!H$20*(PI()/4*($D63/1000)^2),'ModelParams Lw'!H$21+'ModelParams Lw'!H$22*LOG(CP$3)+'ModelParams Lw'!H$23*(PI()/4*($D63/1000)^2)))</f>
        <v>40.306137042572608</v>
      </c>
      <c r="CQ63" s="24">
        <f>IF(Calcul!$E68="SW",'ModelParams Lw'!I$18+'ModelParams Lw'!I$19*LOG(CQ$3)+'ModelParams Lw'!I$20*(PI()/4*($D63/1000)^2),IF('ModelParams Lw'!I$21+'ModelParams Lw'!I$22*LOG(CQ$3)+'ModelParams Lw'!I$23*(PI()/4*($D63/1000)^2)&lt;'ModelParams Lw'!I$18+'ModelParams Lw'!I$19*LOG(CQ$3)+'ModelParams Lw'!I$20*(PI()/4*($D63/1000)^2),'ModelParams Lw'!I$18+'ModelParams Lw'!I$19*LOG(CQ$3)+'ModelParams Lw'!I$20*(PI()/4*($D63/1000)^2),'ModelParams Lw'!I$21+'ModelParams Lw'!I$22*LOG(CQ$3)+'ModelParams Lw'!I$23*(PI()/4*($D63/1000)^2)))</f>
        <v>35.604370798776131</v>
      </c>
      <c r="CR63" s="24">
        <f>IF(Calcul!$E68="SW",'ModelParams Lw'!J$18+'ModelParams Lw'!J$19*LOG(CR$3)+'ModelParams Lw'!J$20*(PI()/4*($D63/1000)^2),IF('ModelParams Lw'!J$21+'ModelParams Lw'!J$22*LOG(CR$3)+'ModelParams Lw'!J$23*(PI()/4*($D63/1000)^2)&lt;'ModelParams Lw'!J$18+'ModelParams Lw'!J$19*LOG(CR$3)+'ModelParams Lw'!J$20*(PI()/4*($D63/1000)^2),'ModelParams Lw'!J$18+'ModelParams Lw'!J$19*LOG(CR$3)+'ModelParams Lw'!J$20*(PI()/4*($D63/1000)^2),'ModelParams Lw'!J$21+'ModelParams Lw'!J$22*LOG(CR$3)+'ModelParams Lw'!J$23*(PI()/4*($D63/1000)^2)))</f>
        <v>26.405199060578074</v>
      </c>
      <c r="CS63" s="24" t="e">
        <f t="shared" si="3"/>
        <v>#DIV/0!</v>
      </c>
      <c r="CT63" s="24" t="e">
        <f t="shared" si="4"/>
        <v>#DIV/0!</v>
      </c>
      <c r="CU63" s="24" t="e">
        <f t="shared" si="5"/>
        <v>#DIV/0!</v>
      </c>
      <c r="CV63" s="24" t="e">
        <f t="shared" si="6"/>
        <v>#DIV/0!</v>
      </c>
      <c r="CW63" s="24" t="e">
        <f t="shared" si="7"/>
        <v>#DIV/0!</v>
      </c>
      <c r="CX63" s="24" t="e">
        <f t="shared" si="8"/>
        <v>#DIV/0!</v>
      </c>
      <c r="CY63" s="24" t="e">
        <f t="shared" si="9"/>
        <v>#DIV/0!</v>
      </c>
      <c r="CZ63" s="24" t="e">
        <f t="shared" si="10"/>
        <v>#DIV/0!</v>
      </c>
      <c r="DA63" s="24" t="e">
        <f>10*LOG10(IF(CS63="",0,POWER(10,((CS63+'ModelParams Lw'!$O$4)/10))) +IF(CT63="",0,POWER(10,((CT63+'ModelParams Lw'!$P$4)/10))) +IF(CU63="",0,POWER(10,((CU63+'ModelParams Lw'!$Q$4)/10))) +IF(CV63="",0,POWER(10,((CV63+'ModelParams Lw'!$R$4)/10))) +IF(CW63="",0,POWER(10,((CW63+'ModelParams Lw'!$S$4)/10))) +IF(CX63="",0,POWER(10,((CX63+'ModelParams Lw'!$T$4)/10))) +IF(CY63="",0,POWER(10,((CY63+'ModelParams Lw'!$U$4)/10)))+IF(CZ63="",0,POWER(10,((CZ63+'ModelParams Lw'!$V$4)/10))))</f>
        <v>#DIV/0!</v>
      </c>
      <c r="DB63" s="24" t="e">
        <f t="shared" si="27"/>
        <v>#DIV/0!</v>
      </c>
      <c r="DC63" s="24" t="e">
        <f>(CS63-'ModelParams Lw'!$O$10)/'ModelParams Lw'!$O$11</f>
        <v>#DIV/0!</v>
      </c>
      <c r="DD63" s="24" t="e">
        <f>(CT63-'ModelParams Lw'!$P$10)/'ModelParams Lw'!$P$11</f>
        <v>#DIV/0!</v>
      </c>
      <c r="DE63" s="24" t="e">
        <f>(CU63-'ModelParams Lw'!$Q$10)/'ModelParams Lw'!$Q$11</f>
        <v>#DIV/0!</v>
      </c>
      <c r="DF63" s="24" t="e">
        <f>(CV63-'ModelParams Lw'!$R$10)/'ModelParams Lw'!$R$11</f>
        <v>#DIV/0!</v>
      </c>
      <c r="DG63" s="24" t="e">
        <f>(CW63-'ModelParams Lw'!$S$10)/'ModelParams Lw'!$S$11</f>
        <v>#DIV/0!</v>
      </c>
      <c r="DH63" s="24" t="e">
        <f>(CX63-'ModelParams Lw'!$T$10)/'ModelParams Lw'!$T$11</f>
        <v>#DIV/0!</v>
      </c>
      <c r="DI63" s="24" t="e">
        <f>(CY63-'ModelParams Lw'!$U$10)/'ModelParams Lw'!$U$11</f>
        <v>#DIV/0!</v>
      </c>
      <c r="DJ63" s="24" t="e">
        <f>(CZ63-'ModelParams Lw'!$V$10)/'ModelParams Lw'!$V$11</f>
        <v>#DIV/0!</v>
      </c>
    </row>
    <row r="64" spans="1:114">
      <c r="A64" s="12">
        <f>Calcul!B66</f>
        <v>0</v>
      </c>
      <c r="B64" s="12">
        <f t="shared" si="11"/>
        <v>0</v>
      </c>
      <c r="C64" s="12">
        <f>Calcul!C66</f>
        <v>0</v>
      </c>
      <c r="D64" s="12">
        <f>Calcul!D69</f>
        <v>0</v>
      </c>
      <c r="E64" s="12">
        <f t="shared" si="12"/>
        <v>400</v>
      </c>
      <c r="F64" s="12">
        <f t="shared" si="13"/>
        <v>900</v>
      </c>
      <c r="G64" s="12" t="e">
        <f t="shared" si="14"/>
        <v>#DIV/0!</v>
      </c>
      <c r="H64" s="24" t="e">
        <f t="shared" si="28"/>
        <v>#DIV/0!</v>
      </c>
      <c r="I64" s="24">
        <f>'ModelParams Lw'!$B$6*EXP('ModelParams Lw'!$C$6*D64)</f>
        <v>-0.98585217513044054</v>
      </c>
      <c r="J64" s="24">
        <f>'ModelParams Lw'!$B$7*D64^2+'ModelParams Lw'!$C$7*D64+'ModelParams Lw'!$D$7</f>
        <v>-7.1</v>
      </c>
      <c r="K64" s="24">
        <f>'ModelParams Lw'!$B$8*D64^2+'ModelParams Lw'!$C$8*D64+'ModelParams Lw'!$D$8</f>
        <v>46.485999999999997</v>
      </c>
      <c r="L64" s="21" t="e">
        <f t="shared" si="29"/>
        <v>#DIV/0!</v>
      </c>
      <c r="M64" s="21" t="e">
        <f t="shared" si="29"/>
        <v>#DIV/0!</v>
      </c>
      <c r="N64" s="21" t="e">
        <f t="shared" si="29"/>
        <v>#DIV/0!</v>
      </c>
      <c r="O64" s="21" t="e">
        <f t="shared" si="29"/>
        <v>#DIV/0!</v>
      </c>
      <c r="P64" s="21" t="e">
        <f t="shared" si="29"/>
        <v>#DIV/0!</v>
      </c>
      <c r="Q64" s="21" t="e">
        <f t="shared" si="29"/>
        <v>#DIV/0!</v>
      </c>
      <c r="R64" s="21" t="e">
        <f t="shared" si="29"/>
        <v>#DIV/0!</v>
      </c>
      <c r="S64" s="21" t="e">
        <f t="shared" si="29"/>
        <v>#DIV/0!</v>
      </c>
      <c r="T64" s="24" t="e">
        <f>'ModelParams Lw'!$B$3+'ModelParams Lw'!$B$4*LOG10($B64/3600/(PI()/4*($D64/1000)^2))+'ModelParams Lw'!$B$5*LOG10(2*$H64/(1.2*($B64/3600/(PI()/4*($D64/1000)^2))^2))+10*LOG10($D64/1000)+L64</f>
        <v>#DIV/0!</v>
      </c>
      <c r="U64" s="24" t="e">
        <f>'ModelParams Lw'!$B$3+'ModelParams Lw'!$B$4*LOG10($B64/3600/(PI()/4*($D64/1000)^2))+'ModelParams Lw'!$B$5*LOG10(2*$H64/(1.2*($B64/3600/(PI()/4*($D64/1000)^2))^2))+10*LOG10($D64/1000)+M64</f>
        <v>#DIV/0!</v>
      </c>
      <c r="V64" s="24" t="e">
        <f>'ModelParams Lw'!$B$3+'ModelParams Lw'!$B$4*LOG10($B64/3600/(PI()/4*($D64/1000)^2))+'ModelParams Lw'!$B$5*LOG10(2*$H64/(1.2*($B64/3600/(PI()/4*($D64/1000)^2))^2))+10*LOG10($D64/1000)+N64</f>
        <v>#DIV/0!</v>
      </c>
      <c r="W64" s="24" t="e">
        <f>'ModelParams Lw'!$B$3+'ModelParams Lw'!$B$4*LOG10($B64/3600/(PI()/4*($D64/1000)^2))+'ModelParams Lw'!$B$5*LOG10(2*$H64/(1.2*($B64/3600/(PI()/4*($D64/1000)^2))^2))+10*LOG10($D64/1000)+O64</f>
        <v>#DIV/0!</v>
      </c>
      <c r="X64" s="24" t="e">
        <f>'ModelParams Lw'!$B$3+'ModelParams Lw'!$B$4*LOG10($B64/3600/(PI()/4*($D64/1000)^2))+'ModelParams Lw'!$B$5*LOG10(2*$H64/(1.2*($B64/3600/(PI()/4*($D64/1000)^2))^2))+10*LOG10($D64/1000)+P64</f>
        <v>#DIV/0!</v>
      </c>
      <c r="Y64" s="24" t="e">
        <f>'ModelParams Lw'!$B$3+'ModelParams Lw'!$B$4*LOG10($B64/3600/(PI()/4*($D64/1000)^2))+'ModelParams Lw'!$B$5*LOG10(2*$H64/(1.2*($B64/3600/(PI()/4*($D64/1000)^2))^2))+10*LOG10($D64/1000)+Q64</f>
        <v>#DIV/0!</v>
      </c>
      <c r="Z64" s="24" t="e">
        <f>'ModelParams Lw'!$B$3+'ModelParams Lw'!$B$4*LOG10($B64/3600/(PI()/4*($D64/1000)^2))+'ModelParams Lw'!$B$5*LOG10(2*$H64/(1.2*($B64/3600/(PI()/4*($D64/1000)^2))^2))+10*LOG10($D64/1000)+R64</f>
        <v>#DIV/0!</v>
      </c>
      <c r="AA64" s="24" t="e">
        <f>'ModelParams Lw'!$B$3+'ModelParams Lw'!$B$4*LOG10($B64/3600/(PI()/4*($D64/1000)^2))+'ModelParams Lw'!$B$5*LOG10(2*$H64/(1.2*($B64/3600/(PI()/4*($D64/1000)^2))^2))+10*LOG10($D64/1000)+S64</f>
        <v>#DIV/0!</v>
      </c>
      <c r="AB64" s="24" t="e">
        <f>10*LOG10(IF(T64="",0,POWER(10,((T64+'ModelParams Lw'!$O$4)/10))) +IF(U64="",0,POWER(10,((U64+'ModelParams Lw'!$P$4)/10))) +IF(V64="",0,POWER(10,((V64+'ModelParams Lw'!$Q$4)/10))) +IF(W64="",0,POWER(10,((W64+'ModelParams Lw'!$R$4)/10))) +IF(X64="",0,POWER(10,((X64+'ModelParams Lw'!$S$4)/10))) +IF(Y64="",0,POWER(10,((Y64+'ModelParams Lw'!$T$4)/10))) +IF(Z64="",0,POWER(10,((Z64+'ModelParams Lw'!$U$4)/10)))+IF(AA64="",0,POWER(10,((AA64+'ModelParams Lw'!$V$4)/10))))</f>
        <v>#DIV/0!</v>
      </c>
      <c r="AC64" s="24" t="e">
        <f t="shared" si="16"/>
        <v>#DIV/0!</v>
      </c>
      <c r="AD64" s="24" t="e">
        <f>(T64-'ModelParams Lw'!O$10)/'ModelParams Lw'!O$11</f>
        <v>#DIV/0!</v>
      </c>
      <c r="AE64" s="24" t="e">
        <f>(U64-'ModelParams Lw'!P$10)/'ModelParams Lw'!P$11</f>
        <v>#DIV/0!</v>
      </c>
      <c r="AF64" s="24" t="e">
        <f>(V64-'ModelParams Lw'!Q$10)/'ModelParams Lw'!Q$11</f>
        <v>#DIV/0!</v>
      </c>
      <c r="AG64" s="24" t="e">
        <f>(W64-'ModelParams Lw'!R$10)/'ModelParams Lw'!R$11</f>
        <v>#DIV/0!</v>
      </c>
      <c r="AH64" s="24" t="e">
        <f>(X64-'ModelParams Lw'!S$10)/'ModelParams Lw'!S$11</f>
        <v>#DIV/0!</v>
      </c>
      <c r="AI64" s="24" t="e">
        <f>(Y64-'ModelParams Lw'!T$10)/'ModelParams Lw'!T$11</f>
        <v>#DIV/0!</v>
      </c>
      <c r="AJ64" s="24" t="e">
        <f>(Z64-'ModelParams Lw'!U$10)/'ModelParams Lw'!U$11</f>
        <v>#DIV/0!</v>
      </c>
      <c r="AK64" s="24" t="e">
        <f>(AA64-'ModelParams Lw'!V$10)/'ModelParams Lw'!V$11</f>
        <v>#DIV/0!</v>
      </c>
      <c r="AL64" s="24" t="e">
        <f t="shared" si="17"/>
        <v>#DIV/0!</v>
      </c>
      <c r="AM64" s="24" t="e">
        <f>LOOKUP($G64,SilencerParams!$E$3:$E$98,SilencerParams!K$3:K$98)</f>
        <v>#DIV/0!</v>
      </c>
      <c r="AN64" s="24" t="e">
        <f>LOOKUP($G64,SilencerParams!$E$3:$E$98,SilencerParams!L$3:L$98)</f>
        <v>#DIV/0!</v>
      </c>
      <c r="AO64" s="24" t="e">
        <f>LOOKUP($G64,SilencerParams!$E$3:$E$98,SilencerParams!M$3:M$98)</f>
        <v>#DIV/0!</v>
      </c>
      <c r="AP64" s="24" t="e">
        <f>LOOKUP($G64,SilencerParams!$E$3:$E$98,SilencerParams!N$3:N$98)</f>
        <v>#DIV/0!</v>
      </c>
      <c r="AQ64" s="24" t="e">
        <f>LOOKUP($G64,SilencerParams!$E$3:$E$98,SilencerParams!O$3:O$98)</f>
        <v>#DIV/0!</v>
      </c>
      <c r="AR64" s="24" t="e">
        <f>LOOKUP($G64,SilencerParams!$E$3:$E$98,SilencerParams!P$3:P$98)</f>
        <v>#DIV/0!</v>
      </c>
      <c r="AS64" s="24" t="e">
        <f>LOOKUP($G64,SilencerParams!$E$3:$E$98,SilencerParams!Q$3:Q$98)</f>
        <v>#DIV/0!</v>
      </c>
      <c r="AT64" s="24" t="e">
        <f>LOOKUP($G64,SilencerParams!$E$3:$E$98,SilencerParams!R$3:R$98)</f>
        <v>#DIV/0!</v>
      </c>
      <c r="AU64" s="151" t="e">
        <f>LOOKUP($G64,SilencerParams!$E$3:$E$98,SilencerParams!S$3:S$98)</f>
        <v>#DIV/0!</v>
      </c>
      <c r="AV64" s="151" t="e">
        <f>LOOKUP($G64,SilencerParams!$E$3:$E$98,SilencerParams!T$3:T$98)</f>
        <v>#DIV/0!</v>
      </c>
      <c r="AW64" s="151" t="e">
        <f>LOOKUP($G64,SilencerParams!$E$3:$E$98,SilencerParams!U$3:U$98)</f>
        <v>#DIV/0!</v>
      </c>
      <c r="AX64" s="151" t="e">
        <f>LOOKUP($G64,SilencerParams!$E$3:$E$98,SilencerParams!V$3:V$98)</f>
        <v>#DIV/0!</v>
      </c>
      <c r="AY64" s="151" t="e">
        <f>LOOKUP($G64,SilencerParams!$E$3:$E$98,SilencerParams!W$3:W$98)</f>
        <v>#DIV/0!</v>
      </c>
      <c r="AZ64" s="151" t="e">
        <f>LOOKUP($G64,SilencerParams!$E$3:$E$98,SilencerParams!X$3:X$98)</f>
        <v>#DIV/0!</v>
      </c>
      <c r="BA64" s="151" t="e">
        <f>LOOKUP($G64,SilencerParams!$E$3:$E$98,SilencerParams!Y$3:Y$98)</f>
        <v>#DIV/0!</v>
      </c>
      <c r="BB64" s="151" t="e">
        <f>LOOKUP($G64,SilencerParams!$E$3:$E$98,SilencerParams!Z$3:Z$98)</f>
        <v>#DIV/0!</v>
      </c>
      <c r="BC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LOOKUP(IF(MROUND($AL64,2)&lt;=$AL64,CONCATENATE($D64,IF($F64&gt;=1000,$F64,CONCATENATE(0,$F64)),CONCATENATE(0,MROUND($AL64,2)+2)),CONCATENATE($D64,IF($F64&gt;=1000,$F64,CONCATENATE(0,$F64)),CONCATENATE(0,MROUND($AL64,2)-2))),SilencerParams!$E$3:$E$98,SilencerParams!S$3:S$98)</f>
        <v>#DIV/0!</v>
      </c>
      <c r="BD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LOOKUP(IF(MROUND($AL64,2)&lt;=$AL64,CONCATENATE($D64,IF($F64&gt;=1000,$F64,CONCATENATE(0,$F64)),CONCATENATE(0,MROUND($AL64,2)+2)),CONCATENATE($D64,IF($F64&gt;=1000,$F64,CONCATENATE(0,$F64)),CONCATENATE(0,MROUND($AL64,2)-2))),SilencerParams!$E$3:$E$98,SilencerParams!T$3:T$98)</f>
        <v>#DIV/0!</v>
      </c>
      <c r="BE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LOOKUP(IF(MROUND($AL64,2)&lt;=$AL64,CONCATENATE($D64,IF($F64&gt;=1000,$F64,CONCATENATE(0,$F64)),CONCATENATE(0,MROUND($AL64,2)+2)),CONCATENATE($D64,IF($F64&gt;=1000,$F64,CONCATENATE(0,$F64)),CONCATENATE(0,MROUND($AL64,2)-2))),SilencerParams!$E$3:$E$98,SilencerParams!U$3:U$98)</f>
        <v>#DIV/0!</v>
      </c>
      <c r="BF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LOOKUP(IF(MROUND($AL64,2)&lt;=$AL64,CONCATENATE($D64,IF($F64&gt;=1000,$F64,CONCATENATE(0,$F64)),CONCATENATE(0,MROUND($AL64,2)+2)),CONCATENATE($D64,IF($F64&gt;=1000,$F64,CONCATENATE(0,$F64)),CONCATENATE(0,MROUND($AL64,2)-2))),SilencerParams!$E$3:$E$98,SilencerParams!V$3:V$98)</f>
        <v>#DIV/0!</v>
      </c>
      <c r="BG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LOOKUP(IF(MROUND($AL64,2)&lt;=$AL64,CONCATENATE($D64,IF($F64&gt;=1000,$F64,CONCATENATE(0,$F64)),CONCATENATE(0,MROUND($AL64,2)+2)),CONCATENATE($D64,IF($F64&gt;=1000,$F64,CONCATENATE(0,$F64)),CONCATENATE(0,MROUND($AL64,2)-2))),SilencerParams!$E$3:$E$98,SilencerParams!W$3:W$98)</f>
        <v>#DIV/0!</v>
      </c>
      <c r="BH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LOOKUP(IF(MROUND($AL64,2)&lt;=$AL64,CONCATENATE($D64,IF($F64&gt;=1000,$F64,CONCATENATE(0,$F64)),CONCATENATE(0,MROUND($AL64,2)+2)),CONCATENATE($D64,IF($F64&gt;=1000,$F64,CONCATENATE(0,$F64)),CONCATENATE(0,MROUND($AL64,2)-2))),SilencerParams!$E$3:$E$98,SilencerParams!X$3:X$98)</f>
        <v>#DIV/0!</v>
      </c>
      <c r="BI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LOOKUP(IF(MROUND($AL64,2)&lt;=$AL64,CONCATENATE($D64,IF($F64&gt;=1000,$F64,CONCATENATE(0,$F64)),CONCATENATE(0,MROUND($AL64,2)+2)),CONCATENATE($D64,IF($F64&gt;=1000,$F64,CONCATENATE(0,$F64)),CONCATENATE(0,MROUND($AL64,2)-2))),SilencerParams!$E$3:$E$98,SilencerParams!Y$3:Y$98)</f>
        <v>#DIV/0!</v>
      </c>
      <c r="BJ64" s="151" t="e">
        <f>LOOKUP(IF(MROUND($AL64,2)&lt;=$AL64,CONCATENATE($D64,IF($F64&gt;=1000,$F64,CONCATENATE(0,$F64)),CONCATENATE(0,MROUND($AL64,2)+2)),CONCATENATE($D64,IF($F64&gt;=1000,$F64,CONCATENATE(0,$F64)),CONCATENATE(0,MROUND($AL64,2)-2))),SilencerParams!$E$3:$E$98,SilencerParams!Z$3:Z$98)</f>
        <v>#DIV/0!</v>
      </c>
      <c r="BK64" s="151" t="e">
        <f>IF($AL64&lt;2,LOOKUP(CONCATENATE($D64,IF($E64&gt;=1000,$E64,CONCATENATE(0,$E64)),"02"),SilencerParams!$E$3:$E$98,SilencerParams!S$3:S$98)/(LOG10(2)-LOG10(0.0001))*(LOG10($AL64)-LOG10(0.0001)),(BC64-AU64)/(LOG10(IF(MROUND($AL64,2)&lt;=$AL64,MROUND($AL64,2)+2,MROUND($AL64,2)-2))-LOG10(MROUND($AL64,2)))*(LOG10($AL64)-LOG10(MROUND($AL64,2)))+AU64)</f>
        <v>#DIV/0!</v>
      </c>
      <c r="BL64" s="151" t="e">
        <f>IF($AL64&lt;2,LOOKUP(CONCATENATE($D64,IF($E64&gt;=1000,$E64,CONCATENATE(0,$E64)),"02"),SilencerParams!$E$3:$E$98,SilencerParams!T$3:T$98)/(LOG10(2)-LOG10(0.0001))*(LOG10($AL64)-LOG10(0.0001)),(BD64-AV64)/(LOG10(IF(MROUND($AL64,2)&lt;=$AL64,MROUND($AL64,2)+2,MROUND($AL64,2)-2))-LOG10(MROUND($AL64,2)))*(LOG10($AL64)-LOG10(MROUND($AL64,2)))+AV64)</f>
        <v>#DIV/0!</v>
      </c>
      <c r="BM64" s="151" t="e">
        <f>IF($AL64&lt;2,LOOKUP(CONCATENATE($D64,IF($E64&gt;=1000,$E64,CONCATENATE(0,$E64)),"02"),SilencerParams!$E$3:$E$98,SilencerParams!U$3:U$98)/(LOG10(2)-LOG10(0.0001))*(LOG10($AL64)-LOG10(0.0001)),(BE64-AW64)/(LOG10(IF(MROUND($AL64,2)&lt;=$AL64,MROUND($AL64,2)+2,MROUND($AL64,2)-2))-LOG10(MROUND($AL64,2)))*(LOG10($AL64)-LOG10(MROUND($AL64,2)))+AW64)</f>
        <v>#DIV/0!</v>
      </c>
      <c r="BN64" s="151" t="e">
        <f>IF($AL64&lt;2,LOOKUP(CONCATENATE($D64,IF($E64&gt;=1000,$E64,CONCATENATE(0,$E64)),"02"),SilencerParams!$E$3:$E$98,SilencerParams!V$3:V$98)/(LOG10(2)-LOG10(0.0001))*(LOG10($AL64)-LOG10(0.0001)),(BF64-AX64)/(LOG10(IF(MROUND($AL64,2)&lt;=$AL64,MROUND($AL64,2)+2,MROUND($AL64,2)-2))-LOG10(MROUND($AL64,2)))*(LOG10($AL64)-LOG10(MROUND($AL64,2)))+AX64)</f>
        <v>#DIV/0!</v>
      </c>
      <c r="BO64" s="151" t="e">
        <f>IF($AL64&lt;2,LOOKUP(CONCATENATE($D64,IF($E64&gt;=1000,$E64,CONCATENATE(0,$E64)),"02"),SilencerParams!$E$3:$E$98,SilencerParams!W$3:W$98)/(LOG10(2)-LOG10(0.0001))*(LOG10($AL64)-LOG10(0.0001)),(BG64-AY64)/(LOG10(IF(MROUND($AL64,2)&lt;=$AL64,MROUND($AL64,2)+2,MROUND($AL64,2)-2))-LOG10(MROUND($AL64,2)))*(LOG10($AL64)-LOG10(MROUND($AL64,2)))+AY64)</f>
        <v>#DIV/0!</v>
      </c>
      <c r="BP64" s="151" t="e">
        <f>IF($AL64&lt;2,LOOKUP(CONCATENATE($D64,IF($E64&gt;=1000,$E64,CONCATENATE(0,$E64)),"02"),SilencerParams!$E$3:$E$98,SilencerParams!X$3:X$98)/(LOG10(2)-LOG10(0.0001))*(LOG10($AL64)-LOG10(0.0001)),(BH64-AZ64)/(LOG10(IF(MROUND($AL64,2)&lt;=$AL64,MROUND($AL64,2)+2,MROUND($AL64,2)-2))-LOG10(MROUND($AL64,2)))*(LOG10($AL64)-LOG10(MROUND($AL64,2)))+AZ64)</f>
        <v>#DIV/0!</v>
      </c>
      <c r="BQ64" s="151" t="e">
        <f>IF($AL64&lt;2,LOOKUP(CONCATENATE($D64,IF($E64&gt;=1000,$E64,CONCATENATE(0,$E64)),"02"),SilencerParams!$E$3:$E$98,SilencerParams!Y$3:Y$98)/(LOG10(2)-LOG10(0.0001))*(LOG10($AL64)-LOG10(0.0001)),(BI64-BA64)/(LOG10(IF(MROUND($AL64,2)&lt;=$AL64,MROUND($AL64,2)+2,MROUND($AL64,2)-2))-LOG10(MROUND($AL64,2)))*(LOG10($AL64)-LOG10(MROUND($AL64,2)))+BA64)</f>
        <v>#DIV/0!</v>
      </c>
      <c r="BR64" s="151" t="e">
        <f>IF($AL64&lt;2,LOOKUP(CONCATENATE($D64,IF($E64&gt;=1000,$E64,CONCATENATE(0,$E64)),"02"),SilencerParams!$E$3:$E$98,SilencerParams!Z$3:Z$98)/(LOG10(2)-LOG10(0.0001))*(LOG10($AL64)-LOG10(0.0001)),(BJ64-BB64)/(LOG10(IF(MROUND($AL64,2)&lt;=$AL64,MROUND($AL64,2)+2,MROUND($AL64,2)-2))-LOG10(MROUND($AL64,2)))*(LOG10($AL64)-LOG10(MROUND($AL64,2)))+BB64)</f>
        <v>#DIV/0!</v>
      </c>
      <c r="BS64" s="24" t="e">
        <f t="shared" si="18"/>
        <v>#DIV/0!</v>
      </c>
      <c r="BT64" s="24" t="e">
        <f t="shared" si="19"/>
        <v>#DIV/0!</v>
      </c>
      <c r="BU64" s="24" t="e">
        <f t="shared" si="20"/>
        <v>#DIV/0!</v>
      </c>
      <c r="BV64" s="24" t="e">
        <f t="shared" si="21"/>
        <v>#DIV/0!</v>
      </c>
      <c r="BW64" s="24" t="e">
        <f t="shared" si="22"/>
        <v>#DIV/0!</v>
      </c>
      <c r="BX64" s="24" t="e">
        <f t="shared" si="23"/>
        <v>#DIV/0!</v>
      </c>
      <c r="BY64" s="24" t="e">
        <f t="shared" si="24"/>
        <v>#DIV/0!</v>
      </c>
      <c r="BZ64" s="24" t="e">
        <f t="shared" si="25"/>
        <v>#DIV/0!</v>
      </c>
      <c r="CA64" s="24" t="e">
        <f>10*LOG10(IF(BS64="",0,POWER(10,((BS64+'ModelParams Lw'!$O$4)/10))) +IF(BT64="",0,POWER(10,((BT64+'ModelParams Lw'!$P$4)/10))) +IF(BU64="",0,POWER(10,((BU64+'ModelParams Lw'!$Q$4)/10))) +IF(BV64="",0,POWER(10,((BV64+'ModelParams Lw'!$R$4)/10))) +IF(BW64="",0,POWER(10,((BW64+'ModelParams Lw'!$S$4)/10))) +IF(BX64="",0,POWER(10,((BX64+'ModelParams Lw'!$T$4)/10))) +IF(BY64="",0,POWER(10,((BY64+'ModelParams Lw'!$U$4)/10)))+IF(BZ64="",0,POWER(10,((BZ64+'ModelParams Lw'!$V$4)/10))))</f>
        <v>#DIV/0!</v>
      </c>
      <c r="CB64" s="24" t="e">
        <f t="shared" si="26"/>
        <v>#DIV/0!</v>
      </c>
      <c r="CC64" s="24" t="e">
        <f>(BS64-'ModelParams Lw'!O$10)/'ModelParams Lw'!O$11</f>
        <v>#DIV/0!</v>
      </c>
      <c r="CD64" s="24" t="e">
        <f>(BT64-'ModelParams Lw'!P$10)/'ModelParams Lw'!P$11</f>
        <v>#DIV/0!</v>
      </c>
      <c r="CE64" s="24" t="e">
        <f>(BU64-'ModelParams Lw'!Q$10)/'ModelParams Lw'!Q$11</f>
        <v>#DIV/0!</v>
      </c>
      <c r="CF64" s="24" t="e">
        <f>(BV64-'ModelParams Lw'!R$10)/'ModelParams Lw'!R$11</f>
        <v>#DIV/0!</v>
      </c>
      <c r="CG64" s="24" t="e">
        <f>(BW64-'ModelParams Lw'!S$10)/'ModelParams Lw'!S$11</f>
        <v>#DIV/0!</v>
      </c>
      <c r="CH64" s="24" t="e">
        <f>(BX64-'ModelParams Lw'!T$10)/'ModelParams Lw'!T$11</f>
        <v>#DIV/0!</v>
      </c>
      <c r="CI64" s="24" t="e">
        <f>(BY64-'ModelParams Lw'!U$10)/'ModelParams Lw'!U$11</f>
        <v>#DIV/0!</v>
      </c>
      <c r="CJ64" s="24" t="e">
        <f>(BZ64-'ModelParams Lw'!V$10)/'ModelParams Lw'!V$11</f>
        <v>#DIV/0!</v>
      </c>
      <c r="CK64" s="24">
        <f>IF(Calcul!$E69="SW",'ModelParams Lw'!C$18+'ModelParams Lw'!C$19*LOG(CK$3)+'ModelParams Lw'!C$20*(PI()/4*($D64/1000)^2),IF('ModelParams Lw'!C$21+'ModelParams Lw'!C$22*LOG(CK$3)+'ModelParams Lw'!C$23*(PI()/4*($D64/1000)^2)&lt;'ModelParams Lw'!C$18+'ModelParams Lw'!C$19*LOG(CK$3)+'ModelParams Lw'!C$20*(PI()/4*($D64/1000)^2),'ModelParams Lw'!C$18+'ModelParams Lw'!C$19*LOG(CK$3)+'ModelParams Lw'!C$20*(PI()/4*($D64/1000)^2),'ModelParams Lw'!C$21+'ModelParams Lw'!C$22*LOG(CK$3)+'ModelParams Lw'!C$23*(PI()/4*($D64/1000)^2)))</f>
        <v>31.246735224896717</v>
      </c>
      <c r="CL64" s="24">
        <f>IF(Calcul!$E69="SW",'ModelParams Lw'!D$18+'ModelParams Lw'!D$19*LOG(CL$3)+'ModelParams Lw'!D$20*(PI()/4*($D64/1000)^2),IF('ModelParams Lw'!D$21+'ModelParams Lw'!D$22*LOG(CL$3)+'ModelParams Lw'!D$23*(PI()/4*($D64/1000)^2)&lt;'ModelParams Lw'!D$18+'ModelParams Lw'!D$19*LOG(CL$3)+'ModelParams Lw'!D$20*(PI()/4*($D64/1000)^2),'ModelParams Lw'!D$18+'ModelParams Lw'!D$19*LOG(CL$3)+'ModelParams Lw'!D$20*(PI()/4*($D64/1000)^2),'ModelParams Lw'!D$21+'ModelParams Lw'!D$22*LOG(CL$3)+'ModelParams Lw'!D$23*(PI()/4*($D64/1000)^2)))</f>
        <v>39.203910379364636</v>
      </c>
      <c r="CM64" s="24">
        <f>IF(Calcul!$E69="SW",'ModelParams Lw'!E$18+'ModelParams Lw'!E$19*LOG(CM$3)+'ModelParams Lw'!E$20*(PI()/4*($D64/1000)^2),IF('ModelParams Lw'!E$21+'ModelParams Lw'!E$22*LOG(CM$3)+'ModelParams Lw'!E$23*(PI()/4*($D64/1000)^2)&lt;'ModelParams Lw'!E$18+'ModelParams Lw'!E$19*LOG(CM$3)+'ModelParams Lw'!E$20*(PI()/4*($D64/1000)^2),'ModelParams Lw'!E$18+'ModelParams Lw'!E$19*LOG(CM$3)+'ModelParams Lw'!E$20*(PI()/4*($D64/1000)^2),'ModelParams Lw'!E$21+'ModelParams Lw'!E$22*LOG(CM$3)+'ModelParams Lw'!E$23*(PI()/4*($D64/1000)^2)))</f>
        <v>38.761096154158118</v>
      </c>
      <c r="CN64" s="24">
        <f>IF(Calcul!$E69="SW",'ModelParams Lw'!F$18+'ModelParams Lw'!F$19*LOG(CN$3)+'ModelParams Lw'!F$20*(PI()/4*($D64/1000)^2),IF('ModelParams Lw'!F$21+'ModelParams Lw'!F$22*LOG(CN$3)+'ModelParams Lw'!F$23*(PI()/4*($D64/1000)^2)&lt;'ModelParams Lw'!F$18+'ModelParams Lw'!F$19*LOG(CN$3)+'ModelParams Lw'!F$20*(PI()/4*($D64/1000)^2),'ModelParams Lw'!F$18+'ModelParams Lw'!F$19*LOG(CN$3)+'ModelParams Lw'!F$20*(PI()/4*($D64/1000)^2),'ModelParams Lw'!F$21+'ModelParams Lw'!F$22*LOG(CN$3)+'ModelParams Lw'!F$23*(PI()/4*($D64/1000)^2)))</f>
        <v>42.457901012674256</v>
      </c>
      <c r="CO64" s="24">
        <f>IF(Calcul!$E69="SW",'ModelParams Lw'!G$18+'ModelParams Lw'!G$19*LOG(CO$3)+'ModelParams Lw'!G$20*(PI()/4*($D64/1000)^2),IF('ModelParams Lw'!G$21+'ModelParams Lw'!G$22*LOG(CO$3)+'ModelParams Lw'!G$23*(PI()/4*($D64/1000)^2)&lt;'ModelParams Lw'!G$18+'ModelParams Lw'!G$19*LOG(CO$3)+'ModelParams Lw'!G$20*(PI()/4*($D64/1000)^2),'ModelParams Lw'!G$18+'ModelParams Lw'!G$19*LOG(CO$3)+'ModelParams Lw'!G$20*(PI()/4*($D64/1000)^2),'ModelParams Lw'!G$21+'ModelParams Lw'!G$22*LOG(CO$3)+'ModelParams Lw'!G$23*(PI()/4*($D64/1000)^2)))</f>
        <v>39.983812335865188</v>
      </c>
      <c r="CP64" s="24">
        <f>IF(Calcul!$E69="SW",'ModelParams Lw'!H$18+'ModelParams Lw'!H$19*LOG(CP$3)+'ModelParams Lw'!H$20*(PI()/4*($D64/1000)^2),IF('ModelParams Lw'!H$21+'ModelParams Lw'!H$22*LOG(CP$3)+'ModelParams Lw'!H$23*(PI()/4*($D64/1000)^2)&lt;'ModelParams Lw'!H$18+'ModelParams Lw'!H$19*LOG(CP$3)+'ModelParams Lw'!H$20*(PI()/4*($D64/1000)^2),'ModelParams Lw'!H$18+'ModelParams Lw'!H$19*LOG(CP$3)+'ModelParams Lw'!H$20*(PI()/4*($D64/1000)^2),'ModelParams Lw'!H$21+'ModelParams Lw'!H$22*LOG(CP$3)+'ModelParams Lw'!H$23*(PI()/4*($D64/1000)^2)))</f>
        <v>40.306137042572608</v>
      </c>
      <c r="CQ64" s="24">
        <f>IF(Calcul!$E69="SW",'ModelParams Lw'!I$18+'ModelParams Lw'!I$19*LOG(CQ$3)+'ModelParams Lw'!I$20*(PI()/4*($D64/1000)^2),IF('ModelParams Lw'!I$21+'ModelParams Lw'!I$22*LOG(CQ$3)+'ModelParams Lw'!I$23*(PI()/4*($D64/1000)^2)&lt;'ModelParams Lw'!I$18+'ModelParams Lw'!I$19*LOG(CQ$3)+'ModelParams Lw'!I$20*(PI()/4*($D64/1000)^2),'ModelParams Lw'!I$18+'ModelParams Lw'!I$19*LOG(CQ$3)+'ModelParams Lw'!I$20*(PI()/4*($D64/1000)^2),'ModelParams Lw'!I$21+'ModelParams Lw'!I$22*LOG(CQ$3)+'ModelParams Lw'!I$23*(PI()/4*($D64/1000)^2)))</f>
        <v>35.604370798776131</v>
      </c>
      <c r="CR64" s="24">
        <f>IF(Calcul!$E69="SW",'ModelParams Lw'!J$18+'ModelParams Lw'!J$19*LOG(CR$3)+'ModelParams Lw'!J$20*(PI()/4*($D64/1000)^2),IF('ModelParams Lw'!J$21+'ModelParams Lw'!J$22*LOG(CR$3)+'ModelParams Lw'!J$23*(PI()/4*($D64/1000)^2)&lt;'ModelParams Lw'!J$18+'ModelParams Lw'!J$19*LOG(CR$3)+'ModelParams Lw'!J$20*(PI()/4*($D64/1000)^2),'ModelParams Lw'!J$18+'ModelParams Lw'!J$19*LOG(CR$3)+'ModelParams Lw'!J$20*(PI()/4*($D64/1000)^2),'ModelParams Lw'!J$21+'ModelParams Lw'!J$22*LOG(CR$3)+'ModelParams Lw'!J$23*(PI()/4*($D64/1000)^2)))</f>
        <v>26.405199060578074</v>
      </c>
      <c r="CS64" s="24" t="e">
        <f t="shared" si="3"/>
        <v>#DIV/0!</v>
      </c>
      <c r="CT64" s="24" t="e">
        <f t="shared" si="4"/>
        <v>#DIV/0!</v>
      </c>
      <c r="CU64" s="24" t="e">
        <f t="shared" si="5"/>
        <v>#DIV/0!</v>
      </c>
      <c r="CV64" s="24" t="e">
        <f t="shared" si="6"/>
        <v>#DIV/0!</v>
      </c>
      <c r="CW64" s="24" t="e">
        <f t="shared" si="7"/>
        <v>#DIV/0!</v>
      </c>
      <c r="CX64" s="24" t="e">
        <f t="shared" si="8"/>
        <v>#DIV/0!</v>
      </c>
      <c r="CY64" s="24" t="e">
        <f t="shared" si="9"/>
        <v>#DIV/0!</v>
      </c>
      <c r="CZ64" s="24" t="e">
        <f t="shared" si="10"/>
        <v>#DIV/0!</v>
      </c>
      <c r="DA64" s="24" t="e">
        <f>10*LOG10(IF(CS64="",0,POWER(10,((CS64+'ModelParams Lw'!$O$4)/10))) +IF(CT64="",0,POWER(10,((CT64+'ModelParams Lw'!$P$4)/10))) +IF(CU64="",0,POWER(10,((CU64+'ModelParams Lw'!$Q$4)/10))) +IF(CV64="",0,POWER(10,((CV64+'ModelParams Lw'!$R$4)/10))) +IF(CW64="",0,POWER(10,((CW64+'ModelParams Lw'!$S$4)/10))) +IF(CX64="",0,POWER(10,((CX64+'ModelParams Lw'!$T$4)/10))) +IF(CY64="",0,POWER(10,((CY64+'ModelParams Lw'!$U$4)/10)))+IF(CZ64="",0,POWER(10,((CZ64+'ModelParams Lw'!$V$4)/10))))</f>
        <v>#DIV/0!</v>
      </c>
      <c r="DB64" s="24" t="e">
        <f t="shared" si="27"/>
        <v>#DIV/0!</v>
      </c>
      <c r="DC64" s="24" t="e">
        <f>(CS64-'ModelParams Lw'!$O$10)/'ModelParams Lw'!$O$11</f>
        <v>#DIV/0!</v>
      </c>
      <c r="DD64" s="24" t="e">
        <f>(CT64-'ModelParams Lw'!$P$10)/'ModelParams Lw'!$P$11</f>
        <v>#DIV/0!</v>
      </c>
      <c r="DE64" s="24" t="e">
        <f>(CU64-'ModelParams Lw'!$Q$10)/'ModelParams Lw'!$Q$11</f>
        <v>#DIV/0!</v>
      </c>
      <c r="DF64" s="24" t="e">
        <f>(CV64-'ModelParams Lw'!$R$10)/'ModelParams Lw'!$R$11</f>
        <v>#DIV/0!</v>
      </c>
      <c r="DG64" s="24" t="e">
        <f>(CW64-'ModelParams Lw'!$S$10)/'ModelParams Lw'!$S$11</f>
        <v>#DIV/0!</v>
      </c>
      <c r="DH64" s="24" t="e">
        <f>(CX64-'ModelParams Lw'!$T$10)/'ModelParams Lw'!$T$11</f>
        <v>#DIV/0!</v>
      </c>
      <c r="DI64" s="24" t="e">
        <f>(CY64-'ModelParams Lw'!$U$10)/'ModelParams Lw'!$U$11</f>
        <v>#DIV/0!</v>
      </c>
      <c r="DJ64" s="24" t="e">
        <f>(CZ64-'ModelParams Lw'!$V$10)/'ModelParams Lw'!$V$11</f>
        <v>#DIV/0!</v>
      </c>
    </row>
    <row r="65" spans="1:114">
      <c r="A65" s="12">
        <f>Calcul!B67</f>
        <v>0</v>
      </c>
      <c r="B65" s="12">
        <f t="shared" si="11"/>
        <v>0</v>
      </c>
      <c r="C65" s="12">
        <f>Calcul!C67</f>
        <v>0</v>
      </c>
      <c r="D65" s="12">
        <f>Calcul!D70</f>
        <v>0</v>
      </c>
      <c r="E65" s="12">
        <f t="shared" si="12"/>
        <v>400</v>
      </c>
      <c r="F65" s="12">
        <f t="shared" si="13"/>
        <v>900</v>
      </c>
      <c r="G65" s="12" t="e">
        <f t="shared" si="14"/>
        <v>#DIV/0!</v>
      </c>
      <c r="H65" s="24" t="e">
        <f t="shared" si="28"/>
        <v>#DIV/0!</v>
      </c>
      <c r="I65" s="24">
        <f>'ModelParams Lw'!$B$6*EXP('ModelParams Lw'!$C$6*D65)</f>
        <v>-0.98585217513044054</v>
      </c>
      <c r="J65" s="24">
        <f>'ModelParams Lw'!$B$7*D65^2+'ModelParams Lw'!$C$7*D65+'ModelParams Lw'!$D$7</f>
        <v>-7.1</v>
      </c>
      <c r="K65" s="24">
        <f>'ModelParams Lw'!$B$8*D65^2+'ModelParams Lw'!$C$8*D65+'ModelParams Lw'!$D$8</f>
        <v>46.485999999999997</v>
      </c>
      <c r="L65" s="21" t="e">
        <f t="shared" si="29"/>
        <v>#DIV/0!</v>
      </c>
      <c r="M65" s="21" t="e">
        <f t="shared" si="29"/>
        <v>#DIV/0!</v>
      </c>
      <c r="N65" s="21" t="e">
        <f t="shared" si="29"/>
        <v>#DIV/0!</v>
      </c>
      <c r="O65" s="21" t="e">
        <f t="shared" si="29"/>
        <v>#DIV/0!</v>
      </c>
      <c r="P65" s="21" t="e">
        <f t="shared" si="29"/>
        <v>#DIV/0!</v>
      </c>
      <c r="Q65" s="21" t="e">
        <f t="shared" si="29"/>
        <v>#DIV/0!</v>
      </c>
      <c r="R65" s="21" t="e">
        <f t="shared" si="29"/>
        <v>#DIV/0!</v>
      </c>
      <c r="S65" s="21" t="e">
        <f t="shared" si="29"/>
        <v>#DIV/0!</v>
      </c>
      <c r="T65" s="24" t="e">
        <f>'ModelParams Lw'!$B$3+'ModelParams Lw'!$B$4*LOG10($B65/3600/(PI()/4*($D65/1000)^2))+'ModelParams Lw'!$B$5*LOG10(2*$H65/(1.2*($B65/3600/(PI()/4*($D65/1000)^2))^2))+10*LOG10($D65/1000)+L65</f>
        <v>#DIV/0!</v>
      </c>
      <c r="U65" s="24" t="e">
        <f>'ModelParams Lw'!$B$3+'ModelParams Lw'!$B$4*LOG10($B65/3600/(PI()/4*($D65/1000)^2))+'ModelParams Lw'!$B$5*LOG10(2*$H65/(1.2*($B65/3600/(PI()/4*($D65/1000)^2))^2))+10*LOG10($D65/1000)+M65</f>
        <v>#DIV/0!</v>
      </c>
      <c r="V65" s="24" t="e">
        <f>'ModelParams Lw'!$B$3+'ModelParams Lw'!$B$4*LOG10($B65/3600/(PI()/4*($D65/1000)^2))+'ModelParams Lw'!$B$5*LOG10(2*$H65/(1.2*($B65/3600/(PI()/4*($D65/1000)^2))^2))+10*LOG10($D65/1000)+N65</f>
        <v>#DIV/0!</v>
      </c>
      <c r="W65" s="24" t="e">
        <f>'ModelParams Lw'!$B$3+'ModelParams Lw'!$B$4*LOG10($B65/3600/(PI()/4*($D65/1000)^2))+'ModelParams Lw'!$B$5*LOG10(2*$H65/(1.2*($B65/3600/(PI()/4*($D65/1000)^2))^2))+10*LOG10($D65/1000)+O65</f>
        <v>#DIV/0!</v>
      </c>
      <c r="X65" s="24" t="e">
        <f>'ModelParams Lw'!$B$3+'ModelParams Lw'!$B$4*LOG10($B65/3600/(PI()/4*($D65/1000)^2))+'ModelParams Lw'!$B$5*LOG10(2*$H65/(1.2*($B65/3600/(PI()/4*($D65/1000)^2))^2))+10*LOG10($D65/1000)+P65</f>
        <v>#DIV/0!</v>
      </c>
      <c r="Y65" s="24" t="e">
        <f>'ModelParams Lw'!$B$3+'ModelParams Lw'!$B$4*LOG10($B65/3600/(PI()/4*($D65/1000)^2))+'ModelParams Lw'!$B$5*LOG10(2*$H65/(1.2*($B65/3600/(PI()/4*($D65/1000)^2))^2))+10*LOG10($D65/1000)+Q65</f>
        <v>#DIV/0!</v>
      </c>
      <c r="Z65" s="24" t="e">
        <f>'ModelParams Lw'!$B$3+'ModelParams Lw'!$B$4*LOG10($B65/3600/(PI()/4*($D65/1000)^2))+'ModelParams Lw'!$B$5*LOG10(2*$H65/(1.2*($B65/3600/(PI()/4*($D65/1000)^2))^2))+10*LOG10($D65/1000)+R65</f>
        <v>#DIV/0!</v>
      </c>
      <c r="AA65" s="24" t="e">
        <f>'ModelParams Lw'!$B$3+'ModelParams Lw'!$B$4*LOG10($B65/3600/(PI()/4*($D65/1000)^2))+'ModelParams Lw'!$B$5*LOG10(2*$H65/(1.2*($B65/3600/(PI()/4*($D65/1000)^2))^2))+10*LOG10($D65/1000)+S65</f>
        <v>#DIV/0!</v>
      </c>
      <c r="AB65" s="24" t="e">
        <f>10*LOG10(IF(T65="",0,POWER(10,((T65+'ModelParams Lw'!$O$4)/10))) +IF(U65="",0,POWER(10,((U65+'ModelParams Lw'!$P$4)/10))) +IF(V65="",0,POWER(10,((V65+'ModelParams Lw'!$Q$4)/10))) +IF(W65="",0,POWER(10,((W65+'ModelParams Lw'!$R$4)/10))) +IF(X65="",0,POWER(10,((X65+'ModelParams Lw'!$S$4)/10))) +IF(Y65="",0,POWER(10,((Y65+'ModelParams Lw'!$T$4)/10))) +IF(Z65="",0,POWER(10,((Z65+'ModelParams Lw'!$U$4)/10)))+IF(AA65="",0,POWER(10,((AA65+'ModelParams Lw'!$V$4)/10))))</f>
        <v>#DIV/0!</v>
      </c>
      <c r="AC65" s="24" t="e">
        <f t="shared" si="16"/>
        <v>#DIV/0!</v>
      </c>
      <c r="AD65" s="24" t="e">
        <f>(T65-'ModelParams Lw'!O$10)/'ModelParams Lw'!O$11</f>
        <v>#DIV/0!</v>
      </c>
      <c r="AE65" s="24" t="e">
        <f>(U65-'ModelParams Lw'!P$10)/'ModelParams Lw'!P$11</f>
        <v>#DIV/0!</v>
      </c>
      <c r="AF65" s="24" t="e">
        <f>(V65-'ModelParams Lw'!Q$10)/'ModelParams Lw'!Q$11</f>
        <v>#DIV/0!</v>
      </c>
      <c r="AG65" s="24" t="e">
        <f>(W65-'ModelParams Lw'!R$10)/'ModelParams Lw'!R$11</f>
        <v>#DIV/0!</v>
      </c>
      <c r="AH65" s="24" t="e">
        <f>(X65-'ModelParams Lw'!S$10)/'ModelParams Lw'!S$11</f>
        <v>#DIV/0!</v>
      </c>
      <c r="AI65" s="24" t="e">
        <f>(Y65-'ModelParams Lw'!T$10)/'ModelParams Lw'!T$11</f>
        <v>#DIV/0!</v>
      </c>
      <c r="AJ65" s="24" t="e">
        <f>(Z65-'ModelParams Lw'!U$10)/'ModelParams Lw'!U$11</f>
        <v>#DIV/0!</v>
      </c>
      <c r="AK65" s="24" t="e">
        <f>(AA65-'ModelParams Lw'!V$10)/'ModelParams Lw'!V$11</f>
        <v>#DIV/0!</v>
      </c>
      <c r="AL65" s="24" t="e">
        <f t="shared" si="17"/>
        <v>#DIV/0!</v>
      </c>
      <c r="AM65" s="24" t="e">
        <f>LOOKUP($G65,SilencerParams!$E$3:$E$98,SilencerParams!K$3:K$98)</f>
        <v>#DIV/0!</v>
      </c>
      <c r="AN65" s="24" t="e">
        <f>LOOKUP($G65,SilencerParams!$E$3:$E$98,SilencerParams!L$3:L$98)</f>
        <v>#DIV/0!</v>
      </c>
      <c r="AO65" s="24" t="e">
        <f>LOOKUP($G65,SilencerParams!$E$3:$E$98,SilencerParams!M$3:M$98)</f>
        <v>#DIV/0!</v>
      </c>
      <c r="AP65" s="24" t="e">
        <f>LOOKUP($G65,SilencerParams!$E$3:$E$98,SilencerParams!N$3:N$98)</f>
        <v>#DIV/0!</v>
      </c>
      <c r="AQ65" s="24" t="e">
        <f>LOOKUP($G65,SilencerParams!$E$3:$E$98,SilencerParams!O$3:O$98)</f>
        <v>#DIV/0!</v>
      </c>
      <c r="AR65" s="24" t="e">
        <f>LOOKUP($G65,SilencerParams!$E$3:$E$98,SilencerParams!P$3:P$98)</f>
        <v>#DIV/0!</v>
      </c>
      <c r="AS65" s="24" t="e">
        <f>LOOKUP($G65,SilencerParams!$E$3:$E$98,SilencerParams!Q$3:Q$98)</f>
        <v>#DIV/0!</v>
      </c>
      <c r="AT65" s="24" t="e">
        <f>LOOKUP($G65,SilencerParams!$E$3:$E$98,SilencerParams!R$3:R$98)</f>
        <v>#DIV/0!</v>
      </c>
      <c r="AU65" s="151" t="e">
        <f>LOOKUP($G65,SilencerParams!$E$3:$E$98,SilencerParams!S$3:S$98)</f>
        <v>#DIV/0!</v>
      </c>
      <c r="AV65" s="151" t="e">
        <f>LOOKUP($G65,SilencerParams!$E$3:$E$98,SilencerParams!T$3:T$98)</f>
        <v>#DIV/0!</v>
      </c>
      <c r="AW65" s="151" t="e">
        <f>LOOKUP($G65,SilencerParams!$E$3:$E$98,SilencerParams!U$3:U$98)</f>
        <v>#DIV/0!</v>
      </c>
      <c r="AX65" s="151" t="e">
        <f>LOOKUP($G65,SilencerParams!$E$3:$E$98,SilencerParams!V$3:V$98)</f>
        <v>#DIV/0!</v>
      </c>
      <c r="AY65" s="151" t="e">
        <f>LOOKUP($G65,SilencerParams!$E$3:$E$98,SilencerParams!W$3:W$98)</f>
        <v>#DIV/0!</v>
      </c>
      <c r="AZ65" s="151" t="e">
        <f>LOOKUP($G65,SilencerParams!$E$3:$E$98,SilencerParams!X$3:X$98)</f>
        <v>#DIV/0!</v>
      </c>
      <c r="BA65" s="151" t="e">
        <f>LOOKUP($G65,SilencerParams!$E$3:$E$98,SilencerParams!Y$3:Y$98)</f>
        <v>#DIV/0!</v>
      </c>
      <c r="BB65" s="151" t="e">
        <f>LOOKUP($G65,SilencerParams!$E$3:$E$98,SilencerParams!Z$3:Z$98)</f>
        <v>#DIV/0!</v>
      </c>
      <c r="BC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LOOKUP(IF(MROUND($AL65,2)&lt;=$AL65,CONCATENATE($D65,IF($F65&gt;=1000,$F65,CONCATENATE(0,$F65)),CONCATENATE(0,MROUND($AL65,2)+2)),CONCATENATE($D65,IF($F65&gt;=1000,$F65,CONCATENATE(0,$F65)),CONCATENATE(0,MROUND($AL65,2)-2))),SilencerParams!$E$3:$E$98,SilencerParams!S$3:S$98)</f>
        <v>#DIV/0!</v>
      </c>
      <c r="BD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LOOKUP(IF(MROUND($AL65,2)&lt;=$AL65,CONCATENATE($D65,IF($F65&gt;=1000,$F65,CONCATENATE(0,$F65)),CONCATENATE(0,MROUND($AL65,2)+2)),CONCATENATE($D65,IF($F65&gt;=1000,$F65,CONCATENATE(0,$F65)),CONCATENATE(0,MROUND($AL65,2)-2))),SilencerParams!$E$3:$E$98,SilencerParams!T$3:T$98)</f>
        <v>#DIV/0!</v>
      </c>
      <c r="BE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LOOKUP(IF(MROUND($AL65,2)&lt;=$AL65,CONCATENATE($D65,IF($F65&gt;=1000,$F65,CONCATENATE(0,$F65)),CONCATENATE(0,MROUND($AL65,2)+2)),CONCATENATE($D65,IF($F65&gt;=1000,$F65,CONCATENATE(0,$F65)),CONCATENATE(0,MROUND($AL65,2)-2))),SilencerParams!$E$3:$E$98,SilencerParams!U$3:U$98)</f>
        <v>#DIV/0!</v>
      </c>
      <c r="BF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LOOKUP(IF(MROUND($AL65,2)&lt;=$AL65,CONCATENATE($D65,IF($F65&gt;=1000,$F65,CONCATENATE(0,$F65)),CONCATENATE(0,MROUND($AL65,2)+2)),CONCATENATE($D65,IF($F65&gt;=1000,$F65,CONCATENATE(0,$F65)),CONCATENATE(0,MROUND($AL65,2)-2))),SilencerParams!$E$3:$E$98,SilencerParams!V$3:V$98)</f>
        <v>#DIV/0!</v>
      </c>
      <c r="BG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LOOKUP(IF(MROUND($AL65,2)&lt;=$AL65,CONCATENATE($D65,IF($F65&gt;=1000,$F65,CONCATENATE(0,$F65)),CONCATENATE(0,MROUND($AL65,2)+2)),CONCATENATE($D65,IF($F65&gt;=1000,$F65,CONCATENATE(0,$F65)),CONCATENATE(0,MROUND($AL65,2)-2))),SilencerParams!$E$3:$E$98,SilencerParams!W$3:W$98)</f>
        <v>#DIV/0!</v>
      </c>
      <c r="BH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LOOKUP(IF(MROUND($AL65,2)&lt;=$AL65,CONCATENATE($D65,IF($F65&gt;=1000,$F65,CONCATENATE(0,$F65)),CONCATENATE(0,MROUND($AL65,2)+2)),CONCATENATE($D65,IF($F65&gt;=1000,$F65,CONCATENATE(0,$F65)),CONCATENATE(0,MROUND($AL65,2)-2))),SilencerParams!$E$3:$E$98,SilencerParams!X$3:X$98)</f>
        <v>#DIV/0!</v>
      </c>
      <c r="BI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LOOKUP(IF(MROUND($AL65,2)&lt;=$AL65,CONCATENATE($D65,IF($F65&gt;=1000,$F65,CONCATENATE(0,$F65)),CONCATENATE(0,MROUND($AL65,2)+2)),CONCATENATE($D65,IF($F65&gt;=1000,$F65,CONCATENATE(0,$F65)),CONCATENATE(0,MROUND($AL65,2)-2))),SilencerParams!$E$3:$E$98,SilencerParams!Y$3:Y$98)</f>
        <v>#DIV/0!</v>
      </c>
      <c r="BJ65" s="151" t="e">
        <f>LOOKUP(IF(MROUND($AL65,2)&lt;=$AL65,CONCATENATE($D65,IF($F65&gt;=1000,$F65,CONCATENATE(0,$F65)),CONCATENATE(0,MROUND($AL65,2)+2)),CONCATENATE($D65,IF($F65&gt;=1000,$F65,CONCATENATE(0,$F65)),CONCATENATE(0,MROUND($AL65,2)-2))),SilencerParams!$E$3:$E$98,SilencerParams!Z$3:Z$98)</f>
        <v>#DIV/0!</v>
      </c>
      <c r="BK65" s="151" t="e">
        <f>IF($AL65&lt;2,LOOKUP(CONCATENATE($D65,IF($E65&gt;=1000,$E65,CONCATENATE(0,$E65)),"02"),SilencerParams!$E$3:$E$98,SilencerParams!S$3:S$98)/(LOG10(2)-LOG10(0.0001))*(LOG10($AL65)-LOG10(0.0001)),(BC65-AU65)/(LOG10(IF(MROUND($AL65,2)&lt;=$AL65,MROUND($AL65,2)+2,MROUND($AL65,2)-2))-LOG10(MROUND($AL65,2)))*(LOG10($AL65)-LOG10(MROUND($AL65,2)))+AU65)</f>
        <v>#DIV/0!</v>
      </c>
      <c r="BL65" s="151" t="e">
        <f>IF($AL65&lt;2,LOOKUP(CONCATENATE($D65,IF($E65&gt;=1000,$E65,CONCATENATE(0,$E65)),"02"),SilencerParams!$E$3:$E$98,SilencerParams!T$3:T$98)/(LOG10(2)-LOG10(0.0001))*(LOG10($AL65)-LOG10(0.0001)),(BD65-AV65)/(LOG10(IF(MROUND($AL65,2)&lt;=$AL65,MROUND($AL65,2)+2,MROUND($AL65,2)-2))-LOG10(MROUND($AL65,2)))*(LOG10($AL65)-LOG10(MROUND($AL65,2)))+AV65)</f>
        <v>#DIV/0!</v>
      </c>
      <c r="BM65" s="151" t="e">
        <f>IF($AL65&lt;2,LOOKUP(CONCATENATE($D65,IF($E65&gt;=1000,$E65,CONCATENATE(0,$E65)),"02"),SilencerParams!$E$3:$E$98,SilencerParams!U$3:U$98)/(LOG10(2)-LOG10(0.0001))*(LOG10($AL65)-LOG10(0.0001)),(BE65-AW65)/(LOG10(IF(MROUND($AL65,2)&lt;=$AL65,MROUND($AL65,2)+2,MROUND($AL65,2)-2))-LOG10(MROUND($AL65,2)))*(LOG10($AL65)-LOG10(MROUND($AL65,2)))+AW65)</f>
        <v>#DIV/0!</v>
      </c>
      <c r="BN65" s="151" t="e">
        <f>IF($AL65&lt;2,LOOKUP(CONCATENATE($D65,IF($E65&gt;=1000,$E65,CONCATENATE(0,$E65)),"02"),SilencerParams!$E$3:$E$98,SilencerParams!V$3:V$98)/(LOG10(2)-LOG10(0.0001))*(LOG10($AL65)-LOG10(0.0001)),(BF65-AX65)/(LOG10(IF(MROUND($AL65,2)&lt;=$AL65,MROUND($AL65,2)+2,MROUND($AL65,2)-2))-LOG10(MROUND($AL65,2)))*(LOG10($AL65)-LOG10(MROUND($AL65,2)))+AX65)</f>
        <v>#DIV/0!</v>
      </c>
      <c r="BO65" s="151" t="e">
        <f>IF($AL65&lt;2,LOOKUP(CONCATENATE($D65,IF($E65&gt;=1000,$E65,CONCATENATE(0,$E65)),"02"),SilencerParams!$E$3:$E$98,SilencerParams!W$3:W$98)/(LOG10(2)-LOG10(0.0001))*(LOG10($AL65)-LOG10(0.0001)),(BG65-AY65)/(LOG10(IF(MROUND($AL65,2)&lt;=$AL65,MROUND($AL65,2)+2,MROUND($AL65,2)-2))-LOG10(MROUND($AL65,2)))*(LOG10($AL65)-LOG10(MROUND($AL65,2)))+AY65)</f>
        <v>#DIV/0!</v>
      </c>
      <c r="BP65" s="151" t="e">
        <f>IF($AL65&lt;2,LOOKUP(CONCATENATE($D65,IF($E65&gt;=1000,$E65,CONCATENATE(0,$E65)),"02"),SilencerParams!$E$3:$E$98,SilencerParams!X$3:X$98)/(LOG10(2)-LOG10(0.0001))*(LOG10($AL65)-LOG10(0.0001)),(BH65-AZ65)/(LOG10(IF(MROUND($AL65,2)&lt;=$AL65,MROUND($AL65,2)+2,MROUND($AL65,2)-2))-LOG10(MROUND($AL65,2)))*(LOG10($AL65)-LOG10(MROUND($AL65,2)))+AZ65)</f>
        <v>#DIV/0!</v>
      </c>
      <c r="BQ65" s="151" t="e">
        <f>IF($AL65&lt;2,LOOKUP(CONCATENATE($D65,IF($E65&gt;=1000,$E65,CONCATENATE(0,$E65)),"02"),SilencerParams!$E$3:$E$98,SilencerParams!Y$3:Y$98)/(LOG10(2)-LOG10(0.0001))*(LOG10($AL65)-LOG10(0.0001)),(BI65-BA65)/(LOG10(IF(MROUND($AL65,2)&lt;=$AL65,MROUND($AL65,2)+2,MROUND($AL65,2)-2))-LOG10(MROUND($AL65,2)))*(LOG10($AL65)-LOG10(MROUND($AL65,2)))+BA65)</f>
        <v>#DIV/0!</v>
      </c>
      <c r="BR65" s="151" t="e">
        <f>IF($AL65&lt;2,LOOKUP(CONCATENATE($D65,IF($E65&gt;=1000,$E65,CONCATENATE(0,$E65)),"02"),SilencerParams!$E$3:$E$98,SilencerParams!Z$3:Z$98)/(LOG10(2)-LOG10(0.0001))*(LOG10($AL65)-LOG10(0.0001)),(BJ65-BB65)/(LOG10(IF(MROUND($AL65,2)&lt;=$AL65,MROUND($AL65,2)+2,MROUND($AL65,2)-2))-LOG10(MROUND($AL65,2)))*(LOG10($AL65)-LOG10(MROUND($AL65,2)))+BB65)</f>
        <v>#DIV/0!</v>
      </c>
      <c r="BS65" s="24" t="e">
        <f t="shared" si="18"/>
        <v>#DIV/0!</v>
      </c>
      <c r="BT65" s="24" t="e">
        <f t="shared" si="19"/>
        <v>#DIV/0!</v>
      </c>
      <c r="BU65" s="24" t="e">
        <f t="shared" si="20"/>
        <v>#DIV/0!</v>
      </c>
      <c r="BV65" s="24" t="e">
        <f t="shared" si="21"/>
        <v>#DIV/0!</v>
      </c>
      <c r="BW65" s="24" t="e">
        <f t="shared" si="22"/>
        <v>#DIV/0!</v>
      </c>
      <c r="BX65" s="24" t="e">
        <f t="shared" si="23"/>
        <v>#DIV/0!</v>
      </c>
      <c r="BY65" s="24" t="e">
        <f t="shared" si="24"/>
        <v>#DIV/0!</v>
      </c>
      <c r="BZ65" s="24" t="e">
        <f t="shared" si="25"/>
        <v>#DIV/0!</v>
      </c>
      <c r="CA65" s="24" t="e">
        <f>10*LOG10(IF(BS65="",0,POWER(10,((BS65+'ModelParams Lw'!$O$4)/10))) +IF(BT65="",0,POWER(10,((BT65+'ModelParams Lw'!$P$4)/10))) +IF(BU65="",0,POWER(10,((BU65+'ModelParams Lw'!$Q$4)/10))) +IF(BV65="",0,POWER(10,((BV65+'ModelParams Lw'!$R$4)/10))) +IF(BW65="",0,POWER(10,((BW65+'ModelParams Lw'!$S$4)/10))) +IF(BX65="",0,POWER(10,((BX65+'ModelParams Lw'!$T$4)/10))) +IF(BY65="",0,POWER(10,((BY65+'ModelParams Lw'!$U$4)/10)))+IF(BZ65="",0,POWER(10,((BZ65+'ModelParams Lw'!$V$4)/10))))</f>
        <v>#DIV/0!</v>
      </c>
      <c r="CB65" s="24" t="e">
        <f t="shared" si="26"/>
        <v>#DIV/0!</v>
      </c>
      <c r="CC65" s="24" t="e">
        <f>(BS65-'ModelParams Lw'!O$10)/'ModelParams Lw'!O$11</f>
        <v>#DIV/0!</v>
      </c>
      <c r="CD65" s="24" t="e">
        <f>(BT65-'ModelParams Lw'!P$10)/'ModelParams Lw'!P$11</f>
        <v>#DIV/0!</v>
      </c>
      <c r="CE65" s="24" t="e">
        <f>(BU65-'ModelParams Lw'!Q$10)/'ModelParams Lw'!Q$11</f>
        <v>#DIV/0!</v>
      </c>
      <c r="CF65" s="24" t="e">
        <f>(BV65-'ModelParams Lw'!R$10)/'ModelParams Lw'!R$11</f>
        <v>#DIV/0!</v>
      </c>
      <c r="CG65" s="24" t="e">
        <f>(BW65-'ModelParams Lw'!S$10)/'ModelParams Lw'!S$11</f>
        <v>#DIV/0!</v>
      </c>
      <c r="CH65" s="24" t="e">
        <f>(BX65-'ModelParams Lw'!T$10)/'ModelParams Lw'!T$11</f>
        <v>#DIV/0!</v>
      </c>
      <c r="CI65" s="24" t="e">
        <f>(BY65-'ModelParams Lw'!U$10)/'ModelParams Lw'!U$11</f>
        <v>#DIV/0!</v>
      </c>
      <c r="CJ65" s="24" t="e">
        <f>(BZ65-'ModelParams Lw'!V$10)/'ModelParams Lw'!V$11</f>
        <v>#DIV/0!</v>
      </c>
      <c r="CK65" s="24">
        <f>IF(Calcul!$E70="SW",'ModelParams Lw'!C$18+'ModelParams Lw'!C$19*LOG(CK$3)+'ModelParams Lw'!C$20*(PI()/4*($D65/1000)^2),IF('ModelParams Lw'!C$21+'ModelParams Lw'!C$22*LOG(CK$3)+'ModelParams Lw'!C$23*(PI()/4*($D65/1000)^2)&lt;'ModelParams Lw'!C$18+'ModelParams Lw'!C$19*LOG(CK$3)+'ModelParams Lw'!C$20*(PI()/4*($D65/1000)^2),'ModelParams Lw'!C$18+'ModelParams Lw'!C$19*LOG(CK$3)+'ModelParams Lw'!C$20*(PI()/4*($D65/1000)^2),'ModelParams Lw'!C$21+'ModelParams Lw'!C$22*LOG(CK$3)+'ModelParams Lw'!C$23*(PI()/4*($D65/1000)^2)))</f>
        <v>31.246735224896717</v>
      </c>
      <c r="CL65" s="24">
        <f>IF(Calcul!$E70="SW",'ModelParams Lw'!D$18+'ModelParams Lw'!D$19*LOG(CL$3)+'ModelParams Lw'!D$20*(PI()/4*($D65/1000)^2),IF('ModelParams Lw'!D$21+'ModelParams Lw'!D$22*LOG(CL$3)+'ModelParams Lw'!D$23*(PI()/4*($D65/1000)^2)&lt;'ModelParams Lw'!D$18+'ModelParams Lw'!D$19*LOG(CL$3)+'ModelParams Lw'!D$20*(PI()/4*($D65/1000)^2),'ModelParams Lw'!D$18+'ModelParams Lw'!D$19*LOG(CL$3)+'ModelParams Lw'!D$20*(PI()/4*($D65/1000)^2),'ModelParams Lw'!D$21+'ModelParams Lw'!D$22*LOG(CL$3)+'ModelParams Lw'!D$23*(PI()/4*($D65/1000)^2)))</f>
        <v>39.203910379364636</v>
      </c>
      <c r="CM65" s="24">
        <f>IF(Calcul!$E70="SW",'ModelParams Lw'!E$18+'ModelParams Lw'!E$19*LOG(CM$3)+'ModelParams Lw'!E$20*(PI()/4*($D65/1000)^2),IF('ModelParams Lw'!E$21+'ModelParams Lw'!E$22*LOG(CM$3)+'ModelParams Lw'!E$23*(PI()/4*($D65/1000)^2)&lt;'ModelParams Lw'!E$18+'ModelParams Lw'!E$19*LOG(CM$3)+'ModelParams Lw'!E$20*(PI()/4*($D65/1000)^2),'ModelParams Lw'!E$18+'ModelParams Lw'!E$19*LOG(CM$3)+'ModelParams Lw'!E$20*(PI()/4*($D65/1000)^2),'ModelParams Lw'!E$21+'ModelParams Lw'!E$22*LOG(CM$3)+'ModelParams Lw'!E$23*(PI()/4*($D65/1000)^2)))</f>
        <v>38.761096154158118</v>
      </c>
      <c r="CN65" s="24">
        <f>IF(Calcul!$E70="SW",'ModelParams Lw'!F$18+'ModelParams Lw'!F$19*LOG(CN$3)+'ModelParams Lw'!F$20*(PI()/4*($D65/1000)^2),IF('ModelParams Lw'!F$21+'ModelParams Lw'!F$22*LOG(CN$3)+'ModelParams Lw'!F$23*(PI()/4*($D65/1000)^2)&lt;'ModelParams Lw'!F$18+'ModelParams Lw'!F$19*LOG(CN$3)+'ModelParams Lw'!F$20*(PI()/4*($D65/1000)^2),'ModelParams Lw'!F$18+'ModelParams Lw'!F$19*LOG(CN$3)+'ModelParams Lw'!F$20*(PI()/4*($D65/1000)^2),'ModelParams Lw'!F$21+'ModelParams Lw'!F$22*LOG(CN$3)+'ModelParams Lw'!F$23*(PI()/4*($D65/1000)^2)))</f>
        <v>42.457901012674256</v>
      </c>
      <c r="CO65" s="24">
        <f>IF(Calcul!$E70="SW",'ModelParams Lw'!G$18+'ModelParams Lw'!G$19*LOG(CO$3)+'ModelParams Lw'!G$20*(PI()/4*($D65/1000)^2),IF('ModelParams Lw'!G$21+'ModelParams Lw'!G$22*LOG(CO$3)+'ModelParams Lw'!G$23*(PI()/4*($D65/1000)^2)&lt;'ModelParams Lw'!G$18+'ModelParams Lw'!G$19*LOG(CO$3)+'ModelParams Lw'!G$20*(PI()/4*($D65/1000)^2),'ModelParams Lw'!G$18+'ModelParams Lw'!G$19*LOG(CO$3)+'ModelParams Lw'!G$20*(PI()/4*($D65/1000)^2),'ModelParams Lw'!G$21+'ModelParams Lw'!G$22*LOG(CO$3)+'ModelParams Lw'!G$23*(PI()/4*($D65/1000)^2)))</f>
        <v>39.983812335865188</v>
      </c>
      <c r="CP65" s="24">
        <f>IF(Calcul!$E70="SW",'ModelParams Lw'!H$18+'ModelParams Lw'!H$19*LOG(CP$3)+'ModelParams Lw'!H$20*(PI()/4*($D65/1000)^2),IF('ModelParams Lw'!H$21+'ModelParams Lw'!H$22*LOG(CP$3)+'ModelParams Lw'!H$23*(PI()/4*($D65/1000)^2)&lt;'ModelParams Lw'!H$18+'ModelParams Lw'!H$19*LOG(CP$3)+'ModelParams Lw'!H$20*(PI()/4*($D65/1000)^2),'ModelParams Lw'!H$18+'ModelParams Lw'!H$19*LOG(CP$3)+'ModelParams Lw'!H$20*(PI()/4*($D65/1000)^2),'ModelParams Lw'!H$21+'ModelParams Lw'!H$22*LOG(CP$3)+'ModelParams Lw'!H$23*(PI()/4*($D65/1000)^2)))</f>
        <v>40.306137042572608</v>
      </c>
      <c r="CQ65" s="24">
        <f>IF(Calcul!$E70="SW",'ModelParams Lw'!I$18+'ModelParams Lw'!I$19*LOG(CQ$3)+'ModelParams Lw'!I$20*(PI()/4*($D65/1000)^2),IF('ModelParams Lw'!I$21+'ModelParams Lw'!I$22*LOG(CQ$3)+'ModelParams Lw'!I$23*(PI()/4*($D65/1000)^2)&lt;'ModelParams Lw'!I$18+'ModelParams Lw'!I$19*LOG(CQ$3)+'ModelParams Lw'!I$20*(PI()/4*($D65/1000)^2),'ModelParams Lw'!I$18+'ModelParams Lw'!I$19*LOG(CQ$3)+'ModelParams Lw'!I$20*(PI()/4*($D65/1000)^2),'ModelParams Lw'!I$21+'ModelParams Lw'!I$22*LOG(CQ$3)+'ModelParams Lw'!I$23*(PI()/4*($D65/1000)^2)))</f>
        <v>35.604370798776131</v>
      </c>
      <c r="CR65" s="24">
        <f>IF(Calcul!$E70="SW",'ModelParams Lw'!J$18+'ModelParams Lw'!J$19*LOG(CR$3)+'ModelParams Lw'!J$20*(PI()/4*($D65/1000)^2),IF('ModelParams Lw'!J$21+'ModelParams Lw'!J$22*LOG(CR$3)+'ModelParams Lw'!J$23*(PI()/4*($D65/1000)^2)&lt;'ModelParams Lw'!J$18+'ModelParams Lw'!J$19*LOG(CR$3)+'ModelParams Lw'!J$20*(PI()/4*($D65/1000)^2),'ModelParams Lw'!J$18+'ModelParams Lw'!J$19*LOG(CR$3)+'ModelParams Lw'!J$20*(PI()/4*($D65/1000)^2),'ModelParams Lw'!J$21+'ModelParams Lw'!J$22*LOG(CR$3)+'ModelParams Lw'!J$23*(PI()/4*($D65/1000)^2)))</f>
        <v>26.405199060578074</v>
      </c>
      <c r="CS65" s="24" t="e">
        <f t="shared" si="3"/>
        <v>#DIV/0!</v>
      </c>
      <c r="CT65" s="24" t="e">
        <f t="shared" si="4"/>
        <v>#DIV/0!</v>
      </c>
      <c r="CU65" s="24" t="e">
        <f t="shared" si="5"/>
        <v>#DIV/0!</v>
      </c>
      <c r="CV65" s="24" t="e">
        <f t="shared" si="6"/>
        <v>#DIV/0!</v>
      </c>
      <c r="CW65" s="24" t="e">
        <f t="shared" si="7"/>
        <v>#DIV/0!</v>
      </c>
      <c r="CX65" s="24" t="e">
        <f t="shared" si="8"/>
        <v>#DIV/0!</v>
      </c>
      <c r="CY65" s="24" t="e">
        <f t="shared" si="9"/>
        <v>#DIV/0!</v>
      </c>
      <c r="CZ65" s="24" t="e">
        <f t="shared" si="10"/>
        <v>#DIV/0!</v>
      </c>
      <c r="DA65" s="24" t="e">
        <f>10*LOG10(IF(CS65="",0,POWER(10,((CS65+'ModelParams Lw'!$O$4)/10))) +IF(CT65="",0,POWER(10,((CT65+'ModelParams Lw'!$P$4)/10))) +IF(CU65="",0,POWER(10,((CU65+'ModelParams Lw'!$Q$4)/10))) +IF(CV65="",0,POWER(10,((CV65+'ModelParams Lw'!$R$4)/10))) +IF(CW65="",0,POWER(10,((CW65+'ModelParams Lw'!$S$4)/10))) +IF(CX65="",0,POWER(10,((CX65+'ModelParams Lw'!$T$4)/10))) +IF(CY65="",0,POWER(10,((CY65+'ModelParams Lw'!$U$4)/10)))+IF(CZ65="",0,POWER(10,((CZ65+'ModelParams Lw'!$V$4)/10))))</f>
        <v>#DIV/0!</v>
      </c>
      <c r="DB65" s="24" t="e">
        <f t="shared" si="27"/>
        <v>#DIV/0!</v>
      </c>
      <c r="DC65" s="24" t="e">
        <f>(CS65-'ModelParams Lw'!$O$10)/'ModelParams Lw'!$O$11</f>
        <v>#DIV/0!</v>
      </c>
      <c r="DD65" s="24" t="e">
        <f>(CT65-'ModelParams Lw'!$P$10)/'ModelParams Lw'!$P$11</f>
        <v>#DIV/0!</v>
      </c>
      <c r="DE65" s="24" t="e">
        <f>(CU65-'ModelParams Lw'!$Q$10)/'ModelParams Lw'!$Q$11</f>
        <v>#DIV/0!</v>
      </c>
      <c r="DF65" s="24" t="e">
        <f>(CV65-'ModelParams Lw'!$R$10)/'ModelParams Lw'!$R$11</f>
        <v>#DIV/0!</v>
      </c>
      <c r="DG65" s="24" t="e">
        <f>(CW65-'ModelParams Lw'!$S$10)/'ModelParams Lw'!$S$11</f>
        <v>#DIV/0!</v>
      </c>
      <c r="DH65" s="24" t="e">
        <f>(CX65-'ModelParams Lw'!$T$10)/'ModelParams Lw'!$T$11</f>
        <v>#DIV/0!</v>
      </c>
      <c r="DI65" s="24" t="e">
        <f>(CY65-'ModelParams Lw'!$U$10)/'ModelParams Lw'!$U$11</f>
        <v>#DIV/0!</v>
      </c>
      <c r="DJ65" s="24" t="e">
        <f>(CZ65-'ModelParams Lw'!$V$10)/'ModelParams Lw'!$V$11</f>
        <v>#DIV/0!</v>
      </c>
    </row>
    <row r="66" spans="1:114">
      <c r="A66" s="12">
        <f>Calcul!B68</f>
        <v>0</v>
      </c>
      <c r="B66" s="12">
        <f t="shared" si="11"/>
        <v>0</v>
      </c>
      <c r="C66" s="12">
        <f>Calcul!C68</f>
        <v>0</v>
      </c>
      <c r="D66" s="12">
        <f>Calcul!D71</f>
        <v>0</v>
      </c>
      <c r="E66" s="12">
        <f t="shared" si="12"/>
        <v>400</v>
      </c>
      <c r="F66" s="12">
        <f t="shared" si="13"/>
        <v>900</v>
      </c>
      <c r="G66" s="12" t="e">
        <f t="shared" si="14"/>
        <v>#DIV/0!</v>
      </c>
      <c r="H66" s="24" t="e">
        <f t="shared" si="28"/>
        <v>#DIV/0!</v>
      </c>
      <c r="I66" s="24">
        <f>'ModelParams Lw'!$B$6*EXP('ModelParams Lw'!$C$6*D66)</f>
        <v>-0.98585217513044054</v>
      </c>
      <c r="J66" s="24">
        <f>'ModelParams Lw'!$B$7*D66^2+'ModelParams Lw'!$C$7*D66+'ModelParams Lw'!$D$7</f>
        <v>-7.1</v>
      </c>
      <c r="K66" s="24">
        <f>'ModelParams Lw'!$B$8*D66^2+'ModelParams Lw'!$C$8*D66+'ModelParams Lw'!$D$8</f>
        <v>46.485999999999997</v>
      </c>
      <c r="L66" s="21" t="e">
        <f t="shared" si="29"/>
        <v>#DIV/0!</v>
      </c>
      <c r="M66" s="21" t="e">
        <f t="shared" si="29"/>
        <v>#DIV/0!</v>
      </c>
      <c r="N66" s="21" t="e">
        <f t="shared" si="29"/>
        <v>#DIV/0!</v>
      </c>
      <c r="O66" s="21" t="e">
        <f t="shared" si="29"/>
        <v>#DIV/0!</v>
      </c>
      <c r="P66" s="21" t="e">
        <f t="shared" si="29"/>
        <v>#DIV/0!</v>
      </c>
      <c r="Q66" s="21" t="e">
        <f t="shared" si="29"/>
        <v>#DIV/0!</v>
      </c>
      <c r="R66" s="21" t="e">
        <f t="shared" si="29"/>
        <v>#DIV/0!</v>
      </c>
      <c r="S66" s="21" t="e">
        <f t="shared" si="29"/>
        <v>#DIV/0!</v>
      </c>
      <c r="T66" s="24" t="e">
        <f>'ModelParams Lw'!$B$3+'ModelParams Lw'!$B$4*LOG10($B66/3600/(PI()/4*($D66/1000)^2))+'ModelParams Lw'!$B$5*LOG10(2*$H66/(1.2*($B66/3600/(PI()/4*($D66/1000)^2))^2))+10*LOG10($D66/1000)+L66</f>
        <v>#DIV/0!</v>
      </c>
      <c r="U66" s="24" t="e">
        <f>'ModelParams Lw'!$B$3+'ModelParams Lw'!$B$4*LOG10($B66/3600/(PI()/4*($D66/1000)^2))+'ModelParams Lw'!$B$5*LOG10(2*$H66/(1.2*($B66/3600/(PI()/4*($D66/1000)^2))^2))+10*LOG10($D66/1000)+M66</f>
        <v>#DIV/0!</v>
      </c>
      <c r="V66" s="24" t="e">
        <f>'ModelParams Lw'!$B$3+'ModelParams Lw'!$B$4*LOG10($B66/3600/(PI()/4*($D66/1000)^2))+'ModelParams Lw'!$B$5*LOG10(2*$H66/(1.2*($B66/3600/(PI()/4*($D66/1000)^2))^2))+10*LOG10($D66/1000)+N66</f>
        <v>#DIV/0!</v>
      </c>
      <c r="W66" s="24" t="e">
        <f>'ModelParams Lw'!$B$3+'ModelParams Lw'!$B$4*LOG10($B66/3600/(PI()/4*($D66/1000)^2))+'ModelParams Lw'!$B$5*LOG10(2*$H66/(1.2*($B66/3600/(PI()/4*($D66/1000)^2))^2))+10*LOG10($D66/1000)+O66</f>
        <v>#DIV/0!</v>
      </c>
      <c r="X66" s="24" t="e">
        <f>'ModelParams Lw'!$B$3+'ModelParams Lw'!$B$4*LOG10($B66/3600/(PI()/4*($D66/1000)^2))+'ModelParams Lw'!$B$5*LOG10(2*$H66/(1.2*($B66/3600/(PI()/4*($D66/1000)^2))^2))+10*LOG10($D66/1000)+P66</f>
        <v>#DIV/0!</v>
      </c>
      <c r="Y66" s="24" t="e">
        <f>'ModelParams Lw'!$B$3+'ModelParams Lw'!$B$4*LOG10($B66/3600/(PI()/4*($D66/1000)^2))+'ModelParams Lw'!$B$5*LOG10(2*$H66/(1.2*($B66/3600/(PI()/4*($D66/1000)^2))^2))+10*LOG10($D66/1000)+Q66</f>
        <v>#DIV/0!</v>
      </c>
      <c r="Z66" s="24" t="e">
        <f>'ModelParams Lw'!$B$3+'ModelParams Lw'!$B$4*LOG10($B66/3600/(PI()/4*($D66/1000)^2))+'ModelParams Lw'!$B$5*LOG10(2*$H66/(1.2*($B66/3600/(PI()/4*($D66/1000)^2))^2))+10*LOG10($D66/1000)+R66</f>
        <v>#DIV/0!</v>
      </c>
      <c r="AA66" s="24" t="e">
        <f>'ModelParams Lw'!$B$3+'ModelParams Lw'!$B$4*LOG10($B66/3600/(PI()/4*($D66/1000)^2))+'ModelParams Lw'!$B$5*LOG10(2*$H66/(1.2*($B66/3600/(PI()/4*($D66/1000)^2))^2))+10*LOG10($D66/1000)+S66</f>
        <v>#DIV/0!</v>
      </c>
      <c r="AB66" s="24" t="e">
        <f>10*LOG10(IF(T66="",0,POWER(10,((T66+'ModelParams Lw'!$O$4)/10))) +IF(U66="",0,POWER(10,((U66+'ModelParams Lw'!$P$4)/10))) +IF(V66="",0,POWER(10,((V66+'ModelParams Lw'!$Q$4)/10))) +IF(W66="",0,POWER(10,((W66+'ModelParams Lw'!$R$4)/10))) +IF(X66="",0,POWER(10,((X66+'ModelParams Lw'!$S$4)/10))) +IF(Y66="",0,POWER(10,((Y66+'ModelParams Lw'!$T$4)/10))) +IF(Z66="",0,POWER(10,((Z66+'ModelParams Lw'!$U$4)/10)))+IF(AA66="",0,POWER(10,((AA66+'ModelParams Lw'!$V$4)/10))))</f>
        <v>#DIV/0!</v>
      </c>
      <c r="AC66" s="24" t="e">
        <f t="shared" si="16"/>
        <v>#DIV/0!</v>
      </c>
      <c r="AD66" s="24" t="e">
        <f>(T66-'ModelParams Lw'!O$10)/'ModelParams Lw'!O$11</f>
        <v>#DIV/0!</v>
      </c>
      <c r="AE66" s="24" t="e">
        <f>(U66-'ModelParams Lw'!P$10)/'ModelParams Lw'!P$11</f>
        <v>#DIV/0!</v>
      </c>
      <c r="AF66" s="24" t="e">
        <f>(V66-'ModelParams Lw'!Q$10)/'ModelParams Lw'!Q$11</f>
        <v>#DIV/0!</v>
      </c>
      <c r="AG66" s="24" t="e">
        <f>(W66-'ModelParams Lw'!R$10)/'ModelParams Lw'!R$11</f>
        <v>#DIV/0!</v>
      </c>
      <c r="AH66" s="24" t="e">
        <f>(X66-'ModelParams Lw'!S$10)/'ModelParams Lw'!S$11</f>
        <v>#DIV/0!</v>
      </c>
      <c r="AI66" s="24" t="e">
        <f>(Y66-'ModelParams Lw'!T$10)/'ModelParams Lw'!T$11</f>
        <v>#DIV/0!</v>
      </c>
      <c r="AJ66" s="24" t="e">
        <f>(Z66-'ModelParams Lw'!U$10)/'ModelParams Lw'!U$11</f>
        <v>#DIV/0!</v>
      </c>
      <c r="AK66" s="24" t="e">
        <f>(AA66-'ModelParams Lw'!V$10)/'ModelParams Lw'!V$11</f>
        <v>#DIV/0!</v>
      </c>
      <c r="AL66" s="24" t="e">
        <f t="shared" si="17"/>
        <v>#DIV/0!</v>
      </c>
      <c r="AM66" s="24" t="e">
        <f>LOOKUP($G66,SilencerParams!$E$3:$E$98,SilencerParams!K$3:K$98)</f>
        <v>#DIV/0!</v>
      </c>
      <c r="AN66" s="24" t="e">
        <f>LOOKUP($G66,SilencerParams!$E$3:$E$98,SilencerParams!L$3:L$98)</f>
        <v>#DIV/0!</v>
      </c>
      <c r="AO66" s="24" t="e">
        <f>LOOKUP($G66,SilencerParams!$E$3:$E$98,SilencerParams!M$3:M$98)</f>
        <v>#DIV/0!</v>
      </c>
      <c r="AP66" s="24" t="e">
        <f>LOOKUP($G66,SilencerParams!$E$3:$E$98,SilencerParams!N$3:N$98)</f>
        <v>#DIV/0!</v>
      </c>
      <c r="AQ66" s="24" t="e">
        <f>LOOKUP($G66,SilencerParams!$E$3:$E$98,SilencerParams!O$3:O$98)</f>
        <v>#DIV/0!</v>
      </c>
      <c r="AR66" s="24" t="e">
        <f>LOOKUP($G66,SilencerParams!$E$3:$E$98,SilencerParams!P$3:P$98)</f>
        <v>#DIV/0!</v>
      </c>
      <c r="AS66" s="24" t="e">
        <f>LOOKUP($G66,SilencerParams!$E$3:$E$98,SilencerParams!Q$3:Q$98)</f>
        <v>#DIV/0!</v>
      </c>
      <c r="AT66" s="24" t="e">
        <f>LOOKUP($G66,SilencerParams!$E$3:$E$98,SilencerParams!R$3:R$98)</f>
        <v>#DIV/0!</v>
      </c>
      <c r="AU66" s="151" t="e">
        <f>LOOKUP($G66,SilencerParams!$E$3:$E$98,SilencerParams!S$3:S$98)</f>
        <v>#DIV/0!</v>
      </c>
      <c r="AV66" s="151" t="e">
        <f>LOOKUP($G66,SilencerParams!$E$3:$E$98,SilencerParams!T$3:T$98)</f>
        <v>#DIV/0!</v>
      </c>
      <c r="AW66" s="151" t="e">
        <f>LOOKUP($G66,SilencerParams!$E$3:$E$98,SilencerParams!U$3:U$98)</f>
        <v>#DIV/0!</v>
      </c>
      <c r="AX66" s="151" t="e">
        <f>LOOKUP($G66,SilencerParams!$E$3:$E$98,SilencerParams!V$3:V$98)</f>
        <v>#DIV/0!</v>
      </c>
      <c r="AY66" s="151" t="e">
        <f>LOOKUP($G66,SilencerParams!$E$3:$E$98,SilencerParams!W$3:W$98)</f>
        <v>#DIV/0!</v>
      </c>
      <c r="AZ66" s="151" t="e">
        <f>LOOKUP($G66,SilencerParams!$E$3:$E$98,SilencerParams!X$3:X$98)</f>
        <v>#DIV/0!</v>
      </c>
      <c r="BA66" s="151" t="e">
        <f>LOOKUP($G66,SilencerParams!$E$3:$E$98,SilencerParams!Y$3:Y$98)</f>
        <v>#DIV/0!</v>
      </c>
      <c r="BB66" s="151" t="e">
        <f>LOOKUP($G66,SilencerParams!$E$3:$E$98,SilencerParams!Z$3:Z$98)</f>
        <v>#DIV/0!</v>
      </c>
      <c r="BC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LOOKUP(IF(MROUND($AL66,2)&lt;=$AL66,CONCATENATE($D66,IF($F66&gt;=1000,$F66,CONCATENATE(0,$F66)),CONCATENATE(0,MROUND($AL66,2)+2)),CONCATENATE($D66,IF($F66&gt;=1000,$F66,CONCATENATE(0,$F66)),CONCATENATE(0,MROUND($AL66,2)-2))),SilencerParams!$E$3:$E$98,SilencerParams!S$3:S$98)</f>
        <v>#DIV/0!</v>
      </c>
      <c r="BD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LOOKUP(IF(MROUND($AL66,2)&lt;=$AL66,CONCATENATE($D66,IF($F66&gt;=1000,$F66,CONCATENATE(0,$F66)),CONCATENATE(0,MROUND($AL66,2)+2)),CONCATENATE($D66,IF($F66&gt;=1000,$F66,CONCATENATE(0,$F66)),CONCATENATE(0,MROUND($AL66,2)-2))),SilencerParams!$E$3:$E$98,SilencerParams!T$3:T$98)</f>
        <v>#DIV/0!</v>
      </c>
      <c r="BE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LOOKUP(IF(MROUND($AL66,2)&lt;=$AL66,CONCATENATE($D66,IF($F66&gt;=1000,$F66,CONCATENATE(0,$F66)),CONCATENATE(0,MROUND($AL66,2)+2)),CONCATENATE($D66,IF($F66&gt;=1000,$F66,CONCATENATE(0,$F66)),CONCATENATE(0,MROUND($AL66,2)-2))),SilencerParams!$E$3:$E$98,SilencerParams!U$3:U$98)</f>
        <v>#DIV/0!</v>
      </c>
      <c r="BF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LOOKUP(IF(MROUND($AL66,2)&lt;=$AL66,CONCATENATE($D66,IF($F66&gt;=1000,$F66,CONCATENATE(0,$F66)),CONCATENATE(0,MROUND($AL66,2)+2)),CONCATENATE($D66,IF($F66&gt;=1000,$F66,CONCATENATE(0,$F66)),CONCATENATE(0,MROUND($AL66,2)-2))),SilencerParams!$E$3:$E$98,SilencerParams!V$3:V$98)</f>
        <v>#DIV/0!</v>
      </c>
      <c r="BG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LOOKUP(IF(MROUND($AL66,2)&lt;=$AL66,CONCATENATE($D66,IF($F66&gt;=1000,$F66,CONCATENATE(0,$F66)),CONCATENATE(0,MROUND($AL66,2)+2)),CONCATENATE($D66,IF($F66&gt;=1000,$F66,CONCATENATE(0,$F66)),CONCATENATE(0,MROUND($AL66,2)-2))),SilencerParams!$E$3:$E$98,SilencerParams!W$3:W$98)</f>
        <v>#DIV/0!</v>
      </c>
      <c r="BH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LOOKUP(IF(MROUND($AL66,2)&lt;=$AL66,CONCATENATE($D66,IF($F66&gt;=1000,$F66,CONCATENATE(0,$F66)),CONCATENATE(0,MROUND($AL66,2)+2)),CONCATENATE($D66,IF($F66&gt;=1000,$F66,CONCATENATE(0,$F66)),CONCATENATE(0,MROUND($AL66,2)-2))),SilencerParams!$E$3:$E$98,SilencerParams!X$3:X$98)</f>
        <v>#DIV/0!</v>
      </c>
      <c r="BI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LOOKUP(IF(MROUND($AL66,2)&lt;=$AL66,CONCATENATE($D66,IF($F66&gt;=1000,$F66,CONCATENATE(0,$F66)),CONCATENATE(0,MROUND($AL66,2)+2)),CONCATENATE($D66,IF($F66&gt;=1000,$F66,CONCATENATE(0,$F66)),CONCATENATE(0,MROUND($AL66,2)-2))),SilencerParams!$E$3:$E$98,SilencerParams!Y$3:Y$98)</f>
        <v>#DIV/0!</v>
      </c>
      <c r="BJ66" s="151" t="e">
        <f>LOOKUP(IF(MROUND($AL66,2)&lt;=$AL66,CONCATENATE($D66,IF($F66&gt;=1000,$F66,CONCATENATE(0,$F66)),CONCATENATE(0,MROUND($AL66,2)+2)),CONCATENATE($D66,IF($F66&gt;=1000,$F66,CONCATENATE(0,$F66)),CONCATENATE(0,MROUND($AL66,2)-2))),SilencerParams!$E$3:$E$98,SilencerParams!Z$3:Z$98)</f>
        <v>#DIV/0!</v>
      </c>
      <c r="BK66" s="151" t="e">
        <f>IF($AL66&lt;2,LOOKUP(CONCATENATE($D66,IF($E66&gt;=1000,$E66,CONCATENATE(0,$E66)),"02"),SilencerParams!$E$3:$E$98,SilencerParams!S$3:S$98)/(LOG10(2)-LOG10(0.0001))*(LOG10($AL66)-LOG10(0.0001)),(BC66-AU66)/(LOG10(IF(MROUND($AL66,2)&lt;=$AL66,MROUND($AL66,2)+2,MROUND($AL66,2)-2))-LOG10(MROUND($AL66,2)))*(LOG10($AL66)-LOG10(MROUND($AL66,2)))+AU66)</f>
        <v>#DIV/0!</v>
      </c>
      <c r="BL66" s="151" t="e">
        <f>IF($AL66&lt;2,LOOKUP(CONCATENATE($D66,IF($E66&gt;=1000,$E66,CONCATENATE(0,$E66)),"02"),SilencerParams!$E$3:$E$98,SilencerParams!T$3:T$98)/(LOG10(2)-LOG10(0.0001))*(LOG10($AL66)-LOG10(0.0001)),(BD66-AV66)/(LOG10(IF(MROUND($AL66,2)&lt;=$AL66,MROUND($AL66,2)+2,MROUND($AL66,2)-2))-LOG10(MROUND($AL66,2)))*(LOG10($AL66)-LOG10(MROUND($AL66,2)))+AV66)</f>
        <v>#DIV/0!</v>
      </c>
      <c r="BM66" s="151" t="e">
        <f>IF($AL66&lt;2,LOOKUP(CONCATENATE($D66,IF($E66&gt;=1000,$E66,CONCATENATE(0,$E66)),"02"),SilencerParams!$E$3:$E$98,SilencerParams!U$3:U$98)/(LOG10(2)-LOG10(0.0001))*(LOG10($AL66)-LOG10(0.0001)),(BE66-AW66)/(LOG10(IF(MROUND($AL66,2)&lt;=$AL66,MROUND($AL66,2)+2,MROUND($AL66,2)-2))-LOG10(MROUND($AL66,2)))*(LOG10($AL66)-LOG10(MROUND($AL66,2)))+AW66)</f>
        <v>#DIV/0!</v>
      </c>
      <c r="BN66" s="151" t="e">
        <f>IF($AL66&lt;2,LOOKUP(CONCATENATE($D66,IF($E66&gt;=1000,$E66,CONCATENATE(0,$E66)),"02"),SilencerParams!$E$3:$E$98,SilencerParams!V$3:V$98)/(LOG10(2)-LOG10(0.0001))*(LOG10($AL66)-LOG10(0.0001)),(BF66-AX66)/(LOG10(IF(MROUND($AL66,2)&lt;=$AL66,MROUND($AL66,2)+2,MROUND($AL66,2)-2))-LOG10(MROUND($AL66,2)))*(LOG10($AL66)-LOG10(MROUND($AL66,2)))+AX66)</f>
        <v>#DIV/0!</v>
      </c>
      <c r="BO66" s="151" t="e">
        <f>IF($AL66&lt;2,LOOKUP(CONCATENATE($D66,IF($E66&gt;=1000,$E66,CONCATENATE(0,$E66)),"02"),SilencerParams!$E$3:$E$98,SilencerParams!W$3:W$98)/(LOG10(2)-LOG10(0.0001))*(LOG10($AL66)-LOG10(0.0001)),(BG66-AY66)/(LOG10(IF(MROUND($AL66,2)&lt;=$AL66,MROUND($AL66,2)+2,MROUND($AL66,2)-2))-LOG10(MROUND($AL66,2)))*(LOG10($AL66)-LOG10(MROUND($AL66,2)))+AY66)</f>
        <v>#DIV/0!</v>
      </c>
      <c r="BP66" s="151" t="e">
        <f>IF($AL66&lt;2,LOOKUP(CONCATENATE($D66,IF($E66&gt;=1000,$E66,CONCATENATE(0,$E66)),"02"),SilencerParams!$E$3:$E$98,SilencerParams!X$3:X$98)/(LOG10(2)-LOG10(0.0001))*(LOG10($AL66)-LOG10(0.0001)),(BH66-AZ66)/(LOG10(IF(MROUND($AL66,2)&lt;=$AL66,MROUND($AL66,2)+2,MROUND($AL66,2)-2))-LOG10(MROUND($AL66,2)))*(LOG10($AL66)-LOG10(MROUND($AL66,2)))+AZ66)</f>
        <v>#DIV/0!</v>
      </c>
      <c r="BQ66" s="151" t="e">
        <f>IF($AL66&lt;2,LOOKUP(CONCATENATE($D66,IF($E66&gt;=1000,$E66,CONCATENATE(0,$E66)),"02"),SilencerParams!$E$3:$E$98,SilencerParams!Y$3:Y$98)/(LOG10(2)-LOG10(0.0001))*(LOG10($AL66)-LOG10(0.0001)),(BI66-BA66)/(LOG10(IF(MROUND($AL66,2)&lt;=$AL66,MROUND($AL66,2)+2,MROUND($AL66,2)-2))-LOG10(MROUND($AL66,2)))*(LOG10($AL66)-LOG10(MROUND($AL66,2)))+BA66)</f>
        <v>#DIV/0!</v>
      </c>
      <c r="BR66" s="151" t="e">
        <f>IF($AL66&lt;2,LOOKUP(CONCATENATE($D66,IF($E66&gt;=1000,$E66,CONCATENATE(0,$E66)),"02"),SilencerParams!$E$3:$E$98,SilencerParams!Z$3:Z$98)/(LOG10(2)-LOG10(0.0001))*(LOG10($AL66)-LOG10(0.0001)),(BJ66-BB66)/(LOG10(IF(MROUND($AL66,2)&lt;=$AL66,MROUND($AL66,2)+2,MROUND($AL66,2)-2))-LOG10(MROUND($AL66,2)))*(LOG10($AL66)-LOG10(MROUND($AL66,2)))+BB66)</f>
        <v>#DIV/0!</v>
      </c>
      <c r="BS66" s="24" t="e">
        <f t="shared" si="18"/>
        <v>#DIV/0!</v>
      </c>
      <c r="BT66" s="24" t="e">
        <f t="shared" si="19"/>
        <v>#DIV/0!</v>
      </c>
      <c r="BU66" s="24" t="e">
        <f t="shared" si="20"/>
        <v>#DIV/0!</v>
      </c>
      <c r="BV66" s="24" t="e">
        <f t="shared" si="21"/>
        <v>#DIV/0!</v>
      </c>
      <c r="BW66" s="24" t="e">
        <f t="shared" si="22"/>
        <v>#DIV/0!</v>
      </c>
      <c r="BX66" s="24" t="e">
        <f t="shared" si="23"/>
        <v>#DIV/0!</v>
      </c>
      <c r="BY66" s="24" t="e">
        <f t="shared" si="24"/>
        <v>#DIV/0!</v>
      </c>
      <c r="BZ66" s="24" t="e">
        <f t="shared" si="25"/>
        <v>#DIV/0!</v>
      </c>
      <c r="CA66" s="24" t="e">
        <f>10*LOG10(IF(BS66="",0,POWER(10,((BS66+'ModelParams Lw'!$O$4)/10))) +IF(BT66="",0,POWER(10,((BT66+'ModelParams Lw'!$P$4)/10))) +IF(BU66="",0,POWER(10,((BU66+'ModelParams Lw'!$Q$4)/10))) +IF(BV66="",0,POWER(10,((BV66+'ModelParams Lw'!$R$4)/10))) +IF(BW66="",0,POWER(10,((BW66+'ModelParams Lw'!$S$4)/10))) +IF(BX66="",0,POWER(10,((BX66+'ModelParams Lw'!$T$4)/10))) +IF(BY66="",0,POWER(10,((BY66+'ModelParams Lw'!$U$4)/10)))+IF(BZ66="",0,POWER(10,((BZ66+'ModelParams Lw'!$V$4)/10))))</f>
        <v>#DIV/0!</v>
      </c>
      <c r="CB66" s="24" t="e">
        <f t="shared" si="26"/>
        <v>#DIV/0!</v>
      </c>
      <c r="CC66" s="24" t="e">
        <f>(BS66-'ModelParams Lw'!O$10)/'ModelParams Lw'!O$11</f>
        <v>#DIV/0!</v>
      </c>
      <c r="CD66" s="24" t="e">
        <f>(BT66-'ModelParams Lw'!P$10)/'ModelParams Lw'!P$11</f>
        <v>#DIV/0!</v>
      </c>
      <c r="CE66" s="24" t="e">
        <f>(BU66-'ModelParams Lw'!Q$10)/'ModelParams Lw'!Q$11</f>
        <v>#DIV/0!</v>
      </c>
      <c r="CF66" s="24" t="e">
        <f>(BV66-'ModelParams Lw'!R$10)/'ModelParams Lw'!R$11</f>
        <v>#DIV/0!</v>
      </c>
      <c r="CG66" s="24" t="e">
        <f>(BW66-'ModelParams Lw'!S$10)/'ModelParams Lw'!S$11</f>
        <v>#DIV/0!</v>
      </c>
      <c r="CH66" s="24" t="e">
        <f>(BX66-'ModelParams Lw'!T$10)/'ModelParams Lw'!T$11</f>
        <v>#DIV/0!</v>
      </c>
      <c r="CI66" s="24" t="e">
        <f>(BY66-'ModelParams Lw'!U$10)/'ModelParams Lw'!U$11</f>
        <v>#DIV/0!</v>
      </c>
      <c r="CJ66" s="24" t="e">
        <f>(BZ66-'ModelParams Lw'!V$10)/'ModelParams Lw'!V$11</f>
        <v>#DIV/0!</v>
      </c>
      <c r="CK66" s="24">
        <f>IF(Calcul!$E71="SW",'ModelParams Lw'!C$18+'ModelParams Lw'!C$19*LOG(CK$3)+'ModelParams Lw'!C$20*(PI()/4*($D66/1000)^2),IF('ModelParams Lw'!C$21+'ModelParams Lw'!C$22*LOG(CK$3)+'ModelParams Lw'!C$23*(PI()/4*($D66/1000)^2)&lt;'ModelParams Lw'!C$18+'ModelParams Lw'!C$19*LOG(CK$3)+'ModelParams Lw'!C$20*(PI()/4*($D66/1000)^2),'ModelParams Lw'!C$18+'ModelParams Lw'!C$19*LOG(CK$3)+'ModelParams Lw'!C$20*(PI()/4*($D66/1000)^2),'ModelParams Lw'!C$21+'ModelParams Lw'!C$22*LOG(CK$3)+'ModelParams Lw'!C$23*(PI()/4*($D66/1000)^2)))</f>
        <v>31.246735224896717</v>
      </c>
      <c r="CL66" s="24">
        <f>IF(Calcul!$E71="SW",'ModelParams Lw'!D$18+'ModelParams Lw'!D$19*LOG(CL$3)+'ModelParams Lw'!D$20*(PI()/4*($D66/1000)^2),IF('ModelParams Lw'!D$21+'ModelParams Lw'!D$22*LOG(CL$3)+'ModelParams Lw'!D$23*(PI()/4*($D66/1000)^2)&lt;'ModelParams Lw'!D$18+'ModelParams Lw'!D$19*LOG(CL$3)+'ModelParams Lw'!D$20*(PI()/4*($D66/1000)^2),'ModelParams Lw'!D$18+'ModelParams Lw'!D$19*LOG(CL$3)+'ModelParams Lw'!D$20*(PI()/4*($D66/1000)^2),'ModelParams Lw'!D$21+'ModelParams Lw'!D$22*LOG(CL$3)+'ModelParams Lw'!D$23*(PI()/4*($D66/1000)^2)))</f>
        <v>39.203910379364636</v>
      </c>
      <c r="CM66" s="24">
        <f>IF(Calcul!$E71="SW",'ModelParams Lw'!E$18+'ModelParams Lw'!E$19*LOG(CM$3)+'ModelParams Lw'!E$20*(PI()/4*($D66/1000)^2),IF('ModelParams Lw'!E$21+'ModelParams Lw'!E$22*LOG(CM$3)+'ModelParams Lw'!E$23*(PI()/4*($D66/1000)^2)&lt;'ModelParams Lw'!E$18+'ModelParams Lw'!E$19*LOG(CM$3)+'ModelParams Lw'!E$20*(PI()/4*($D66/1000)^2),'ModelParams Lw'!E$18+'ModelParams Lw'!E$19*LOG(CM$3)+'ModelParams Lw'!E$20*(PI()/4*($D66/1000)^2),'ModelParams Lw'!E$21+'ModelParams Lw'!E$22*LOG(CM$3)+'ModelParams Lw'!E$23*(PI()/4*($D66/1000)^2)))</f>
        <v>38.761096154158118</v>
      </c>
      <c r="CN66" s="24">
        <f>IF(Calcul!$E71="SW",'ModelParams Lw'!F$18+'ModelParams Lw'!F$19*LOG(CN$3)+'ModelParams Lw'!F$20*(PI()/4*($D66/1000)^2),IF('ModelParams Lw'!F$21+'ModelParams Lw'!F$22*LOG(CN$3)+'ModelParams Lw'!F$23*(PI()/4*($D66/1000)^2)&lt;'ModelParams Lw'!F$18+'ModelParams Lw'!F$19*LOG(CN$3)+'ModelParams Lw'!F$20*(PI()/4*($D66/1000)^2),'ModelParams Lw'!F$18+'ModelParams Lw'!F$19*LOG(CN$3)+'ModelParams Lw'!F$20*(PI()/4*($D66/1000)^2),'ModelParams Lw'!F$21+'ModelParams Lw'!F$22*LOG(CN$3)+'ModelParams Lw'!F$23*(PI()/4*($D66/1000)^2)))</f>
        <v>42.457901012674256</v>
      </c>
      <c r="CO66" s="24">
        <f>IF(Calcul!$E71="SW",'ModelParams Lw'!G$18+'ModelParams Lw'!G$19*LOG(CO$3)+'ModelParams Lw'!G$20*(PI()/4*($D66/1000)^2),IF('ModelParams Lw'!G$21+'ModelParams Lw'!G$22*LOG(CO$3)+'ModelParams Lw'!G$23*(PI()/4*($D66/1000)^2)&lt;'ModelParams Lw'!G$18+'ModelParams Lw'!G$19*LOG(CO$3)+'ModelParams Lw'!G$20*(PI()/4*($D66/1000)^2),'ModelParams Lw'!G$18+'ModelParams Lw'!G$19*LOG(CO$3)+'ModelParams Lw'!G$20*(PI()/4*($D66/1000)^2),'ModelParams Lw'!G$21+'ModelParams Lw'!G$22*LOG(CO$3)+'ModelParams Lw'!G$23*(PI()/4*($D66/1000)^2)))</f>
        <v>39.983812335865188</v>
      </c>
      <c r="CP66" s="24">
        <f>IF(Calcul!$E71="SW",'ModelParams Lw'!H$18+'ModelParams Lw'!H$19*LOG(CP$3)+'ModelParams Lw'!H$20*(PI()/4*($D66/1000)^2),IF('ModelParams Lw'!H$21+'ModelParams Lw'!H$22*LOG(CP$3)+'ModelParams Lw'!H$23*(PI()/4*($D66/1000)^2)&lt;'ModelParams Lw'!H$18+'ModelParams Lw'!H$19*LOG(CP$3)+'ModelParams Lw'!H$20*(PI()/4*($D66/1000)^2),'ModelParams Lw'!H$18+'ModelParams Lw'!H$19*LOG(CP$3)+'ModelParams Lw'!H$20*(PI()/4*($D66/1000)^2),'ModelParams Lw'!H$21+'ModelParams Lw'!H$22*LOG(CP$3)+'ModelParams Lw'!H$23*(PI()/4*($D66/1000)^2)))</f>
        <v>40.306137042572608</v>
      </c>
      <c r="CQ66" s="24">
        <f>IF(Calcul!$E71="SW",'ModelParams Lw'!I$18+'ModelParams Lw'!I$19*LOG(CQ$3)+'ModelParams Lw'!I$20*(PI()/4*($D66/1000)^2),IF('ModelParams Lw'!I$21+'ModelParams Lw'!I$22*LOG(CQ$3)+'ModelParams Lw'!I$23*(PI()/4*($D66/1000)^2)&lt;'ModelParams Lw'!I$18+'ModelParams Lw'!I$19*LOG(CQ$3)+'ModelParams Lw'!I$20*(PI()/4*($D66/1000)^2),'ModelParams Lw'!I$18+'ModelParams Lw'!I$19*LOG(CQ$3)+'ModelParams Lw'!I$20*(PI()/4*($D66/1000)^2),'ModelParams Lw'!I$21+'ModelParams Lw'!I$22*LOG(CQ$3)+'ModelParams Lw'!I$23*(PI()/4*($D66/1000)^2)))</f>
        <v>35.604370798776131</v>
      </c>
      <c r="CR66" s="24">
        <f>IF(Calcul!$E71="SW",'ModelParams Lw'!J$18+'ModelParams Lw'!J$19*LOG(CR$3)+'ModelParams Lw'!J$20*(PI()/4*($D66/1000)^2),IF('ModelParams Lw'!J$21+'ModelParams Lw'!J$22*LOG(CR$3)+'ModelParams Lw'!J$23*(PI()/4*($D66/1000)^2)&lt;'ModelParams Lw'!J$18+'ModelParams Lw'!J$19*LOG(CR$3)+'ModelParams Lw'!J$20*(PI()/4*($D66/1000)^2),'ModelParams Lw'!J$18+'ModelParams Lw'!J$19*LOG(CR$3)+'ModelParams Lw'!J$20*(PI()/4*($D66/1000)^2),'ModelParams Lw'!J$21+'ModelParams Lw'!J$22*LOG(CR$3)+'ModelParams Lw'!J$23*(PI()/4*($D66/1000)^2)))</f>
        <v>26.405199060578074</v>
      </c>
      <c r="CS66" s="24" t="e">
        <f t="shared" si="3"/>
        <v>#DIV/0!</v>
      </c>
      <c r="CT66" s="24" t="e">
        <f t="shared" si="4"/>
        <v>#DIV/0!</v>
      </c>
      <c r="CU66" s="24" t="e">
        <f t="shared" si="5"/>
        <v>#DIV/0!</v>
      </c>
      <c r="CV66" s="24" t="e">
        <f t="shared" si="6"/>
        <v>#DIV/0!</v>
      </c>
      <c r="CW66" s="24" t="e">
        <f t="shared" si="7"/>
        <v>#DIV/0!</v>
      </c>
      <c r="CX66" s="24" t="e">
        <f t="shared" si="8"/>
        <v>#DIV/0!</v>
      </c>
      <c r="CY66" s="24" t="e">
        <f t="shared" si="9"/>
        <v>#DIV/0!</v>
      </c>
      <c r="CZ66" s="24" t="e">
        <f t="shared" si="10"/>
        <v>#DIV/0!</v>
      </c>
      <c r="DA66" s="24" t="e">
        <f>10*LOG10(IF(CS66="",0,POWER(10,((CS66+'ModelParams Lw'!$O$4)/10))) +IF(CT66="",0,POWER(10,((CT66+'ModelParams Lw'!$P$4)/10))) +IF(CU66="",0,POWER(10,((CU66+'ModelParams Lw'!$Q$4)/10))) +IF(CV66="",0,POWER(10,((CV66+'ModelParams Lw'!$R$4)/10))) +IF(CW66="",0,POWER(10,((CW66+'ModelParams Lw'!$S$4)/10))) +IF(CX66="",0,POWER(10,((CX66+'ModelParams Lw'!$T$4)/10))) +IF(CY66="",0,POWER(10,((CY66+'ModelParams Lw'!$U$4)/10)))+IF(CZ66="",0,POWER(10,((CZ66+'ModelParams Lw'!$V$4)/10))))</f>
        <v>#DIV/0!</v>
      </c>
      <c r="DB66" s="24" t="e">
        <f t="shared" si="27"/>
        <v>#DIV/0!</v>
      </c>
      <c r="DC66" s="24" t="e">
        <f>(CS66-'ModelParams Lw'!$O$10)/'ModelParams Lw'!$O$11</f>
        <v>#DIV/0!</v>
      </c>
      <c r="DD66" s="24" t="e">
        <f>(CT66-'ModelParams Lw'!$P$10)/'ModelParams Lw'!$P$11</f>
        <v>#DIV/0!</v>
      </c>
      <c r="DE66" s="24" t="e">
        <f>(CU66-'ModelParams Lw'!$Q$10)/'ModelParams Lw'!$Q$11</f>
        <v>#DIV/0!</v>
      </c>
      <c r="DF66" s="24" t="e">
        <f>(CV66-'ModelParams Lw'!$R$10)/'ModelParams Lw'!$R$11</f>
        <v>#DIV/0!</v>
      </c>
      <c r="DG66" s="24" t="e">
        <f>(CW66-'ModelParams Lw'!$S$10)/'ModelParams Lw'!$S$11</f>
        <v>#DIV/0!</v>
      </c>
      <c r="DH66" s="24" t="e">
        <f>(CX66-'ModelParams Lw'!$T$10)/'ModelParams Lw'!$T$11</f>
        <v>#DIV/0!</v>
      </c>
      <c r="DI66" s="24" t="e">
        <f>(CY66-'ModelParams Lw'!$U$10)/'ModelParams Lw'!$U$11</f>
        <v>#DIV/0!</v>
      </c>
      <c r="DJ66" s="24" t="e">
        <f>(CZ66-'ModelParams Lw'!$V$10)/'ModelParams Lw'!$V$11</f>
        <v>#DIV/0!</v>
      </c>
    </row>
    <row r="67" spans="1:114">
      <c r="A67" s="12">
        <f>Calcul!B69</f>
        <v>0</v>
      </c>
      <c r="B67" s="12">
        <f t="shared" si="11"/>
        <v>0</v>
      </c>
      <c r="C67" s="12">
        <f>Calcul!C69</f>
        <v>0</v>
      </c>
      <c r="D67" s="12">
        <f>Calcul!D72</f>
        <v>0</v>
      </c>
      <c r="E67" s="12">
        <f t="shared" si="12"/>
        <v>400</v>
      </c>
      <c r="F67" s="12">
        <f t="shared" si="13"/>
        <v>900</v>
      </c>
      <c r="G67" s="12" t="e">
        <f t="shared" si="14"/>
        <v>#DIV/0!</v>
      </c>
      <c r="H67" s="24" t="e">
        <f t="shared" si="28"/>
        <v>#DIV/0!</v>
      </c>
      <c r="I67" s="24">
        <f>'ModelParams Lw'!$B$6*EXP('ModelParams Lw'!$C$6*D67)</f>
        <v>-0.98585217513044054</v>
      </c>
      <c r="J67" s="24">
        <f>'ModelParams Lw'!$B$7*D67^2+'ModelParams Lw'!$C$7*D67+'ModelParams Lw'!$D$7</f>
        <v>-7.1</v>
      </c>
      <c r="K67" s="24">
        <f>'ModelParams Lw'!$B$8*D67^2+'ModelParams Lw'!$C$8*D67+'ModelParams Lw'!$D$8</f>
        <v>46.485999999999997</v>
      </c>
      <c r="L67" s="21" t="e">
        <f t="shared" si="29"/>
        <v>#DIV/0!</v>
      </c>
      <c r="M67" s="21" t="e">
        <f t="shared" si="29"/>
        <v>#DIV/0!</v>
      </c>
      <c r="N67" s="21" t="e">
        <f t="shared" si="29"/>
        <v>#DIV/0!</v>
      </c>
      <c r="O67" s="21" t="e">
        <f t="shared" si="29"/>
        <v>#DIV/0!</v>
      </c>
      <c r="P67" s="21" t="e">
        <f t="shared" si="29"/>
        <v>#DIV/0!</v>
      </c>
      <c r="Q67" s="21" t="e">
        <f t="shared" si="29"/>
        <v>#DIV/0!</v>
      </c>
      <c r="R67" s="21" t="e">
        <f t="shared" si="29"/>
        <v>#DIV/0!</v>
      </c>
      <c r="S67" s="21" t="e">
        <f t="shared" si="29"/>
        <v>#DIV/0!</v>
      </c>
      <c r="T67" s="24" t="e">
        <f>'ModelParams Lw'!$B$3+'ModelParams Lw'!$B$4*LOG10($B67/3600/(PI()/4*($D67/1000)^2))+'ModelParams Lw'!$B$5*LOG10(2*$H67/(1.2*($B67/3600/(PI()/4*($D67/1000)^2))^2))+10*LOG10($D67/1000)+L67</f>
        <v>#DIV/0!</v>
      </c>
      <c r="U67" s="24" t="e">
        <f>'ModelParams Lw'!$B$3+'ModelParams Lw'!$B$4*LOG10($B67/3600/(PI()/4*($D67/1000)^2))+'ModelParams Lw'!$B$5*LOG10(2*$H67/(1.2*($B67/3600/(PI()/4*($D67/1000)^2))^2))+10*LOG10($D67/1000)+M67</f>
        <v>#DIV/0!</v>
      </c>
      <c r="V67" s="24" t="e">
        <f>'ModelParams Lw'!$B$3+'ModelParams Lw'!$B$4*LOG10($B67/3600/(PI()/4*($D67/1000)^2))+'ModelParams Lw'!$B$5*LOG10(2*$H67/(1.2*($B67/3600/(PI()/4*($D67/1000)^2))^2))+10*LOG10($D67/1000)+N67</f>
        <v>#DIV/0!</v>
      </c>
      <c r="W67" s="24" t="e">
        <f>'ModelParams Lw'!$B$3+'ModelParams Lw'!$B$4*LOG10($B67/3600/(PI()/4*($D67/1000)^2))+'ModelParams Lw'!$B$5*LOG10(2*$H67/(1.2*($B67/3600/(PI()/4*($D67/1000)^2))^2))+10*LOG10($D67/1000)+O67</f>
        <v>#DIV/0!</v>
      </c>
      <c r="X67" s="24" t="e">
        <f>'ModelParams Lw'!$B$3+'ModelParams Lw'!$B$4*LOG10($B67/3600/(PI()/4*($D67/1000)^2))+'ModelParams Lw'!$B$5*LOG10(2*$H67/(1.2*($B67/3600/(PI()/4*($D67/1000)^2))^2))+10*LOG10($D67/1000)+P67</f>
        <v>#DIV/0!</v>
      </c>
      <c r="Y67" s="24" t="e">
        <f>'ModelParams Lw'!$B$3+'ModelParams Lw'!$B$4*LOG10($B67/3600/(PI()/4*($D67/1000)^2))+'ModelParams Lw'!$B$5*LOG10(2*$H67/(1.2*($B67/3600/(PI()/4*($D67/1000)^2))^2))+10*LOG10($D67/1000)+Q67</f>
        <v>#DIV/0!</v>
      </c>
      <c r="Z67" s="24" t="e">
        <f>'ModelParams Lw'!$B$3+'ModelParams Lw'!$B$4*LOG10($B67/3600/(PI()/4*($D67/1000)^2))+'ModelParams Lw'!$B$5*LOG10(2*$H67/(1.2*($B67/3600/(PI()/4*($D67/1000)^2))^2))+10*LOG10($D67/1000)+R67</f>
        <v>#DIV/0!</v>
      </c>
      <c r="AA67" s="24" t="e">
        <f>'ModelParams Lw'!$B$3+'ModelParams Lw'!$B$4*LOG10($B67/3600/(PI()/4*($D67/1000)^2))+'ModelParams Lw'!$B$5*LOG10(2*$H67/(1.2*($B67/3600/(PI()/4*($D67/1000)^2))^2))+10*LOG10($D67/1000)+S67</f>
        <v>#DIV/0!</v>
      </c>
      <c r="AB67" s="24" t="e">
        <f>10*LOG10(IF(T67="",0,POWER(10,((T67+'ModelParams Lw'!$O$4)/10))) +IF(U67="",0,POWER(10,((U67+'ModelParams Lw'!$P$4)/10))) +IF(V67="",0,POWER(10,((V67+'ModelParams Lw'!$Q$4)/10))) +IF(W67="",0,POWER(10,((W67+'ModelParams Lw'!$R$4)/10))) +IF(X67="",0,POWER(10,((X67+'ModelParams Lw'!$S$4)/10))) +IF(Y67="",0,POWER(10,((Y67+'ModelParams Lw'!$T$4)/10))) +IF(Z67="",0,POWER(10,((Z67+'ModelParams Lw'!$U$4)/10)))+IF(AA67="",0,POWER(10,((AA67+'ModelParams Lw'!$V$4)/10))))</f>
        <v>#DIV/0!</v>
      </c>
      <c r="AC67" s="24" t="e">
        <f t="shared" si="16"/>
        <v>#DIV/0!</v>
      </c>
      <c r="AD67" s="24" t="e">
        <f>(T67-'ModelParams Lw'!O$10)/'ModelParams Lw'!O$11</f>
        <v>#DIV/0!</v>
      </c>
      <c r="AE67" s="24" t="e">
        <f>(U67-'ModelParams Lw'!P$10)/'ModelParams Lw'!P$11</f>
        <v>#DIV/0!</v>
      </c>
      <c r="AF67" s="24" t="e">
        <f>(V67-'ModelParams Lw'!Q$10)/'ModelParams Lw'!Q$11</f>
        <v>#DIV/0!</v>
      </c>
      <c r="AG67" s="24" t="e">
        <f>(W67-'ModelParams Lw'!R$10)/'ModelParams Lw'!R$11</f>
        <v>#DIV/0!</v>
      </c>
      <c r="AH67" s="24" t="e">
        <f>(X67-'ModelParams Lw'!S$10)/'ModelParams Lw'!S$11</f>
        <v>#DIV/0!</v>
      </c>
      <c r="AI67" s="24" t="e">
        <f>(Y67-'ModelParams Lw'!T$10)/'ModelParams Lw'!T$11</f>
        <v>#DIV/0!</v>
      </c>
      <c r="AJ67" s="24" t="e">
        <f>(Z67-'ModelParams Lw'!U$10)/'ModelParams Lw'!U$11</f>
        <v>#DIV/0!</v>
      </c>
      <c r="AK67" s="24" t="e">
        <f>(AA67-'ModelParams Lw'!V$10)/'ModelParams Lw'!V$11</f>
        <v>#DIV/0!</v>
      </c>
      <c r="AL67" s="24" t="e">
        <f t="shared" si="17"/>
        <v>#DIV/0!</v>
      </c>
      <c r="AM67" s="24" t="e">
        <f>LOOKUP($G67,SilencerParams!$E$3:$E$98,SilencerParams!K$3:K$98)</f>
        <v>#DIV/0!</v>
      </c>
      <c r="AN67" s="24" t="e">
        <f>LOOKUP($G67,SilencerParams!$E$3:$E$98,SilencerParams!L$3:L$98)</f>
        <v>#DIV/0!</v>
      </c>
      <c r="AO67" s="24" t="e">
        <f>LOOKUP($G67,SilencerParams!$E$3:$E$98,SilencerParams!M$3:M$98)</f>
        <v>#DIV/0!</v>
      </c>
      <c r="AP67" s="24" t="e">
        <f>LOOKUP($G67,SilencerParams!$E$3:$E$98,SilencerParams!N$3:N$98)</f>
        <v>#DIV/0!</v>
      </c>
      <c r="AQ67" s="24" t="e">
        <f>LOOKUP($G67,SilencerParams!$E$3:$E$98,SilencerParams!O$3:O$98)</f>
        <v>#DIV/0!</v>
      </c>
      <c r="AR67" s="24" t="e">
        <f>LOOKUP($G67,SilencerParams!$E$3:$E$98,SilencerParams!P$3:P$98)</f>
        <v>#DIV/0!</v>
      </c>
      <c r="AS67" s="24" t="e">
        <f>LOOKUP($G67,SilencerParams!$E$3:$E$98,SilencerParams!Q$3:Q$98)</f>
        <v>#DIV/0!</v>
      </c>
      <c r="AT67" s="24" t="e">
        <f>LOOKUP($G67,SilencerParams!$E$3:$E$98,SilencerParams!R$3:R$98)</f>
        <v>#DIV/0!</v>
      </c>
      <c r="AU67" s="151" t="e">
        <f>LOOKUP($G67,SilencerParams!$E$3:$E$98,SilencerParams!S$3:S$98)</f>
        <v>#DIV/0!</v>
      </c>
      <c r="AV67" s="151" t="e">
        <f>LOOKUP($G67,SilencerParams!$E$3:$E$98,SilencerParams!T$3:T$98)</f>
        <v>#DIV/0!</v>
      </c>
      <c r="AW67" s="151" t="e">
        <f>LOOKUP($G67,SilencerParams!$E$3:$E$98,SilencerParams!U$3:U$98)</f>
        <v>#DIV/0!</v>
      </c>
      <c r="AX67" s="151" t="e">
        <f>LOOKUP($G67,SilencerParams!$E$3:$E$98,SilencerParams!V$3:V$98)</f>
        <v>#DIV/0!</v>
      </c>
      <c r="AY67" s="151" t="e">
        <f>LOOKUP($G67,SilencerParams!$E$3:$E$98,SilencerParams!W$3:W$98)</f>
        <v>#DIV/0!</v>
      </c>
      <c r="AZ67" s="151" t="e">
        <f>LOOKUP($G67,SilencerParams!$E$3:$E$98,SilencerParams!X$3:X$98)</f>
        <v>#DIV/0!</v>
      </c>
      <c r="BA67" s="151" t="e">
        <f>LOOKUP($G67,SilencerParams!$E$3:$E$98,SilencerParams!Y$3:Y$98)</f>
        <v>#DIV/0!</v>
      </c>
      <c r="BB67" s="151" t="e">
        <f>LOOKUP($G67,SilencerParams!$E$3:$E$98,SilencerParams!Z$3:Z$98)</f>
        <v>#DIV/0!</v>
      </c>
      <c r="BC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LOOKUP(IF(MROUND($AL67,2)&lt;=$AL67,CONCATENATE($D67,IF($F67&gt;=1000,$F67,CONCATENATE(0,$F67)),CONCATENATE(0,MROUND($AL67,2)+2)),CONCATENATE($D67,IF($F67&gt;=1000,$F67,CONCATENATE(0,$F67)),CONCATENATE(0,MROUND($AL67,2)-2))),SilencerParams!$E$3:$E$98,SilencerParams!S$3:S$98)</f>
        <v>#DIV/0!</v>
      </c>
      <c r="BD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LOOKUP(IF(MROUND($AL67,2)&lt;=$AL67,CONCATENATE($D67,IF($F67&gt;=1000,$F67,CONCATENATE(0,$F67)),CONCATENATE(0,MROUND($AL67,2)+2)),CONCATENATE($D67,IF($F67&gt;=1000,$F67,CONCATENATE(0,$F67)),CONCATENATE(0,MROUND($AL67,2)-2))),SilencerParams!$E$3:$E$98,SilencerParams!T$3:T$98)</f>
        <v>#DIV/0!</v>
      </c>
      <c r="BE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LOOKUP(IF(MROUND($AL67,2)&lt;=$AL67,CONCATENATE($D67,IF($F67&gt;=1000,$F67,CONCATENATE(0,$F67)),CONCATENATE(0,MROUND($AL67,2)+2)),CONCATENATE($D67,IF($F67&gt;=1000,$F67,CONCATENATE(0,$F67)),CONCATENATE(0,MROUND($AL67,2)-2))),SilencerParams!$E$3:$E$98,SilencerParams!U$3:U$98)</f>
        <v>#DIV/0!</v>
      </c>
      <c r="BF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LOOKUP(IF(MROUND($AL67,2)&lt;=$AL67,CONCATENATE($D67,IF($F67&gt;=1000,$F67,CONCATENATE(0,$F67)),CONCATENATE(0,MROUND($AL67,2)+2)),CONCATENATE($D67,IF($F67&gt;=1000,$F67,CONCATENATE(0,$F67)),CONCATENATE(0,MROUND($AL67,2)-2))),SilencerParams!$E$3:$E$98,SilencerParams!V$3:V$98)</f>
        <v>#DIV/0!</v>
      </c>
      <c r="BG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LOOKUP(IF(MROUND($AL67,2)&lt;=$AL67,CONCATENATE($D67,IF($F67&gt;=1000,$F67,CONCATENATE(0,$F67)),CONCATENATE(0,MROUND($AL67,2)+2)),CONCATENATE($D67,IF($F67&gt;=1000,$F67,CONCATENATE(0,$F67)),CONCATENATE(0,MROUND($AL67,2)-2))),SilencerParams!$E$3:$E$98,SilencerParams!W$3:W$98)</f>
        <v>#DIV/0!</v>
      </c>
      <c r="BH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LOOKUP(IF(MROUND($AL67,2)&lt;=$AL67,CONCATENATE($D67,IF($F67&gt;=1000,$F67,CONCATENATE(0,$F67)),CONCATENATE(0,MROUND($AL67,2)+2)),CONCATENATE($D67,IF($F67&gt;=1000,$F67,CONCATENATE(0,$F67)),CONCATENATE(0,MROUND($AL67,2)-2))),SilencerParams!$E$3:$E$98,SilencerParams!X$3:X$98)</f>
        <v>#DIV/0!</v>
      </c>
      <c r="BI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LOOKUP(IF(MROUND($AL67,2)&lt;=$AL67,CONCATENATE($D67,IF($F67&gt;=1000,$F67,CONCATENATE(0,$F67)),CONCATENATE(0,MROUND($AL67,2)+2)),CONCATENATE($D67,IF($F67&gt;=1000,$F67,CONCATENATE(0,$F67)),CONCATENATE(0,MROUND($AL67,2)-2))),SilencerParams!$E$3:$E$98,SilencerParams!Y$3:Y$98)</f>
        <v>#DIV/0!</v>
      </c>
      <c r="BJ67" s="151" t="e">
        <f>LOOKUP(IF(MROUND($AL67,2)&lt;=$AL67,CONCATENATE($D67,IF($F67&gt;=1000,$F67,CONCATENATE(0,$F67)),CONCATENATE(0,MROUND($AL67,2)+2)),CONCATENATE($D67,IF($F67&gt;=1000,$F67,CONCATENATE(0,$F67)),CONCATENATE(0,MROUND($AL67,2)-2))),SilencerParams!$E$3:$E$98,SilencerParams!Z$3:Z$98)</f>
        <v>#DIV/0!</v>
      </c>
      <c r="BK67" s="151" t="e">
        <f>IF($AL67&lt;2,LOOKUP(CONCATENATE($D67,IF($E67&gt;=1000,$E67,CONCATENATE(0,$E67)),"02"),SilencerParams!$E$3:$E$98,SilencerParams!S$3:S$98)/(LOG10(2)-LOG10(0.0001))*(LOG10($AL67)-LOG10(0.0001)),(BC67-AU67)/(LOG10(IF(MROUND($AL67,2)&lt;=$AL67,MROUND($AL67,2)+2,MROUND($AL67,2)-2))-LOG10(MROUND($AL67,2)))*(LOG10($AL67)-LOG10(MROUND($AL67,2)))+AU67)</f>
        <v>#DIV/0!</v>
      </c>
      <c r="BL67" s="151" t="e">
        <f>IF($AL67&lt;2,LOOKUP(CONCATENATE($D67,IF($E67&gt;=1000,$E67,CONCATENATE(0,$E67)),"02"),SilencerParams!$E$3:$E$98,SilencerParams!T$3:T$98)/(LOG10(2)-LOG10(0.0001))*(LOG10($AL67)-LOG10(0.0001)),(BD67-AV67)/(LOG10(IF(MROUND($AL67,2)&lt;=$AL67,MROUND($AL67,2)+2,MROUND($AL67,2)-2))-LOG10(MROUND($AL67,2)))*(LOG10($AL67)-LOG10(MROUND($AL67,2)))+AV67)</f>
        <v>#DIV/0!</v>
      </c>
      <c r="BM67" s="151" t="e">
        <f>IF($AL67&lt;2,LOOKUP(CONCATENATE($D67,IF($E67&gt;=1000,$E67,CONCATENATE(0,$E67)),"02"),SilencerParams!$E$3:$E$98,SilencerParams!U$3:U$98)/(LOG10(2)-LOG10(0.0001))*(LOG10($AL67)-LOG10(0.0001)),(BE67-AW67)/(LOG10(IF(MROUND($AL67,2)&lt;=$AL67,MROUND($AL67,2)+2,MROUND($AL67,2)-2))-LOG10(MROUND($AL67,2)))*(LOG10($AL67)-LOG10(MROUND($AL67,2)))+AW67)</f>
        <v>#DIV/0!</v>
      </c>
      <c r="BN67" s="151" t="e">
        <f>IF($AL67&lt;2,LOOKUP(CONCATENATE($D67,IF($E67&gt;=1000,$E67,CONCATENATE(0,$E67)),"02"),SilencerParams!$E$3:$E$98,SilencerParams!V$3:V$98)/(LOG10(2)-LOG10(0.0001))*(LOG10($AL67)-LOG10(0.0001)),(BF67-AX67)/(LOG10(IF(MROUND($AL67,2)&lt;=$AL67,MROUND($AL67,2)+2,MROUND($AL67,2)-2))-LOG10(MROUND($AL67,2)))*(LOG10($AL67)-LOG10(MROUND($AL67,2)))+AX67)</f>
        <v>#DIV/0!</v>
      </c>
      <c r="BO67" s="151" t="e">
        <f>IF($AL67&lt;2,LOOKUP(CONCATENATE($D67,IF($E67&gt;=1000,$E67,CONCATENATE(0,$E67)),"02"),SilencerParams!$E$3:$E$98,SilencerParams!W$3:W$98)/(LOG10(2)-LOG10(0.0001))*(LOG10($AL67)-LOG10(0.0001)),(BG67-AY67)/(LOG10(IF(MROUND($AL67,2)&lt;=$AL67,MROUND($AL67,2)+2,MROUND($AL67,2)-2))-LOG10(MROUND($AL67,2)))*(LOG10($AL67)-LOG10(MROUND($AL67,2)))+AY67)</f>
        <v>#DIV/0!</v>
      </c>
      <c r="BP67" s="151" t="e">
        <f>IF($AL67&lt;2,LOOKUP(CONCATENATE($D67,IF($E67&gt;=1000,$E67,CONCATENATE(0,$E67)),"02"),SilencerParams!$E$3:$E$98,SilencerParams!X$3:X$98)/(LOG10(2)-LOG10(0.0001))*(LOG10($AL67)-LOG10(0.0001)),(BH67-AZ67)/(LOG10(IF(MROUND($AL67,2)&lt;=$AL67,MROUND($AL67,2)+2,MROUND($AL67,2)-2))-LOG10(MROUND($AL67,2)))*(LOG10($AL67)-LOG10(MROUND($AL67,2)))+AZ67)</f>
        <v>#DIV/0!</v>
      </c>
      <c r="BQ67" s="151" t="e">
        <f>IF($AL67&lt;2,LOOKUP(CONCATENATE($D67,IF($E67&gt;=1000,$E67,CONCATENATE(0,$E67)),"02"),SilencerParams!$E$3:$E$98,SilencerParams!Y$3:Y$98)/(LOG10(2)-LOG10(0.0001))*(LOG10($AL67)-LOG10(0.0001)),(BI67-BA67)/(LOG10(IF(MROUND($AL67,2)&lt;=$AL67,MROUND($AL67,2)+2,MROUND($AL67,2)-2))-LOG10(MROUND($AL67,2)))*(LOG10($AL67)-LOG10(MROUND($AL67,2)))+BA67)</f>
        <v>#DIV/0!</v>
      </c>
      <c r="BR67" s="151" t="e">
        <f>IF($AL67&lt;2,LOOKUP(CONCATENATE($D67,IF($E67&gt;=1000,$E67,CONCATENATE(0,$E67)),"02"),SilencerParams!$E$3:$E$98,SilencerParams!Z$3:Z$98)/(LOG10(2)-LOG10(0.0001))*(LOG10($AL67)-LOG10(0.0001)),(BJ67-BB67)/(LOG10(IF(MROUND($AL67,2)&lt;=$AL67,MROUND($AL67,2)+2,MROUND($AL67,2)-2))-LOG10(MROUND($AL67,2)))*(LOG10($AL67)-LOG10(MROUND($AL67,2)))+BB67)</f>
        <v>#DIV/0!</v>
      </c>
      <c r="BS67" s="24" t="e">
        <f t="shared" si="18"/>
        <v>#DIV/0!</v>
      </c>
      <c r="BT67" s="24" t="e">
        <f t="shared" si="19"/>
        <v>#DIV/0!</v>
      </c>
      <c r="BU67" s="24" t="e">
        <f t="shared" si="20"/>
        <v>#DIV/0!</v>
      </c>
      <c r="BV67" s="24" t="e">
        <f t="shared" si="21"/>
        <v>#DIV/0!</v>
      </c>
      <c r="BW67" s="24" t="e">
        <f t="shared" si="22"/>
        <v>#DIV/0!</v>
      </c>
      <c r="BX67" s="24" t="e">
        <f t="shared" si="23"/>
        <v>#DIV/0!</v>
      </c>
      <c r="BY67" s="24" t="e">
        <f t="shared" si="24"/>
        <v>#DIV/0!</v>
      </c>
      <c r="BZ67" s="24" t="e">
        <f t="shared" si="25"/>
        <v>#DIV/0!</v>
      </c>
      <c r="CA67" s="24" t="e">
        <f>10*LOG10(IF(BS67="",0,POWER(10,((BS67+'ModelParams Lw'!$O$4)/10))) +IF(BT67="",0,POWER(10,((BT67+'ModelParams Lw'!$P$4)/10))) +IF(BU67="",0,POWER(10,((BU67+'ModelParams Lw'!$Q$4)/10))) +IF(BV67="",0,POWER(10,((BV67+'ModelParams Lw'!$R$4)/10))) +IF(BW67="",0,POWER(10,((BW67+'ModelParams Lw'!$S$4)/10))) +IF(BX67="",0,POWER(10,((BX67+'ModelParams Lw'!$T$4)/10))) +IF(BY67="",0,POWER(10,((BY67+'ModelParams Lw'!$U$4)/10)))+IF(BZ67="",0,POWER(10,((BZ67+'ModelParams Lw'!$V$4)/10))))</f>
        <v>#DIV/0!</v>
      </c>
      <c r="CB67" s="24" t="e">
        <f t="shared" si="26"/>
        <v>#DIV/0!</v>
      </c>
      <c r="CC67" s="24" t="e">
        <f>(BS67-'ModelParams Lw'!O$10)/'ModelParams Lw'!O$11</f>
        <v>#DIV/0!</v>
      </c>
      <c r="CD67" s="24" t="e">
        <f>(BT67-'ModelParams Lw'!P$10)/'ModelParams Lw'!P$11</f>
        <v>#DIV/0!</v>
      </c>
      <c r="CE67" s="24" t="e">
        <f>(BU67-'ModelParams Lw'!Q$10)/'ModelParams Lw'!Q$11</f>
        <v>#DIV/0!</v>
      </c>
      <c r="CF67" s="24" t="e">
        <f>(BV67-'ModelParams Lw'!R$10)/'ModelParams Lw'!R$11</f>
        <v>#DIV/0!</v>
      </c>
      <c r="CG67" s="24" t="e">
        <f>(BW67-'ModelParams Lw'!S$10)/'ModelParams Lw'!S$11</f>
        <v>#DIV/0!</v>
      </c>
      <c r="CH67" s="24" t="e">
        <f>(BX67-'ModelParams Lw'!T$10)/'ModelParams Lw'!T$11</f>
        <v>#DIV/0!</v>
      </c>
      <c r="CI67" s="24" t="e">
        <f>(BY67-'ModelParams Lw'!U$10)/'ModelParams Lw'!U$11</f>
        <v>#DIV/0!</v>
      </c>
      <c r="CJ67" s="24" t="e">
        <f>(BZ67-'ModelParams Lw'!V$10)/'ModelParams Lw'!V$11</f>
        <v>#DIV/0!</v>
      </c>
      <c r="CK67" s="24">
        <f>IF(Calcul!$E72="SW",'ModelParams Lw'!C$18+'ModelParams Lw'!C$19*LOG(CK$3)+'ModelParams Lw'!C$20*(PI()/4*($D67/1000)^2),IF('ModelParams Lw'!C$21+'ModelParams Lw'!C$22*LOG(CK$3)+'ModelParams Lw'!C$23*(PI()/4*($D67/1000)^2)&lt;'ModelParams Lw'!C$18+'ModelParams Lw'!C$19*LOG(CK$3)+'ModelParams Lw'!C$20*(PI()/4*($D67/1000)^2),'ModelParams Lw'!C$18+'ModelParams Lw'!C$19*LOG(CK$3)+'ModelParams Lw'!C$20*(PI()/4*($D67/1000)^2),'ModelParams Lw'!C$21+'ModelParams Lw'!C$22*LOG(CK$3)+'ModelParams Lw'!C$23*(PI()/4*($D67/1000)^2)))</f>
        <v>31.246735224896717</v>
      </c>
      <c r="CL67" s="24">
        <f>IF(Calcul!$E72="SW",'ModelParams Lw'!D$18+'ModelParams Lw'!D$19*LOG(CL$3)+'ModelParams Lw'!D$20*(PI()/4*($D67/1000)^2),IF('ModelParams Lw'!D$21+'ModelParams Lw'!D$22*LOG(CL$3)+'ModelParams Lw'!D$23*(PI()/4*($D67/1000)^2)&lt;'ModelParams Lw'!D$18+'ModelParams Lw'!D$19*LOG(CL$3)+'ModelParams Lw'!D$20*(PI()/4*($D67/1000)^2),'ModelParams Lw'!D$18+'ModelParams Lw'!D$19*LOG(CL$3)+'ModelParams Lw'!D$20*(PI()/4*($D67/1000)^2),'ModelParams Lw'!D$21+'ModelParams Lw'!D$22*LOG(CL$3)+'ModelParams Lw'!D$23*(PI()/4*($D67/1000)^2)))</f>
        <v>39.203910379364636</v>
      </c>
      <c r="CM67" s="24">
        <f>IF(Calcul!$E72="SW",'ModelParams Lw'!E$18+'ModelParams Lw'!E$19*LOG(CM$3)+'ModelParams Lw'!E$20*(PI()/4*($D67/1000)^2),IF('ModelParams Lw'!E$21+'ModelParams Lw'!E$22*LOG(CM$3)+'ModelParams Lw'!E$23*(PI()/4*($D67/1000)^2)&lt;'ModelParams Lw'!E$18+'ModelParams Lw'!E$19*LOG(CM$3)+'ModelParams Lw'!E$20*(PI()/4*($D67/1000)^2),'ModelParams Lw'!E$18+'ModelParams Lw'!E$19*LOG(CM$3)+'ModelParams Lw'!E$20*(PI()/4*($D67/1000)^2),'ModelParams Lw'!E$21+'ModelParams Lw'!E$22*LOG(CM$3)+'ModelParams Lw'!E$23*(PI()/4*($D67/1000)^2)))</f>
        <v>38.761096154158118</v>
      </c>
      <c r="CN67" s="24">
        <f>IF(Calcul!$E72="SW",'ModelParams Lw'!F$18+'ModelParams Lw'!F$19*LOG(CN$3)+'ModelParams Lw'!F$20*(PI()/4*($D67/1000)^2),IF('ModelParams Lw'!F$21+'ModelParams Lw'!F$22*LOG(CN$3)+'ModelParams Lw'!F$23*(PI()/4*($D67/1000)^2)&lt;'ModelParams Lw'!F$18+'ModelParams Lw'!F$19*LOG(CN$3)+'ModelParams Lw'!F$20*(PI()/4*($D67/1000)^2),'ModelParams Lw'!F$18+'ModelParams Lw'!F$19*LOG(CN$3)+'ModelParams Lw'!F$20*(PI()/4*($D67/1000)^2),'ModelParams Lw'!F$21+'ModelParams Lw'!F$22*LOG(CN$3)+'ModelParams Lw'!F$23*(PI()/4*($D67/1000)^2)))</f>
        <v>42.457901012674256</v>
      </c>
      <c r="CO67" s="24">
        <f>IF(Calcul!$E72="SW",'ModelParams Lw'!G$18+'ModelParams Lw'!G$19*LOG(CO$3)+'ModelParams Lw'!G$20*(PI()/4*($D67/1000)^2),IF('ModelParams Lw'!G$21+'ModelParams Lw'!G$22*LOG(CO$3)+'ModelParams Lw'!G$23*(PI()/4*($D67/1000)^2)&lt;'ModelParams Lw'!G$18+'ModelParams Lw'!G$19*LOG(CO$3)+'ModelParams Lw'!G$20*(PI()/4*($D67/1000)^2),'ModelParams Lw'!G$18+'ModelParams Lw'!G$19*LOG(CO$3)+'ModelParams Lw'!G$20*(PI()/4*($D67/1000)^2),'ModelParams Lw'!G$21+'ModelParams Lw'!G$22*LOG(CO$3)+'ModelParams Lw'!G$23*(PI()/4*($D67/1000)^2)))</f>
        <v>39.983812335865188</v>
      </c>
      <c r="CP67" s="24">
        <f>IF(Calcul!$E72="SW",'ModelParams Lw'!H$18+'ModelParams Lw'!H$19*LOG(CP$3)+'ModelParams Lw'!H$20*(PI()/4*($D67/1000)^2),IF('ModelParams Lw'!H$21+'ModelParams Lw'!H$22*LOG(CP$3)+'ModelParams Lw'!H$23*(PI()/4*($D67/1000)^2)&lt;'ModelParams Lw'!H$18+'ModelParams Lw'!H$19*LOG(CP$3)+'ModelParams Lw'!H$20*(PI()/4*($D67/1000)^2),'ModelParams Lw'!H$18+'ModelParams Lw'!H$19*LOG(CP$3)+'ModelParams Lw'!H$20*(PI()/4*($D67/1000)^2),'ModelParams Lw'!H$21+'ModelParams Lw'!H$22*LOG(CP$3)+'ModelParams Lw'!H$23*(PI()/4*($D67/1000)^2)))</f>
        <v>40.306137042572608</v>
      </c>
      <c r="CQ67" s="24">
        <f>IF(Calcul!$E72="SW",'ModelParams Lw'!I$18+'ModelParams Lw'!I$19*LOG(CQ$3)+'ModelParams Lw'!I$20*(PI()/4*($D67/1000)^2),IF('ModelParams Lw'!I$21+'ModelParams Lw'!I$22*LOG(CQ$3)+'ModelParams Lw'!I$23*(PI()/4*($D67/1000)^2)&lt;'ModelParams Lw'!I$18+'ModelParams Lw'!I$19*LOG(CQ$3)+'ModelParams Lw'!I$20*(PI()/4*($D67/1000)^2),'ModelParams Lw'!I$18+'ModelParams Lw'!I$19*LOG(CQ$3)+'ModelParams Lw'!I$20*(PI()/4*($D67/1000)^2),'ModelParams Lw'!I$21+'ModelParams Lw'!I$22*LOG(CQ$3)+'ModelParams Lw'!I$23*(PI()/4*($D67/1000)^2)))</f>
        <v>35.604370798776131</v>
      </c>
      <c r="CR67" s="24">
        <f>IF(Calcul!$E72="SW",'ModelParams Lw'!J$18+'ModelParams Lw'!J$19*LOG(CR$3)+'ModelParams Lw'!J$20*(PI()/4*($D67/1000)^2),IF('ModelParams Lw'!J$21+'ModelParams Lw'!J$22*LOG(CR$3)+'ModelParams Lw'!J$23*(PI()/4*($D67/1000)^2)&lt;'ModelParams Lw'!J$18+'ModelParams Lw'!J$19*LOG(CR$3)+'ModelParams Lw'!J$20*(PI()/4*($D67/1000)^2),'ModelParams Lw'!J$18+'ModelParams Lw'!J$19*LOG(CR$3)+'ModelParams Lw'!J$20*(PI()/4*($D67/1000)^2),'ModelParams Lw'!J$21+'ModelParams Lw'!J$22*LOG(CR$3)+'ModelParams Lw'!J$23*(PI()/4*($D67/1000)^2)))</f>
        <v>26.405199060578074</v>
      </c>
      <c r="CS67" s="24" t="e">
        <f t="shared" si="3"/>
        <v>#DIV/0!</v>
      </c>
      <c r="CT67" s="24" t="e">
        <f t="shared" si="4"/>
        <v>#DIV/0!</v>
      </c>
      <c r="CU67" s="24" t="e">
        <f t="shared" si="5"/>
        <v>#DIV/0!</v>
      </c>
      <c r="CV67" s="24" t="e">
        <f t="shared" si="6"/>
        <v>#DIV/0!</v>
      </c>
      <c r="CW67" s="24" t="e">
        <f t="shared" si="7"/>
        <v>#DIV/0!</v>
      </c>
      <c r="CX67" s="24" t="e">
        <f t="shared" si="8"/>
        <v>#DIV/0!</v>
      </c>
      <c r="CY67" s="24" t="e">
        <f t="shared" si="9"/>
        <v>#DIV/0!</v>
      </c>
      <c r="CZ67" s="24" t="e">
        <f t="shared" si="10"/>
        <v>#DIV/0!</v>
      </c>
      <c r="DA67" s="24" t="e">
        <f>10*LOG10(IF(CS67="",0,POWER(10,((CS67+'ModelParams Lw'!$O$4)/10))) +IF(CT67="",0,POWER(10,((CT67+'ModelParams Lw'!$P$4)/10))) +IF(CU67="",0,POWER(10,((CU67+'ModelParams Lw'!$Q$4)/10))) +IF(CV67="",0,POWER(10,((CV67+'ModelParams Lw'!$R$4)/10))) +IF(CW67="",0,POWER(10,((CW67+'ModelParams Lw'!$S$4)/10))) +IF(CX67="",0,POWER(10,((CX67+'ModelParams Lw'!$T$4)/10))) +IF(CY67="",0,POWER(10,((CY67+'ModelParams Lw'!$U$4)/10)))+IF(CZ67="",0,POWER(10,((CZ67+'ModelParams Lw'!$V$4)/10))))</f>
        <v>#DIV/0!</v>
      </c>
      <c r="DB67" s="24" t="e">
        <f t="shared" si="27"/>
        <v>#DIV/0!</v>
      </c>
      <c r="DC67" s="24" t="e">
        <f>(CS67-'ModelParams Lw'!$O$10)/'ModelParams Lw'!$O$11</f>
        <v>#DIV/0!</v>
      </c>
      <c r="DD67" s="24" t="e">
        <f>(CT67-'ModelParams Lw'!$P$10)/'ModelParams Lw'!$P$11</f>
        <v>#DIV/0!</v>
      </c>
      <c r="DE67" s="24" t="e">
        <f>(CU67-'ModelParams Lw'!$Q$10)/'ModelParams Lw'!$Q$11</f>
        <v>#DIV/0!</v>
      </c>
      <c r="DF67" s="24" t="e">
        <f>(CV67-'ModelParams Lw'!$R$10)/'ModelParams Lw'!$R$11</f>
        <v>#DIV/0!</v>
      </c>
      <c r="DG67" s="24" t="e">
        <f>(CW67-'ModelParams Lw'!$S$10)/'ModelParams Lw'!$S$11</f>
        <v>#DIV/0!</v>
      </c>
      <c r="DH67" s="24" t="e">
        <f>(CX67-'ModelParams Lw'!$T$10)/'ModelParams Lw'!$T$11</f>
        <v>#DIV/0!</v>
      </c>
      <c r="DI67" s="24" t="e">
        <f>(CY67-'ModelParams Lw'!$U$10)/'ModelParams Lw'!$U$11</f>
        <v>#DIV/0!</v>
      </c>
      <c r="DJ67" s="24" t="e">
        <f>(CZ67-'ModelParams Lw'!$V$10)/'ModelParams Lw'!$V$11</f>
        <v>#DIV/0!</v>
      </c>
    </row>
    <row r="68" spans="1:114">
      <c r="A68" s="12">
        <f>Calcul!B70</f>
        <v>0</v>
      </c>
      <c r="B68" s="12">
        <f t="shared" si="11"/>
        <v>0</v>
      </c>
      <c r="C68" s="12">
        <f>Calcul!C70</f>
        <v>0</v>
      </c>
      <c r="D68" s="12">
        <f>Calcul!D73</f>
        <v>0</v>
      </c>
      <c r="E68" s="12">
        <f t="shared" si="12"/>
        <v>400</v>
      </c>
      <c r="F68" s="12">
        <f t="shared" si="13"/>
        <v>900</v>
      </c>
      <c r="G68" s="12" t="e">
        <f t="shared" si="14"/>
        <v>#DIV/0!</v>
      </c>
      <c r="H68" s="24" t="e">
        <f t="shared" si="28"/>
        <v>#DIV/0!</v>
      </c>
      <c r="I68" s="24">
        <f>'ModelParams Lw'!$B$6*EXP('ModelParams Lw'!$C$6*D68)</f>
        <v>-0.98585217513044054</v>
      </c>
      <c r="J68" s="24">
        <f>'ModelParams Lw'!$B$7*D68^2+'ModelParams Lw'!$C$7*D68+'ModelParams Lw'!$D$7</f>
        <v>-7.1</v>
      </c>
      <c r="K68" s="24">
        <f>'ModelParams Lw'!$B$8*D68^2+'ModelParams Lw'!$C$8*D68+'ModelParams Lw'!$D$8</f>
        <v>46.485999999999997</v>
      </c>
      <c r="L68" s="21" t="e">
        <f t="shared" si="29"/>
        <v>#DIV/0!</v>
      </c>
      <c r="M68" s="21" t="e">
        <f t="shared" si="29"/>
        <v>#DIV/0!</v>
      </c>
      <c r="N68" s="21" t="e">
        <f t="shared" si="29"/>
        <v>#DIV/0!</v>
      </c>
      <c r="O68" s="21" t="e">
        <f t="shared" si="29"/>
        <v>#DIV/0!</v>
      </c>
      <c r="P68" s="21" t="e">
        <f t="shared" si="29"/>
        <v>#DIV/0!</v>
      </c>
      <c r="Q68" s="21" t="e">
        <f t="shared" si="29"/>
        <v>#DIV/0!</v>
      </c>
      <c r="R68" s="21" t="e">
        <f t="shared" si="29"/>
        <v>#DIV/0!</v>
      </c>
      <c r="S68" s="21" t="e">
        <f t="shared" si="29"/>
        <v>#DIV/0!</v>
      </c>
      <c r="T68" s="24" t="e">
        <f>'ModelParams Lw'!$B$3+'ModelParams Lw'!$B$4*LOG10($B68/3600/(PI()/4*($D68/1000)^2))+'ModelParams Lw'!$B$5*LOG10(2*$H68/(1.2*($B68/3600/(PI()/4*($D68/1000)^2))^2))+10*LOG10($D68/1000)+L68</f>
        <v>#DIV/0!</v>
      </c>
      <c r="U68" s="24" t="e">
        <f>'ModelParams Lw'!$B$3+'ModelParams Lw'!$B$4*LOG10($B68/3600/(PI()/4*($D68/1000)^2))+'ModelParams Lw'!$B$5*LOG10(2*$H68/(1.2*($B68/3600/(PI()/4*($D68/1000)^2))^2))+10*LOG10($D68/1000)+M68</f>
        <v>#DIV/0!</v>
      </c>
      <c r="V68" s="24" t="e">
        <f>'ModelParams Lw'!$B$3+'ModelParams Lw'!$B$4*LOG10($B68/3600/(PI()/4*($D68/1000)^2))+'ModelParams Lw'!$B$5*LOG10(2*$H68/(1.2*($B68/3600/(PI()/4*($D68/1000)^2))^2))+10*LOG10($D68/1000)+N68</f>
        <v>#DIV/0!</v>
      </c>
      <c r="W68" s="24" t="e">
        <f>'ModelParams Lw'!$B$3+'ModelParams Lw'!$B$4*LOG10($B68/3600/(PI()/4*($D68/1000)^2))+'ModelParams Lw'!$B$5*LOG10(2*$H68/(1.2*($B68/3600/(PI()/4*($D68/1000)^2))^2))+10*LOG10($D68/1000)+O68</f>
        <v>#DIV/0!</v>
      </c>
      <c r="X68" s="24" t="e">
        <f>'ModelParams Lw'!$B$3+'ModelParams Lw'!$B$4*LOG10($B68/3600/(PI()/4*($D68/1000)^2))+'ModelParams Lw'!$B$5*LOG10(2*$H68/(1.2*($B68/3600/(PI()/4*($D68/1000)^2))^2))+10*LOG10($D68/1000)+P68</f>
        <v>#DIV/0!</v>
      </c>
      <c r="Y68" s="24" t="e">
        <f>'ModelParams Lw'!$B$3+'ModelParams Lw'!$B$4*LOG10($B68/3600/(PI()/4*($D68/1000)^2))+'ModelParams Lw'!$B$5*LOG10(2*$H68/(1.2*($B68/3600/(PI()/4*($D68/1000)^2))^2))+10*LOG10($D68/1000)+Q68</f>
        <v>#DIV/0!</v>
      </c>
      <c r="Z68" s="24" t="e">
        <f>'ModelParams Lw'!$B$3+'ModelParams Lw'!$B$4*LOG10($B68/3600/(PI()/4*($D68/1000)^2))+'ModelParams Lw'!$B$5*LOG10(2*$H68/(1.2*($B68/3600/(PI()/4*($D68/1000)^2))^2))+10*LOG10($D68/1000)+R68</f>
        <v>#DIV/0!</v>
      </c>
      <c r="AA68" s="24" t="e">
        <f>'ModelParams Lw'!$B$3+'ModelParams Lw'!$B$4*LOG10($B68/3600/(PI()/4*($D68/1000)^2))+'ModelParams Lw'!$B$5*LOG10(2*$H68/(1.2*($B68/3600/(PI()/4*($D68/1000)^2))^2))+10*LOG10($D68/1000)+S68</f>
        <v>#DIV/0!</v>
      </c>
      <c r="AB68" s="24" t="e">
        <f>10*LOG10(IF(T68="",0,POWER(10,((T68+'ModelParams Lw'!$O$4)/10))) +IF(U68="",0,POWER(10,((U68+'ModelParams Lw'!$P$4)/10))) +IF(V68="",0,POWER(10,((V68+'ModelParams Lw'!$Q$4)/10))) +IF(W68="",0,POWER(10,((W68+'ModelParams Lw'!$R$4)/10))) +IF(X68="",0,POWER(10,((X68+'ModelParams Lw'!$S$4)/10))) +IF(Y68="",0,POWER(10,((Y68+'ModelParams Lw'!$T$4)/10))) +IF(Z68="",0,POWER(10,((Z68+'ModelParams Lw'!$U$4)/10)))+IF(AA68="",0,POWER(10,((AA68+'ModelParams Lw'!$V$4)/10))))</f>
        <v>#DIV/0!</v>
      </c>
      <c r="AC68" s="24" t="e">
        <f t="shared" si="16"/>
        <v>#DIV/0!</v>
      </c>
      <c r="AD68" s="24" t="e">
        <f>(T68-'ModelParams Lw'!O$10)/'ModelParams Lw'!O$11</f>
        <v>#DIV/0!</v>
      </c>
      <c r="AE68" s="24" t="e">
        <f>(U68-'ModelParams Lw'!P$10)/'ModelParams Lw'!P$11</f>
        <v>#DIV/0!</v>
      </c>
      <c r="AF68" s="24" t="e">
        <f>(V68-'ModelParams Lw'!Q$10)/'ModelParams Lw'!Q$11</f>
        <v>#DIV/0!</v>
      </c>
      <c r="AG68" s="24" t="e">
        <f>(W68-'ModelParams Lw'!R$10)/'ModelParams Lw'!R$11</f>
        <v>#DIV/0!</v>
      </c>
      <c r="AH68" s="24" t="e">
        <f>(X68-'ModelParams Lw'!S$10)/'ModelParams Lw'!S$11</f>
        <v>#DIV/0!</v>
      </c>
      <c r="AI68" s="24" t="e">
        <f>(Y68-'ModelParams Lw'!T$10)/'ModelParams Lw'!T$11</f>
        <v>#DIV/0!</v>
      </c>
      <c r="AJ68" s="24" t="e">
        <f>(Z68-'ModelParams Lw'!U$10)/'ModelParams Lw'!U$11</f>
        <v>#DIV/0!</v>
      </c>
      <c r="AK68" s="24" t="e">
        <f>(AA68-'ModelParams Lw'!V$10)/'ModelParams Lw'!V$11</f>
        <v>#DIV/0!</v>
      </c>
      <c r="AL68" s="24" t="e">
        <f t="shared" si="17"/>
        <v>#DIV/0!</v>
      </c>
      <c r="AM68" s="24" t="e">
        <f>LOOKUP($G68,SilencerParams!$E$3:$E$98,SilencerParams!K$3:K$98)</f>
        <v>#DIV/0!</v>
      </c>
      <c r="AN68" s="24" t="e">
        <f>LOOKUP($G68,SilencerParams!$E$3:$E$98,SilencerParams!L$3:L$98)</f>
        <v>#DIV/0!</v>
      </c>
      <c r="AO68" s="24" t="e">
        <f>LOOKUP($G68,SilencerParams!$E$3:$E$98,SilencerParams!M$3:M$98)</f>
        <v>#DIV/0!</v>
      </c>
      <c r="AP68" s="24" t="e">
        <f>LOOKUP($G68,SilencerParams!$E$3:$E$98,SilencerParams!N$3:N$98)</f>
        <v>#DIV/0!</v>
      </c>
      <c r="AQ68" s="24" t="e">
        <f>LOOKUP($G68,SilencerParams!$E$3:$E$98,SilencerParams!O$3:O$98)</f>
        <v>#DIV/0!</v>
      </c>
      <c r="AR68" s="24" t="e">
        <f>LOOKUP($G68,SilencerParams!$E$3:$E$98,SilencerParams!P$3:P$98)</f>
        <v>#DIV/0!</v>
      </c>
      <c r="AS68" s="24" t="e">
        <f>LOOKUP($G68,SilencerParams!$E$3:$E$98,SilencerParams!Q$3:Q$98)</f>
        <v>#DIV/0!</v>
      </c>
      <c r="AT68" s="24" t="e">
        <f>LOOKUP($G68,SilencerParams!$E$3:$E$98,SilencerParams!R$3:R$98)</f>
        <v>#DIV/0!</v>
      </c>
      <c r="AU68" s="151" t="e">
        <f>LOOKUP($G68,SilencerParams!$E$3:$E$98,SilencerParams!S$3:S$98)</f>
        <v>#DIV/0!</v>
      </c>
      <c r="AV68" s="151" t="e">
        <f>LOOKUP($G68,SilencerParams!$E$3:$E$98,SilencerParams!T$3:T$98)</f>
        <v>#DIV/0!</v>
      </c>
      <c r="AW68" s="151" t="e">
        <f>LOOKUP($G68,SilencerParams!$E$3:$E$98,SilencerParams!U$3:U$98)</f>
        <v>#DIV/0!</v>
      </c>
      <c r="AX68" s="151" t="e">
        <f>LOOKUP($G68,SilencerParams!$E$3:$E$98,SilencerParams!V$3:V$98)</f>
        <v>#DIV/0!</v>
      </c>
      <c r="AY68" s="151" t="e">
        <f>LOOKUP($G68,SilencerParams!$E$3:$E$98,SilencerParams!W$3:W$98)</f>
        <v>#DIV/0!</v>
      </c>
      <c r="AZ68" s="151" t="e">
        <f>LOOKUP($G68,SilencerParams!$E$3:$E$98,SilencerParams!X$3:X$98)</f>
        <v>#DIV/0!</v>
      </c>
      <c r="BA68" s="151" t="e">
        <f>LOOKUP($G68,SilencerParams!$E$3:$E$98,SilencerParams!Y$3:Y$98)</f>
        <v>#DIV/0!</v>
      </c>
      <c r="BB68" s="151" t="e">
        <f>LOOKUP($G68,SilencerParams!$E$3:$E$98,SilencerParams!Z$3:Z$98)</f>
        <v>#DIV/0!</v>
      </c>
      <c r="BC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LOOKUP(IF(MROUND($AL68,2)&lt;=$AL68,CONCATENATE($D68,IF($F68&gt;=1000,$F68,CONCATENATE(0,$F68)),CONCATENATE(0,MROUND($AL68,2)+2)),CONCATENATE($D68,IF($F68&gt;=1000,$F68,CONCATENATE(0,$F68)),CONCATENATE(0,MROUND($AL68,2)-2))),SilencerParams!$E$3:$E$98,SilencerParams!S$3:S$98)</f>
        <v>#DIV/0!</v>
      </c>
      <c r="BD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LOOKUP(IF(MROUND($AL68,2)&lt;=$AL68,CONCATENATE($D68,IF($F68&gt;=1000,$F68,CONCATENATE(0,$F68)),CONCATENATE(0,MROUND($AL68,2)+2)),CONCATENATE($D68,IF($F68&gt;=1000,$F68,CONCATENATE(0,$F68)),CONCATENATE(0,MROUND($AL68,2)-2))),SilencerParams!$E$3:$E$98,SilencerParams!T$3:T$98)</f>
        <v>#DIV/0!</v>
      </c>
      <c r="BE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LOOKUP(IF(MROUND($AL68,2)&lt;=$AL68,CONCATENATE($D68,IF($F68&gt;=1000,$F68,CONCATENATE(0,$F68)),CONCATENATE(0,MROUND($AL68,2)+2)),CONCATENATE($D68,IF($F68&gt;=1000,$F68,CONCATENATE(0,$F68)),CONCATENATE(0,MROUND($AL68,2)-2))),SilencerParams!$E$3:$E$98,SilencerParams!U$3:U$98)</f>
        <v>#DIV/0!</v>
      </c>
      <c r="BF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LOOKUP(IF(MROUND($AL68,2)&lt;=$AL68,CONCATENATE($D68,IF($F68&gt;=1000,$F68,CONCATENATE(0,$F68)),CONCATENATE(0,MROUND($AL68,2)+2)),CONCATENATE($D68,IF($F68&gt;=1000,$F68,CONCATENATE(0,$F68)),CONCATENATE(0,MROUND($AL68,2)-2))),SilencerParams!$E$3:$E$98,SilencerParams!V$3:V$98)</f>
        <v>#DIV/0!</v>
      </c>
      <c r="BG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LOOKUP(IF(MROUND($AL68,2)&lt;=$AL68,CONCATENATE($D68,IF($F68&gt;=1000,$F68,CONCATENATE(0,$F68)),CONCATENATE(0,MROUND($AL68,2)+2)),CONCATENATE($D68,IF($F68&gt;=1000,$F68,CONCATENATE(0,$F68)),CONCATENATE(0,MROUND($AL68,2)-2))),SilencerParams!$E$3:$E$98,SilencerParams!W$3:W$98)</f>
        <v>#DIV/0!</v>
      </c>
      <c r="BH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LOOKUP(IF(MROUND($AL68,2)&lt;=$AL68,CONCATENATE($D68,IF($F68&gt;=1000,$F68,CONCATENATE(0,$F68)),CONCATENATE(0,MROUND($AL68,2)+2)),CONCATENATE($D68,IF($F68&gt;=1000,$F68,CONCATENATE(0,$F68)),CONCATENATE(0,MROUND($AL68,2)-2))),SilencerParams!$E$3:$E$98,SilencerParams!X$3:X$98)</f>
        <v>#DIV/0!</v>
      </c>
      <c r="BI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LOOKUP(IF(MROUND($AL68,2)&lt;=$AL68,CONCATENATE($D68,IF($F68&gt;=1000,$F68,CONCATENATE(0,$F68)),CONCATENATE(0,MROUND($AL68,2)+2)),CONCATENATE($D68,IF($F68&gt;=1000,$F68,CONCATENATE(0,$F68)),CONCATENATE(0,MROUND($AL68,2)-2))),SilencerParams!$E$3:$E$98,SilencerParams!Y$3:Y$98)</f>
        <v>#DIV/0!</v>
      </c>
      <c r="BJ68" s="151" t="e">
        <f>LOOKUP(IF(MROUND($AL68,2)&lt;=$AL68,CONCATENATE($D68,IF($F68&gt;=1000,$F68,CONCATENATE(0,$F68)),CONCATENATE(0,MROUND($AL68,2)+2)),CONCATENATE($D68,IF($F68&gt;=1000,$F68,CONCATENATE(0,$F68)),CONCATENATE(0,MROUND($AL68,2)-2))),SilencerParams!$E$3:$E$98,SilencerParams!Z$3:Z$98)</f>
        <v>#DIV/0!</v>
      </c>
      <c r="BK68" s="151" t="e">
        <f>IF($AL68&lt;2,LOOKUP(CONCATENATE($D68,IF($E68&gt;=1000,$E68,CONCATENATE(0,$E68)),"02"),SilencerParams!$E$3:$E$98,SilencerParams!S$3:S$98)/(LOG10(2)-LOG10(0.0001))*(LOG10($AL68)-LOG10(0.0001)),(BC68-AU68)/(LOG10(IF(MROUND($AL68,2)&lt;=$AL68,MROUND($AL68,2)+2,MROUND($AL68,2)-2))-LOG10(MROUND($AL68,2)))*(LOG10($AL68)-LOG10(MROUND($AL68,2)))+AU68)</f>
        <v>#DIV/0!</v>
      </c>
      <c r="BL68" s="151" t="e">
        <f>IF($AL68&lt;2,LOOKUP(CONCATENATE($D68,IF($E68&gt;=1000,$E68,CONCATENATE(0,$E68)),"02"),SilencerParams!$E$3:$E$98,SilencerParams!T$3:T$98)/(LOG10(2)-LOG10(0.0001))*(LOG10($AL68)-LOG10(0.0001)),(BD68-AV68)/(LOG10(IF(MROUND($AL68,2)&lt;=$AL68,MROUND($AL68,2)+2,MROUND($AL68,2)-2))-LOG10(MROUND($AL68,2)))*(LOG10($AL68)-LOG10(MROUND($AL68,2)))+AV68)</f>
        <v>#DIV/0!</v>
      </c>
      <c r="BM68" s="151" t="e">
        <f>IF($AL68&lt;2,LOOKUP(CONCATENATE($D68,IF($E68&gt;=1000,$E68,CONCATENATE(0,$E68)),"02"),SilencerParams!$E$3:$E$98,SilencerParams!U$3:U$98)/(LOG10(2)-LOG10(0.0001))*(LOG10($AL68)-LOG10(0.0001)),(BE68-AW68)/(LOG10(IF(MROUND($AL68,2)&lt;=$AL68,MROUND($AL68,2)+2,MROUND($AL68,2)-2))-LOG10(MROUND($AL68,2)))*(LOG10($AL68)-LOG10(MROUND($AL68,2)))+AW68)</f>
        <v>#DIV/0!</v>
      </c>
      <c r="BN68" s="151" t="e">
        <f>IF($AL68&lt;2,LOOKUP(CONCATENATE($D68,IF($E68&gt;=1000,$E68,CONCATENATE(0,$E68)),"02"),SilencerParams!$E$3:$E$98,SilencerParams!V$3:V$98)/(LOG10(2)-LOG10(0.0001))*(LOG10($AL68)-LOG10(0.0001)),(BF68-AX68)/(LOG10(IF(MROUND($AL68,2)&lt;=$AL68,MROUND($AL68,2)+2,MROUND($AL68,2)-2))-LOG10(MROUND($AL68,2)))*(LOG10($AL68)-LOG10(MROUND($AL68,2)))+AX68)</f>
        <v>#DIV/0!</v>
      </c>
      <c r="BO68" s="151" t="e">
        <f>IF($AL68&lt;2,LOOKUP(CONCATENATE($D68,IF($E68&gt;=1000,$E68,CONCATENATE(0,$E68)),"02"),SilencerParams!$E$3:$E$98,SilencerParams!W$3:W$98)/(LOG10(2)-LOG10(0.0001))*(LOG10($AL68)-LOG10(0.0001)),(BG68-AY68)/(LOG10(IF(MROUND($AL68,2)&lt;=$AL68,MROUND($AL68,2)+2,MROUND($AL68,2)-2))-LOG10(MROUND($AL68,2)))*(LOG10($AL68)-LOG10(MROUND($AL68,2)))+AY68)</f>
        <v>#DIV/0!</v>
      </c>
      <c r="BP68" s="151" t="e">
        <f>IF($AL68&lt;2,LOOKUP(CONCATENATE($D68,IF($E68&gt;=1000,$E68,CONCATENATE(0,$E68)),"02"),SilencerParams!$E$3:$E$98,SilencerParams!X$3:X$98)/(LOG10(2)-LOG10(0.0001))*(LOG10($AL68)-LOG10(0.0001)),(BH68-AZ68)/(LOG10(IF(MROUND($AL68,2)&lt;=$AL68,MROUND($AL68,2)+2,MROUND($AL68,2)-2))-LOG10(MROUND($AL68,2)))*(LOG10($AL68)-LOG10(MROUND($AL68,2)))+AZ68)</f>
        <v>#DIV/0!</v>
      </c>
      <c r="BQ68" s="151" t="e">
        <f>IF($AL68&lt;2,LOOKUP(CONCATENATE($D68,IF($E68&gt;=1000,$E68,CONCATENATE(0,$E68)),"02"),SilencerParams!$E$3:$E$98,SilencerParams!Y$3:Y$98)/(LOG10(2)-LOG10(0.0001))*(LOG10($AL68)-LOG10(0.0001)),(BI68-BA68)/(LOG10(IF(MROUND($AL68,2)&lt;=$AL68,MROUND($AL68,2)+2,MROUND($AL68,2)-2))-LOG10(MROUND($AL68,2)))*(LOG10($AL68)-LOG10(MROUND($AL68,2)))+BA68)</f>
        <v>#DIV/0!</v>
      </c>
      <c r="BR68" s="151" t="e">
        <f>IF($AL68&lt;2,LOOKUP(CONCATENATE($D68,IF($E68&gt;=1000,$E68,CONCATENATE(0,$E68)),"02"),SilencerParams!$E$3:$E$98,SilencerParams!Z$3:Z$98)/(LOG10(2)-LOG10(0.0001))*(LOG10($AL68)-LOG10(0.0001)),(BJ68-BB68)/(LOG10(IF(MROUND($AL68,2)&lt;=$AL68,MROUND($AL68,2)+2,MROUND($AL68,2)-2))-LOG10(MROUND($AL68,2)))*(LOG10($AL68)-LOG10(MROUND($AL68,2)))+BB68)</f>
        <v>#DIV/0!</v>
      </c>
      <c r="BS68" s="24" t="e">
        <f t="shared" si="18"/>
        <v>#DIV/0!</v>
      </c>
      <c r="BT68" s="24" t="e">
        <f t="shared" si="19"/>
        <v>#DIV/0!</v>
      </c>
      <c r="BU68" s="24" t="e">
        <f t="shared" si="20"/>
        <v>#DIV/0!</v>
      </c>
      <c r="BV68" s="24" t="e">
        <f t="shared" si="21"/>
        <v>#DIV/0!</v>
      </c>
      <c r="BW68" s="24" t="e">
        <f t="shared" si="22"/>
        <v>#DIV/0!</v>
      </c>
      <c r="BX68" s="24" t="e">
        <f t="shared" si="23"/>
        <v>#DIV/0!</v>
      </c>
      <c r="BY68" s="24" t="e">
        <f t="shared" si="24"/>
        <v>#DIV/0!</v>
      </c>
      <c r="BZ68" s="24" t="e">
        <f t="shared" si="25"/>
        <v>#DIV/0!</v>
      </c>
      <c r="CA68" s="24" t="e">
        <f>10*LOG10(IF(BS68="",0,POWER(10,((BS68+'ModelParams Lw'!$O$4)/10))) +IF(BT68="",0,POWER(10,((BT68+'ModelParams Lw'!$P$4)/10))) +IF(BU68="",0,POWER(10,((BU68+'ModelParams Lw'!$Q$4)/10))) +IF(BV68="",0,POWER(10,((BV68+'ModelParams Lw'!$R$4)/10))) +IF(BW68="",0,POWER(10,((BW68+'ModelParams Lw'!$S$4)/10))) +IF(BX68="",0,POWER(10,((BX68+'ModelParams Lw'!$T$4)/10))) +IF(BY68="",0,POWER(10,((BY68+'ModelParams Lw'!$U$4)/10)))+IF(BZ68="",0,POWER(10,((BZ68+'ModelParams Lw'!$V$4)/10))))</f>
        <v>#DIV/0!</v>
      </c>
      <c r="CB68" s="24" t="e">
        <f t="shared" si="26"/>
        <v>#DIV/0!</v>
      </c>
      <c r="CC68" s="24" t="e">
        <f>(BS68-'ModelParams Lw'!O$10)/'ModelParams Lw'!O$11</f>
        <v>#DIV/0!</v>
      </c>
      <c r="CD68" s="24" t="e">
        <f>(BT68-'ModelParams Lw'!P$10)/'ModelParams Lw'!P$11</f>
        <v>#DIV/0!</v>
      </c>
      <c r="CE68" s="24" t="e">
        <f>(BU68-'ModelParams Lw'!Q$10)/'ModelParams Lw'!Q$11</f>
        <v>#DIV/0!</v>
      </c>
      <c r="CF68" s="24" t="e">
        <f>(BV68-'ModelParams Lw'!R$10)/'ModelParams Lw'!R$11</f>
        <v>#DIV/0!</v>
      </c>
      <c r="CG68" s="24" t="e">
        <f>(BW68-'ModelParams Lw'!S$10)/'ModelParams Lw'!S$11</f>
        <v>#DIV/0!</v>
      </c>
      <c r="CH68" s="24" t="e">
        <f>(BX68-'ModelParams Lw'!T$10)/'ModelParams Lw'!T$11</f>
        <v>#DIV/0!</v>
      </c>
      <c r="CI68" s="24" t="e">
        <f>(BY68-'ModelParams Lw'!U$10)/'ModelParams Lw'!U$11</f>
        <v>#DIV/0!</v>
      </c>
      <c r="CJ68" s="24" t="e">
        <f>(BZ68-'ModelParams Lw'!V$10)/'ModelParams Lw'!V$11</f>
        <v>#DIV/0!</v>
      </c>
      <c r="CK68" s="24">
        <f>IF(Calcul!$E73="SW",'ModelParams Lw'!C$18+'ModelParams Lw'!C$19*LOG(CK$3)+'ModelParams Lw'!C$20*(PI()/4*($D68/1000)^2),IF('ModelParams Lw'!C$21+'ModelParams Lw'!C$22*LOG(CK$3)+'ModelParams Lw'!C$23*(PI()/4*($D68/1000)^2)&lt;'ModelParams Lw'!C$18+'ModelParams Lw'!C$19*LOG(CK$3)+'ModelParams Lw'!C$20*(PI()/4*($D68/1000)^2),'ModelParams Lw'!C$18+'ModelParams Lw'!C$19*LOG(CK$3)+'ModelParams Lw'!C$20*(PI()/4*($D68/1000)^2),'ModelParams Lw'!C$21+'ModelParams Lw'!C$22*LOG(CK$3)+'ModelParams Lw'!C$23*(PI()/4*($D68/1000)^2)))</f>
        <v>31.246735224896717</v>
      </c>
      <c r="CL68" s="24">
        <f>IF(Calcul!$E73="SW",'ModelParams Lw'!D$18+'ModelParams Lw'!D$19*LOG(CL$3)+'ModelParams Lw'!D$20*(PI()/4*($D68/1000)^2),IF('ModelParams Lw'!D$21+'ModelParams Lw'!D$22*LOG(CL$3)+'ModelParams Lw'!D$23*(PI()/4*($D68/1000)^2)&lt;'ModelParams Lw'!D$18+'ModelParams Lw'!D$19*LOG(CL$3)+'ModelParams Lw'!D$20*(PI()/4*($D68/1000)^2),'ModelParams Lw'!D$18+'ModelParams Lw'!D$19*LOG(CL$3)+'ModelParams Lw'!D$20*(PI()/4*($D68/1000)^2),'ModelParams Lw'!D$21+'ModelParams Lw'!D$22*LOG(CL$3)+'ModelParams Lw'!D$23*(PI()/4*($D68/1000)^2)))</f>
        <v>39.203910379364636</v>
      </c>
      <c r="CM68" s="24">
        <f>IF(Calcul!$E73="SW",'ModelParams Lw'!E$18+'ModelParams Lw'!E$19*LOG(CM$3)+'ModelParams Lw'!E$20*(PI()/4*($D68/1000)^2),IF('ModelParams Lw'!E$21+'ModelParams Lw'!E$22*LOG(CM$3)+'ModelParams Lw'!E$23*(PI()/4*($D68/1000)^2)&lt;'ModelParams Lw'!E$18+'ModelParams Lw'!E$19*LOG(CM$3)+'ModelParams Lw'!E$20*(PI()/4*($D68/1000)^2),'ModelParams Lw'!E$18+'ModelParams Lw'!E$19*LOG(CM$3)+'ModelParams Lw'!E$20*(PI()/4*($D68/1000)^2),'ModelParams Lw'!E$21+'ModelParams Lw'!E$22*LOG(CM$3)+'ModelParams Lw'!E$23*(PI()/4*($D68/1000)^2)))</f>
        <v>38.761096154158118</v>
      </c>
      <c r="CN68" s="24">
        <f>IF(Calcul!$E73="SW",'ModelParams Lw'!F$18+'ModelParams Lw'!F$19*LOG(CN$3)+'ModelParams Lw'!F$20*(PI()/4*($D68/1000)^2),IF('ModelParams Lw'!F$21+'ModelParams Lw'!F$22*LOG(CN$3)+'ModelParams Lw'!F$23*(PI()/4*($D68/1000)^2)&lt;'ModelParams Lw'!F$18+'ModelParams Lw'!F$19*LOG(CN$3)+'ModelParams Lw'!F$20*(PI()/4*($D68/1000)^2),'ModelParams Lw'!F$18+'ModelParams Lw'!F$19*LOG(CN$3)+'ModelParams Lw'!F$20*(PI()/4*($D68/1000)^2),'ModelParams Lw'!F$21+'ModelParams Lw'!F$22*LOG(CN$3)+'ModelParams Lw'!F$23*(PI()/4*($D68/1000)^2)))</f>
        <v>42.457901012674256</v>
      </c>
      <c r="CO68" s="24">
        <f>IF(Calcul!$E73="SW",'ModelParams Lw'!G$18+'ModelParams Lw'!G$19*LOG(CO$3)+'ModelParams Lw'!G$20*(PI()/4*($D68/1000)^2),IF('ModelParams Lw'!G$21+'ModelParams Lw'!G$22*LOG(CO$3)+'ModelParams Lw'!G$23*(PI()/4*($D68/1000)^2)&lt;'ModelParams Lw'!G$18+'ModelParams Lw'!G$19*LOG(CO$3)+'ModelParams Lw'!G$20*(PI()/4*($D68/1000)^2),'ModelParams Lw'!G$18+'ModelParams Lw'!G$19*LOG(CO$3)+'ModelParams Lw'!G$20*(PI()/4*($D68/1000)^2),'ModelParams Lw'!G$21+'ModelParams Lw'!G$22*LOG(CO$3)+'ModelParams Lw'!G$23*(PI()/4*($D68/1000)^2)))</f>
        <v>39.983812335865188</v>
      </c>
      <c r="CP68" s="24">
        <f>IF(Calcul!$E73="SW",'ModelParams Lw'!H$18+'ModelParams Lw'!H$19*LOG(CP$3)+'ModelParams Lw'!H$20*(PI()/4*($D68/1000)^2),IF('ModelParams Lw'!H$21+'ModelParams Lw'!H$22*LOG(CP$3)+'ModelParams Lw'!H$23*(PI()/4*($D68/1000)^2)&lt;'ModelParams Lw'!H$18+'ModelParams Lw'!H$19*LOG(CP$3)+'ModelParams Lw'!H$20*(PI()/4*($D68/1000)^2),'ModelParams Lw'!H$18+'ModelParams Lw'!H$19*LOG(CP$3)+'ModelParams Lw'!H$20*(PI()/4*($D68/1000)^2),'ModelParams Lw'!H$21+'ModelParams Lw'!H$22*LOG(CP$3)+'ModelParams Lw'!H$23*(PI()/4*($D68/1000)^2)))</f>
        <v>40.306137042572608</v>
      </c>
      <c r="CQ68" s="24">
        <f>IF(Calcul!$E73="SW",'ModelParams Lw'!I$18+'ModelParams Lw'!I$19*LOG(CQ$3)+'ModelParams Lw'!I$20*(PI()/4*($D68/1000)^2),IF('ModelParams Lw'!I$21+'ModelParams Lw'!I$22*LOG(CQ$3)+'ModelParams Lw'!I$23*(PI()/4*($D68/1000)^2)&lt;'ModelParams Lw'!I$18+'ModelParams Lw'!I$19*LOG(CQ$3)+'ModelParams Lw'!I$20*(PI()/4*($D68/1000)^2),'ModelParams Lw'!I$18+'ModelParams Lw'!I$19*LOG(CQ$3)+'ModelParams Lw'!I$20*(PI()/4*($D68/1000)^2),'ModelParams Lw'!I$21+'ModelParams Lw'!I$22*LOG(CQ$3)+'ModelParams Lw'!I$23*(PI()/4*($D68/1000)^2)))</f>
        <v>35.604370798776131</v>
      </c>
      <c r="CR68" s="24">
        <f>IF(Calcul!$E73="SW",'ModelParams Lw'!J$18+'ModelParams Lw'!J$19*LOG(CR$3)+'ModelParams Lw'!J$20*(PI()/4*($D68/1000)^2),IF('ModelParams Lw'!J$21+'ModelParams Lw'!J$22*LOG(CR$3)+'ModelParams Lw'!J$23*(PI()/4*($D68/1000)^2)&lt;'ModelParams Lw'!J$18+'ModelParams Lw'!J$19*LOG(CR$3)+'ModelParams Lw'!J$20*(PI()/4*($D68/1000)^2),'ModelParams Lw'!J$18+'ModelParams Lw'!J$19*LOG(CR$3)+'ModelParams Lw'!J$20*(PI()/4*($D68/1000)^2),'ModelParams Lw'!J$21+'ModelParams Lw'!J$22*LOG(CR$3)+'ModelParams Lw'!J$23*(PI()/4*($D68/1000)^2)))</f>
        <v>26.405199060578074</v>
      </c>
      <c r="CS68" s="24" t="e">
        <f t="shared" ref="CS68:CS131" si="30">T68+10*LOG((PI()*($D68/1000)*($E68/1000))/(PI()/4*($D68/1000)^2))-CK68</f>
        <v>#DIV/0!</v>
      </c>
      <c r="CT68" s="24" t="e">
        <f t="shared" ref="CT68:CT131" si="31">U68+10*LOG((PI()*($D68/1000)*($E68/1000))/(PI()/4*($D68/1000)^2))-CL68</f>
        <v>#DIV/0!</v>
      </c>
      <c r="CU68" s="24" t="e">
        <f t="shared" ref="CU68:CU131" si="32">V68+10*LOG((PI()*($D68/1000)*($E68/1000))/(PI()/4*($D68/1000)^2))-CM68</f>
        <v>#DIV/0!</v>
      </c>
      <c r="CV68" s="24" t="e">
        <f t="shared" ref="CV68:CV131" si="33">W68+10*LOG((PI()*($D68/1000)*($E68/1000))/(PI()/4*($D68/1000)^2))-CN68</f>
        <v>#DIV/0!</v>
      </c>
      <c r="CW68" s="24" t="e">
        <f t="shared" ref="CW68:CW131" si="34">X68+10*LOG((PI()*($D68/1000)*($E68/1000))/(PI()/4*($D68/1000)^2))-CO68</f>
        <v>#DIV/0!</v>
      </c>
      <c r="CX68" s="24" t="e">
        <f t="shared" ref="CX68:CX131" si="35">Y68+10*LOG((PI()*($D68/1000)*($E68/1000))/(PI()/4*($D68/1000)^2))-CP68</f>
        <v>#DIV/0!</v>
      </c>
      <c r="CY68" s="24" t="e">
        <f t="shared" ref="CY68:CY131" si="36">Z68+10*LOG((PI()*($D68/1000)*($E68/1000))/(PI()/4*($D68/1000)^2))-CQ68</f>
        <v>#DIV/0!</v>
      </c>
      <c r="CZ68" s="24" t="e">
        <f t="shared" ref="CZ68:CZ131" si="37">AA68+10*LOG((PI()*($D68/1000)*($E68/1000))/(PI()/4*($D68/1000)^2))-CR68</f>
        <v>#DIV/0!</v>
      </c>
      <c r="DA68" s="24" t="e">
        <f>10*LOG10(IF(CS68="",0,POWER(10,((CS68+'ModelParams Lw'!$O$4)/10))) +IF(CT68="",0,POWER(10,((CT68+'ModelParams Lw'!$P$4)/10))) +IF(CU68="",0,POWER(10,((CU68+'ModelParams Lw'!$Q$4)/10))) +IF(CV68="",0,POWER(10,((CV68+'ModelParams Lw'!$R$4)/10))) +IF(CW68="",0,POWER(10,((CW68+'ModelParams Lw'!$S$4)/10))) +IF(CX68="",0,POWER(10,((CX68+'ModelParams Lw'!$T$4)/10))) +IF(CY68="",0,POWER(10,((CY68+'ModelParams Lw'!$U$4)/10)))+IF(CZ68="",0,POWER(10,((CZ68+'ModelParams Lw'!$V$4)/10))))</f>
        <v>#DIV/0!</v>
      </c>
      <c r="DB68" s="24" t="e">
        <f t="shared" si="27"/>
        <v>#DIV/0!</v>
      </c>
      <c r="DC68" s="24" t="e">
        <f>(CS68-'ModelParams Lw'!$O$10)/'ModelParams Lw'!$O$11</f>
        <v>#DIV/0!</v>
      </c>
      <c r="DD68" s="24" t="e">
        <f>(CT68-'ModelParams Lw'!$P$10)/'ModelParams Lw'!$P$11</f>
        <v>#DIV/0!</v>
      </c>
      <c r="DE68" s="24" t="e">
        <f>(CU68-'ModelParams Lw'!$Q$10)/'ModelParams Lw'!$Q$11</f>
        <v>#DIV/0!</v>
      </c>
      <c r="DF68" s="24" t="e">
        <f>(CV68-'ModelParams Lw'!$R$10)/'ModelParams Lw'!$R$11</f>
        <v>#DIV/0!</v>
      </c>
      <c r="DG68" s="24" t="e">
        <f>(CW68-'ModelParams Lw'!$S$10)/'ModelParams Lw'!$S$11</f>
        <v>#DIV/0!</v>
      </c>
      <c r="DH68" s="24" t="e">
        <f>(CX68-'ModelParams Lw'!$T$10)/'ModelParams Lw'!$T$11</f>
        <v>#DIV/0!</v>
      </c>
      <c r="DI68" s="24" t="e">
        <f>(CY68-'ModelParams Lw'!$U$10)/'ModelParams Lw'!$U$11</f>
        <v>#DIV/0!</v>
      </c>
      <c r="DJ68" s="24" t="e">
        <f>(CZ68-'ModelParams Lw'!$V$10)/'ModelParams Lw'!$V$11</f>
        <v>#DIV/0!</v>
      </c>
    </row>
    <row r="69" spans="1:114">
      <c r="A69" s="12">
        <f>Calcul!B71</f>
        <v>0</v>
      </c>
      <c r="B69" s="12">
        <f t="shared" ref="B69:B132" si="38">A69*IF(A68="[L/s]",3.6,IF(A68="[m³/s]",1/3600,1))</f>
        <v>0</v>
      </c>
      <c r="C69" s="12">
        <f>Calcul!C71</f>
        <v>0</v>
      </c>
      <c r="D69" s="12">
        <f>Calcul!D74</f>
        <v>0</v>
      </c>
      <c r="E69" s="12">
        <f t="shared" ref="E69:E132" si="39">IF(D69&gt;200,600,400)</f>
        <v>400</v>
      </c>
      <c r="F69" s="12">
        <f t="shared" ref="F69:F132" si="40">IF(D69&gt;200,1200,900)</f>
        <v>900</v>
      </c>
      <c r="G69" s="12" t="e">
        <f t="shared" ref="G69:G132" si="41">CONCATENATE(D69,IF(F69&gt;=1000,F69,CONCATENATE(0,F69)),IF(MROUND(AL69,2)&gt;=10,MROUND(AL69,2),CONCATENATE(0,MROUND(AL69,2))))</f>
        <v>#DIV/0!</v>
      </c>
      <c r="H69" s="24" t="e">
        <f t="shared" ref="H69:H132" si="42">C69+0.5*1.2*($B69/3600/(PI()/4*(D69/1000)^2))^2</f>
        <v>#DIV/0!</v>
      </c>
      <c r="I69" s="24">
        <f>'ModelParams Lw'!$B$6*EXP('ModelParams Lw'!$C$6*D69)</f>
        <v>-0.98585217513044054</v>
      </c>
      <c r="J69" s="24">
        <f>'ModelParams Lw'!$B$7*D69^2+'ModelParams Lw'!$C$7*D69+'ModelParams Lw'!$D$7</f>
        <v>-7.1</v>
      </c>
      <c r="K69" s="24">
        <f>'ModelParams Lw'!$B$8*D69^2+'ModelParams Lw'!$C$8*D69+'ModelParams Lw'!$D$8</f>
        <v>46.485999999999997</v>
      </c>
      <c r="L69" s="21" t="e">
        <f t="shared" si="29"/>
        <v>#DIV/0!</v>
      </c>
      <c r="M69" s="21" t="e">
        <f t="shared" si="29"/>
        <v>#DIV/0!</v>
      </c>
      <c r="N69" s="21" t="e">
        <f t="shared" si="29"/>
        <v>#DIV/0!</v>
      </c>
      <c r="O69" s="21" t="e">
        <f t="shared" si="29"/>
        <v>#DIV/0!</v>
      </c>
      <c r="P69" s="21" t="e">
        <f t="shared" si="29"/>
        <v>#DIV/0!</v>
      </c>
      <c r="Q69" s="21" t="e">
        <f t="shared" si="29"/>
        <v>#DIV/0!</v>
      </c>
      <c r="R69" s="21" t="e">
        <f t="shared" si="29"/>
        <v>#DIV/0!</v>
      </c>
      <c r="S69" s="21" t="e">
        <f t="shared" si="29"/>
        <v>#DIV/0!</v>
      </c>
      <c r="T69" s="24" t="e">
        <f>'ModelParams Lw'!$B$3+'ModelParams Lw'!$B$4*LOG10($B69/3600/(PI()/4*($D69/1000)^2))+'ModelParams Lw'!$B$5*LOG10(2*$H69/(1.2*($B69/3600/(PI()/4*($D69/1000)^2))^2))+10*LOG10($D69/1000)+L69</f>
        <v>#DIV/0!</v>
      </c>
      <c r="U69" s="24" t="e">
        <f>'ModelParams Lw'!$B$3+'ModelParams Lw'!$B$4*LOG10($B69/3600/(PI()/4*($D69/1000)^2))+'ModelParams Lw'!$B$5*LOG10(2*$H69/(1.2*($B69/3600/(PI()/4*($D69/1000)^2))^2))+10*LOG10($D69/1000)+M69</f>
        <v>#DIV/0!</v>
      </c>
      <c r="V69" s="24" t="e">
        <f>'ModelParams Lw'!$B$3+'ModelParams Lw'!$B$4*LOG10($B69/3600/(PI()/4*($D69/1000)^2))+'ModelParams Lw'!$B$5*LOG10(2*$H69/(1.2*($B69/3600/(PI()/4*($D69/1000)^2))^2))+10*LOG10($D69/1000)+N69</f>
        <v>#DIV/0!</v>
      </c>
      <c r="W69" s="24" t="e">
        <f>'ModelParams Lw'!$B$3+'ModelParams Lw'!$B$4*LOG10($B69/3600/(PI()/4*($D69/1000)^2))+'ModelParams Lw'!$B$5*LOG10(2*$H69/(1.2*($B69/3600/(PI()/4*($D69/1000)^2))^2))+10*LOG10($D69/1000)+O69</f>
        <v>#DIV/0!</v>
      </c>
      <c r="X69" s="24" t="e">
        <f>'ModelParams Lw'!$B$3+'ModelParams Lw'!$B$4*LOG10($B69/3600/(PI()/4*($D69/1000)^2))+'ModelParams Lw'!$B$5*LOG10(2*$H69/(1.2*($B69/3600/(PI()/4*($D69/1000)^2))^2))+10*LOG10($D69/1000)+P69</f>
        <v>#DIV/0!</v>
      </c>
      <c r="Y69" s="24" t="e">
        <f>'ModelParams Lw'!$B$3+'ModelParams Lw'!$B$4*LOG10($B69/3600/(PI()/4*($D69/1000)^2))+'ModelParams Lw'!$B$5*LOG10(2*$H69/(1.2*($B69/3600/(PI()/4*($D69/1000)^2))^2))+10*LOG10($D69/1000)+Q69</f>
        <v>#DIV/0!</v>
      </c>
      <c r="Z69" s="24" t="e">
        <f>'ModelParams Lw'!$B$3+'ModelParams Lw'!$B$4*LOG10($B69/3600/(PI()/4*($D69/1000)^2))+'ModelParams Lw'!$B$5*LOG10(2*$H69/(1.2*($B69/3600/(PI()/4*($D69/1000)^2))^2))+10*LOG10($D69/1000)+R69</f>
        <v>#DIV/0!</v>
      </c>
      <c r="AA69" s="24" t="e">
        <f>'ModelParams Lw'!$B$3+'ModelParams Lw'!$B$4*LOG10($B69/3600/(PI()/4*($D69/1000)^2))+'ModelParams Lw'!$B$5*LOG10(2*$H69/(1.2*($B69/3600/(PI()/4*($D69/1000)^2))^2))+10*LOG10($D69/1000)+S69</f>
        <v>#DIV/0!</v>
      </c>
      <c r="AB69" s="24" t="e">
        <f>10*LOG10(IF(T69="",0,POWER(10,((T69+'ModelParams Lw'!$O$4)/10))) +IF(U69="",0,POWER(10,((U69+'ModelParams Lw'!$P$4)/10))) +IF(V69="",0,POWER(10,((V69+'ModelParams Lw'!$Q$4)/10))) +IF(W69="",0,POWER(10,((W69+'ModelParams Lw'!$R$4)/10))) +IF(X69="",0,POWER(10,((X69+'ModelParams Lw'!$S$4)/10))) +IF(Y69="",0,POWER(10,((Y69+'ModelParams Lw'!$T$4)/10))) +IF(Z69="",0,POWER(10,((Z69+'ModelParams Lw'!$U$4)/10)))+IF(AA69="",0,POWER(10,((AA69+'ModelParams Lw'!$V$4)/10))))</f>
        <v>#DIV/0!</v>
      </c>
      <c r="AC69" s="24" t="e">
        <f t="shared" ref="AC69:AC132" si="43">MAX(AD69:AK69)</f>
        <v>#DIV/0!</v>
      </c>
      <c r="AD69" s="24" t="e">
        <f>(T69-'ModelParams Lw'!O$10)/'ModelParams Lw'!O$11</f>
        <v>#DIV/0!</v>
      </c>
      <c r="AE69" s="24" t="e">
        <f>(U69-'ModelParams Lw'!P$10)/'ModelParams Lw'!P$11</f>
        <v>#DIV/0!</v>
      </c>
      <c r="AF69" s="24" t="e">
        <f>(V69-'ModelParams Lw'!Q$10)/'ModelParams Lw'!Q$11</f>
        <v>#DIV/0!</v>
      </c>
      <c r="AG69" s="24" t="e">
        <f>(W69-'ModelParams Lw'!R$10)/'ModelParams Lw'!R$11</f>
        <v>#DIV/0!</v>
      </c>
      <c r="AH69" s="24" t="e">
        <f>(X69-'ModelParams Lw'!S$10)/'ModelParams Lw'!S$11</f>
        <v>#DIV/0!</v>
      </c>
      <c r="AI69" s="24" t="e">
        <f>(Y69-'ModelParams Lw'!T$10)/'ModelParams Lw'!T$11</f>
        <v>#DIV/0!</v>
      </c>
      <c r="AJ69" s="24" t="e">
        <f>(Z69-'ModelParams Lw'!U$10)/'ModelParams Lw'!U$11</f>
        <v>#DIV/0!</v>
      </c>
      <c r="AK69" s="24" t="e">
        <f>(AA69-'ModelParams Lw'!V$10)/'ModelParams Lw'!V$11</f>
        <v>#DIV/0!</v>
      </c>
      <c r="AL69" s="24" t="e">
        <f t="shared" ref="AL69:AL132" si="44">(B69/3600)/(PI()/4*(D69/1000)^2)</f>
        <v>#DIV/0!</v>
      </c>
      <c r="AM69" s="24" t="e">
        <f>LOOKUP($G69,SilencerParams!$E$3:$E$98,SilencerParams!K$3:K$98)</f>
        <v>#DIV/0!</v>
      </c>
      <c r="AN69" s="24" t="e">
        <f>LOOKUP($G69,SilencerParams!$E$3:$E$98,SilencerParams!L$3:L$98)</f>
        <v>#DIV/0!</v>
      </c>
      <c r="AO69" s="24" t="e">
        <f>LOOKUP($G69,SilencerParams!$E$3:$E$98,SilencerParams!M$3:M$98)</f>
        <v>#DIV/0!</v>
      </c>
      <c r="AP69" s="24" t="e">
        <f>LOOKUP($G69,SilencerParams!$E$3:$E$98,SilencerParams!N$3:N$98)</f>
        <v>#DIV/0!</v>
      </c>
      <c r="AQ69" s="24" t="e">
        <f>LOOKUP($G69,SilencerParams!$E$3:$E$98,SilencerParams!O$3:O$98)</f>
        <v>#DIV/0!</v>
      </c>
      <c r="AR69" s="24" t="e">
        <f>LOOKUP($G69,SilencerParams!$E$3:$E$98,SilencerParams!P$3:P$98)</f>
        <v>#DIV/0!</v>
      </c>
      <c r="AS69" s="24" t="e">
        <f>LOOKUP($G69,SilencerParams!$E$3:$E$98,SilencerParams!Q$3:Q$98)</f>
        <v>#DIV/0!</v>
      </c>
      <c r="AT69" s="24" t="e">
        <f>LOOKUP($G69,SilencerParams!$E$3:$E$98,SilencerParams!R$3:R$98)</f>
        <v>#DIV/0!</v>
      </c>
      <c r="AU69" s="151" t="e">
        <f>LOOKUP($G69,SilencerParams!$E$3:$E$98,SilencerParams!S$3:S$98)</f>
        <v>#DIV/0!</v>
      </c>
      <c r="AV69" s="151" t="e">
        <f>LOOKUP($G69,SilencerParams!$E$3:$E$98,SilencerParams!T$3:T$98)</f>
        <v>#DIV/0!</v>
      </c>
      <c r="AW69" s="151" t="e">
        <f>LOOKUP($G69,SilencerParams!$E$3:$E$98,SilencerParams!U$3:U$98)</f>
        <v>#DIV/0!</v>
      </c>
      <c r="AX69" s="151" t="e">
        <f>LOOKUP($G69,SilencerParams!$E$3:$E$98,SilencerParams!V$3:V$98)</f>
        <v>#DIV/0!</v>
      </c>
      <c r="AY69" s="151" t="e">
        <f>LOOKUP($G69,SilencerParams!$E$3:$E$98,SilencerParams!W$3:W$98)</f>
        <v>#DIV/0!</v>
      </c>
      <c r="AZ69" s="151" t="e">
        <f>LOOKUP($G69,SilencerParams!$E$3:$E$98,SilencerParams!X$3:X$98)</f>
        <v>#DIV/0!</v>
      </c>
      <c r="BA69" s="151" t="e">
        <f>LOOKUP($G69,SilencerParams!$E$3:$E$98,SilencerParams!Y$3:Y$98)</f>
        <v>#DIV/0!</v>
      </c>
      <c r="BB69" s="151" t="e">
        <f>LOOKUP($G69,SilencerParams!$E$3:$E$98,SilencerParams!Z$3:Z$98)</f>
        <v>#DIV/0!</v>
      </c>
      <c r="BC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LOOKUP(IF(MROUND($AL69,2)&lt;=$AL69,CONCATENATE($D69,IF($F69&gt;=1000,$F69,CONCATENATE(0,$F69)),CONCATENATE(0,MROUND($AL69,2)+2)),CONCATENATE($D69,IF($F69&gt;=1000,$F69,CONCATENATE(0,$F69)),CONCATENATE(0,MROUND($AL69,2)-2))),SilencerParams!$E$3:$E$98,SilencerParams!S$3:S$98)</f>
        <v>#DIV/0!</v>
      </c>
      <c r="BD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LOOKUP(IF(MROUND($AL69,2)&lt;=$AL69,CONCATENATE($D69,IF($F69&gt;=1000,$F69,CONCATENATE(0,$F69)),CONCATENATE(0,MROUND($AL69,2)+2)),CONCATENATE($D69,IF($F69&gt;=1000,$F69,CONCATENATE(0,$F69)),CONCATENATE(0,MROUND($AL69,2)-2))),SilencerParams!$E$3:$E$98,SilencerParams!T$3:T$98)</f>
        <v>#DIV/0!</v>
      </c>
      <c r="BE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LOOKUP(IF(MROUND($AL69,2)&lt;=$AL69,CONCATENATE($D69,IF($F69&gt;=1000,$F69,CONCATENATE(0,$F69)),CONCATENATE(0,MROUND($AL69,2)+2)),CONCATENATE($D69,IF($F69&gt;=1000,$F69,CONCATENATE(0,$F69)),CONCATENATE(0,MROUND($AL69,2)-2))),SilencerParams!$E$3:$E$98,SilencerParams!U$3:U$98)</f>
        <v>#DIV/0!</v>
      </c>
      <c r="BF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LOOKUP(IF(MROUND($AL69,2)&lt;=$AL69,CONCATENATE($D69,IF($F69&gt;=1000,$F69,CONCATENATE(0,$F69)),CONCATENATE(0,MROUND($AL69,2)+2)),CONCATENATE($D69,IF($F69&gt;=1000,$F69,CONCATENATE(0,$F69)),CONCATENATE(0,MROUND($AL69,2)-2))),SilencerParams!$E$3:$E$98,SilencerParams!V$3:V$98)</f>
        <v>#DIV/0!</v>
      </c>
      <c r="BG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LOOKUP(IF(MROUND($AL69,2)&lt;=$AL69,CONCATENATE($D69,IF($F69&gt;=1000,$F69,CONCATENATE(0,$F69)),CONCATENATE(0,MROUND($AL69,2)+2)),CONCATENATE($D69,IF($F69&gt;=1000,$F69,CONCATENATE(0,$F69)),CONCATENATE(0,MROUND($AL69,2)-2))),SilencerParams!$E$3:$E$98,SilencerParams!W$3:W$98)</f>
        <v>#DIV/0!</v>
      </c>
      <c r="BH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LOOKUP(IF(MROUND($AL69,2)&lt;=$AL69,CONCATENATE($D69,IF($F69&gt;=1000,$F69,CONCATENATE(0,$F69)),CONCATENATE(0,MROUND($AL69,2)+2)),CONCATENATE($D69,IF($F69&gt;=1000,$F69,CONCATENATE(0,$F69)),CONCATENATE(0,MROUND($AL69,2)-2))),SilencerParams!$E$3:$E$98,SilencerParams!X$3:X$98)</f>
        <v>#DIV/0!</v>
      </c>
      <c r="BI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LOOKUP(IF(MROUND($AL69,2)&lt;=$AL69,CONCATENATE($D69,IF($F69&gt;=1000,$F69,CONCATENATE(0,$F69)),CONCATENATE(0,MROUND($AL69,2)+2)),CONCATENATE($D69,IF($F69&gt;=1000,$F69,CONCATENATE(0,$F69)),CONCATENATE(0,MROUND($AL69,2)-2))),SilencerParams!$E$3:$E$98,SilencerParams!Y$3:Y$98)</f>
        <v>#DIV/0!</v>
      </c>
      <c r="BJ69" s="151" t="e">
        <f>LOOKUP(IF(MROUND($AL69,2)&lt;=$AL69,CONCATENATE($D69,IF($F69&gt;=1000,$F69,CONCATENATE(0,$F69)),CONCATENATE(0,MROUND($AL69,2)+2)),CONCATENATE($D69,IF($F69&gt;=1000,$F69,CONCATENATE(0,$F69)),CONCATENATE(0,MROUND($AL69,2)-2))),SilencerParams!$E$3:$E$98,SilencerParams!Z$3:Z$98)</f>
        <v>#DIV/0!</v>
      </c>
      <c r="BK69" s="151" t="e">
        <f>IF($AL69&lt;2,LOOKUP(CONCATENATE($D69,IF($E69&gt;=1000,$E69,CONCATENATE(0,$E69)),"02"),SilencerParams!$E$3:$E$98,SilencerParams!S$3:S$98)/(LOG10(2)-LOG10(0.0001))*(LOG10($AL69)-LOG10(0.0001)),(BC69-AU69)/(LOG10(IF(MROUND($AL69,2)&lt;=$AL69,MROUND($AL69,2)+2,MROUND($AL69,2)-2))-LOG10(MROUND($AL69,2)))*(LOG10($AL69)-LOG10(MROUND($AL69,2)))+AU69)</f>
        <v>#DIV/0!</v>
      </c>
      <c r="BL69" s="151" t="e">
        <f>IF($AL69&lt;2,LOOKUP(CONCATENATE($D69,IF($E69&gt;=1000,$E69,CONCATENATE(0,$E69)),"02"),SilencerParams!$E$3:$E$98,SilencerParams!T$3:T$98)/(LOG10(2)-LOG10(0.0001))*(LOG10($AL69)-LOG10(0.0001)),(BD69-AV69)/(LOG10(IF(MROUND($AL69,2)&lt;=$AL69,MROUND($AL69,2)+2,MROUND($AL69,2)-2))-LOG10(MROUND($AL69,2)))*(LOG10($AL69)-LOG10(MROUND($AL69,2)))+AV69)</f>
        <v>#DIV/0!</v>
      </c>
      <c r="BM69" s="151" t="e">
        <f>IF($AL69&lt;2,LOOKUP(CONCATENATE($D69,IF($E69&gt;=1000,$E69,CONCATENATE(0,$E69)),"02"),SilencerParams!$E$3:$E$98,SilencerParams!U$3:U$98)/(LOG10(2)-LOG10(0.0001))*(LOG10($AL69)-LOG10(0.0001)),(BE69-AW69)/(LOG10(IF(MROUND($AL69,2)&lt;=$AL69,MROUND($AL69,2)+2,MROUND($AL69,2)-2))-LOG10(MROUND($AL69,2)))*(LOG10($AL69)-LOG10(MROUND($AL69,2)))+AW69)</f>
        <v>#DIV/0!</v>
      </c>
      <c r="BN69" s="151" t="e">
        <f>IF($AL69&lt;2,LOOKUP(CONCATENATE($D69,IF($E69&gt;=1000,$E69,CONCATENATE(0,$E69)),"02"),SilencerParams!$E$3:$E$98,SilencerParams!V$3:V$98)/(LOG10(2)-LOG10(0.0001))*(LOG10($AL69)-LOG10(0.0001)),(BF69-AX69)/(LOG10(IF(MROUND($AL69,2)&lt;=$AL69,MROUND($AL69,2)+2,MROUND($AL69,2)-2))-LOG10(MROUND($AL69,2)))*(LOG10($AL69)-LOG10(MROUND($AL69,2)))+AX69)</f>
        <v>#DIV/0!</v>
      </c>
      <c r="BO69" s="151" t="e">
        <f>IF($AL69&lt;2,LOOKUP(CONCATENATE($D69,IF($E69&gt;=1000,$E69,CONCATENATE(0,$E69)),"02"),SilencerParams!$E$3:$E$98,SilencerParams!W$3:W$98)/(LOG10(2)-LOG10(0.0001))*(LOG10($AL69)-LOG10(0.0001)),(BG69-AY69)/(LOG10(IF(MROUND($AL69,2)&lt;=$AL69,MROUND($AL69,2)+2,MROUND($AL69,2)-2))-LOG10(MROUND($AL69,2)))*(LOG10($AL69)-LOG10(MROUND($AL69,2)))+AY69)</f>
        <v>#DIV/0!</v>
      </c>
      <c r="BP69" s="151" t="e">
        <f>IF($AL69&lt;2,LOOKUP(CONCATENATE($D69,IF($E69&gt;=1000,$E69,CONCATENATE(0,$E69)),"02"),SilencerParams!$E$3:$E$98,SilencerParams!X$3:X$98)/(LOG10(2)-LOG10(0.0001))*(LOG10($AL69)-LOG10(0.0001)),(BH69-AZ69)/(LOG10(IF(MROUND($AL69,2)&lt;=$AL69,MROUND($AL69,2)+2,MROUND($AL69,2)-2))-LOG10(MROUND($AL69,2)))*(LOG10($AL69)-LOG10(MROUND($AL69,2)))+AZ69)</f>
        <v>#DIV/0!</v>
      </c>
      <c r="BQ69" s="151" t="e">
        <f>IF($AL69&lt;2,LOOKUP(CONCATENATE($D69,IF($E69&gt;=1000,$E69,CONCATENATE(0,$E69)),"02"),SilencerParams!$E$3:$E$98,SilencerParams!Y$3:Y$98)/(LOG10(2)-LOG10(0.0001))*(LOG10($AL69)-LOG10(0.0001)),(BI69-BA69)/(LOG10(IF(MROUND($AL69,2)&lt;=$AL69,MROUND($AL69,2)+2,MROUND($AL69,2)-2))-LOG10(MROUND($AL69,2)))*(LOG10($AL69)-LOG10(MROUND($AL69,2)))+BA69)</f>
        <v>#DIV/0!</v>
      </c>
      <c r="BR69" s="151" t="e">
        <f>IF($AL69&lt;2,LOOKUP(CONCATENATE($D69,IF($E69&gt;=1000,$E69,CONCATENATE(0,$E69)),"02"),SilencerParams!$E$3:$E$98,SilencerParams!Z$3:Z$98)/(LOG10(2)-LOG10(0.0001))*(LOG10($AL69)-LOG10(0.0001)),(BJ69-BB69)/(LOG10(IF(MROUND($AL69,2)&lt;=$AL69,MROUND($AL69,2)+2,MROUND($AL69,2)-2))-LOG10(MROUND($AL69,2)))*(LOG10($AL69)-LOG10(MROUND($AL69,2)))+BB69)</f>
        <v>#DIV/0!</v>
      </c>
      <c r="BS69" s="24" t="e">
        <f t="shared" ref="BS69:BS132" si="45">10*LOG(10^(T69/10-AM69/10)+10^(BK69/10))</f>
        <v>#DIV/0!</v>
      </c>
      <c r="BT69" s="24" t="e">
        <f t="shared" ref="BT69:BT132" si="46">10*LOG(10^(U69/10-AN69/10)+10^(BL69/10))</f>
        <v>#DIV/0!</v>
      </c>
      <c r="BU69" s="24" t="e">
        <f t="shared" ref="BU69:BU132" si="47">10*LOG(10^(V69/10-AO69/10)+10^(BM69/10))</f>
        <v>#DIV/0!</v>
      </c>
      <c r="BV69" s="24" t="e">
        <f t="shared" ref="BV69:BV132" si="48">10*LOG(10^(W69/10-AP69/10)+10^(BN69/10))</f>
        <v>#DIV/0!</v>
      </c>
      <c r="BW69" s="24" t="e">
        <f t="shared" ref="BW69:BW132" si="49">10*LOG(10^(X69/10-AQ69/10)+10^(BO69/10))</f>
        <v>#DIV/0!</v>
      </c>
      <c r="BX69" s="24" t="e">
        <f t="shared" ref="BX69:BX132" si="50">10*LOG(10^(Y69/10-AR69/10)+10^(BP69/10))</f>
        <v>#DIV/0!</v>
      </c>
      <c r="BY69" s="24" t="e">
        <f t="shared" ref="BY69:BY132" si="51">10*LOG(10^(Z69/10-AS69/10)+10^(BQ69/10))</f>
        <v>#DIV/0!</v>
      </c>
      <c r="BZ69" s="24" t="e">
        <f t="shared" ref="BZ69:BZ132" si="52">10*LOG(10^(AA69/10-AT69/10)+10^(BR69/10))</f>
        <v>#DIV/0!</v>
      </c>
      <c r="CA69" s="24" t="e">
        <f>10*LOG10(IF(BS69="",0,POWER(10,((BS69+'ModelParams Lw'!$O$4)/10))) +IF(BT69="",0,POWER(10,((BT69+'ModelParams Lw'!$P$4)/10))) +IF(BU69="",0,POWER(10,((BU69+'ModelParams Lw'!$Q$4)/10))) +IF(BV69="",0,POWER(10,((BV69+'ModelParams Lw'!$R$4)/10))) +IF(BW69="",0,POWER(10,((BW69+'ModelParams Lw'!$S$4)/10))) +IF(BX69="",0,POWER(10,((BX69+'ModelParams Lw'!$T$4)/10))) +IF(BY69="",0,POWER(10,((BY69+'ModelParams Lw'!$U$4)/10)))+IF(BZ69="",0,POWER(10,((BZ69+'ModelParams Lw'!$V$4)/10))))</f>
        <v>#DIV/0!</v>
      </c>
      <c r="CB69" s="24" t="e">
        <f t="shared" ref="CB69:CB132" si="53">MAX(CC69:CJ69)</f>
        <v>#DIV/0!</v>
      </c>
      <c r="CC69" s="24" t="e">
        <f>(BS69-'ModelParams Lw'!O$10)/'ModelParams Lw'!O$11</f>
        <v>#DIV/0!</v>
      </c>
      <c r="CD69" s="24" t="e">
        <f>(BT69-'ModelParams Lw'!P$10)/'ModelParams Lw'!P$11</f>
        <v>#DIV/0!</v>
      </c>
      <c r="CE69" s="24" t="e">
        <f>(BU69-'ModelParams Lw'!Q$10)/'ModelParams Lw'!Q$11</f>
        <v>#DIV/0!</v>
      </c>
      <c r="CF69" s="24" t="e">
        <f>(BV69-'ModelParams Lw'!R$10)/'ModelParams Lw'!R$11</f>
        <v>#DIV/0!</v>
      </c>
      <c r="CG69" s="24" t="e">
        <f>(BW69-'ModelParams Lw'!S$10)/'ModelParams Lw'!S$11</f>
        <v>#DIV/0!</v>
      </c>
      <c r="CH69" s="24" t="e">
        <f>(BX69-'ModelParams Lw'!T$10)/'ModelParams Lw'!T$11</f>
        <v>#DIV/0!</v>
      </c>
      <c r="CI69" s="24" t="e">
        <f>(BY69-'ModelParams Lw'!U$10)/'ModelParams Lw'!U$11</f>
        <v>#DIV/0!</v>
      </c>
      <c r="CJ69" s="24" t="e">
        <f>(BZ69-'ModelParams Lw'!V$10)/'ModelParams Lw'!V$11</f>
        <v>#DIV/0!</v>
      </c>
      <c r="CK69" s="24">
        <f>IF(Calcul!$E74="SW",'ModelParams Lw'!C$18+'ModelParams Lw'!C$19*LOG(CK$3)+'ModelParams Lw'!C$20*(PI()/4*($D69/1000)^2),IF('ModelParams Lw'!C$21+'ModelParams Lw'!C$22*LOG(CK$3)+'ModelParams Lw'!C$23*(PI()/4*($D69/1000)^2)&lt;'ModelParams Lw'!C$18+'ModelParams Lw'!C$19*LOG(CK$3)+'ModelParams Lw'!C$20*(PI()/4*($D69/1000)^2),'ModelParams Lw'!C$18+'ModelParams Lw'!C$19*LOG(CK$3)+'ModelParams Lw'!C$20*(PI()/4*($D69/1000)^2),'ModelParams Lw'!C$21+'ModelParams Lw'!C$22*LOG(CK$3)+'ModelParams Lw'!C$23*(PI()/4*($D69/1000)^2)))</f>
        <v>31.246735224896717</v>
      </c>
      <c r="CL69" s="24">
        <f>IF(Calcul!$E74="SW",'ModelParams Lw'!D$18+'ModelParams Lw'!D$19*LOG(CL$3)+'ModelParams Lw'!D$20*(PI()/4*($D69/1000)^2),IF('ModelParams Lw'!D$21+'ModelParams Lw'!D$22*LOG(CL$3)+'ModelParams Lw'!D$23*(PI()/4*($D69/1000)^2)&lt;'ModelParams Lw'!D$18+'ModelParams Lw'!D$19*LOG(CL$3)+'ModelParams Lw'!D$20*(PI()/4*($D69/1000)^2),'ModelParams Lw'!D$18+'ModelParams Lw'!D$19*LOG(CL$3)+'ModelParams Lw'!D$20*(PI()/4*($D69/1000)^2),'ModelParams Lw'!D$21+'ModelParams Lw'!D$22*LOG(CL$3)+'ModelParams Lw'!D$23*(PI()/4*($D69/1000)^2)))</f>
        <v>39.203910379364636</v>
      </c>
      <c r="CM69" s="24">
        <f>IF(Calcul!$E74="SW",'ModelParams Lw'!E$18+'ModelParams Lw'!E$19*LOG(CM$3)+'ModelParams Lw'!E$20*(PI()/4*($D69/1000)^2),IF('ModelParams Lw'!E$21+'ModelParams Lw'!E$22*LOG(CM$3)+'ModelParams Lw'!E$23*(PI()/4*($D69/1000)^2)&lt;'ModelParams Lw'!E$18+'ModelParams Lw'!E$19*LOG(CM$3)+'ModelParams Lw'!E$20*(PI()/4*($D69/1000)^2),'ModelParams Lw'!E$18+'ModelParams Lw'!E$19*LOG(CM$3)+'ModelParams Lw'!E$20*(PI()/4*($D69/1000)^2),'ModelParams Lw'!E$21+'ModelParams Lw'!E$22*LOG(CM$3)+'ModelParams Lw'!E$23*(PI()/4*($D69/1000)^2)))</f>
        <v>38.761096154158118</v>
      </c>
      <c r="CN69" s="24">
        <f>IF(Calcul!$E74="SW",'ModelParams Lw'!F$18+'ModelParams Lw'!F$19*LOG(CN$3)+'ModelParams Lw'!F$20*(PI()/4*($D69/1000)^2),IF('ModelParams Lw'!F$21+'ModelParams Lw'!F$22*LOG(CN$3)+'ModelParams Lw'!F$23*(PI()/4*($D69/1000)^2)&lt;'ModelParams Lw'!F$18+'ModelParams Lw'!F$19*LOG(CN$3)+'ModelParams Lw'!F$20*(PI()/4*($D69/1000)^2),'ModelParams Lw'!F$18+'ModelParams Lw'!F$19*LOG(CN$3)+'ModelParams Lw'!F$20*(PI()/4*($D69/1000)^2),'ModelParams Lw'!F$21+'ModelParams Lw'!F$22*LOG(CN$3)+'ModelParams Lw'!F$23*(PI()/4*($D69/1000)^2)))</f>
        <v>42.457901012674256</v>
      </c>
      <c r="CO69" s="24">
        <f>IF(Calcul!$E74="SW",'ModelParams Lw'!G$18+'ModelParams Lw'!G$19*LOG(CO$3)+'ModelParams Lw'!G$20*(PI()/4*($D69/1000)^2),IF('ModelParams Lw'!G$21+'ModelParams Lw'!G$22*LOG(CO$3)+'ModelParams Lw'!G$23*(PI()/4*($D69/1000)^2)&lt;'ModelParams Lw'!G$18+'ModelParams Lw'!G$19*LOG(CO$3)+'ModelParams Lw'!G$20*(PI()/4*($D69/1000)^2),'ModelParams Lw'!G$18+'ModelParams Lw'!G$19*LOG(CO$3)+'ModelParams Lw'!G$20*(PI()/4*($D69/1000)^2),'ModelParams Lw'!G$21+'ModelParams Lw'!G$22*LOG(CO$3)+'ModelParams Lw'!G$23*(PI()/4*($D69/1000)^2)))</f>
        <v>39.983812335865188</v>
      </c>
      <c r="CP69" s="24">
        <f>IF(Calcul!$E74="SW",'ModelParams Lw'!H$18+'ModelParams Lw'!H$19*LOG(CP$3)+'ModelParams Lw'!H$20*(PI()/4*($D69/1000)^2),IF('ModelParams Lw'!H$21+'ModelParams Lw'!H$22*LOG(CP$3)+'ModelParams Lw'!H$23*(PI()/4*($D69/1000)^2)&lt;'ModelParams Lw'!H$18+'ModelParams Lw'!H$19*LOG(CP$3)+'ModelParams Lw'!H$20*(PI()/4*($D69/1000)^2),'ModelParams Lw'!H$18+'ModelParams Lw'!H$19*LOG(CP$3)+'ModelParams Lw'!H$20*(PI()/4*($D69/1000)^2),'ModelParams Lw'!H$21+'ModelParams Lw'!H$22*LOG(CP$3)+'ModelParams Lw'!H$23*(PI()/4*($D69/1000)^2)))</f>
        <v>40.306137042572608</v>
      </c>
      <c r="CQ69" s="24">
        <f>IF(Calcul!$E74="SW",'ModelParams Lw'!I$18+'ModelParams Lw'!I$19*LOG(CQ$3)+'ModelParams Lw'!I$20*(PI()/4*($D69/1000)^2),IF('ModelParams Lw'!I$21+'ModelParams Lw'!I$22*LOG(CQ$3)+'ModelParams Lw'!I$23*(PI()/4*($D69/1000)^2)&lt;'ModelParams Lw'!I$18+'ModelParams Lw'!I$19*LOG(CQ$3)+'ModelParams Lw'!I$20*(PI()/4*($D69/1000)^2),'ModelParams Lw'!I$18+'ModelParams Lw'!I$19*LOG(CQ$3)+'ModelParams Lw'!I$20*(PI()/4*($D69/1000)^2),'ModelParams Lw'!I$21+'ModelParams Lw'!I$22*LOG(CQ$3)+'ModelParams Lw'!I$23*(PI()/4*($D69/1000)^2)))</f>
        <v>35.604370798776131</v>
      </c>
      <c r="CR69" s="24">
        <f>IF(Calcul!$E74="SW",'ModelParams Lw'!J$18+'ModelParams Lw'!J$19*LOG(CR$3)+'ModelParams Lw'!J$20*(PI()/4*($D69/1000)^2),IF('ModelParams Lw'!J$21+'ModelParams Lw'!J$22*LOG(CR$3)+'ModelParams Lw'!J$23*(PI()/4*($D69/1000)^2)&lt;'ModelParams Lw'!J$18+'ModelParams Lw'!J$19*LOG(CR$3)+'ModelParams Lw'!J$20*(PI()/4*($D69/1000)^2),'ModelParams Lw'!J$18+'ModelParams Lw'!J$19*LOG(CR$3)+'ModelParams Lw'!J$20*(PI()/4*($D69/1000)^2),'ModelParams Lw'!J$21+'ModelParams Lw'!J$22*LOG(CR$3)+'ModelParams Lw'!J$23*(PI()/4*($D69/1000)^2)))</f>
        <v>26.405199060578074</v>
      </c>
      <c r="CS69" s="24" t="e">
        <f t="shared" si="30"/>
        <v>#DIV/0!</v>
      </c>
      <c r="CT69" s="24" t="e">
        <f t="shared" si="31"/>
        <v>#DIV/0!</v>
      </c>
      <c r="CU69" s="24" t="e">
        <f t="shared" si="32"/>
        <v>#DIV/0!</v>
      </c>
      <c r="CV69" s="24" t="e">
        <f t="shared" si="33"/>
        <v>#DIV/0!</v>
      </c>
      <c r="CW69" s="24" t="e">
        <f t="shared" si="34"/>
        <v>#DIV/0!</v>
      </c>
      <c r="CX69" s="24" t="e">
        <f t="shared" si="35"/>
        <v>#DIV/0!</v>
      </c>
      <c r="CY69" s="24" t="e">
        <f t="shared" si="36"/>
        <v>#DIV/0!</v>
      </c>
      <c r="CZ69" s="24" t="e">
        <f t="shared" si="37"/>
        <v>#DIV/0!</v>
      </c>
      <c r="DA69" s="24" t="e">
        <f>10*LOG10(IF(CS69="",0,POWER(10,((CS69+'ModelParams Lw'!$O$4)/10))) +IF(CT69="",0,POWER(10,((CT69+'ModelParams Lw'!$P$4)/10))) +IF(CU69="",0,POWER(10,((CU69+'ModelParams Lw'!$Q$4)/10))) +IF(CV69="",0,POWER(10,((CV69+'ModelParams Lw'!$R$4)/10))) +IF(CW69="",0,POWER(10,((CW69+'ModelParams Lw'!$S$4)/10))) +IF(CX69="",0,POWER(10,((CX69+'ModelParams Lw'!$T$4)/10))) +IF(CY69="",0,POWER(10,((CY69+'ModelParams Lw'!$U$4)/10)))+IF(CZ69="",0,POWER(10,((CZ69+'ModelParams Lw'!$V$4)/10))))</f>
        <v>#DIV/0!</v>
      </c>
      <c r="DB69" s="24" t="e">
        <f t="shared" ref="DB69:DB132" si="54">MAX(DC69:DJ69)</f>
        <v>#DIV/0!</v>
      </c>
      <c r="DC69" s="24" t="e">
        <f>(CS69-'ModelParams Lw'!$O$10)/'ModelParams Lw'!$O$11</f>
        <v>#DIV/0!</v>
      </c>
      <c r="DD69" s="24" t="e">
        <f>(CT69-'ModelParams Lw'!$P$10)/'ModelParams Lw'!$P$11</f>
        <v>#DIV/0!</v>
      </c>
      <c r="DE69" s="24" t="e">
        <f>(CU69-'ModelParams Lw'!$Q$10)/'ModelParams Lw'!$Q$11</f>
        <v>#DIV/0!</v>
      </c>
      <c r="DF69" s="24" t="e">
        <f>(CV69-'ModelParams Lw'!$R$10)/'ModelParams Lw'!$R$11</f>
        <v>#DIV/0!</v>
      </c>
      <c r="DG69" s="24" t="e">
        <f>(CW69-'ModelParams Lw'!$S$10)/'ModelParams Lw'!$S$11</f>
        <v>#DIV/0!</v>
      </c>
      <c r="DH69" s="24" t="e">
        <f>(CX69-'ModelParams Lw'!$T$10)/'ModelParams Lw'!$T$11</f>
        <v>#DIV/0!</v>
      </c>
      <c r="DI69" s="24" t="e">
        <f>(CY69-'ModelParams Lw'!$U$10)/'ModelParams Lw'!$U$11</f>
        <v>#DIV/0!</v>
      </c>
      <c r="DJ69" s="24" t="e">
        <f>(CZ69-'ModelParams Lw'!$V$10)/'ModelParams Lw'!$V$11</f>
        <v>#DIV/0!</v>
      </c>
    </row>
    <row r="70" spans="1:114">
      <c r="A70" s="12">
        <f>Calcul!B72</f>
        <v>0</v>
      </c>
      <c r="B70" s="12">
        <f t="shared" si="38"/>
        <v>0</v>
      </c>
      <c r="C70" s="12">
        <f>Calcul!C72</f>
        <v>0</v>
      </c>
      <c r="D70" s="12">
        <f>Calcul!D75</f>
        <v>0</v>
      </c>
      <c r="E70" s="12">
        <f t="shared" si="39"/>
        <v>400</v>
      </c>
      <c r="F70" s="12">
        <f t="shared" si="40"/>
        <v>900</v>
      </c>
      <c r="G70" s="12" t="e">
        <f t="shared" si="41"/>
        <v>#DIV/0!</v>
      </c>
      <c r="H70" s="24" t="e">
        <f t="shared" si="42"/>
        <v>#DIV/0!</v>
      </c>
      <c r="I70" s="24">
        <f>'ModelParams Lw'!$B$6*EXP('ModelParams Lw'!$C$6*D70)</f>
        <v>-0.98585217513044054</v>
      </c>
      <c r="J70" s="24">
        <f>'ModelParams Lw'!$B$7*D70^2+'ModelParams Lw'!$C$7*D70+'ModelParams Lw'!$D$7</f>
        <v>-7.1</v>
      </c>
      <c r="K70" s="24">
        <f>'ModelParams Lw'!$B$8*D70^2+'ModelParams Lw'!$C$8*D70+'ModelParams Lw'!$D$8</f>
        <v>46.485999999999997</v>
      </c>
      <c r="L70" s="21" t="e">
        <f t="shared" si="29"/>
        <v>#DIV/0!</v>
      </c>
      <c r="M70" s="21" t="e">
        <f t="shared" si="29"/>
        <v>#DIV/0!</v>
      </c>
      <c r="N70" s="21" t="e">
        <f t="shared" si="29"/>
        <v>#DIV/0!</v>
      </c>
      <c r="O70" s="21" t="e">
        <f t="shared" si="29"/>
        <v>#DIV/0!</v>
      </c>
      <c r="P70" s="21" t="e">
        <f t="shared" si="29"/>
        <v>#DIV/0!</v>
      </c>
      <c r="Q70" s="21" t="e">
        <f t="shared" si="29"/>
        <v>#DIV/0!</v>
      </c>
      <c r="R70" s="21" t="e">
        <f t="shared" si="29"/>
        <v>#DIV/0!</v>
      </c>
      <c r="S70" s="21" t="e">
        <f t="shared" si="29"/>
        <v>#DIV/0!</v>
      </c>
      <c r="T70" s="24" t="e">
        <f>'ModelParams Lw'!$B$3+'ModelParams Lw'!$B$4*LOG10($B70/3600/(PI()/4*($D70/1000)^2))+'ModelParams Lw'!$B$5*LOG10(2*$H70/(1.2*($B70/3600/(PI()/4*($D70/1000)^2))^2))+10*LOG10($D70/1000)+L70</f>
        <v>#DIV/0!</v>
      </c>
      <c r="U70" s="24" t="e">
        <f>'ModelParams Lw'!$B$3+'ModelParams Lw'!$B$4*LOG10($B70/3600/(PI()/4*($D70/1000)^2))+'ModelParams Lw'!$B$5*LOG10(2*$H70/(1.2*($B70/3600/(PI()/4*($D70/1000)^2))^2))+10*LOG10($D70/1000)+M70</f>
        <v>#DIV/0!</v>
      </c>
      <c r="V70" s="24" t="e">
        <f>'ModelParams Lw'!$B$3+'ModelParams Lw'!$B$4*LOG10($B70/3600/(PI()/4*($D70/1000)^2))+'ModelParams Lw'!$B$5*LOG10(2*$H70/(1.2*($B70/3600/(PI()/4*($D70/1000)^2))^2))+10*LOG10($D70/1000)+N70</f>
        <v>#DIV/0!</v>
      </c>
      <c r="W70" s="24" t="e">
        <f>'ModelParams Lw'!$B$3+'ModelParams Lw'!$B$4*LOG10($B70/3600/(PI()/4*($D70/1000)^2))+'ModelParams Lw'!$B$5*LOG10(2*$H70/(1.2*($B70/3600/(PI()/4*($D70/1000)^2))^2))+10*LOG10($D70/1000)+O70</f>
        <v>#DIV/0!</v>
      </c>
      <c r="X70" s="24" t="e">
        <f>'ModelParams Lw'!$B$3+'ModelParams Lw'!$B$4*LOG10($B70/3600/(PI()/4*($D70/1000)^2))+'ModelParams Lw'!$B$5*LOG10(2*$H70/(1.2*($B70/3600/(PI()/4*($D70/1000)^2))^2))+10*LOG10($D70/1000)+P70</f>
        <v>#DIV/0!</v>
      </c>
      <c r="Y70" s="24" t="e">
        <f>'ModelParams Lw'!$B$3+'ModelParams Lw'!$B$4*LOG10($B70/3600/(PI()/4*($D70/1000)^2))+'ModelParams Lw'!$B$5*LOG10(2*$H70/(1.2*($B70/3600/(PI()/4*($D70/1000)^2))^2))+10*LOG10($D70/1000)+Q70</f>
        <v>#DIV/0!</v>
      </c>
      <c r="Z70" s="24" t="e">
        <f>'ModelParams Lw'!$B$3+'ModelParams Lw'!$B$4*LOG10($B70/3600/(PI()/4*($D70/1000)^2))+'ModelParams Lw'!$B$5*LOG10(2*$H70/(1.2*($B70/3600/(PI()/4*($D70/1000)^2))^2))+10*LOG10($D70/1000)+R70</f>
        <v>#DIV/0!</v>
      </c>
      <c r="AA70" s="24" t="e">
        <f>'ModelParams Lw'!$B$3+'ModelParams Lw'!$B$4*LOG10($B70/3600/(PI()/4*($D70/1000)^2))+'ModelParams Lw'!$B$5*LOG10(2*$H70/(1.2*($B70/3600/(PI()/4*($D70/1000)^2))^2))+10*LOG10($D70/1000)+S70</f>
        <v>#DIV/0!</v>
      </c>
      <c r="AB70" s="24" t="e">
        <f>10*LOG10(IF(T70="",0,POWER(10,((T70+'ModelParams Lw'!$O$4)/10))) +IF(U70="",0,POWER(10,((U70+'ModelParams Lw'!$P$4)/10))) +IF(V70="",0,POWER(10,((V70+'ModelParams Lw'!$Q$4)/10))) +IF(W70="",0,POWER(10,((W70+'ModelParams Lw'!$R$4)/10))) +IF(X70="",0,POWER(10,((X70+'ModelParams Lw'!$S$4)/10))) +IF(Y70="",0,POWER(10,((Y70+'ModelParams Lw'!$T$4)/10))) +IF(Z70="",0,POWER(10,((Z70+'ModelParams Lw'!$U$4)/10)))+IF(AA70="",0,POWER(10,((AA70+'ModelParams Lw'!$V$4)/10))))</f>
        <v>#DIV/0!</v>
      </c>
      <c r="AC70" s="24" t="e">
        <f t="shared" si="43"/>
        <v>#DIV/0!</v>
      </c>
      <c r="AD70" s="24" t="e">
        <f>(T70-'ModelParams Lw'!O$10)/'ModelParams Lw'!O$11</f>
        <v>#DIV/0!</v>
      </c>
      <c r="AE70" s="24" t="e">
        <f>(U70-'ModelParams Lw'!P$10)/'ModelParams Lw'!P$11</f>
        <v>#DIV/0!</v>
      </c>
      <c r="AF70" s="24" t="e">
        <f>(V70-'ModelParams Lw'!Q$10)/'ModelParams Lw'!Q$11</f>
        <v>#DIV/0!</v>
      </c>
      <c r="AG70" s="24" t="e">
        <f>(W70-'ModelParams Lw'!R$10)/'ModelParams Lw'!R$11</f>
        <v>#DIV/0!</v>
      </c>
      <c r="AH70" s="24" t="e">
        <f>(X70-'ModelParams Lw'!S$10)/'ModelParams Lw'!S$11</f>
        <v>#DIV/0!</v>
      </c>
      <c r="AI70" s="24" t="e">
        <f>(Y70-'ModelParams Lw'!T$10)/'ModelParams Lw'!T$11</f>
        <v>#DIV/0!</v>
      </c>
      <c r="AJ70" s="24" t="e">
        <f>(Z70-'ModelParams Lw'!U$10)/'ModelParams Lw'!U$11</f>
        <v>#DIV/0!</v>
      </c>
      <c r="AK70" s="24" t="e">
        <f>(AA70-'ModelParams Lw'!V$10)/'ModelParams Lw'!V$11</f>
        <v>#DIV/0!</v>
      </c>
      <c r="AL70" s="24" t="e">
        <f t="shared" si="44"/>
        <v>#DIV/0!</v>
      </c>
      <c r="AM70" s="24" t="e">
        <f>LOOKUP($G70,SilencerParams!$E$3:$E$98,SilencerParams!K$3:K$98)</f>
        <v>#DIV/0!</v>
      </c>
      <c r="AN70" s="24" t="e">
        <f>LOOKUP($G70,SilencerParams!$E$3:$E$98,SilencerParams!L$3:L$98)</f>
        <v>#DIV/0!</v>
      </c>
      <c r="AO70" s="24" t="e">
        <f>LOOKUP($G70,SilencerParams!$E$3:$E$98,SilencerParams!M$3:M$98)</f>
        <v>#DIV/0!</v>
      </c>
      <c r="AP70" s="24" t="e">
        <f>LOOKUP($G70,SilencerParams!$E$3:$E$98,SilencerParams!N$3:N$98)</f>
        <v>#DIV/0!</v>
      </c>
      <c r="AQ70" s="24" t="e">
        <f>LOOKUP($G70,SilencerParams!$E$3:$E$98,SilencerParams!O$3:O$98)</f>
        <v>#DIV/0!</v>
      </c>
      <c r="AR70" s="24" t="e">
        <f>LOOKUP($G70,SilencerParams!$E$3:$E$98,SilencerParams!P$3:P$98)</f>
        <v>#DIV/0!</v>
      </c>
      <c r="AS70" s="24" t="e">
        <f>LOOKUP($G70,SilencerParams!$E$3:$E$98,SilencerParams!Q$3:Q$98)</f>
        <v>#DIV/0!</v>
      </c>
      <c r="AT70" s="24" t="e">
        <f>LOOKUP($G70,SilencerParams!$E$3:$E$98,SilencerParams!R$3:R$98)</f>
        <v>#DIV/0!</v>
      </c>
      <c r="AU70" s="151" t="e">
        <f>LOOKUP($G70,SilencerParams!$E$3:$E$98,SilencerParams!S$3:S$98)</f>
        <v>#DIV/0!</v>
      </c>
      <c r="AV70" s="151" t="e">
        <f>LOOKUP($G70,SilencerParams!$E$3:$E$98,SilencerParams!T$3:T$98)</f>
        <v>#DIV/0!</v>
      </c>
      <c r="AW70" s="151" t="e">
        <f>LOOKUP($G70,SilencerParams!$E$3:$E$98,SilencerParams!U$3:U$98)</f>
        <v>#DIV/0!</v>
      </c>
      <c r="AX70" s="151" t="e">
        <f>LOOKUP($G70,SilencerParams!$E$3:$E$98,SilencerParams!V$3:V$98)</f>
        <v>#DIV/0!</v>
      </c>
      <c r="AY70" s="151" t="e">
        <f>LOOKUP($G70,SilencerParams!$E$3:$E$98,SilencerParams!W$3:W$98)</f>
        <v>#DIV/0!</v>
      </c>
      <c r="AZ70" s="151" t="e">
        <f>LOOKUP($G70,SilencerParams!$E$3:$E$98,SilencerParams!X$3:X$98)</f>
        <v>#DIV/0!</v>
      </c>
      <c r="BA70" s="151" t="e">
        <f>LOOKUP($G70,SilencerParams!$E$3:$E$98,SilencerParams!Y$3:Y$98)</f>
        <v>#DIV/0!</v>
      </c>
      <c r="BB70" s="151" t="e">
        <f>LOOKUP($G70,SilencerParams!$E$3:$E$98,SilencerParams!Z$3:Z$98)</f>
        <v>#DIV/0!</v>
      </c>
      <c r="BC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LOOKUP(IF(MROUND($AL70,2)&lt;=$AL70,CONCATENATE($D70,IF($F70&gt;=1000,$F70,CONCATENATE(0,$F70)),CONCATENATE(0,MROUND($AL70,2)+2)),CONCATENATE($D70,IF($F70&gt;=1000,$F70,CONCATENATE(0,$F70)),CONCATENATE(0,MROUND($AL70,2)-2))),SilencerParams!$E$3:$E$98,SilencerParams!S$3:S$98)</f>
        <v>#DIV/0!</v>
      </c>
      <c r="BD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LOOKUP(IF(MROUND($AL70,2)&lt;=$AL70,CONCATENATE($D70,IF($F70&gt;=1000,$F70,CONCATENATE(0,$F70)),CONCATENATE(0,MROUND($AL70,2)+2)),CONCATENATE($D70,IF($F70&gt;=1000,$F70,CONCATENATE(0,$F70)),CONCATENATE(0,MROUND($AL70,2)-2))),SilencerParams!$E$3:$E$98,SilencerParams!T$3:T$98)</f>
        <v>#DIV/0!</v>
      </c>
      <c r="BE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LOOKUP(IF(MROUND($AL70,2)&lt;=$AL70,CONCATENATE($D70,IF($F70&gt;=1000,$F70,CONCATENATE(0,$F70)),CONCATENATE(0,MROUND($AL70,2)+2)),CONCATENATE($D70,IF($F70&gt;=1000,$F70,CONCATENATE(0,$F70)),CONCATENATE(0,MROUND($AL70,2)-2))),SilencerParams!$E$3:$E$98,SilencerParams!U$3:U$98)</f>
        <v>#DIV/0!</v>
      </c>
      <c r="BF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LOOKUP(IF(MROUND($AL70,2)&lt;=$AL70,CONCATENATE($D70,IF($F70&gt;=1000,$F70,CONCATENATE(0,$F70)),CONCATENATE(0,MROUND($AL70,2)+2)),CONCATENATE($D70,IF($F70&gt;=1000,$F70,CONCATENATE(0,$F70)),CONCATENATE(0,MROUND($AL70,2)-2))),SilencerParams!$E$3:$E$98,SilencerParams!V$3:V$98)</f>
        <v>#DIV/0!</v>
      </c>
      <c r="BG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LOOKUP(IF(MROUND($AL70,2)&lt;=$AL70,CONCATENATE($D70,IF($F70&gt;=1000,$F70,CONCATENATE(0,$F70)),CONCATENATE(0,MROUND($AL70,2)+2)),CONCATENATE($D70,IF($F70&gt;=1000,$F70,CONCATENATE(0,$F70)),CONCATENATE(0,MROUND($AL70,2)-2))),SilencerParams!$E$3:$E$98,SilencerParams!W$3:W$98)</f>
        <v>#DIV/0!</v>
      </c>
      <c r="BH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LOOKUP(IF(MROUND($AL70,2)&lt;=$AL70,CONCATENATE($D70,IF($F70&gt;=1000,$F70,CONCATENATE(0,$F70)),CONCATENATE(0,MROUND($AL70,2)+2)),CONCATENATE($D70,IF($F70&gt;=1000,$F70,CONCATENATE(0,$F70)),CONCATENATE(0,MROUND($AL70,2)-2))),SilencerParams!$E$3:$E$98,SilencerParams!X$3:X$98)</f>
        <v>#DIV/0!</v>
      </c>
      <c r="BI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LOOKUP(IF(MROUND($AL70,2)&lt;=$AL70,CONCATENATE($D70,IF($F70&gt;=1000,$F70,CONCATENATE(0,$F70)),CONCATENATE(0,MROUND($AL70,2)+2)),CONCATENATE($D70,IF($F70&gt;=1000,$F70,CONCATENATE(0,$F70)),CONCATENATE(0,MROUND($AL70,2)-2))),SilencerParams!$E$3:$E$98,SilencerParams!Y$3:Y$98)</f>
        <v>#DIV/0!</v>
      </c>
      <c r="BJ70" s="151" t="e">
        <f>LOOKUP(IF(MROUND($AL70,2)&lt;=$AL70,CONCATENATE($D70,IF($F70&gt;=1000,$F70,CONCATENATE(0,$F70)),CONCATENATE(0,MROUND($AL70,2)+2)),CONCATENATE($D70,IF($F70&gt;=1000,$F70,CONCATENATE(0,$F70)),CONCATENATE(0,MROUND($AL70,2)-2))),SilencerParams!$E$3:$E$98,SilencerParams!Z$3:Z$98)</f>
        <v>#DIV/0!</v>
      </c>
      <c r="BK70" s="151" t="e">
        <f>IF($AL70&lt;2,LOOKUP(CONCATENATE($D70,IF($E70&gt;=1000,$E70,CONCATENATE(0,$E70)),"02"),SilencerParams!$E$3:$E$98,SilencerParams!S$3:S$98)/(LOG10(2)-LOG10(0.0001))*(LOG10($AL70)-LOG10(0.0001)),(BC70-AU70)/(LOG10(IF(MROUND($AL70,2)&lt;=$AL70,MROUND($AL70,2)+2,MROUND($AL70,2)-2))-LOG10(MROUND($AL70,2)))*(LOG10($AL70)-LOG10(MROUND($AL70,2)))+AU70)</f>
        <v>#DIV/0!</v>
      </c>
      <c r="BL70" s="151" t="e">
        <f>IF($AL70&lt;2,LOOKUP(CONCATENATE($D70,IF($E70&gt;=1000,$E70,CONCATENATE(0,$E70)),"02"),SilencerParams!$E$3:$E$98,SilencerParams!T$3:T$98)/(LOG10(2)-LOG10(0.0001))*(LOG10($AL70)-LOG10(0.0001)),(BD70-AV70)/(LOG10(IF(MROUND($AL70,2)&lt;=$AL70,MROUND($AL70,2)+2,MROUND($AL70,2)-2))-LOG10(MROUND($AL70,2)))*(LOG10($AL70)-LOG10(MROUND($AL70,2)))+AV70)</f>
        <v>#DIV/0!</v>
      </c>
      <c r="BM70" s="151" t="e">
        <f>IF($AL70&lt;2,LOOKUP(CONCATENATE($D70,IF($E70&gt;=1000,$E70,CONCATENATE(0,$E70)),"02"),SilencerParams!$E$3:$E$98,SilencerParams!U$3:U$98)/(LOG10(2)-LOG10(0.0001))*(LOG10($AL70)-LOG10(0.0001)),(BE70-AW70)/(LOG10(IF(MROUND($AL70,2)&lt;=$AL70,MROUND($AL70,2)+2,MROUND($AL70,2)-2))-LOG10(MROUND($AL70,2)))*(LOG10($AL70)-LOG10(MROUND($AL70,2)))+AW70)</f>
        <v>#DIV/0!</v>
      </c>
      <c r="BN70" s="151" t="e">
        <f>IF($AL70&lt;2,LOOKUP(CONCATENATE($D70,IF($E70&gt;=1000,$E70,CONCATENATE(0,$E70)),"02"),SilencerParams!$E$3:$E$98,SilencerParams!V$3:V$98)/(LOG10(2)-LOG10(0.0001))*(LOG10($AL70)-LOG10(0.0001)),(BF70-AX70)/(LOG10(IF(MROUND($AL70,2)&lt;=$AL70,MROUND($AL70,2)+2,MROUND($AL70,2)-2))-LOG10(MROUND($AL70,2)))*(LOG10($AL70)-LOG10(MROUND($AL70,2)))+AX70)</f>
        <v>#DIV/0!</v>
      </c>
      <c r="BO70" s="151" t="e">
        <f>IF($AL70&lt;2,LOOKUP(CONCATENATE($D70,IF($E70&gt;=1000,$E70,CONCATENATE(0,$E70)),"02"),SilencerParams!$E$3:$E$98,SilencerParams!W$3:W$98)/(LOG10(2)-LOG10(0.0001))*(LOG10($AL70)-LOG10(0.0001)),(BG70-AY70)/(LOG10(IF(MROUND($AL70,2)&lt;=$AL70,MROUND($AL70,2)+2,MROUND($AL70,2)-2))-LOG10(MROUND($AL70,2)))*(LOG10($AL70)-LOG10(MROUND($AL70,2)))+AY70)</f>
        <v>#DIV/0!</v>
      </c>
      <c r="BP70" s="151" t="e">
        <f>IF($AL70&lt;2,LOOKUP(CONCATENATE($D70,IF($E70&gt;=1000,$E70,CONCATENATE(0,$E70)),"02"),SilencerParams!$E$3:$E$98,SilencerParams!X$3:X$98)/(LOG10(2)-LOG10(0.0001))*(LOG10($AL70)-LOG10(0.0001)),(BH70-AZ70)/(LOG10(IF(MROUND($AL70,2)&lt;=$AL70,MROUND($AL70,2)+2,MROUND($AL70,2)-2))-LOG10(MROUND($AL70,2)))*(LOG10($AL70)-LOG10(MROUND($AL70,2)))+AZ70)</f>
        <v>#DIV/0!</v>
      </c>
      <c r="BQ70" s="151" t="e">
        <f>IF($AL70&lt;2,LOOKUP(CONCATENATE($D70,IF($E70&gt;=1000,$E70,CONCATENATE(0,$E70)),"02"),SilencerParams!$E$3:$E$98,SilencerParams!Y$3:Y$98)/(LOG10(2)-LOG10(0.0001))*(LOG10($AL70)-LOG10(0.0001)),(BI70-BA70)/(LOG10(IF(MROUND($AL70,2)&lt;=$AL70,MROUND($AL70,2)+2,MROUND($AL70,2)-2))-LOG10(MROUND($AL70,2)))*(LOG10($AL70)-LOG10(MROUND($AL70,2)))+BA70)</f>
        <v>#DIV/0!</v>
      </c>
      <c r="BR70" s="151" t="e">
        <f>IF($AL70&lt;2,LOOKUP(CONCATENATE($D70,IF($E70&gt;=1000,$E70,CONCATENATE(0,$E70)),"02"),SilencerParams!$E$3:$E$98,SilencerParams!Z$3:Z$98)/(LOG10(2)-LOG10(0.0001))*(LOG10($AL70)-LOG10(0.0001)),(BJ70-BB70)/(LOG10(IF(MROUND($AL70,2)&lt;=$AL70,MROUND($AL70,2)+2,MROUND($AL70,2)-2))-LOG10(MROUND($AL70,2)))*(LOG10($AL70)-LOG10(MROUND($AL70,2)))+BB70)</f>
        <v>#DIV/0!</v>
      </c>
      <c r="BS70" s="24" t="e">
        <f t="shared" si="45"/>
        <v>#DIV/0!</v>
      </c>
      <c r="BT70" s="24" t="e">
        <f t="shared" si="46"/>
        <v>#DIV/0!</v>
      </c>
      <c r="BU70" s="24" t="e">
        <f t="shared" si="47"/>
        <v>#DIV/0!</v>
      </c>
      <c r="BV70" s="24" t="e">
        <f t="shared" si="48"/>
        <v>#DIV/0!</v>
      </c>
      <c r="BW70" s="24" t="e">
        <f t="shared" si="49"/>
        <v>#DIV/0!</v>
      </c>
      <c r="BX70" s="24" t="e">
        <f t="shared" si="50"/>
        <v>#DIV/0!</v>
      </c>
      <c r="BY70" s="24" t="e">
        <f t="shared" si="51"/>
        <v>#DIV/0!</v>
      </c>
      <c r="BZ70" s="24" t="e">
        <f t="shared" si="52"/>
        <v>#DIV/0!</v>
      </c>
      <c r="CA70" s="24" t="e">
        <f>10*LOG10(IF(BS70="",0,POWER(10,((BS70+'ModelParams Lw'!$O$4)/10))) +IF(BT70="",0,POWER(10,((BT70+'ModelParams Lw'!$P$4)/10))) +IF(BU70="",0,POWER(10,((BU70+'ModelParams Lw'!$Q$4)/10))) +IF(BV70="",0,POWER(10,((BV70+'ModelParams Lw'!$R$4)/10))) +IF(BW70="",0,POWER(10,((BW70+'ModelParams Lw'!$S$4)/10))) +IF(BX70="",0,POWER(10,((BX70+'ModelParams Lw'!$T$4)/10))) +IF(BY70="",0,POWER(10,((BY70+'ModelParams Lw'!$U$4)/10)))+IF(BZ70="",0,POWER(10,((BZ70+'ModelParams Lw'!$V$4)/10))))</f>
        <v>#DIV/0!</v>
      </c>
      <c r="CB70" s="24" t="e">
        <f t="shared" si="53"/>
        <v>#DIV/0!</v>
      </c>
      <c r="CC70" s="24" t="e">
        <f>(BS70-'ModelParams Lw'!O$10)/'ModelParams Lw'!O$11</f>
        <v>#DIV/0!</v>
      </c>
      <c r="CD70" s="24" t="e">
        <f>(BT70-'ModelParams Lw'!P$10)/'ModelParams Lw'!P$11</f>
        <v>#DIV/0!</v>
      </c>
      <c r="CE70" s="24" t="e">
        <f>(BU70-'ModelParams Lw'!Q$10)/'ModelParams Lw'!Q$11</f>
        <v>#DIV/0!</v>
      </c>
      <c r="CF70" s="24" t="e">
        <f>(BV70-'ModelParams Lw'!R$10)/'ModelParams Lw'!R$11</f>
        <v>#DIV/0!</v>
      </c>
      <c r="CG70" s="24" t="e">
        <f>(BW70-'ModelParams Lw'!S$10)/'ModelParams Lw'!S$11</f>
        <v>#DIV/0!</v>
      </c>
      <c r="CH70" s="24" t="e">
        <f>(BX70-'ModelParams Lw'!T$10)/'ModelParams Lw'!T$11</f>
        <v>#DIV/0!</v>
      </c>
      <c r="CI70" s="24" t="e">
        <f>(BY70-'ModelParams Lw'!U$10)/'ModelParams Lw'!U$11</f>
        <v>#DIV/0!</v>
      </c>
      <c r="CJ70" s="24" t="e">
        <f>(BZ70-'ModelParams Lw'!V$10)/'ModelParams Lw'!V$11</f>
        <v>#DIV/0!</v>
      </c>
      <c r="CK70" s="24">
        <f>IF(Calcul!$E75="SW",'ModelParams Lw'!C$18+'ModelParams Lw'!C$19*LOG(CK$3)+'ModelParams Lw'!C$20*(PI()/4*($D70/1000)^2),IF('ModelParams Lw'!C$21+'ModelParams Lw'!C$22*LOG(CK$3)+'ModelParams Lw'!C$23*(PI()/4*($D70/1000)^2)&lt;'ModelParams Lw'!C$18+'ModelParams Lw'!C$19*LOG(CK$3)+'ModelParams Lw'!C$20*(PI()/4*($D70/1000)^2),'ModelParams Lw'!C$18+'ModelParams Lw'!C$19*LOG(CK$3)+'ModelParams Lw'!C$20*(PI()/4*($D70/1000)^2),'ModelParams Lw'!C$21+'ModelParams Lw'!C$22*LOG(CK$3)+'ModelParams Lw'!C$23*(PI()/4*($D70/1000)^2)))</f>
        <v>31.246735224896717</v>
      </c>
      <c r="CL70" s="24">
        <f>IF(Calcul!$E75="SW",'ModelParams Lw'!D$18+'ModelParams Lw'!D$19*LOG(CL$3)+'ModelParams Lw'!D$20*(PI()/4*($D70/1000)^2),IF('ModelParams Lw'!D$21+'ModelParams Lw'!D$22*LOG(CL$3)+'ModelParams Lw'!D$23*(PI()/4*($D70/1000)^2)&lt;'ModelParams Lw'!D$18+'ModelParams Lw'!D$19*LOG(CL$3)+'ModelParams Lw'!D$20*(PI()/4*($D70/1000)^2),'ModelParams Lw'!D$18+'ModelParams Lw'!D$19*LOG(CL$3)+'ModelParams Lw'!D$20*(PI()/4*($D70/1000)^2),'ModelParams Lw'!D$21+'ModelParams Lw'!D$22*LOG(CL$3)+'ModelParams Lw'!D$23*(PI()/4*($D70/1000)^2)))</f>
        <v>39.203910379364636</v>
      </c>
      <c r="CM70" s="24">
        <f>IF(Calcul!$E75="SW",'ModelParams Lw'!E$18+'ModelParams Lw'!E$19*LOG(CM$3)+'ModelParams Lw'!E$20*(PI()/4*($D70/1000)^2),IF('ModelParams Lw'!E$21+'ModelParams Lw'!E$22*LOG(CM$3)+'ModelParams Lw'!E$23*(PI()/4*($D70/1000)^2)&lt;'ModelParams Lw'!E$18+'ModelParams Lw'!E$19*LOG(CM$3)+'ModelParams Lw'!E$20*(PI()/4*($D70/1000)^2),'ModelParams Lw'!E$18+'ModelParams Lw'!E$19*LOG(CM$3)+'ModelParams Lw'!E$20*(PI()/4*($D70/1000)^2),'ModelParams Lw'!E$21+'ModelParams Lw'!E$22*LOG(CM$3)+'ModelParams Lw'!E$23*(PI()/4*($D70/1000)^2)))</f>
        <v>38.761096154158118</v>
      </c>
      <c r="CN70" s="24">
        <f>IF(Calcul!$E75="SW",'ModelParams Lw'!F$18+'ModelParams Lw'!F$19*LOG(CN$3)+'ModelParams Lw'!F$20*(PI()/4*($D70/1000)^2),IF('ModelParams Lw'!F$21+'ModelParams Lw'!F$22*LOG(CN$3)+'ModelParams Lw'!F$23*(PI()/4*($D70/1000)^2)&lt;'ModelParams Lw'!F$18+'ModelParams Lw'!F$19*LOG(CN$3)+'ModelParams Lw'!F$20*(PI()/4*($D70/1000)^2),'ModelParams Lw'!F$18+'ModelParams Lw'!F$19*LOG(CN$3)+'ModelParams Lw'!F$20*(PI()/4*($D70/1000)^2),'ModelParams Lw'!F$21+'ModelParams Lw'!F$22*LOG(CN$3)+'ModelParams Lw'!F$23*(PI()/4*($D70/1000)^2)))</f>
        <v>42.457901012674256</v>
      </c>
      <c r="CO70" s="24">
        <f>IF(Calcul!$E75="SW",'ModelParams Lw'!G$18+'ModelParams Lw'!G$19*LOG(CO$3)+'ModelParams Lw'!G$20*(PI()/4*($D70/1000)^2),IF('ModelParams Lw'!G$21+'ModelParams Lw'!G$22*LOG(CO$3)+'ModelParams Lw'!G$23*(PI()/4*($D70/1000)^2)&lt;'ModelParams Lw'!G$18+'ModelParams Lw'!G$19*LOG(CO$3)+'ModelParams Lw'!G$20*(PI()/4*($D70/1000)^2),'ModelParams Lw'!G$18+'ModelParams Lw'!G$19*LOG(CO$3)+'ModelParams Lw'!G$20*(PI()/4*($D70/1000)^2),'ModelParams Lw'!G$21+'ModelParams Lw'!G$22*LOG(CO$3)+'ModelParams Lw'!G$23*(PI()/4*($D70/1000)^2)))</f>
        <v>39.983812335865188</v>
      </c>
      <c r="CP70" s="24">
        <f>IF(Calcul!$E75="SW",'ModelParams Lw'!H$18+'ModelParams Lw'!H$19*LOG(CP$3)+'ModelParams Lw'!H$20*(PI()/4*($D70/1000)^2),IF('ModelParams Lw'!H$21+'ModelParams Lw'!H$22*LOG(CP$3)+'ModelParams Lw'!H$23*(PI()/4*($D70/1000)^2)&lt;'ModelParams Lw'!H$18+'ModelParams Lw'!H$19*LOG(CP$3)+'ModelParams Lw'!H$20*(PI()/4*($D70/1000)^2),'ModelParams Lw'!H$18+'ModelParams Lw'!H$19*LOG(CP$3)+'ModelParams Lw'!H$20*(PI()/4*($D70/1000)^2),'ModelParams Lw'!H$21+'ModelParams Lw'!H$22*LOG(CP$3)+'ModelParams Lw'!H$23*(PI()/4*($D70/1000)^2)))</f>
        <v>40.306137042572608</v>
      </c>
      <c r="CQ70" s="24">
        <f>IF(Calcul!$E75="SW",'ModelParams Lw'!I$18+'ModelParams Lw'!I$19*LOG(CQ$3)+'ModelParams Lw'!I$20*(PI()/4*($D70/1000)^2),IF('ModelParams Lw'!I$21+'ModelParams Lw'!I$22*LOG(CQ$3)+'ModelParams Lw'!I$23*(PI()/4*($D70/1000)^2)&lt;'ModelParams Lw'!I$18+'ModelParams Lw'!I$19*LOG(CQ$3)+'ModelParams Lw'!I$20*(PI()/4*($D70/1000)^2),'ModelParams Lw'!I$18+'ModelParams Lw'!I$19*LOG(CQ$3)+'ModelParams Lw'!I$20*(PI()/4*($D70/1000)^2),'ModelParams Lw'!I$21+'ModelParams Lw'!I$22*LOG(CQ$3)+'ModelParams Lw'!I$23*(PI()/4*($D70/1000)^2)))</f>
        <v>35.604370798776131</v>
      </c>
      <c r="CR70" s="24">
        <f>IF(Calcul!$E75="SW",'ModelParams Lw'!J$18+'ModelParams Lw'!J$19*LOG(CR$3)+'ModelParams Lw'!J$20*(PI()/4*($D70/1000)^2),IF('ModelParams Lw'!J$21+'ModelParams Lw'!J$22*LOG(CR$3)+'ModelParams Lw'!J$23*(PI()/4*($D70/1000)^2)&lt;'ModelParams Lw'!J$18+'ModelParams Lw'!J$19*LOG(CR$3)+'ModelParams Lw'!J$20*(PI()/4*($D70/1000)^2),'ModelParams Lw'!J$18+'ModelParams Lw'!J$19*LOG(CR$3)+'ModelParams Lw'!J$20*(PI()/4*($D70/1000)^2),'ModelParams Lw'!J$21+'ModelParams Lw'!J$22*LOG(CR$3)+'ModelParams Lw'!J$23*(PI()/4*($D70/1000)^2)))</f>
        <v>26.405199060578074</v>
      </c>
      <c r="CS70" s="24" t="e">
        <f t="shared" si="30"/>
        <v>#DIV/0!</v>
      </c>
      <c r="CT70" s="24" t="e">
        <f t="shared" si="31"/>
        <v>#DIV/0!</v>
      </c>
      <c r="CU70" s="24" t="e">
        <f t="shared" si="32"/>
        <v>#DIV/0!</v>
      </c>
      <c r="CV70" s="24" t="e">
        <f t="shared" si="33"/>
        <v>#DIV/0!</v>
      </c>
      <c r="CW70" s="24" t="e">
        <f t="shared" si="34"/>
        <v>#DIV/0!</v>
      </c>
      <c r="CX70" s="24" t="e">
        <f t="shared" si="35"/>
        <v>#DIV/0!</v>
      </c>
      <c r="CY70" s="24" t="e">
        <f t="shared" si="36"/>
        <v>#DIV/0!</v>
      </c>
      <c r="CZ70" s="24" t="e">
        <f t="shared" si="37"/>
        <v>#DIV/0!</v>
      </c>
      <c r="DA70" s="24" t="e">
        <f>10*LOG10(IF(CS70="",0,POWER(10,((CS70+'ModelParams Lw'!$O$4)/10))) +IF(CT70="",0,POWER(10,((CT70+'ModelParams Lw'!$P$4)/10))) +IF(CU70="",0,POWER(10,((CU70+'ModelParams Lw'!$Q$4)/10))) +IF(CV70="",0,POWER(10,((CV70+'ModelParams Lw'!$R$4)/10))) +IF(CW70="",0,POWER(10,((CW70+'ModelParams Lw'!$S$4)/10))) +IF(CX70="",0,POWER(10,((CX70+'ModelParams Lw'!$T$4)/10))) +IF(CY70="",0,POWER(10,((CY70+'ModelParams Lw'!$U$4)/10)))+IF(CZ70="",0,POWER(10,((CZ70+'ModelParams Lw'!$V$4)/10))))</f>
        <v>#DIV/0!</v>
      </c>
      <c r="DB70" s="24" t="e">
        <f t="shared" si="54"/>
        <v>#DIV/0!</v>
      </c>
      <c r="DC70" s="24" t="e">
        <f>(CS70-'ModelParams Lw'!$O$10)/'ModelParams Lw'!$O$11</f>
        <v>#DIV/0!</v>
      </c>
      <c r="DD70" s="24" t="e">
        <f>(CT70-'ModelParams Lw'!$P$10)/'ModelParams Lw'!$P$11</f>
        <v>#DIV/0!</v>
      </c>
      <c r="DE70" s="24" t="e">
        <f>(CU70-'ModelParams Lw'!$Q$10)/'ModelParams Lw'!$Q$11</f>
        <v>#DIV/0!</v>
      </c>
      <c r="DF70" s="24" t="e">
        <f>(CV70-'ModelParams Lw'!$R$10)/'ModelParams Lw'!$R$11</f>
        <v>#DIV/0!</v>
      </c>
      <c r="DG70" s="24" t="e">
        <f>(CW70-'ModelParams Lw'!$S$10)/'ModelParams Lw'!$S$11</f>
        <v>#DIV/0!</v>
      </c>
      <c r="DH70" s="24" t="e">
        <f>(CX70-'ModelParams Lw'!$T$10)/'ModelParams Lw'!$T$11</f>
        <v>#DIV/0!</v>
      </c>
      <c r="DI70" s="24" t="e">
        <f>(CY70-'ModelParams Lw'!$U$10)/'ModelParams Lw'!$U$11</f>
        <v>#DIV/0!</v>
      </c>
      <c r="DJ70" s="24" t="e">
        <f>(CZ70-'ModelParams Lw'!$V$10)/'ModelParams Lw'!$V$11</f>
        <v>#DIV/0!</v>
      </c>
    </row>
    <row r="71" spans="1:114">
      <c r="A71" s="12">
        <f>Calcul!B73</f>
        <v>0</v>
      </c>
      <c r="B71" s="12">
        <f t="shared" si="38"/>
        <v>0</v>
      </c>
      <c r="C71" s="12">
        <f>Calcul!C73</f>
        <v>0</v>
      </c>
      <c r="D71" s="12">
        <f>Calcul!D76</f>
        <v>0</v>
      </c>
      <c r="E71" s="12">
        <f t="shared" si="39"/>
        <v>400</v>
      </c>
      <c r="F71" s="12">
        <f t="shared" si="40"/>
        <v>900</v>
      </c>
      <c r="G71" s="12" t="e">
        <f t="shared" si="41"/>
        <v>#DIV/0!</v>
      </c>
      <c r="H71" s="24" t="e">
        <f t="shared" si="42"/>
        <v>#DIV/0!</v>
      </c>
      <c r="I71" s="24">
        <f>'ModelParams Lw'!$B$6*EXP('ModelParams Lw'!$C$6*D71)</f>
        <v>-0.98585217513044054</v>
      </c>
      <c r="J71" s="24">
        <f>'ModelParams Lw'!$B$7*D71^2+'ModelParams Lw'!$C$7*D71+'ModelParams Lw'!$D$7</f>
        <v>-7.1</v>
      </c>
      <c r="K71" s="24">
        <f>'ModelParams Lw'!$B$8*D71^2+'ModelParams Lw'!$C$8*D71+'ModelParams Lw'!$D$8</f>
        <v>46.485999999999997</v>
      </c>
      <c r="L71" s="21" t="e">
        <f t="shared" si="29"/>
        <v>#DIV/0!</v>
      </c>
      <c r="M71" s="21" t="e">
        <f t="shared" si="29"/>
        <v>#DIV/0!</v>
      </c>
      <c r="N71" s="21" t="e">
        <f t="shared" si="29"/>
        <v>#DIV/0!</v>
      </c>
      <c r="O71" s="21" t="e">
        <f t="shared" si="29"/>
        <v>#DIV/0!</v>
      </c>
      <c r="P71" s="21" t="e">
        <f t="shared" si="29"/>
        <v>#DIV/0!</v>
      </c>
      <c r="Q71" s="21" t="e">
        <f t="shared" si="29"/>
        <v>#DIV/0!</v>
      </c>
      <c r="R71" s="21" t="e">
        <f t="shared" si="29"/>
        <v>#DIV/0!</v>
      </c>
      <c r="S71" s="21" t="e">
        <f t="shared" si="29"/>
        <v>#DIV/0!</v>
      </c>
      <c r="T71" s="24" t="e">
        <f>'ModelParams Lw'!$B$3+'ModelParams Lw'!$B$4*LOG10($B71/3600/(PI()/4*($D71/1000)^2))+'ModelParams Lw'!$B$5*LOG10(2*$H71/(1.2*($B71/3600/(PI()/4*($D71/1000)^2))^2))+10*LOG10($D71/1000)+L71</f>
        <v>#DIV/0!</v>
      </c>
      <c r="U71" s="24" t="e">
        <f>'ModelParams Lw'!$B$3+'ModelParams Lw'!$B$4*LOG10($B71/3600/(PI()/4*($D71/1000)^2))+'ModelParams Lw'!$B$5*LOG10(2*$H71/(1.2*($B71/3600/(PI()/4*($D71/1000)^2))^2))+10*LOG10($D71/1000)+M71</f>
        <v>#DIV/0!</v>
      </c>
      <c r="V71" s="24" t="e">
        <f>'ModelParams Lw'!$B$3+'ModelParams Lw'!$B$4*LOG10($B71/3600/(PI()/4*($D71/1000)^2))+'ModelParams Lw'!$B$5*LOG10(2*$H71/(1.2*($B71/3600/(PI()/4*($D71/1000)^2))^2))+10*LOG10($D71/1000)+N71</f>
        <v>#DIV/0!</v>
      </c>
      <c r="W71" s="24" t="e">
        <f>'ModelParams Lw'!$B$3+'ModelParams Lw'!$B$4*LOG10($B71/3600/(PI()/4*($D71/1000)^2))+'ModelParams Lw'!$B$5*LOG10(2*$H71/(1.2*($B71/3600/(PI()/4*($D71/1000)^2))^2))+10*LOG10($D71/1000)+O71</f>
        <v>#DIV/0!</v>
      </c>
      <c r="X71" s="24" t="e">
        <f>'ModelParams Lw'!$B$3+'ModelParams Lw'!$B$4*LOG10($B71/3600/(PI()/4*($D71/1000)^2))+'ModelParams Lw'!$B$5*LOG10(2*$H71/(1.2*($B71/3600/(PI()/4*($D71/1000)^2))^2))+10*LOG10($D71/1000)+P71</f>
        <v>#DIV/0!</v>
      </c>
      <c r="Y71" s="24" t="e">
        <f>'ModelParams Lw'!$B$3+'ModelParams Lw'!$B$4*LOG10($B71/3600/(PI()/4*($D71/1000)^2))+'ModelParams Lw'!$B$5*LOG10(2*$H71/(1.2*($B71/3600/(PI()/4*($D71/1000)^2))^2))+10*LOG10($D71/1000)+Q71</f>
        <v>#DIV/0!</v>
      </c>
      <c r="Z71" s="24" t="e">
        <f>'ModelParams Lw'!$B$3+'ModelParams Lw'!$B$4*LOG10($B71/3600/(PI()/4*($D71/1000)^2))+'ModelParams Lw'!$B$5*LOG10(2*$H71/(1.2*($B71/3600/(PI()/4*($D71/1000)^2))^2))+10*LOG10($D71/1000)+R71</f>
        <v>#DIV/0!</v>
      </c>
      <c r="AA71" s="24" t="e">
        <f>'ModelParams Lw'!$B$3+'ModelParams Lw'!$B$4*LOG10($B71/3600/(PI()/4*($D71/1000)^2))+'ModelParams Lw'!$B$5*LOG10(2*$H71/(1.2*($B71/3600/(PI()/4*($D71/1000)^2))^2))+10*LOG10($D71/1000)+S71</f>
        <v>#DIV/0!</v>
      </c>
      <c r="AB71" s="24" t="e">
        <f>10*LOG10(IF(T71="",0,POWER(10,((T71+'ModelParams Lw'!$O$4)/10))) +IF(U71="",0,POWER(10,((U71+'ModelParams Lw'!$P$4)/10))) +IF(V71="",0,POWER(10,((V71+'ModelParams Lw'!$Q$4)/10))) +IF(W71="",0,POWER(10,((W71+'ModelParams Lw'!$R$4)/10))) +IF(X71="",0,POWER(10,((X71+'ModelParams Lw'!$S$4)/10))) +IF(Y71="",0,POWER(10,((Y71+'ModelParams Lw'!$T$4)/10))) +IF(Z71="",0,POWER(10,((Z71+'ModelParams Lw'!$U$4)/10)))+IF(AA71="",0,POWER(10,((AA71+'ModelParams Lw'!$V$4)/10))))</f>
        <v>#DIV/0!</v>
      </c>
      <c r="AC71" s="24" t="e">
        <f t="shared" si="43"/>
        <v>#DIV/0!</v>
      </c>
      <c r="AD71" s="24" t="e">
        <f>(T71-'ModelParams Lw'!O$10)/'ModelParams Lw'!O$11</f>
        <v>#DIV/0!</v>
      </c>
      <c r="AE71" s="24" t="e">
        <f>(U71-'ModelParams Lw'!P$10)/'ModelParams Lw'!P$11</f>
        <v>#DIV/0!</v>
      </c>
      <c r="AF71" s="24" t="e">
        <f>(V71-'ModelParams Lw'!Q$10)/'ModelParams Lw'!Q$11</f>
        <v>#DIV/0!</v>
      </c>
      <c r="AG71" s="24" t="e">
        <f>(W71-'ModelParams Lw'!R$10)/'ModelParams Lw'!R$11</f>
        <v>#DIV/0!</v>
      </c>
      <c r="AH71" s="24" t="e">
        <f>(X71-'ModelParams Lw'!S$10)/'ModelParams Lw'!S$11</f>
        <v>#DIV/0!</v>
      </c>
      <c r="AI71" s="24" t="e">
        <f>(Y71-'ModelParams Lw'!T$10)/'ModelParams Lw'!T$11</f>
        <v>#DIV/0!</v>
      </c>
      <c r="AJ71" s="24" t="e">
        <f>(Z71-'ModelParams Lw'!U$10)/'ModelParams Lw'!U$11</f>
        <v>#DIV/0!</v>
      </c>
      <c r="AK71" s="24" t="e">
        <f>(AA71-'ModelParams Lw'!V$10)/'ModelParams Lw'!V$11</f>
        <v>#DIV/0!</v>
      </c>
      <c r="AL71" s="24" t="e">
        <f t="shared" si="44"/>
        <v>#DIV/0!</v>
      </c>
      <c r="AM71" s="24" t="e">
        <f>LOOKUP($G71,SilencerParams!$E$3:$E$98,SilencerParams!K$3:K$98)</f>
        <v>#DIV/0!</v>
      </c>
      <c r="AN71" s="24" t="e">
        <f>LOOKUP($G71,SilencerParams!$E$3:$E$98,SilencerParams!L$3:L$98)</f>
        <v>#DIV/0!</v>
      </c>
      <c r="AO71" s="24" t="e">
        <f>LOOKUP($G71,SilencerParams!$E$3:$E$98,SilencerParams!M$3:M$98)</f>
        <v>#DIV/0!</v>
      </c>
      <c r="AP71" s="24" t="e">
        <f>LOOKUP($G71,SilencerParams!$E$3:$E$98,SilencerParams!N$3:N$98)</f>
        <v>#DIV/0!</v>
      </c>
      <c r="AQ71" s="24" t="e">
        <f>LOOKUP($G71,SilencerParams!$E$3:$E$98,SilencerParams!O$3:O$98)</f>
        <v>#DIV/0!</v>
      </c>
      <c r="AR71" s="24" t="e">
        <f>LOOKUP($G71,SilencerParams!$E$3:$E$98,SilencerParams!P$3:P$98)</f>
        <v>#DIV/0!</v>
      </c>
      <c r="AS71" s="24" t="e">
        <f>LOOKUP($G71,SilencerParams!$E$3:$E$98,SilencerParams!Q$3:Q$98)</f>
        <v>#DIV/0!</v>
      </c>
      <c r="AT71" s="24" t="e">
        <f>LOOKUP($G71,SilencerParams!$E$3:$E$98,SilencerParams!R$3:R$98)</f>
        <v>#DIV/0!</v>
      </c>
      <c r="AU71" s="151" t="e">
        <f>LOOKUP($G71,SilencerParams!$E$3:$E$98,SilencerParams!S$3:S$98)</f>
        <v>#DIV/0!</v>
      </c>
      <c r="AV71" s="151" t="e">
        <f>LOOKUP($G71,SilencerParams!$E$3:$E$98,SilencerParams!T$3:T$98)</f>
        <v>#DIV/0!</v>
      </c>
      <c r="AW71" s="151" t="e">
        <f>LOOKUP($G71,SilencerParams!$E$3:$E$98,SilencerParams!U$3:U$98)</f>
        <v>#DIV/0!</v>
      </c>
      <c r="AX71" s="151" t="e">
        <f>LOOKUP($G71,SilencerParams!$E$3:$E$98,SilencerParams!V$3:V$98)</f>
        <v>#DIV/0!</v>
      </c>
      <c r="AY71" s="151" t="e">
        <f>LOOKUP($G71,SilencerParams!$E$3:$E$98,SilencerParams!W$3:W$98)</f>
        <v>#DIV/0!</v>
      </c>
      <c r="AZ71" s="151" t="e">
        <f>LOOKUP($G71,SilencerParams!$E$3:$E$98,SilencerParams!X$3:X$98)</f>
        <v>#DIV/0!</v>
      </c>
      <c r="BA71" s="151" t="e">
        <f>LOOKUP($G71,SilencerParams!$E$3:$E$98,SilencerParams!Y$3:Y$98)</f>
        <v>#DIV/0!</v>
      </c>
      <c r="BB71" s="151" t="e">
        <f>LOOKUP($G71,SilencerParams!$E$3:$E$98,SilencerParams!Z$3:Z$98)</f>
        <v>#DIV/0!</v>
      </c>
      <c r="BC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LOOKUP(IF(MROUND($AL71,2)&lt;=$AL71,CONCATENATE($D71,IF($F71&gt;=1000,$F71,CONCATENATE(0,$F71)),CONCATENATE(0,MROUND($AL71,2)+2)),CONCATENATE($D71,IF($F71&gt;=1000,$F71,CONCATENATE(0,$F71)),CONCATENATE(0,MROUND($AL71,2)-2))),SilencerParams!$E$3:$E$98,SilencerParams!S$3:S$98)</f>
        <v>#DIV/0!</v>
      </c>
      <c r="BD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LOOKUP(IF(MROUND($AL71,2)&lt;=$AL71,CONCATENATE($D71,IF($F71&gt;=1000,$F71,CONCATENATE(0,$F71)),CONCATENATE(0,MROUND($AL71,2)+2)),CONCATENATE($D71,IF($F71&gt;=1000,$F71,CONCATENATE(0,$F71)),CONCATENATE(0,MROUND($AL71,2)-2))),SilencerParams!$E$3:$E$98,SilencerParams!T$3:T$98)</f>
        <v>#DIV/0!</v>
      </c>
      <c r="BE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LOOKUP(IF(MROUND($AL71,2)&lt;=$AL71,CONCATENATE($D71,IF($F71&gt;=1000,$F71,CONCATENATE(0,$F71)),CONCATENATE(0,MROUND($AL71,2)+2)),CONCATENATE($D71,IF($F71&gt;=1000,$F71,CONCATENATE(0,$F71)),CONCATENATE(0,MROUND($AL71,2)-2))),SilencerParams!$E$3:$E$98,SilencerParams!U$3:U$98)</f>
        <v>#DIV/0!</v>
      </c>
      <c r="BF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LOOKUP(IF(MROUND($AL71,2)&lt;=$AL71,CONCATENATE($D71,IF($F71&gt;=1000,$F71,CONCATENATE(0,$F71)),CONCATENATE(0,MROUND($AL71,2)+2)),CONCATENATE($D71,IF($F71&gt;=1000,$F71,CONCATENATE(0,$F71)),CONCATENATE(0,MROUND($AL71,2)-2))),SilencerParams!$E$3:$E$98,SilencerParams!V$3:V$98)</f>
        <v>#DIV/0!</v>
      </c>
      <c r="BG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LOOKUP(IF(MROUND($AL71,2)&lt;=$AL71,CONCATENATE($D71,IF($F71&gt;=1000,$F71,CONCATENATE(0,$F71)),CONCATENATE(0,MROUND($AL71,2)+2)),CONCATENATE($D71,IF($F71&gt;=1000,$F71,CONCATENATE(0,$F71)),CONCATENATE(0,MROUND($AL71,2)-2))),SilencerParams!$E$3:$E$98,SilencerParams!W$3:W$98)</f>
        <v>#DIV/0!</v>
      </c>
      <c r="BH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LOOKUP(IF(MROUND($AL71,2)&lt;=$AL71,CONCATENATE($D71,IF($F71&gt;=1000,$F71,CONCATENATE(0,$F71)),CONCATENATE(0,MROUND($AL71,2)+2)),CONCATENATE($D71,IF($F71&gt;=1000,$F71,CONCATENATE(0,$F71)),CONCATENATE(0,MROUND($AL71,2)-2))),SilencerParams!$E$3:$E$98,SilencerParams!X$3:X$98)</f>
        <v>#DIV/0!</v>
      </c>
      <c r="BI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LOOKUP(IF(MROUND($AL71,2)&lt;=$AL71,CONCATENATE($D71,IF($F71&gt;=1000,$F71,CONCATENATE(0,$F71)),CONCATENATE(0,MROUND($AL71,2)+2)),CONCATENATE($D71,IF($F71&gt;=1000,$F71,CONCATENATE(0,$F71)),CONCATENATE(0,MROUND($AL71,2)-2))),SilencerParams!$E$3:$E$98,SilencerParams!Y$3:Y$98)</f>
        <v>#DIV/0!</v>
      </c>
      <c r="BJ71" s="151" t="e">
        <f>LOOKUP(IF(MROUND($AL71,2)&lt;=$AL71,CONCATENATE($D71,IF($F71&gt;=1000,$F71,CONCATENATE(0,$F71)),CONCATENATE(0,MROUND($AL71,2)+2)),CONCATENATE($D71,IF($F71&gt;=1000,$F71,CONCATENATE(0,$F71)),CONCATENATE(0,MROUND($AL71,2)-2))),SilencerParams!$E$3:$E$98,SilencerParams!Z$3:Z$98)</f>
        <v>#DIV/0!</v>
      </c>
      <c r="BK71" s="151" t="e">
        <f>IF($AL71&lt;2,LOOKUP(CONCATENATE($D71,IF($E71&gt;=1000,$E71,CONCATENATE(0,$E71)),"02"),SilencerParams!$E$3:$E$98,SilencerParams!S$3:S$98)/(LOG10(2)-LOG10(0.0001))*(LOG10($AL71)-LOG10(0.0001)),(BC71-AU71)/(LOG10(IF(MROUND($AL71,2)&lt;=$AL71,MROUND($AL71,2)+2,MROUND($AL71,2)-2))-LOG10(MROUND($AL71,2)))*(LOG10($AL71)-LOG10(MROUND($AL71,2)))+AU71)</f>
        <v>#DIV/0!</v>
      </c>
      <c r="BL71" s="151" t="e">
        <f>IF($AL71&lt;2,LOOKUP(CONCATENATE($D71,IF($E71&gt;=1000,$E71,CONCATENATE(0,$E71)),"02"),SilencerParams!$E$3:$E$98,SilencerParams!T$3:T$98)/(LOG10(2)-LOG10(0.0001))*(LOG10($AL71)-LOG10(0.0001)),(BD71-AV71)/(LOG10(IF(MROUND($AL71,2)&lt;=$AL71,MROUND($AL71,2)+2,MROUND($AL71,2)-2))-LOG10(MROUND($AL71,2)))*(LOG10($AL71)-LOG10(MROUND($AL71,2)))+AV71)</f>
        <v>#DIV/0!</v>
      </c>
      <c r="BM71" s="151" t="e">
        <f>IF($AL71&lt;2,LOOKUP(CONCATENATE($D71,IF($E71&gt;=1000,$E71,CONCATENATE(0,$E71)),"02"),SilencerParams!$E$3:$E$98,SilencerParams!U$3:U$98)/(LOG10(2)-LOG10(0.0001))*(LOG10($AL71)-LOG10(0.0001)),(BE71-AW71)/(LOG10(IF(MROUND($AL71,2)&lt;=$AL71,MROUND($AL71,2)+2,MROUND($AL71,2)-2))-LOG10(MROUND($AL71,2)))*(LOG10($AL71)-LOG10(MROUND($AL71,2)))+AW71)</f>
        <v>#DIV/0!</v>
      </c>
      <c r="BN71" s="151" t="e">
        <f>IF($AL71&lt;2,LOOKUP(CONCATENATE($D71,IF($E71&gt;=1000,$E71,CONCATENATE(0,$E71)),"02"),SilencerParams!$E$3:$E$98,SilencerParams!V$3:V$98)/(LOG10(2)-LOG10(0.0001))*(LOG10($AL71)-LOG10(0.0001)),(BF71-AX71)/(LOG10(IF(MROUND($AL71,2)&lt;=$AL71,MROUND($AL71,2)+2,MROUND($AL71,2)-2))-LOG10(MROUND($AL71,2)))*(LOG10($AL71)-LOG10(MROUND($AL71,2)))+AX71)</f>
        <v>#DIV/0!</v>
      </c>
      <c r="BO71" s="151" t="e">
        <f>IF($AL71&lt;2,LOOKUP(CONCATENATE($D71,IF($E71&gt;=1000,$E71,CONCATENATE(0,$E71)),"02"),SilencerParams!$E$3:$E$98,SilencerParams!W$3:W$98)/(LOG10(2)-LOG10(0.0001))*(LOG10($AL71)-LOG10(0.0001)),(BG71-AY71)/(LOG10(IF(MROUND($AL71,2)&lt;=$AL71,MROUND($AL71,2)+2,MROUND($AL71,2)-2))-LOG10(MROUND($AL71,2)))*(LOG10($AL71)-LOG10(MROUND($AL71,2)))+AY71)</f>
        <v>#DIV/0!</v>
      </c>
      <c r="BP71" s="151" t="e">
        <f>IF($AL71&lt;2,LOOKUP(CONCATENATE($D71,IF($E71&gt;=1000,$E71,CONCATENATE(0,$E71)),"02"),SilencerParams!$E$3:$E$98,SilencerParams!X$3:X$98)/(LOG10(2)-LOG10(0.0001))*(LOG10($AL71)-LOG10(0.0001)),(BH71-AZ71)/(LOG10(IF(MROUND($AL71,2)&lt;=$AL71,MROUND($AL71,2)+2,MROUND($AL71,2)-2))-LOG10(MROUND($AL71,2)))*(LOG10($AL71)-LOG10(MROUND($AL71,2)))+AZ71)</f>
        <v>#DIV/0!</v>
      </c>
      <c r="BQ71" s="151" t="e">
        <f>IF($AL71&lt;2,LOOKUP(CONCATENATE($D71,IF($E71&gt;=1000,$E71,CONCATENATE(0,$E71)),"02"),SilencerParams!$E$3:$E$98,SilencerParams!Y$3:Y$98)/(LOG10(2)-LOG10(0.0001))*(LOG10($AL71)-LOG10(0.0001)),(BI71-BA71)/(LOG10(IF(MROUND($AL71,2)&lt;=$AL71,MROUND($AL71,2)+2,MROUND($AL71,2)-2))-LOG10(MROUND($AL71,2)))*(LOG10($AL71)-LOG10(MROUND($AL71,2)))+BA71)</f>
        <v>#DIV/0!</v>
      </c>
      <c r="BR71" s="151" t="e">
        <f>IF($AL71&lt;2,LOOKUP(CONCATENATE($D71,IF($E71&gt;=1000,$E71,CONCATENATE(0,$E71)),"02"),SilencerParams!$E$3:$E$98,SilencerParams!Z$3:Z$98)/(LOG10(2)-LOG10(0.0001))*(LOG10($AL71)-LOG10(0.0001)),(BJ71-BB71)/(LOG10(IF(MROUND($AL71,2)&lt;=$AL71,MROUND($AL71,2)+2,MROUND($AL71,2)-2))-LOG10(MROUND($AL71,2)))*(LOG10($AL71)-LOG10(MROUND($AL71,2)))+BB71)</f>
        <v>#DIV/0!</v>
      </c>
      <c r="BS71" s="24" t="e">
        <f t="shared" si="45"/>
        <v>#DIV/0!</v>
      </c>
      <c r="BT71" s="24" t="e">
        <f t="shared" si="46"/>
        <v>#DIV/0!</v>
      </c>
      <c r="BU71" s="24" t="e">
        <f t="shared" si="47"/>
        <v>#DIV/0!</v>
      </c>
      <c r="BV71" s="24" t="e">
        <f t="shared" si="48"/>
        <v>#DIV/0!</v>
      </c>
      <c r="BW71" s="24" t="e">
        <f t="shared" si="49"/>
        <v>#DIV/0!</v>
      </c>
      <c r="BX71" s="24" t="e">
        <f t="shared" si="50"/>
        <v>#DIV/0!</v>
      </c>
      <c r="BY71" s="24" t="e">
        <f t="shared" si="51"/>
        <v>#DIV/0!</v>
      </c>
      <c r="BZ71" s="24" t="e">
        <f t="shared" si="52"/>
        <v>#DIV/0!</v>
      </c>
      <c r="CA71" s="24" t="e">
        <f>10*LOG10(IF(BS71="",0,POWER(10,((BS71+'ModelParams Lw'!$O$4)/10))) +IF(BT71="",0,POWER(10,((BT71+'ModelParams Lw'!$P$4)/10))) +IF(BU71="",0,POWER(10,((BU71+'ModelParams Lw'!$Q$4)/10))) +IF(BV71="",0,POWER(10,((BV71+'ModelParams Lw'!$R$4)/10))) +IF(BW71="",0,POWER(10,((BW71+'ModelParams Lw'!$S$4)/10))) +IF(BX71="",0,POWER(10,((BX71+'ModelParams Lw'!$T$4)/10))) +IF(BY71="",0,POWER(10,((BY71+'ModelParams Lw'!$U$4)/10)))+IF(BZ71="",0,POWER(10,((BZ71+'ModelParams Lw'!$V$4)/10))))</f>
        <v>#DIV/0!</v>
      </c>
      <c r="CB71" s="24" t="e">
        <f t="shared" si="53"/>
        <v>#DIV/0!</v>
      </c>
      <c r="CC71" s="24" t="e">
        <f>(BS71-'ModelParams Lw'!O$10)/'ModelParams Lw'!O$11</f>
        <v>#DIV/0!</v>
      </c>
      <c r="CD71" s="24" t="e">
        <f>(BT71-'ModelParams Lw'!P$10)/'ModelParams Lw'!P$11</f>
        <v>#DIV/0!</v>
      </c>
      <c r="CE71" s="24" t="e">
        <f>(BU71-'ModelParams Lw'!Q$10)/'ModelParams Lw'!Q$11</f>
        <v>#DIV/0!</v>
      </c>
      <c r="CF71" s="24" t="e">
        <f>(BV71-'ModelParams Lw'!R$10)/'ModelParams Lw'!R$11</f>
        <v>#DIV/0!</v>
      </c>
      <c r="CG71" s="24" t="e">
        <f>(BW71-'ModelParams Lw'!S$10)/'ModelParams Lw'!S$11</f>
        <v>#DIV/0!</v>
      </c>
      <c r="CH71" s="24" t="e">
        <f>(BX71-'ModelParams Lw'!T$10)/'ModelParams Lw'!T$11</f>
        <v>#DIV/0!</v>
      </c>
      <c r="CI71" s="24" t="e">
        <f>(BY71-'ModelParams Lw'!U$10)/'ModelParams Lw'!U$11</f>
        <v>#DIV/0!</v>
      </c>
      <c r="CJ71" s="24" t="e">
        <f>(BZ71-'ModelParams Lw'!V$10)/'ModelParams Lw'!V$11</f>
        <v>#DIV/0!</v>
      </c>
      <c r="CK71" s="24">
        <f>IF(Calcul!$E76="SW",'ModelParams Lw'!C$18+'ModelParams Lw'!C$19*LOG(CK$3)+'ModelParams Lw'!C$20*(PI()/4*($D71/1000)^2),IF('ModelParams Lw'!C$21+'ModelParams Lw'!C$22*LOG(CK$3)+'ModelParams Lw'!C$23*(PI()/4*($D71/1000)^2)&lt;'ModelParams Lw'!C$18+'ModelParams Lw'!C$19*LOG(CK$3)+'ModelParams Lw'!C$20*(PI()/4*($D71/1000)^2),'ModelParams Lw'!C$18+'ModelParams Lw'!C$19*LOG(CK$3)+'ModelParams Lw'!C$20*(PI()/4*($D71/1000)^2),'ModelParams Lw'!C$21+'ModelParams Lw'!C$22*LOG(CK$3)+'ModelParams Lw'!C$23*(PI()/4*($D71/1000)^2)))</f>
        <v>31.246735224896717</v>
      </c>
      <c r="CL71" s="24">
        <f>IF(Calcul!$E76="SW",'ModelParams Lw'!D$18+'ModelParams Lw'!D$19*LOG(CL$3)+'ModelParams Lw'!D$20*(PI()/4*($D71/1000)^2),IF('ModelParams Lw'!D$21+'ModelParams Lw'!D$22*LOG(CL$3)+'ModelParams Lw'!D$23*(PI()/4*($D71/1000)^2)&lt;'ModelParams Lw'!D$18+'ModelParams Lw'!D$19*LOG(CL$3)+'ModelParams Lw'!D$20*(PI()/4*($D71/1000)^2),'ModelParams Lw'!D$18+'ModelParams Lw'!D$19*LOG(CL$3)+'ModelParams Lw'!D$20*(PI()/4*($D71/1000)^2),'ModelParams Lw'!D$21+'ModelParams Lw'!D$22*LOG(CL$3)+'ModelParams Lw'!D$23*(PI()/4*($D71/1000)^2)))</f>
        <v>39.203910379364636</v>
      </c>
      <c r="CM71" s="24">
        <f>IF(Calcul!$E76="SW",'ModelParams Lw'!E$18+'ModelParams Lw'!E$19*LOG(CM$3)+'ModelParams Lw'!E$20*(PI()/4*($D71/1000)^2),IF('ModelParams Lw'!E$21+'ModelParams Lw'!E$22*LOG(CM$3)+'ModelParams Lw'!E$23*(PI()/4*($D71/1000)^2)&lt;'ModelParams Lw'!E$18+'ModelParams Lw'!E$19*LOG(CM$3)+'ModelParams Lw'!E$20*(PI()/4*($D71/1000)^2),'ModelParams Lw'!E$18+'ModelParams Lw'!E$19*LOG(CM$3)+'ModelParams Lw'!E$20*(PI()/4*($D71/1000)^2),'ModelParams Lw'!E$21+'ModelParams Lw'!E$22*LOG(CM$3)+'ModelParams Lw'!E$23*(PI()/4*($D71/1000)^2)))</f>
        <v>38.761096154158118</v>
      </c>
      <c r="CN71" s="24">
        <f>IF(Calcul!$E76="SW",'ModelParams Lw'!F$18+'ModelParams Lw'!F$19*LOG(CN$3)+'ModelParams Lw'!F$20*(PI()/4*($D71/1000)^2),IF('ModelParams Lw'!F$21+'ModelParams Lw'!F$22*LOG(CN$3)+'ModelParams Lw'!F$23*(PI()/4*($D71/1000)^2)&lt;'ModelParams Lw'!F$18+'ModelParams Lw'!F$19*LOG(CN$3)+'ModelParams Lw'!F$20*(PI()/4*($D71/1000)^2),'ModelParams Lw'!F$18+'ModelParams Lw'!F$19*LOG(CN$3)+'ModelParams Lw'!F$20*(PI()/4*($D71/1000)^2),'ModelParams Lw'!F$21+'ModelParams Lw'!F$22*LOG(CN$3)+'ModelParams Lw'!F$23*(PI()/4*($D71/1000)^2)))</f>
        <v>42.457901012674256</v>
      </c>
      <c r="CO71" s="24">
        <f>IF(Calcul!$E76="SW",'ModelParams Lw'!G$18+'ModelParams Lw'!G$19*LOG(CO$3)+'ModelParams Lw'!G$20*(PI()/4*($D71/1000)^2),IF('ModelParams Lw'!G$21+'ModelParams Lw'!G$22*LOG(CO$3)+'ModelParams Lw'!G$23*(PI()/4*($D71/1000)^2)&lt;'ModelParams Lw'!G$18+'ModelParams Lw'!G$19*LOG(CO$3)+'ModelParams Lw'!G$20*(PI()/4*($D71/1000)^2),'ModelParams Lw'!G$18+'ModelParams Lw'!G$19*LOG(CO$3)+'ModelParams Lw'!G$20*(PI()/4*($D71/1000)^2),'ModelParams Lw'!G$21+'ModelParams Lw'!G$22*LOG(CO$3)+'ModelParams Lw'!G$23*(PI()/4*($D71/1000)^2)))</f>
        <v>39.983812335865188</v>
      </c>
      <c r="CP71" s="24">
        <f>IF(Calcul!$E76="SW",'ModelParams Lw'!H$18+'ModelParams Lw'!H$19*LOG(CP$3)+'ModelParams Lw'!H$20*(PI()/4*($D71/1000)^2),IF('ModelParams Lw'!H$21+'ModelParams Lw'!H$22*LOG(CP$3)+'ModelParams Lw'!H$23*(PI()/4*($D71/1000)^2)&lt;'ModelParams Lw'!H$18+'ModelParams Lw'!H$19*LOG(CP$3)+'ModelParams Lw'!H$20*(PI()/4*($D71/1000)^2),'ModelParams Lw'!H$18+'ModelParams Lw'!H$19*LOG(CP$3)+'ModelParams Lw'!H$20*(PI()/4*($D71/1000)^2),'ModelParams Lw'!H$21+'ModelParams Lw'!H$22*LOG(CP$3)+'ModelParams Lw'!H$23*(PI()/4*($D71/1000)^2)))</f>
        <v>40.306137042572608</v>
      </c>
      <c r="CQ71" s="24">
        <f>IF(Calcul!$E76="SW",'ModelParams Lw'!I$18+'ModelParams Lw'!I$19*LOG(CQ$3)+'ModelParams Lw'!I$20*(PI()/4*($D71/1000)^2),IF('ModelParams Lw'!I$21+'ModelParams Lw'!I$22*LOG(CQ$3)+'ModelParams Lw'!I$23*(PI()/4*($D71/1000)^2)&lt;'ModelParams Lw'!I$18+'ModelParams Lw'!I$19*LOG(CQ$3)+'ModelParams Lw'!I$20*(PI()/4*($D71/1000)^2),'ModelParams Lw'!I$18+'ModelParams Lw'!I$19*LOG(CQ$3)+'ModelParams Lw'!I$20*(PI()/4*($D71/1000)^2),'ModelParams Lw'!I$21+'ModelParams Lw'!I$22*LOG(CQ$3)+'ModelParams Lw'!I$23*(PI()/4*($D71/1000)^2)))</f>
        <v>35.604370798776131</v>
      </c>
      <c r="CR71" s="24">
        <f>IF(Calcul!$E76="SW",'ModelParams Lw'!J$18+'ModelParams Lw'!J$19*LOG(CR$3)+'ModelParams Lw'!J$20*(PI()/4*($D71/1000)^2),IF('ModelParams Lw'!J$21+'ModelParams Lw'!J$22*LOG(CR$3)+'ModelParams Lw'!J$23*(PI()/4*($D71/1000)^2)&lt;'ModelParams Lw'!J$18+'ModelParams Lw'!J$19*LOG(CR$3)+'ModelParams Lw'!J$20*(PI()/4*($D71/1000)^2),'ModelParams Lw'!J$18+'ModelParams Lw'!J$19*LOG(CR$3)+'ModelParams Lw'!J$20*(PI()/4*($D71/1000)^2),'ModelParams Lw'!J$21+'ModelParams Lw'!J$22*LOG(CR$3)+'ModelParams Lw'!J$23*(PI()/4*($D71/1000)^2)))</f>
        <v>26.405199060578074</v>
      </c>
      <c r="CS71" s="24" t="e">
        <f t="shared" si="30"/>
        <v>#DIV/0!</v>
      </c>
      <c r="CT71" s="24" t="e">
        <f t="shared" si="31"/>
        <v>#DIV/0!</v>
      </c>
      <c r="CU71" s="24" t="e">
        <f t="shared" si="32"/>
        <v>#DIV/0!</v>
      </c>
      <c r="CV71" s="24" t="e">
        <f t="shared" si="33"/>
        <v>#DIV/0!</v>
      </c>
      <c r="CW71" s="24" t="e">
        <f t="shared" si="34"/>
        <v>#DIV/0!</v>
      </c>
      <c r="CX71" s="24" t="e">
        <f t="shared" si="35"/>
        <v>#DIV/0!</v>
      </c>
      <c r="CY71" s="24" t="e">
        <f t="shared" si="36"/>
        <v>#DIV/0!</v>
      </c>
      <c r="CZ71" s="24" t="e">
        <f t="shared" si="37"/>
        <v>#DIV/0!</v>
      </c>
      <c r="DA71" s="24" t="e">
        <f>10*LOG10(IF(CS71="",0,POWER(10,((CS71+'ModelParams Lw'!$O$4)/10))) +IF(CT71="",0,POWER(10,((CT71+'ModelParams Lw'!$P$4)/10))) +IF(CU71="",0,POWER(10,((CU71+'ModelParams Lw'!$Q$4)/10))) +IF(CV71="",0,POWER(10,((CV71+'ModelParams Lw'!$R$4)/10))) +IF(CW71="",0,POWER(10,((CW71+'ModelParams Lw'!$S$4)/10))) +IF(CX71="",0,POWER(10,((CX71+'ModelParams Lw'!$T$4)/10))) +IF(CY71="",0,POWER(10,((CY71+'ModelParams Lw'!$U$4)/10)))+IF(CZ71="",0,POWER(10,((CZ71+'ModelParams Lw'!$V$4)/10))))</f>
        <v>#DIV/0!</v>
      </c>
      <c r="DB71" s="24" t="e">
        <f t="shared" si="54"/>
        <v>#DIV/0!</v>
      </c>
      <c r="DC71" s="24" t="e">
        <f>(CS71-'ModelParams Lw'!$O$10)/'ModelParams Lw'!$O$11</f>
        <v>#DIV/0!</v>
      </c>
      <c r="DD71" s="24" t="e">
        <f>(CT71-'ModelParams Lw'!$P$10)/'ModelParams Lw'!$P$11</f>
        <v>#DIV/0!</v>
      </c>
      <c r="DE71" s="24" t="e">
        <f>(CU71-'ModelParams Lw'!$Q$10)/'ModelParams Lw'!$Q$11</f>
        <v>#DIV/0!</v>
      </c>
      <c r="DF71" s="24" t="e">
        <f>(CV71-'ModelParams Lw'!$R$10)/'ModelParams Lw'!$R$11</f>
        <v>#DIV/0!</v>
      </c>
      <c r="DG71" s="24" t="e">
        <f>(CW71-'ModelParams Lw'!$S$10)/'ModelParams Lw'!$S$11</f>
        <v>#DIV/0!</v>
      </c>
      <c r="DH71" s="24" t="e">
        <f>(CX71-'ModelParams Lw'!$T$10)/'ModelParams Lw'!$T$11</f>
        <v>#DIV/0!</v>
      </c>
      <c r="DI71" s="24" t="e">
        <f>(CY71-'ModelParams Lw'!$U$10)/'ModelParams Lw'!$U$11</f>
        <v>#DIV/0!</v>
      </c>
      <c r="DJ71" s="24" t="e">
        <f>(CZ71-'ModelParams Lw'!$V$10)/'ModelParams Lw'!$V$11</f>
        <v>#DIV/0!</v>
      </c>
    </row>
    <row r="72" spans="1:114">
      <c r="A72" s="12">
        <f>Calcul!B74</f>
        <v>0</v>
      </c>
      <c r="B72" s="12">
        <f t="shared" si="38"/>
        <v>0</v>
      </c>
      <c r="C72" s="12">
        <f>Calcul!C74</f>
        <v>0</v>
      </c>
      <c r="D72" s="12">
        <f>Calcul!D77</f>
        <v>0</v>
      </c>
      <c r="E72" s="12">
        <f t="shared" si="39"/>
        <v>400</v>
      </c>
      <c r="F72" s="12">
        <f t="shared" si="40"/>
        <v>900</v>
      </c>
      <c r="G72" s="12" t="e">
        <f t="shared" si="41"/>
        <v>#DIV/0!</v>
      </c>
      <c r="H72" s="24" t="e">
        <f t="shared" si="42"/>
        <v>#DIV/0!</v>
      </c>
      <c r="I72" s="24">
        <f>'ModelParams Lw'!$B$6*EXP('ModelParams Lw'!$C$6*D72)</f>
        <v>-0.98585217513044054</v>
      </c>
      <c r="J72" s="24">
        <f>'ModelParams Lw'!$B$7*D72^2+'ModelParams Lw'!$C$7*D72+'ModelParams Lw'!$D$7</f>
        <v>-7.1</v>
      </c>
      <c r="K72" s="24">
        <f>'ModelParams Lw'!$B$8*D72^2+'ModelParams Lw'!$C$8*D72+'ModelParams Lw'!$D$8</f>
        <v>46.485999999999997</v>
      </c>
      <c r="L72" s="21" t="e">
        <f t="shared" si="29"/>
        <v>#DIV/0!</v>
      </c>
      <c r="M72" s="21" t="e">
        <f t="shared" si="29"/>
        <v>#DIV/0!</v>
      </c>
      <c r="N72" s="21" t="e">
        <f t="shared" si="29"/>
        <v>#DIV/0!</v>
      </c>
      <c r="O72" s="21" t="e">
        <f t="shared" si="29"/>
        <v>#DIV/0!</v>
      </c>
      <c r="P72" s="21" t="e">
        <f t="shared" si="29"/>
        <v>#DIV/0!</v>
      </c>
      <c r="Q72" s="21" t="e">
        <f t="shared" si="29"/>
        <v>#DIV/0!</v>
      </c>
      <c r="R72" s="21" t="e">
        <f t="shared" si="29"/>
        <v>#DIV/0!</v>
      </c>
      <c r="S72" s="21" t="e">
        <f t="shared" si="29"/>
        <v>#DIV/0!</v>
      </c>
      <c r="T72" s="24" t="e">
        <f>'ModelParams Lw'!$B$3+'ModelParams Lw'!$B$4*LOG10($B72/3600/(PI()/4*($D72/1000)^2))+'ModelParams Lw'!$B$5*LOG10(2*$H72/(1.2*($B72/3600/(PI()/4*($D72/1000)^2))^2))+10*LOG10($D72/1000)+L72</f>
        <v>#DIV/0!</v>
      </c>
      <c r="U72" s="24" t="e">
        <f>'ModelParams Lw'!$B$3+'ModelParams Lw'!$B$4*LOG10($B72/3600/(PI()/4*($D72/1000)^2))+'ModelParams Lw'!$B$5*LOG10(2*$H72/(1.2*($B72/3600/(PI()/4*($D72/1000)^2))^2))+10*LOG10($D72/1000)+M72</f>
        <v>#DIV/0!</v>
      </c>
      <c r="V72" s="24" t="e">
        <f>'ModelParams Lw'!$B$3+'ModelParams Lw'!$B$4*LOG10($B72/3600/(PI()/4*($D72/1000)^2))+'ModelParams Lw'!$B$5*LOG10(2*$H72/(1.2*($B72/3600/(PI()/4*($D72/1000)^2))^2))+10*LOG10($D72/1000)+N72</f>
        <v>#DIV/0!</v>
      </c>
      <c r="W72" s="24" t="e">
        <f>'ModelParams Lw'!$B$3+'ModelParams Lw'!$B$4*LOG10($B72/3600/(PI()/4*($D72/1000)^2))+'ModelParams Lw'!$B$5*LOG10(2*$H72/(1.2*($B72/3600/(PI()/4*($D72/1000)^2))^2))+10*LOG10($D72/1000)+O72</f>
        <v>#DIV/0!</v>
      </c>
      <c r="X72" s="24" t="e">
        <f>'ModelParams Lw'!$B$3+'ModelParams Lw'!$B$4*LOG10($B72/3600/(PI()/4*($D72/1000)^2))+'ModelParams Lw'!$B$5*LOG10(2*$H72/(1.2*($B72/3600/(PI()/4*($D72/1000)^2))^2))+10*LOG10($D72/1000)+P72</f>
        <v>#DIV/0!</v>
      </c>
      <c r="Y72" s="24" t="e">
        <f>'ModelParams Lw'!$B$3+'ModelParams Lw'!$B$4*LOG10($B72/3600/(PI()/4*($D72/1000)^2))+'ModelParams Lw'!$B$5*LOG10(2*$H72/(1.2*($B72/3600/(PI()/4*($D72/1000)^2))^2))+10*LOG10($D72/1000)+Q72</f>
        <v>#DIV/0!</v>
      </c>
      <c r="Z72" s="24" t="e">
        <f>'ModelParams Lw'!$B$3+'ModelParams Lw'!$B$4*LOG10($B72/3600/(PI()/4*($D72/1000)^2))+'ModelParams Lw'!$B$5*LOG10(2*$H72/(1.2*($B72/3600/(PI()/4*($D72/1000)^2))^2))+10*LOG10($D72/1000)+R72</f>
        <v>#DIV/0!</v>
      </c>
      <c r="AA72" s="24" t="e">
        <f>'ModelParams Lw'!$B$3+'ModelParams Lw'!$B$4*LOG10($B72/3600/(PI()/4*($D72/1000)^2))+'ModelParams Lw'!$B$5*LOG10(2*$H72/(1.2*($B72/3600/(PI()/4*($D72/1000)^2))^2))+10*LOG10($D72/1000)+S72</f>
        <v>#DIV/0!</v>
      </c>
      <c r="AB72" s="24" t="e">
        <f>10*LOG10(IF(T72="",0,POWER(10,((T72+'ModelParams Lw'!$O$4)/10))) +IF(U72="",0,POWER(10,((U72+'ModelParams Lw'!$P$4)/10))) +IF(V72="",0,POWER(10,((V72+'ModelParams Lw'!$Q$4)/10))) +IF(W72="",0,POWER(10,((W72+'ModelParams Lw'!$R$4)/10))) +IF(X72="",0,POWER(10,((X72+'ModelParams Lw'!$S$4)/10))) +IF(Y72="",0,POWER(10,((Y72+'ModelParams Lw'!$T$4)/10))) +IF(Z72="",0,POWER(10,((Z72+'ModelParams Lw'!$U$4)/10)))+IF(AA72="",0,POWER(10,((AA72+'ModelParams Lw'!$V$4)/10))))</f>
        <v>#DIV/0!</v>
      </c>
      <c r="AC72" s="24" t="e">
        <f t="shared" si="43"/>
        <v>#DIV/0!</v>
      </c>
      <c r="AD72" s="24" t="e">
        <f>(T72-'ModelParams Lw'!O$10)/'ModelParams Lw'!O$11</f>
        <v>#DIV/0!</v>
      </c>
      <c r="AE72" s="24" t="e">
        <f>(U72-'ModelParams Lw'!P$10)/'ModelParams Lw'!P$11</f>
        <v>#DIV/0!</v>
      </c>
      <c r="AF72" s="24" t="e">
        <f>(V72-'ModelParams Lw'!Q$10)/'ModelParams Lw'!Q$11</f>
        <v>#DIV/0!</v>
      </c>
      <c r="AG72" s="24" t="e">
        <f>(W72-'ModelParams Lw'!R$10)/'ModelParams Lw'!R$11</f>
        <v>#DIV/0!</v>
      </c>
      <c r="AH72" s="24" t="e">
        <f>(X72-'ModelParams Lw'!S$10)/'ModelParams Lw'!S$11</f>
        <v>#DIV/0!</v>
      </c>
      <c r="AI72" s="24" t="e">
        <f>(Y72-'ModelParams Lw'!T$10)/'ModelParams Lw'!T$11</f>
        <v>#DIV/0!</v>
      </c>
      <c r="AJ72" s="24" t="e">
        <f>(Z72-'ModelParams Lw'!U$10)/'ModelParams Lw'!U$11</f>
        <v>#DIV/0!</v>
      </c>
      <c r="AK72" s="24" t="e">
        <f>(AA72-'ModelParams Lw'!V$10)/'ModelParams Lw'!V$11</f>
        <v>#DIV/0!</v>
      </c>
      <c r="AL72" s="24" t="e">
        <f t="shared" si="44"/>
        <v>#DIV/0!</v>
      </c>
      <c r="AM72" s="24" t="e">
        <f>LOOKUP($G72,SilencerParams!$E$3:$E$98,SilencerParams!K$3:K$98)</f>
        <v>#DIV/0!</v>
      </c>
      <c r="AN72" s="24" t="e">
        <f>LOOKUP($G72,SilencerParams!$E$3:$E$98,SilencerParams!L$3:L$98)</f>
        <v>#DIV/0!</v>
      </c>
      <c r="AO72" s="24" t="e">
        <f>LOOKUP($G72,SilencerParams!$E$3:$E$98,SilencerParams!M$3:M$98)</f>
        <v>#DIV/0!</v>
      </c>
      <c r="AP72" s="24" t="e">
        <f>LOOKUP($G72,SilencerParams!$E$3:$E$98,SilencerParams!N$3:N$98)</f>
        <v>#DIV/0!</v>
      </c>
      <c r="AQ72" s="24" t="e">
        <f>LOOKUP($G72,SilencerParams!$E$3:$E$98,SilencerParams!O$3:O$98)</f>
        <v>#DIV/0!</v>
      </c>
      <c r="AR72" s="24" t="e">
        <f>LOOKUP($G72,SilencerParams!$E$3:$E$98,SilencerParams!P$3:P$98)</f>
        <v>#DIV/0!</v>
      </c>
      <c r="AS72" s="24" t="e">
        <f>LOOKUP($G72,SilencerParams!$E$3:$E$98,SilencerParams!Q$3:Q$98)</f>
        <v>#DIV/0!</v>
      </c>
      <c r="AT72" s="24" t="e">
        <f>LOOKUP($G72,SilencerParams!$E$3:$E$98,SilencerParams!R$3:R$98)</f>
        <v>#DIV/0!</v>
      </c>
      <c r="AU72" s="151" t="e">
        <f>LOOKUP($G72,SilencerParams!$E$3:$E$98,SilencerParams!S$3:S$98)</f>
        <v>#DIV/0!</v>
      </c>
      <c r="AV72" s="151" t="e">
        <f>LOOKUP($G72,SilencerParams!$E$3:$E$98,SilencerParams!T$3:T$98)</f>
        <v>#DIV/0!</v>
      </c>
      <c r="AW72" s="151" t="e">
        <f>LOOKUP($G72,SilencerParams!$E$3:$E$98,SilencerParams!U$3:U$98)</f>
        <v>#DIV/0!</v>
      </c>
      <c r="AX72" s="151" t="e">
        <f>LOOKUP($G72,SilencerParams!$E$3:$E$98,SilencerParams!V$3:V$98)</f>
        <v>#DIV/0!</v>
      </c>
      <c r="AY72" s="151" t="e">
        <f>LOOKUP($G72,SilencerParams!$E$3:$E$98,SilencerParams!W$3:W$98)</f>
        <v>#DIV/0!</v>
      </c>
      <c r="AZ72" s="151" t="e">
        <f>LOOKUP($G72,SilencerParams!$E$3:$E$98,SilencerParams!X$3:X$98)</f>
        <v>#DIV/0!</v>
      </c>
      <c r="BA72" s="151" t="e">
        <f>LOOKUP($G72,SilencerParams!$E$3:$E$98,SilencerParams!Y$3:Y$98)</f>
        <v>#DIV/0!</v>
      </c>
      <c r="BB72" s="151" t="e">
        <f>LOOKUP($G72,SilencerParams!$E$3:$E$98,SilencerParams!Z$3:Z$98)</f>
        <v>#DIV/0!</v>
      </c>
      <c r="BC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LOOKUP(IF(MROUND($AL72,2)&lt;=$AL72,CONCATENATE($D72,IF($F72&gt;=1000,$F72,CONCATENATE(0,$F72)),CONCATENATE(0,MROUND($AL72,2)+2)),CONCATENATE($D72,IF($F72&gt;=1000,$F72,CONCATENATE(0,$F72)),CONCATENATE(0,MROUND($AL72,2)-2))),SilencerParams!$E$3:$E$98,SilencerParams!S$3:S$98)</f>
        <v>#DIV/0!</v>
      </c>
      <c r="BD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LOOKUP(IF(MROUND($AL72,2)&lt;=$AL72,CONCATENATE($D72,IF($F72&gt;=1000,$F72,CONCATENATE(0,$F72)),CONCATENATE(0,MROUND($AL72,2)+2)),CONCATENATE($D72,IF($F72&gt;=1000,$F72,CONCATENATE(0,$F72)),CONCATENATE(0,MROUND($AL72,2)-2))),SilencerParams!$E$3:$E$98,SilencerParams!T$3:T$98)</f>
        <v>#DIV/0!</v>
      </c>
      <c r="BE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LOOKUP(IF(MROUND($AL72,2)&lt;=$AL72,CONCATENATE($D72,IF($F72&gt;=1000,$F72,CONCATENATE(0,$F72)),CONCATENATE(0,MROUND($AL72,2)+2)),CONCATENATE($D72,IF($F72&gt;=1000,$F72,CONCATENATE(0,$F72)),CONCATENATE(0,MROUND($AL72,2)-2))),SilencerParams!$E$3:$E$98,SilencerParams!U$3:U$98)</f>
        <v>#DIV/0!</v>
      </c>
      <c r="BF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LOOKUP(IF(MROUND($AL72,2)&lt;=$AL72,CONCATENATE($D72,IF($F72&gt;=1000,$F72,CONCATENATE(0,$F72)),CONCATENATE(0,MROUND($AL72,2)+2)),CONCATENATE($D72,IF($F72&gt;=1000,$F72,CONCATENATE(0,$F72)),CONCATENATE(0,MROUND($AL72,2)-2))),SilencerParams!$E$3:$E$98,SilencerParams!V$3:V$98)</f>
        <v>#DIV/0!</v>
      </c>
      <c r="BG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LOOKUP(IF(MROUND($AL72,2)&lt;=$AL72,CONCATENATE($D72,IF($F72&gt;=1000,$F72,CONCATENATE(0,$F72)),CONCATENATE(0,MROUND($AL72,2)+2)),CONCATENATE($D72,IF($F72&gt;=1000,$F72,CONCATENATE(0,$F72)),CONCATENATE(0,MROUND($AL72,2)-2))),SilencerParams!$E$3:$E$98,SilencerParams!W$3:W$98)</f>
        <v>#DIV/0!</v>
      </c>
      <c r="BH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LOOKUP(IF(MROUND($AL72,2)&lt;=$AL72,CONCATENATE($D72,IF($F72&gt;=1000,$F72,CONCATENATE(0,$F72)),CONCATENATE(0,MROUND($AL72,2)+2)),CONCATENATE($D72,IF($F72&gt;=1000,$F72,CONCATENATE(0,$F72)),CONCATENATE(0,MROUND($AL72,2)-2))),SilencerParams!$E$3:$E$98,SilencerParams!X$3:X$98)</f>
        <v>#DIV/0!</v>
      </c>
      <c r="BI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LOOKUP(IF(MROUND($AL72,2)&lt;=$AL72,CONCATENATE($D72,IF($F72&gt;=1000,$F72,CONCATENATE(0,$F72)),CONCATENATE(0,MROUND($AL72,2)+2)),CONCATENATE($D72,IF($F72&gt;=1000,$F72,CONCATENATE(0,$F72)),CONCATENATE(0,MROUND($AL72,2)-2))),SilencerParams!$E$3:$E$98,SilencerParams!Y$3:Y$98)</f>
        <v>#DIV/0!</v>
      </c>
      <c r="BJ72" s="151" t="e">
        <f>LOOKUP(IF(MROUND($AL72,2)&lt;=$AL72,CONCATENATE($D72,IF($F72&gt;=1000,$F72,CONCATENATE(0,$F72)),CONCATENATE(0,MROUND($AL72,2)+2)),CONCATENATE($D72,IF($F72&gt;=1000,$F72,CONCATENATE(0,$F72)),CONCATENATE(0,MROUND($AL72,2)-2))),SilencerParams!$E$3:$E$98,SilencerParams!Z$3:Z$98)</f>
        <v>#DIV/0!</v>
      </c>
      <c r="BK72" s="151" t="e">
        <f>IF($AL72&lt;2,LOOKUP(CONCATENATE($D72,IF($E72&gt;=1000,$E72,CONCATENATE(0,$E72)),"02"),SilencerParams!$E$3:$E$98,SilencerParams!S$3:S$98)/(LOG10(2)-LOG10(0.0001))*(LOG10($AL72)-LOG10(0.0001)),(BC72-AU72)/(LOG10(IF(MROUND($AL72,2)&lt;=$AL72,MROUND($AL72,2)+2,MROUND($AL72,2)-2))-LOG10(MROUND($AL72,2)))*(LOG10($AL72)-LOG10(MROUND($AL72,2)))+AU72)</f>
        <v>#DIV/0!</v>
      </c>
      <c r="BL72" s="151" t="e">
        <f>IF($AL72&lt;2,LOOKUP(CONCATENATE($D72,IF($E72&gt;=1000,$E72,CONCATENATE(0,$E72)),"02"),SilencerParams!$E$3:$E$98,SilencerParams!T$3:T$98)/(LOG10(2)-LOG10(0.0001))*(LOG10($AL72)-LOG10(0.0001)),(BD72-AV72)/(LOG10(IF(MROUND($AL72,2)&lt;=$AL72,MROUND($AL72,2)+2,MROUND($AL72,2)-2))-LOG10(MROUND($AL72,2)))*(LOG10($AL72)-LOG10(MROUND($AL72,2)))+AV72)</f>
        <v>#DIV/0!</v>
      </c>
      <c r="BM72" s="151" t="e">
        <f>IF($AL72&lt;2,LOOKUP(CONCATENATE($D72,IF($E72&gt;=1000,$E72,CONCATENATE(0,$E72)),"02"),SilencerParams!$E$3:$E$98,SilencerParams!U$3:U$98)/(LOG10(2)-LOG10(0.0001))*(LOG10($AL72)-LOG10(0.0001)),(BE72-AW72)/(LOG10(IF(MROUND($AL72,2)&lt;=$AL72,MROUND($AL72,2)+2,MROUND($AL72,2)-2))-LOG10(MROUND($AL72,2)))*(LOG10($AL72)-LOG10(MROUND($AL72,2)))+AW72)</f>
        <v>#DIV/0!</v>
      </c>
      <c r="BN72" s="151" t="e">
        <f>IF($AL72&lt;2,LOOKUP(CONCATENATE($D72,IF($E72&gt;=1000,$E72,CONCATENATE(0,$E72)),"02"),SilencerParams!$E$3:$E$98,SilencerParams!V$3:V$98)/(LOG10(2)-LOG10(0.0001))*(LOG10($AL72)-LOG10(0.0001)),(BF72-AX72)/(LOG10(IF(MROUND($AL72,2)&lt;=$AL72,MROUND($AL72,2)+2,MROUND($AL72,2)-2))-LOG10(MROUND($AL72,2)))*(LOG10($AL72)-LOG10(MROUND($AL72,2)))+AX72)</f>
        <v>#DIV/0!</v>
      </c>
      <c r="BO72" s="151" t="e">
        <f>IF($AL72&lt;2,LOOKUP(CONCATENATE($D72,IF($E72&gt;=1000,$E72,CONCATENATE(0,$E72)),"02"),SilencerParams!$E$3:$E$98,SilencerParams!W$3:W$98)/(LOG10(2)-LOG10(0.0001))*(LOG10($AL72)-LOG10(0.0001)),(BG72-AY72)/(LOG10(IF(MROUND($AL72,2)&lt;=$AL72,MROUND($AL72,2)+2,MROUND($AL72,2)-2))-LOG10(MROUND($AL72,2)))*(LOG10($AL72)-LOG10(MROUND($AL72,2)))+AY72)</f>
        <v>#DIV/0!</v>
      </c>
      <c r="BP72" s="151" t="e">
        <f>IF($AL72&lt;2,LOOKUP(CONCATENATE($D72,IF($E72&gt;=1000,$E72,CONCATENATE(0,$E72)),"02"),SilencerParams!$E$3:$E$98,SilencerParams!X$3:X$98)/(LOG10(2)-LOG10(0.0001))*(LOG10($AL72)-LOG10(0.0001)),(BH72-AZ72)/(LOG10(IF(MROUND($AL72,2)&lt;=$AL72,MROUND($AL72,2)+2,MROUND($AL72,2)-2))-LOG10(MROUND($AL72,2)))*(LOG10($AL72)-LOG10(MROUND($AL72,2)))+AZ72)</f>
        <v>#DIV/0!</v>
      </c>
      <c r="BQ72" s="151" t="e">
        <f>IF($AL72&lt;2,LOOKUP(CONCATENATE($D72,IF($E72&gt;=1000,$E72,CONCATENATE(0,$E72)),"02"),SilencerParams!$E$3:$E$98,SilencerParams!Y$3:Y$98)/(LOG10(2)-LOG10(0.0001))*(LOG10($AL72)-LOG10(0.0001)),(BI72-BA72)/(LOG10(IF(MROUND($AL72,2)&lt;=$AL72,MROUND($AL72,2)+2,MROUND($AL72,2)-2))-LOG10(MROUND($AL72,2)))*(LOG10($AL72)-LOG10(MROUND($AL72,2)))+BA72)</f>
        <v>#DIV/0!</v>
      </c>
      <c r="BR72" s="151" t="e">
        <f>IF($AL72&lt;2,LOOKUP(CONCATENATE($D72,IF($E72&gt;=1000,$E72,CONCATENATE(0,$E72)),"02"),SilencerParams!$E$3:$E$98,SilencerParams!Z$3:Z$98)/(LOG10(2)-LOG10(0.0001))*(LOG10($AL72)-LOG10(0.0001)),(BJ72-BB72)/(LOG10(IF(MROUND($AL72,2)&lt;=$AL72,MROUND($AL72,2)+2,MROUND($AL72,2)-2))-LOG10(MROUND($AL72,2)))*(LOG10($AL72)-LOG10(MROUND($AL72,2)))+BB72)</f>
        <v>#DIV/0!</v>
      </c>
      <c r="BS72" s="24" t="e">
        <f t="shared" si="45"/>
        <v>#DIV/0!</v>
      </c>
      <c r="BT72" s="24" t="e">
        <f t="shared" si="46"/>
        <v>#DIV/0!</v>
      </c>
      <c r="BU72" s="24" t="e">
        <f t="shared" si="47"/>
        <v>#DIV/0!</v>
      </c>
      <c r="BV72" s="24" t="e">
        <f t="shared" si="48"/>
        <v>#DIV/0!</v>
      </c>
      <c r="BW72" s="24" t="e">
        <f t="shared" si="49"/>
        <v>#DIV/0!</v>
      </c>
      <c r="BX72" s="24" t="e">
        <f t="shared" si="50"/>
        <v>#DIV/0!</v>
      </c>
      <c r="BY72" s="24" t="e">
        <f t="shared" si="51"/>
        <v>#DIV/0!</v>
      </c>
      <c r="BZ72" s="24" t="e">
        <f t="shared" si="52"/>
        <v>#DIV/0!</v>
      </c>
      <c r="CA72" s="24" t="e">
        <f>10*LOG10(IF(BS72="",0,POWER(10,((BS72+'ModelParams Lw'!$O$4)/10))) +IF(BT72="",0,POWER(10,((BT72+'ModelParams Lw'!$P$4)/10))) +IF(BU72="",0,POWER(10,((BU72+'ModelParams Lw'!$Q$4)/10))) +IF(BV72="",0,POWER(10,((BV72+'ModelParams Lw'!$R$4)/10))) +IF(BW72="",0,POWER(10,((BW72+'ModelParams Lw'!$S$4)/10))) +IF(BX72="",0,POWER(10,((BX72+'ModelParams Lw'!$T$4)/10))) +IF(BY72="",0,POWER(10,((BY72+'ModelParams Lw'!$U$4)/10)))+IF(BZ72="",0,POWER(10,((BZ72+'ModelParams Lw'!$V$4)/10))))</f>
        <v>#DIV/0!</v>
      </c>
      <c r="CB72" s="24" t="e">
        <f t="shared" si="53"/>
        <v>#DIV/0!</v>
      </c>
      <c r="CC72" s="24" t="e">
        <f>(BS72-'ModelParams Lw'!O$10)/'ModelParams Lw'!O$11</f>
        <v>#DIV/0!</v>
      </c>
      <c r="CD72" s="24" t="e">
        <f>(BT72-'ModelParams Lw'!P$10)/'ModelParams Lw'!P$11</f>
        <v>#DIV/0!</v>
      </c>
      <c r="CE72" s="24" t="e">
        <f>(BU72-'ModelParams Lw'!Q$10)/'ModelParams Lw'!Q$11</f>
        <v>#DIV/0!</v>
      </c>
      <c r="CF72" s="24" t="e">
        <f>(BV72-'ModelParams Lw'!R$10)/'ModelParams Lw'!R$11</f>
        <v>#DIV/0!</v>
      </c>
      <c r="CG72" s="24" t="e">
        <f>(BW72-'ModelParams Lw'!S$10)/'ModelParams Lw'!S$11</f>
        <v>#DIV/0!</v>
      </c>
      <c r="CH72" s="24" t="e">
        <f>(BX72-'ModelParams Lw'!T$10)/'ModelParams Lw'!T$11</f>
        <v>#DIV/0!</v>
      </c>
      <c r="CI72" s="24" t="e">
        <f>(BY72-'ModelParams Lw'!U$10)/'ModelParams Lw'!U$11</f>
        <v>#DIV/0!</v>
      </c>
      <c r="CJ72" s="24" t="e">
        <f>(BZ72-'ModelParams Lw'!V$10)/'ModelParams Lw'!V$11</f>
        <v>#DIV/0!</v>
      </c>
      <c r="CK72" s="24">
        <f>IF(Calcul!$E77="SW",'ModelParams Lw'!C$18+'ModelParams Lw'!C$19*LOG(CK$3)+'ModelParams Lw'!C$20*(PI()/4*($D72/1000)^2),IF('ModelParams Lw'!C$21+'ModelParams Lw'!C$22*LOG(CK$3)+'ModelParams Lw'!C$23*(PI()/4*($D72/1000)^2)&lt;'ModelParams Lw'!C$18+'ModelParams Lw'!C$19*LOG(CK$3)+'ModelParams Lw'!C$20*(PI()/4*($D72/1000)^2),'ModelParams Lw'!C$18+'ModelParams Lw'!C$19*LOG(CK$3)+'ModelParams Lw'!C$20*(PI()/4*($D72/1000)^2),'ModelParams Lw'!C$21+'ModelParams Lw'!C$22*LOG(CK$3)+'ModelParams Lw'!C$23*(PI()/4*($D72/1000)^2)))</f>
        <v>31.246735224896717</v>
      </c>
      <c r="CL72" s="24">
        <f>IF(Calcul!$E77="SW",'ModelParams Lw'!D$18+'ModelParams Lw'!D$19*LOG(CL$3)+'ModelParams Lw'!D$20*(PI()/4*($D72/1000)^2),IF('ModelParams Lw'!D$21+'ModelParams Lw'!D$22*LOG(CL$3)+'ModelParams Lw'!D$23*(PI()/4*($D72/1000)^2)&lt;'ModelParams Lw'!D$18+'ModelParams Lw'!D$19*LOG(CL$3)+'ModelParams Lw'!D$20*(PI()/4*($D72/1000)^2),'ModelParams Lw'!D$18+'ModelParams Lw'!D$19*LOG(CL$3)+'ModelParams Lw'!D$20*(PI()/4*($D72/1000)^2),'ModelParams Lw'!D$21+'ModelParams Lw'!D$22*LOG(CL$3)+'ModelParams Lw'!D$23*(PI()/4*($D72/1000)^2)))</f>
        <v>39.203910379364636</v>
      </c>
      <c r="CM72" s="24">
        <f>IF(Calcul!$E77="SW",'ModelParams Lw'!E$18+'ModelParams Lw'!E$19*LOG(CM$3)+'ModelParams Lw'!E$20*(PI()/4*($D72/1000)^2),IF('ModelParams Lw'!E$21+'ModelParams Lw'!E$22*LOG(CM$3)+'ModelParams Lw'!E$23*(PI()/4*($D72/1000)^2)&lt;'ModelParams Lw'!E$18+'ModelParams Lw'!E$19*LOG(CM$3)+'ModelParams Lw'!E$20*(PI()/4*($D72/1000)^2),'ModelParams Lw'!E$18+'ModelParams Lw'!E$19*LOG(CM$3)+'ModelParams Lw'!E$20*(PI()/4*($D72/1000)^2),'ModelParams Lw'!E$21+'ModelParams Lw'!E$22*LOG(CM$3)+'ModelParams Lw'!E$23*(PI()/4*($D72/1000)^2)))</f>
        <v>38.761096154158118</v>
      </c>
      <c r="CN72" s="24">
        <f>IF(Calcul!$E77="SW",'ModelParams Lw'!F$18+'ModelParams Lw'!F$19*LOG(CN$3)+'ModelParams Lw'!F$20*(PI()/4*($D72/1000)^2),IF('ModelParams Lw'!F$21+'ModelParams Lw'!F$22*LOG(CN$3)+'ModelParams Lw'!F$23*(PI()/4*($D72/1000)^2)&lt;'ModelParams Lw'!F$18+'ModelParams Lw'!F$19*LOG(CN$3)+'ModelParams Lw'!F$20*(PI()/4*($D72/1000)^2),'ModelParams Lw'!F$18+'ModelParams Lw'!F$19*LOG(CN$3)+'ModelParams Lw'!F$20*(PI()/4*($D72/1000)^2),'ModelParams Lw'!F$21+'ModelParams Lw'!F$22*LOG(CN$3)+'ModelParams Lw'!F$23*(PI()/4*($D72/1000)^2)))</f>
        <v>42.457901012674256</v>
      </c>
      <c r="CO72" s="24">
        <f>IF(Calcul!$E77="SW",'ModelParams Lw'!G$18+'ModelParams Lw'!G$19*LOG(CO$3)+'ModelParams Lw'!G$20*(PI()/4*($D72/1000)^2),IF('ModelParams Lw'!G$21+'ModelParams Lw'!G$22*LOG(CO$3)+'ModelParams Lw'!G$23*(PI()/4*($D72/1000)^2)&lt;'ModelParams Lw'!G$18+'ModelParams Lw'!G$19*LOG(CO$3)+'ModelParams Lw'!G$20*(PI()/4*($D72/1000)^2),'ModelParams Lw'!G$18+'ModelParams Lw'!G$19*LOG(CO$3)+'ModelParams Lw'!G$20*(PI()/4*($D72/1000)^2),'ModelParams Lw'!G$21+'ModelParams Lw'!G$22*LOG(CO$3)+'ModelParams Lw'!G$23*(PI()/4*($D72/1000)^2)))</f>
        <v>39.983812335865188</v>
      </c>
      <c r="CP72" s="24">
        <f>IF(Calcul!$E77="SW",'ModelParams Lw'!H$18+'ModelParams Lw'!H$19*LOG(CP$3)+'ModelParams Lw'!H$20*(PI()/4*($D72/1000)^2),IF('ModelParams Lw'!H$21+'ModelParams Lw'!H$22*LOG(CP$3)+'ModelParams Lw'!H$23*(PI()/4*($D72/1000)^2)&lt;'ModelParams Lw'!H$18+'ModelParams Lw'!H$19*LOG(CP$3)+'ModelParams Lw'!H$20*(PI()/4*($D72/1000)^2),'ModelParams Lw'!H$18+'ModelParams Lw'!H$19*LOG(CP$3)+'ModelParams Lw'!H$20*(PI()/4*($D72/1000)^2),'ModelParams Lw'!H$21+'ModelParams Lw'!H$22*LOG(CP$3)+'ModelParams Lw'!H$23*(PI()/4*($D72/1000)^2)))</f>
        <v>40.306137042572608</v>
      </c>
      <c r="CQ72" s="24">
        <f>IF(Calcul!$E77="SW",'ModelParams Lw'!I$18+'ModelParams Lw'!I$19*LOG(CQ$3)+'ModelParams Lw'!I$20*(PI()/4*($D72/1000)^2),IF('ModelParams Lw'!I$21+'ModelParams Lw'!I$22*LOG(CQ$3)+'ModelParams Lw'!I$23*(PI()/4*($D72/1000)^2)&lt;'ModelParams Lw'!I$18+'ModelParams Lw'!I$19*LOG(CQ$3)+'ModelParams Lw'!I$20*(PI()/4*($D72/1000)^2),'ModelParams Lw'!I$18+'ModelParams Lw'!I$19*LOG(CQ$3)+'ModelParams Lw'!I$20*(PI()/4*($D72/1000)^2),'ModelParams Lw'!I$21+'ModelParams Lw'!I$22*LOG(CQ$3)+'ModelParams Lw'!I$23*(PI()/4*($D72/1000)^2)))</f>
        <v>35.604370798776131</v>
      </c>
      <c r="CR72" s="24">
        <f>IF(Calcul!$E77="SW",'ModelParams Lw'!J$18+'ModelParams Lw'!J$19*LOG(CR$3)+'ModelParams Lw'!J$20*(PI()/4*($D72/1000)^2),IF('ModelParams Lw'!J$21+'ModelParams Lw'!J$22*LOG(CR$3)+'ModelParams Lw'!J$23*(PI()/4*($D72/1000)^2)&lt;'ModelParams Lw'!J$18+'ModelParams Lw'!J$19*LOG(CR$3)+'ModelParams Lw'!J$20*(PI()/4*($D72/1000)^2),'ModelParams Lw'!J$18+'ModelParams Lw'!J$19*LOG(CR$3)+'ModelParams Lw'!J$20*(PI()/4*($D72/1000)^2),'ModelParams Lw'!J$21+'ModelParams Lw'!J$22*LOG(CR$3)+'ModelParams Lw'!J$23*(PI()/4*($D72/1000)^2)))</f>
        <v>26.405199060578074</v>
      </c>
      <c r="CS72" s="24" t="e">
        <f t="shared" si="30"/>
        <v>#DIV/0!</v>
      </c>
      <c r="CT72" s="24" t="e">
        <f t="shared" si="31"/>
        <v>#DIV/0!</v>
      </c>
      <c r="CU72" s="24" t="e">
        <f t="shared" si="32"/>
        <v>#DIV/0!</v>
      </c>
      <c r="CV72" s="24" t="e">
        <f t="shared" si="33"/>
        <v>#DIV/0!</v>
      </c>
      <c r="CW72" s="24" t="e">
        <f t="shared" si="34"/>
        <v>#DIV/0!</v>
      </c>
      <c r="CX72" s="24" t="e">
        <f t="shared" si="35"/>
        <v>#DIV/0!</v>
      </c>
      <c r="CY72" s="24" t="e">
        <f t="shared" si="36"/>
        <v>#DIV/0!</v>
      </c>
      <c r="CZ72" s="24" t="e">
        <f t="shared" si="37"/>
        <v>#DIV/0!</v>
      </c>
      <c r="DA72" s="24" t="e">
        <f>10*LOG10(IF(CS72="",0,POWER(10,((CS72+'ModelParams Lw'!$O$4)/10))) +IF(CT72="",0,POWER(10,((CT72+'ModelParams Lw'!$P$4)/10))) +IF(CU72="",0,POWER(10,((CU72+'ModelParams Lw'!$Q$4)/10))) +IF(CV72="",0,POWER(10,((CV72+'ModelParams Lw'!$R$4)/10))) +IF(CW72="",0,POWER(10,((CW72+'ModelParams Lw'!$S$4)/10))) +IF(CX72="",0,POWER(10,((CX72+'ModelParams Lw'!$T$4)/10))) +IF(CY72="",0,POWER(10,((CY72+'ModelParams Lw'!$U$4)/10)))+IF(CZ72="",0,POWER(10,((CZ72+'ModelParams Lw'!$V$4)/10))))</f>
        <v>#DIV/0!</v>
      </c>
      <c r="DB72" s="24" t="e">
        <f t="shared" si="54"/>
        <v>#DIV/0!</v>
      </c>
      <c r="DC72" s="24" t="e">
        <f>(CS72-'ModelParams Lw'!$O$10)/'ModelParams Lw'!$O$11</f>
        <v>#DIV/0!</v>
      </c>
      <c r="DD72" s="24" t="e">
        <f>(CT72-'ModelParams Lw'!$P$10)/'ModelParams Lw'!$P$11</f>
        <v>#DIV/0!</v>
      </c>
      <c r="DE72" s="24" t="e">
        <f>(CU72-'ModelParams Lw'!$Q$10)/'ModelParams Lw'!$Q$11</f>
        <v>#DIV/0!</v>
      </c>
      <c r="DF72" s="24" t="e">
        <f>(CV72-'ModelParams Lw'!$R$10)/'ModelParams Lw'!$R$11</f>
        <v>#DIV/0!</v>
      </c>
      <c r="DG72" s="24" t="e">
        <f>(CW72-'ModelParams Lw'!$S$10)/'ModelParams Lw'!$S$11</f>
        <v>#DIV/0!</v>
      </c>
      <c r="DH72" s="24" t="e">
        <f>(CX72-'ModelParams Lw'!$T$10)/'ModelParams Lw'!$T$11</f>
        <v>#DIV/0!</v>
      </c>
      <c r="DI72" s="24" t="e">
        <f>(CY72-'ModelParams Lw'!$U$10)/'ModelParams Lw'!$U$11</f>
        <v>#DIV/0!</v>
      </c>
      <c r="DJ72" s="24" t="e">
        <f>(CZ72-'ModelParams Lw'!$V$10)/'ModelParams Lw'!$V$11</f>
        <v>#DIV/0!</v>
      </c>
    </row>
    <row r="73" spans="1:114">
      <c r="A73" s="12">
        <f>Calcul!B75</f>
        <v>0</v>
      </c>
      <c r="B73" s="12">
        <f t="shared" si="38"/>
        <v>0</v>
      </c>
      <c r="C73" s="12">
        <f>Calcul!C75</f>
        <v>0</v>
      </c>
      <c r="D73" s="12">
        <f>Calcul!D78</f>
        <v>0</v>
      </c>
      <c r="E73" s="12">
        <f t="shared" si="39"/>
        <v>400</v>
      </c>
      <c r="F73" s="12">
        <f t="shared" si="40"/>
        <v>900</v>
      </c>
      <c r="G73" s="12" t="e">
        <f t="shared" si="41"/>
        <v>#DIV/0!</v>
      </c>
      <c r="H73" s="24" t="e">
        <f t="shared" si="42"/>
        <v>#DIV/0!</v>
      </c>
      <c r="I73" s="24">
        <f>'ModelParams Lw'!$B$6*EXP('ModelParams Lw'!$C$6*D73)</f>
        <v>-0.98585217513044054</v>
      </c>
      <c r="J73" s="24">
        <f>'ModelParams Lw'!$B$7*D73^2+'ModelParams Lw'!$C$7*D73+'ModelParams Lw'!$D$7</f>
        <v>-7.1</v>
      </c>
      <c r="K73" s="24">
        <f>'ModelParams Lw'!$B$8*D73^2+'ModelParams Lw'!$C$8*D73+'ModelParams Lw'!$D$8</f>
        <v>46.485999999999997</v>
      </c>
      <c r="L73" s="21" t="e">
        <f t="shared" si="29"/>
        <v>#DIV/0!</v>
      </c>
      <c r="M73" s="21" t="e">
        <f t="shared" si="29"/>
        <v>#DIV/0!</v>
      </c>
      <c r="N73" s="21" t="e">
        <f t="shared" si="29"/>
        <v>#DIV/0!</v>
      </c>
      <c r="O73" s="21" t="e">
        <f t="shared" si="29"/>
        <v>#DIV/0!</v>
      </c>
      <c r="P73" s="21" t="e">
        <f t="shared" si="29"/>
        <v>#DIV/0!</v>
      </c>
      <c r="Q73" s="21" t="e">
        <f t="shared" si="29"/>
        <v>#DIV/0!</v>
      </c>
      <c r="R73" s="21" t="e">
        <f t="shared" si="29"/>
        <v>#DIV/0!</v>
      </c>
      <c r="S73" s="21" t="e">
        <f t="shared" si="29"/>
        <v>#DIV/0!</v>
      </c>
      <c r="T73" s="24" t="e">
        <f>'ModelParams Lw'!$B$3+'ModelParams Lw'!$B$4*LOG10($B73/3600/(PI()/4*($D73/1000)^2))+'ModelParams Lw'!$B$5*LOG10(2*$H73/(1.2*($B73/3600/(PI()/4*($D73/1000)^2))^2))+10*LOG10($D73/1000)+L73</f>
        <v>#DIV/0!</v>
      </c>
      <c r="U73" s="24" t="e">
        <f>'ModelParams Lw'!$B$3+'ModelParams Lw'!$B$4*LOG10($B73/3600/(PI()/4*($D73/1000)^2))+'ModelParams Lw'!$B$5*LOG10(2*$H73/(1.2*($B73/3600/(PI()/4*($D73/1000)^2))^2))+10*LOG10($D73/1000)+M73</f>
        <v>#DIV/0!</v>
      </c>
      <c r="V73" s="24" t="e">
        <f>'ModelParams Lw'!$B$3+'ModelParams Lw'!$B$4*LOG10($B73/3600/(PI()/4*($D73/1000)^2))+'ModelParams Lw'!$B$5*LOG10(2*$H73/(1.2*($B73/3600/(PI()/4*($D73/1000)^2))^2))+10*LOG10($D73/1000)+N73</f>
        <v>#DIV/0!</v>
      </c>
      <c r="W73" s="24" t="e">
        <f>'ModelParams Lw'!$B$3+'ModelParams Lw'!$B$4*LOG10($B73/3600/(PI()/4*($D73/1000)^2))+'ModelParams Lw'!$B$5*LOG10(2*$H73/(1.2*($B73/3600/(PI()/4*($D73/1000)^2))^2))+10*LOG10($D73/1000)+O73</f>
        <v>#DIV/0!</v>
      </c>
      <c r="X73" s="24" t="e">
        <f>'ModelParams Lw'!$B$3+'ModelParams Lw'!$B$4*LOG10($B73/3600/(PI()/4*($D73/1000)^2))+'ModelParams Lw'!$B$5*LOG10(2*$H73/(1.2*($B73/3600/(PI()/4*($D73/1000)^2))^2))+10*LOG10($D73/1000)+P73</f>
        <v>#DIV/0!</v>
      </c>
      <c r="Y73" s="24" t="e">
        <f>'ModelParams Lw'!$B$3+'ModelParams Lw'!$B$4*LOG10($B73/3600/(PI()/4*($D73/1000)^2))+'ModelParams Lw'!$B$5*LOG10(2*$H73/(1.2*($B73/3600/(PI()/4*($D73/1000)^2))^2))+10*LOG10($D73/1000)+Q73</f>
        <v>#DIV/0!</v>
      </c>
      <c r="Z73" s="24" t="e">
        <f>'ModelParams Lw'!$B$3+'ModelParams Lw'!$B$4*LOG10($B73/3600/(PI()/4*($D73/1000)^2))+'ModelParams Lw'!$B$5*LOG10(2*$H73/(1.2*($B73/3600/(PI()/4*($D73/1000)^2))^2))+10*LOG10($D73/1000)+R73</f>
        <v>#DIV/0!</v>
      </c>
      <c r="AA73" s="24" t="e">
        <f>'ModelParams Lw'!$B$3+'ModelParams Lw'!$B$4*LOG10($B73/3600/(PI()/4*($D73/1000)^2))+'ModelParams Lw'!$B$5*LOG10(2*$H73/(1.2*($B73/3600/(PI()/4*($D73/1000)^2))^2))+10*LOG10($D73/1000)+S73</f>
        <v>#DIV/0!</v>
      </c>
      <c r="AB73" s="24" t="e">
        <f>10*LOG10(IF(T73="",0,POWER(10,((T73+'ModelParams Lw'!$O$4)/10))) +IF(U73="",0,POWER(10,((U73+'ModelParams Lw'!$P$4)/10))) +IF(V73="",0,POWER(10,((V73+'ModelParams Lw'!$Q$4)/10))) +IF(W73="",0,POWER(10,((W73+'ModelParams Lw'!$R$4)/10))) +IF(X73="",0,POWER(10,((X73+'ModelParams Lw'!$S$4)/10))) +IF(Y73="",0,POWER(10,((Y73+'ModelParams Lw'!$T$4)/10))) +IF(Z73="",0,POWER(10,((Z73+'ModelParams Lw'!$U$4)/10)))+IF(AA73="",0,POWER(10,((AA73+'ModelParams Lw'!$V$4)/10))))</f>
        <v>#DIV/0!</v>
      </c>
      <c r="AC73" s="24" t="e">
        <f t="shared" si="43"/>
        <v>#DIV/0!</v>
      </c>
      <c r="AD73" s="24" t="e">
        <f>(T73-'ModelParams Lw'!O$10)/'ModelParams Lw'!O$11</f>
        <v>#DIV/0!</v>
      </c>
      <c r="AE73" s="24" t="e">
        <f>(U73-'ModelParams Lw'!P$10)/'ModelParams Lw'!P$11</f>
        <v>#DIV/0!</v>
      </c>
      <c r="AF73" s="24" t="e">
        <f>(V73-'ModelParams Lw'!Q$10)/'ModelParams Lw'!Q$11</f>
        <v>#DIV/0!</v>
      </c>
      <c r="AG73" s="24" t="e">
        <f>(W73-'ModelParams Lw'!R$10)/'ModelParams Lw'!R$11</f>
        <v>#DIV/0!</v>
      </c>
      <c r="AH73" s="24" t="e">
        <f>(X73-'ModelParams Lw'!S$10)/'ModelParams Lw'!S$11</f>
        <v>#DIV/0!</v>
      </c>
      <c r="AI73" s="24" t="e">
        <f>(Y73-'ModelParams Lw'!T$10)/'ModelParams Lw'!T$11</f>
        <v>#DIV/0!</v>
      </c>
      <c r="AJ73" s="24" t="e">
        <f>(Z73-'ModelParams Lw'!U$10)/'ModelParams Lw'!U$11</f>
        <v>#DIV/0!</v>
      </c>
      <c r="AK73" s="24" t="e">
        <f>(AA73-'ModelParams Lw'!V$10)/'ModelParams Lw'!V$11</f>
        <v>#DIV/0!</v>
      </c>
      <c r="AL73" s="24" t="e">
        <f t="shared" si="44"/>
        <v>#DIV/0!</v>
      </c>
      <c r="AM73" s="24" t="e">
        <f>LOOKUP($G73,SilencerParams!$E$3:$E$98,SilencerParams!K$3:K$98)</f>
        <v>#DIV/0!</v>
      </c>
      <c r="AN73" s="24" t="e">
        <f>LOOKUP($G73,SilencerParams!$E$3:$E$98,SilencerParams!L$3:L$98)</f>
        <v>#DIV/0!</v>
      </c>
      <c r="AO73" s="24" t="e">
        <f>LOOKUP($G73,SilencerParams!$E$3:$E$98,SilencerParams!M$3:M$98)</f>
        <v>#DIV/0!</v>
      </c>
      <c r="AP73" s="24" t="e">
        <f>LOOKUP($G73,SilencerParams!$E$3:$E$98,SilencerParams!N$3:N$98)</f>
        <v>#DIV/0!</v>
      </c>
      <c r="AQ73" s="24" t="e">
        <f>LOOKUP($G73,SilencerParams!$E$3:$E$98,SilencerParams!O$3:O$98)</f>
        <v>#DIV/0!</v>
      </c>
      <c r="AR73" s="24" t="e">
        <f>LOOKUP($G73,SilencerParams!$E$3:$E$98,SilencerParams!P$3:P$98)</f>
        <v>#DIV/0!</v>
      </c>
      <c r="AS73" s="24" t="e">
        <f>LOOKUP($G73,SilencerParams!$E$3:$E$98,SilencerParams!Q$3:Q$98)</f>
        <v>#DIV/0!</v>
      </c>
      <c r="AT73" s="24" t="e">
        <f>LOOKUP($G73,SilencerParams!$E$3:$E$98,SilencerParams!R$3:R$98)</f>
        <v>#DIV/0!</v>
      </c>
      <c r="AU73" s="151" t="e">
        <f>LOOKUP($G73,SilencerParams!$E$3:$E$98,SilencerParams!S$3:S$98)</f>
        <v>#DIV/0!</v>
      </c>
      <c r="AV73" s="151" t="e">
        <f>LOOKUP($G73,SilencerParams!$E$3:$E$98,SilencerParams!T$3:T$98)</f>
        <v>#DIV/0!</v>
      </c>
      <c r="AW73" s="151" t="e">
        <f>LOOKUP($G73,SilencerParams!$E$3:$E$98,SilencerParams!U$3:U$98)</f>
        <v>#DIV/0!</v>
      </c>
      <c r="AX73" s="151" t="e">
        <f>LOOKUP($G73,SilencerParams!$E$3:$E$98,SilencerParams!V$3:V$98)</f>
        <v>#DIV/0!</v>
      </c>
      <c r="AY73" s="151" t="e">
        <f>LOOKUP($G73,SilencerParams!$E$3:$E$98,SilencerParams!W$3:W$98)</f>
        <v>#DIV/0!</v>
      </c>
      <c r="AZ73" s="151" t="e">
        <f>LOOKUP($G73,SilencerParams!$E$3:$E$98,SilencerParams!X$3:X$98)</f>
        <v>#DIV/0!</v>
      </c>
      <c r="BA73" s="151" t="e">
        <f>LOOKUP($G73,SilencerParams!$E$3:$E$98,SilencerParams!Y$3:Y$98)</f>
        <v>#DIV/0!</v>
      </c>
      <c r="BB73" s="151" t="e">
        <f>LOOKUP($G73,SilencerParams!$E$3:$E$98,SilencerParams!Z$3:Z$98)</f>
        <v>#DIV/0!</v>
      </c>
      <c r="BC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LOOKUP(IF(MROUND($AL73,2)&lt;=$AL73,CONCATENATE($D73,IF($F73&gt;=1000,$F73,CONCATENATE(0,$F73)),CONCATENATE(0,MROUND($AL73,2)+2)),CONCATENATE($D73,IF($F73&gt;=1000,$F73,CONCATENATE(0,$F73)),CONCATENATE(0,MROUND($AL73,2)-2))),SilencerParams!$E$3:$E$98,SilencerParams!S$3:S$98)</f>
        <v>#DIV/0!</v>
      </c>
      <c r="BD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LOOKUP(IF(MROUND($AL73,2)&lt;=$AL73,CONCATENATE($D73,IF($F73&gt;=1000,$F73,CONCATENATE(0,$F73)),CONCATENATE(0,MROUND($AL73,2)+2)),CONCATENATE($D73,IF($F73&gt;=1000,$F73,CONCATENATE(0,$F73)),CONCATENATE(0,MROUND($AL73,2)-2))),SilencerParams!$E$3:$E$98,SilencerParams!T$3:T$98)</f>
        <v>#DIV/0!</v>
      </c>
      <c r="BE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LOOKUP(IF(MROUND($AL73,2)&lt;=$AL73,CONCATENATE($D73,IF($F73&gt;=1000,$F73,CONCATENATE(0,$F73)),CONCATENATE(0,MROUND($AL73,2)+2)),CONCATENATE($D73,IF($F73&gt;=1000,$F73,CONCATENATE(0,$F73)),CONCATENATE(0,MROUND($AL73,2)-2))),SilencerParams!$E$3:$E$98,SilencerParams!U$3:U$98)</f>
        <v>#DIV/0!</v>
      </c>
      <c r="BF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LOOKUP(IF(MROUND($AL73,2)&lt;=$AL73,CONCATENATE($D73,IF($F73&gt;=1000,$F73,CONCATENATE(0,$F73)),CONCATENATE(0,MROUND($AL73,2)+2)),CONCATENATE($D73,IF($F73&gt;=1000,$F73,CONCATENATE(0,$F73)),CONCATENATE(0,MROUND($AL73,2)-2))),SilencerParams!$E$3:$E$98,SilencerParams!V$3:V$98)</f>
        <v>#DIV/0!</v>
      </c>
      <c r="BG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LOOKUP(IF(MROUND($AL73,2)&lt;=$AL73,CONCATENATE($D73,IF($F73&gt;=1000,$F73,CONCATENATE(0,$F73)),CONCATENATE(0,MROUND($AL73,2)+2)),CONCATENATE($D73,IF($F73&gt;=1000,$F73,CONCATENATE(0,$F73)),CONCATENATE(0,MROUND($AL73,2)-2))),SilencerParams!$E$3:$E$98,SilencerParams!W$3:W$98)</f>
        <v>#DIV/0!</v>
      </c>
      <c r="BH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LOOKUP(IF(MROUND($AL73,2)&lt;=$AL73,CONCATENATE($D73,IF($F73&gt;=1000,$F73,CONCATENATE(0,$F73)),CONCATENATE(0,MROUND($AL73,2)+2)),CONCATENATE($D73,IF($F73&gt;=1000,$F73,CONCATENATE(0,$F73)),CONCATENATE(0,MROUND($AL73,2)-2))),SilencerParams!$E$3:$E$98,SilencerParams!X$3:X$98)</f>
        <v>#DIV/0!</v>
      </c>
      <c r="BI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LOOKUP(IF(MROUND($AL73,2)&lt;=$AL73,CONCATENATE($D73,IF($F73&gt;=1000,$F73,CONCATENATE(0,$F73)),CONCATENATE(0,MROUND($AL73,2)+2)),CONCATENATE($D73,IF($F73&gt;=1000,$F73,CONCATENATE(0,$F73)),CONCATENATE(0,MROUND($AL73,2)-2))),SilencerParams!$E$3:$E$98,SilencerParams!Y$3:Y$98)</f>
        <v>#DIV/0!</v>
      </c>
      <c r="BJ73" s="151" t="e">
        <f>LOOKUP(IF(MROUND($AL73,2)&lt;=$AL73,CONCATENATE($D73,IF($F73&gt;=1000,$F73,CONCATENATE(0,$F73)),CONCATENATE(0,MROUND($AL73,2)+2)),CONCATENATE($D73,IF($F73&gt;=1000,$F73,CONCATENATE(0,$F73)),CONCATENATE(0,MROUND($AL73,2)-2))),SilencerParams!$E$3:$E$98,SilencerParams!Z$3:Z$98)</f>
        <v>#DIV/0!</v>
      </c>
      <c r="BK73" s="151" t="e">
        <f>IF($AL73&lt;2,LOOKUP(CONCATENATE($D73,IF($E73&gt;=1000,$E73,CONCATENATE(0,$E73)),"02"),SilencerParams!$E$3:$E$98,SilencerParams!S$3:S$98)/(LOG10(2)-LOG10(0.0001))*(LOG10($AL73)-LOG10(0.0001)),(BC73-AU73)/(LOG10(IF(MROUND($AL73,2)&lt;=$AL73,MROUND($AL73,2)+2,MROUND($AL73,2)-2))-LOG10(MROUND($AL73,2)))*(LOG10($AL73)-LOG10(MROUND($AL73,2)))+AU73)</f>
        <v>#DIV/0!</v>
      </c>
      <c r="BL73" s="151" t="e">
        <f>IF($AL73&lt;2,LOOKUP(CONCATENATE($D73,IF($E73&gt;=1000,$E73,CONCATENATE(0,$E73)),"02"),SilencerParams!$E$3:$E$98,SilencerParams!T$3:T$98)/(LOG10(2)-LOG10(0.0001))*(LOG10($AL73)-LOG10(0.0001)),(BD73-AV73)/(LOG10(IF(MROUND($AL73,2)&lt;=$AL73,MROUND($AL73,2)+2,MROUND($AL73,2)-2))-LOG10(MROUND($AL73,2)))*(LOG10($AL73)-LOG10(MROUND($AL73,2)))+AV73)</f>
        <v>#DIV/0!</v>
      </c>
      <c r="BM73" s="151" t="e">
        <f>IF($AL73&lt;2,LOOKUP(CONCATENATE($D73,IF($E73&gt;=1000,$E73,CONCATENATE(0,$E73)),"02"),SilencerParams!$E$3:$E$98,SilencerParams!U$3:U$98)/(LOG10(2)-LOG10(0.0001))*(LOG10($AL73)-LOG10(0.0001)),(BE73-AW73)/(LOG10(IF(MROUND($AL73,2)&lt;=$AL73,MROUND($AL73,2)+2,MROUND($AL73,2)-2))-LOG10(MROUND($AL73,2)))*(LOG10($AL73)-LOG10(MROUND($AL73,2)))+AW73)</f>
        <v>#DIV/0!</v>
      </c>
      <c r="BN73" s="151" t="e">
        <f>IF($AL73&lt;2,LOOKUP(CONCATENATE($D73,IF($E73&gt;=1000,$E73,CONCATENATE(0,$E73)),"02"),SilencerParams!$E$3:$E$98,SilencerParams!V$3:V$98)/(LOG10(2)-LOG10(0.0001))*(LOG10($AL73)-LOG10(0.0001)),(BF73-AX73)/(LOG10(IF(MROUND($AL73,2)&lt;=$AL73,MROUND($AL73,2)+2,MROUND($AL73,2)-2))-LOG10(MROUND($AL73,2)))*(LOG10($AL73)-LOG10(MROUND($AL73,2)))+AX73)</f>
        <v>#DIV/0!</v>
      </c>
      <c r="BO73" s="151" t="e">
        <f>IF($AL73&lt;2,LOOKUP(CONCATENATE($D73,IF($E73&gt;=1000,$E73,CONCATENATE(0,$E73)),"02"),SilencerParams!$E$3:$E$98,SilencerParams!W$3:W$98)/(LOG10(2)-LOG10(0.0001))*(LOG10($AL73)-LOG10(0.0001)),(BG73-AY73)/(LOG10(IF(MROUND($AL73,2)&lt;=$AL73,MROUND($AL73,2)+2,MROUND($AL73,2)-2))-LOG10(MROUND($AL73,2)))*(LOG10($AL73)-LOG10(MROUND($AL73,2)))+AY73)</f>
        <v>#DIV/0!</v>
      </c>
      <c r="BP73" s="151" t="e">
        <f>IF($AL73&lt;2,LOOKUP(CONCATENATE($D73,IF($E73&gt;=1000,$E73,CONCATENATE(0,$E73)),"02"),SilencerParams!$E$3:$E$98,SilencerParams!X$3:X$98)/(LOG10(2)-LOG10(0.0001))*(LOG10($AL73)-LOG10(0.0001)),(BH73-AZ73)/(LOG10(IF(MROUND($AL73,2)&lt;=$AL73,MROUND($AL73,2)+2,MROUND($AL73,2)-2))-LOG10(MROUND($AL73,2)))*(LOG10($AL73)-LOG10(MROUND($AL73,2)))+AZ73)</f>
        <v>#DIV/0!</v>
      </c>
      <c r="BQ73" s="151" t="e">
        <f>IF($AL73&lt;2,LOOKUP(CONCATENATE($D73,IF($E73&gt;=1000,$E73,CONCATENATE(0,$E73)),"02"),SilencerParams!$E$3:$E$98,SilencerParams!Y$3:Y$98)/(LOG10(2)-LOG10(0.0001))*(LOG10($AL73)-LOG10(0.0001)),(BI73-BA73)/(LOG10(IF(MROUND($AL73,2)&lt;=$AL73,MROUND($AL73,2)+2,MROUND($AL73,2)-2))-LOG10(MROUND($AL73,2)))*(LOG10($AL73)-LOG10(MROUND($AL73,2)))+BA73)</f>
        <v>#DIV/0!</v>
      </c>
      <c r="BR73" s="151" t="e">
        <f>IF($AL73&lt;2,LOOKUP(CONCATENATE($D73,IF($E73&gt;=1000,$E73,CONCATENATE(0,$E73)),"02"),SilencerParams!$E$3:$E$98,SilencerParams!Z$3:Z$98)/(LOG10(2)-LOG10(0.0001))*(LOG10($AL73)-LOG10(0.0001)),(BJ73-BB73)/(LOG10(IF(MROUND($AL73,2)&lt;=$AL73,MROUND($AL73,2)+2,MROUND($AL73,2)-2))-LOG10(MROUND($AL73,2)))*(LOG10($AL73)-LOG10(MROUND($AL73,2)))+BB73)</f>
        <v>#DIV/0!</v>
      </c>
      <c r="BS73" s="24" t="e">
        <f t="shared" si="45"/>
        <v>#DIV/0!</v>
      </c>
      <c r="BT73" s="24" t="e">
        <f t="shared" si="46"/>
        <v>#DIV/0!</v>
      </c>
      <c r="BU73" s="24" t="e">
        <f t="shared" si="47"/>
        <v>#DIV/0!</v>
      </c>
      <c r="BV73" s="24" t="e">
        <f t="shared" si="48"/>
        <v>#DIV/0!</v>
      </c>
      <c r="BW73" s="24" t="e">
        <f t="shared" si="49"/>
        <v>#DIV/0!</v>
      </c>
      <c r="BX73" s="24" t="e">
        <f t="shared" si="50"/>
        <v>#DIV/0!</v>
      </c>
      <c r="BY73" s="24" t="e">
        <f t="shared" si="51"/>
        <v>#DIV/0!</v>
      </c>
      <c r="BZ73" s="24" t="e">
        <f t="shared" si="52"/>
        <v>#DIV/0!</v>
      </c>
      <c r="CA73" s="24" t="e">
        <f>10*LOG10(IF(BS73="",0,POWER(10,((BS73+'ModelParams Lw'!$O$4)/10))) +IF(BT73="",0,POWER(10,((BT73+'ModelParams Lw'!$P$4)/10))) +IF(BU73="",0,POWER(10,((BU73+'ModelParams Lw'!$Q$4)/10))) +IF(BV73="",0,POWER(10,((BV73+'ModelParams Lw'!$R$4)/10))) +IF(BW73="",0,POWER(10,((BW73+'ModelParams Lw'!$S$4)/10))) +IF(BX73="",0,POWER(10,((BX73+'ModelParams Lw'!$T$4)/10))) +IF(BY73="",0,POWER(10,((BY73+'ModelParams Lw'!$U$4)/10)))+IF(BZ73="",0,POWER(10,((BZ73+'ModelParams Lw'!$V$4)/10))))</f>
        <v>#DIV/0!</v>
      </c>
      <c r="CB73" s="24" t="e">
        <f t="shared" si="53"/>
        <v>#DIV/0!</v>
      </c>
      <c r="CC73" s="24" t="e">
        <f>(BS73-'ModelParams Lw'!O$10)/'ModelParams Lw'!O$11</f>
        <v>#DIV/0!</v>
      </c>
      <c r="CD73" s="24" t="e">
        <f>(BT73-'ModelParams Lw'!P$10)/'ModelParams Lw'!P$11</f>
        <v>#DIV/0!</v>
      </c>
      <c r="CE73" s="24" t="e">
        <f>(BU73-'ModelParams Lw'!Q$10)/'ModelParams Lw'!Q$11</f>
        <v>#DIV/0!</v>
      </c>
      <c r="CF73" s="24" t="e">
        <f>(BV73-'ModelParams Lw'!R$10)/'ModelParams Lw'!R$11</f>
        <v>#DIV/0!</v>
      </c>
      <c r="CG73" s="24" t="e">
        <f>(BW73-'ModelParams Lw'!S$10)/'ModelParams Lw'!S$11</f>
        <v>#DIV/0!</v>
      </c>
      <c r="CH73" s="24" t="e">
        <f>(BX73-'ModelParams Lw'!T$10)/'ModelParams Lw'!T$11</f>
        <v>#DIV/0!</v>
      </c>
      <c r="CI73" s="24" t="e">
        <f>(BY73-'ModelParams Lw'!U$10)/'ModelParams Lw'!U$11</f>
        <v>#DIV/0!</v>
      </c>
      <c r="CJ73" s="24" t="e">
        <f>(BZ73-'ModelParams Lw'!V$10)/'ModelParams Lw'!V$11</f>
        <v>#DIV/0!</v>
      </c>
      <c r="CK73" s="24">
        <f>IF(Calcul!$E78="SW",'ModelParams Lw'!C$18+'ModelParams Lw'!C$19*LOG(CK$3)+'ModelParams Lw'!C$20*(PI()/4*($D73/1000)^2),IF('ModelParams Lw'!C$21+'ModelParams Lw'!C$22*LOG(CK$3)+'ModelParams Lw'!C$23*(PI()/4*($D73/1000)^2)&lt;'ModelParams Lw'!C$18+'ModelParams Lw'!C$19*LOG(CK$3)+'ModelParams Lw'!C$20*(PI()/4*($D73/1000)^2),'ModelParams Lw'!C$18+'ModelParams Lw'!C$19*LOG(CK$3)+'ModelParams Lw'!C$20*(PI()/4*($D73/1000)^2),'ModelParams Lw'!C$21+'ModelParams Lw'!C$22*LOG(CK$3)+'ModelParams Lw'!C$23*(PI()/4*($D73/1000)^2)))</f>
        <v>31.246735224896717</v>
      </c>
      <c r="CL73" s="24">
        <f>IF(Calcul!$E78="SW",'ModelParams Lw'!D$18+'ModelParams Lw'!D$19*LOG(CL$3)+'ModelParams Lw'!D$20*(PI()/4*($D73/1000)^2),IF('ModelParams Lw'!D$21+'ModelParams Lw'!D$22*LOG(CL$3)+'ModelParams Lw'!D$23*(PI()/4*($D73/1000)^2)&lt;'ModelParams Lw'!D$18+'ModelParams Lw'!D$19*LOG(CL$3)+'ModelParams Lw'!D$20*(PI()/4*($D73/1000)^2),'ModelParams Lw'!D$18+'ModelParams Lw'!D$19*LOG(CL$3)+'ModelParams Lw'!D$20*(PI()/4*($D73/1000)^2),'ModelParams Lw'!D$21+'ModelParams Lw'!D$22*LOG(CL$3)+'ModelParams Lw'!D$23*(PI()/4*($D73/1000)^2)))</f>
        <v>39.203910379364636</v>
      </c>
      <c r="CM73" s="24">
        <f>IF(Calcul!$E78="SW",'ModelParams Lw'!E$18+'ModelParams Lw'!E$19*LOG(CM$3)+'ModelParams Lw'!E$20*(PI()/4*($D73/1000)^2),IF('ModelParams Lw'!E$21+'ModelParams Lw'!E$22*LOG(CM$3)+'ModelParams Lw'!E$23*(PI()/4*($D73/1000)^2)&lt;'ModelParams Lw'!E$18+'ModelParams Lw'!E$19*LOG(CM$3)+'ModelParams Lw'!E$20*(PI()/4*($D73/1000)^2),'ModelParams Lw'!E$18+'ModelParams Lw'!E$19*LOG(CM$3)+'ModelParams Lw'!E$20*(PI()/4*($D73/1000)^2),'ModelParams Lw'!E$21+'ModelParams Lw'!E$22*LOG(CM$3)+'ModelParams Lw'!E$23*(PI()/4*($D73/1000)^2)))</f>
        <v>38.761096154158118</v>
      </c>
      <c r="CN73" s="24">
        <f>IF(Calcul!$E78="SW",'ModelParams Lw'!F$18+'ModelParams Lw'!F$19*LOG(CN$3)+'ModelParams Lw'!F$20*(PI()/4*($D73/1000)^2),IF('ModelParams Lw'!F$21+'ModelParams Lw'!F$22*LOG(CN$3)+'ModelParams Lw'!F$23*(PI()/4*($D73/1000)^2)&lt;'ModelParams Lw'!F$18+'ModelParams Lw'!F$19*LOG(CN$3)+'ModelParams Lw'!F$20*(PI()/4*($D73/1000)^2),'ModelParams Lw'!F$18+'ModelParams Lw'!F$19*LOG(CN$3)+'ModelParams Lw'!F$20*(PI()/4*($D73/1000)^2),'ModelParams Lw'!F$21+'ModelParams Lw'!F$22*LOG(CN$3)+'ModelParams Lw'!F$23*(PI()/4*($D73/1000)^2)))</f>
        <v>42.457901012674256</v>
      </c>
      <c r="CO73" s="24">
        <f>IF(Calcul!$E78="SW",'ModelParams Lw'!G$18+'ModelParams Lw'!G$19*LOG(CO$3)+'ModelParams Lw'!G$20*(PI()/4*($D73/1000)^2),IF('ModelParams Lw'!G$21+'ModelParams Lw'!G$22*LOG(CO$3)+'ModelParams Lw'!G$23*(PI()/4*($D73/1000)^2)&lt;'ModelParams Lw'!G$18+'ModelParams Lw'!G$19*LOG(CO$3)+'ModelParams Lw'!G$20*(PI()/4*($D73/1000)^2),'ModelParams Lw'!G$18+'ModelParams Lw'!G$19*LOG(CO$3)+'ModelParams Lw'!G$20*(PI()/4*($D73/1000)^2),'ModelParams Lw'!G$21+'ModelParams Lw'!G$22*LOG(CO$3)+'ModelParams Lw'!G$23*(PI()/4*($D73/1000)^2)))</f>
        <v>39.983812335865188</v>
      </c>
      <c r="CP73" s="24">
        <f>IF(Calcul!$E78="SW",'ModelParams Lw'!H$18+'ModelParams Lw'!H$19*LOG(CP$3)+'ModelParams Lw'!H$20*(PI()/4*($D73/1000)^2),IF('ModelParams Lw'!H$21+'ModelParams Lw'!H$22*LOG(CP$3)+'ModelParams Lw'!H$23*(PI()/4*($D73/1000)^2)&lt;'ModelParams Lw'!H$18+'ModelParams Lw'!H$19*LOG(CP$3)+'ModelParams Lw'!H$20*(PI()/4*($D73/1000)^2),'ModelParams Lw'!H$18+'ModelParams Lw'!H$19*LOG(CP$3)+'ModelParams Lw'!H$20*(PI()/4*($D73/1000)^2),'ModelParams Lw'!H$21+'ModelParams Lw'!H$22*LOG(CP$3)+'ModelParams Lw'!H$23*(PI()/4*($D73/1000)^2)))</f>
        <v>40.306137042572608</v>
      </c>
      <c r="CQ73" s="24">
        <f>IF(Calcul!$E78="SW",'ModelParams Lw'!I$18+'ModelParams Lw'!I$19*LOG(CQ$3)+'ModelParams Lw'!I$20*(PI()/4*($D73/1000)^2),IF('ModelParams Lw'!I$21+'ModelParams Lw'!I$22*LOG(CQ$3)+'ModelParams Lw'!I$23*(PI()/4*($D73/1000)^2)&lt;'ModelParams Lw'!I$18+'ModelParams Lw'!I$19*LOG(CQ$3)+'ModelParams Lw'!I$20*(PI()/4*($D73/1000)^2),'ModelParams Lw'!I$18+'ModelParams Lw'!I$19*LOG(CQ$3)+'ModelParams Lw'!I$20*(PI()/4*($D73/1000)^2),'ModelParams Lw'!I$21+'ModelParams Lw'!I$22*LOG(CQ$3)+'ModelParams Lw'!I$23*(PI()/4*($D73/1000)^2)))</f>
        <v>35.604370798776131</v>
      </c>
      <c r="CR73" s="24">
        <f>IF(Calcul!$E78="SW",'ModelParams Lw'!J$18+'ModelParams Lw'!J$19*LOG(CR$3)+'ModelParams Lw'!J$20*(PI()/4*($D73/1000)^2),IF('ModelParams Lw'!J$21+'ModelParams Lw'!J$22*LOG(CR$3)+'ModelParams Lw'!J$23*(PI()/4*($D73/1000)^2)&lt;'ModelParams Lw'!J$18+'ModelParams Lw'!J$19*LOG(CR$3)+'ModelParams Lw'!J$20*(PI()/4*($D73/1000)^2),'ModelParams Lw'!J$18+'ModelParams Lw'!J$19*LOG(CR$3)+'ModelParams Lw'!J$20*(PI()/4*($D73/1000)^2),'ModelParams Lw'!J$21+'ModelParams Lw'!J$22*LOG(CR$3)+'ModelParams Lw'!J$23*(PI()/4*($D73/1000)^2)))</f>
        <v>26.405199060578074</v>
      </c>
      <c r="CS73" s="24" t="e">
        <f t="shared" si="30"/>
        <v>#DIV/0!</v>
      </c>
      <c r="CT73" s="24" t="e">
        <f t="shared" si="31"/>
        <v>#DIV/0!</v>
      </c>
      <c r="CU73" s="24" t="e">
        <f t="shared" si="32"/>
        <v>#DIV/0!</v>
      </c>
      <c r="CV73" s="24" t="e">
        <f t="shared" si="33"/>
        <v>#DIV/0!</v>
      </c>
      <c r="CW73" s="24" t="e">
        <f t="shared" si="34"/>
        <v>#DIV/0!</v>
      </c>
      <c r="CX73" s="24" t="e">
        <f t="shared" si="35"/>
        <v>#DIV/0!</v>
      </c>
      <c r="CY73" s="24" t="e">
        <f t="shared" si="36"/>
        <v>#DIV/0!</v>
      </c>
      <c r="CZ73" s="24" t="e">
        <f t="shared" si="37"/>
        <v>#DIV/0!</v>
      </c>
      <c r="DA73" s="24" t="e">
        <f>10*LOG10(IF(CS73="",0,POWER(10,((CS73+'ModelParams Lw'!$O$4)/10))) +IF(CT73="",0,POWER(10,((CT73+'ModelParams Lw'!$P$4)/10))) +IF(CU73="",0,POWER(10,((CU73+'ModelParams Lw'!$Q$4)/10))) +IF(CV73="",0,POWER(10,((CV73+'ModelParams Lw'!$R$4)/10))) +IF(CW73="",0,POWER(10,((CW73+'ModelParams Lw'!$S$4)/10))) +IF(CX73="",0,POWER(10,((CX73+'ModelParams Lw'!$T$4)/10))) +IF(CY73="",0,POWER(10,((CY73+'ModelParams Lw'!$U$4)/10)))+IF(CZ73="",0,POWER(10,((CZ73+'ModelParams Lw'!$V$4)/10))))</f>
        <v>#DIV/0!</v>
      </c>
      <c r="DB73" s="24" t="e">
        <f t="shared" si="54"/>
        <v>#DIV/0!</v>
      </c>
      <c r="DC73" s="24" t="e">
        <f>(CS73-'ModelParams Lw'!$O$10)/'ModelParams Lw'!$O$11</f>
        <v>#DIV/0!</v>
      </c>
      <c r="DD73" s="24" t="e">
        <f>(CT73-'ModelParams Lw'!$P$10)/'ModelParams Lw'!$P$11</f>
        <v>#DIV/0!</v>
      </c>
      <c r="DE73" s="24" t="e">
        <f>(CU73-'ModelParams Lw'!$Q$10)/'ModelParams Lw'!$Q$11</f>
        <v>#DIV/0!</v>
      </c>
      <c r="DF73" s="24" t="e">
        <f>(CV73-'ModelParams Lw'!$R$10)/'ModelParams Lw'!$R$11</f>
        <v>#DIV/0!</v>
      </c>
      <c r="DG73" s="24" t="e">
        <f>(CW73-'ModelParams Lw'!$S$10)/'ModelParams Lw'!$S$11</f>
        <v>#DIV/0!</v>
      </c>
      <c r="DH73" s="24" t="e">
        <f>(CX73-'ModelParams Lw'!$T$10)/'ModelParams Lw'!$T$11</f>
        <v>#DIV/0!</v>
      </c>
      <c r="DI73" s="24" t="e">
        <f>(CY73-'ModelParams Lw'!$U$10)/'ModelParams Lw'!$U$11</f>
        <v>#DIV/0!</v>
      </c>
      <c r="DJ73" s="24" t="e">
        <f>(CZ73-'ModelParams Lw'!$V$10)/'ModelParams Lw'!$V$11</f>
        <v>#DIV/0!</v>
      </c>
    </row>
    <row r="74" spans="1:114">
      <c r="A74" s="12">
        <f>Calcul!B76</f>
        <v>0</v>
      </c>
      <c r="B74" s="12">
        <f t="shared" si="38"/>
        <v>0</v>
      </c>
      <c r="C74" s="12">
        <f>Calcul!C76</f>
        <v>0</v>
      </c>
      <c r="D74" s="12">
        <f>Calcul!D79</f>
        <v>0</v>
      </c>
      <c r="E74" s="12">
        <f t="shared" si="39"/>
        <v>400</v>
      </c>
      <c r="F74" s="12">
        <f t="shared" si="40"/>
        <v>900</v>
      </c>
      <c r="G74" s="12" t="e">
        <f t="shared" si="41"/>
        <v>#DIV/0!</v>
      </c>
      <c r="H74" s="24" t="e">
        <f t="shared" si="42"/>
        <v>#DIV/0!</v>
      </c>
      <c r="I74" s="24">
        <f>'ModelParams Lw'!$B$6*EXP('ModelParams Lw'!$C$6*D74)</f>
        <v>-0.98585217513044054</v>
      </c>
      <c r="J74" s="24">
        <f>'ModelParams Lw'!$B$7*D74^2+'ModelParams Lw'!$C$7*D74+'ModelParams Lw'!$D$7</f>
        <v>-7.1</v>
      </c>
      <c r="K74" s="24">
        <f>'ModelParams Lw'!$B$8*D74^2+'ModelParams Lw'!$C$8*D74+'ModelParams Lw'!$D$8</f>
        <v>46.485999999999997</v>
      </c>
      <c r="L74" s="21" t="e">
        <f t="shared" si="29"/>
        <v>#DIV/0!</v>
      </c>
      <c r="M74" s="21" t="e">
        <f t="shared" si="29"/>
        <v>#DIV/0!</v>
      </c>
      <c r="N74" s="21" t="e">
        <f t="shared" si="29"/>
        <v>#DIV/0!</v>
      </c>
      <c r="O74" s="21" t="e">
        <f t="shared" si="29"/>
        <v>#DIV/0!</v>
      </c>
      <c r="P74" s="21" t="e">
        <f t="shared" si="29"/>
        <v>#DIV/0!</v>
      </c>
      <c r="Q74" s="21" t="e">
        <f t="shared" si="29"/>
        <v>#DIV/0!</v>
      </c>
      <c r="R74" s="21" t="e">
        <f t="shared" si="29"/>
        <v>#DIV/0!</v>
      </c>
      <c r="S74" s="21" t="e">
        <f t="shared" si="29"/>
        <v>#DIV/0!</v>
      </c>
      <c r="T74" s="24" t="e">
        <f>'ModelParams Lw'!$B$3+'ModelParams Lw'!$B$4*LOG10($B74/3600/(PI()/4*($D74/1000)^2))+'ModelParams Lw'!$B$5*LOG10(2*$H74/(1.2*($B74/3600/(PI()/4*($D74/1000)^2))^2))+10*LOG10($D74/1000)+L74</f>
        <v>#DIV/0!</v>
      </c>
      <c r="U74" s="24" t="e">
        <f>'ModelParams Lw'!$B$3+'ModelParams Lw'!$B$4*LOG10($B74/3600/(PI()/4*($D74/1000)^2))+'ModelParams Lw'!$B$5*LOG10(2*$H74/(1.2*($B74/3600/(PI()/4*($D74/1000)^2))^2))+10*LOG10($D74/1000)+M74</f>
        <v>#DIV/0!</v>
      </c>
      <c r="V74" s="24" t="e">
        <f>'ModelParams Lw'!$B$3+'ModelParams Lw'!$B$4*LOG10($B74/3600/(PI()/4*($D74/1000)^2))+'ModelParams Lw'!$B$5*LOG10(2*$H74/(1.2*($B74/3600/(PI()/4*($D74/1000)^2))^2))+10*LOG10($D74/1000)+N74</f>
        <v>#DIV/0!</v>
      </c>
      <c r="W74" s="24" t="e">
        <f>'ModelParams Lw'!$B$3+'ModelParams Lw'!$B$4*LOG10($B74/3600/(PI()/4*($D74/1000)^2))+'ModelParams Lw'!$B$5*LOG10(2*$H74/(1.2*($B74/3600/(PI()/4*($D74/1000)^2))^2))+10*LOG10($D74/1000)+O74</f>
        <v>#DIV/0!</v>
      </c>
      <c r="X74" s="24" t="e">
        <f>'ModelParams Lw'!$B$3+'ModelParams Lw'!$B$4*LOG10($B74/3600/(PI()/4*($D74/1000)^2))+'ModelParams Lw'!$B$5*LOG10(2*$H74/(1.2*($B74/3600/(PI()/4*($D74/1000)^2))^2))+10*LOG10($D74/1000)+P74</f>
        <v>#DIV/0!</v>
      </c>
      <c r="Y74" s="24" t="e">
        <f>'ModelParams Lw'!$B$3+'ModelParams Lw'!$B$4*LOG10($B74/3600/(PI()/4*($D74/1000)^2))+'ModelParams Lw'!$B$5*LOG10(2*$H74/(1.2*($B74/3600/(PI()/4*($D74/1000)^2))^2))+10*LOG10($D74/1000)+Q74</f>
        <v>#DIV/0!</v>
      </c>
      <c r="Z74" s="24" t="e">
        <f>'ModelParams Lw'!$B$3+'ModelParams Lw'!$B$4*LOG10($B74/3600/(PI()/4*($D74/1000)^2))+'ModelParams Lw'!$B$5*LOG10(2*$H74/(1.2*($B74/3600/(PI()/4*($D74/1000)^2))^2))+10*LOG10($D74/1000)+R74</f>
        <v>#DIV/0!</v>
      </c>
      <c r="AA74" s="24" t="e">
        <f>'ModelParams Lw'!$B$3+'ModelParams Lw'!$B$4*LOG10($B74/3600/(PI()/4*($D74/1000)^2))+'ModelParams Lw'!$B$5*LOG10(2*$H74/(1.2*($B74/3600/(PI()/4*($D74/1000)^2))^2))+10*LOG10($D74/1000)+S74</f>
        <v>#DIV/0!</v>
      </c>
      <c r="AB74" s="24" t="e">
        <f>10*LOG10(IF(T74="",0,POWER(10,((T74+'ModelParams Lw'!$O$4)/10))) +IF(U74="",0,POWER(10,((U74+'ModelParams Lw'!$P$4)/10))) +IF(V74="",0,POWER(10,((V74+'ModelParams Lw'!$Q$4)/10))) +IF(W74="",0,POWER(10,((W74+'ModelParams Lw'!$R$4)/10))) +IF(X74="",0,POWER(10,((X74+'ModelParams Lw'!$S$4)/10))) +IF(Y74="",0,POWER(10,((Y74+'ModelParams Lw'!$T$4)/10))) +IF(Z74="",0,POWER(10,((Z74+'ModelParams Lw'!$U$4)/10)))+IF(AA74="",0,POWER(10,((AA74+'ModelParams Lw'!$V$4)/10))))</f>
        <v>#DIV/0!</v>
      </c>
      <c r="AC74" s="24" t="e">
        <f t="shared" si="43"/>
        <v>#DIV/0!</v>
      </c>
      <c r="AD74" s="24" t="e">
        <f>(T74-'ModelParams Lw'!O$10)/'ModelParams Lw'!O$11</f>
        <v>#DIV/0!</v>
      </c>
      <c r="AE74" s="24" t="e">
        <f>(U74-'ModelParams Lw'!P$10)/'ModelParams Lw'!P$11</f>
        <v>#DIV/0!</v>
      </c>
      <c r="AF74" s="24" t="e">
        <f>(V74-'ModelParams Lw'!Q$10)/'ModelParams Lw'!Q$11</f>
        <v>#DIV/0!</v>
      </c>
      <c r="AG74" s="24" t="e">
        <f>(W74-'ModelParams Lw'!R$10)/'ModelParams Lw'!R$11</f>
        <v>#DIV/0!</v>
      </c>
      <c r="AH74" s="24" t="e">
        <f>(X74-'ModelParams Lw'!S$10)/'ModelParams Lw'!S$11</f>
        <v>#DIV/0!</v>
      </c>
      <c r="AI74" s="24" t="e">
        <f>(Y74-'ModelParams Lw'!T$10)/'ModelParams Lw'!T$11</f>
        <v>#DIV/0!</v>
      </c>
      <c r="AJ74" s="24" t="e">
        <f>(Z74-'ModelParams Lw'!U$10)/'ModelParams Lw'!U$11</f>
        <v>#DIV/0!</v>
      </c>
      <c r="AK74" s="24" t="e">
        <f>(AA74-'ModelParams Lw'!V$10)/'ModelParams Lw'!V$11</f>
        <v>#DIV/0!</v>
      </c>
      <c r="AL74" s="24" t="e">
        <f t="shared" si="44"/>
        <v>#DIV/0!</v>
      </c>
      <c r="AM74" s="24" t="e">
        <f>LOOKUP($G74,SilencerParams!$E$3:$E$98,SilencerParams!K$3:K$98)</f>
        <v>#DIV/0!</v>
      </c>
      <c r="AN74" s="24" t="e">
        <f>LOOKUP($G74,SilencerParams!$E$3:$E$98,SilencerParams!L$3:L$98)</f>
        <v>#DIV/0!</v>
      </c>
      <c r="AO74" s="24" t="e">
        <f>LOOKUP($G74,SilencerParams!$E$3:$E$98,SilencerParams!M$3:M$98)</f>
        <v>#DIV/0!</v>
      </c>
      <c r="AP74" s="24" t="e">
        <f>LOOKUP($G74,SilencerParams!$E$3:$E$98,SilencerParams!N$3:N$98)</f>
        <v>#DIV/0!</v>
      </c>
      <c r="AQ74" s="24" t="e">
        <f>LOOKUP($G74,SilencerParams!$E$3:$E$98,SilencerParams!O$3:O$98)</f>
        <v>#DIV/0!</v>
      </c>
      <c r="AR74" s="24" t="e">
        <f>LOOKUP($G74,SilencerParams!$E$3:$E$98,SilencerParams!P$3:P$98)</f>
        <v>#DIV/0!</v>
      </c>
      <c r="AS74" s="24" t="e">
        <f>LOOKUP($G74,SilencerParams!$E$3:$E$98,SilencerParams!Q$3:Q$98)</f>
        <v>#DIV/0!</v>
      </c>
      <c r="AT74" s="24" t="e">
        <f>LOOKUP($G74,SilencerParams!$E$3:$E$98,SilencerParams!R$3:R$98)</f>
        <v>#DIV/0!</v>
      </c>
      <c r="AU74" s="151" t="e">
        <f>LOOKUP($G74,SilencerParams!$E$3:$E$98,SilencerParams!S$3:S$98)</f>
        <v>#DIV/0!</v>
      </c>
      <c r="AV74" s="151" t="e">
        <f>LOOKUP($G74,SilencerParams!$E$3:$E$98,SilencerParams!T$3:T$98)</f>
        <v>#DIV/0!</v>
      </c>
      <c r="AW74" s="151" t="e">
        <f>LOOKUP($G74,SilencerParams!$E$3:$E$98,SilencerParams!U$3:U$98)</f>
        <v>#DIV/0!</v>
      </c>
      <c r="AX74" s="151" t="e">
        <f>LOOKUP($G74,SilencerParams!$E$3:$E$98,SilencerParams!V$3:V$98)</f>
        <v>#DIV/0!</v>
      </c>
      <c r="AY74" s="151" t="e">
        <f>LOOKUP($G74,SilencerParams!$E$3:$E$98,SilencerParams!W$3:W$98)</f>
        <v>#DIV/0!</v>
      </c>
      <c r="AZ74" s="151" t="e">
        <f>LOOKUP($G74,SilencerParams!$E$3:$E$98,SilencerParams!X$3:X$98)</f>
        <v>#DIV/0!</v>
      </c>
      <c r="BA74" s="151" t="e">
        <f>LOOKUP($G74,SilencerParams!$E$3:$E$98,SilencerParams!Y$3:Y$98)</f>
        <v>#DIV/0!</v>
      </c>
      <c r="BB74" s="151" t="e">
        <f>LOOKUP($G74,SilencerParams!$E$3:$E$98,SilencerParams!Z$3:Z$98)</f>
        <v>#DIV/0!</v>
      </c>
      <c r="BC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LOOKUP(IF(MROUND($AL74,2)&lt;=$AL74,CONCATENATE($D74,IF($F74&gt;=1000,$F74,CONCATENATE(0,$F74)),CONCATENATE(0,MROUND($AL74,2)+2)),CONCATENATE($D74,IF($F74&gt;=1000,$F74,CONCATENATE(0,$F74)),CONCATENATE(0,MROUND($AL74,2)-2))),SilencerParams!$E$3:$E$98,SilencerParams!S$3:S$98)</f>
        <v>#DIV/0!</v>
      </c>
      <c r="BD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LOOKUP(IF(MROUND($AL74,2)&lt;=$AL74,CONCATENATE($D74,IF($F74&gt;=1000,$F74,CONCATENATE(0,$F74)),CONCATENATE(0,MROUND($AL74,2)+2)),CONCATENATE($D74,IF($F74&gt;=1000,$F74,CONCATENATE(0,$F74)),CONCATENATE(0,MROUND($AL74,2)-2))),SilencerParams!$E$3:$E$98,SilencerParams!T$3:T$98)</f>
        <v>#DIV/0!</v>
      </c>
      <c r="BE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LOOKUP(IF(MROUND($AL74,2)&lt;=$AL74,CONCATENATE($D74,IF($F74&gt;=1000,$F74,CONCATENATE(0,$F74)),CONCATENATE(0,MROUND($AL74,2)+2)),CONCATENATE($D74,IF($F74&gt;=1000,$F74,CONCATENATE(0,$F74)),CONCATENATE(0,MROUND($AL74,2)-2))),SilencerParams!$E$3:$E$98,SilencerParams!U$3:U$98)</f>
        <v>#DIV/0!</v>
      </c>
      <c r="BF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LOOKUP(IF(MROUND($AL74,2)&lt;=$AL74,CONCATENATE($D74,IF($F74&gt;=1000,$F74,CONCATENATE(0,$F74)),CONCATENATE(0,MROUND($AL74,2)+2)),CONCATENATE($D74,IF($F74&gt;=1000,$F74,CONCATENATE(0,$F74)),CONCATENATE(0,MROUND($AL74,2)-2))),SilencerParams!$E$3:$E$98,SilencerParams!V$3:V$98)</f>
        <v>#DIV/0!</v>
      </c>
      <c r="BG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LOOKUP(IF(MROUND($AL74,2)&lt;=$AL74,CONCATENATE($D74,IF($F74&gt;=1000,$F74,CONCATENATE(0,$F74)),CONCATENATE(0,MROUND($AL74,2)+2)),CONCATENATE($D74,IF($F74&gt;=1000,$F74,CONCATENATE(0,$F74)),CONCATENATE(0,MROUND($AL74,2)-2))),SilencerParams!$E$3:$E$98,SilencerParams!W$3:W$98)</f>
        <v>#DIV/0!</v>
      </c>
      <c r="BH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LOOKUP(IF(MROUND($AL74,2)&lt;=$AL74,CONCATENATE($D74,IF($F74&gt;=1000,$F74,CONCATENATE(0,$F74)),CONCATENATE(0,MROUND($AL74,2)+2)),CONCATENATE($D74,IF($F74&gt;=1000,$F74,CONCATENATE(0,$F74)),CONCATENATE(0,MROUND($AL74,2)-2))),SilencerParams!$E$3:$E$98,SilencerParams!X$3:X$98)</f>
        <v>#DIV/0!</v>
      </c>
      <c r="BI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LOOKUP(IF(MROUND($AL74,2)&lt;=$AL74,CONCATENATE($D74,IF($F74&gt;=1000,$F74,CONCATENATE(0,$F74)),CONCATENATE(0,MROUND($AL74,2)+2)),CONCATENATE($D74,IF($F74&gt;=1000,$F74,CONCATENATE(0,$F74)),CONCATENATE(0,MROUND($AL74,2)-2))),SilencerParams!$E$3:$E$98,SilencerParams!Y$3:Y$98)</f>
        <v>#DIV/0!</v>
      </c>
      <c r="BJ74" s="151" t="e">
        <f>LOOKUP(IF(MROUND($AL74,2)&lt;=$AL74,CONCATENATE($D74,IF($F74&gt;=1000,$F74,CONCATENATE(0,$F74)),CONCATENATE(0,MROUND($AL74,2)+2)),CONCATENATE($D74,IF($F74&gt;=1000,$F74,CONCATENATE(0,$F74)),CONCATENATE(0,MROUND($AL74,2)-2))),SilencerParams!$E$3:$E$98,SilencerParams!Z$3:Z$98)</f>
        <v>#DIV/0!</v>
      </c>
      <c r="BK74" s="151" t="e">
        <f>IF($AL74&lt;2,LOOKUP(CONCATENATE($D74,IF($E74&gt;=1000,$E74,CONCATENATE(0,$E74)),"02"),SilencerParams!$E$3:$E$98,SilencerParams!S$3:S$98)/(LOG10(2)-LOG10(0.0001))*(LOG10($AL74)-LOG10(0.0001)),(BC74-AU74)/(LOG10(IF(MROUND($AL74,2)&lt;=$AL74,MROUND($AL74,2)+2,MROUND($AL74,2)-2))-LOG10(MROUND($AL74,2)))*(LOG10($AL74)-LOG10(MROUND($AL74,2)))+AU74)</f>
        <v>#DIV/0!</v>
      </c>
      <c r="BL74" s="151" t="e">
        <f>IF($AL74&lt;2,LOOKUP(CONCATENATE($D74,IF($E74&gt;=1000,$E74,CONCATENATE(0,$E74)),"02"),SilencerParams!$E$3:$E$98,SilencerParams!T$3:T$98)/(LOG10(2)-LOG10(0.0001))*(LOG10($AL74)-LOG10(0.0001)),(BD74-AV74)/(LOG10(IF(MROUND($AL74,2)&lt;=$AL74,MROUND($AL74,2)+2,MROUND($AL74,2)-2))-LOG10(MROUND($AL74,2)))*(LOG10($AL74)-LOG10(MROUND($AL74,2)))+AV74)</f>
        <v>#DIV/0!</v>
      </c>
      <c r="BM74" s="151" t="e">
        <f>IF($AL74&lt;2,LOOKUP(CONCATENATE($D74,IF($E74&gt;=1000,$E74,CONCATENATE(0,$E74)),"02"),SilencerParams!$E$3:$E$98,SilencerParams!U$3:U$98)/(LOG10(2)-LOG10(0.0001))*(LOG10($AL74)-LOG10(0.0001)),(BE74-AW74)/(LOG10(IF(MROUND($AL74,2)&lt;=$AL74,MROUND($AL74,2)+2,MROUND($AL74,2)-2))-LOG10(MROUND($AL74,2)))*(LOG10($AL74)-LOG10(MROUND($AL74,2)))+AW74)</f>
        <v>#DIV/0!</v>
      </c>
      <c r="BN74" s="151" t="e">
        <f>IF($AL74&lt;2,LOOKUP(CONCATENATE($D74,IF($E74&gt;=1000,$E74,CONCATENATE(0,$E74)),"02"),SilencerParams!$E$3:$E$98,SilencerParams!V$3:V$98)/(LOG10(2)-LOG10(0.0001))*(LOG10($AL74)-LOG10(0.0001)),(BF74-AX74)/(LOG10(IF(MROUND($AL74,2)&lt;=$AL74,MROUND($AL74,2)+2,MROUND($AL74,2)-2))-LOG10(MROUND($AL74,2)))*(LOG10($AL74)-LOG10(MROUND($AL74,2)))+AX74)</f>
        <v>#DIV/0!</v>
      </c>
      <c r="BO74" s="151" t="e">
        <f>IF($AL74&lt;2,LOOKUP(CONCATENATE($D74,IF($E74&gt;=1000,$E74,CONCATENATE(0,$E74)),"02"),SilencerParams!$E$3:$E$98,SilencerParams!W$3:W$98)/(LOG10(2)-LOG10(0.0001))*(LOG10($AL74)-LOG10(0.0001)),(BG74-AY74)/(LOG10(IF(MROUND($AL74,2)&lt;=$AL74,MROUND($AL74,2)+2,MROUND($AL74,2)-2))-LOG10(MROUND($AL74,2)))*(LOG10($AL74)-LOG10(MROUND($AL74,2)))+AY74)</f>
        <v>#DIV/0!</v>
      </c>
      <c r="BP74" s="151" t="e">
        <f>IF($AL74&lt;2,LOOKUP(CONCATENATE($D74,IF($E74&gt;=1000,$E74,CONCATENATE(0,$E74)),"02"),SilencerParams!$E$3:$E$98,SilencerParams!X$3:X$98)/(LOG10(2)-LOG10(0.0001))*(LOG10($AL74)-LOG10(0.0001)),(BH74-AZ74)/(LOG10(IF(MROUND($AL74,2)&lt;=$AL74,MROUND($AL74,2)+2,MROUND($AL74,2)-2))-LOG10(MROUND($AL74,2)))*(LOG10($AL74)-LOG10(MROUND($AL74,2)))+AZ74)</f>
        <v>#DIV/0!</v>
      </c>
      <c r="BQ74" s="151" t="e">
        <f>IF($AL74&lt;2,LOOKUP(CONCATENATE($D74,IF($E74&gt;=1000,$E74,CONCATENATE(0,$E74)),"02"),SilencerParams!$E$3:$E$98,SilencerParams!Y$3:Y$98)/(LOG10(2)-LOG10(0.0001))*(LOG10($AL74)-LOG10(0.0001)),(BI74-BA74)/(LOG10(IF(MROUND($AL74,2)&lt;=$AL74,MROUND($AL74,2)+2,MROUND($AL74,2)-2))-LOG10(MROUND($AL74,2)))*(LOG10($AL74)-LOG10(MROUND($AL74,2)))+BA74)</f>
        <v>#DIV/0!</v>
      </c>
      <c r="BR74" s="151" t="e">
        <f>IF($AL74&lt;2,LOOKUP(CONCATENATE($D74,IF($E74&gt;=1000,$E74,CONCATENATE(0,$E74)),"02"),SilencerParams!$E$3:$E$98,SilencerParams!Z$3:Z$98)/(LOG10(2)-LOG10(0.0001))*(LOG10($AL74)-LOG10(0.0001)),(BJ74-BB74)/(LOG10(IF(MROUND($AL74,2)&lt;=$AL74,MROUND($AL74,2)+2,MROUND($AL74,2)-2))-LOG10(MROUND($AL74,2)))*(LOG10($AL74)-LOG10(MROUND($AL74,2)))+BB74)</f>
        <v>#DIV/0!</v>
      </c>
      <c r="BS74" s="24" t="e">
        <f t="shared" si="45"/>
        <v>#DIV/0!</v>
      </c>
      <c r="BT74" s="24" t="e">
        <f t="shared" si="46"/>
        <v>#DIV/0!</v>
      </c>
      <c r="BU74" s="24" t="e">
        <f t="shared" si="47"/>
        <v>#DIV/0!</v>
      </c>
      <c r="BV74" s="24" t="e">
        <f t="shared" si="48"/>
        <v>#DIV/0!</v>
      </c>
      <c r="BW74" s="24" t="e">
        <f t="shared" si="49"/>
        <v>#DIV/0!</v>
      </c>
      <c r="BX74" s="24" t="e">
        <f t="shared" si="50"/>
        <v>#DIV/0!</v>
      </c>
      <c r="BY74" s="24" t="e">
        <f t="shared" si="51"/>
        <v>#DIV/0!</v>
      </c>
      <c r="BZ74" s="24" t="e">
        <f t="shared" si="52"/>
        <v>#DIV/0!</v>
      </c>
      <c r="CA74" s="24" t="e">
        <f>10*LOG10(IF(BS74="",0,POWER(10,((BS74+'ModelParams Lw'!$O$4)/10))) +IF(BT74="",0,POWER(10,((BT74+'ModelParams Lw'!$P$4)/10))) +IF(BU74="",0,POWER(10,((BU74+'ModelParams Lw'!$Q$4)/10))) +IF(BV74="",0,POWER(10,((BV74+'ModelParams Lw'!$R$4)/10))) +IF(BW74="",0,POWER(10,((BW74+'ModelParams Lw'!$S$4)/10))) +IF(BX74="",0,POWER(10,((BX74+'ModelParams Lw'!$T$4)/10))) +IF(BY74="",0,POWER(10,((BY74+'ModelParams Lw'!$U$4)/10)))+IF(BZ74="",0,POWER(10,((BZ74+'ModelParams Lw'!$V$4)/10))))</f>
        <v>#DIV/0!</v>
      </c>
      <c r="CB74" s="24" t="e">
        <f t="shared" si="53"/>
        <v>#DIV/0!</v>
      </c>
      <c r="CC74" s="24" t="e">
        <f>(BS74-'ModelParams Lw'!O$10)/'ModelParams Lw'!O$11</f>
        <v>#DIV/0!</v>
      </c>
      <c r="CD74" s="24" t="e">
        <f>(BT74-'ModelParams Lw'!P$10)/'ModelParams Lw'!P$11</f>
        <v>#DIV/0!</v>
      </c>
      <c r="CE74" s="24" t="e">
        <f>(BU74-'ModelParams Lw'!Q$10)/'ModelParams Lw'!Q$11</f>
        <v>#DIV/0!</v>
      </c>
      <c r="CF74" s="24" t="e">
        <f>(BV74-'ModelParams Lw'!R$10)/'ModelParams Lw'!R$11</f>
        <v>#DIV/0!</v>
      </c>
      <c r="CG74" s="24" t="e">
        <f>(BW74-'ModelParams Lw'!S$10)/'ModelParams Lw'!S$11</f>
        <v>#DIV/0!</v>
      </c>
      <c r="CH74" s="24" t="e">
        <f>(BX74-'ModelParams Lw'!T$10)/'ModelParams Lw'!T$11</f>
        <v>#DIV/0!</v>
      </c>
      <c r="CI74" s="24" t="e">
        <f>(BY74-'ModelParams Lw'!U$10)/'ModelParams Lw'!U$11</f>
        <v>#DIV/0!</v>
      </c>
      <c r="CJ74" s="24" t="e">
        <f>(BZ74-'ModelParams Lw'!V$10)/'ModelParams Lw'!V$11</f>
        <v>#DIV/0!</v>
      </c>
      <c r="CK74" s="24">
        <f>IF(Calcul!$E79="SW",'ModelParams Lw'!C$18+'ModelParams Lw'!C$19*LOG(CK$3)+'ModelParams Lw'!C$20*(PI()/4*($D74/1000)^2),IF('ModelParams Lw'!C$21+'ModelParams Lw'!C$22*LOG(CK$3)+'ModelParams Lw'!C$23*(PI()/4*($D74/1000)^2)&lt;'ModelParams Lw'!C$18+'ModelParams Lw'!C$19*LOG(CK$3)+'ModelParams Lw'!C$20*(PI()/4*($D74/1000)^2),'ModelParams Lw'!C$18+'ModelParams Lw'!C$19*LOG(CK$3)+'ModelParams Lw'!C$20*(PI()/4*($D74/1000)^2),'ModelParams Lw'!C$21+'ModelParams Lw'!C$22*LOG(CK$3)+'ModelParams Lw'!C$23*(PI()/4*($D74/1000)^2)))</f>
        <v>31.246735224896717</v>
      </c>
      <c r="CL74" s="24">
        <f>IF(Calcul!$E79="SW",'ModelParams Lw'!D$18+'ModelParams Lw'!D$19*LOG(CL$3)+'ModelParams Lw'!D$20*(PI()/4*($D74/1000)^2),IF('ModelParams Lw'!D$21+'ModelParams Lw'!D$22*LOG(CL$3)+'ModelParams Lw'!D$23*(PI()/4*($D74/1000)^2)&lt;'ModelParams Lw'!D$18+'ModelParams Lw'!D$19*LOG(CL$3)+'ModelParams Lw'!D$20*(PI()/4*($D74/1000)^2),'ModelParams Lw'!D$18+'ModelParams Lw'!D$19*LOG(CL$3)+'ModelParams Lw'!D$20*(PI()/4*($D74/1000)^2),'ModelParams Lw'!D$21+'ModelParams Lw'!D$22*LOG(CL$3)+'ModelParams Lw'!D$23*(PI()/4*($D74/1000)^2)))</f>
        <v>39.203910379364636</v>
      </c>
      <c r="CM74" s="24">
        <f>IF(Calcul!$E79="SW",'ModelParams Lw'!E$18+'ModelParams Lw'!E$19*LOG(CM$3)+'ModelParams Lw'!E$20*(PI()/4*($D74/1000)^2),IF('ModelParams Lw'!E$21+'ModelParams Lw'!E$22*LOG(CM$3)+'ModelParams Lw'!E$23*(PI()/4*($D74/1000)^2)&lt;'ModelParams Lw'!E$18+'ModelParams Lw'!E$19*LOG(CM$3)+'ModelParams Lw'!E$20*(PI()/4*($D74/1000)^2),'ModelParams Lw'!E$18+'ModelParams Lw'!E$19*LOG(CM$3)+'ModelParams Lw'!E$20*(PI()/4*($D74/1000)^2),'ModelParams Lw'!E$21+'ModelParams Lw'!E$22*LOG(CM$3)+'ModelParams Lw'!E$23*(PI()/4*($D74/1000)^2)))</f>
        <v>38.761096154158118</v>
      </c>
      <c r="CN74" s="24">
        <f>IF(Calcul!$E79="SW",'ModelParams Lw'!F$18+'ModelParams Lw'!F$19*LOG(CN$3)+'ModelParams Lw'!F$20*(PI()/4*($D74/1000)^2),IF('ModelParams Lw'!F$21+'ModelParams Lw'!F$22*LOG(CN$3)+'ModelParams Lw'!F$23*(PI()/4*($D74/1000)^2)&lt;'ModelParams Lw'!F$18+'ModelParams Lw'!F$19*LOG(CN$3)+'ModelParams Lw'!F$20*(PI()/4*($D74/1000)^2),'ModelParams Lw'!F$18+'ModelParams Lw'!F$19*LOG(CN$3)+'ModelParams Lw'!F$20*(PI()/4*($D74/1000)^2),'ModelParams Lw'!F$21+'ModelParams Lw'!F$22*LOG(CN$3)+'ModelParams Lw'!F$23*(PI()/4*($D74/1000)^2)))</f>
        <v>42.457901012674256</v>
      </c>
      <c r="CO74" s="24">
        <f>IF(Calcul!$E79="SW",'ModelParams Lw'!G$18+'ModelParams Lw'!G$19*LOG(CO$3)+'ModelParams Lw'!G$20*(PI()/4*($D74/1000)^2),IF('ModelParams Lw'!G$21+'ModelParams Lw'!G$22*LOG(CO$3)+'ModelParams Lw'!G$23*(PI()/4*($D74/1000)^2)&lt;'ModelParams Lw'!G$18+'ModelParams Lw'!G$19*LOG(CO$3)+'ModelParams Lw'!G$20*(PI()/4*($D74/1000)^2),'ModelParams Lw'!G$18+'ModelParams Lw'!G$19*LOG(CO$3)+'ModelParams Lw'!G$20*(PI()/4*($D74/1000)^2),'ModelParams Lw'!G$21+'ModelParams Lw'!G$22*LOG(CO$3)+'ModelParams Lw'!G$23*(PI()/4*($D74/1000)^2)))</f>
        <v>39.983812335865188</v>
      </c>
      <c r="CP74" s="24">
        <f>IF(Calcul!$E79="SW",'ModelParams Lw'!H$18+'ModelParams Lw'!H$19*LOG(CP$3)+'ModelParams Lw'!H$20*(PI()/4*($D74/1000)^2),IF('ModelParams Lw'!H$21+'ModelParams Lw'!H$22*LOG(CP$3)+'ModelParams Lw'!H$23*(PI()/4*($D74/1000)^2)&lt;'ModelParams Lw'!H$18+'ModelParams Lw'!H$19*LOG(CP$3)+'ModelParams Lw'!H$20*(PI()/4*($D74/1000)^2),'ModelParams Lw'!H$18+'ModelParams Lw'!H$19*LOG(CP$3)+'ModelParams Lw'!H$20*(PI()/4*($D74/1000)^2),'ModelParams Lw'!H$21+'ModelParams Lw'!H$22*LOG(CP$3)+'ModelParams Lw'!H$23*(PI()/4*($D74/1000)^2)))</f>
        <v>40.306137042572608</v>
      </c>
      <c r="CQ74" s="24">
        <f>IF(Calcul!$E79="SW",'ModelParams Lw'!I$18+'ModelParams Lw'!I$19*LOG(CQ$3)+'ModelParams Lw'!I$20*(PI()/4*($D74/1000)^2),IF('ModelParams Lw'!I$21+'ModelParams Lw'!I$22*LOG(CQ$3)+'ModelParams Lw'!I$23*(PI()/4*($D74/1000)^2)&lt;'ModelParams Lw'!I$18+'ModelParams Lw'!I$19*LOG(CQ$3)+'ModelParams Lw'!I$20*(PI()/4*($D74/1000)^2),'ModelParams Lw'!I$18+'ModelParams Lw'!I$19*LOG(CQ$3)+'ModelParams Lw'!I$20*(PI()/4*($D74/1000)^2),'ModelParams Lw'!I$21+'ModelParams Lw'!I$22*LOG(CQ$3)+'ModelParams Lw'!I$23*(PI()/4*($D74/1000)^2)))</f>
        <v>35.604370798776131</v>
      </c>
      <c r="CR74" s="24">
        <f>IF(Calcul!$E79="SW",'ModelParams Lw'!J$18+'ModelParams Lw'!J$19*LOG(CR$3)+'ModelParams Lw'!J$20*(PI()/4*($D74/1000)^2),IF('ModelParams Lw'!J$21+'ModelParams Lw'!J$22*LOG(CR$3)+'ModelParams Lw'!J$23*(PI()/4*($D74/1000)^2)&lt;'ModelParams Lw'!J$18+'ModelParams Lw'!J$19*LOG(CR$3)+'ModelParams Lw'!J$20*(PI()/4*($D74/1000)^2),'ModelParams Lw'!J$18+'ModelParams Lw'!J$19*LOG(CR$3)+'ModelParams Lw'!J$20*(PI()/4*($D74/1000)^2),'ModelParams Lw'!J$21+'ModelParams Lw'!J$22*LOG(CR$3)+'ModelParams Lw'!J$23*(PI()/4*($D74/1000)^2)))</f>
        <v>26.405199060578074</v>
      </c>
      <c r="CS74" s="24" t="e">
        <f t="shared" si="30"/>
        <v>#DIV/0!</v>
      </c>
      <c r="CT74" s="24" t="e">
        <f t="shared" si="31"/>
        <v>#DIV/0!</v>
      </c>
      <c r="CU74" s="24" t="e">
        <f t="shared" si="32"/>
        <v>#DIV/0!</v>
      </c>
      <c r="CV74" s="24" t="e">
        <f t="shared" si="33"/>
        <v>#DIV/0!</v>
      </c>
      <c r="CW74" s="24" t="e">
        <f t="shared" si="34"/>
        <v>#DIV/0!</v>
      </c>
      <c r="CX74" s="24" t="e">
        <f t="shared" si="35"/>
        <v>#DIV/0!</v>
      </c>
      <c r="CY74" s="24" t="e">
        <f t="shared" si="36"/>
        <v>#DIV/0!</v>
      </c>
      <c r="CZ74" s="24" t="e">
        <f t="shared" si="37"/>
        <v>#DIV/0!</v>
      </c>
      <c r="DA74" s="24" t="e">
        <f>10*LOG10(IF(CS74="",0,POWER(10,((CS74+'ModelParams Lw'!$O$4)/10))) +IF(CT74="",0,POWER(10,((CT74+'ModelParams Lw'!$P$4)/10))) +IF(CU74="",0,POWER(10,((CU74+'ModelParams Lw'!$Q$4)/10))) +IF(CV74="",0,POWER(10,((CV74+'ModelParams Lw'!$R$4)/10))) +IF(CW74="",0,POWER(10,((CW74+'ModelParams Lw'!$S$4)/10))) +IF(CX74="",0,POWER(10,((CX74+'ModelParams Lw'!$T$4)/10))) +IF(CY74="",0,POWER(10,((CY74+'ModelParams Lw'!$U$4)/10)))+IF(CZ74="",0,POWER(10,((CZ74+'ModelParams Lw'!$V$4)/10))))</f>
        <v>#DIV/0!</v>
      </c>
      <c r="DB74" s="24" t="e">
        <f t="shared" si="54"/>
        <v>#DIV/0!</v>
      </c>
      <c r="DC74" s="24" t="e">
        <f>(CS74-'ModelParams Lw'!$O$10)/'ModelParams Lw'!$O$11</f>
        <v>#DIV/0!</v>
      </c>
      <c r="DD74" s="24" t="e">
        <f>(CT74-'ModelParams Lw'!$P$10)/'ModelParams Lw'!$P$11</f>
        <v>#DIV/0!</v>
      </c>
      <c r="DE74" s="24" t="e">
        <f>(CU74-'ModelParams Lw'!$Q$10)/'ModelParams Lw'!$Q$11</f>
        <v>#DIV/0!</v>
      </c>
      <c r="DF74" s="24" t="e">
        <f>(CV74-'ModelParams Lw'!$R$10)/'ModelParams Lw'!$R$11</f>
        <v>#DIV/0!</v>
      </c>
      <c r="DG74" s="24" t="e">
        <f>(CW74-'ModelParams Lw'!$S$10)/'ModelParams Lw'!$S$11</f>
        <v>#DIV/0!</v>
      </c>
      <c r="DH74" s="24" t="e">
        <f>(CX74-'ModelParams Lw'!$T$10)/'ModelParams Lw'!$T$11</f>
        <v>#DIV/0!</v>
      </c>
      <c r="DI74" s="24" t="e">
        <f>(CY74-'ModelParams Lw'!$U$10)/'ModelParams Lw'!$U$11</f>
        <v>#DIV/0!</v>
      </c>
      <c r="DJ74" s="24" t="e">
        <f>(CZ74-'ModelParams Lw'!$V$10)/'ModelParams Lw'!$V$11</f>
        <v>#DIV/0!</v>
      </c>
    </row>
    <row r="75" spans="1:114">
      <c r="A75" s="12">
        <f>Calcul!B77</f>
        <v>0</v>
      </c>
      <c r="B75" s="12">
        <f t="shared" si="38"/>
        <v>0</v>
      </c>
      <c r="C75" s="12">
        <f>Calcul!C77</f>
        <v>0</v>
      </c>
      <c r="D75" s="12">
        <f>Calcul!D80</f>
        <v>0</v>
      </c>
      <c r="E75" s="12">
        <f t="shared" si="39"/>
        <v>400</v>
      </c>
      <c r="F75" s="12">
        <f t="shared" si="40"/>
        <v>900</v>
      </c>
      <c r="G75" s="12" t="e">
        <f t="shared" si="41"/>
        <v>#DIV/0!</v>
      </c>
      <c r="H75" s="24" t="e">
        <f t="shared" si="42"/>
        <v>#DIV/0!</v>
      </c>
      <c r="I75" s="24">
        <f>'ModelParams Lw'!$B$6*EXP('ModelParams Lw'!$C$6*D75)</f>
        <v>-0.98585217513044054</v>
      </c>
      <c r="J75" s="24">
        <f>'ModelParams Lw'!$B$7*D75^2+'ModelParams Lw'!$C$7*D75+'ModelParams Lw'!$D$7</f>
        <v>-7.1</v>
      </c>
      <c r="K75" s="24">
        <f>'ModelParams Lw'!$B$8*D75^2+'ModelParams Lw'!$C$8*D75+'ModelParams Lw'!$D$8</f>
        <v>46.485999999999997</v>
      </c>
      <c r="L75" s="21" t="e">
        <f t="shared" si="29"/>
        <v>#DIV/0!</v>
      </c>
      <c r="M75" s="21" t="e">
        <f t="shared" si="29"/>
        <v>#DIV/0!</v>
      </c>
      <c r="N75" s="21" t="e">
        <f t="shared" si="29"/>
        <v>#DIV/0!</v>
      </c>
      <c r="O75" s="21" t="e">
        <f t="shared" si="29"/>
        <v>#DIV/0!</v>
      </c>
      <c r="P75" s="21" t="e">
        <f t="shared" si="29"/>
        <v>#DIV/0!</v>
      </c>
      <c r="Q75" s="21" t="e">
        <f t="shared" si="29"/>
        <v>#DIV/0!</v>
      </c>
      <c r="R75" s="21" t="e">
        <f t="shared" si="29"/>
        <v>#DIV/0!</v>
      </c>
      <c r="S75" s="21" t="e">
        <f t="shared" si="29"/>
        <v>#DIV/0!</v>
      </c>
      <c r="T75" s="24" t="e">
        <f>'ModelParams Lw'!$B$3+'ModelParams Lw'!$B$4*LOG10($B75/3600/(PI()/4*($D75/1000)^2))+'ModelParams Lw'!$B$5*LOG10(2*$H75/(1.2*($B75/3600/(PI()/4*($D75/1000)^2))^2))+10*LOG10($D75/1000)+L75</f>
        <v>#DIV/0!</v>
      </c>
      <c r="U75" s="24" t="e">
        <f>'ModelParams Lw'!$B$3+'ModelParams Lw'!$B$4*LOG10($B75/3600/(PI()/4*($D75/1000)^2))+'ModelParams Lw'!$B$5*LOG10(2*$H75/(1.2*($B75/3600/(PI()/4*($D75/1000)^2))^2))+10*LOG10($D75/1000)+M75</f>
        <v>#DIV/0!</v>
      </c>
      <c r="V75" s="24" t="e">
        <f>'ModelParams Lw'!$B$3+'ModelParams Lw'!$B$4*LOG10($B75/3600/(PI()/4*($D75/1000)^2))+'ModelParams Lw'!$B$5*LOG10(2*$H75/(1.2*($B75/3600/(PI()/4*($D75/1000)^2))^2))+10*LOG10($D75/1000)+N75</f>
        <v>#DIV/0!</v>
      </c>
      <c r="W75" s="24" t="e">
        <f>'ModelParams Lw'!$B$3+'ModelParams Lw'!$B$4*LOG10($B75/3600/(PI()/4*($D75/1000)^2))+'ModelParams Lw'!$B$5*LOG10(2*$H75/(1.2*($B75/3600/(PI()/4*($D75/1000)^2))^2))+10*LOG10($D75/1000)+O75</f>
        <v>#DIV/0!</v>
      </c>
      <c r="X75" s="24" t="e">
        <f>'ModelParams Lw'!$B$3+'ModelParams Lw'!$B$4*LOG10($B75/3600/(PI()/4*($D75/1000)^2))+'ModelParams Lw'!$B$5*LOG10(2*$H75/(1.2*($B75/3600/(PI()/4*($D75/1000)^2))^2))+10*LOG10($D75/1000)+P75</f>
        <v>#DIV/0!</v>
      </c>
      <c r="Y75" s="24" t="e">
        <f>'ModelParams Lw'!$B$3+'ModelParams Lw'!$B$4*LOG10($B75/3600/(PI()/4*($D75/1000)^2))+'ModelParams Lw'!$B$5*LOG10(2*$H75/(1.2*($B75/3600/(PI()/4*($D75/1000)^2))^2))+10*LOG10($D75/1000)+Q75</f>
        <v>#DIV/0!</v>
      </c>
      <c r="Z75" s="24" t="e">
        <f>'ModelParams Lw'!$B$3+'ModelParams Lw'!$B$4*LOG10($B75/3600/(PI()/4*($D75/1000)^2))+'ModelParams Lw'!$B$5*LOG10(2*$H75/(1.2*($B75/3600/(PI()/4*($D75/1000)^2))^2))+10*LOG10($D75/1000)+R75</f>
        <v>#DIV/0!</v>
      </c>
      <c r="AA75" s="24" t="e">
        <f>'ModelParams Lw'!$B$3+'ModelParams Lw'!$B$4*LOG10($B75/3600/(PI()/4*($D75/1000)^2))+'ModelParams Lw'!$B$5*LOG10(2*$H75/(1.2*($B75/3600/(PI()/4*($D75/1000)^2))^2))+10*LOG10($D75/1000)+S75</f>
        <v>#DIV/0!</v>
      </c>
      <c r="AB75" s="24" t="e">
        <f>10*LOG10(IF(T75="",0,POWER(10,((T75+'ModelParams Lw'!$O$4)/10))) +IF(U75="",0,POWER(10,((U75+'ModelParams Lw'!$P$4)/10))) +IF(V75="",0,POWER(10,((V75+'ModelParams Lw'!$Q$4)/10))) +IF(W75="",0,POWER(10,((W75+'ModelParams Lw'!$R$4)/10))) +IF(X75="",0,POWER(10,((X75+'ModelParams Lw'!$S$4)/10))) +IF(Y75="",0,POWER(10,((Y75+'ModelParams Lw'!$T$4)/10))) +IF(Z75="",0,POWER(10,((Z75+'ModelParams Lw'!$U$4)/10)))+IF(AA75="",0,POWER(10,((AA75+'ModelParams Lw'!$V$4)/10))))</f>
        <v>#DIV/0!</v>
      </c>
      <c r="AC75" s="24" t="e">
        <f t="shared" si="43"/>
        <v>#DIV/0!</v>
      </c>
      <c r="AD75" s="24" t="e">
        <f>(T75-'ModelParams Lw'!O$10)/'ModelParams Lw'!O$11</f>
        <v>#DIV/0!</v>
      </c>
      <c r="AE75" s="24" t="e">
        <f>(U75-'ModelParams Lw'!P$10)/'ModelParams Lw'!P$11</f>
        <v>#DIV/0!</v>
      </c>
      <c r="AF75" s="24" t="e">
        <f>(V75-'ModelParams Lw'!Q$10)/'ModelParams Lw'!Q$11</f>
        <v>#DIV/0!</v>
      </c>
      <c r="AG75" s="24" t="e">
        <f>(W75-'ModelParams Lw'!R$10)/'ModelParams Lw'!R$11</f>
        <v>#DIV/0!</v>
      </c>
      <c r="AH75" s="24" t="e">
        <f>(X75-'ModelParams Lw'!S$10)/'ModelParams Lw'!S$11</f>
        <v>#DIV/0!</v>
      </c>
      <c r="AI75" s="24" t="e">
        <f>(Y75-'ModelParams Lw'!T$10)/'ModelParams Lw'!T$11</f>
        <v>#DIV/0!</v>
      </c>
      <c r="AJ75" s="24" t="e">
        <f>(Z75-'ModelParams Lw'!U$10)/'ModelParams Lw'!U$11</f>
        <v>#DIV/0!</v>
      </c>
      <c r="AK75" s="24" t="e">
        <f>(AA75-'ModelParams Lw'!V$10)/'ModelParams Lw'!V$11</f>
        <v>#DIV/0!</v>
      </c>
      <c r="AL75" s="24" t="e">
        <f t="shared" si="44"/>
        <v>#DIV/0!</v>
      </c>
      <c r="AM75" s="24" t="e">
        <f>LOOKUP($G75,SilencerParams!$E$3:$E$98,SilencerParams!K$3:K$98)</f>
        <v>#DIV/0!</v>
      </c>
      <c r="AN75" s="24" t="e">
        <f>LOOKUP($G75,SilencerParams!$E$3:$E$98,SilencerParams!L$3:L$98)</f>
        <v>#DIV/0!</v>
      </c>
      <c r="AO75" s="24" t="e">
        <f>LOOKUP($G75,SilencerParams!$E$3:$E$98,SilencerParams!M$3:M$98)</f>
        <v>#DIV/0!</v>
      </c>
      <c r="AP75" s="24" t="e">
        <f>LOOKUP($G75,SilencerParams!$E$3:$E$98,SilencerParams!N$3:N$98)</f>
        <v>#DIV/0!</v>
      </c>
      <c r="AQ75" s="24" t="e">
        <f>LOOKUP($G75,SilencerParams!$E$3:$E$98,SilencerParams!O$3:O$98)</f>
        <v>#DIV/0!</v>
      </c>
      <c r="AR75" s="24" t="e">
        <f>LOOKUP($G75,SilencerParams!$E$3:$E$98,SilencerParams!P$3:P$98)</f>
        <v>#DIV/0!</v>
      </c>
      <c r="AS75" s="24" t="e">
        <f>LOOKUP($G75,SilencerParams!$E$3:$E$98,SilencerParams!Q$3:Q$98)</f>
        <v>#DIV/0!</v>
      </c>
      <c r="AT75" s="24" t="e">
        <f>LOOKUP($G75,SilencerParams!$E$3:$E$98,SilencerParams!R$3:R$98)</f>
        <v>#DIV/0!</v>
      </c>
      <c r="AU75" s="151" t="e">
        <f>LOOKUP($G75,SilencerParams!$E$3:$E$98,SilencerParams!S$3:S$98)</f>
        <v>#DIV/0!</v>
      </c>
      <c r="AV75" s="151" t="e">
        <f>LOOKUP($G75,SilencerParams!$E$3:$E$98,SilencerParams!T$3:T$98)</f>
        <v>#DIV/0!</v>
      </c>
      <c r="AW75" s="151" t="e">
        <f>LOOKUP($G75,SilencerParams!$E$3:$E$98,SilencerParams!U$3:U$98)</f>
        <v>#DIV/0!</v>
      </c>
      <c r="AX75" s="151" t="e">
        <f>LOOKUP($G75,SilencerParams!$E$3:$E$98,SilencerParams!V$3:V$98)</f>
        <v>#DIV/0!</v>
      </c>
      <c r="AY75" s="151" t="e">
        <f>LOOKUP($G75,SilencerParams!$E$3:$E$98,SilencerParams!W$3:W$98)</f>
        <v>#DIV/0!</v>
      </c>
      <c r="AZ75" s="151" t="e">
        <f>LOOKUP($G75,SilencerParams!$E$3:$E$98,SilencerParams!X$3:X$98)</f>
        <v>#DIV/0!</v>
      </c>
      <c r="BA75" s="151" t="e">
        <f>LOOKUP($G75,SilencerParams!$E$3:$E$98,SilencerParams!Y$3:Y$98)</f>
        <v>#DIV/0!</v>
      </c>
      <c r="BB75" s="151" t="e">
        <f>LOOKUP($G75,SilencerParams!$E$3:$E$98,SilencerParams!Z$3:Z$98)</f>
        <v>#DIV/0!</v>
      </c>
      <c r="BC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LOOKUP(IF(MROUND($AL75,2)&lt;=$AL75,CONCATENATE($D75,IF($F75&gt;=1000,$F75,CONCATENATE(0,$F75)),CONCATENATE(0,MROUND($AL75,2)+2)),CONCATENATE($D75,IF($F75&gt;=1000,$F75,CONCATENATE(0,$F75)),CONCATENATE(0,MROUND($AL75,2)-2))),SilencerParams!$E$3:$E$98,SilencerParams!S$3:S$98)</f>
        <v>#DIV/0!</v>
      </c>
      <c r="BD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LOOKUP(IF(MROUND($AL75,2)&lt;=$AL75,CONCATENATE($D75,IF($F75&gt;=1000,$F75,CONCATENATE(0,$F75)),CONCATENATE(0,MROUND($AL75,2)+2)),CONCATENATE($D75,IF($F75&gt;=1000,$F75,CONCATENATE(0,$F75)),CONCATENATE(0,MROUND($AL75,2)-2))),SilencerParams!$E$3:$E$98,SilencerParams!T$3:T$98)</f>
        <v>#DIV/0!</v>
      </c>
      <c r="BE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LOOKUP(IF(MROUND($AL75,2)&lt;=$AL75,CONCATENATE($D75,IF($F75&gt;=1000,$F75,CONCATENATE(0,$F75)),CONCATENATE(0,MROUND($AL75,2)+2)),CONCATENATE($D75,IF($F75&gt;=1000,$F75,CONCATENATE(0,$F75)),CONCATENATE(0,MROUND($AL75,2)-2))),SilencerParams!$E$3:$E$98,SilencerParams!U$3:U$98)</f>
        <v>#DIV/0!</v>
      </c>
      <c r="BF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LOOKUP(IF(MROUND($AL75,2)&lt;=$AL75,CONCATENATE($D75,IF($F75&gt;=1000,$F75,CONCATENATE(0,$F75)),CONCATENATE(0,MROUND($AL75,2)+2)),CONCATENATE($D75,IF($F75&gt;=1000,$F75,CONCATENATE(0,$F75)),CONCATENATE(0,MROUND($AL75,2)-2))),SilencerParams!$E$3:$E$98,SilencerParams!V$3:V$98)</f>
        <v>#DIV/0!</v>
      </c>
      <c r="BG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LOOKUP(IF(MROUND($AL75,2)&lt;=$AL75,CONCATENATE($D75,IF($F75&gt;=1000,$F75,CONCATENATE(0,$F75)),CONCATENATE(0,MROUND($AL75,2)+2)),CONCATENATE($D75,IF($F75&gt;=1000,$F75,CONCATENATE(0,$F75)),CONCATENATE(0,MROUND($AL75,2)-2))),SilencerParams!$E$3:$E$98,SilencerParams!W$3:W$98)</f>
        <v>#DIV/0!</v>
      </c>
      <c r="BH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LOOKUP(IF(MROUND($AL75,2)&lt;=$AL75,CONCATENATE($D75,IF($F75&gt;=1000,$F75,CONCATENATE(0,$F75)),CONCATENATE(0,MROUND($AL75,2)+2)),CONCATENATE($D75,IF($F75&gt;=1000,$F75,CONCATENATE(0,$F75)),CONCATENATE(0,MROUND($AL75,2)-2))),SilencerParams!$E$3:$E$98,SilencerParams!X$3:X$98)</f>
        <v>#DIV/0!</v>
      </c>
      <c r="BI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LOOKUP(IF(MROUND($AL75,2)&lt;=$AL75,CONCATENATE($D75,IF($F75&gt;=1000,$F75,CONCATENATE(0,$F75)),CONCATENATE(0,MROUND($AL75,2)+2)),CONCATENATE($D75,IF($F75&gt;=1000,$F75,CONCATENATE(0,$F75)),CONCATENATE(0,MROUND($AL75,2)-2))),SilencerParams!$E$3:$E$98,SilencerParams!Y$3:Y$98)</f>
        <v>#DIV/0!</v>
      </c>
      <c r="BJ75" s="151" t="e">
        <f>LOOKUP(IF(MROUND($AL75,2)&lt;=$AL75,CONCATENATE($D75,IF($F75&gt;=1000,$F75,CONCATENATE(0,$F75)),CONCATENATE(0,MROUND($AL75,2)+2)),CONCATENATE($D75,IF($F75&gt;=1000,$F75,CONCATENATE(0,$F75)),CONCATENATE(0,MROUND($AL75,2)-2))),SilencerParams!$E$3:$E$98,SilencerParams!Z$3:Z$98)</f>
        <v>#DIV/0!</v>
      </c>
      <c r="BK75" s="151" t="e">
        <f>IF($AL75&lt;2,LOOKUP(CONCATENATE($D75,IF($E75&gt;=1000,$E75,CONCATENATE(0,$E75)),"02"),SilencerParams!$E$3:$E$98,SilencerParams!S$3:S$98)/(LOG10(2)-LOG10(0.0001))*(LOG10($AL75)-LOG10(0.0001)),(BC75-AU75)/(LOG10(IF(MROUND($AL75,2)&lt;=$AL75,MROUND($AL75,2)+2,MROUND($AL75,2)-2))-LOG10(MROUND($AL75,2)))*(LOG10($AL75)-LOG10(MROUND($AL75,2)))+AU75)</f>
        <v>#DIV/0!</v>
      </c>
      <c r="BL75" s="151" t="e">
        <f>IF($AL75&lt;2,LOOKUP(CONCATENATE($D75,IF($E75&gt;=1000,$E75,CONCATENATE(0,$E75)),"02"),SilencerParams!$E$3:$E$98,SilencerParams!T$3:T$98)/(LOG10(2)-LOG10(0.0001))*(LOG10($AL75)-LOG10(0.0001)),(BD75-AV75)/(LOG10(IF(MROUND($AL75,2)&lt;=$AL75,MROUND($AL75,2)+2,MROUND($AL75,2)-2))-LOG10(MROUND($AL75,2)))*(LOG10($AL75)-LOG10(MROUND($AL75,2)))+AV75)</f>
        <v>#DIV/0!</v>
      </c>
      <c r="BM75" s="151" t="e">
        <f>IF($AL75&lt;2,LOOKUP(CONCATENATE($D75,IF($E75&gt;=1000,$E75,CONCATENATE(0,$E75)),"02"),SilencerParams!$E$3:$E$98,SilencerParams!U$3:U$98)/(LOG10(2)-LOG10(0.0001))*(LOG10($AL75)-LOG10(0.0001)),(BE75-AW75)/(LOG10(IF(MROUND($AL75,2)&lt;=$AL75,MROUND($AL75,2)+2,MROUND($AL75,2)-2))-LOG10(MROUND($AL75,2)))*(LOG10($AL75)-LOG10(MROUND($AL75,2)))+AW75)</f>
        <v>#DIV/0!</v>
      </c>
      <c r="BN75" s="151" t="e">
        <f>IF($AL75&lt;2,LOOKUP(CONCATENATE($D75,IF($E75&gt;=1000,$E75,CONCATENATE(0,$E75)),"02"),SilencerParams!$E$3:$E$98,SilencerParams!V$3:V$98)/(LOG10(2)-LOG10(0.0001))*(LOG10($AL75)-LOG10(0.0001)),(BF75-AX75)/(LOG10(IF(MROUND($AL75,2)&lt;=$AL75,MROUND($AL75,2)+2,MROUND($AL75,2)-2))-LOG10(MROUND($AL75,2)))*(LOG10($AL75)-LOG10(MROUND($AL75,2)))+AX75)</f>
        <v>#DIV/0!</v>
      </c>
      <c r="BO75" s="151" t="e">
        <f>IF($AL75&lt;2,LOOKUP(CONCATENATE($D75,IF($E75&gt;=1000,$E75,CONCATENATE(0,$E75)),"02"),SilencerParams!$E$3:$E$98,SilencerParams!W$3:W$98)/(LOG10(2)-LOG10(0.0001))*(LOG10($AL75)-LOG10(0.0001)),(BG75-AY75)/(LOG10(IF(MROUND($AL75,2)&lt;=$AL75,MROUND($AL75,2)+2,MROUND($AL75,2)-2))-LOG10(MROUND($AL75,2)))*(LOG10($AL75)-LOG10(MROUND($AL75,2)))+AY75)</f>
        <v>#DIV/0!</v>
      </c>
      <c r="BP75" s="151" t="e">
        <f>IF($AL75&lt;2,LOOKUP(CONCATENATE($D75,IF($E75&gt;=1000,$E75,CONCATENATE(0,$E75)),"02"),SilencerParams!$E$3:$E$98,SilencerParams!X$3:X$98)/(LOG10(2)-LOG10(0.0001))*(LOG10($AL75)-LOG10(0.0001)),(BH75-AZ75)/(LOG10(IF(MROUND($AL75,2)&lt;=$AL75,MROUND($AL75,2)+2,MROUND($AL75,2)-2))-LOG10(MROUND($AL75,2)))*(LOG10($AL75)-LOG10(MROUND($AL75,2)))+AZ75)</f>
        <v>#DIV/0!</v>
      </c>
      <c r="BQ75" s="151" t="e">
        <f>IF($AL75&lt;2,LOOKUP(CONCATENATE($D75,IF($E75&gt;=1000,$E75,CONCATENATE(0,$E75)),"02"),SilencerParams!$E$3:$E$98,SilencerParams!Y$3:Y$98)/(LOG10(2)-LOG10(0.0001))*(LOG10($AL75)-LOG10(0.0001)),(BI75-BA75)/(LOG10(IF(MROUND($AL75,2)&lt;=$AL75,MROUND($AL75,2)+2,MROUND($AL75,2)-2))-LOG10(MROUND($AL75,2)))*(LOG10($AL75)-LOG10(MROUND($AL75,2)))+BA75)</f>
        <v>#DIV/0!</v>
      </c>
      <c r="BR75" s="151" t="e">
        <f>IF($AL75&lt;2,LOOKUP(CONCATENATE($D75,IF($E75&gt;=1000,$E75,CONCATENATE(0,$E75)),"02"),SilencerParams!$E$3:$E$98,SilencerParams!Z$3:Z$98)/(LOG10(2)-LOG10(0.0001))*(LOG10($AL75)-LOG10(0.0001)),(BJ75-BB75)/(LOG10(IF(MROUND($AL75,2)&lt;=$AL75,MROUND($AL75,2)+2,MROUND($AL75,2)-2))-LOG10(MROUND($AL75,2)))*(LOG10($AL75)-LOG10(MROUND($AL75,2)))+BB75)</f>
        <v>#DIV/0!</v>
      </c>
      <c r="BS75" s="24" t="e">
        <f t="shared" si="45"/>
        <v>#DIV/0!</v>
      </c>
      <c r="BT75" s="24" t="e">
        <f t="shared" si="46"/>
        <v>#DIV/0!</v>
      </c>
      <c r="BU75" s="24" t="e">
        <f t="shared" si="47"/>
        <v>#DIV/0!</v>
      </c>
      <c r="BV75" s="24" t="e">
        <f t="shared" si="48"/>
        <v>#DIV/0!</v>
      </c>
      <c r="BW75" s="24" t="e">
        <f t="shared" si="49"/>
        <v>#DIV/0!</v>
      </c>
      <c r="BX75" s="24" t="e">
        <f t="shared" si="50"/>
        <v>#DIV/0!</v>
      </c>
      <c r="BY75" s="24" t="e">
        <f t="shared" si="51"/>
        <v>#DIV/0!</v>
      </c>
      <c r="BZ75" s="24" t="e">
        <f t="shared" si="52"/>
        <v>#DIV/0!</v>
      </c>
      <c r="CA75" s="24" t="e">
        <f>10*LOG10(IF(BS75="",0,POWER(10,((BS75+'ModelParams Lw'!$O$4)/10))) +IF(BT75="",0,POWER(10,((BT75+'ModelParams Lw'!$P$4)/10))) +IF(BU75="",0,POWER(10,((BU75+'ModelParams Lw'!$Q$4)/10))) +IF(BV75="",0,POWER(10,((BV75+'ModelParams Lw'!$R$4)/10))) +IF(BW75="",0,POWER(10,((BW75+'ModelParams Lw'!$S$4)/10))) +IF(BX75="",0,POWER(10,((BX75+'ModelParams Lw'!$T$4)/10))) +IF(BY75="",0,POWER(10,((BY75+'ModelParams Lw'!$U$4)/10)))+IF(BZ75="",0,POWER(10,((BZ75+'ModelParams Lw'!$V$4)/10))))</f>
        <v>#DIV/0!</v>
      </c>
      <c r="CB75" s="24" t="e">
        <f t="shared" si="53"/>
        <v>#DIV/0!</v>
      </c>
      <c r="CC75" s="24" t="e">
        <f>(BS75-'ModelParams Lw'!O$10)/'ModelParams Lw'!O$11</f>
        <v>#DIV/0!</v>
      </c>
      <c r="CD75" s="24" t="e">
        <f>(BT75-'ModelParams Lw'!P$10)/'ModelParams Lw'!P$11</f>
        <v>#DIV/0!</v>
      </c>
      <c r="CE75" s="24" t="e">
        <f>(BU75-'ModelParams Lw'!Q$10)/'ModelParams Lw'!Q$11</f>
        <v>#DIV/0!</v>
      </c>
      <c r="CF75" s="24" t="e">
        <f>(BV75-'ModelParams Lw'!R$10)/'ModelParams Lw'!R$11</f>
        <v>#DIV/0!</v>
      </c>
      <c r="CG75" s="24" t="e">
        <f>(BW75-'ModelParams Lw'!S$10)/'ModelParams Lw'!S$11</f>
        <v>#DIV/0!</v>
      </c>
      <c r="CH75" s="24" t="e">
        <f>(BX75-'ModelParams Lw'!T$10)/'ModelParams Lw'!T$11</f>
        <v>#DIV/0!</v>
      </c>
      <c r="CI75" s="24" t="e">
        <f>(BY75-'ModelParams Lw'!U$10)/'ModelParams Lw'!U$11</f>
        <v>#DIV/0!</v>
      </c>
      <c r="CJ75" s="24" t="e">
        <f>(BZ75-'ModelParams Lw'!V$10)/'ModelParams Lw'!V$11</f>
        <v>#DIV/0!</v>
      </c>
      <c r="CK75" s="24">
        <f>IF(Calcul!$E80="SW",'ModelParams Lw'!C$18+'ModelParams Lw'!C$19*LOG(CK$3)+'ModelParams Lw'!C$20*(PI()/4*($D75/1000)^2),IF('ModelParams Lw'!C$21+'ModelParams Lw'!C$22*LOG(CK$3)+'ModelParams Lw'!C$23*(PI()/4*($D75/1000)^2)&lt;'ModelParams Lw'!C$18+'ModelParams Lw'!C$19*LOG(CK$3)+'ModelParams Lw'!C$20*(PI()/4*($D75/1000)^2),'ModelParams Lw'!C$18+'ModelParams Lw'!C$19*LOG(CK$3)+'ModelParams Lw'!C$20*(PI()/4*($D75/1000)^2),'ModelParams Lw'!C$21+'ModelParams Lw'!C$22*LOG(CK$3)+'ModelParams Lw'!C$23*(PI()/4*($D75/1000)^2)))</f>
        <v>31.246735224896717</v>
      </c>
      <c r="CL75" s="24">
        <f>IF(Calcul!$E80="SW",'ModelParams Lw'!D$18+'ModelParams Lw'!D$19*LOG(CL$3)+'ModelParams Lw'!D$20*(PI()/4*($D75/1000)^2),IF('ModelParams Lw'!D$21+'ModelParams Lw'!D$22*LOG(CL$3)+'ModelParams Lw'!D$23*(PI()/4*($D75/1000)^2)&lt;'ModelParams Lw'!D$18+'ModelParams Lw'!D$19*LOG(CL$3)+'ModelParams Lw'!D$20*(PI()/4*($D75/1000)^2),'ModelParams Lw'!D$18+'ModelParams Lw'!D$19*LOG(CL$3)+'ModelParams Lw'!D$20*(PI()/4*($D75/1000)^2),'ModelParams Lw'!D$21+'ModelParams Lw'!D$22*LOG(CL$3)+'ModelParams Lw'!D$23*(PI()/4*($D75/1000)^2)))</f>
        <v>39.203910379364636</v>
      </c>
      <c r="CM75" s="24">
        <f>IF(Calcul!$E80="SW",'ModelParams Lw'!E$18+'ModelParams Lw'!E$19*LOG(CM$3)+'ModelParams Lw'!E$20*(PI()/4*($D75/1000)^2),IF('ModelParams Lw'!E$21+'ModelParams Lw'!E$22*LOG(CM$3)+'ModelParams Lw'!E$23*(PI()/4*($D75/1000)^2)&lt;'ModelParams Lw'!E$18+'ModelParams Lw'!E$19*LOG(CM$3)+'ModelParams Lw'!E$20*(PI()/4*($D75/1000)^2),'ModelParams Lw'!E$18+'ModelParams Lw'!E$19*LOG(CM$3)+'ModelParams Lw'!E$20*(PI()/4*($D75/1000)^2),'ModelParams Lw'!E$21+'ModelParams Lw'!E$22*LOG(CM$3)+'ModelParams Lw'!E$23*(PI()/4*($D75/1000)^2)))</f>
        <v>38.761096154158118</v>
      </c>
      <c r="CN75" s="24">
        <f>IF(Calcul!$E80="SW",'ModelParams Lw'!F$18+'ModelParams Lw'!F$19*LOG(CN$3)+'ModelParams Lw'!F$20*(PI()/4*($D75/1000)^2),IF('ModelParams Lw'!F$21+'ModelParams Lw'!F$22*LOG(CN$3)+'ModelParams Lw'!F$23*(PI()/4*($D75/1000)^2)&lt;'ModelParams Lw'!F$18+'ModelParams Lw'!F$19*LOG(CN$3)+'ModelParams Lw'!F$20*(PI()/4*($D75/1000)^2),'ModelParams Lw'!F$18+'ModelParams Lw'!F$19*LOG(CN$3)+'ModelParams Lw'!F$20*(PI()/4*($D75/1000)^2),'ModelParams Lw'!F$21+'ModelParams Lw'!F$22*LOG(CN$3)+'ModelParams Lw'!F$23*(PI()/4*($D75/1000)^2)))</f>
        <v>42.457901012674256</v>
      </c>
      <c r="CO75" s="24">
        <f>IF(Calcul!$E80="SW",'ModelParams Lw'!G$18+'ModelParams Lw'!G$19*LOG(CO$3)+'ModelParams Lw'!G$20*(PI()/4*($D75/1000)^2),IF('ModelParams Lw'!G$21+'ModelParams Lw'!G$22*LOG(CO$3)+'ModelParams Lw'!G$23*(PI()/4*($D75/1000)^2)&lt;'ModelParams Lw'!G$18+'ModelParams Lw'!G$19*LOG(CO$3)+'ModelParams Lw'!G$20*(PI()/4*($D75/1000)^2),'ModelParams Lw'!G$18+'ModelParams Lw'!G$19*LOG(CO$3)+'ModelParams Lw'!G$20*(PI()/4*($D75/1000)^2),'ModelParams Lw'!G$21+'ModelParams Lw'!G$22*LOG(CO$3)+'ModelParams Lw'!G$23*(PI()/4*($D75/1000)^2)))</f>
        <v>39.983812335865188</v>
      </c>
      <c r="CP75" s="24">
        <f>IF(Calcul!$E80="SW",'ModelParams Lw'!H$18+'ModelParams Lw'!H$19*LOG(CP$3)+'ModelParams Lw'!H$20*(PI()/4*($D75/1000)^2),IF('ModelParams Lw'!H$21+'ModelParams Lw'!H$22*LOG(CP$3)+'ModelParams Lw'!H$23*(PI()/4*($D75/1000)^2)&lt;'ModelParams Lw'!H$18+'ModelParams Lw'!H$19*LOG(CP$3)+'ModelParams Lw'!H$20*(PI()/4*($D75/1000)^2),'ModelParams Lw'!H$18+'ModelParams Lw'!H$19*LOG(CP$3)+'ModelParams Lw'!H$20*(PI()/4*($D75/1000)^2),'ModelParams Lw'!H$21+'ModelParams Lw'!H$22*LOG(CP$3)+'ModelParams Lw'!H$23*(PI()/4*($D75/1000)^2)))</f>
        <v>40.306137042572608</v>
      </c>
      <c r="CQ75" s="24">
        <f>IF(Calcul!$E80="SW",'ModelParams Lw'!I$18+'ModelParams Lw'!I$19*LOG(CQ$3)+'ModelParams Lw'!I$20*(PI()/4*($D75/1000)^2),IF('ModelParams Lw'!I$21+'ModelParams Lw'!I$22*LOG(CQ$3)+'ModelParams Lw'!I$23*(PI()/4*($D75/1000)^2)&lt;'ModelParams Lw'!I$18+'ModelParams Lw'!I$19*LOG(CQ$3)+'ModelParams Lw'!I$20*(PI()/4*($D75/1000)^2),'ModelParams Lw'!I$18+'ModelParams Lw'!I$19*LOG(CQ$3)+'ModelParams Lw'!I$20*(PI()/4*($D75/1000)^2),'ModelParams Lw'!I$21+'ModelParams Lw'!I$22*LOG(CQ$3)+'ModelParams Lw'!I$23*(PI()/4*($D75/1000)^2)))</f>
        <v>35.604370798776131</v>
      </c>
      <c r="CR75" s="24">
        <f>IF(Calcul!$E80="SW",'ModelParams Lw'!J$18+'ModelParams Lw'!J$19*LOG(CR$3)+'ModelParams Lw'!J$20*(PI()/4*($D75/1000)^2),IF('ModelParams Lw'!J$21+'ModelParams Lw'!J$22*LOG(CR$3)+'ModelParams Lw'!J$23*(PI()/4*($D75/1000)^2)&lt;'ModelParams Lw'!J$18+'ModelParams Lw'!J$19*LOG(CR$3)+'ModelParams Lw'!J$20*(PI()/4*($D75/1000)^2),'ModelParams Lw'!J$18+'ModelParams Lw'!J$19*LOG(CR$3)+'ModelParams Lw'!J$20*(PI()/4*($D75/1000)^2),'ModelParams Lw'!J$21+'ModelParams Lw'!J$22*LOG(CR$3)+'ModelParams Lw'!J$23*(PI()/4*($D75/1000)^2)))</f>
        <v>26.405199060578074</v>
      </c>
      <c r="CS75" s="24" t="e">
        <f t="shared" si="30"/>
        <v>#DIV/0!</v>
      </c>
      <c r="CT75" s="24" t="e">
        <f t="shared" si="31"/>
        <v>#DIV/0!</v>
      </c>
      <c r="CU75" s="24" t="e">
        <f t="shared" si="32"/>
        <v>#DIV/0!</v>
      </c>
      <c r="CV75" s="24" t="e">
        <f t="shared" si="33"/>
        <v>#DIV/0!</v>
      </c>
      <c r="CW75" s="24" t="e">
        <f t="shared" si="34"/>
        <v>#DIV/0!</v>
      </c>
      <c r="CX75" s="24" t="e">
        <f t="shared" si="35"/>
        <v>#DIV/0!</v>
      </c>
      <c r="CY75" s="24" t="e">
        <f t="shared" si="36"/>
        <v>#DIV/0!</v>
      </c>
      <c r="CZ75" s="24" t="e">
        <f t="shared" si="37"/>
        <v>#DIV/0!</v>
      </c>
      <c r="DA75" s="24" t="e">
        <f>10*LOG10(IF(CS75="",0,POWER(10,((CS75+'ModelParams Lw'!$O$4)/10))) +IF(CT75="",0,POWER(10,((CT75+'ModelParams Lw'!$P$4)/10))) +IF(CU75="",0,POWER(10,((CU75+'ModelParams Lw'!$Q$4)/10))) +IF(CV75="",0,POWER(10,((CV75+'ModelParams Lw'!$R$4)/10))) +IF(CW75="",0,POWER(10,((CW75+'ModelParams Lw'!$S$4)/10))) +IF(CX75="",0,POWER(10,((CX75+'ModelParams Lw'!$T$4)/10))) +IF(CY75="",0,POWER(10,((CY75+'ModelParams Lw'!$U$4)/10)))+IF(CZ75="",0,POWER(10,((CZ75+'ModelParams Lw'!$V$4)/10))))</f>
        <v>#DIV/0!</v>
      </c>
      <c r="DB75" s="24" t="e">
        <f t="shared" si="54"/>
        <v>#DIV/0!</v>
      </c>
      <c r="DC75" s="24" t="e">
        <f>(CS75-'ModelParams Lw'!$O$10)/'ModelParams Lw'!$O$11</f>
        <v>#DIV/0!</v>
      </c>
      <c r="DD75" s="24" t="e">
        <f>(CT75-'ModelParams Lw'!$P$10)/'ModelParams Lw'!$P$11</f>
        <v>#DIV/0!</v>
      </c>
      <c r="DE75" s="24" t="e">
        <f>(CU75-'ModelParams Lw'!$Q$10)/'ModelParams Lw'!$Q$11</f>
        <v>#DIV/0!</v>
      </c>
      <c r="DF75" s="24" t="e">
        <f>(CV75-'ModelParams Lw'!$R$10)/'ModelParams Lw'!$R$11</f>
        <v>#DIV/0!</v>
      </c>
      <c r="DG75" s="24" t="e">
        <f>(CW75-'ModelParams Lw'!$S$10)/'ModelParams Lw'!$S$11</f>
        <v>#DIV/0!</v>
      </c>
      <c r="DH75" s="24" t="e">
        <f>(CX75-'ModelParams Lw'!$T$10)/'ModelParams Lw'!$T$11</f>
        <v>#DIV/0!</v>
      </c>
      <c r="DI75" s="24" t="e">
        <f>(CY75-'ModelParams Lw'!$U$10)/'ModelParams Lw'!$U$11</f>
        <v>#DIV/0!</v>
      </c>
      <c r="DJ75" s="24" t="e">
        <f>(CZ75-'ModelParams Lw'!$V$10)/'ModelParams Lw'!$V$11</f>
        <v>#DIV/0!</v>
      </c>
    </row>
    <row r="76" spans="1:114">
      <c r="A76" s="12">
        <f>Calcul!B78</f>
        <v>0</v>
      </c>
      <c r="B76" s="12">
        <f t="shared" si="38"/>
        <v>0</v>
      </c>
      <c r="C76" s="12">
        <f>Calcul!C78</f>
        <v>0</v>
      </c>
      <c r="D76" s="12">
        <f>Calcul!D81</f>
        <v>0</v>
      </c>
      <c r="E76" s="12">
        <f t="shared" si="39"/>
        <v>400</v>
      </c>
      <c r="F76" s="12">
        <f t="shared" si="40"/>
        <v>900</v>
      </c>
      <c r="G76" s="12" t="e">
        <f t="shared" si="41"/>
        <v>#DIV/0!</v>
      </c>
      <c r="H76" s="24" t="e">
        <f t="shared" si="42"/>
        <v>#DIV/0!</v>
      </c>
      <c r="I76" s="24">
        <f>'ModelParams Lw'!$B$6*EXP('ModelParams Lw'!$C$6*D76)</f>
        <v>-0.98585217513044054</v>
      </c>
      <c r="J76" s="24">
        <f>'ModelParams Lw'!$B$7*D76^2+'ModelParams Lw'!$C$7*D76+'ModelParams Lw'!$D$7</f>
        <v>-7.1</v>
      </c>
      <c r="K76" s="24">
        <f>'ModelParams Lw'!$B$8*D76^2+'ModelParams Lw'!$C$8*D76+'ModelParams Lw'!$D$8</f>
        <v>46.485999999999997</v>
      </c>
      <c r="L76" s="21" t="e">
        <f t="shared" si="29"/>
        <v>#DIV/0!</v>
      </c>
      <c r="M76" s="21" t="e">
        <f t="shared" si="29"/>
        <v>#DIV/0!</v>
      </c>
      <c r="N76" s="21" t="e">
        <f t="shared" si="29"/>
        <v>#DIV/0!</v>
      </c>
      <c r="O76" s="21" t="e">
        <f t="shared" si="29"/>
        <v>#DIV/0!</v>
      </c>
      <c r="P76" s="21" t="e">
        <f t="shared" si="29"/>
        <v>#DIV/0!</v>
      </c>
      <c r="Q76" s="21" t="e">
        <f t="shared" si="29"/>
        <v>#DIV/0!</v>
      </c>
      <c r="R76" s="21" t="e">
        <f t="shared" si="29"/>
        <v>#DIV/0!</v>
      </c>
      <c r="S76" s="21" t="e">
        <f t="shared" si="29"/>
        <v>#DIV/0!</v>
      </c>
      <c r="T76" s="24" t="e">
        <f>'ModelParams Lw'!$B$3+'ModelParams Lw'!$B$4*LOG10($B76/3600/(PI()/4*($D76/1000)^2))+'ModelParams Lw'!$B$5*LOG10(2*$H76/(1.2*($B76/3600/(PI()/4*($D76/1000)^2))^2))+10*LOG10($D76/1000)+L76</f>
        <v>#DIV/0!</v>
      </c>
      <c r="U76" s="24" t="e">
        <f>'ModelParams Lw'!$B$3+'ModelParams Lw'!$B$4*LOG10($B76/3600/(PI()/4*($D76/1000)^2))+'ModelParams Lw'!$B$5*LOG10(2*$H76/(1.2*($B76/3600/(PI()/4*($D76/1000)^2))^2))+10*LOG10($D76/1000)+M76</f>
        <v>#DIV/0!</v>
      </c>
      <c r="V76" s="24" t="e">
        <f>'ModelParams Lw'!$B$3+'ModelParams Lw'!$B$4*LOG10($B76/3600/(PI()/4*($D76/1000)^2))+'ModelParams Lw'!$B$5*LOG10(2*$H76/(1.2*($B76/3600/(PI()/4*($D76/1000)^2))^2))+10*LOG10($D76/1000)+N76</f>
        <v>#DIV/0!</v>
      </c>
      <c r="W76" s="24" t="e">
        <f>'ModelParams Lw'!$B$3+'ModelParams Lw'!$B$4*LOG10($B76/3600/(PI()/4*($D76/1000)^2))+'ModelParams Lw'!$B$5*LOG10(2*$H76/(1.2*($B76/3600/(PI()/4*($D76/1000)^2))^2))+10*LOG10($D76/1000)+O76</f>
        <v>#DIV/0!</v>
      </c>
      <c r="X76" s="24" t="e">
        <f>'ModelParams Lw'!$B$3+'ModelParams Lw'!$B$4*LOG10($B76/3600/(PI()/4*($D76/1000)^2))+'ModelParams Lw'!$B$5*LOG10(2*$H76/(1.2*($B76/3600/(PI()/4*($D76/1000)^2))^2))+10*LOG10($D76/1000)+P76</f>
        <v>#DIV/0!</v>
      </c>
      <c r="Y76" s="24" t="e">
        <f>'ModelParams Lw'!$B$3+'ModelParams Lw'!$B$4*LOG10($B76/3600/(PI()/4*($D76/1000)^2))+'ModelParams Lw'!$B$5*LOG10(2*$H76/(1.2*($B76/3600/(PI()/4*($D76/1000)^2))^2))+10*LOG10($D76/1000)+Q76</f>
        <v>#DIV/0!</v>
      </c>
      <c r="Z76" s="24" t="e">
        <f>'ModelParams Lw'!$B$3+'ModelParams Lw'!$B$4*LOG10($B76/3600/(PI()/4*($D76/1000)^2))+'ModelParams Lw'!$B$5*LOG10(2*$H76/(1.2*($B76/3600/(PI()/4*($D76/1000)^2))^2))+10*LOG10($D76/1000)+R76</f>
        <v>#DIV/0!</v>
      </c>
      <c r="AA76" s="24" t="e">
        <f>'ModelParams Lw'!$B$3+'ModelParams Lw'!$B$4*LOG10($B76/3600/(PI()/4*($D76/1000)^2))+'ModelParams Lw'!$B$5*LOG10(2*$H76/(1.2*($B76/3600/(PI()/4*($D76/1000)^2))^2))+10*LOG10($D76/1000)+S76</f>
        <v>#DIV/0!</v>
      </c>
      <c r="AB76" s="24" t="e">
        <f>10*LOG10(IF(T76="",0,POWER(10,((T76+'ModelParams Lw'!$O$4)/10))) +IF(U76="",0,POWER(10,((U76+'ModelParams Lw'!$P$4)/10))) +IF(V76="",0,POWER(10,((V76+'ModelParams Lw'!$Q$4)/10))) +IF(W76="",0,POWER(10,((W76+'ModelParams Lw'!$R$4)/10))) +IF(X76="",0,POWER(10,((X76+'ModelParams Lw'!$S$4)/10))) +IF(Y76="",0,POWER(10,((Y76+'ModelParams Lw'!$T$4)/10))) +IF(Z76="",0,POWER(10,((Z76+'ModelParams Lw'!$U$4)/10)))+IF(AA76="",0,POWER(10,((AA76+'ModelParams Lw'!$V$4)/10))))</f>
        <v>#DIV/0!</v>
      </c>
      <c r="AC76" s="24" t="e">
        <f t="shared" si="43"/>
        <v>#DIV/0!</v>
      </c>
      <c r="AD76" s="24" t="e">
        <f>(T76-'ModelParams Lw'!O$10)/'ModelParams Lw'!O$11</f>
        <v>#DIV/0!</v>
      </c>
      <c r="AE76" s="24" t="e">
        <f>(U76-'ModelParams Lw'!P$10)/'ModelParams Lw'!P$11</f>
        <v>#DIV/0!</v>
      </c>
      <c r="AF76" s="24" t="e">
        <f>(V76-'ModelParams Lw'!Q$10)/'ModelParams Lw'!Q$11</f>
        <v>#DIV/0!</v>
      </c>
      <c r="AG76" s="24" t="e">
        <f>(W76-'ModelParams Lw'!R$10)/'ModelParams Lw'!R$11</f>
        <v>#DIV/0!</v>
      </c>
      <c r="AH76" s="24" t="e">
        <f>(X76-'ModelParams Lw'!S$10)/'ModelParams Lw'!S$11</f>
        <v>#DIV/0!</v>
      </c>
      <c r="AI76" s="24" t="e">
        <f>(Y76-'ModelParams Lw'!T$10)/'ModelParams Lw'!T$11</f>
        <v>#DIV/0!</v>
      </c>
      <c r="AJ76" s="24" t="e">
        <f>(Z76-'ModelParams Lw'!U$10)/'ModelParams Lw'!U$11</f>
        <v>#DIV/0!</v>
      </c>
      <c r="AK76" s="24" t="e">
        <f>(AA76-'ModelParams Lw'!V$10)/'ModelParams Lw'!V$11</f>
        <v>#DIV/0!</v>
      </c>
      <c r="AL76" s="24" t="e">
        <f t="shared" si="44"/>
        <v>#DIV/0!</v>
      </c>
      <c r="AM76" s="24" t="e">
        <f>LOOKUP($G76,SilencerParams!$E$3:$E$98,SilencerParams!K$3:K$98)</f>
        <v>#DIV/0!</v>
      </c>
      <c r="AN76" s="24" t="e">
        <f>LOOKUP($G76,SilencerParams!$E$3:$E$98,SilencerParams!L$3:L$98)</f>
        <v>#DIV/0!</v>
      </c>
      <c r="AO76" s="24" t="e">
        <f>LOOKUP($G76,SilencerParams!$E$3:$E$98,SilencerParams!M$3:M$98)</f>
        <v>#DIV/0!</v>
      </c>
      <c r="AP76" s="24" t="e">
        <f>LOOKUP($G76,SilencerParams!$E$3:$E$98,SilencerParams!N$3:N$98)</f>
        <v>#DIV/0!</v>
      </c>
      <c r="AQ76" s="24" t="e">
        <f>LOOKUP($G76,SilencerParams!$E$3:$E$98,SilencerParams!O$3:O$98)</f>
        <v>#DIV/0!</v>
      </c>
      <c r="AR76" s="24" t="e">
        <f>LOOKUP($G76,SilencerParams!$E$3:$E$98,SilencerParams!P$3:P$98)</f>
        <v>#DIV/0!</v>
      </c>
      <c r="AS76" s="24" t="e">
        <f>LOOKUP($G76,SilencerParams!$E$3:$E$98,SilencerParams!Q$3:Q$98)</f>
        <v>#DIV/0!</v>
      </c>
      <c r="AT76" s="24" t="e">
        <f>LOOKUP($G76,SilencerParams!$E$3:$E$98,SilencerParams!R$3:R$98)</f>
        <v>#DIV/0!</v>
      </c>
      <c r="AU76" s="151" t="e">
        <f>LOOKUP($G76,SilencerParams!$E$3:$E$98,SilencerParams!S$3:S$98)</f>
        <v>#DIV/0!</v>
      </c>
      <c r="AV76" s="151" t="e">
        <f>LOOKUP($G76,SilencerParams!$E$3:$E$98,SilencerParams!T$3:T$98)</f>
        <v>#DIV/0!</v>
      </c>
      <c r="AW76" s="151" t="e">
        <f>LOOKUP($G76,SilencerParams!$E$3:$E$98,SilencerParams!U$3:U$98)</f>
        <v>#DIV/0!</v>
      </c>
      <c r="AX76" s="151" t="e">
        <f>LOOKUP($G76,SilencerParams!$E$3:$E$98,SilencerParams!V$3:V$98)</f>
        <v>#DIV/0!</v>
      </c>
      <c r="AY76" s="151" t="e">
        <f>LOOKUP($G76,SilencerParams!$E$3:$E$98,SilencerParams!W$3:W$98)</f>
        <v>#DIV/0!</v>
      </c>
      <c r="AZ76" s="151" t="e">
        <f>LOOKUP($G76,SilencerParams!$E$3:$E$98,SilencerParams!X$3:X$98)</f>
        <v>#DIV/0!</v>
      </c>
      <c r="BA76" s="151" t="e">
        <f>LOOKUP($G76,SilencerParams!$E$3:$E$98,SilencerParams!Y$3:Y$98)</f>
        <v>#DIV/0!</v>
      </c>
      <c r="BB76" s="151" t="e">
        <f>LOOKUP($G76,SilencerParams!$E$3:$E$98,SilencerParams!Z$3:Z$98)</f>
        <v>#DIV/0!</v>
      </c>
      <c r="BC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LOOKUP(IF(MROUND($AL76,2)&lt;=$AL76,CONCATENATE($D76,IF($F76&gt;=1000,$F76,CONCATENATE(0,$F76)),CONCATENATE(0,MROUND($AL76,2)+2)),CONCATENATE($D76,IF($F76&gt;=1000,$F76,CONCATENATE(0,$F76)),CONCATENATE(0,MROUND($AL76,2)-2))),SilencerParams!$E$3:$E$98,SilencerParams!S$3:S$98)</f>
        <v>#DIV/0!</v>
      </c>
      <c r="BD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LOOKUP(IF(MROUND($AL76,2)&lt;=$AL76,CONCATENATE($D76,IF($F76&gt;=1000,$F76,CONCATENATE(0,$F76)),CONCATENATE(0,MROUND($AL76,2)+2)),CONCATENATE($D76,IF($F76&gt;=1000,$F76,CONCATENATE(0,$F76)),CONCATENATE(0,MROUND($AL76,2)-2))),SilencerParams!$E$3:$E$98,SilencerParams!T$3:T$98)</f>
        <v>#DIV/0!</v>
      </c>
      <c r="BE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LOOKUP(IF(MROUND($AL76,2)&lt;=$AL76,CONCATENATE($D76,IF($F76&gt;=1000,$F76,CONCATENATE(0,$F76)),CONCATENATE(0,MROUND($AL76,2)+2)),CONCATENATE($D76,IF($F76&gt;=1000,$F76,CONCATENATE(0,$F76)),CONCATENATE(0,MROUND($AL76,2)-2))),SilencerParams!$E$3:$E$98,SilencerParams!U$3:U$98)</f>
        <v>#DIV/0!</v>
      </c>
      <c r="BF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LOOKUP(IF(MROUND($AL76,2)&lt;=$AL76,CONCATENATE($D76,IF($F76&gt;=1000,$F76,CONCATENATE(0,$F76)),CONCATENATE(0,MROUND($AL76,2)+2)),CONCATENATE($D76,IF($F76&gt;=1000,$F76,CONCATENATE(0,$F76)),CONCATENATE(0,MROUND($AL76,2)-2))),SilencerParams!$E$3:$E$98,SilencerParams!V$3:V$98)</f>
        <v>#DIV/0!</v>
      </c>
      <c r="BG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LOOKUP(IF(MROUND($AL76,2)&lt;=$AL76,CONCATENATE($D76,IF($F76&gt;=1000,$F76,CONCATENATE(0,$F76)),CONCATENATE(0,MROUND($AL76,2)+2)),CONCATENATE($D76,IF($F76&gt;=1000,$F76,CONCATENATE(0,$F76)),CONCATENATE(0,MROUND($AL76,2)-2))),SilencerParams!$E$3:$E$98,SilencerParams!W$3:W$98)</f>
        <v>#DIV/0!</v>
      </c>
      <c r="BH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LOOKUP(IF(MROUND($AL76,2)&lt;=$AL76,CONCATENATE($D76,IF($F76&gt;=1000,$F76,CONCATENATE(0,$F76)),CONCATENATE(0,MROUND($AL76,2)+2)),CONCATENATE($D76,IF($F76&gt;=1000,$F76,CONCATENATE(0,$F76)),CONCATENATE(0,MROUND($AL76,2)-2))),SilencerParams!$E$3:$E$98,SilencerParams!X$3:X$98)</f>
        <v>#DIV/0!</v>
      </c>
      <c r="BI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LOOKUP(IF(MROUND($AL76,2)&lt;=$AL76,CONCATENATE($D76,IF($F76&gt;=1000,$F76,CONCATENATE(0,$F76)),CONCATENATE(0,MROUND($AL76,2)+2)),CONCATENATE($D76,IF($F76&gt;=1000,$F76,CONCATENATE(0,$F76)),CONCATENATE(0,MROUND($AL76,2)-2))),SilencerParams!$E$3:$E$98,SilencerParams!Y$3:Y$98)</f>
        <v>#DIV/0!</v>
      </c>
      <c r="BJ76" s="151" t="e">
        <f>LOOKUP(IF(MROUND($AL76,2)&lt;=$AL76,CONCATENATE($D76,IF($F76&gt;=1000,$F76,CONCATENATE(0,$F76)),CONCATENATE(0,MROUND($AL76,2)+2)),CONCATENATE($D76,IF($F76&gt;=1000,$F76,CONCATENATE(0,$F76)),CONCATENATE(0,MROUND($AL76,2)-2))),SilencerParams!$E$3:$E$98,SilencerParams!Z$3:Z$98)</f>
        <v>#DIV/0!</v>
      </c>
      <c r="BK76" s="151" t="e">
        <f>IF($AL76&lt;2,LOOKUP(CONCATENATE($D76,IF($E76&gt;=1000,$E76,CONCATENATE(0,$E76)),"02"),SilencerParams!$E$3:$E$98,SilencerParams!S$3:S$98)/(LOG10(2)-LOG10(0.0001))*(LOG10($AL76)-LOG10(0.0001)),(BC76-AU76)/(LOG10(IF(MROUND($AL76,2)&lt;=$AL76,MROUND($AL76,2)+2,MROUND($AL76,2)-2))-LOG10(MROUND($AL76,2)))*(LOG10($AL76)-LOG10(MROUND($AL76,2)))+AU76)</f>
        <v>#DIV/0!</v>
      </c>
      <c r="BL76" s="151" t="e">
        <f>IF($AL76&lt;2,LOOKUP(CONCATENATE($D76,IF($E76&gt;=1000,$E76,CONCATENATE(0,$E76)),"02"),SilencerParams!$E$3:$E$98,SilencerParams!T$3:T$98)/(LOG10(2)-LOG10(0.0001))*(LOG10($AL76)-LOG10(0.0001)),(BD76-AV76)/(LOG10(IF(MROUND($AL76,2)&lt;=$AL76,MROUND($AL76,2)+2,MROUND($AL76,2)-2))-LOG10(MROUND($AL76,2)))*(LOG10($AL76)-LOG10(MROUND($AL76,2)))+AV76)</f>
        <v>#DIV/0!</v>
      </c>
      <c r="BM76" s="151" t="e">
        <f>IF($AL76&lt;2,LOOKUP(CONCATENATE($D76,IF($E76&gt;=1000,$E76,CONCATENATE(0,$E76)),"02"),SilencerParams!$E$3:$E$98,SilencerParams!U$3:U$98)/(LOG10(2)-LOG10(0.0001))*(LOG10($AL76)-LOG10(0.0001)),(BE76-AW76)/(LOG10(IF(MROUND($AL76,2)&lt;=$AL76,MROUND($AL76,2)+2,MROUND($AL76,2)-2))-LOG10(MROUND($AL76,2)))*(LOG10($AL76)-LOG10(MROUND($AL76,2)))+AW76)</f>
        <v>#DIV/0!</v>
      </c>
      <c r="BN76" s="151" t="e">
        <f>IF($AL76&lt;2,LOOKUP(CONCATENATE($D76,IF($E76&gt;=1000,$E76,CONCATENATE(0,$E76)),"02"),SilencerParams!$E$3:$E$98,SilencerParams!V$3:V$98)/(LOG10(2)-LOG10(0.0001))*(LOG10($AL76)-LOG10(0.0001)),(BF76-AX76)/(LOG10(IF(MROUND($AL76,2)&lt;=$AL76,MROUND($AL76,2)+2,MROUND($AL76,2)-2))-LOG10(MROUND($AL76,2)))*(LOG10($AL76)-LOG10(MROUND($AL76,2)))+AX76)</f>
        <v>#DIV/0!</v>
      </c>
      <c r="BO76" s="151" t="e">
        <f>IF($AL76&lt;2,LOOKUP(CONCATENATE($D76,IF($E76&gt;=1000,$E76,CONCATENATE(0,$E76)),"02"),SilencerParams!$E$3:$E$98,SilencerParams!W$3:W$98)/(LOG10(2)-LOG10(0.0001))*(LOG10($AL76)-LOG10(0.0001)),(BG76-AY76)/(LOG10(IF(MROUND($AL76,2)&lt;=$AL76,MROUND($AL76,2)+2,MROUND($AL76,2)-2))-LOG10(MROUND($AL76,2)))*(LOG10($AL76)-LOG10(MROUND($AL76,2)))+AY76)</f>
        <v>#DIV/0!</v>
      </c>
      <c r="BP76" s="151" t="e">
        <f>IF($AL76&lt;2,LOOKUP(CONCATENATE($D76,IF($E76&gt;=1000,$E76,CONCATENATE(0,$E76)),"02"),SilencerParams!$E$3:$E$98,SilencerParams!X$3:X$98)/(LOG10(2)-LOG10(0.0001))*(LOG10($AL76)-LOG10(0.0001)),(BH76-AZ76)/(LOG10(IF(MROUND($AL76,2)&lt;=$AL76,MROUND($AL76,2)+2,MROUND($AL76,2)-2))-LOG10(MROUND($AL76,2)))*(LOG10($AL76)-LOG10(MROUND($AL76,2)))+AZ76)</f>
        <v>#DIV/0!</v>
      </c>
      <c r="BQ76" s="151" t="e">
        <f>IF($AL76&lt;2,LOOKUP(CONCATENATE($D76,IF($E76&gt;=1000,$E76,CONCATENATE(0,$E76)),"02"),SilencerParams!$E$3:$E$98,SilencerParams!Y$3:Y$98)/(LOG10(2)-LOG10(0.0001))*(LOG10($AL76)-LOG10(0.0001)),(BI76-BA76)/(LOG10(IF(MROUND($AL76,2)&lt;=$AL76,MROUND($AL76,2)+2,MROUND($AL76,2)-2))-LOG10(MROUND($AL76,2)))*(LOG10($AL76)-LOG10(MROUND($AL76,2)))+BA76)</f>
        <v>#DIV/0!</v>
      </c>
      <c r="BR76" s="151" t="e">
        <f>IF($AL76&lt;2,LOOKUP(CONCATENATE($D76,IF($E76&gt;=1000,$E76,CONCATENATE(0,$E76)),"02"),SilencerParams!$E$3:$E$98,SilencerParams!Z$3:Z$98)/(LOG10(2)-LOG10(0.0001))*(LOG10($AL76)-LOG10(0.0001)),(BJ76-BB76)/(LOG10(IF(MROUND($AL76,2)&lt;=$AL76,MROUND($AL76,2)+2,MROUND($AL76,2)-2))-LOG10(MROUND($AL76,2)))*(LOG10($AL76)-LOG10(MROUND($AL76,2)))+BB76)</f>
        <v>#DIV/0!</v>
      </c>
      <c r="BS76" s="24" t="e">
        <f t="shared" si="45"/>
        <v>#DIV/0!</v>
      </c>
      <c r="BT76" s="24" t="e">
        <f t="shared" si="46"/>
        <v>#DIV/0!</v>
      </c>
      <c r="BU76" s="24" t="e">
        <f t="shared" si="47"/>
        <v>#DIV/0!</v>
      </c>
      <c r="BV76" s="24" t="e">
        <f t="shared" si="48"/>
        <v>#DIV/0!</v>
      </c>
      <c r="BW76" s="24" t="e">
        <f t="shared" si="49"/>
        <v>#DIV/0!</v>
      </c>
      <c r="BX76" s="24" t="e">
        <f t="shared" si="50"/>
        <v>#DIV/0!</v>
      </c>
      <c r="BY76" s="24" t="e">
        <f t="shared" si="51"/>
        <v>#DIV/0!</v>
      </c>
      <c r="BZ76" s="24" t="e">
        <f t="shared" si="52"/>
        <v>#DIV/0!</v>
      </c>
      <c r="CA76" s="24" t="e">
        <f>10*LOG10(IF(BS76="",0,POWER(10,((BS76+'ModelParams Lw'!$O$4)/10))) +IF(BT76="",0,POWER(10,((BT76+'ModelParams Lw'!$P$4)/10))) +IF(BU76="",0,POWER(10,((BU76+'ModelParams Lw'!$Q$4)/10))) +IF(BV76="",0,POWER(10,((BV76+'ModelParams Lw'!$R$4)/10))) +IF(BW76="",0,POWER(10,((BW76+'ModelParams Lw'!$S$4)/10))) +IF(BX76="",0,POWER(10,((BX76+'ModelParams Lw'!$T$4)/10))) +IF(BY76="",0,POWER(10,((BY76+'ModelParams Lw'!$U$4)/10)))+IF(BZ76="",0,POWER(10,((BZ76+'ModelParams Lw'!$V$4)/10))))</f>
        <v>#DIV/0!</v>
      </c>
      <c r="CB76" s="24" t="e">
        <f t="shared" si="53"/>
        <v>#DIV/0!</v>
      </c>
      <c r="CC76" s="24" t="e">
        <f>(BS76-'ModelParams Lw'!O$10)/'ModelParams Lw'!O$11</f>
        <v>#DIV/0!</v>
      </c>
      <c r="CD76" s="24" t="e">
        <f>(BT76-'ModelParams Lw'!P$10)/'ModelParams Lw'!P$11</f>
        <v>#DIV/0!</v>
      </c>
      <c r="CE76" s="24" t="e">
        <f>(BU76-'ModelParams Lw'!Q$10)/'ModelParams Lw'!Q$11</f>
        <v>#DIV/0!</v>
      </c>
      <c r="CF76" s="24" t="e">
        <f>(BV76-'ModelParams Lw'!R$10)/'ModelParams Lw'!R$11</f>
        <v>#DIV/0!</v>
      </c>
      <c r="CG76" s="24" t="e">
        <f>(BW76-'ModelParams Lw'!S$10)/'ModelParams Lw'!S$11</f>
        <v>#DIV/0!</v>
      </c>
      <c r="CH76" s="24" t="e">
        <f>(BX76-'ModelParams Lw'!T$10)/'ModelParams Lw'!T$11</f>
        <v>#DIV/0!</v>
      </c>
      <c r="CI76" s="24" t="e">
        <f>(BY76-'ModelParams Lw'!U$10)/'ModelParams Lw'!U$11</f>
        <v>#DIV/0!</v>
      </c>
      <c r="CJ76" s="24" t="e">
        <f>(BZ76-'ModelParams Lw'!V$10)/'ModelParams Lw'!V$11</f>
        <v>#DIV/0!</v>
      </c>
      <c r="CK76" s="24">
        <f>IF(Calcul!$E81="SW",'ModelParams Lw'!C$18+'ModelParams Lw'!C$19*LOG(CK$3)+'ModelParams Lw'!C$20*(PI()/4*($D76/1000)^2),IF('ModelParams Lw'!C$21+'ModelParams Lw'!C$22*LOG(CK$3)+'ModelParams Lw'!C$23*(PI()/4*($D76/1000)^2)&lt;'ModelParams Lw'!C$18+'ModelParams Lw'!C$19*LOG(CK$3)+'ModelParams Lw'!C$20*(PI()/4*($D76/1000)^2),'ModelParams Lw'!C$18+'ModelParams Lw'!C$19*LOG(CK$3)+'ModelParams Lw'!C$20*(PI()/4*($D76/1000)^2),'ModelParams Lw'!C$21+'ModelParams Lw'!C$22*LOG(CK$3)+'ModelParams Lw'!C$23*(PI()/4*($D76/1000)^2)))</f>
        <v>31.246735224896717</v>
      </c>
      <c r="CL76" s="24">
        <f>IF(Calcul!$E81="SW",'ModelParams Lw'!D$18+'ModelParams Lw'!D$19*LOG(CL$3)+'ModelParams Lw'!D$20*(PI()/4*($D76/1000)^2),IF('ModelParams Lw'!D$21+'ModelParams Lw'!D$22*LOG(CL$3)+'ModelParams Lw'!D$23*(PI()/4*($D76/1000)^2)&lt;'ModelParams Lw'!D$18+'ModelParams Lw'!D$19*LOG(CL$3)+'ModelParams Lw'!D$20*(PI()/4*($D76/1000)^2),'ModelParams Lw'!D$18+'ModelParams Lw'!D$19*LOG(CL$3)+'ModelParams Lw'!D$20*(PI()/4*($D76/1000)^2),'ModelParams Lw'!D$21+'ModelParams Lw'!D$22*LOG(CL$3)+'ModelParams Lw'!D$23*(PI()/4*($D76/1000)^2)))</f>
        <v>39.203910379364636</v>
      </c>
      <c r="CM76" s="24">
        <f>IF(Calcul!$E81="SW",'ModelParams Lw'!E$18+'ModelParams Lw'!E$19*LOG(CM$3)+'ModelParams Lw'!E$20*(PI()/4*($D76/1000)^2),IF('ModelParams Lw'!E$21+'ModelParams Lw'!E$22*LOG(CM$3)+'ModelParams Lw'!E$23*(PI()/4*($D76/1000)^2)&lt;'ModelParams Lw'!E$18+'ModelParams Lw'!E$19*LOG(CM$3)+'ModelParams Lw'!E$20*(PI()/4*($D76/1000)^2),'ModelParams Lw'!E$18+'ModelParams Lw'!E$19*LOG(CM$3)+'ModelParams Lw'!E$20*(PI()/4*($D76/1000)^2),'ModelParams Lw'!E$21+'ModelParams Lw'!E$22*LOG(CM$3)+'ModelParams Lw'!E$23*(PI()/4*($D76/1000)^2)))</f>
        <v>38.761096154158118</v>
      </c>
      <c r="CN76" s="24">
        <f>IF(Calcul!$E81="SW",'ModelParams Lw'!F$18+'ModelParams Lw'!F$19*LOG(CN$3)+'ModelParams Lw'!F$20*(PI()/4*($D76/1000)^2),IF('ModelParams Lw'!F$21+'ModelParams Lw'!F$22*LOG(CN$3)+'ModelParams Lw'!F$23*(PI()/4*($D76/1000)^2)&lt;'ModelParams Lw'!F$18+'ModelParams Lw'!F$19*LOG(CN$3)+'ModelParams Lw'!F$20*(PI()/4*($D76/1000)^2),'ModelParams Lw'!F$18+'ModelParams Lw'!F$19*LOG(CN$3)+'ModelParams Lw'!F$20*(PI()/4*($D76/1000)^2),'ModelParams Lw'!F$21+'ModelParams Lw'!F$22*LOG(CN$3)+'ModelParams Lw'!F$23*(PI()/4*($D76/1000)^2)))</f>
        <v>42.457901012674256</v>
      </c>
      <c r="CO76" s="24">
        <f>IF(Calcul!$E81="SW",'ModelParams Lw'!G$18+'ModelParams Lw'!G$19*LOG(CO$3)+'ModelParams Lw'!G$20*(PI()/4*($D76/1000)^2),IF('ModelParams Lw'!G$21+'ModelParams Lw'!G$22*LOG(CO$3)+'ModelParams Lw'!G$23*(PI()/4*($D76/1000)^2)&lt;'ModelParams Lw'!G$18+'ModelParams Lw'!G$19*LOG(CO$3)+'ModelParams Lw'!G$20*(PI()/4*($D76/1000)^2),'ModelParams Lw'!G$18+'ModelParams Lw'!G$19*LOG(CO$3)+'ModelParams Lw'!G$20*(PI()/4*($D76/1000)^2),'ModelParams Lw'!G$21+'ModelParams Lw'!G$22*LOG(CO$3)+'ModelParams Lw'!G$23*(PI()/4*($D76/1000)^2)))</f>
        <v>39.983812335865188</v>
      </c>
      <c r="CP76" s="24">
        <f>IF(Calcul!$E81="SW",'ModelParams Lw'!H$18+'ModelParams Lw'!H$19*LOG(CP$3)+'ModelParams Lw'!H$20*(PI()/4*($D76/1000)^2),IF('ModelParams Lw'!H$21+'ModelParams Lw'!H$22*LOG(CP$3)+'ModelParams Lw'!H$23*(PI()/4*($D76/1000)^2)&lt;'ModelParams Lw'!H$18+'ModelParams Lw'!H$19*LOG(CP$3)+'ModelParams Lw'!H$20*(PI()/4*($D76/1000)^2),'ModelParams Lw'!H$18+'ModelParams Lw'!H$19*LOG(CP$3)+'ModelParams Lw'!H$20*(PI()/4*($D76/1000)^2),'ModelParams Lw'!H$21+'ModelParams Lw'!H$22*LOG(CP$3)+'ModelParams Lw'!H$23*(PI()/4*($D76/1000)^2)))</f>
        <v>40.306137042572608</v>
      </c>
      <c r="CQ76" s="24">
        <f>IF(Calcul!$E81="SW",'ModelParams Lw'!I$18+'ModelParams Lw'!I$19*LOG(CQ$3)+'ModelParams Lw'!I$20*(PI()/4*($D76/1000)^2),IF('ModelParams Lw'!I$21+'ModelParams Lw'!I$22*LOG(CQ$3)+'ModelParams Lw'!I$23*(PI()/4*($D76/1000)^2)&lt;'ModelParams Lw'!I$18+'ModelParams Lw'!I$19*LOG(CQ$3)+'ModelParams Lw'!I$20*(PI()/4*($D76/1000)^2),'ModelParams Lw'!I$18+'ModelParams Lw'!I$19*LOG(CQ$3)+'ModelParams Lw'!I$20*(PI()/4*($D76/1000)^2),'ModelParams Lw'!I$21+'ModelParams Lw'!I$22*LOG(CQ$3)+'ModelParams Lw'!I$23*(PI()/4*($D76/1000)^2)))</f>
        <v>35.604370798776131</v>
      </c>
      <c r="CR76" s="24">
        <f>IF(Calcul!$E81="SW",'ModelParams Lw'!J$18+'ModelParams Lw'!J$19*LOG(CR$3)+'ModelParams Lw'!J$20*(PI()/4*($D76/1000)^2),IF('ModelParams Lw'!J$21+'ModelParams Lw'!J$22*LOG(CR$3)+'ModelParams Lw'!J$23*(PI()/4*($D76/1000)^2)&lt;'ModelParams Lw'!J$18+'ModelParams Lw'!J$19*LOG(CR$3)+'ModelParams Lw'!J$20*(PI()/4*($D76/1000)^2),'ModelParams Lw'!J$18+'ModelParams Lw'!J$19*LOG(CR$3)+'ModelParams Lw'!J$20*(PI()/4*($D76/1000)^2),'ModelParams Lw'!J$21+'ModelParams Lw'!J$22*LOG(CR$3)+'ModelParams Lw'!J$23*(PI()/4*($D76/1000)^2)))</f>
        <v>26.405199060578074</v>
      </c>
      <c r="CS76" s="24" t="e">
        <f t="shared" si="30"/>
        <v>#DIV/0!</v>
      </c>
      <c r="CT76" s="24" t="e">
        <f t="shared" si="31"/>
        <v>#DIV/0!</v>
      </c>
      <c r="CU76" s="24" t="e">
        <f t="shared" si="32"/>
        <v>#DIV/0!</v>
      </c>
      <c r="CV76" s="24" t="e">
        <f t="shared" si="33"/>
        <v>#DIV/0!</v>
      </c>
      <c r="CW76" s="24" t="e">
        <f t="shared" si="34"/>
        <v>#DIV/0!</v>
      </c>
      <c r="CX76" s="24" t="e">
        <f t="shared" si="35"/>
        <v>#DIV/0!</v>
      </c>
      <c r="CY76" s="24" t="e">
        <f t="shared" si="36"/>
        <v>#DIV/0!</v>
      </c>
      <c r="CZ76" s="24" t="e">
        <f t="shared" si="37"/>
        <v>#DIV/0!</v>
      </c>
      <c r="DA76" s="24" t="e">
        <f>10*LOG10(IF(CS76="",0,POWER(10,((CS76+'ModelParams Lw'!$O$4)/10))) +IF(CT76="",0,POWER(10,((CT76+'ModelParams Lw'!$P$4)/10))) +IF(CU76="",0,POWER(10,((CU76+'ModelParams Lw'!$Q$4)/10))) +IF(CV76="",0,POWER(10,((CV76+'ModelParams Lw'!$R$4)/10))) +IF(CW76="",0,POWER(10,((CW76+'ModelParams Lw'!$S$4)/10))) +IF(CX76="",0,POWER(10,((CX76+'ModelParams Lw'!$T$4)/10))) +IF(CY76="",0,POWER(10,((CY76+'ModelParams Lw'!$U$4)/10)))+IF(CZ76="",0,POWER(10,((CZ76+'ModelParams Lw'!$V$4)/10))))</f>
        <v>#DIV/0!</v>
      </c>
      <c r="DB76" s="24" t="e">
        <f t="shared" si="54"/>
        <v>#DIV/0!</v>
      </c>
      <c r="DC76" s="24" t="e">
        <f>(CS76-'ModelParams Lw'!$O$10)/'ModelParams Lw'!$O$11</f>
        <v>#DIV/0!</v>
      </c>
      <c r="DD76" s="24" t="e">
        <f>(CT76-'ModelParams Lw'!$P$10)/'ModelParams Lw'!$P$11</f>
        <v>#DIV/0!</v>
      </c>
      <c r="DE76" s="24" t="e">
        <f>(CU76-'ModelParams Lw'!$Q$10)/'ModelParams Lw'!$Q$11</f>
        <v>#DIV/0!</v>
      </c>
      <c r="DF76" s="24" t="e">
        <f>(CV76-'ModelParams Lw'!$R$10)/'ModelParams Lw'!$R$11</f>
        <v>#DIV/0!</v>
      </c>
      <c r="DG76" s="24" t="e">
        <f>(CW76-'ModelParams Lw'!$S$10)/'ModelParams Lw'!$S$11</f>
        <v>#DIV/0!</v>
      </c>
      <c r="DH76" s="24" t="e">
        <f>(CX76-'ModelParams Lw'!$T$10)/'ModelParams Lw'!$T$11</f>
        <v>#DIV/0!</v>
      </c>
      <c r="DI76" s="24" t="e">
        <f>(CY76-'ModelParams Lw'!$U$10)/'ModelParams Lw'!$U$11</f>
        <v>#DIV/0!</v>
      </c>
      <c r="DJ76" s="24" t="e">
        <f>(CZ76-'ModelParams Lw'!$V$10)/'ModelParams Lw'!$V$11</f>
        <v>#DIV/0!</v>
      </c>
    </row>
    <row r="77" spans="1:114">
      <c r="A77" s="12">
        <f>Calcul!B79</f>
        <v>0</v>
      </c>
      <c r="B77" s="12">
        <f t="shared" si="38"/>
        <v>0</v>
      </c>
      <c r="C77" s="12">
        <f>Calcul!C79</f>
        <v>0</v>
      </c>
      <c r="D77" s="12">
        <f>Calcul!D82</f>
        <v>0</v>
      </c>
      <c r="E77" s="12">
        <f t="shared" si="39"/>
        <v>400</v>
      </c>
      <c r="F77" s="12">
        <f t="shared" si="40"/>
        <v>900</v>
      </c>
      <c r="G77" s="12" t="e">
        <f t="shared" si="41"/>
        <v>#DIV/0!</v>
      </c>
      <c r="H77" s="24" t="e">
        <f t="shared" si="42"/>
        <v>#DIV/0!</v>
      </c>
      <c r="I77" s="24">
        <f>'ModelParams Lw'!$B$6*EXP('ModelParams Lw'!$C$6*D77)</f>
        <v>-0.98585217513044054</v>
      </c>
      <c r="J77" s="24">
        <f>'ModelParams Lw'!$B$7*D77^2+'ModelParams Lw'!$C$7*D77+'ModelParams Lw'!$D$7</f>
        <v>-7.1</v>
      </c>
      <c r="K77" s="24">
        <f>'ModelParams Lw'!$B$8*D77^2+'ModelParams Lw'!$C$8*D77+'ModelParams Lw'!$D$8</f>
        <v>46.485999999999997</v>
      </c>
      <c r="L77" s="21" t="e">
        <f t="shared" si="29"/>
        <v>#DIV/0!</v>
      </c>
      <c r="M77" s="21" t="e">
        <f t="shared" si="29"/>
        <v>#DIV/0!</v>
      </c>
      <c r="N77" s="21" t="e">
        <f t="shared" si="29"/>
        <v>#DIV/0!</v>
      </c>
      <c r="O77" s="21" t="e">
        <f t="shared" si="29"/>
        <v>#DIV/0!</v>
      </c>
      <c r="P77" s="21" t="e">
        <f t="shared" si="29"/>
        <v>#DIV/0!</v>
      </c>
      <c r="Q77" s="21" t="e">
        <f t="shared" si="29"/>
        <v>#DIV/0!</v>
      </c>
      <c r="R77" s="21" t="e">
        <f t="shared" si="29"/>
        <v>#DIV/0!</v>
      </c>
      <c r="S77" s="21" t="e">
        <f t="shared" si="29"/>
        <v>#DIV/0!</v>
      </c>
      <c r="T77" s="24" t="e">
        <f>'ModelParams Lw'!$B$3+'ModelParams Lw'!$B$4*LOG10($B77/3600/(PI()/4*($D77/1000)^2))+'ModelParams Lw'!$B$5*LOG10(2*$H77/(1.2*($B77/3600/(PI()/4*($D77/1000)^2))^2))+10*LOG10($D77/1000)+L77</f>
        <v>#DIV/0!</v>
      </c>
      <c r="U77" s="24" t="e">
        <f>'ModelParams Lw'!$B$3+'ModelParams Lw'!$B$4*LOG10($B77/3600/(PI()/4*($D77/1000)^2))+'ModelParams Lw'!$B$5*LOG10(2*$H77/(1.2*($B77/3600/(PI()/4*($D77/1000)^2))^2))+10*LOG10($D77/1000)+M77</f>
        <v>#DIV/0!</v>
      </c>
      <c r="V77" s="24" t="e">
        <f>'ModelParams Lw'!$B$3+'ModelParams Lw'!$B$4*LOG10($B77/3600/(PI()/4*($D77/1000)^2))+'ModelParams Lw'!$B$5*LOG10(2*$H77/(1.2*($B77/3600/(PI()/4*($D77/1000)^2))^2))+10*LOG10($D77/1000)+N77</f>
        <v>#DIV/0!</v>
      </c>
      <c r="W77" s="24" t="e">
        <f>'ModelParams Lw'!$B$3+'ModelParams Lw'!$B$4*LOG10($B77/3600/(PI()/4*($D77/1000)^2))+'ModelParams Lw'!$B$5*LOG10(2*$H77/(1.2*($B77/3600/(PI()/4*($D77/1000)^2))^2))+10*LOG10($D77/1000)+O77</f>
        <v>#DIV/0!</v>
      </c>
      <c r="X77" s="24" t="e">
        <f>'ModelParams Lw'!$B$3+'ModelParams Lw'!$B$4*LOG10($B77/3600/(PI()/4*($D77/1000)^2))+'ModelParams Lw'!$B$5*LOG10(2*$H77/(1.2*($B77/3600/(PI()/4*($D77/1000)^2))^2))+10*LOG10($D77/1000)+P77</f>
        <v>#DIV/0!</v>
      </c>
      <c r="Y77" s="24" t="e">
        <f>'ModelParams Lw'!$B$3+'ModelParams Lw'!$B$4*LOG10($B77/3600/(PI()/4*($D77/1000)^2))+'ModelParams Lw'!$B$5*LOG10(2*$H77/(1.2*($B77/3600/(PI()/4*($D77/1000)^2))^2))+10*LOG10($D77/1000)+Q77</f>
        <v>#DIV/0!</v>
      </c>
      <c r="Z77" s="24" t="e">
        <f>'ModelParams Lw'!$B$3+'ModelParams Lw'!$B$4*LOG10($B77/3600/(PI()/4*($D77/1000)^2))+'ModelParams Lw'!$B$5*LOG10(2*$H77/(1.2*($B77/3600/(PI()/4*($D77/1000)^2))^2))+10*LOG10($D77/1000)+R77</f>
        <v>#DIV/0!</v>
      </c>
      <c r="AA77" s="24" t="e">
        <f>'ModelParams Lw'!$B$3+'ModelParams Lw'!$B$4*LOG10($B77/3600/(PI()/4*($D77/1000)^2))+'ModelParams Lw'!$B$5*LOG10(2*$H77/(1.2*($B77/3600/(PI()/4*($D77/1000)^2))^2))+10*LOG10($D77/1000)+S77</f>
        <v>#DIV/0!</v>
      </c>
      <c r="AB77" s="24" t="e">
        <f>10*LOG10(IF(T77="",0,POWER(10,((T77+'ModelParams Lw'!$O$4)/10))) +IF(U77="",0,POWER(10,((U77+'ModelParams Lw'!$P$4)/10))) +IF(V77="",0,POWER(10,((V77+'ModelParams Lw'!$Q$4)/10))) +IF(W77="",0,POWER(10,((W77+'ModelParams Lw'!$R$4)/10))) +IF(X77="",0,POWER(10,((X77+'ModelParams Lw'!$S$4)/10))) +IF(Y77="",0,POWER(10,((Y77+'ModelParams Lw'!$T$4)/10))) +IF(Z77="",0,POWER(10,((Z77+'ModelParams Lw'!$U$4)/10)))+IF(AA77="",0,POWER(10,((AA77+'ModelParams Lw'!$V$4)/10))))</f>
        <v>#DIV/0!</v>
      </c>
      <c r="AC77" s="24" t="e">
        <f t="shared" si="43"/>
        <v>#DIV/0!</v>
      </c>
      <c r="AD77" s="24" t="e">
        <f>(T77-'ModelParams Lw'!O$10)/'ModelParams Lw'!O$11</f>
        <v>#DIV/0!</v>
      </c>
      <c r="AE77" s="24" t="e">
        <f>(U77-'ModelParams Lw'!P$10)/'ModelParams Lw'!P$11</f>
        <v>#DIV/0!</v>
      </c>
      <c r="AF77" s="24" t="e">
        <f>(V77-'ModelParams Lw'!Q$10)/'ModelParams Lw'!Q$11</f>
        <v>#DIV/0!</v>
      </c>
      <c r="AG77" s="24" t="e">
        <f>(W77-'ModelParams Lw'!R$10)/'ModelParams Lw'!R$11</f>
        <v>#DIV/0!</v>
      </c>
      <c r="AH77" s="24" t="e">
        <f>(X77-'ModelParams Lw'!S$10)/'ModelParams Lw'!S$11</f>
        <v>#DIV/0!</v>
      </c>
      <c r="AI77" s="24" t="e">
        <f>(Y77-'ModelParams Lw'!T$10)/'ModelParams Lw'!T$11</f>
        <v>#DIV/0!</v>
      </c>
      <c r="AJ77" s="24" t="e">
        <f>(Z77-'ModelParams Lw'!U$10)/'ModelParams Lw'!U$11</f>
        <v>#DIV/0!</v>
      </c>
      <c r="AK77" s="24" t="e">
        <f>(AA77-'ModelParams Lw'!V$10)/'ModelParams Lw'!V$11</f>
        <v>#DIV/0!</v>
      </c>
      <c r="AL77" s="24" t="e">
        <f t="shared" si="44"/>
        <v>#DIV/0!</v>
      </c>
      <c r="AM77" s="24" t="e">
        <f>LOOKUP($G77,SilencerParams!$E$3:$E$98,SilencerParams!K$3:K$98)</f>
        <v>#DIV/0!</v>
      </c>
      <c r="AN77" s="24" t="e">
        <f>LOOKUP($G77,SilencerParams!$E$3:$E$98,SilencerParams!L$3:L$98)</f>
        <v>#DIV/0!</v>
      </c>
      <c r="AO77" s="24" t="e">
        <f>LOOKUP($G77,SilencerParams!$E$3:$E$98,SilencerParams!M$3:M$98)</f>
        <v>#DIV/0!</v>
      </c>
      <c r="AP77" s="24" t="e">
        <f>LOOKUP($G77,SilencerParams!$E$3:$E$98,SilencerParams!N$3:N$98)</f>
        <v>#DIV/0!</v>
      </c>
      <c r="AQ77" s="24" t="e">
        <f>LOOKUP($G77,SilencerParams!$E$3:$E$98,SilencerParams!O$3:O$98)</f>
        <v>#DIV/0!</v>
      </c>
      <c r="AR77" s="24" t="e">
        <f>LOOKUP($G77,SilencerParams!$E$3:$E$98,SilencerParams!P$3:P$98)</f>
        <v>#DIV/0!</v>
      </c>
      <c r="AS77" s="24" t="e">
        <f>LOOKUP($G77,SilencerParams!$E$3:$E$98,SilencerParams!Q$3:Q$98)</f>
        <v>#DIV/0!</v>
      </c>
      <c r="AT77" s="24" t="e">
        <f>LOOKUP($G77,SilencerParams!$E$3:$E$98,SilencerParams!R$3:R$98)</f>
        <v>#DIV/0!</v>
      </c>
      <c r="AU77" s="151" t="e">
        <f>LOOKUP($G77,SilencerParams!$E$3:$E$98,SilencerParams!S$3:S$98)</f>
        <v>#DIV/0!</v>
      </c>
      <c r="AV77" s="151" t="e">
        <f>LOOKUP($G77,SilencerParams!$E$3:$E$98,SilencerParams!T$3:T$98)</f>
        <v>#DIV/0!</v>
      </c>
      <c r="AW77" s="151" t="e">
        <f>LOOKUP($G77,SilencerParams!$E$3:$E$98,SilencerParams!U$3:U$98)</f>
        <v>#DIV/0!</v>
      </c>
      <c r="AX77" s="151" t="e">
        <f>LOOKUP($G77,SilencerParams!$E$3:$E$98,SilencerParams!V$3:V$98)</f>
        <v>#DIV/0!</v>
      </c>
      <c r="AY77" s="151" t="e">
        <f>LOOKUP($G77,SilencerParams!$E$3:$E$98,SilencerParams!W$3:W$98)</f>
        <v>#DIV/0!</v>
      </c>
      <c r="AZ77" s="151" t="e">
        <f>LOOKUP($G77,SilencerParams!$E$3:$E$98,SilencerParams!X$3:X$98)</f>
        <v>#DIV/0!</v>
      </c>
      <c r="BA77" s="151" t="e">
        <f>LOOKUP($G77,SilencerParams!$E$3:$E$98,SilencerParams!Y$3:Y$98)</f>
        <v>#DIV/0!</v>
      </c>
      <c r="BB77" s="151" t="e">
        <f>LOOKUP($G77,SilencerParams!$E$3:$E$98,SilencerParams!Z$3:Z$98)</f>
        <v>#DIV/0!</v>
      </c>
      <c r="BC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LOOKUP(IF(MROUND($AL77,2)&lt;=$AL77,CONCATENATE($D77,IF($F77&gt;=1000,$F77,CONCATENATE(0,$F77)),CONCATENATE(0,MROUND($AL77,2)+2)),CONCATENATE($D77,IF($F77&gt;=1000,$F77,CONCATENATE(0,$F77)),CONCATENATE(0,MROUND($AL77,2)-2))),SilencerParams!$E$3:$E$98,SilencerParams!S$3:S$98)</f>
        <v>#DIV/0!</v>
      </c>
      <c r="BD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LOOKUP(IF(MROUND($AL77,2)&lt;=$AL77,CONCATENATE($D77,IF($F77&gt;=1000,$F77,CONCATENATE(0,$F77)),CONCATENATE(0,MROUND($AL77,2)+2)),CONCATENATE($D77,IF($F77&gt;=1000,$F77,CONCATENATE(0,$F77)),CONCATENATE(0,MROUND($AL77,2)-2))),SilencerParams!$E$3:$E$98,SilencerParams!T$3:T$98)</f>
        <v>#DIV/0!</v>
      </c>
      <c r="BE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LOOKUP(IF(MROUND($AL77,2)&lt;=$AL77,CONCATENATE($D77,IF($F77&gt;=1000,$F77,CONCATENATE(0,$F77)),CONCATENATE(0,MROUND($AL77,2)+2)),CONCATENATE($D77,IF($F77&gt;=1000,$F77,CONCATENATE(0,$F77)),CONCATENATE(0,MROUND($AL77,2)-2))),SilencerParams!$E$3:$E$98,SilencerParams!U$3:U$98)</f>
        <v>#DIV/0!</v>
      </c>
      <c r="BF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LOOKUP(IF(MROUND($AL77,2)&lt;=$AL77,CONCATENATE($D77,IF($F77&gt;=1000,$F77,CONCATENATE(0,$F77)),CONCATENATE(0,MROUND($AL77,2)+2)),CONCATENATE($D77,IF($F77&gt;=1000,$F77,CONCATENATE(0,$F77)),CONCATENATE(0,MROUND($AL77,2)-2))),SilencerParams!$E$3:$E$98,SilencerParams!V$3:V$98)</f>
        <v>#DIV/0!</v>
      </c>
      <c r="BG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LOOKUP(IF(MROUND($AL77,2)&lt;=$AL77,CONCATENATE($D77,IF($F77&gt;=1000,$F77,CONCATENATE(0,$F77)),CONCATENATE(0,MROUND($AL77,2)+2)),CONCATENATE($D77,IF($F77&gt;=1000,$F77,CONCATENATE(0,$F77)),CONCATENATE(0,MROUND($AL77,2)-2))),SilencerParams!$E$3:$E$98,SilencerParams!W$3:W$98)</f>
        <v>#DIV/0!</v>
      </c>
      <c r="BH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LOOKUP(IF(MROUND($AL77,2)&lt;=$AL77,CONCATENATE($D77,IF($F77&gt;=1000,$F77,CONCATENATE(0,$F77)),CONCATENATE(0,MROUND($AL77,2)+2)),CONCATENATE($D77,IF($F77&gt;=1000,$F77,CONCATENATE(0,$F77)),CONCATENATE(0,MROUND($AL77,2)-2))),SilencerParams!$E$3:$E$98,SilencerParams!X$3:X$98)</f>
        <v>#DIV/0!</v>
      </c>
      <c r="BI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LOOKUP(IF(MROUND($AL77,2)&lt;=$AL77,CONCATENATE($D77,IF($F77&gt;=1000,$F77,CONCATENATE(0,$F77)),CONCATENATE(0,MROUND($AL77,2)+2)),CONCATENATE($D77,IF($F77&gt;=1000,$F77,CONCATENATE(0,$F77)),CONCATENATE(0,MROUND($AL77,2)-2))),SilencerParams!$E$3:$E$98,SilencerParams!Y$3:Y$98)</f>
        <v>#DIV/0!</v>
      </c>
      <c r="BJ77" s="151" t="e">
        <f>LOOKUP(IF(MROUND($AL77,2)&lt;=$AL77,CONCATENATE($D77,IF($F77&gt;=1000,$F77,CONCATENATE(0,$F77)),CONCATENATE(0,MROUND($AL77,2)+2)),CONCATENATE($D77,IF($F77&gt;=1000,$F77,CONCATENATE(0,$F77)),CONCATENATE(0,MROUND($AL77,2)-2))),SilencerParams!$E$3:$E$98,SilencerParams!Z$3:Z$98)</f>
        <v>#DIV/0!</v>
      </c>
      <c r="BK77" s="151" t="e">
        <f>IF($AL77&lt;2,LOOKUP(CONCATENATE($D77,IF($E77&gt;=1000,$E77,CONCATENATE(0,$E77)),"02"),SilencerParams!$E$3:$E$98,SilencerParams!S$3:S$98)/(LOG10(2)-LOG10(0.0001))*(LOG10($AL77)-LOG10(0.0001)),(BC77-AU77)/(LOG10(IF(MROUND($AL77,2)&lt;=$AL77,MROUND($AL77,2)+2,MROUND($AL77,2)-2))-LOG10(MROUND($AL77,2)))*(LOG10($AL77)-LOG10(MROUND($AL77,2)))+AU77)</f>
        <v>#DIV/0!</v>
      </c>
      <c r="BL77" s="151" t="e">
        <f>IF($AL77&lt;2,LOOKUP(CONCATENATE($D77,IF($E77&gt;=1000,$E77,CONCATENATE(0,$E77)),"02"),SilencerParams!$E$3:$E$98,SilencerParams!T$3:T$98)/(LOG10(2)-LOG10(0.0001))*(LOG10($AL77)-LOG10(0.0001)),(BD77-AV77)/(LOG10(IF(MROUND($AL77,2)&lt;=$AL77,MROUND($AL77,2)+2,MROUND($AL77,2)-2))-LOG10(MROUND($AL77,2)))*(LOG10($AL77)-LOG10(MROUND($AL77,2)))+AV77)</f>
        <v>#DIV/0!</v>
      </c>
      <c r="BM77" s="151" t="e">
        <f>IF($AL77&lt;2,LOOKUP(CONCATENATE($D77,IF($E77&gt;=1000,$E77,CONCATENATE(0,$E77)),"02"),SilencerParams!$E$3:$E$98,SilencerParams!U$3:U$98)/(LOG10(2)-LOG10(0.0001))*(LOG10($AL77)-LOG10(0.0001)),(BE77-AW77)/(LOG10(IF(MROUND($AL77,2)&lt;=$AL77,MROUND($AL77,2)+2,MROUND($AL77,2)-2))-LOG10(MROUND($AL77,2)))*(LOG10($AL77)-LOG10(MROUND($AL77,2)))+AW77)</f>
        <v>#DIV/0!</v>
      </c>
      <c r="BN77" s="151" t="e">
        <f>IF($AL77&lt;2,LOOKUP(CONCATENATE($D77,IF($E77&gt;=1000,$E77,CONCATENATE(0,$E77)),"02"),SilencerParams!$E$3:$E$98,SilencerParams!V$3:V$98)/(LOG10(2)-LOG10(0.0001))*(LOG10($AL77)-LOG10(0.0001)),(BF77-AX77)/(LOG10(IF(MROUND($AL77,2)&lt;=$AL77,MROUND($AL77,2)+2,MROUND($AL77,2)-2))-LOG10(MROUND($AL77,2)))*(LOG10($AL77)-LOG10(MROUND($AL77,2)))+AX77)</f>
        <v>#DIV/0!</v>
      </c>
      <c r="BO77" s="151" t="e">
        <f>IF($AL77&lt;2,LOOKUP(CONCATENATE($D77,IF($E77&gt;=1000,$E77,CONCATENATE(0,$E77)),"02"),SilencerParams!$E$3:$E$98,SilencerParams!W$3:W$98)/(LOG10(2)-LOG10(0.0001))*(LOG10($AL77)-LOG10(0.0001)),(BG77-AY77)/(LOG10(IF(MROUND($AL77,2)&lt;=$AL77,MROUND($AL77,2)+2,MROUND($AL77,2)-2))-LOG10(MROUND($AL77,2)))*(LOG10($AL77)-LOG10(MROUND($AL77,2)))+AY77)</f>
        <v>#DIV/0!</v>
      </c>
      <c r="BP77" s="151" t="e">
        <f>IF($AL77&lt;2,LOOKUP(CONCATENATE($D77,IF($E77&gt;=1000,$E77,CONCATENATE(0,$E77)),"02"),SilencerParams!$E$3:$E$98,SilencerParams!X$3:X$98)/(LOG10(2)-LOG10(0.0001))*(LOG10($AL77)-LOG10(0.0001)),(BH77-AZ77)/(LOG10(IF(MROUND($AL77,2)&lt;=$AL77,MROUND($AL77,2)+2,MROUND($AL77,2)-2))-LOG10(MROUND($AL77,2)))*(LOG10($AL77)-LOG10(MROUND($AL77,2)))+AZ77)</f>
        <v>#DIV/0!</v>
      </c>
      <c r="BQ77" s="151" t="e">
        <f>IF($AL77&lt;2,LOOKUP(CONCATENATE($D77,IF($E77&gt;=1000,$E77,CONCATENATE(0,$E77)),"02"),SilencerParams!$E$3:$E$98,SilencerParams!Y$3:Y$98)/(LOG10(2)-LOG10(0.0001))*(LOG10($AL77)-LOG10(0.0001)),(BI77-BA77)/(LOG10(IF(MROUND($AL77,2)&lt;=$AL77,MROUND($AL77,2)+2,MROUND($AL77,2)-2))-LOG10(MROUND($AL77,2)))*(LOG10($AL77)-LOG10(MROUND($AL77,2)))+BA77)</f>
        <v>#DIV/0!</v>
      </c>
      <c r="BR77" s="151" t="e">
        <f>IF($AL77&lt;2,LOOKUP(CONCATENATE($D77,IF($E77&gt;=1000,$E77,CONCATENATE(0,$E77)),"02"),SilencerParams!$E$3:$E$98,SilencerParams!Z$3:Z$98)/(LOG10(2)-LOG10(0.0001))*(LOG10($AL77)-LOG10(0.0001)),(BJ77-BB77)/(LOG10(IF(MROUND($AL77,2)&lt;=$AL77,MROUND($AL77,2)+2,MROUND($AL77,2)-2))-LOG10(MROUND($AL77,2)))*(LOG10($AL77)-LOG10(MROUND($AL77,2)))+BB77)</f>
        <v>#DIV/0!</v>
      </c>
      <c r="BS77" s="24" t="e">
        <f t="shared" si="45"/>
        <v>#DIV/0!</v>
      </c>
      <c r="BT77" s="24" t="e">
        <f t="shared" si="46"/>
        <v>#DIV/0!</v>
      </c>
      <c r="BU77" s="24" t="e">
        <f t="shared" si="47"/>
        <v>#DIV/0!</v>
      </c>
      <c r="BV77" s="24" t="e">
        <f t="shared" si="48"/>
        <v>#DIV/0!</v>
      </c>
      <c r="BW77" s="24" t="e">
        <f t="shared" si="49"/>
        <v>#DIV/0!</v>
      </c>
      <c r="BX77" s="24" t="e">
        <f t="shared" si="50"/>
        <v>#DIV/0!</v>
      </c>
      <c r="BY77" s="24" t="e">
        <f t="shared" si="51"/>
        <v>#DIV/0!</v>
      </c>
      <c r="BZ77" s="24" t="e">
        <f t="shared" si="52"/>
        <v>#DIV/0!</v>
      </c>
      <c r="CA77" s="24" t="e">
        <f>10*LOG10(IF(BS77="",0,POWER(10,((BS77+'ModelParams Lw'!$O$4)/10))) +IF(BT77="",0,POWER(10,((BT77+'ModelParams Lw'!$P$4)/10))) +IF(BU77="",0,POWER(10,((BU77+'ModelParams Lw'!$Q$4)/10))) +IF(BV77="",0,POWER(10,((BV77+'ModelParams Lw'!$R$4)/10))) +IF(BW77="",0,POWER(10,((BW77+'ModelParams Lw'!$S$4)/10))) +IF(BX77="",0,POWER(10,((BX77+'ModelParams Lw'!$T$4)/10))) +IF(BY77="",0,POWER(10,((BY77+'ModelParams Lw'!$U$4)/10)))+IF(BZ77="",0,POWER(10,((BZ77+'ModelParams Lw'!$V$4)/10))))</f>
        <v>#DIV/0!</v>
      </c>
      <c r="CB77" s="24" t="e">
        <f t="shared" si="53"/>
        <v>#DIV/0!</v>
      </c>
      <c r="CC77" s="24" t="e">
        <f>(BS77-'ModelParams Lw'!O$10)/'ModelParams Lw'!O$11</f>
        <v>#DIV/0!</v>
      </c>
      <c r="CD77" s="24" t="e">
        <f>(BT77-'ModelParams Lw'!P$10)/'ModelParams Lw'!P$11</f>
        <v>#DIV/0!</v>
      </c>
      <c r="CE77" s="24" t="e">
        <f>(BU77-'ModelParams Lw'!Q$10)/'ModelParams Lw'!Q$11</f>
        <v>#DIV/0!</v>
      </c>
      <c r="CF77" s="24" t="e">
        <f>(BV77-'ModelParams Lw'!R$10)/'ModelParams Lw'!R$11</f>
        <v>#DIV/0!</v>
      </c>
      <c r="CG77" s="24" t="e">
        <f>(BW77-'ModelParams Lw'!S$10)/'ModelParams Lw'!S$11</f>
        <v>#DIV/0!</v>
      </c>
      <c r="CH77" s="24" t="e">
        <f>(BX77-'ModelParams Lw'!T$10)/'ModelParams Lw'!T$11</f>
        <v>#DIV/0!</v>
      </c>
      <c r="CI77" s="24" t="e">
        <f>(BY77-'ModelParams Lw'!U$10)/'ModelParams Lw'!U$11</f>
        <v>#DIV/0!</v>
      </c>
      <c r="CJ77" s="24" t="e">
        <f>(BZ77-'ModelParams Lw'!V$10)/'ModelParams Lw'!V$11</f>
        <v>#DIV/0!</v>
      </c>
      <c r="CK77" s="24">
        <f>IF(Calcul!$E82="SW",'ModelParams Lw'!C$18+'ModelParams Lw'!C$19*LOG(CK$3)+'ModelParams Lw'!C$20*(PI()/4*($D77/1000)^2),IF('ModelParams Lw'!C$21+'ModelParams Lw'!C$22*LOG(CK$3)+'ModelParams Lw'!C$23*(PI()/4*($D77/1000)^2)&lt;'ModelParams Lw'!C$18+'ModelParams Lw'!C$19*LOG(CK$3)+'ModelParams Lw'!C$20*(PI()/4*($D77/1000)^2),'ModelParams Lw'!C$18+'ModelParams Lw'!C$19*LOG(CK$3)+'ModelParams Lw'!C$20*(PI()/4*($D77/1000)^2),'ModelParams Lw'!C$21+'ModelParams Lw'!C$22*LOG(CK$3)+'ModelParams Lw'!C$23*(PI()/4*($D77/1000)^2)))</f>
        <v>31.246735224896717</v>
      </c>
      <c r="CL77" s="24">
        <f>IF(Calcul!$E82="SW",'ModelParams Lw'!D$18+'ModelParams Lw'!D$19*LOG(CL$3)+'ModelParams Lw'!D$20*(PI()/4*($D77/1000)^2),IF('ModelParams Lw'!D$21+'ModelParams Lw'!D$22*LOG(CL$3)+'ModelParams Lw'!D$23*(PI()/4*($D77/1000)^2)&lt;'ModelParams Lw'!D$18+'ModelParams Lw'!D$19*LOG(CL$3)+'ModelParams Lw'!D$20*(PI()/4*($D77/1000)^2),'ModelParams Lw'!D$18+'ModelParams Lw'!D$19*LOG(CL$3)+'ModelParams Lw'!D$20*(PI()/4*($D77/1000)^2),'ModelParams Lw'!D$21+'ModelParams Lw'!D$22*LOG(CL$3)+'ModelParams Lw'!D$23*(PI()/4*($D77/1000)^2)))</f>
        <v>39.203910379364636</v>
      </c>
      <c r="CM77" s="24">
        <f>IF(Calcul!$E82="SW",'ModelParams Lw'!E$18+'ModelParams Lw'!E$19*LOG(CM$3)+'ModelParams Lw'!E$20*(PI()/4*($D77/1000)^2),IF('ModelParams Lw'!E$21+'ModelParams Lw'!E$22*LOG(CM$3)+'ModelParams Lw'!E$23*(PI()/4*($D77/1000)^2)&lt;'ModelParams Lw'!E$18+'ModelParams Lw'!E$19*LOG(CM$3)+'ModelParams Lw'!E$20*(PI()/4*($D77/1000)^2),'ModelParams Lw'!E$18+'ModelParams Lw'!E$19*LOG(CM$3)+'ModelParams Lw'!E$20*(PI()/4*($D77/1000)^2),'ModelParams Lw'!E$21+'ModelParams Lw'!E$22*LOG(CM$3)+'ModelParams Lw'!E$23*(PI()/4*($D77/1000)^2)))</f>
        <v>38.761096154158118</v>
      </c>
      <c r="CN77" s="24">
        <f>IF(Calcul!$E82="SW",'ModelParams Lw'!F$18+'ModelParams Lw'!F$19*LOG(CN$3)+'ModelParams Lw'!F$20*(PI()/4*($D77/1000)^2),IF('ModelParams Lw'!F$21+'ModelParams Lw'!F$22*LOG(CN$3)+'ModelParams Lw'!F$23*(PI()/4*($D77/1000)^2)&lt;'ModelParams Lw'!F$18+'ModelParams Lw'!F$19*LOG(CN$3)+'ModelParams Lw'!F$20*(PI()/4*($D77/1000)^2),'ModelParams Lw'!F$18+'ModelParams Lw'!F$19*LOG(CN$3)+'ModelParams Lw'!F$20*(PI()/4*($D77/1000)^2),'ModelParams Lw'!F$21+'ModelParams Lw'!F$22*LOG(CN$3)+'ModelParams Lw'!F$23*(PI()/4*($D77/1000)^2)))</f>
        <v>42.457901012674256</v>
      </c>
      <c r="CO77" s="24">
        <f>IF(Calcul!$E82="SW",'ModelParams Lw'!G$18+'ModelParams Lw'!G$19*LOG(CO$3)+'ModelParams Lw'!G$20*(PI()/4*($D77/1000)^2),IF('ModelParams Lw'!G$21+'ModelParams Lw'!G$22*LOG(CO$3)+'ModelParams Lw'!G$23*(PI()/4*($D77/1000)^2)&lt;'ModelParams Lw'!G$18+'ModelParams Lw'!G$19*LOG(CO$3)+'ModelParams Lw'!G$20*(PI()/4*($D77/1000)^2),'ModelParams Lw'!G$18+'ModelParams Lw'!G$19*LOG(CO$3)+'ModelParams Lw'!G$20*(PI()/4*($D77/1000)^2),'ModelParams Lw'!G$21+'ModelParams Lw'!G$22*LOG(CO$3)+'ModelParams Lw'!G$23*(PI()/4*($D77/1000)^2)))</f>
        <v>39.983812335865188</v>
      </c>
      <c r="CP77" s="24">
        <f>IF(Calcul!$E82="SW",'ModelParams Lw'!H$18+'ModelParams Lw'!H$19*LOG(CP$3)+'ModelParams Lw'!H$20*(PI()/4*($D77/1000)^2),IF('ModelParams Lw'!H$21+'ModelParams Lw'!H$22*LOG(CP$3)+'ModelParams Lw'!H$23*(PI()/4*($D77/1000)^2)&lt;'ModelParams Lw'!H$18+'ModelParams Lw'!H$19*LOG(CP$3)+'ModelParams Lw'!H$20*(PI()/4*($D77/1000)^2),'ModelParams Lw'!H$18+'ModelParams Lw'!H$19*LOG(CP$3)+'ModelParams Lw'!H$20*(PI()/4*($D77/1000)^2),'ModelParams Lw'!H$21+'ModelParams Lw'!H$22*LOG(CP$3)+'ModelParams Lw'!H$23*(PI()/4*($D77/1000)^2)))</f>
        <v>40.306137042572608</v>
      </c>
      <c r="CQ77" s="24">
        <f>IF(Calcul!$E82="SW",'ModelParams Lw'!I$18+'ModelParams Lw'!I$19*LOG(CQ$3)+'ModelParams Lw'!I$20*(PI()/4*($D77/1000)^2),IF('ModelParams Lw'!I$21+'ModelParams Lw'!I$22*LOG(CQ$3)+'ModelParams Lw'!I$23*(PI()/4*($D77/1000)^2)&lt;'ModelParams Lw'!I$18+'ModelParams Lw'!I$19*LOG(CQ$3)+'ModelParams Lw'!I$20*(PI()/4*($D77/1000)^2),'ModelParams Lw'!I$18+'ModelParams Lw'!I$19*LOG(CQ$3)+'ModelParams Lw'!I$20*(PI()/4*($D77/1000)^2),'ModelParams Lw'!I$21+'ModelParams Lw'!I$22*LOG(CQ$3)+'ModelParams Lw'!I$23*(PI()/4*($D77/1000)^2)))</f>
        <v>35.604370798776131</v>
      </c>
      <c r="CR77" s="24">
        <f>IF(Calcul!$E82="SW",'ModelParams Lw'!J$18+'ModelParams Lw'!J$19*LOG(CR$3)+'ModelParams Lw'!J$20*(PI()/4*($D77/1000)^2),IF('ModelParams Lw'!J$21+'ModelParams Lw'!J$22*LOG(CR$3)+'ModelParams Lw'!J$23*(PI()/4*($D77/1000)^2)&lt;'ModelParams Lw'!J$18+'ModelParams Lw'!J$19*LOG(CR$3)+'ModelParams Lw'!J$20*(PI()/4*($D77/1000)^2),'ModelParams Lw'!J$18+'ModelParams Lw'!J$19*LOG(CR$3)+'ModelParams Lw'!J$20*(PI()/4*($D77/1000)^2),'ModelParams Lw'!J$21+'ModelParams Lw'!J$22*LOG(CR$3)+'ModelParams Lw'!J$23*(PI()/4*($D77/1000)^2)))</f>
        <v>26.405199060578074</v>
      </c>
      <c r="CS77" s="24" t="e">
        <f t="shared" si="30"/>
        <v>#DIV/0!</v>
      </c>
      <c r="CT77" s="24" t="e">
        <f t="shared" si="31"/>
        <v>#DIV/0!</v>
      </c>
      <c r="CU77" s="24" t="e">
        <f t="shared" si="32"/>
        <v>#DIV/0!</v>
      </c>
      <c r="CV77" s="24" t="e">
        <f t="shared" si="33"/>
        <v>#DIV/0!</v>
      </c>
      <c r="CW77" s="24" t="e">
        <f t="shared" si="34"/>
        <v>#DIV/0!</v>
      </c>
      <c r="CX77" s="24" t="e">
        <f t="shared" si="35"/>
        <v>#DIV/0!</v>
      </c>
      <c r="CY77" s="24" t="e">
        <f t="shared" si="36"/>
        <v>#DIV/0!</v>
      </c>
      <c r="CZ77" s="24" t="e">
        <f t="shared" si="37"/>
        <v>#DIV/0!</v>
      </c>
      <c r="DA77" s="24" t="e">
        <f>10*LOG10(IF(CS77="",0,POWER(10,((CS77+'ModelParams Lw'!$O$4)/10))) +IF(CT77="",0,POWER(10,((CT77+'ModelParams Lw'!$P$4)/10))) +IF(CU77="",0,POWER(10,((CU77+'ModelParams Lw'!$Q$4)/10))) +IF(CV77="",0,POWER(10,((CV77+'ModelParams Lw'!$R$4)/10))) +IF(CW77="",0,POWER(10,((CW77+'ModelParams Lw'!$S$4)/10))) +IF(CX77="",0,POWER(10,((CX77+'ModelParams Lw'!$T$4)/10))) +IF(CY77="",0,POWER(10,((CY77+'ModelParams Lw'!$U$4)/10)))+IF(CZ77="",0,POWER(10,((CZ77+'ModelParams Lw'!$V$4)/10))))</f>
        <v>#DIV/0!</v>
      </c>
      <c r="DB77" s="24" t="e">
        <f t="shared" si="54"/>
        <v>#DIV/0!</v>
      </c>
      <c r="DC77" s="24" t="e">
        <f>(CS77-'ModelParams Lw'!$O$10)/'ModelParams Lw'!$O$11</f>
        <v>#DIV/0!</v>
      </c>
      <c r="DD77" s="24" t="e">
        <f>(CT77-'ModelParams Lw'!$P$10)/'ModelParams Lw'!$P$11</f>
        <v>#DIV/0!</v>
      </c>
      <c r="DE77" s="24" t="e">
        <f>(CU77-'ModelParams Lw'!$Q$10)/'ModelParams Lw'!$Q$11</f>
        <v>#DIV/0!</v>
      </c>
      <c r="DF77" s="24" t="e">
        <f>(CV77-'ModelParams Lw'!$R$10)/'ModelParams Lw'!$R$11</f>
        <v>#DIV/0!</v>
      </c>
      <c r="DG77" s="24" t="e">
        <f>(CW77-'ModelParams Lw'!$S$10)/'ModelParams Lw'!$S$11</f>
        <v>#DIV/0!</v>
      </c>
      <c r="DH77" s="24" t="e">
        <f>(CX77-'ModelParams Lw'!$T$10)/'ModelParams Lw'!$T$11</f>
        <v>#DIV/0!</v>
      </c>
      <c r="DI77" s="24" t="e">
        <f>(CY77-'ModelParams Lw'!$U$10)/'ModelParams Lw'!$U$11</f>
        <v>#DIV/0!</v>
      </c>
      <c r="DJ77" s="24" t="e">
        <f>(CZ77-'ModelParams Lw'!$V$10)/'ModelParams Lw'!$V$11</f>
        <v>#DIV/0!</v>
      </c>
    </row>
    <row r="78" spans="1:114">
      <c r="A78" s="12">
        <f>Calcul!B80</f>
        <v>0</v>
      </c>
      <c r="B78" s="12">
        <f t="shared" si="38"/>
        <v>0</v>
      </c>
      <c r="C78" s="12">
        <f>Calcul!C80</f>
        <v>0</v>
      </c>
      <c r="D78" s="12">
        <f>Calcul!D83</f>
        <v>0</v>
      </c>
      <c r="E78" s="12">
        <f t="shared" si="39"/>
        <v>400</v>
      </c>
      <c r="F78" s="12">
        <f t="shared" si="40"/>
        <v>900</v>
      </c>
      <c r="G78" s="12" t="e">
        <f t="shared" si="41"/>
        <v>#DIV/0!</v>
      </c>
      <c r="H78" s="24" t="e">
        <f t="shared" si="42"/>
        <v>#DIV/0!</v>
      </c>
      <c r="I78" s="24">
        <f>'ModelParams Lw'!$B$6*EXP('ModelParams Lw'!$C$6*D78)</f>
        <v>-0.98585217513044054</v>
      </c>
      <c r="J78" s="24">
        <f>'ModelParams Lw'!$B$7*D78^2+'ModelParams Lw'!$C$7*D78+'ModelParams Lw'!$D$7</f>
        <v>-7.1</v>
      </c>
      <c r="K78" s="24">
        <f>'ModelParams Lw'!$B$8*D78^2+'ModelParams Lw'!$C$8*D78+'ModelParams Lw'!$D$8</f>
        <v>46.485999999999997</v>
      </c>
      <c r="L78" s="21" t="e">
        <f t="shared" si="29"/>
        <v>#DIV/0!</v>
      </c>
      <c r="M78" s="21" t="e">
        <f t="shared" si="29"/>
        <v>#DIV/0!</v>
      </c>
      <c r="N78" s="21" t="e">
        <f t="shared" si="29"/>
        <v>#DIV/0!</v>
      </c>
      <c r="O78" s="21" t="e">
        <f t="shared" si="29"/>
        <v>#DIV/0!</v>
      </c>
      <c r="P78" s="21" t="e">
        <f t="shared" si="29"/>
        <v>#DIV/0!</v>
      </c>
      <c r="Q78" s="21" t="e">
        <f t="shared" si="29"/>
        <v>#DIV/0!</v>
      </c>
      <c r="R78" s="21" t="e">
        <f t="shared" si="29"/>
        <v>#DIV/0!</v>
      </c>
      <c r="S78" s="21" t="e">
        <f t="shared" si="29"/>
        <v>#DIV/0!</v>
      </c>
      <c r="T78" s="24" t="e">
        <f>'ModelParams Lw'!$B$3+'ModelParams Lw'!$B$4*LOG10($B78/3600/(PI()/4*($D78/1000)^2))+'ModelParams Lw'!$B$5*LOG10(2*$H78/(1.2*($B78/3600/(PI()/4*($D78/1000)^2))^2))+10*LOG10($D78/1000)+L78</f>
        <v>#DIV/0!</v>
      </c>
      <c r="U78" s="24" t="e">
        <f>'ModelParams Lw'!$B$3+'ModelParams Lw'!$B$4*LOG10($B78/3600/(PI()/4*($D78/1000)^2))+'ModelParams Lw'!$B$5*LOG10(2*$H78/(1.2*($B78/3600/(PI()/4*($D78/1000)^2))^2))+10*LOG10($D78/1000)+M78</f>
        <v>#DIV/0!</v>
      </c>
      <c r="V78" s="24" t="e">
        <f>'ModelParams Lw'!$B$3+'ModelParams Lw'!$B$4*LOG10($B78/3600/(PI()/4*($D78/1000)^2))+'ModelParams Lw'!$B$5*LOG10(2*$H78/(1.2*($B78/3600/(PI()/4*($D78/1000)^2))^2))+10*LOG10($D78/1000)+N78</f>
        <v>#DIV/0!</v>
      </c>
      <c r="W78" s="24" t="e">
        <f>'ModelParams Lw'!$B$3+'ModelParams Lw'!$B$4*LOG10($B78/3600/(PI()/4*($D78/1000)^2))+'ModelParams Lw'!$B$5*LOG10(2*$H78/(1.2*($B78/3600/(PI()/4*($D78/1000)^2))^2))+10*LOG10($D78/1000)+O78</f>
        <v>#DIV/0!</v>
      </c>
      <c r="X78" s="24" t="e">
        <f>'ModelParams Lw'!$B$3+'ModelParams Lw'!$B$4*LOG10($B78/3600/(PI()/4*($D78/1000)^2))+'ModelParams Lw'!$B$5*LOG10(2*$H78/(1.2*($B78/3600/(PI()/4*($D78/1000)^2))^2))+10*LOG10($D78/1000)+P78</f>
        <v>#DIV/0!</v>
      </c>
      <c r="Y78" s="24" t="e">
        <f>'ModelParams Lw'!$B$3+'ModelParams Lw'!$B$4*LOG10($B78/3600/(PI()/4*($D78/1000)^2))+'ModelParams Lw'!$B$5*LOG10(2*$H78/(1.2*($B78/3600/(PI()/4*($D78/1000)^2))^2))+10*LOG10($D78/1000)+Q78</f>
        <v>#DIV/0!</v>
      </c>
      <c r="Z78" s="24" t="e">
        <f>'ModelParams Lw'!$B$3+'ModelParams Lw'!$B$4*LOG10($B78/3600/(PI()/4*($D78/1000)^2))+'ModelParams Lw'!$B$5*LOG10(2*$H78/(1.2*($B78/3600/(PI()/4*($D78/1000)^2))^2))+10*LOG10($D78/1000)+R78</f>
        <v>#DIV/0!</v>
      </c>
      <c r="AA78" s="24" t="e">
        <f>'ModelParams Lw'!$B$3+'ModelParams Lw'!$B$4*LOG10($B78/3600/(PI()/4*($D78/1000)^2))+'ModelParams Lw'!$B$5*LOG10(2*$H78/(1.2*($B78/3600/(PI()/4*($D78/1000)^2))^2))+10*LOG10($D78/1000)+S78</f>
        <v>#DIV/0!</v>
      </c>
      <c r="AB78" s="24" t="e">
        <f>10*LOG10(IF(T78="",0,POWER(10,((T78+'ModelParams Lw'!$O$4)/10))) +IF(U78="",0,POWER(10,((U78+'ModelParams Lw'!$P$4)/10))) +IF(V78="",0,POWER(10,((V78+'ModelParams Lw'!$Q$4)/10))) +IF(W78="",0,POWER(10,((W78+'ModelParams Lw'!$R$4)/10))) +IF(X78="",0,POWER(10,((X78+'ModelParams Lw'!$S$4)/10))) +IF(Y78="",0,POWER(10,((Y78+'ModelParams Lw'!$T$4)/10))) +IF(Z78="",0,POWER(10,((Z78+'ModelParams Lw'!$U$4)/10)))+IF(AA78="",0,POWER(10,((AA78+'ModelParams Lw'!$V$4)/10))))</f>
        <v>#DIV/0!</v>
      </c>
      <c r="AC78" s="24" t="e">
        <f t="shared" si="43"/>
        <v>#DIV/0!</v>
      </c>
      <c r="AD78" s="24" t="e">
        <f>(T78-'ModelParams Lw'!O$10)/'ModelParams Lw'!O$11</f>
        <v>#DIV/0!</v>
      </c>
      <c r="AE78" s="24" t="e">
        <f>(U78-'ModelParams Lw'!P$10)/'ModelParams Lw'!P$11</f>
        <v>#DIV/0!</v>
      </c>
      <c r="AF78" s="24" t="e">
        <f>(V78-'ModelParams Lw'!Q$10)/'ModelParams Lw'!Q$11</f>
        <v>#DIV/0!</v>
      </c>
      <c r="AG78" s="24" t="e">
        <f>(W78-'ModelParams Lw'!R$10)/'ModelParams Lw'!R$11</f>
        <v>#DIV/0!</v>
      </c>
      <c r="AH78" s="24" t="e">
        <f>(X78-'ModelParams Lw'!S$10)/'ModelParams Lw'!S$11</f>
        <v>#DIV/0!</v>
      </c>
      <c r="AI78" s="24" t="e">
        <f>(Y78-'ModelParams Lw'!T$10)/'ModelParams Lw'!T$11</f>
        <v>#DIV/0!</v>
      </c>
      <c r="AJ78" s="24" t="e">
        <f>(Z78-'ModelParams Lw'!U$10)/'ModelParams Lw'!U$11</f>
        <v>#DIV/0!</v>
      </c>
      <c r="AK78" s="24" t="e">
        <f>(AA78-'ModelParams Lw'!V$10)/'ModelParams Lw'!V$11</f>
        <v>#DIV/0!</v>
      </c>
      <c r="AL78" s="24" t="e">
        <f t="shared" si="44"/>
        <v>#DIV/0!</v>
      </c>
      <c r="AM78" s="24" t="e">
        <f>LOOKUP($G78,SilencerParams!$E$3:$E$98,SilencerParams!K$3:K$98)</f>
        <v>#DIV/0!</v>
      </c>
      <c r="AN78" s="24" t="e">
        <f>LOOKUP($G78,SilencerParams!$E$3:$E$98,SilencerParams!L$3:L$98)</f>
        <v>#DIV/0!</v>
      </c>
      <c r="AO78" s="24" t="e">
        <f>LOOKUP($G78,SilencerParams!$E$3:$E$98,SilencerParams!M$3:M$98)</f>
        <v>#DIV/0!</v>
      </c>
      <c r="AP78" s="24" t="e">
        <f>LOOKUP($G78,SilencerParams!$E$3:$E$98,SilencerParams!N$3:N$98)</f>
        <v>#DIV/0!</v>
      </c>
      <c r="AQ78" s="24" t="e">
        <f>LOOKUP($G78,SilencerParams!$E$3:$E$98,SilencerParams!O$3:O$98)</f>
        <v>#DIV/0!</v>
      </c>
      <c r="AR78" s="24" t="e">
        <f>LOOKUP($G78,SilencerParams!$E$3:$E$98,SilencerParams!P$3:P$98)</f>
        <v>#DIV/0!</v>
      </c>
      <c r="AS78" s="24" t="e">
        <f>LOOKUP($G78,SilencerParams!$E$3:$E$98,SilencerParams!Q$3:Q$98)</f>
        <v>#DIV/0!</v>
      </c>
      <c r="AT78" s="24" t="e">
        <f>LOOKUP($G78,SilencerParams!$E$3:$E$98,SilencerParams!R$3:R$98)</f>
        <v>#DIV/0!</v>
      </c>
      <c r="AU78" s="151" t="e">
        <f>LOOKUP($G78,SilencerParams!$E$3:$E$98,SilencerParams!S$3:S$98)</f>
        <v>#DIV/0!</v>
      </c>
      <c r="AV78" s="151" t="e">
        <f>LOOKUP($G78,SilencerParams!$E$3:$E$98,SilencerParams!T$3:T$98)</f>
        <v>#DIV/0!</v>
      </c>
      <c r="AW78" s="151" t="e">
        <f>LOOKUP($G78,SilencerParams!$E$3:$E$98,SilencerParams!U$3:U$98)</f>
        <v>#DIV/0!</v>
      </c>
      <c r="AX78" s="151" t="e">
        <f>LOOKUP($G78,SilencerParams!$E$3:$E$98,SilencerParams!V$3:V$98)</f>
        <v>#DIV/0!</v>
      </c>
      <c r="AY78" s="151" t="e">
        <f>LOOKUP($G78,SilencerParams!$E$3:$E$98,SilencerParams!W$3:W$98)</f>
        <v>#DIV/0!</v>
      </c>
      <c r="AZ78" s="151" t="e">
        <f>LOOKUP($G78,SilencerParams!$E$3:$E$98,SilencerParams!X$3:X$98)</f>
        <v>#DIV/0!</v>
      </c>
      <c r="BA78" s="151" t="e">
        <f>LOOKUP($G78,SilencerParams!$E$3:$E$98,SilencerParams!Y$3:Y$98)</f>
        <v>#DIV/0!</v>
      </c>
      <c r="BB78" s="151" t="e">
        <f>LOOKUP($G78,SilencerParams!$E$3:$E$98,SilencerParams!Z$3:Z$98)</f>
        <v>#DIV/0!</v>
      </c>
      <c r="BC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LOOKUP(IF(MROUND($AL78,2)&lt;=$AL78,CONCATENATE($D78,IF($F78&gt;=1000,$F78,CONCATENATE(0,$F78)),CONCATENATE(0,MROUND($AL78,2)+2)),CONCATENATE($D78,IF($F78&gt;=1000,$F78,CONCATENATE(0,$F78)),CONCATENATE(0,MROUND($AL78,2)-2))),SilencerParams!$E$3:$E$98,SilencerParams!S$3:S$98)</f>
        <v>#DIV/0!</v>
      </c>
      <c r="BD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LOOKUP(IF(MROUND($AL78,2)&lt;=$AL78,CONCATENATE($D78,IF($F78&gt;=1000,$F78,CONCATENATE(0,$F78)),CONCATENATE(0,MROUND($AL78,2)+2)),CONCATENATE($D78,IF($F78&gt;=1000,$F78,CONCATENATE(0,$F78)),CONCATENATE(0,MROUND($AL78,2)-2))),SilencerParams!$E$3:$E$98,SilencerParams!T$3:T$98)</f>
        <v>#DIV/0!</v>
      </c>
      <c r="BE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LOOKUP(IF(MROUND($AL78,2)&lt;=$AL78,CONCATENATE($D78,IF($F78&gt;=1000,$F78,CONCATENATE(0,$F78)),CONCATENATE(0,MROUND($AL78,2)+2)),CONCATENATE($D78,IF($F78&gt;=1000,$F78,CONCATENATE(0,$F78)),CONCATENATE(0,MROUND($AL78,2)-2))),SilencerParams!$E$3:$E$98,SilencerParams!U$3:U$98)</f>
        <v>#DIV/0!</v>
      </c>
      <c r="BF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LOOKUP(IF(MROUND($AL78,2)&lt;=$AL78,CONCATENATE($D78,IF($F78&gt;=1000,$F78,CONCATENATE(0,$F78)),CONCATENATE(0,MROUND($AL78,2)+2)),CONCATENATE($D78,IF($F78&gt;=1000,$F78,CONCATENATE(0,$F78)),CONCATENATE(0,MROUND($AL78,2)-2))),SilencerParams!$E$3:$E$98,SilencerParams!V$3:V$98)</f>
        <v>#DIV/0!</v>
      </c>
      <c r="BG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LOOKUP(IF(MROUND($AL78,2)&lt;=$AL78,CONCATENATE($D78,IF($F78&gt;=1000,$F78,CONCATENATE(0,$F78)),CONCATENATE(0,MROUND($AL78,2)+2)),CONCATENATE($D78,IF($F78&gt;=1000,$F78,CONCATENATE(0,$F78)),CONCATENATE(0,MROUND($AL78,2)-2))),SilencerParams!$E$3:$E$98,SilencerParams!W$3:W$98)</f>
        <v>#DIV/0!</v>
      </c>
      <c r="BH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LOOKUP(IF(MROUND($AL78,2)&lt;=$AL78,CONCATENATE($D78,IF($F78&gt;=1000,$F78,CONCATENATE(0,$F78)),CONCATENATE(0,MROUND($AL78,2)+2)),CONCATENATE($D78,IF($F78&gt;=1000,$F78,CONCATENATE(0,$F78)),CONCATENATE(0,MROUND($AL78,2)-2))),SilencerParams!$E$3:$E$98,SilencerParams!X$3:X$98)</f>
        <v>#DIV/0!</v>
      </c>
      <c r="BI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LOOKUP(IF(MROUND($AL78,2)&lt;=$AL78,CONCATENATE($D78,IF($F78&gt;=1000,$F78,CONCATENATE(0,$F78)),CONCATENATE(0,MROUND($AL78,2)+2)),CONCATENATE($D78,IF($F78&gt;=1000,$F78,CONCATENATE(0,$F78)),CONCATENATE(0,MROUND($AL78,2)-2))),SilencerParams!$E$3:$E$98,SilencerParams!Y$3:Y$98)</f>
        <v>#DIV/0!</v>
      </c>
      <c r="BJ78" s="151" t="e">
        <f>LOOKUP(IF(MROUND($AL78,2)&lt;=$AL78,CONCATENATE($D78,IF($F78&gt;=1000,$F78,CONCATENATE(0,$F78)),CONCATENATE(0,MROUND($AL78,2)+2)),CONCATENATE($D78,IF($F78&gt;=1000,$F78,CONCATENATE(0,$F78)),CONCATENATE(0,MROUND($AL78,2)-2))),SilencerParams!$E$3:$E$98,SilencerParams!Z$3:Z$98)</f>
        <v>#DIV/0!</v>
      </c>
      <c r="BK78" s="151" t="e">
        <f>IF($AL78&lt;2,LOOKUP(CONCATENATE($D78,IF($E78&gt;=1000,$E78,CONCATENATE(0,$E78)),"02"),SilencerParams!$E$3:$E$98,SilencerParams!S$3:S$98)/(LOG10(2)-LOG10(0.0001))*(LOG10($AL78)-LOG10(0.0001)),(BC78-AU78)/(LOG10(IF(MROUND($AL78,2)&lt;=$AL78,MROUND($AL78,2)+2,MROUND($AL78,2)-2))-LOG10(MROUND($AL78,2)))*(LOG10($AL78)-LOG10(MROUND($AL78,2)))+AU78)</f>
        <v>#DIV/0!</v>
      </c>
      <c r="BL78" s="151" t="e">
        <f>IF($AL78&lt;2,LOOKUP(CONCATENATE($D78,IF($E78&gt;=1000,$E78,CONCATENATE(0,$E78)),"02"),SilencerParams!$E$3:$E$98,SilencerParams!T$3:T$98)/(LOG10(2)-LOG10(0.0001))*(LOG10($AL78)-LOG10(0.0001)),(BD78-AV78)/(LOG10(IF(MROUND($AL78,2)&lt;=$AL78,MROUND($AL78,2)+2,MROUND($AL78,2)-2))-LOG10(MROUND($AL78,2)))*(LOG10($AL78)-LOG10(MROUND($AL78,2)))+AV78)</f>
        <v>#DIV/0!</v>
      </c>
      <c r="BM78" s="151" t="e">
        <f>IF($AL78&lt;2,LOOKUP(CONCATENATE($D78,IF($E78&gt;=1000,$E78,CONCATENATE(0,$E78)),"02"),SilencerParams!$E$3:$E$98,SilencerParams!U$3:U$98)/(LOG10(2)-LOG10(0.0001))*(LOG10($AL78)-LOG10(0.0001)),(BE78-AW78)/(LOG10(IF(MROUND($AL78,2)&lt;=$AL78,MROUND($AL78,2)+2,MROUND($AL78,2)-2))-LOG10(MROUND($AL78,2)))*(LOG10($AL78)-LOG10(MROUND($AL78,2)))+AW78)</f>
        <v>#DIV/0!</v>
      </c>
      <c r="BN78" s="151" t="e">
        <f>IF($AL78&lt;2,LOOKUP(CONCATENATE($D78,IF($E78&gt;=1000,$E78,CONCATENATE(0,$E78)),"02"),SilencerParams!$E$3:$E$98,SilencerParams!V$3:V$98)/(LOG10(2)-LOG10(0.0001))*(LOG10($AL78)-LOG10(0.0001)),(BF78-AX78)/(LOG10(IF(MROUND($AL78,2)&lt;=$AL78,MROUND($AL78,2)+2,MROUND($AL78,2)-2))-LOG10(MROUND($AL78,2)))*(LOG10($AL78)-LOG10(MROUND($AL78,2)))+AX78)</f>
        <v>#DIV/0!</v>
      </c>
      <c r="BO78" s="151" t="e">
        <f>IF($AL78&lt;2,LOOKUP(CONCATENATE($D78,IF($E78&gt;=1000,$E78,CONCATENATE(0,$E78)),"02"),SilencerParams!$E$3:$E$98,SilencerParams!W$3:W$98)/(LOG10(2)-LOG10(0.0001))*(LOG10($AL78)-LOG10(0.0001)),(BG78-AY78)/(LOG10(IF(MROUND($AL78,2)&lt;=$AL78,MROUND($AL78,2)+2,MROUND($AL78,2)-2))-LOG10(MROUND($AL78,2)))*(LOG10($AL78)-LOG10(MROUND($AL78,2)))+AY78)</f>
        <v>#DIV/0!</v>
      </c>
      <c r="BP78" s="151" t="e">
        <f>IF($AL78&lt;2,LOOKUP(CONCATENATE($D78,IF($E78&gt;=1000,$E78,CONCATENATE(0,$E78)),"02"),SilencerParams!$E$3:$E$98,SilencerParams!X$3:X$98)/(LOG10(2)-LOG10(0.0001))*(LOG10($AL78)-LOG10(0.0001)),(BH78-AZ78)/(LOG10(IF(MROUND($AL78,2)&lt;=$AL78,MROUND($AL78,2)+2,MROUND($AL78,2)-2))-LOG10(MROUND($AL78,2)))*(LOG10($AL78)-LOG10(MROUND($AL78,2)))+AZ78)</f>
        <v>#DIV/0!</v>
      </c>
      <c r="BQ78" s="151" t="e">
        <f>IF($AL78&lt;2,LOOKUP(CONCATENATE($D78,IF($E78&gt;=1000,$E78,CONCATENATE(0,$E78)),"02"),SilencerParams!$E$3:$E$98,SilencerParams!Y$3:Y$98)/(LOG10(2)-LOG10(0.0001))*(LOG10($AL78)-LOG10(0.0001)),(BI78-BA78)/(LOG10(IF(MROUND($AL78,2)&lt;=$AL78,MROUND($AL78,2)+2,MROUND($AL78,2)-2))-LOG10(MROUND($AL78,2)))*(LOG10($AL78)-LOG10(MROUND($AL78,2)))+BA78)</f>
        <v>#DIV/0!</v>
      </c>
      <c r="BR78" s="151" t="e">
        <f>IF($AL78&lt;2,LOOKUP(CONCATENATE($D78,IF($E78&gt;=1000,$E78,CONCATENATE(0,$E78)),"02"),SilencerParams!$E$3:$E$98,SilencerParams!Z$3:Z$98)/(LOG10(2)-LOG10(0.0001))*(LOG10($AL78)-LOG10(0.0001)),(BJ78-BB78)/(LOG10(IF(MROUND($AL78,2)&lt;=$AL78,MROUND($AL78,2)+2,MROUND($AL78,2)-2))-LOG10(MROUND($AL78,2)))*(LOG10($AL78)-LOG10(MROUND($AL78,2)))+BB78)</f>
        <v>#DIV/0!</v>
      </c>
      <c r="BS78" s="24" t="e">
        <f t="shared" si="45"/>
        <v>#DIV/0!</v>
      </c>
      <c r="BT78" s="24" t="e">
        <f t="shared" si="46"/>
        <v>#DIV/0!</v>
      </c>
      <c r="BU78" s="24" t="e">
        <f t="shared" si="47"/>
        <v>#DIV/0!</v>
      </c>
      <c r="BV78" s="24" t="e">
        <f t="shared" si="48"/>
        <v>#DIV/0!</v>
      </c>
      <c r="BW78" s="24" t="e">
        <f t="shared" si="49"/>
        <v>#DIV/0!</v>
      </c>
      <c r="BX78" s="24" t="e">
        <f t="shared" si="50"/>
        <v>#DIV/0!</v>
      </c>
      <c r="BY78" s="24" t="e">
        <f t="shared" si="51"/>
        <v>#DIV/0!</v>
      </c>
      <c r="BZ78" s="24" t="e">
        <f t="shared" si="52"/>
        <v>#DIV/0!</v>
      </c>
      <c r="CA78" s="24" t="e">
        <f>10*LOG10(IF(BS78="",0,POWER(10,((BS78+'ModelParams Lw'!$O$4)/10))) +IF(BT78="",0,POWER(10,((BT78+'ModelParams Lw'!$P$4)/10))) +IF(BU78="",0,POWER(10,((BU78+'ModelParams Lw'!$Q$4)/10))) +IF(BV78="",0,POWER(10,((BV78+'ModelParams Lw'!$R$4)/10))) +IF(BW78="",0,POWER(10,((BW78+'ModelParams Lw'!$S$4)/10))) +IF(BX78="",0,POWER(10,((BX78+'ModelParams Lw'!$T$4)/10))) +IF(BY78="",0,POWER(10,((BY78+'ModelParams Lw'!$U$4)/10)))+IF(BZ78="",0,POWER(10,((BZ78+'ModelParams Lw'!$V$4)/10))))</f>
        <v>#DIV/0!</v>
      </c>
      <c r="CB78" s="24" t="e">
        <f t="shared" si="53"/>
        <v>#DIV/0!</v>
      </c>
      <c r="CC78" s="24" t="e">
        <f>(BS78-'ModelParams Lw'!O$10)/'ModelParams Lw'!O$11</f>
        <v>#DIV/0!</v>
      </c>
      <c r="CD78" s="24" t="e">
        <f>(BT78-'ModelParams Lw'!P$10)/'ModelParams Lw'!P$11</f>
        <v>#DIV/0!</v>
      </c>
      <c r="CE78" s="24" t="e">
        <f>(BU78-'ModelParams Lw'!Q$10)/'ModelParams Lw'!Q$11</f>
        <v>#DIV/0!</v>
      </c>
      <c r="CF78" s="24" t="e">
        <f>(BV78-'ModelParams Lw'!R$10)/'ModelParams Lw'!R$11</f>
        <v>#DIV/0!</v>
      </c>
      <c r="CG78" s="24" t="e">
        <f>(BW78-'ModelParams Lw'!S$10)/'ModelParams Lw'!S$11</f>
        <v>#DIV/0!</v>
      </c>
      <c r="CH78" s="24" t="e">
        <f>(BX78-'ModelParams Lw'!T$10)/'ModelParams Lw'!T$11</f>
        <v>#DIV/0!</v>
      </c>
      <c r="CI78" s="24" t="e">
        <f>(BY78-'ModelParams Lw'!U$10)/'ModelParams Lw'!U$11</f>
        <v>#DIV/0!</v>
      </c>
      <c r="CJ78" s="24" t="e">
        <f>(BZ78-'ModelParams Lw'!V$10)/'ModelParams Lw'!V$11</f>
        <v>#DIV/0!</v>
      </c>
      <c r="CK78" s="24">
        <f>IF(Calcul!$E83="SW",'ModelParams Lw'!C$18+'ModelParams Lw'!C$19*LOG(CK$3)+'ModelParams Lw'!C$20*(PI()/4*($D78/1000)^2),IF('ModelParams Lw'!C$21+'ModelParams Lw'!C$22*LOG(CK$3)+'ModelParams Lw'!C$23*(PI()/4*($D78/1000)^2)&lt;'ModelParams Lw'!C$18+'ModelParams Lw'!C$19*LOG(CK$3)+'ModelParams Lw'!C$20*(PI()/4*($D78/1000)^2),'ModelParams Lw'!C$18+'ModelParams Lw'!C$19*LOG(CK$3)+'ModelParams Lw'!C$20*(PI()/4*($D78/1000)^2),'ModelParams Lw'!C$21+'ModelParams Lw'!C$22*LOG(CK$3)+'ModelParams Lw'!C$23*(PI()/4*($D78/1000)^2)))</f>
        <v>31.246735224896717</v>
      </c>
      <c r="CL78" s="24">
        <f>IF(Calcul!$E83="SW",'ModelParams Lw'!D$18+'ModelParams Lw'!D$19*LOG(CL$3)+'ModelParams Lw'!D$20*(PI()/4*($D78/1000)^2),IF('ModelParams Lw'!D$21+'ModelParams Lw'!D$22*LOG(CL$3)+'ModelParams Lw'!D$23*(PI()/4*($D78/1000)^2)&lt;'ModelParams Lw'!D$18+'ModelParams Lw'!D$19*LOG(CL$3)+'ModelParams Lw'!D$20*(PI()/4*($D78/1000)^2),'ModelParams Lw'!D$18+'ModelParams Lw'!D$19*LOG(CL$3)+'ModelParams Lw'!D$20*(PI()/4*($D78/1000)^2),'ModelParams Lw'!D$21+'ModelParams Lw'!D$22*LOG(CL$3)+'ModelParams Lw'!D$23*(PI()/4*($D78/1000)^2)))</f>
        <v>39.203910379364636</v>
      </c>
      <c r="CM78" s="24">
        <f>IF(Calcul!$E83="SW",'ModelParams Lw'!E$18+'ModelParams Lw'!E$19*LOG(CM$3)+'ModelParams Lw'!E$20*(PI()/4*($D78/1000)^2),IF('ModelParams Lw'!E$21+'ModelParams Lw'!E$22*LOG(CM$3)+'ModelParams Lw'!E$23*(PI()/4*($D78/1000)^2)&lt;'ModelParams Lw'!E$18+'ModelParams Lw'!E$19*LOG(CM$3)+'ModelParams Lw'!E$20*(PI()/4*($D78/1000)^2),'ModelParams Lw'!E$18+'ModelParams Lw'!E$19*LOG(CM$3)+'ModelParams Lw'!E$20*(PI()/4*($D78/1000)^2),'ModelParams Lw'!E$21+'ModelParams Lw'!E$22*LOG(CM$3)+'ModelParams Lw'!E$23*(PI()/4*($D78/1000)^2)))</f>
        <v>38.761096154158118</v>
      </c>
      <c r="CN78" s="24">
        <f>IF(Calcul!$E83="SW",'ModelParams Lw'!F$18+'ModelParams Lw'!F$19*LOG(CN$3)+'ModelParams Lw'!F$20*(PI()/4*($D78/1000)^2),IF('ModelParams Lw'!F$21+'ModelParams Lw'!F$22*LOG(CN$3)+'ModelParams Lw'!F$23*(PI()/4*($D78/1000)^2)&lt;'ModelParams Lw'!F$18+'ModelParams Lw'!F$19*LOG(CN$3)+'ModelParams Lw'!F$20*(PI()/4*($D78/1000)^2),'ModelParams Lw'!F$18+'ModelParams Lw'!F$19*LOG(CN$3)+'ModelParams Lw'!F$20*(PI()/4*($D78/1000)^2),'ModelParams Lw'!F$21+'ModelParams Lw'!F$22*LOG(CN$3)+'ModelParams Lw'!F$23*(PI()/4*($D78/1000)^2)))</f>
        <v>42.457901012674256</v>
      </c>
      <c r="CO78" s="24">
        <f>IF(Calcul!$E83="SW",'ModelParams Lw'!G$18+'ModelParams Lw'!G$19*LOG(CO$3)+'ModelParams Lw'!G$20*(PI()/4*($D78/1000)^2),IF('ModelParams Lw'!G$21+'ModelParams Lw'!G$22*LOG(CO$3)+'ModelParams Lw'!G$23*(PI()/4*($D78/1000)^2)&lt;'ModelParams Lw'!G$18+'ModelParams Lw'!G$19*LOG(CO$3)+'ModelParams Lw'!G$20*(PI()/4*($D78/1000)^2),'ModelParams Lw'!G$18+'ModelParams Lw'!G$19*LOG(CO$3)+'ModelParams Lw'!G$20*(PI()/4*($D78/1000)^2),'ModelParams Lw'!G$21+'ModelParams Lw'!G$22*LOG(CO$3)+'ModelParams Lw'!G$23*(PI()/4*($D78/1000)^2)))</f>
        <v>39.983812335865188</v>
      </c>
      <c r="CP78" s="24">
        <f>IF(Calcul!$E83="SW",'ModelParams Lw'!H$18+'ModelParams Lw'!H$19*LOG(CP$3)+'ModelParams Lw'!H$20*(PI()/4*($D78/1000)^2),IF('ModelParams Lw'!H$21+'ModelParams Lw'!H$22*LOG(CP$3)+'ModelParams Lw'!H$23*(PI()/4*($D78/1000)^2)&lt;'ModelParams Lw'!H$18+'ModelParams Lw'!H$19*LOG(CP$3)+'ModelParams Lw'!H$20*(PI()/4*($D78/1000)^2),'ModelParams Lw'!H$18+'ModelParams Lw'!H$19*LOG(CP$3)+'ModelParams Lw'!H$20*(PI()/4*($D78/1000)^2),'ModelParams Lw'!H$21+'ModelParams Lw'!H$22*LOG(CP$3)+'ModelParams Lw'!H$23*(PI()/4*($D78/1000)^2)))</f>
        <v>40.306137042572608</v>
      </c>
      <c r="CQ78" s="24">
        <f>IF(Calcul!$E83="SW",'ModelParams Lw'!I$18+'ModelParams Lw'!I$19*LOG(CQ$3)+'ModelParams Lw'!I$20*(PI()/4*($D78/1000)^2),IF('ModelParams Lw'!I$21+'ModelParams Lw'!I$22*LOG(CQ$3)+'ModelParams Lw'!I$23*(PI()/4*($D78/1000)^2)&lt;'ModelParams Lw'!I$18+'ModelParams Lw'!I$19*LOG(CQ$3)+'ModelParams Lw'!I$20*(PI()/4*($D78/1000)^2),'ModelParams Lw'!I$18+'ModelParams Lw'!I$19*LOG(CQ$3)+'ModelParams Lw'!I$20*(PI()/4*($D78/1000)^2),'ModelParams Lw'!I$21+'ModelParams Lw'!I$22*LOG(CQ$3)+'ModelParams Lw'!I$23*(PI()/4*($D78/1000)^2)))</f>
        <v>35.604370798776131</v>
      </c>
      <c r="CR78" s="24">
        <f>IF(Calcul!$E83="SW",'ModelParams Lw'!J$18+'ModelParams Lw'!J$19*LOG(CR$3)+'ModelParams Lw'!J$20*(PI()/4*($D78/1000)^2),IF('ModelParams Lw'!J$21+'ModelParams Lw'!J$22*LOG(CR$3)+'ModelParams Lw'!J$23*(PI()/4*($D78/1000)^2)&lt;'ModelParams Lw'!J$18+'ModelParams Lw'!J$19*LOG(CR$3)+'ModelParams Lw'!J$20*(PI()/4*($D78/1000)^2),'ModelParams Lw'!J$18+'ModelParams Lw'!J$19*LOG(CR$3)+'ModelParams Lw'!J$20*(PI()/4*($D78/1000)^2),'ModelParams Lw'!J$21+'ModelParams Lw'!J$22*LOG(CR$3)+'ModelParams Lw'!J$23*(PI()/4*($D78/1000)^2)))</f>
        <v>26.405199060578074</v>
      </c>
      <c r="CS78" s="24" t="e">
        <f t="shared" si="30"/>
        <v>#DIV/0!</v>
      </c>
      <c r="CT78" s="24" t="e">
        <f t="shared" si="31"/>
        <v>#DIV/0!</v>
      </c>
      <c r="CU78" s="24" t="e">
        <f t="shared" si="32"/>
        <v>#DIV/0!</v>
      </c>
      <c r="CV78" s="24" t="e">
        <f t="shared" si="33"/>
        <v>#DIV/0!</v>
      </c>
      <c r="CW78" s="24" t="e">
        <f t="shared" si="34"/>
        <v>#DIV/0!</v>
      </c>
      <c r="CX78" s="24" t="e">
        <f t="shared" si="35"/>
        <v>#DIV/0!</v>
      </c>
      <c r="CY78" s="24" t="e">
        <f t="shared" si="36"/>
        <v>#DIV/0!</v>
      </c>
      <c r="CZ78" s="24" t="e">
        <f t="shared" si="37"/>
        <v>#DIV/0!</v>
      </c>
      <c r="DA78" s="24" t="e">
        <f>10*LOG10(IF(CS78="",0,POWER(10,((CS78+'ModelParams Lw'!$O$4)/10))) +IF(CT78="",0,POWER(10,((CT78+'ModelParams Lw'!$P$4)/10))) +IF(CU78="",0,POWER(10,((CU78+'ModelParams Lw'!$Q$4)/10))) +IF(CV78="",0,POWER(10,((CV78+'ModelParams Lw'!$R$4)/10))) +IF(CW78="",0,POWER(10,((CW78+'ModelParams Lw'!$S$4)/10))) +IF(CX78="",0,POWER(10,((CX78+'ModelParams Lw'!$T$4)/10))) +IF(CY78="",0,POWER(10,((CY78+'ModelParams Lw'!$U$4)/10)))+IF(CZ78="",0,POWER(10,((CZ78+'ModelParams Lw'!$V$4)/10))))</f>
        <v>#DIV/0!</v>
      </c>
      <c r="DB78" s="24" t="e">
        <f t="shared" si="54"/>
        <v>#DIV/0!</v>
      </c>
      <c r="DC78" s="24" t="e">
        <f>(CS78-'ModelParams Lw'!$O$10)/'ModelParams Lw'!$O$11</f>
        <v>#DIV/0!</v>
      </c>
      <c r="DD78" s="24" t="e">
        <f>(CT78-'ModelParams Lw'!$P$10)/'ModelParams Lw'!$P$11</f>
        <v>#DIV/0!</v>
      </c>
      <c r="DE78" s="24" t="e">
        <f>(CU78-'ModelParams Lw'!$Q$10)/'ModelParams Lw'!$Q$11</f>
        <v>#DIV/0!</v>
      </c>
      <c r="DF78" s="24" t="e">
        <f>(CV78-'ModelParams Lw'!$R$10)/'ModelParams Lw'!$R$11</f>
        <v>#DIV/0!</v>
      </c>
      <c r="DG78" s="24" t="e">
        <f>(CW78-'ModelParams Lw'!$S$10)/'ModelParams Lw'!$S$11</f>
        <v>#DIV/0!</v>
      </c>
      <c r="DH78" s="24" t="e">
        <f>(CX78-'ModelParams Lw'!$T$10)/'ModelParams Lw'!$T$11</f>
        <v>#DIV/0!</v>
      </c>
      <c r="DI78" s="24" t="e">
        <f>(CY78-'ModelParams Lw'!$U$10)/'ModelParams Lw'!$U$11</f>
        <v>#DIV/0!</v>
      </c>
      <c r="DJ78" s="24" t="e">
        <f>(CZ78-'ModelParams Lw'!$V$10)/'ModelParams Lw'!$V$11</f>
        <v>#DIV/0!</v>
      </c>
    </row>
    <row r="79" spans="1:114">
      <c r="A79" s="12">
        <f>Calcul!B81</f>
        <v>0</v>
      </c>
      <c r="B79" s="12">
        <f t="shared" si="38"/>
        <v>0</v>
      </c>
      <c r="C79" s="12">
        <f>Calcul!C81</f>
        <v>0</v>
      </c>
      <c r="D79" s="12">
        <f>Calcul!D84</f>
        <v>0</v>
      </c>
      <c r="E79" s="12">
        <f t="shared" si="39"/>
        <v>400</v>
      </c>
      <c r="F79" s="12">
        <f t="shared" si="40"/>
        <v>900</v>
      </c>
      <c r="G79" s="12" t="e">
        <f t="shared" si="41"/>
        <v>#DIV/0!</v>
      </c>
      <c r="H79" s="24" t="e">
        <f t="shared" si="42"/>
        <v>#DIV/0!</v>
      </c>
      <c r="I79" s="24">
        <f>'ModelParams Lw'!$B$6*EXP('ModelParams Lw'!$C$6*D79)</f>
        <v>-0.98585217513044054</v>
      </c>
      <c r="J79" s="24">
        <f>'ModelParams Lw'!$B$7*D79^2+'ModelParams Lw'!$C$7*D79+'ModelParams Lw'!$D$7</f>
        <v>-7.1</v>
      </c>
      <c r="K79" s="24">
        <f>'ModelParams Lw'!$B$8*D79^2+'ModelParams Lw'!$C$8*D79+'ModelParams Lw'!$D$8</f>
        <v>46.485999999999997</v>
      </c>
      <c r="L79" s="21" t="e">
        <f t="shared" si="29"/>
        <v>#DIV/0!</v>
      </c>
      <c r="M79" s="21" t="e">
        <f t="shared" si="29"/>
        <v>#DIV/0!</v>
      </c>
      <c r="N79" s="21" t="e">
        <f t="shared" si="29"/>
        <v>#DIV/0!</v>
      </c>
      <c r="O79" s="21" t="e">
        <f t="shared" si="29"/>
        <v>#DIV/0!</v>
      </c>
      <c r="P79" s="21" t="e">
        <f t="shared" si="29"/>
        <v>#DIV/0!</v>
      </c>
      <c r="Q79" s="21" t="e">
        <f t="shared" si="29"/>
        <v>#DIV/0!</v>
      </c>
      <c r="R79" s="21" t="e">
        <f t="shared" si="29"/>
        <v>#DIV/0!</v>
      </c>
      <c r="S79" s="21" t="e">
        <f t="shared" si="29"/>
        <v>#DIV/0!</v>
      </c>
      <c r="T79" s="24" t="e">
        <f>'ModelParams Lw'!$B$3+'ModelParams Lw'!$B$4*LOG10($B79/3600/(PI()/4*($D79/1000)^2))+'ModelParams Lw'!$B$5*LOG10(2*$H79/(1.2*($B79/3600/(PI()/4*($D79/1000)^2))^2))+10*LOG10($D79/1000)+L79</f>
        <v>#DIV/0!</v>
      </c>
      <c r="U79" s="24" t="e">
        <f>'ModelParams Lw'!$B$3+'ModelParams Lw'!$B$4*LOG10($B79/3600/(PI()/4*($D79/1000)^2))+'ModelParams Lw'!$B$5*LOG10(2*$H79/(1.2*($B79/3600/(PI()/4*($D79/1000)^2))^2))+10*LOG10($D79/1000)+M79</f>
        <v>#DIV/0!</v>
      </c>
      <c r="V79" s="24" t="e">
        <f>'ModelParams Lw'!$B$3+'ModelParams Lw'!$B$4*LOG10($B79/3600/(PI()/4*($D79/1000)^2))+'ModelParams Lw'!$B$5*LOG10(2*$H79/(1.2*($B79/3600/(PI()/4*($D79/1000)^2))^2))+10*LOG10($D79/1000)+N79</f>
        <v>#DIV/0!</v>
      </c>
      <c r="W79" s="24" t="e">
        <f>'ModelParams Lw'!$B$3+'ModelParams Lw'!$B$4*LOG10($B79/3600/(PI()/4*($D79/1000)^2))+'ModelParams Lw'!$B$5*LOG10(2*$H79/(1.2*($B79/3600/(PI()/4*($D79/1000)^2))^2))+10*LOG10($D79/1000)+O79</f>
        <v>#DIV/0!</v>
      </c>
      <c r="X79" s="24" t="e">
        <f>'ModelParams Lw'!$B$3+'ModelParams Lw'!$B$4*LOG10($B79/3600/(PI()/4*($D79/1000)^2))+'ModelParams Lw'!$B$5*LOG10(2*$H79/(1.2*($B79/3600/(PI()/4*($D79/1000)^2))^2))+10*LOG10($D79/1000)+P79</f>
        <v>#DIV/0!</v>
      </c>
      <c r="Y79" s="24" t="e">
        <f>'ModelParams Lw'!$B$3+'ModelParams Lw'!$B$4*LOG10($B79/3600/(PI()/4*($D79/1000)^2))+'ModelParams Lw'!$B$5*LOG10(2*$H79/(1.2*($B79/3600/(PI()/4*($D79/1000)^2))^2))+10*LOG10($D79/1000)+Q79</f>
        <v>#DIV/0!</v>
      </c>
      <c r="Z79" s="24" t="e">
        <f>'ModelParams Lw'!$B$3+'ModelParams Lw'!$B$4*LOG10($B79/3600/(PI()/4*($D79/1000)^2))+'ModelParams Lw'!$B$5*LOG10(2*$H79/(1.2*($B79/3600/(PI()/4*($D79/1000)^2))^2))+10*LOG10($D79/1000)+R79</f>
        <v>#DIV/0!</v>
      </c>
      <c r="AA79" s="24" t="e">
        <f>'ModelParams Lw'!$B$3+'ModelParams Lw'!$B$4*LOG10($B79/3600/(PI()/4*($D79/1000)^2))+'ModelParams Lw'!$B$5*LOG10(2*$H79/(1.2*($B79/3600/(PI()/4*($D79/1000)^2))^2))+10*LOG10($D79/1000)+S79</f>
        <v>#DIV/0!</v>
      </c>
      <c r="AB79" s="24" t="e">
        <f>10*LOG10(IF(T79="",0,POWER(10,((T79+'ModelParams Lw'!$O$4)/10))) +IF(U79="",0,POWER(10,((U79+'ModelParams Lw'!$P$4)/10))) +IF(V79="",0,POWER(10,((V79+'ModelParams Lw'!$Q$4)/10))) +IF(W79="",0,POWER(10,((W79+'ModelParams Lw'!$R$4)/10))) +IF(X79="",0,POWER(10,((X79+'ModelParams Lw'!$S$4)/10))) +IF(Y79="",0,POWER(10,((Y79+'ModelParams Lw'!$T$4)/10))) +IF(Z79="",0,POWER(10,((Z79+'ModelParams Lw'!$U$4)/10)))+IF(AA79="",0,POWER(10,((AA79+'ModelParams Lw'!$V$4)/10))))</f>
        <v>#DIV/0!</v>
      </c>
      <c r="AC79" s="24" t="e">
        <f t="shared" si="43"/>
        <v>#DIV/0!</v>
      </c>
      <c r="AD79" s="24" t="e">
        <f>(T79-'ModelParams Lw'!O$10)/'ModelParams Lw'!O$11</f>
        <v>#DIV/0!</v>
      </c>
      <c r="AE79" s="24" t="e">
        <f>(U79-'ModelParams Lw'!P$10)/'ModelParams Lw'!P$11</f>
        <v>#DIV/0!</v>
      </c>
      <c r="AF79" s="24" t="e">
        <f>(V79-'ModelParams Lw'!Q$10)/'ModelParams Lw'!Q$11</f>
        <v>#DIV/0!</v>
      </c>
      <c r="AG79" s="24" t="e">
        <f>(W79-'ModelParams Lw'!R$10)/'ModelParams Lw'!R$11</f>
        <v>#DIV/0!</v>
      </c>
      <c r="AH79" s="24" t="e">
        <f>(X79-'ModelParams Lw'!S$10)/'ModelParams Lw'!S$11</f>
        <v>#DIV/0!</v>
      </c>
      <c r="AI79" s="24" t="e">
        <f>(Y79-'ModelParams Lw'!T$10)/'ModelParams Lw'!T$11</f>
        <v>#DIV/0!</v>
      </c>
      <c r="AJ79" s="24" t="e">
        <f>(Z79-'ModelParams Lw'!U$10)/'ModelParams Lw'!U$11</f>
        <v>#DIV/0!</v>
      </c>
      <c r="AK79" s="24" t="e">
        <f>(AA79-'ModelParams Lw'!V$10)/'ModelParams Lw'!V$11</f>
        <v>#DIV/0!</v>
      </c>
      <c r="AL79" s="24" t="e">
        <f t="shared" si="44"/>
        <v>#DIV/0!</v>
      </c>
      <c r="AM79" s="24" t="e">
        <f>LOOKUP($G79,SilencerParams!$E$3:$E$98,SilencerParams!K$3:K$98)</f>
        <v>#DIV/0!</v>
      </c>
      <c r="AN79" s="24" t="e">
        <f>LOOKUP($G79,SilencerParams!$E$3:$E$98,SilencerParams!L$3:L$98)</f>
        <v>#DIV/0!</v>
      </c>
      <c r="AO79" s="24" t="e">
        <f>LOOKUP($G79,SilencerParams!$E$3:$E$98,SilencerParams!M$3:M$98)</f>
        <v>#DIV/0!</v>
      </c>
      <c r="AP79" s="24" t="e">
        <f>LOOKUP($G79,SilencerParams!$E$3:$E$98,SilencerParams!N$3:N$98)</f>
        <v>#DIV/0!</v>
      </c>
      <c r="AQ79" s="24" t="e">
        <f>LOOKUP($G79,SilencerParams!$E$3:$E$98,SilencerParams!O$3:O$98)</f>
        <v>#DIV/0!</v>
      </c>
      <c r="AR79" s="24" t="e">
        <f>LOOKUP($G79,SilencerParams!$E$3:$E$98,SilencerParams!P$3:P$98)</f>
        <v>#DIV/0!</v>
      </c>
      <c r="AS79" s="24" t="e">
        <f>LOOKUP($G79,SilencerParams!$E$3:$E$98,SilencerParams!Q$3:Q$98)</f>
        <v>#DIV/0!</v>
      </c>
      <c r="AT79" s="24" t="e">
        <f>LOOKUP($G79,SilencerParams!$E$3:$E$98,SilencerParams!R$3:R$98)</f>
        <v>#DIV/0!</v>
      </c>
      <c r="AU79" s="151" t="e">
        <f>LOOKUP($G79,SilencerParams!$E$3:$E$98,SilencerParams!S$3:S$98)</f>
        <v>#DIV/0!</v>
      </c>
      <c r="AV79" s="151" t="e">
        <f>LOOKUP($G79,SilencerParams!$E$3:$E$98,SilencerParams!T$3:T$98)</f>
        <v>#DIV/0!</v>
      </c>
      <c r="AW79" s="151" t="e">
        <f>LOOKUP($G79,SilencerParams!$E$3:$E$98,SilencerParams!U$3:U$98)</f>
        <v>#DIV/0!</v>
      </c>
      <c r="AX79" s="151" t="e">
        <f>LOOKUP($G79,SilencerParams!$E$3:$E$98,SilencerParams!V$3:V$98)</f>
        <v>#DIV/0!</v>
      </c>
      <c r="AY79" s="151" t="e">
        <f>LOOKUP($G79,SilencerParams!$E$3:$E$98,SilencerParams!W$3:W$98)</f>
        <v>#DIV/0!</v>
      </c>
      <c r="AZ79" s="151" t="e">
        <f>LOOKUP($G79,SilencerParams!$E$3:$E$98,SilencerParams!X$3:X$98)</f>
        <v>#DIV/0!</v>
      </c>
      <c r="BA79" s="151" t="e">
        <f>LOOKUP($G79,SilencerParams!$E$3:$E$98,SilencerParams!Y$3:Y$98)</f>
        <v>#DIV/0!</v>
      </c>
      <c r="BB79" s="151" t="e">
        <f>LOOKUP($G79,SilencerParams!$E$3:$E$98,SilencerParams!Z$3:Z$98)</f>
        <v>#DIV/0!</v>
      </c>
      <c r="BC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LOOKUP(IF(MROUND($AL79,2)&lt;=$AL79,CONCATENATE($D79,IF($F79&gt;=1000,$F79,CONCATENATE(0,$F79)),CONCATENATE(0,MROUND($AL79,2)+2)),CONCATENATE($D79,IF($F79&gt;=1000,$F79,CONCATENATE(0,$F79)),CONCATENATE(0,MROUND($AL79,2)-2))),SilencerParams!$E$3:$E$98,SilencerParams!S$3:S$98)</f>
        <v>#DIV/0!</v>
      </c>
      <c r="BD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LOOKUP(IF(MROUND($AL79,2)&lt;=$AL79,CONCATENATE($D79,IF($F79&gt;=1000,$F79,CONCATENATE(0,$F79)),CONCATENATE(0,MROUND($AL79,2)+2)),CONCATENATE($D79,IF($F79&gt;=1000,$F79,CONCATENATE(0,$F79)),CONCATENATE(0,MROUND($AL79,2)-2))),SilencerParams!$E$3:$E$98,SilencerParams!T$3:T$98)</f>
        <v>#DIV/0!</v>
      </c>
      <c r="BE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LOOKUP(IF(MROUND($AL79,2)&lt;=$AL79,CONCATENATE($D79,IF($F79&gt;=1000,$F79,CONCATENATE(0,$F79)),CONCATENATE(0,MROUND($AL79,2)+2)),CONCATENATE($D79,IF($F79&gt;=1000,$F79,CONCATENATE(0,$F79)),CONCATENATE(0,MROUND($AL79,2)-2))),SilencerParams!$E$3:$E$98,SilencerParams!U$3:U$98)</f>
        <v>#DIV/0!</v>
      </c>
      <c r="BF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LOOKUP(IF(MROUND($AL79,2)&lt;=$AL79,CONCATENATE($D79,IF($F79&gt;=1000,$F79,CONCATENATE(0,$F79)),CONCATENATE(0,MROUND($AL79,2)+2)),CONCATENATE($D79,IF($F79&gt;=1000,$F79,CONCATENATE(0,$F79)),CONCATENATE(0,MROUND($AL79,2)-2))),SilencerParams!$E$3:$E$98,SilencerParams!V$3:V$98)</f>
        <v>#DIV/0!</v>
      </c>
      <c r="BG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LOOKUP(IF(MROUND($AL79,2)&lt;=$AL79,CONCATENATE($D79,IF($F79&gt;=1000,$F79,CONCATENATE(0,$F79)),CONCATENATE(0,MROUND($AL79,2)+2)),CONCATENATE($D79,IF($F79&gt;=1000,$F79,CONCATENATE(0,$F79)),CONCATENATE(0,MROUND($AL79,2)-2))),SilencerParams!$E$3:$E$98,SilencerParams!W$3:W$98)</f>
        <v>#DIV/0!</v>
      </c>
      <c r="BH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LOOKUP(IF(MROUND($AL79,2)&lt;=$AL79,CONCATENATE($D79,IF($F79&gt;=1000,$F79,CONCATENATE(0,$F79)),CONCATENATE(0,MROUND($AL79,2)+2)),CONCATENATE($D79,IF($F79&gt;=1000,$F79,CONCATENATE(0,$F79)),CONCATENATE(0,MROUND($AL79,2)-2))),SilencerParams!$E$3:$E$98,SilencerParams!X$3:X$98)</f>
        <v>#DIV/0!</v>
      </c>
      <c r="BI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LOOKUP(IF(MROUND($AL79,2)&lt;=$AL79,CONCATENATE($D79,IF($F79&gt;=1000,$F79,CONCATENATE(0,$F79)),CONCATENATE(0,MROUND($AL79,2)+2)),CONCATENATE($D79,IF($F79&gt;=1000,$F79,CONCATENATE(0,$F79)),CONCATENATE(0,MROUND($AL79,2)-2))),SilencerParams!$E$3:$E$98,SilencerParams!Y$3:Y$98)</f>
        <v>#DIV/0!</v>
      </c>
      <c r="BJ79" s="151" t="e">
        <f>LOOKUP(IF(MROUND($AL79,2)&lt;=$AL79,CONCATENATE($D79,IF($F79&gt;=1000,$F79,CONCATENATE(0,$F79)),CONCATENATE(0,MROUND($AL79,2)+2)),CONCATENATE($D79,IF($F79&gt;=1000,$F79,CONCATENATE(0,$F79)),CONCATENATE(0,MROUND($AL79,2)-2))),SilencerParams!$E$3:$E$98,SilencerParams!Z$3:Z$98)</f>
        <v>#DIV/0!</v>
      </c>
      <c r="BK79" s="151" t="e">
        <f>IF($AL79&lt;2,LOOKUP(CONCATENATE($D79,IF($E79&gt;=1000,$E79,CONCATENATE(0,$E79)),"02"),SilencerParams!$E$3:$E$98,SilencerParams!S$3:S$98)/(LOG10(2)-LOG10(0.0001))*(LOG10($AL79)-LOG10(0.0001)),(BC79-AU79)/(LOG10(IF(MROUND($AL79,2)&lt;=$AL79,MROUND($AL79,2)+2,MROUND($AL79,2)-2))-LOG10(MROUND($AL79,2)))*(LOG10($AL79)-LOG10(MROUND($AL79,2)))+AU79)</f>
        <v>#DIV/0!</v>
      </c>
      <c r="BL79" s="151" t="e">
        <f>IF($AL79&lt;2,LOOKUP(CONCATENATE($D79,IF($E79&gt;=1000,$E79,CONCATENATE(0,$E79)),"02"),SilencerParams!$E$3:$E$98,SilencerParams!T$3:T$98)/(LOG10(2)-LOG10(0.0001))*(LOG10($AL79)-LOG10(0.0001)),(BD79-AV79)/(LOG10(IF(MROUND($AL79,2)&lt;=$AL79,MROUND($AL79,2)+2,MROUND($AL79,2)-2))-LOG10(MROUND($AL79,2)))*(LOG10($AL79)-LOG10(MROUND($AL79,2)))+AV79)</f>
        <v>#DIV/0!</v>
      </c>
      <c r="BM79" s="151" t="e">
        <f>IF($AL79&lt;2,LOOKUP(CONCATENATE($D79,IF($E79&gt;=1000,$E79,CONCATENATE(0,$E79)),"02"),SilencerParams!$E$3:$E$98,SilencerParams!U$3:U$98)/(LOG10(2)-LOG10(0.0001))*(LOG10($AL79)-LOG10(0.0001)),(BE79-AW79)/(LOG10(IF(MROUND($AL79,2)&lt;=$AL79,MROUND($AL79,2)+2,MROUND($AL79,2)-2))-LOG10(MROUND($AL79,2)))*(LOG10($AL79)-LOG10(MROUND($AL79,2)))+AW79)</f>
        <v>#DIV/0!</v>
      </c>
      <c r="BN79" s="151" t="e">
        <f>IF($AL79&lt;2,LOOKUP(CONCATENATE($D79,IF($E79&gt;=1000,$E79,CONCATENATE(0,$E79)),"02"),SilencerParams!$E$3:$E$98,SilencerParams!V$3:V$98)/(LOG10(2)-LOG10(0.0001))*(LOG10($AL79)-LOG10(0.0001)),(BF79-AX79)/(LOG10(IF(MROUND($AL79,2)&lt;=$AL79,MROUND($AL79,2)+2,MROUND($AL79,2)-2))-LOG10(MROUND($AL79,2)))*(LOG10($AL79)-LOG10(MROUND($AL79,2)))+AX79)</f>
        <v>#DIV/0!</v>
      </c>
      <c r="BO79" s="151" t="e">
        <f>IF($AL79&lt;2,LOOKUP(CONCATENATE($D79,IF($E79&gt;=1000,$E79,CONCATENATE(0,$E79)),"02"),SilencerParams!$E$3:$E$98,SilencerParams!W$3:W$98)/(LOG10(2)-LOG10(0.0001))*(LOG10($AL79)-LOG10(0.0001)),(BG79-AY79)/(LOG10(IF(MROUND($AL79,2)&lt;=$AL79,MROUND($AL79,2)+2,MROUND($AL79,2)-2))-LOG10(MROUND($AL79,2)))*(LOG10($AL79)-LOG10(MROUND($AL79,2)))+AY79)</f>
        <v>#DIV/0!</v>
      </c>
      <c r="BP79" s="151" t="e">
        <f>IF($AL79&lt;2,LOOKUP(CONCATENATE($D79,IF($E79&gt;=1000,$E79,CONCATENATE(0,$E79)),"02"),SilencerParams!$E$3:$E$98,SilencerParams!X$3:X$98)/(LOG10(2)-LOG10(0.0001))*(LOG10($AL79)-LOG10(0.0001)),(BH79-AZ79)/(LOG10(IF(MROUND($AL79,2)&lt;=$AL79,MROUND($AL79,2)+2,MROUND($AL79,2)-2))-LOG10(MROUND($AL79,2)))*(LOG10($AL79)-LOG10(MROUND($AL79,2)))+AZ79)</f>
        <v>#DIV/0!</v>
      </c>
      <c r="BQ79" s="151" t="e">
        <f>IF($AL79&lt;2,LOOKUP(CONCATENATE($D79,IF($E79&gt;=1000,$E79,CONCATENATE(0,$E79)),"02"),SilencerParams!$E$3:$E$98,SilencerParams!Y$3:Y$98)/(LOG10(2)-LOG10(0.0001))*(LOG10($AL79)-LOG10(0.0001)),(BI79-BA79)/(LOG10(IF(MROUND($AL79,2)&lt;=$AL79,MROUND($AL79,2)+2,MROUND($AL79,2)-2))-LOG10(MROUND($AL79,2)))*(LOG10($AL79)-LOG10(MROUND($AL79,2)))+BA79)</f>
        <v>#DIV/0!</v>
      </c>
      <c r="BR79" s="151" t="e">
        <f>IF($AL79&lt;2,LOOKUP(CONCATENATE($D79,IF($E79&gt;=1000,$E79,CONCATENATE(0,$E79)),"02"),SilencerParams!$E$3:$E$98,SilencerParams!Z$3:Z$98)/(LOG10(2)-LOG10(0.0001))*(LOG10($AL79)-LOG10(0.0001)),(BJ79-BB79)/(LOG10(IF(MROUND($AL79,2)&lt;=$AL79,MROUND($AL79,2)+2,MROUND($AL79,2)-2))-LOG10(MROUND($AL79,2)))*(LOG10($AL79)-LOG10(MROUND($AL79,2)))+BB79)</f>
        <v>#DIV/0!</v>
      </c>
      <c r="BS79" s="24" t="e">
        <f t="shared" si="45"/>
        <v>#DIV/0!</v>
      </c>
      <c r="BT79" s="24" t="e">
        <f t="shared" si="46"/>
        <v>#DIV/0!</v>
      </c>
      <c r="BU79" s="24" t="e">
        <f t="shared" si="47"/>
        <v>#DIV/0!</v>
      </c>
      <c r="BV79" s="24" t="e">
        <f t="shared" si="48"/>
        <v>#DIV/0!</v>
      </c>
      <c r="BW79" s="24" t="e">
        <f t="shared" si="49"/>
        <v>#DIV/0!</v>
      </c>
      <c r="BX79" s="24" t="e">
        <f t="shared" si="50"/>
        <v>#DIV/0!</v>
      </c>
      <c r="BY79" s="24" t="e">
        <f t="shared" si="51"/>
        <v>#DIV/0!</v>
      </c>
      <c r="BZ79" s="24" t="e">
        <f t="shared" si="52"/>
        <v>#DIV/0!</v>
      </c>
      <c r="CA79" s="24" t="e">
        <f>10*LOG10(IF(BS79="",0,POWER(10,((BS79+'ModelParams Lw'!$O$4)/10))) +IF(BT79="",0,POWER(10,((BT79+'ModelParams Lw'!$P$4)/10))) +IF(BU79="",0,POWER(10,((BU79+'ModelParams Lw'!$Q$4)/10))) +IF(BV79="",0,POWER(10,((BV79+'ModelParams Lw'!$R$4)/10))) +IF(BW79="",0,POWER(10,((BW79+'ModelParams Lw'!$S$4)/10))) +IF(BX79="",0,POWER(10,((BX79+'ModelParams Lw'!$T$4)/10))) +IF(BY79="",0,POWER(10,((BY79+'ModelParams Lw'!$U$4)/10)))+IF(BZ79="",0,POWER(10,((BZ79+'ModelParams Lw'!$V$4)/10))))</f>
        <v>#DIV/0!</v>
      </c>
      <c r="CB79" s="24" t="e">
        <f t="shared" si="53"/>
        <v>#DIV/0!</v>
      </c>
      <c r="CC79" s="24" t="e">
        <f>(BS79-'ModelParams Lw'!O$10)/'ModelParams Lw'!O$11</f>
        <v>#DIV/0!</v>
      </c>
      <c r="CD79" s="24" t="e">
        <f>(BT79-'ModelParams Lw'!P$10)/'ModelParams Lw'!P$11</f>
        <v>#DIV/0!</v>
      </c>
      <c r="CE79" s="24" t="e">
        <f>(BU79-'ModelParams Lw'!Q$10)/'ModelParams Lw'!Q$11</f>
        <v>#DIV/0!</v>
      </c>
      <c r="CF79" s="24" t="e">
        <f>(BV79-'ModelParams Lw'!R$10)/'ModelParams Lw'!R$11</f>
        <v>#DIV/0!</v>
      </c>
      <c r="CG79" s="24" t="e">
        <f>(BW79-'ModelParams Lw'!S$10)/'ModelParams Lw'!S$11</f>
        <v>#DIV/0!</v>
      </c>
      <c r="CH79" s="24" t="e">
        <f>(BX79-'ModelParams Lw'!T$10)/'ModelParams Lw'!T$11</f>
        <v>#DIV/0!</v>
      </c>
      <c r="CI79" s="24" t="e">
        <f>(BY79-'ModelParams Lw'!U$10)/'ModelParams Lw'!U$11</f>
        <v>#DIV/0!</v>
      </c>
      <c r="CJ79" s="24" t="e">
        <f>(BZ79-'ModelParams Lw'!V$10)/'ModelParams Lw'!V$11</f>
        <v>#DIV/0!</v>
      </c>
      <c r="CK79" s="24">
        <f>IF(Calcul!$E84="SW",'ModelParams Lw'!C$18+'ModelParams Lw'!C$19*LOG(CK$3)+'ModelParams Lw'!C$20*(PI()/4*($D79/1000)^2),IF('ModelParams Lw'!C$21+'ModelParams Lw'!C$22*LOG(CK$3)+'ModelParams Lw'!C$23*(PI()/4*($D79/1000)^2)&lt;'ModelParams Lw'!C$18+'ModelParams Lw'!C$19*LOG(CK$3)+'ModelParams Lw'!C$20*(PI()/4*($D79/1000)^2),'ModelParams Lw'!C$18+'ModelParams Lw'!C$19*LOG(CK$3)+'ModelParams Lw'!C$20*(PI()/4*($D79/1000)^2),'ModelParams Lw'!C$21+'ModelParams Lw'!C$22*LOG(CK$3)+'ModelParams Lw'!C$23*(PI()/4*($D79/1000)^2)))</f>
        <v>31.246735224896717</v>
      </c>
      <c r="CL79" s="24">
        <f>IF(Calcul!$E84="SW",'ModelParams Lw'!D$18+'ModelParams Lw'!D$19*LOG(CL$3)+'ModelParams Lw'!D$20*(PI()/4*($D79/1000)^2),IF('ModelParams Lw'!D$21+'ModelParams Lw'!D$22*LOG(CL$3)+'ModelParams Lw'!D$23*(PI()/4*($D79/1000)^2)&lt;'ModelParams Lw'!D$18+'ModelParams Lw'!D$19*LOG(CL$3)+'ModelParams Lw'!D$20*(PI()/4*($D79/1000)^2),'ModelParams Lw'!D$18+'ModelParams Lw'!D$19*LOG(CL$3)+'ModelParams Lw'!D$20*(PI()/4*($D79/1000)^2),'ModelParams Lw'!D$21+'ModelParams Lw'!D$22*LOG(CL$3)+'ModelParams Lw'!D$23*(PI()/4*($D79/1000)^2)))</f>
        <v>39.203910379364636</v>
      </c>
      <c r="CM79" s="24">
        <f>IF(Calcul!$E84="SW",'ModelParams Lw'!E$18+'ModelParams Lw'!E$19*LOG(CM$3)+'ModelParams Lw'!E$20*(PI()/4*($D79/1000)^2),IF('ModelParams Lw'!E$21+'ModelParams Lw'!E$22*LOG(CM$3)+'ModelParams Lw'!E$23*(PI()/4*($D79/1000)^2)&lt;'ModelParams Lw'!E$18+'ModelParams Lw'!E$19*LOG(CM$3)+'ModelParams Lw'!E$20*(PI()/4*($D79/1000)^2),'ModelParams Lw'!E$18+'ModelParams Lw'!E$19*LOG(CM$3)+'ModelParams Lw'!E$20*(PI()/4*($D79/1000)^2),'ModelParams Lw'!E$21+'ModelParams Lw'!E$22*LOG(CM$3)+'ModelParams Lw'!E$23*(PI()/4*($D79/1000)^2)))</f>
        <v>38.761096154158118</v>
      </c>
      <c r="CN79" s="24">
        <f>IF(Calcul!$E84="SW",'ModelParams Lw'!F$18+'ModelParams Lw'!F$19*LOG(CN$3)+'ModelParams Lw'!F$20*(PI()/4*($D79/1000)^2),IF('ModelParams Lw'!F$21+'ModelParams Lw'!F$22*LOG(CN$3)+'ModelParams Lw'!F$23*(PI()/4*($D79/1000)^2)&lt;'ModelParams Lw'!F$18+'ModelParams Lw'!F$19*LOG(CN$3)+'ModelParams Lw'!F$20*(PI()/4*($D79/1000)^2),'ModelParams Lw'!F$18+'ModelParams Lw'!F$19*LOG(CN$3)+'ModelParams Lw'!F$20*(PI()/4*($D79/1000)^2),'ModelParams Lw'!F$21+'ModelParams Lw'!F$22*LOG(CN$3)+'ModelParams Lw'!F$23*(PI()/4*($D79/1000)^2)))</f>
        <v>42.457901012674256</v>
      </c>
      <c r="CO79" s="24">
        <f>IF(Calcul!$E84="SW",'ModelParams Lw'!G$18+'ModelParams Lw'!G$19*LOG(CO$3)+'ModelParams Lw'!G$20*(PI()/4*($D79/1000)^2),IF('ModelParams Lw'!G$21+'ModelParams Lw'!G$22*LOG(CO$3)+'ModelParams Lw'!G$23*(PI()/4*($D79/1000)^2)&lt;'ModelParams Lw'!G$18+'ModelParams Lw'!G$19*LOG(CO$3)+'ModelParams Lw'!G$20*(PI()/4*($D79/1000)^2),'ModelParams Lw'!G$18+'ModelParams Lw'!G$19*LOG(CO$3)+'ModelParams Lw'!G$20*(PI()/4*($D79/1000)^2),'ModelParams Lw'!G$21+'ModelParams Lw'!G$22*LOG(CO$3)+'ModelParams Lw'!G$23*(PI()/4*($D79/1000)^2)))</f>
        <v>39.983812335865188</v>
      </c>
      <c r="CP79" s="24">
        <f>IF(Calcul!$E84="SW",'ModelParams Lw'!H$18+'ModelParams Lw'!H$19*LOG(CP$3)+'ModelParams Lw'!H$20*(PI()/4*($D79/1000)^2),IF('ModelParams Lw'!H$21+'ModelParams Lw'!H$22*LOG(CP$3)+'ModelParams Lw'!H$23*(PI()/4*($D79/1000)^2)&lt;'ModelParams Lw'!H$18+'ModelParams Lw'!H$19*LOG(CP$3)+'ModelParams Lw'!H$20*(PI()/4*($D79/1000)^2),'ModelParams Lw'!H$18+'ModelParams Lw'!H$19*LOG(CP$3)+'ModelParams Lw'!H$20*(PI()/4*($D79/1000)^2),'ModelParams Lw'!H$21+'ModelParams Lw'!H$22*LOG(CP$3)+'ModelParams Lw'!H$23*(PI()/4*($D79/1000)^2)))</f>
        <v>40.306137042572608</v>
      </c>
      <c r="CQ79" s="24">
        <f>IF(Calcul!$E84="SW",'ModelParams Lw'!I$18+'ModelParams Lw'!I$19*LOG(CQ$3)+'ModelParams Lw'!I$20*(PI()/4*($D79/1000)^2),IF('ModelParams Lw'!I$21+'ModelParams Lw'!I$22*LOG(CQ$3)+'ModelParams Lw'!I$23*(PI()/4*($D79/1000)^2)&lt;'ModelParams Lw'!I$18+'ModelParams Lw'!I$19*LOG(CQ$3)+'ModelParams Lw'!I$20*(PI()/4*($D79/1000)^2),'ModelParams Lw'!I$18+'ModelParams Lw'!I$19*LOG(CQ$3)+'ModelParams Lw'!I$20*(PI()/4*($D79/1000)^2),'ModelParams Lw'!I$21+'ModelParams Lw'!I$22*LOG(CQ$3)+'ModelParams Lw'!I$23*(PI()/4*($D79/1000)^2)))</f>
        <v>35.604370798776131</v>
      </c>
      <c r="CR79" s="24">
        <f>IF(Calcul!$E84="SW",'ModelParams Lw'!J$18+'ModelParams Lw'!J$19*LOG(CR$3)+'ModelParams Lw'!J$20*(PI()/4*($D79/1000)^2),IF('ModelParams Lw'!J$21+'ModelParams Lw'!J$22*LOG(CR$3)+'ModelParams Lw'!J$23*(PI()/4*($D79/1000)^2)&lt;'ModelParams Lw'!J$18+'ModelParams Lw'!J$19*LOG(CR$3)+'ModelParams Lw'!J$20*(PI()/4*($D79/1000)^2),'ModelParams Lw'!J$18+'ModelParams Lw'!J$19*LOG(CR$3)+'ModelParams Lw'!J$20*(PI()/4*($D79/1000)^2),'ModelParams Lw'!J$21+'ModelParams Lw'!J$22*LOG(CR$3)+'ModelParams Lw'!J$23*(PI()/4*($D79/1000)^2)))</f>
        <v>26.405199060578074</v>
      </c>
      <c r="CS79" s="24" t="e">
        <f t="shared" si="30"/>
        <v>#DIV/0!</v>
      </c>
      <c r="CT79" s="24" t="e">
        <f t="shared" si="31"/>
        <v>#DIV/0!</v>
      </c>
      <c r="CU79" s="24" t="e">
        <f t="shared" si="32"/>
        <v>#DIV/0!</v>
      </c>
      <c r="CV79" s="24" t="e">
        <f t="shared" si="33"/>
        <v>#DIV/0!</v>
      </c>
      <c r="CW79" s="24" t="e">
        <f t="shared" si="34"/>
        <v>#DIV/0!</v>
      </c>
      <c r="CX79" s="24" t="e">
        <f t="shared" si="35"/>
        <v>#DIV/0!</v>
      </c>
      <c r="CY79" s="24" t="e">
        <f t="shared" si="36"/>
        <v>#DIV/0!</v>
      </c>
      <c r="CZ79" s="24" t="e">
        <f t="shared" si="37"/>
        <v>#DIV/0!</v>
      </c>
      <c r="DA79" s="24" t="e">
        <f>10*LOG10(IF(CS79="",0,POWER(10,((CS79+'ModelParams Lw'!$O$4)/10))) +IF(CT79="",0,POWER(10,((CT79+'ModelParams Lw'!$P$4)/10))) +IF(CU79="",0,POWER(10,((CU79+'ModelParams Lw'!$Q$4)/10))) +IF(CV79="",0,POWER(10,((CV79+'ModelParams Lw'!$R$4)/10))) +IF(CW79="",0,POWER(10,((CW79+'ModelParams Lw'!$S$4)/10))) +IF(CX79="",0,POWER(10,((CX79+'ModelParams Lw'!$T$4)/10))) +IF(CY79="",0,POWER(10,((CY79+'ModelParams Lw'!$U$4)/10)))+IF(CZ79="",0,POWER(10,((CZ79+'ModelParams Lw'!$V$4)/10))))</f>
        <v>#DIV/0!</v>
      </c>
      <c r="DB79" s="24" t="e">
        <f t="shared" si="54"/>
        <v>#DIV/0!</v>
      </c>
      <c r="DC79" s="24" t="e">
        <f>(CS79-'ModelParams Lw'!$O$10)/'ModelParams Lw'!$O$11</f>
        <v>#DIV/0!</v>
      </c>
      <c r="DD79" s="24" t="e">
        <f>(CT79-'ModelParams Lw'!$P$10)/'ModelParams Lw'!$P$11</f>
        <v>#DIV/0!</v>
      </c>
      <c r="DE79" s="24" t="e">
        <f>(CU79-'ModelParams Lw'!$Q$10)/'ModelParams Lw'!$Q$11</f>
        <v>#DIV/0!</v>
      </c>
      <c r="DF79" s="24" t="e">
        <f>(CV79-'ModelParams Lw'!$R$10)/'ModelParams Lw'!$R$11</f>
        <v>#DIV/0!</v>
      </c>
      <c r="DG79" s="24" t="e">
        <f>(CW79-'ModelParams Lw'!$S$10)/'ModelParams Lw'!$S$11</f>
        <v>#DIV/0!</v>
      </c>
      <c r="DH79" s="24" t="e">
        <f>(CX79-'ModelParams Lw'!$T$10)/'ModelParams Lw'!$T$11</f>
        <v>#DIV/0!</v>
      </c>
      <c r="DI79" s="24" t="e">
        <f>(CY79-'ModelParams Lw'!$U$10)/'ModelParams Lw'!$U$11</f>
        <v>#DIV/0!</v>
      </c>
      <c r="DJ79" s="24" t="e">
        <f>(CZ79-'ModelParams Lw'!$V$10)/'ModelParams Lw'!$V$11</f>
        <v>#DIV/0!</v>
      </c>
    </row>
    <row r="80" spans="1:114">
      <c r="A80" s="12">
        <f>Calcul!B82</f>
        <v>0</v>
      </c>
      <c r="B80" s="12">
        <f t="shared" si="38"/>
        <v>0</v>
      </c>
      <c r="C80" s="12">
        <f>Calcul!C82</f>
        <v>0</v>
      </c>
      <c r="D80" s="12">
        <f>Calcul!D85</f>
        <v>0</v>
      </c>
      <c r="E80" s="12">
        <f t="shared" si="39"/>
        <v>400</v>
      </c>
      <c r="F80" s="12">
        <f t="shared" si="40"/>
        <v>900</v>
      </c>
      <c r="G80" s="12" t="e">
        <f t="shared" si="41"/>
        <v>#DIV/0!</v>
      </c>
      <c r="H80" s="24" t="e">
        <f t="shared" si="42"/>
        <v>#DIV/0!</v>
      </c>
      <c r="I80" s="24">
        <f>'ModelParams Lw'!$B$6*EXP('ModelParams Lw'!$C$6*D80)</f>
        <v>-0.98585217513044054</v>
      </c>
      <c r="J80" s="24">
        <f>'ModelParams Lw'!$B$7*D80^2+'ModelParams Lw'!$C$7*D80+'ModelParams Lw'!$D$7</f>
        <v>-7.1</v>
      </c>
      <c r="K80" s="24">
        <f>'ModelParams Lw'!$B$8*D80^2+'ModelParams Lw'!$C$8*D80+'ModelParams Lw'!$D$8</f>
        <v>46.485999999999997</v>
      </c>
      <c r="L80" s="21" t="e">
        <f t="shared" si="29"/>
        <v>#DIV/0!</v>
      </c>
      <c r="M80" s="21" t="e">
        <f t="shared" si="29"/>
        <v>#DIV/0!</v>
      </c>
      <c r="N80" s="21" t="e">
        <f t="shared" si="29"/>
        <v>#DIV/0!</v>
      </c>
      <c r="O80" s="21" t="e">
        <f t="shared" si="29"/>
        <v>#DIV/0!</v>
      </c>
      <c r="P80" s="21" t="e">
        <f t="shared" si="29"/>
        <v>#DIV/0!</v>
      </c>
      <c r="Q80" s="21" t="e">
        <f t="shared" si="29"/>
        <v>#DIV/0!</v>
      </c>
      <c r="R80" s="21" t="e">
        <f t="shared" si="29"/>
        <v>#DIV/0!</v>
      </c>
      <c r="S80" s="21" t="e">
        <f t="shared" si="29"/>
        <v>#DIV/0!</v>
      </c>
      <c r="T80" s="24" t="e">
        <f>'ModelParams Lw'!$B$3+'ModelParams Lw'!$B$4*LOG10($B80/3600/(PI()/4*($D80/1000)^2))+'ModelParams Lw'!$B$5*LOG10(2*$H80/(1.2*($B80/3600/(PI()/4*($D80/1000)^2))^2))+10*LOG10($D80/1000)+L80</f>
        <v>#DIV/0!</v>
      </c>
      <c r="U80" s="24" t="e">
        <f>'ModelParams Lw'!$B$3+'ModelParams Lw'!$B$4*LOG10($B80/3600/(PI()/4*($D80/1000)^2))+'ModelParams Lw'!$B$5*LOG10(2*$H80/(1.2*($B80/3600/(PI()/4*($D80/1000)^2))^2))+10*LOG10($D80/1000)+M80</f>
        <v>#DIV/0!</v>
      </c>
      <c r="V80" s="24" t="e">
        <f>'ModelParams Lw'!$B$3+'ModelParams Lw'!$B$4*LOG10($B80/3600/(PI()/4*($D80/1000)^2))+'ModelParams Lw'!$B$5*LOG10(2*$H80/(1.2*($B80/3600/(PI()/4*($D80/1000)^2))^2))+10*LOG10($D80/1000)+N80</f>
        <v>#DIV/0!</v>
      </c>
      <c r="W80" s="24" t="e">
        <f>'ModelParams Lw'!$B$3+'ModelParams Lw'!$B$4*LOG10($B80/3600/(PI()/4*($D80/1000)^2))+'ModelParams Lw'!$B$5*LOG10(2*$H80/(1.2*($B80/3600/(PI()/4*($D80/1000)^2))^2))+10*LOG10($D80/1000)+O80</f>
        <v>#DIV/0!</v>
      </c>
      <c r="X80" s="24" t="e">
        <f>'ModelParams Lw'!$B$3+'ModelParams Lw'!$B$4*LOG10($B80/3600/(PI()/4*($D80/1000)^2))+'ModelParams Lw'!$B$5*LOG10(2*$H80/(1.2*($B80/3600/(PI()/4*($D80/1000)^2))^2))+10*LOG10($D80/1000)+P80</f>
        <v>#DIV/0!</v>
      </c>
      <c r="Y80" s="24" t="e">
        <f>'ModelParams Lw'!$B$3+'ModelParams Lw'!$B$4*LOG10($B80/3600/(PI()/4*($D80/1000)^2))+'ModelParams Lw'!$B$5*LOG10(2*$H80/(1.2*($B80/3600/(PI()/4*($D80/1000)^2))^2))+10*LOG10($D80/1000)+Q80</f>
        <v>#DIV/0!</v>
      </c>
      <c r="Z80" s="24" t="e">
        <f>'ModelParams Lw'!$B$3+'ModelParams Lw'!$B$4*LOG10($B80/3600/(PI()/4*($D80/1000)^2))+'ModelParams Lw'!$B$5*LOG10(2*$H80/(1.2*($B80/3600/(PI()/4*($D80/1000)^2))^2))+10*LOG10($D80/1000)+R80</f>
        <v>#DIV/0!</v>
      </c>
      <c r="AA80" s="24" t="e">
        <f>'ModelParams Lw'!$B$3+'ModelParams Lw'!$B$4*LOG10($B80/3600/(PI()/4*($D80/1000)^2))+'ModelParams Lw'!$B$5*LOG10(2*$H80/(1.2*($B80/3600/(PI()/4*($D80/1000)^2))^2))+10*LOG10($D80/1000)+S80</f>
        <v>#DIV/0!</v>
      </c>
      <c r="AB80" s="24" t="e">
        <f>10*LOG10(IF(T80="",0,POWER(10,((T80+'ModelParams Lw'!$O$4)/10))) +IF(U80="",0,POWER(10,((U80+'ModelParams Lw'!$P$4)/10))) +IF(V80="",0,POWER(10,((V80+'ModelParams Lw'!$Q$4)/10))) +IF(W80="",0,POWER(10,((W80+'ModelParams Lw'!$R$4)/10))) +IF(X80="",0,POWER(10,((X80+'ModelParams Lw'!$S$4)/10))) +IF(Y80="",0,POWER(10,((Y80+'ModelParams Lw'!$T$4)/10))) +IF(Z80="",0,POWER(10,((Z80+'ModelParams Lw'!$U$4)/10)))+IF(AA80="",0,POWER(10,((AA80+'ModelParams Lw'!$V$4)/10))))</f>
        <v>#DIV/0!</v>
      </c>
      <c r="AC80" s="24" t="e">
        <f t="shared" si="43"/>
        <v>#DIV/0!</v>
      </c>
      <c r="AD80" s="24" t="e">
        <f>(T80-'ModelParams Lw'!O$10)/'ModelParams Lw'!O$11</f>
        <v>#DIV/0!</v>
      </c>
      <c r="AE80" s="24" t="e">
        <f>(U80-'ModelParams Lw'!P$10)/'ModelParams Lw'!P$11</f>
        <v>#DIV/0!</v>
      </c>
      <c r="AF80" s="24" t="e">
        <f>(V80-'ModelParams Lw'!Q$10)/'ModelParams Lw'!Q$11</f>
        <v>#DIV/0!</v>
      </c>
      <c r="AG80" s="24" t="e">
        <f>(W80-'ModelParams Lw'!R$10)/'ModelParams Lw'!R$11</f>
        <v>#DIV/0!</v>
      </c>
      <c r="AH80" s="24" t="e">
        <f>(X80-'ModelParams Lw'!S$10)/'ModelParams Lw'!S$11</f>
        <v>#DIV/0!</v>
      </c>
      <c r="AI80" s="24" t="e">
        <f>(Y80-'ModelParams Lw'!T$10)/'ModelParams Lw'!T$11</f>
        <v>#DIV/0!</v>
      </c>
      <c r="AJ80" s="24" t="e">
        <f>(Z80-'ModelParams Lw'!U$10)/'ModelParams Lw'!U$11</f>
        <v>#DIV/0!</v>
      </c>
      <c r="AK80" s="24" t="e">
        <f>(AA80-'ModelParams Lw'!V$10)/'ModelParams Lw'!V$11</f>
        <v>#DIV/0!</v>
      </c>
      <c r="AL80" s="24" t="e">
        <f t="shared" si="44"/>
        <v>#DIV/0!</v>
      </c>
      <c r="AM80" s="24" t="e">
        <f>LOOKUP($G80,SilencerParams!$E$3:$E$98,SilencerParams!K$3:K$98)</f>
        <v>#DIV/0!</v>
      </c>
      <c r="AN80" s="24" t="e">
        <f>LOOKUP($G80,SilencerParams!$E$3:$E$98,SilencerParams!L$3:L$98)</f>
        <v>#DIV/0!</v>
      </c>
      <c r="AO80" s="24" t="e">
        <f>LOOKUP($G80,SilencerParams!$E$3:$E$98,SilencerParams!M$3:M$98)</f>
        <v>#DIV/0!</v>
      </c>
      <c r="AP80" s="24" t="e">
        <f>LOOKUP($G80,SilencerParams!$E$3:$E$98,SilencerParams!N$3:N$98)</f>
        <v>#DIV/0!</v>
      </c>
      <c r="AQ80" s="24" t="e">
        <f>LOOKUP($G80,SilencerParams!$E$3:$E$98,SilencerParams!O$3:O$98)</f>
        <v>#DIV/0!</v>
      </c>
      <c r="AR80" s="24" t="e">
        <f>LOOKUP($G80,SilencerParams!$E$3:$E$98,SilencerParams!P$3:P$98)</f>
        <v>#DIV/0!</v>
      </c>
      <c r="AS80" s="24" t="e">
        <f>LOOKUP($G80,SilencerParams!$E$3:$E$98,SilencerParams!Q$3:Q$98)</f>
        <v>#DIV/0!</v>
      </c>
      <c r="AT80" s="24" t="e">
        <f>LOOKUP($G80,SilencerParams!$E$3:$E$98,SilencerParams!R$3:R$98)</f>
        <v>#DIV/0!</v>
      </c>
      <c r="AU80" s="151" t="e">
        <f>LOOKUP($G80,SilencerParams!$E$3:$E$98,SilencerParams!S$3:S$98)</f>
        <v>#DIV/0!</v>
      </c>
      <c r="AV80" s="151" t="e">
        <f>LOOKUP($G80,SilencerParams!$E$3:$E$98,SilencerParams!T$3:T$98)</f>
        <v>#DIV/0!</v>
      </c>
      <c r="AW80" s="151" t="e">
        <f>LOOKUP($G80,SilencerParams!$E$3:$E$98,SilencerParams!U$3:U$98)</f>
        <v>#DIV/0!</v>
      </c>
      <c r="AX80" s="151" t="e">
        <f>LOOKUP($G80,SilencerParams!$E$3:$E$98,SilencerParams!V$3:V$98)</f>
        <v>#DIV/0!</v>
      </c>
      <c r="AY80" s="151" t="e">
        <f>LOOKUP($G80,SilencerParams!$E$3:$E$98,SilencerParams!W$3:W$98)</f>
        <v>#DIV/0!</v>
      </c>
      <c r="AZ80" s="151" t="e">
        <f>LOOKUP($G80,SilencerParams!$E$3:$E$98,SilencerParams!X$3:X$98)</f>
        <v>#DIV/0!</v>
      </c>
      <c r="BA80" s="151" t="e">
        <f>LOOKUP($G80,SilencerParams!$E$3:$E$98,SilencerParams!Y$3:Y$98)</f>
        <v>#DIV/0!</v>
      </c>
      <c r="BB80" s="151" t="e">
        <f>LOOKUP($G80,SilencerParams!$E$3:$E$98,SilencerParams!Z$3:Z$98)</f>
        <v>#DIV/0!</v>
      </c>
      <c r="BC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LOOKUP(IF(MROUND($AL80,2)&lt;=$AL80,CONCATENATE($D80,IF($F80&gt;=1000,$F80,CONCATENATE(0,$F80)),CONCATENATE(0,MROUND($AL80,2)+2)),CONCATENATE($D80,IF($F80&gt;=1000,$F80,CONCATENATE(0,$F80)),CONCATENATE(0,MROUND($AL80,2)-2))),SilencerParams!$E$3:$E$98,SilencerParams!S$3:S$98)</f>
        <v>#DIV/0!</v>
      </c>
      <c r="BD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LOOKUP(IF(MROUND($AL80,2)&lt;=$AL80,CONCATENATE($D80,IF($F80&gt;=1000,$F80,CONCATENATE(0,$F80)),CONCATENATE(0,MROUND($AL80,2)+2)),CONCATENATE($D80,IF($F80&gt;=1000,$F80,CONCATENATE(0,$F80)),CONCATENATE(0,MROUND($AL80,2)-2))),SilencerParams!$E$3:$E$98,SilencerParams!T$3:T$98)</f>
        <v>#DIV/0!</v>
      </c>
      <c r="BE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LOOKUP(IF(MROUND($AL80,2)&lt;=$AL80,CONCATENATE($D80,IF($F80&gt;=1000,$F80,CONCATENATE(0,$F80)),CONCATENATE(0,MROUND($AL80,2)+2)),CONCATENATE($D80,IF($F80&gt;=1000,$F80,CONCATENATE(0,$F80)),CONCATENATE(0,MROUND($AL80,2)-2))),SilencerParams!$E$3:$E$98,SilencerParams!U$3:U$98)</f>
        <v>#DIV/0!</v>
      </c>
      <c r="BF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LOOKUP(IF(MROUND($AL80,2)&lt;=$AL80,CONCATENATE($D80,IF($F80&gt;=1000,$F80,CONCATENATE(0,$F80)),CONCATENATE(0,MROUND($AL80,2)+2)),CONCATENATE($D80,IF($F80&gt;=1000,$F80,CONCATENATE(0,$F80)),CONCATENATE(0,MROUND($AL80,2)-2))),SilencerParams!$E$3:$E$98,SilencerParams!V$3:V$98)</f>
        <v>#DIV/0!</v>
      </c>
      <c r="BG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LOOKUP(IF(MROUND($AL80,2)&lt;=$AL80,CONCATENATE($D80,IF($F80&gt;=1000,$F80,CONCATENATE(0,$F80)),CONCATENATE(0,MROUND($AL80,2)+2)),CONCATENATE($D80,IF($F80&gt;=1000,$F80,CONCATENATE(0,$F80)),CONCATENATE(0,MROUND($AL80,2)-2))),SilencerParams!$E$3:$E$98,SilencerParams!W$3:W$98)</f>
        <v>#DIV/0!</v>
      </c>
      <c r="BH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LOOKUP(IF(MROUND($AL80,2)&lt;=$AL80,CONCATENATE($D80,IF($F80&gt;=1000,$F80,CONCATENATE(0,$F80)),CONCATENATE(0,MROUND($AL80,2)+2)),CONCATENATE($D80,IF($F80&gt;=1000,$F80,CONCATENATE(0,$F80)),CONCATENATE(0,MROUND($AL80,2)-2))),SilencerParams!$E$3:$E$98,SilencerParams!X$3:X$98)</f>
        <v>#DIV/0!</v>
      </c>
      <c r="BI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LOOKUP(IF(MROUND($AL80,2)&lt;=$AL80,CONCATENATE($D80,IF($F80&gt;=1000,$F80,CONCATENATE(0,$F80)),CONCATENATE(0,MROUND($AL80,2)+2)),CONCATENATE($D80,IF($F80&gt;=1000,$F80,CONCATENATE(0,$F80)),CONCATENATE(0,MROUND($AL80,2)-2))),SilencerParams!$E$3:$E$98,SilencerParams!Y$3:Y$98)</f>
        <v>#DIV/0!</v>
      </c>
      <c r="BJ80" s="151" t="e">
        <f>LOOKUP(IF(MROUND($AL80,2)&lt;=$AL80,CONCATENATE($D80,IF($F80&gt;=1000,$F80,CONCATENATE(0,$F80)),CONCATENATE(0,MROUND($AL80,2)+2)),CONCATENATE($D80,IF($F80&gt;=1000,$F80,CONCATENATE(0,$F80)),CONCATENATE(0,MROUND($AL80,2)-2))),SilencerParams!$E$3:$E$98,SilencerParams!Z$3:Z$98)</f>
        <v>#DIV/0!</v>
      </c>
      <c r="BK80" s="151" t="e">
        <f>IF($AL80&lt;2,LOOKUP(CONCATENATE($D80,IF($E80&gt;=1000,$E80,CONCATENATE(0,$E80)),"02"),SilencerParams!$E$3:$E$98,SilencerParams!S$3:S$98)/(LOG10(2)-LOG10(0.0001))*(LOG10($AL80)-LOG10(0.0001)),(BC80-AU80)/(LOG10(IF(MROUND($AL80,2)&lt;=$AL80,MROUND($AL80,2)+2,MROUND($AL80,2)-2))-LOG10(MROUND($AL80,2)))*(LOG10($AL80)-LOG10(MROUND($AL80,2)))+AU80)</f>
        <v>#DIV/0!</v>
      </c>
      <c r="BL80" s="151" t="e">
        <f>IF($AL80&lt;2,LOOKUP(CONCATENATE($D80,IF($E80&gt;=1000,$E80,CONCATENATE(0,$E80)),"02"),SilencerParams!$E$3:$E$98,SilencerParams!T$3:T$98)/(LOG10(2)-LOG10(0.0001))*(LOG10($AL80)-LOG10(0.0001)),(BD80-AV80)/(LOG10(IF(MROUND($AL80,2)&lt;=$AL80,MROUND($AL80,2)+2,MROUND($AL80,2)-2))-LOG10(MROUND($AL80,2)))*(LOG10($AL80)-LOG10(MROUND($AL80,2)))+AV80)</f>
        <v>#DIV/0!</v>
      </c>
      <c r="BM80" s="151" t="e">
        <f>IF($AL80&lt;2,LOOKUP(CONCATENATE($D80,IF($E80&gt;=1000,$E80,CONCATENATE(0,$E80)),"02"),SilencerParams!$E$3:$E$98,SilencerParams!U$3:U$98)/(LOG10(2)-LOG10(0.0001))*(LOG10($AL80)-LOG10(0.0001)),(BE80-AW80)/(LOG10(IF(MROUND($AL80,2)&lt;=$AL80,MROUND($AL80,2)+2,MROUND($AL80,2)-2))-LOG10(MROUND($AL80,2)))*(LOG10($AL80)-LOG10(MROUND($AL80,2)))+AW80)</f>
        <v>#DIV/0!</v>
      </c>
      <c r="BN80" s="151" t="e">
        <f>IF($AL80&lt;2,LOOKUP(CONCATENATE($D80,IF($E80&gt;=1000,$E80,CONCATENATE(0,$E80)),"02"),SilencerParams!$E$3:$E$98,SilencerParams!V$3:V$98)/(LOG10(2)-LOG10(0.0001))*(LOG10($AL80)-LOG10(0.0001)),(BF80-AX80)/(LOG10(IF(MROUND($AL80,2)&lt;=$AL80,MROUND($AL80,2)+2,MROUND($AL80,2)-2))-LOG10(MROUND($AL80,2)))*(LOG10($AL80)-LOG10(MROUND($AL80,2)))+AX80)</f>
        <v>#DIV/0!</v>
      </c>
      <c r="BO80" s="151" t="e">
        <f>IF($AL80&lt;2,LOOKUP(CONCATENATE($D80,IF($E80&gt;=1000,$E80,CONCATENATE(0,$E80)),"02"),SilencerParams!$E$3:$E$98,SilencerParams!W$3:W$98)/(LOG10(2)-LOG10(0.0001))*(LOG10($AL80)-LOG10(0.0001)),(BG80-AY80)/(LOG10(IF(MROUND($AL80,2)&lt;=$AL80,MROUND($AL80,2)+2,MROUND($AL80,2)-2))-LOG10(MROUND($AL80,2)))*(LOG10($AL80)-LOG10(MROUND($AL80,2)))+AY80)</f>
        <v>#DIV/0!</v>
      </c>
      <c r="BP80" s="151" t="e">
        <f>IF($AL80&lt;2,LOOKUP(CONCATENATE($D80,IF($E80&gt;=1000,$E80,CONCATENATE(0,$E80)),"02"),SilencerParams!$E$3:$E$98,SilencerParams!X$3:X$98)/(LOG10(2)-LOG10(0.0001))*(LOG10($AL80)-LOG10(0.0001)),(BH80-AZ80)/(LOG10(IF(MROUND($AL80,2)&lt;=$AL80,MROUND($AL80,2)+2,MROUND($AL80,2)-2))-LOG10(MROUND($AL80,2)))*(LOG10($AL80)-LOG10(MROUND($AL80,2)))+AZ80)</f>
        <v>#DIV/0!</v>
      </c>
      <c r="BQ80" s="151" t="e">
        <f>IF($AL80&lt;2,LOOKUP(CONCATENATE($D80,IF($E80&gt;=1000,$E80,CONCATENATE(0,$E80)),"02"),SilencerParams!$E$3:$E$98,SilencerParams!Y$3:Y$98)/(LOG10(2)-LOG10(0.0001))*(LOG10($AL80)-LOG10(0.0001)),(BI80-BA80)/(LOG10(IF(MROUND($AL80,2)&lt;=$AL80,MROUND($AL80,2)+2,MROUND($AL80,2)-2))-LOG10(MROUND($AL80,2)))*(LOG10($AL80)-LOG10(MROUND($AL80,2)))+BA80)</f>
        <v>#DIV/0!</v>
      </c>
      <c r="BR80" s="151" t="e">
        <f>IF($AL80&lt;2,LOOKUP(CONCATENATE($D80,IF($E80&gt;=1000,$E80,CONCATENATE(0,$E80)),"02"),SilencerParams!$E$3:$E$98,SilencerParams!Z$3:Z$98)/(LOG10(2)-LOG10(0.0001))*(LOG10($AL80)-LOG10(0.0001)),(BJ80-BB80)/(LOG10(IF(MROUND($AL80,2)&lt;=$AL80,MROUND($AL80,2)+2,MROUND($AL80,2)-2))-LOG10(MROUND($AL80,2)))*(LOG10($AL80)-LOG10(MROUND($AL80,2)))+BB80)</f>
        <v>#DIV/0!</v>
      </c>
      <c r="BS80" s="24" t="e">
        <f t="shared" si="45"/>
        <v>#DIV/0!</v>
      </c>
      <c r="BT80" s="24" t="e">
        <f t="shared" si="46"/>
        <v>#DIV/0!</v>
      </c>
      <c r="BU80" s="24" t="e">
        <f t="shared" si="47"/>
        <v>#DIV/0!</v>
      </c>
      <c r="BV80" s="24" t="e">
        <f t="shared" si="48"/>
        <v>#DIV/0!</v>
      </c>
      <c r="BW80" s="24" t="e">
        <f t="shared" si="49"/>
        <v>#DIV/0!</v>
      </c>
      <c r="BX80" s="24" t="e">
        <f t="shared" si="50"/>
        <v>#DIV/0!</v>
      </c>
      <c r="BY80" s="24" t="e">
        <f t="shared" si="51"/>
        <v>#DIV/0!</v>
      </c>
      <c r="BZ80" s="24" t="e">
        <f t="shared" si="52"/>
        <v>#DIV/0!</v>
      </c>
      <c r="CA80" s="24" t="e">
        <f>10*LOG10(IF(BS80="",0,POWER(10,((BS80+'ModelParams Lw'!$O$4)/10))) +IF(BT80="",0,POWER(10,((BT80+'ModelParams Lw'!$P$4)/10))) +IF(BU80="",0,POWER(10,((BU80+'ModelParams Lw'!$Q$4)/10))) +IF(BV80="",0,POWER(10,((BV80+'ModelParams Lw'!$R$4)/10))) +IF(BW80="",0,POWER(10,((BW80+'ModelParams Lw'!$S$4)/10))) +IF(BX80="",0,POWER(10,((BX80+'ModelParams Lw'!$T$4)/10))) +IF(BY80="",0,POWER(10,((BY80+'ModelParams Lw'!$U$4)/10)))+IF(BZ80="",0,POWER(10,((BZ80+'ModelParams Lw'!$V$4)/10))))</f>
        <v>#DIV/0!</v>
      </c>
      <c r="CB80" s="24" t="e">
        <f t="shared" si="53"/>
        <v>#DIV/0!</v>
      </c>
      <c r="CC80" s="24" t="e">
        <f>(BS80-'ModelParams Lw'!O$10)/'ModelParams Lw'!O$11</f>
        <v>#DIV/0!</v>
      </c>
      <c r="CD80" s="24" t="e">
        <f>(BT80-'ModelParams Lw'!P$10)/'ModelParams Lw'!P$11</f>
        <v>#DIV/0!</v>
      </c>
      <c r="CE80" s="24" t="e">
        <f>(BU80-'ModelParams Lw'!Q$10)/'ModelParams Lw'!Q$11</f>
        <v>#DIV/0!</v>
      </c>
      <c r="CF80" s="24" t="e">
        <f>(BV80-'ModelParams Lw'!R$10)/'ModelParams Lw'!R$11</f>
        <v>#DIV/0!</v>
      </c>
      <c r="CG80" s="24" t="e">
        <f>(BW80-'ModelParams Lw'!S$10)/'ModelParams Lw'!S$11</f>
        <v>#DIV/0!</v>
      </c>
      <c r="CH80" s="24" t="e">
        <f>(BX80-'ModelParams Lw'!T$10)/'ModelParams Lw'!T$11</f>
        <v>#DIV/0!</v>
      </c>
      <c r="CI80" s="24" t="e">
        <f>(BY80-'ModelParams Lw'!U$10)/'ModelParams Lw'!U$11</f>
        <v>#DIV/0!</v>
      </c>
      <c r="CJ80" s="24" t="e">
        <f>(BZ80-'ModelParams Lw'!V$10)/'ModelParams Lw'!V$11</f>
        <v>#DIV/0!</v>
      </c>
      <c r="CK80" s="24">
        <f>IF(Calcul!$E85="SW",'ModelParams Lw'!C$18+'ModelParams Lw'!C$19*LOG(CK$3)+'ModelParams Lw'!C$20*(PI()/4*($D80/1000)^2),IF('ModelParams Lw'!C$21+'ModelParams Lw'!C$22*LOG(CK$3)+'ModelParams Lw'!C$23*(PI()/4*($D80/1000)^2)&lt;'ModelParams Lw'!C$18+'ModelParams Lw'!C$19*LOG(CK$3)+'ModelParams Lw'!C$20*(PI()/4*($D80/1000)^2),'ModelParams Lw'!C$18+'ModelParams Lw'!C$19*LOG(CK$3)+'ModelParams Lw'!C$20*(PI()/4*($D80/1000)^2),'ModelParams Lw'!C$21+'ModelParams Lw'!C$22*LOG(CK$3)+'ModelParams Lw'!C$23*(PI()/4*($D80/1000)^2)))</f>
        <v>31.246735224896717</v>
      </c>
      <c r="CL80" s="24">
        <f>IF(Calcul!$E85="SW",'ModelParams Lw'!D$18+'ModelParams Lw'!D$19*LOG(CL$3)+'ModelParams Lw'!D$20*(PI()/4*($D80/1000)^2),IF('ModelParams Lw'!D$21+'ModelParams Lw'!D$22*LOG(CL$3)+'ModelParams Lw'!D$23*(PI()/4*($D80/1000)^2)&lt;'ModelParams Lw'!D$18+'ModelParams Lw'!D$19*LOG(CL$3)+'ModelParams Lw'!D$20*(PI()/4*($D80/1000)^2),'ModelParams Lw'!D$18+'ModelParams Lw'!D$19*LOG(CL$3)+'ModelParams Lw'!D$20*(PI()/4*($D80/1000)^2),'ModelParams Lw'!D$21+'ModelParams Lw'!D$22*LOG(CL$3)+'ModelParams Lw'!D$23*(PI()/4*($D80/1000)^2)))</f>
        <v>39.203910379364636</v>
      </c>
      <c r="CM80" s="24">
        <f>IF(Calcul!$E85="SW",'ModelParams Lw'!E$18+'ModelParams Lw'!E$19*LOG(CM$3)+'ModelParams Lw'!E$20*(PI()/4*($D80/1000)^2),IF('ModelParams Lw'!E$21+'ModelParams Lw'!E$22*LOG(CM$3)+'ModelParams Lw'!E$23*(PI()/4*($D80/1000)^2)&lt;'ModelParams Lw'!E$18+'ModelParams Lw'!E$19*LOG(CM$3)+'ModelParams Lw'!E$20*(PI()/4*($D80/1000)^2),'ModelParams Lw'!E$18+'ModelParams Lw'!E$19*LOG(CM$3)+'ModelParams Lw'!E$20*(PI()/4*($D80/1000)^2),'ModelParams Lw'!E$21+'ModelParams Lw'!E$22*LOG(CM$3)+'ModelParams Lw'!E$23*(PI()/4*($D80/1000)^2)))</f>
        <v>38.761096154158118</v>
      </c>
      <c r="CN80" s="24">
        <f>IF(Calcul!$E85="SW",'ModelParams Lw'!F$18+'ModelParams Lw'!F$19*LOG(CN$3)+'ModelParams Lw'!F$20*(PI()/4*($D80/1000)^2),IF('ModelParams Lw'!F$21+'ModelParams Lw'!F$22*LOG(CN$3)+'ModelParams Lw'!F$23*(PI()/4*($D80/1000)^2)&lt;'ModelParams Lw'!F$18+'ModelParams Lw'!F$19*LOG(CN$3)+'ModelParams Lw'!F$20*(PI()/4*($D80/1000)^2),'ModelParams Lw'!F$18+'ModelParams Lw'!F$19*LOG(CN$3)+'ModelParams Lw'!F$20*(PI()/4*($D80/1000)^2),'ModelParams Lw'!F$21+'ModelParams Lw'!F$22*LOG(CN$3)+'ModelParams Lw'!F$23*(PI()/4*($D80/1000)^2)))</f>
        <v>42.457901012674256</v>
      </c>
      <c r="CO80" s="24">
        <f>IF(Calcul!$E85="SW",'ModelParams Lw'!G$18+'ModelParams Lw'!G$19*LOG(CO$3)+'ModelParams Lw'!G$20*(PI()/4*($D80/1000)^2),IF('ModelParams Lw'!G$21+'ModelParams Lw'!G$22*LOG(CO$3)+'ModelParams Lw'!G$23*(PI()/4*($D80/1000)^2)&lt;'ModelParams Lw'!G$18+'ModelParams Lw'!G$19*LOG(CO$3)+'ModelParams Lw'!G$20*(PI()/4*($D80/1000)^2),'ModelParams Lw'!G$18+'ModelParams Lw'!G$19*LOG(CO$3)+'ModelParams Lw'!G$20*(PI()/4*($D80/1000)^2),'ModelParams Lw'!G$21+'ModelParams Lw'!G$22*LOG(CO$3)+'ModelParams Lw'!G$23*(PI()/4*($D80/1000)^2)))</f>
        <v>39.983812335865188</v>
      </c>
      <c r="CP80" s="24">
        <f>IF(Calcul!$E85="SW",'ModelParams Lw'!H$18+'ModelParams Lw'!H$19*LOG(CP$3)+'ModelParams Lw'!H$20*(PI()/4*($D80/1000)^2),IF('ModelParams Lw'!H$21+'ModelParams Lw'!H$22*LOG(CP$3)+'ModelParams Lw'!H$23*(PI()/4*($D80/1000)^2)&lt;'ModelParams Lw'!H$18+'ModelParams Lw'!H$19*LOG(CP$3)+'ModelParams Lw'!H$20*(PI()/4*($D80/1000)^2),'ModelParams Lw'!H$18+'ModelParams Lw'!H$19*LOG(CP$3)+'ModelParams Lw'!H$20*(PI()/4*($D80/1000)^2),'ModelParams Lw'!H$21+'ModelParams Lw'!H$22*LOG(CP$3)+'ModelParams Lw'!H$23*(PI()/4*($D80/1000)^2)))</f>
        <v>40.306137042572608</v>
      </c>
      <c r="CQ80" s="24">
        <f>IF(Calcul!$E85="SW",'ModelParams Lw'!I$18+'ModelParams Lw'!I$19*LOG(CQ$3)+'ModelParams Lw'!I$20*(PI()/4*($D80/1000)^2),IF('ModelParams Lw'!I$21+'ModelParams Lw'!I$22*LOG(CQ$3)+'ModelParams Lw'!I$23*(PI()/4*($D80/1000)^2)&lt;'ModelParams Lw'!I$18+'ModelParams Lw'!I$19*LOG(CQ$3)+'ModelParams Lw'!I$20*(PI()/4*($D80/1000)^2),'ModelParams Lw'!I$18+'ModelParams Lw'!I$19*LOG(CQ$3)+'ModelParams Lw'!I$20*(PI()/4*($D80/1000)^2),'ModelParams Lw'!I$21+'ModelParams Lw'!I$22*LOG(CQ$3)+'ModelParams Lw'!I$23*(PI()/4*($D80/1000)^2)))</f>
        <v>35.604370798776131</v>
      </c>
      <c r="CR80" s="24">
        <f>IF(Calcul!$E85="SW",'ModelParams Lw'!J$18+'ModelParams Lw'!J$19*LOG(CR$3)+'ModelParams Lw'!J$20*(PI()/4*($D80/1000)^2),IF('ModelParams Lw'!J$21+'ModelParams Lw'!J$22*LOG(CR$3)+'ModelParams Lw'!J$23*(PI()/4*($D80/1000)^2)&lt;'ModelParams Lw'!J$18+'ModelParams Lw'!J$19*LOG(CR$3)+'ModelParams Lw'!J$20*(PI()/4*($D80/1000)^2),'ModelParams Lw'!J$18+'ModelParams Lw'!J$19*LOG(CR$3)+'ModelParams Lw'!J$20*(PI()/4*($D80/1000)^2),'ModelParams Lw'!J$21+'ModelParams Lw'!J$22*LOG(CR$3)+'ModelParams Lw'!J$23*(PI()/4*($D80/1000)^2)))</f>
        <v>26.405199060578074</v>
      </c>
      <c r="CS80" s="24" t="e">
        <f t="shared" si="30"/>
        <v>#DIV/0!</v>
      </c>
      <c r="CT80" s="24" t="e">
        <f t="shared" si="31"/>
        <v>#DIV/0!</v>
      </c>
      <c r="CU80" s="24" t="e">
        <f t="shared" si="32"/>
        <v>#DIV/0!</v>
      </c>
      <c r="CV80" s="24" t="e">
        <f t="shared" si="33"/>
        <v>#DIV/0!</v>
      </c>
      <c r="CW80" s="24" t="e">
        <f t="shared" si="34"/>
        <v>#DIV/0!</v>
      </c>
      <c r="CX80" s="24" t="e">
        <f t="shared" si="35"/>
        <v>#DIV/0!</v>
      </c>
      <c r="CY80" s="24" t="e">
        <f t="shared" si="36"/>
        <v>#DIV/0!</v>
      </c>
      <c r="CZ80" s="24" t="e">
        <f t="shared" si="37"/>
        <v>#DIV/0!</v>
      </c>
      <c r="DA80" s="24" t="e">
        <f>10*LOG10(IF(CS80="",0,POWER(10,((CS80+'ModelParams Lw'!$O$4)/10))) +IF(CT80="",0,POWER(10,((CT80+'ModelParams Lw'!$P$4)/10))) +IF(CU80="",0,POWER(10,((CU80+'ModelParams Lw'!$Q$4)/10))) +IF(CV80="",0,POWER(10,((CV80+'ModelParams Lw'!$R$4)/10))) +IF(CW80="",0,POWER(10,((CW80+'ModelParams Lw'!$S$4)/10))) +IF(CX80="",0,POWER(10,((CX80+'ModelParams Lw'!$T$4)/10))) +IF(CY80="",0,POWER(10,((CY80+'ModelParams Lw'!$U$4)/10)))+IF(CZ80="",0,POWER(10,((CZ80+'ModelParams Lw'!$V$4)/10))))</f>
        <v>#DIV/0!</v>
      </c>
      <c r="DB80" s="24" t="e">
        <f t="shared" si="54"/>
        <v>#DIV/0!</v>
      </c>
      <c r="DC80" s="24" t="e">
        <f>(CS80-'ModelParams Lw'!$O$10)/'ModelParams Lw'!$O$11</f>
        <v>#DIV/0!</v>
      </c>
      <c r="DD80" s="24" t="e">
        <f>(CT80-'ModelParams Lw'!$P$10)/'ModelParams Lw'!$P$11</f>
        <v>#DIV/0!</v>
      </c>
      <c r="DE80" s="24" t="e">
        <f>(CU80-'ModelParams Lw'!$Q$10)/'ModelParams Lw'!$Q$11</f>
        <v>#DIV/0!</v>
      </c>
      <c r="DF80" s="24" t="e">
        <f>(CV80-'ModelParams Lw'!$R$10)/'ModelParams Lw'!$R$11</f>
        <v>#DIV/0!</v>
      </c>
      <c r="DG80" s="24" t="e">
        <f>(CW80-'ModelParams Lw'!$S$10)/'ModelParams Lw'!$S$11</f>
        <v>#DIV/0!</v>
      </c>
      <c r="DH80" s="24" t="e">
        <f>(CX80-'ModelParams Lw'!$T$10)/'ModelParams Lw'!$T$11</f>
        <v>#DIV/0!</v>
      </c>
      <c r="DI80" s="24" t="e">
        <f>(CY80-'ModelParams Lw'!$U$10)/'ModelParams Lw'!$U$11</f>
        <v>#DIV/0!</v>
      </c>
      <c r="DJ80" s="24" t="e">
        <f>(CZ80-'ModelParams Lw'!$V$10)/'ModelParams Lw'!$V$11</f>
        <v>#DIV/0!</v>
      </c>
    </row>
    <row r="81" spans="1:114">
      <c r="A81" s="12">
        <f>Calcul!B83</f>
        <v>0</v>
      </c>
      <c r="B81" s="12">
        <f t="shared" si="38"/>
        <v>0</v>
      </c>
      <c r="C81" s="12">
        <f>Calcul!C83</f>
        <v>0</v>
      </c>
      <c r="D81" s="12">
        <f>Calcul!D86</f>
        <v>0</v>
      </c>
      <c r="E81" s="12">
        <f t="shared" si="39"/>
        <v>400</v>
      </c>
      <c r="F81" s="12">
        <f t="shared" si="40"/>
        <v>900</v>
      </c>
      <c r="G81" s="12" t="e">
        <f t="shared" si="41"/>
        <v>#DIV/0!</v>
      </c>
      <c r="H81" s="24" t="e">
        <f t="shared" si="42"/>
        <v>#DIV/0!</v>
      </c>
      <c r="I81" s="24">
        <f>'ModelParams Lw'!$B$6*EXP('ModelParams Lw'!$C$6*D81)</f>
        <v>-0.98585217513044054</v>
      </c>
      <c r="J81" s="24">
        <f>'ModelParams Lw'!$B$7*D81^2+'ModelParams Lw'!$C$7*D81+'ModelParams Lw'!$D$7</f>
        <v>-7.1</v>
      </c>
      <c r="K81" s="24">
        <f>'ModelParams Lw'!$B$8*D81^2+'ModelParams Lw'!$C$8*D81+'ModelParams Lw'!$D$8</f>
        <v>46.485999999999997</v>
      </c>
      <c r="L81" s="21" t="e">
        <f t="shared" si="29"/>
        <v>#DIV/0!</v>
      </c>
      <c r="M81" s="21" t="e">
        <f t="shared" si="29"/>
        <v>#DIV/0!</v>
      </c>
      <c r="N81" s="21" t="e">
        <f t="shared" si="29"/>
        <v>#DIV/0!</v>
      </c>
      <c r="O81" s="21" t="e">
        <f t="shared" si="29"/>
        <v>#DIV/0!</v>
      </c>
      <c r="P81" s="21" t="e">
        <f t="shared" si="29"/>
        <v>#DIV/0!</v>
      </c>
      <c r="Q81" s="21" t="e">
        <f t="shared" si="29"/>
        <v>#DIV/0!</v>
      </c>
      <c r="R81" s="21" t="e">
        <f t="shared" si="29"/>
        <v>#DIV/0!</v>
      </c>
      <c r="S81" s="21" t="e">
        <f t="shared" ref="M81:S118" si="55">$I81*(LN(S$3/($AL81^0.4*$H81^0.3)))^2+$J81*LN(S$3/($AL81^0.4*$H81^0.3))+$K81</f>
        <v>#DIV/0!</v>
      </c>
      <c r="T81" s="24" t="e">
        <f>'ModelParams Lw'!$B$3+'ModelParams Lw'!$B$4*LOG10($B81/3600/(PI()/4*($D81/1000)^2))+'ModelParams Lw'!$B$5*LOG10(2*$H81/(1.2*($B81/3600/(PI()/4*($D81/1000)^2))^2))+10*LOG10($D81/1000)+L81</f>
        <v>#DIV/0!</v>
      </c>
      <c r="U81" s="24" t="e">
        <f>'ModelParams Lw'!$B$3+'ModelParams Lw'!$B$4*LOG10($B81/3600/(PI()/4*($D81/1000)^2))+'ModelParams Lw'!$B$5*LOG10(2*$H81/(1.2*($B81/3600/(PI()/4*($D81/1000)^2))^2))+10*LOG10($D81/1000)+M81</f>
        <v>#DIV/0!</v>
      </c>
      <c r="V81" s="24" t="e">
        <f>'ModelParams Lw'!$B$3+'ModelParams Lw'!$B$4*LOG10($B81/3600/(PI()/4*($D81/1000)^2))+'ModelParams Lw'!$B$5*LOG10(2*$H81/(1.2*($B81/3600/(PI()/4*($D81/1000)^2))^2))+10*LOG10($D81/1000)+N81</f>
        <v>#DIV/0!</v>
      </c>
      <c r="W81" s="24" t="e">
        <f>'ModelParams Lw'!$B$3+'ModelParams Lw'!$B$4*LOG10($B81/3600/(PI()/4*($D81/1000)^2))+'ModelParams Lw'!$B$5*LOG10(2*$H81/(1.2*($B81/3600/(PI()/4*($D81/1000)^2))^2))+10*LOG10($D81/1000)+O81</f>
        <v>#DIV/0!</v>
      </c>
      <c r="X81" s="24" t="e">
        <f>'ModelParams Lw'!$B$3+'ModelParams Lw'!$B$4*LOG10($B81/3600/(PI()/4*($D81/1000)^2))+'ModelParams Lw'!$B$5*LOG10(2*$H81/(1.2*($B81/3600/(PI()/4*($D81/1000)^2))^2))+10*LOG10($D81/1000)+P81</f>
        <v>#DIV/0!</v>
      </c>
      <c r="Y81" s="24" t="e">
        <f>'ModelParams Lw'!$B$3+'ModelParams Lw'!$B$4*LOG10($B81/3600/(PI()/4*($D81/1000)^2))+'ModelParams Lw'!$B$5*LOG10(2*$H81/(1.2*($B81/3600/(PI()/4*($D81/1000)^2))^2))+10*LOG10($D81/1000)+Q81</f>
        <v>#DIV/0!</v>
      </c>
      <c r="Z81" s="24" t="e">
        <f>'ModelParams Lw'!$B$3+'ModelParams Lw'!$B$4*LOG10($B81/3600/(PI()/4*($D81/1000)^2))+'ModelParams Lw'!$B$5*LOG10(2*$H81/(1.2*($B81/3600/(PI()/4*($D81/1000)^2))^2))+10*LOG10($D81/1000)+R81</f>
        <v>#DIV/0!</v>
      </c>
      <c r="AA81" s="24" t="e">
        <f>'ModelParams Lw'!$B$3+'ModelParams Lw'!$B$4*LOG10($B81/3600/(PI()/4*($D81/1000)^2))+'ModelParams Lw'!$B$5*LOG10(2*$H81/(1.2*($B81/3600/(PI()/4*($D81/1000)^2))^2))+10*LOG10($D81/1000)+S81</f>
        <v>#DIV/0!</v>
      </c>
      <c r="AB81" s="24" t="e">
        <f>10*LOG10(IF(T81="",0,POWER(10,((T81+'ModelParams Lw'!$O$4)/10))) +IF(U81="",0,POWER(10,((U81+'ModelParams Lw'!$P$4)/10))) +IF(V81="",0,POWER(10,((V81+'ModelParams Lw'!$Q$4)/10))) +IF(W81="",0,POWER(10,((W81+'ModelParams Lw'!$R$4)/10))) +IF(X81="",0,POWER(10,((X81+'ModelParams Lw'!$S$4)/10))) +IF(Y81="",0,POWER(10,((Y81+'ModelParams Lw'!$T$4)/10))) +IF(Z81="",0,POWER(10,((Z81+'ModelParams Lw'!$U$4)/10)))+IF(AA81="",0,POWER(10,((AA81+'ModelParams Lw'!$V$4)/10))))</f>
        <v>#DIV/0!</v>
      </c>
      <c r="AC81" s="24" t="e">
        <f t="shared" si="43"/>
        <v>#DIV/0!</v>
      </c>
      <c r="AD81" s="24" t="e">
        <f>(T81-'ModelParams Lw'!O$10)/'ModelParams Lw'!O$11</f>
        <v>#DIV/0!</v>
      </c>
      <c r="AE81" s="24" t="e">
        <f>(U81-'ModelParams Lw'!P$10)/'ModelParams Lw'!P$11</f>
        <v>#DIV/0!</v>
      </c>
      <c r="AF81" s="24" t="e">
        <f>(V81-'ModelParams Lw'!Q$10)/'ModelParams Lw'!Q$11</f>
        <v>#DIV/0!</v>
      </c>
      <c r="AG81" s="24" t="e">
        <f>(W81-'ModelParams Lw'!R$10)/'ModelParams Lw'!R$11</f>
        <v>#DIV/0!</v>
      </c>
      <c r="AH81" s="24" t="e">
        <f>(X81-'ModelParams Lw'!S$10)/'ModelParams Lw'!S$11</f>
        <v>#DIV/0!</v>
      </c>
      <c r="AI81" s="24" t="e">
        <f>(Y81-'ModelParams Lw'!T$10)/'ModelParams Lw'!T$11</f>
        <v>#DIV/0!</v>
      </c>
      <c r="AJ81" s="24" t="e">
        <f>(Z81-'ModelParams Lw'!U$10)/'ModelParams Lw'!U$11</f>
        <v>#DIV/0!</v>
      </c>
      <c r="AK81" s="24" t="e">
        <f>(AA81-'ModelParams Lw'!V$10)/'ModelParams Lw'!V$11</f>
        <v>#DIV/0!</v>
      </c>
      <c r="AL81" s="24" t="e">
        <f t="shared" si="44"/>
        <v>#DIV/0!</v>
      </c>
      <c r="AM81" s="24" t="e">
        <f>LOOKUP($G81,SilencerParams!$E$3:$E$98,SilencerParams!K$3:K$98)</f>
        <v>#DIV/0!</v>
      </c>
      <c r="AN81" s="24" t="e">
        <f>LOOKUP($G81,SilencerParams!$E$3:$E$98,SilencerParams!L$3:L$98)</f>
        <v>#DIV/0!</v>
      </c>
      <c r="AO81" s="24" t="e">
        <f>LOOKUP($G81,SilencerParams!$E$3:$E$98,SilencerParams!M$3:M$98)</f>
        <v>#DIV/0!</v>
      </c>
      <c r="AP81" s="24" t="e">
        <f>LOOKUP($G81,SilencerParams!$E$3:$E$98,SilencerParams!N$3:N$98)</f>
        <v>#DIV/0!</v>
      </c>
      <c r="AQ81" s="24" t="e">
        <f>LOOKUP($G81,SilencerParams!$E$3:$E$98,SilencerParams!O$3:O$98)</f>
        <v>#DIV/0!</v>
      </c>
      <c r="AR81" s="24" t="e">
        <f>LOOKUP($G81,SilencerParams!$E$3:$E$98,SilencerParams!P$3:P$98)</f>
        <v>#DIV/0!</v>
      </c>
      <c r="AS81" s="24" t="e">
        <f>LOOKUP($G81,SilencerParams!$E$3:$E$98,SilencerParams!Q$3:Q$98)</f>
        <v>#DIV/0!</v>
      </c>
      <c r="AT81" s="24" t="e">
        <f>LOOKUP($G81,SilencerParams!$E$3:$E$98,SilencerParams!R$3:R$98)</f>
        <v>#DIV/0!</v>
      </c>
      <c r="AU81" s="151" t="e">
        <f>LOOKUP($G81,SilencerParams!$E$3:$E$98,SilencerParams!S$3:S$98)</f>
        <v>#DIV/0!</v>
      </c>
      <c r="AV81" s="151" t="e">
        <f>LOOKUP($G81,SilencerParams!$E$3:$E$98,SilencerParams!T$3:T$98)</f>
        <v>#DIV/0!</v>
      </c>
      <c r="AW81" s="151" t="e">
        <f>LOOKUP($G81,SilencerParams!$E$3:$E$98,SilencerParams!U$3:U$98)</f>
        <v>#DIV/0!</v>
      </c>
      <c r="AX81" s="151" t="e">
        <f>LOOKUP($G81,SilencerParams!$E$3:$E$98,SilencerParams!V$3:V$98)</f>
        <v>#DIV/0!</v>
      </c>
      <c r="AY81" s="151" t="e">
        <f>LOOKUP($G81,SilencerParams!$E$3:$E$98,SilencerParams!W$3:W$98)</f>
        <v>#DIV/0!</v>
      </c>
      <c r="AZ81" s="151" t="e">
        <f>LOOKUP($G81,SilencerParams!$E$3:$E$98,SilencerParams!X$3:X$98)</f>
        <v>#DIV/0!</v>
      </c>
      <c r="BA81" s="151" t="e">
        <f>LOOKUP($G81,SilencerParams!$E$3:$E$98,SilencerParams!Y$3:Y$98)</f>
        <v>#DIV/0!</v>
      </c>
      <c r="BB81" s="151" t="e">
        <f>LOOKUP($G81,SilencerParams!$E$3:$E$98,SilencerParams!Z$3:Z$98)</f>
        <v>#DIV/0!</v>
      </c>
      <c r="BC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LOOKUP(IF(MROUND($AL81,2)&lt;=$AL81,CONCATENATE($D81,IF($F81&gt;=1000,$F81,CONCATENATE(0,$F81)),CONCATENATE(0,MROUND($AL81,2)+2)),CONCATENATE($D81,IF($F81&gt;=1000,$F81,CONCATENATE(0,$F81)),CONCATENATE(0,MROUND($AL81,2)-2))),SilencerParams!$E$3:$E$98,SilencerParams!S$3:S$98)</f>
        <v>#DIV/0!</v>
      </c>
      <c r="BD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LOOKUP(IF(MROUND($AL81,2)&lt;=$AL81,CONCATENATE($D81,IF($F81&gt;=1000,$F81,CONCATENATE(0,$F81)),CONCATENATE(0,MROUND($AL81,2)+2)),CONCATENATE($D81,IF($F81&gt;=1000,$F81,CONCATENATE(0,$F81)),CONCATENATE(0,MROUND($AL81,2)-2))),SilencerParams!$E$3:$E$98,SilencerParams!T$3:T$98)</f>
        <v>#DIV/0!</v>
      </c>
      <c r="BE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LOOKUP(IF(MROUND($AL81,2)&lt;=$AL81,CONCATENATE($D81,IF($F81&gt;=1000,$F81,CONCATENATE(0,$F81)),CONCATENATE(0,MROUND($AL81,2)+2)),CONCATENATE($D81,IF($F81&gt;=1000,$F81,CONCATENATE(0,$F81)),CONCATENATE(0,MROUND($AL81,2)-2))),SilencerParams!$E$3:$E$98,SilencerParams!U$3:U$98)</f>
        <v>#DIV/0!</v>
      </c>
      <c r="BF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LOOKUP(IF(MROUND($AL81,2)&lt;=$AL81,CONCATENATE($D81,IF($F81&gt;=1000,$F81,CONCATENATE(0,$F81)),CONCATENATE(0,MROUND($AL81,2)+2)),CONCATENATE($D81,IF($F81&gt;=1000,$F81,CONCATENATE(0,$F81)),CONCATENATE(0,MROUND($AL81,2)-2))),SilencerParams!$E$3:$E$98,SilencerParams!V$3:V$98)</f>
        <v>#DIV/0!</v>
      </c>
      <c r="BG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LOOKUP(IF(MROUND($AL81,2)&lt;=$AL81,CONCATENATE($D81,IF($F81&gt;=1000,$F81,CONCATENATE(0,$F81)),CONCATENATE(0,MROUND($AL81,2)+2)),CONCATENATE($D81,IF($F81&gt;=1000,$F81,CONCATENATE(0,$F81)),CONCATENATE(0,MROUND($AL81,2)-2))),SilencerParams!$E$3:$E$98,SilencerParams!W$3:W$98)</f>
        <v>#DIV/0!</v>
      </c>
      <c r="BH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LOOKUP(IF(MROUND($AL81,2)&lt;=$AL81,CONCATENATE($D81,IF($F81&gt;=1000,$F81,CONCATENATE(0,$F81)),CONCATENATE(0,MROUND($AL81,2)+2)),CONCATENATE($D81,IF($F81&gt;=1000,$F81,CONCATENATE(0,$F81)),CONCATENATE(0,MROUND($AL81,2)-2))),SilencerParams!$E$3:$E$98,SilencerParams!X$3:X$98)</f>
        <v>#DIV/0!</v>
      </c>
      <c r="BI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LOOKUP(IF(MROUND($AL81,2)&lt;=$AL81,CONCATENATE($D81,IF($F81&gt;=1000,$F81,CONCATENATE(0,$F81)),CONCATENATE(0,MROUND($AL81,2)+2)),CONCATENATE($D81,IF($F81&gt;=1000,$F81,CONCATENATE(0,$F81)),CONCATENATE(0,MROUND($AL81,2)-2))),SilencerParams!$E$3:$E$98,SilencerParams!Y$3:Y$98)</f>
        <v>#DIV/0!</v>
      </c>
      <c r="BJ81" s="151" t="e">
        <f>LOOKUP(IF(MROUND($AL81,2)&lt;=$AL81,CONCATENATE($D81,IF($F81&gt;=1000,$F81,CONCATENATE(0,$F81)),CONCATENATE(0,MROUND($AL81,2)+2)),CONCATENATE($D81,IF($F81&gt;=1000,$F81,CONCATENATE(0,$F81)),CONCATENATE(0,MROUND($AL81,2)-2))),SilencerParams!$E$3:$E$98,SilencerParams!Z$3:Z$98)</f>
        <v>#DIV/0!</v>
      </c>
      <c r="BK81" s="151" t="e">
        <f>IF($AL81&lt;2,LOOKUP(CONCATENATE($D81,IF($E81&gt;=1000,$E81,CONCATENATE(0,$E81)),"02"),SilencerParams!$E$3:$E$98,SilencerParams!S$3:S$98)/(LOG10(2)-LOG10(0.0001))*(LOG10($AL81)-LOG10(0.0001)),(BC81-AU81)/(LOG10(IF(MROUND($AL81,2)&lt;=$AL81,MROUND($AL81,2)+2,MROUND($AL81,2)-2))-LOG10(MROUND($AL81,2)))*(LOG10($AL81)-LOG10(MROUND($AL81,2)))+AU81)</f>
        <v>#DIV/0!</v>
      </c>
      <c r="BL81" s="151" t="e">
        <f>IF($AL81&lt;2,LOOKUP(CONCATENATE($D81,IF($E81&gt;=1000,$E81,CONCATENATE(0,$E81)),"02"),SilencerParams!$E$3:$E$98,SilencerParams!T$3:T$98)/(LOG10(2)-LOG10(0.0001))*(LOG10($AL81)-LOG10(0.0001)),(BD81-AV81)/(LOG10(IF(MROUND($AL81,2)&lt;=$AL81,MROUND($AL81,2)+2,MROUND($AL81,2)-2))-LOG10(MROUND($AL81,2)))*(LOG10($AL81)-LOG10(MROUND($AL81,2)))+AV81)</f>
        <v>#DIV/0!</v>
      </c>
      <c r="BM81" s="151" t="e">
        <f>IF($AL81&lt;2,LOOKUP(CONCATENATE($D81,IF($E81&gt;=1000,$E81,CONCATENATE(0,$E81)),"02"),SilencerParams!$E$3:$E$98,SilencerParams!U$3:U$98)/(LOG10(2)-LOG10(0.0001))*(LOG10($AL81)-LOG10(0.0001)),(BE81-AW81)/(LOG10(IF(MROUND($AL81,2)&lt;=$AL81,MROUND($AL81,2)+2,MROUND($AL81,2)-2))-LOG10(MROUND($AL81,2)))*(LOG10($AL81)-LOG10(MROUND($AL81,2)))+AW81)</f>
        <v>#DIV/0!</v>
      </c>
      <c r="BN81" s="151" t="e">
        <f>IF($AL81&lt;2,LOOKUP(CONCATENATE($D81,IF($E81&gt;=1000,$E81,CONCATENATE(0,$E81)),"02"),SilencerParams!$E$3:$E$98,SilencerParams!V$3:V$98)/(LOG10(2)-LOG10(0.0001))*(LOG10($AL81)-LOG10(0.0001)),(BF81-AX81)/(LOG10(IF(MROUND($AL81,2)&lt;=$AL81,MROUND($AL81,2)+2,MROUND($AL81,2)-2))-LOG10(MROUND($AL81,2)))*(LOG10($AL81)-LOG10(MROUND($AL81,2)))+AX81)</f>
        <v>#DIV/0!</v>
      </c>
      <c r="BO81" s="151" t="e">
        <f>IF($AL81&lt;2,LOOKUP(CONCATENATE($D81,IF($E81&gt;=1000,$E81,CONCATENATE(0,$E81)),"02"),SilencerParams!$E$3:$E$98,SilencerParams!W$3:W$98)/(LOG10(2)-LOG10(0.0001))*(LOG10($AL81)-LOG10(0.0001)),(BG81-AY81)/(LOG10(IF(MROUND($AL81,2)&lt;=$AL81,MROUND($AL81,2)+2,MROUND($AL81,2)-2))-LOG10(MROUND($AL81,2)))*(LOG10($AL81)-LOG10(MROUND($AL81,2)))+AY81)</f>
        <v>#DIV/0!</v>
      </c>
      <c r="BP81" s="151" t="e">
        <f>IF($AL81&lt;2,LOOKUP(CONCATENATE($D81,IF($E81&gt;=1000,$E81,CONCATENATE(0,$E81)),"02"),SilencerParams!$E$3:$E$98,SilencerParams!X$3:X$98)/(LOG10(2)-LOG10(0.0001))*(LOG10($AL81)-LOG10(0.0001)),(BH81-AZ81)/(LOG10(IF(MROUND($AL81,2)&lt;=$AL81,MROUND($AL81,2)+2,MROUND($AL81,2)-2))-LOG10(MROUND($AL81,2)))*(LOG10($AL81)-LOG10(MROUND($AL81,2)))+AZ81)</f>
        <v>#DIV/0!</v>
      </c>
      <c r="BQ81" s="151" t="e">
        <f>IF($AL81&lt;2,LOOKUP(CONCATENATE($D81,IF($E81&gt;=1000,$E81,CONCATENATE(0,$E81)),"02"),SilencerParams!$E$3:$E$98,SilencerParams!Y$3:Y$98)/(LOG10(2)-LOG10(0.0001))*(LOG10($AL81)-LOG10(0.0001)),(BI81-BA81)/(LOG10(IF(MROUND($AL81,2)&lt;=$AL81,MROUND($AL81,2)+2,MROUND($AL81,2)-2))-LOG10(MROUND($AL81,2)))*(LOG10($AL81)-LOG10(MROUND($AL81,2)))+BA81)</f>
        <v>#DIV/0!</v>
      </c>
      <c r="BR81" s="151" t="e">
        <f>IF($AL81&lt;2,LOOKUP(CONCATENATE($D81,IF($E81&gt;=1000,$E81,CONCATENATE(0,$E81)),"02"),SilencerParams!$E$3:$E$98,SilencerParams!Z$3:Z$98)/(LOG10(2)-LOG10(0.0001))*(LOG10($AL81)-LOG10(0.0001)),(BJ81-BB81)/(LOG10(IF(MROUND($AL81,2)&lt;=$AL81,MROUND($AL81,2)+2,MROUND($AL81,2)-2))-LOG10(MROUND($AL81,2)))*(LOG10($AL81)-LOG10(MROUND($AL81,2)))+BB81)</f>
        <v>#DIV/0!</v>
      </c>
      <c r="BS81" s="24" t="e">
        <f t="shared" si="45"/>
        <v>#DIV/0!</v>
      </c>
      <c r="BT81" s="24" t="e">
        <f t="shared" si="46"/>
        <v>#DIV/0!</v>
      </c>
      <c r="BU81" s="24" t="e">
        <f t="shared" si="47"/>
        <v>#DIV/0!</v>
      </c>
      <c r="BV81" s="24" t="e">
        <f t="shared" si="48"/>
        <v>#DIV/0!</v>
      </c>
      <c r="BW81" s="24" t="e">
        <f t="shared" si="49"/>
        <v>#DIV/0!</v>
      </c>
      <c r="BX81" s="24" t="e">
        <f t="shared" si="50"/>
        <v>#DIV/0!</v>
      </c>
      <c r="BY81" s="24" t="e">
        <f t="shared" si="51"/>
        <v>#DIV/0!</v>
      </c>
      <c r="BZ81" s="24" t="e">
        <f t="shared" si="52"/>
        <v>#DIV/0!</v>
      </c>
      <c r="CA81" s="24" t="e">
        <f>10*LOG10(IF(BS81="",0,POWER(10,((BS81+'ModelParams Lw'!$O$4)/10))) +IF(BT81="",0,POWER(10,((BT81+'ModelParams Lw'!$P$4)/10))) +IF(BU81="",0,POWER(10,((BU81+'ModelParams Lw'!$Q$4)/10))) +IF(BV81="",0,POWER(10,((BV81+'ModelParams Lw'!$R$4)/10))) +IF(BW81="",0,POWER(10,((BW81+'ModelParams Lw'!$S$4)/10))) +IF(BX81="",0,POWER(10,((BX81+'ModelParams Lw'!$T$4)/10))) +IF(BY81="",0,POWER(10,((BY81+'ModelParams Lw'!$U$4)/10)))+IF(BZ81="",0,POWER(10,((BZ81+'ModelParams Lw'!$V$4)/10))))</f>
        <v>#DIV/0!</v>
      </c>
      <c r="CB81" s="24" t="e">
        <f t="shared" si="53"/>
        <v>#DIV/0!</v>
      </c>
      <c r="CC81" s="24" t="e">
        <f>(BS81-'ModelParams Lw'!O$10)/'ModelParams Lw'!O$11</f>
        <v>#DIV/0!</v>
      </c>
      <c r="CD81" s="24" t="e">
        <f>(BT81-'ModelParams Lw'!P$10)/'ModelParams Lw'!P$11</f>
        <v>#DIV/0!</v>
      </c>
      <c r="CE81" s="24" t="e">
        <f>(BU81-'ModelParams Lw'!Q$10)/'ModelParams Lw'!Q$11</f>
        <v>#DIV/0!</v>
      </c>
      <c r="CF81" s="24" t="e">
        <f>(BV81-'ModelParams Lw'!R$10)/'ModelParams Lw'!R$11</f>
        <v>#DIV/0!</v>
      </c>
      <c r="CG81" s="24" t="e">
        <f>(BW81-'ModelParams Lw'!S$10)/'ModelParams Lw'!S$11</f>
        <v>#DIV/0!</v>
      </c>
      <c r="CH81" s="24" t="e">
        <f>(BX81-'ModelParams Lw'!T$10)/'ModelParams Lw'!T$11</f>
        <v>#DIV/0!</v>
      </c>
      <c r="CI81" s="24" t="e">
        <f>(BY81-'ModelParams Lw'!U$10)/'ModelParams Lw'!U$11</f>
        <v>#DIV/0!</v>
      </c>
      <c r="CJ81" s="24" t="e">
        <f>(BZ81-'ModelParams Lw'!V$10)/'ModelParams Lw'!V$11</f>
        <v>#DIV/0!</v>
      </c>
      <c r="CK81" s="24">
        <f>IF(Calcul!$E86="SW",'ModelParams Lw'!C$18+'ModelParams Lw'!C$19*LOG(CK$3)+'ModelParams Lw'!C$20*(PI()/4*($D81/1000)^2),IF('ModelParams Lw'!C$21+'ModelParams Lw'!C$22*LOG(CK$3)+'ModelParams Lw'!C$23*(PI()/4*($D81/1000)^2)&lt;'ModelParams Lw'!C$18+'ModelParams Lw'!C$19*LOG(CK$3)+'ModelParams Lw'!C$20*(PI()/4*($D81/1000)^2),'ModelParams Lw'!C$18+'ModelParams Lw'!C$19*LOG(CK$3)+'ModelParams Lw'!C$20*(PI()/4*($D81/1000)^2),'ModelParams Lw'!C$21+'ModelParams Lw'!C$22*LOG(CK$3)+'ModelParams Lw'!C$23*(PI()/4*($D81/1000)^2)))</f>
        <v>31.246735224896717</v>
      </c>
      <c r="CL81" s="24">
        <f>IF(Calcul!$E86="SW",'ModelParams Lw'!D$18+'ModelParams Lw'!D$19*LOG(CL$3)+'ModelParams Lw'!D$20*(PI()/4*($D81/1000)^2),IF('ModelParams Lw'!D$21+'ModelParams Lw'!D$22*LOG(CL$3)+'ModelParams Lw'!D$23*(PI()/4*($D81/1000)^2)&lt;'ModelParams Lw'!D$18+'ModelParams Lw'!D$19*LOG(CL$3)+'ModelParams Lw'!D$20*(PI()/4*($D81/1000)^2),'ModelParams Lw'!D$18+'ModelParams Lw'!D$19*LOG(CL$3)+'ModelParams Lw'!D$20*(PI()/4*($D81/1000)^2),'ModelParams Lw'!D$21+'ModelParams Lw'!D$22*LOG(CL$3)+'ModelParams Lw'!D$23*(PI()/4*($D81/1000)^2)))</f>
        <v>39.203910379364636</v>
      </c>
      <c r="CM81" s="24">
        <f>IF(Calcul!$E86="SW",'ModelParams Lw'!E$18+'ModelParams Lw'!E$19*LOG(CM$3)+'ModelParams Lw'!E$20*(PI()/4*($D81/1000)^2),IF('ModelParams Lw'!E$21+'ModelParams Lw'!E$22*LOG(CM$3)+'ModelParams Lw'!E$23*(PI()/4*($D81/1000)^2)&lt;'ModelParams Lw'!E$18+'ModelParams Lw'!E$19*LOG(CM$3)+'ModelParams Lw'!E$20*(PI()/4*($D81/1000)^2),'ModelParams Lw'!E$18+'ModelParams Lw'!E$19*LOG(CM$3)+'ModelParams Lw'!E$20*(PI()/4*($D81/1000)^2),'ModelParams Lw'!E$21+'ModelParams Lw'!E$22*LOG(CM$3)+'ModelParams Lw'!E$23*(PI()/4*($D81/1000)^2)))</f>
        <v>38.761096154158118</v>
      </c>
      <c r="CN81" s="24">
        <f>IF(Calcul!$E86="SW",'ModelParams Lw'!F$18+'ModelParams Lw'!F$19*LOG(CN$3)+'ModelParams Lw'!F$20*(PI()/4*($D81/1000)^2),IF('ModelParams Lw'!F$21+'ModelParams Lw'!F$22*LOG(CN$3)+'ModelParams Lw'!F$23*(PI()/4*($D81/1000)^2)&lt;'ModelParams Lw'!F$18+'ModelParams Lw'!F$19*LOG(CN$3)+'ModelParams Lw'!F$20*(PI()/4*($D81/1000)^2),'ModelParams Lw'!F$18+'ModelParams Lw'!F$19*LOG(CN$3)+'ModelParams Lw'!F$20*(PI()/4*($D81/1000)^2),'ModelParams Lw'!F$21+'ModelParams Lw'!F$22*LOG(CN$3)+'ModelParams Lw'!F$23*(PI()/4*($D81/1000)^2)))</f>
        <v>42.457901012674256</v>
      </c>
      <c r="CO81" s="24">
        <f>IF(Calcul!$E86="SW",'ModelParams Lw'!G$18+'ModelParams Lw'!G$19*LOG(CO$3)+'ModelParams Lw'!G$20*(PI()/4*($D81/1000)^2),IF('ModelParams Lw'!G$21+'ModelParams Lw'!G$22*LOG(CO$3)+'ModelParams Lw'!G$23*(PI()/4*($D81/1000)^2)&lt;'ModelParams Lw'!G$18+'ModelParams Lw'!G$19*LOG(CO$3)+'ModelParams Lw'!G$20*(PI()/4*($D81/1000)^2),'ModelParams Lw'!G$18+'ModelParams Lw'!G$19*LOG(CO$3)+'ModelParams Lw'!G$20*(PI()/4*($D81/1000)^2),'ModelParams Lw'!G$21+'ModelParams Lw'!G$22*LOG(CO$3)+'ModelParams Lw'!G$23*(PI()/4*($D81/1000)^2)))</f>
        <v>39.983812335865188</v>
      </c>
      <c r="CP81" s="24">
        <f>IF(Calcul!$E86="SW",'ModelParams Lw'!H$18+'ModelParams Lw'!H$19*LOG(CP$3)+'ModelParams Lw'!H$20*(PI()/4*($D81/1000)^2),IF('ModelParams Lw'!H$21+'ModelParams Lw'!H$22*LOG(CP$3)+'ModelParams Lw'!H$23*(PI()/4*($D81/1000)^2)&lt;'ModelParams Lw'!H$18+'ModelParams Lw'!H$19*LOG(CP$3)+'ModelParams Lw'!H$20*(PI()/4*($D81/1000)^2),'ModelParams Lw'!H$18+'ModelParams Lw'!H$19*LOG(CP$3)+'ModelParams Lw'!H$20*(PI()/4*($D81/1000)^2),'ModelParams Lw'!H$21+'ModelParams Lw'!H$22*LOG(CP$3)+'ModelParams Lw'!H$23*(PI()/4*($D81/1000)^2)))</f>
        <v>40.306137042572608</v>
      </c>
      <c r="CQ81" s="24">
        <f>IF(Calcul!$E86="SW",'ModelParams Lw'!I$18+'ModelParams Lw'!I$19*LOG(CQ$3)+'ModelParams Lw'!I$20*(PI()/4*($D81/1000)^2),IF('ModelParams Lw'!I$21+'ModelParams Lw'!I$22*LOG(CQ$3)+'ModelParams Lw'!I$23*(PI()/4*($D81/1000)^2)&lt;'ModelParams Lw'!I$18+'ModelParams Lw'!I$19*LOG(CQ$3)+'ModelParams Lw'!I$20*(PI()/4*($D81/1000)^2),'ModelParams Lw'!I$18+'ModelParams Lw'!I$19*LOG(CQ$3)+'ModelParams Lw'!I$20*(PI()/4*($D81/1000)^2),'ModelParams Lw'!I$21+'ModelParams Lw'!I$22*LOG(CQ$3)+'ModelParams Lw'!I$23*(PI()/4*($D81/1000)^2)))</f>
        <v>35.604370798776131</v>
      </c>
      <c r="CR81" s="24">
        <f>IF(Calcul!$E86="SW",'ModelParams Lw'!J$18+'ModelParams Lw'!J$19*LOG(CR$3)+'ModelParams Lw'!J$20*(PI()/4*($D81/1000)^2),IF('ModelParams Lw'!J$21+'ModelParams Lw'!J$22*LOG(CR$3)+'ModelParams Lw'!J$23*(PI()/4*($D81/1000)^2)&lt;'ModelParams Lw'!J$18+'ModelParams Lw'!J$19*LOG(CR$3)+'ModelParams Lw'!J$20*(PI()/4*($D81/1000)^2),'ModelParams Lw'!J$18+'ModelParams Lw'!J$19*LOG(CR$3)+'ModelParams Lw'!J$20*(PI()/4*($D81/1000)^2),'ModelParams Lw'!J$21+'ModelParams Lw'!J$22*LOG(CR$3)+'ModelParams Lw'!J$23*(PI()/4*($D81/1000)^2)))</f>
        <v>26.405199060578074</v>
      </c>
      <c r="CS81" s="24" t="e">
        <f t="shared" si="30"/>
        <v>#DIV/0!</v>
      </c>
      <c r="CT81" s="24" t="e">
        <f t="shared" si="31"/>
        <v>#DIV/0!</v>
      </c>
      <c r="CU81" s="24" t="e">
        <f t="shared" si="32"/>
        <v>#DIV/0!</v>
      </c>
      <c r="CV81" s="24" t="e">
        <f t="shared" si="33"/>
        <v>#DIV/0!</v>
      </c>
      <c r="CW81" s="24" t="e">
        <f t="shared" si="34"/>
        <v>#DIV/0!</v>
      </c>
      <c r="CX81" s="24" t="e">
        <f t="shared" si="35"/>
        <v>#DIV/0!</v>
      </c>
      <c r="CY81" s="24" t="e">
        <f t="shared" si="36"/>
        <v>#DIV/0!</v>
      </c>
      <c r="CZ81" s="24" t="e">
        <f t="shared" si="37"/>
        <v>#DIV/0!</v>
      </c>
      <c r="DA81" s="24" t="e">
        <f>10*LOG10(IF(CS81="",0,POWER(10,((CS81+'ModelParams Lw'!$O$4)/10))) +IF(CT81="",0,POWER(10,((CT81+'ModelParams Lw'!$P$4)/10))) +IF(CU81="",0,POWER(10,((CU81+'ModelParams Lw'!$Q$4)/10))) +IF(CV81="",0,POWER(10,((CV81+'ModelParams Lw'!$R$4)/10))) +IF(CW81="",0,POWER(10,((CW81+'ModelParams Lw'!$S$4)/10))) +IF(CX81="",0,POWER(10,((CX81+'ModelParams Lw'!$T$4)/10))) +IF(CY81="",0,POWER(10,((CY81+'ModelParams Lw'!$U$4)/10)))+IF(CZ81="",0,POWER(10,((CZ81+'ModelParams Lw'!$V$4)/10))))</f>
        <v>#DIV/0!</v>
      </c>
      <c r="DB81" s="24" t="e">
        <f t="shared" si="54"/>
        <v>#DIV/0!</v>
      </c>
      <c r="DC81" s="24" t="e">
        <f>(CS81-'ModelParams Lw'!$O$10)/'ModelParams Lw'!$O$11</f>
        <v>#DIV/0!</v>
      </c>
      <c r="DD81" s="24" t="e">
        <f>(CT81-'ModelParams Lw'!$P$10)/'ModelParams Lw'!$P$11</f>
        <v>#DIV/0!</v>
      </c>
      <c r="DE81" s="24" t="e">
        <f>(CU81-'ModelParams Lw'!$Q$10)/'ModelParams Lw'!$Q$11</f>
        <v>#DIV/0!</v>
      </c>
      <c r="DF81" s="24" t="e">
        <f>(CV81-'ModelParams Lw'!$R$10)/'ModelParams Lw'!$R$11</f>
        <v>#DIV/0!</v>
      </c>
      <c r="DG81" s="24" t="e">
        <f>(CW81-'ModelParams Lw'!$S$10)/'ModelParams Lw'!$S$11</f>
        <v>#DIV/0!</v>
      </c>
      <c r="DH81" s="24" t="e">
        <f>(CX81-'ModelParams Lw'!$T$10)/'ModelParams Lw'!$T$11</f>
        <v>#DIV/0!</v>
      </c>
      <c r="DI81" s="24" t="e">
        <f>(CY81-'ModelParams Lw'!$U$10)/'ModelParams Lw'!$U$11</f>
        <v>#DIV/0!</v>
      </c>
      <c r="DJ81" s="24" t="e">
        <f>(CZ81-'ModelParams Lw'!$V$10)/'ModelParams Lw'!$V$11</f>
        <v>#DIV/0!</v>
      </c>
    </row>
    <row r="82" spans="1:114">
      <c r="A82" s="12">
        <f>Calcul!B84</f>
        <v>0</v>
      </c>
      <c r="B82" s="12">
        <f t="shared" si="38"/>
        <v>0</v>
      </c>
      <c r="C82" s="12">
        <f>Calcul!C84</f>
        <v>0</v>
      </c>
      <c r="D82" s="12">
        <f>Calcul!D87</f>
        <v>0</v>
      </c>
      <c r="E82" s="12">
        <f t="shared" si="39"/>
        <v>400</v>
      </c>
      <c r="F82" s="12">
        <f t="shared" si="40"/>
        <v>900</v>
      </c>
      <c r="G82" s="12" t="e">
        <f t="shared" si="41"/>
        <v>#DIV/0!</v>
      </c>
      <c r="H82" s="24" t="e">
        <f t="shared" si="42"/>
        <v>#DIV/0!</v>
      </c>
      <c r="I82" s="24">
        <f>'ModelParams Lw'!$B$6*EXP('ModelParams Lw'!$C$6*D82)</f>
        <v>-0.98585217513044054</v>
      </c>
      <c r="J82" s="24">
        <f>'ModelParams Lw'!$B$7*D82^2+'ModelParams Lw'!$C$7*D82+'ModelParams Lw'!$D$7</f>
        <v>-7.1</v>
      </c>
      <c r="K82" s="24">
        <f>'ModelParams Lw'!$B$8*D82^2+'ModelParams Lw'!$C$8*D82+'ModelParams Lw'!$D$8</f>
        <v>46.485999999999997</v>
      </c>
      <c r="L82" s="21" t="e">
        <f t="shared" ref="L82:L145" si="56">$I82*(LN(L$3/($AL82^0.4*$H82^0.3)))^2+$J82*LN(L$3/($AL82^0.4*$H82^0.3))+$K82</f>
        <v>#DIV/0!</v>
      </c>
      <c r="M82" s="21" t="e">
        <f t="shared" si="55"/>
        <v>#DIV/0!</v>
      </c>
      <c r="N82" s="21" t="e">
        <f t="shared" si="55"/>
        <v>#DIV/0!</v>
      </c>
      <c r="O82" s="21" t="e">
        <f t="shared" si="55"/>
        <v>#DIV/0!</v>
      </c>
      <c r="P82" s="21" t="e">
        <f t="shared" si="55"/>
        <v>#DIV/0!</v>
      </c>
      <c r="Q82" s="21" t="e">
        <f t="shared" si="55"/>
        <v>#DIV/0!</v>
      </c>
      <c r="R82" s="21" t="e">
        <f t="shared" si="55"/>
        <v>#DIV/0!</v>
      </c>
      <c r="S82" s="21" t="e">
        <f t="shared" si="55"/>
        <v>#DIV/0!</v>
      </c>
      <c r="T82" s="24" t="e">
        <f>'ModelParams Lw'!$B$3+'ModelParams Lw'!$B$4*LOG10($B82/3600/(PI()/4*($D82/1000)^2))+'ModelParams Lw'!$B$5*LOG10(2*$H82/(1.2*($B82/3600/(PI()/4*($D82/1000)^2))^2))+10*LOG10($D82/1000)+L82</f>
        <v>#DIV/0!</v>
      </c>
      <c r="U82" s="24" t="e">
        <f>'ModelParams Lw'!$B$3+'ModelParams Lw'!$B$4*LOG10($B82/3600/(PI()/4*($D82/1000)^2))+'ModelParams Lw'!$B$5*LOG10(2*$H82/(1.2*($B82/3600/(PI()/4*($D82/1000)^2))^2))+10*LOG10($D82/1000)+M82</f>
        <v>#DIV/0!</v>
      </c>
      <c r="V82" s="24" t="e">
        <f>'ModelParams Lw'!$B$3+'ModelParams Lw'!$B$4*LOG10($B82/3600/(PI()/4*($D82/1000)^2))+'ModelParams Lw'!$B$5*LOG10(2*$H82/(1.2*($B82/3600/(PI()/4*($D82/1000)^2))^2))+10*LOG10($D82/1000)+N82</f>
        <v>#DIV/0!</v>
      </c>
      <c r="W82" s="24" t="e">
        <f>'ModelParams Lw'!$B$3+'ModelParams Lw'!$B$4*LOG10($B82/3600/(PI()/4*($D82/1000)^2))+'ModelParams Lw'!$B$5*LOG10(2*$H82/(1.2*($B82/3600/(PI()/4*($D82/1000)^2))^2))+10*LOG10($D82/1000)+O82</f>
        <v>#DIV/0!</v>
      </c>
      <c r="X82" s="24" t="e">
        <f>'ModelParams Lw'!$B$3+'ModelParams Lw'!$B$4*LOG10($B82/3600/(PI()/4*($D82/1000)^2))+'ModelParams Lw'!$B$5*LOG10(2*$H82/(1.2*($B82/3600/(PI()/4*($D82/1000)^2))^2))+10*LOG10($D82/1000)+P82</f>
        <v>#DIV/0!</v>
      </c>
      <c r="Y82" s="24" t="e">
        <f>'ModelParams Lw'!$B$3+'ModelParams Lw'!$B$4*LOG10($B82/3600/(PI()/4*($D82/1000)^2))+'ModelParams Lw'!$B$5*LOG10(2*$H82/(1.2*($B82/3600/(PI()/4*($D82/1000)^2))^2))+10*LOG10($D82/1000)+Q82</f>
        <v>#DIV/0!</v>
      </c>
      <c r="Z82" s="24" t="e">
        <f>'ModelParams Lw'!$B$3+'ModelParams Lw'!$B$4*LOG10($B82/3600/(PI()/4*($D82/1000)^2))+'ModelParams Lw'!$B$5*LOG10(2*$H82/(1.2*($B82/3600/(PI()/4*($D82/1000)^2))^2))+10*LOG10($D82/1000)+R82</f>
        <v>#DIV/0!</v>
      </c>
      <c r="AA82" s="24" t="e">
        <f>'ModelParams Lw'!$B$3+'ModelParams Lw'!$B$4*LOG10($B82/3600/(PI()/4*($D82/1000)^2))+'ModelParams Lw'!$B$5*LOG10(2*$H82/(1.2*($B82/3600/(PI()/4*($D82/1000)^2))^2))+10*LOG10($D82/1000)+S82</f>
        <v>#DIV/0!</v>
      </c>
      <c r="AB82" s="24" t="e">
        <f>10*LOG10(IF(T82="",0,POWER(10,((T82+'ModelParams Lw'!$O$4)/10))) +IF(U82="",0,POWER(10,((U82+'ModelParams Lw'!$P$4)/10))) +IF(V82="",0,POWER(10,((V82+'ModelParams Lw'!$Q$4)/10))) +IF(W82="",0,POWER(10,((W82+'ModelParams Lw'!$R$4)/10))) +IF(X82="",0,POWER(10,((X82+'ModelParams Lw'!$S$4)/10))) +IF(Y82="",0,POWER(10,((Y82+'ModelParams Lw'!$T$4)/10))) +IF(Z82="",0,POWER(10,((Z82+'ModelParams Lw'!$U$4)/10)))+IF(AA82="",0,POWER(10,((AA82+'ModelParams Lw'!$V$4)/10))))</f>
        <v>#DIV/0!</v>
      </c>
      <c r="AC82" s="24" t="e">
        <f t="shared" si="43"/>
        <v>#DIV/0!</v>
      </c>
      <c r="AD82" s="24" t="e">
        <f>(T82-'ModelParams Lw'!O$10)/'ModelParams Lw'!O$11</f>
        <v>#DIV/0!</v>
      </c>
      <c r="AE82" s="24" t="e">
        <f>(U82-'ModelParams Lw'!P$10)/'ModelParams Lw'!P$11</f>
        <v>#DIV/0!</v>
      </c>
      <c r="AF82" s="24" t="e">
        <f>(V82-'ModelParams Lw'!Q$10)/'ModelParams Lw'!Q$11</f>
        <v>#DIV/0!</v>
      </c>
      <c r="AG82" s="24" t="e">
        <f>(W82-'ModelParams Lw'!R$10)/'ModelParams Lw'!R$11</f>
        <v>#DIV/0!</v>
      </c>
      <c r="AH82" s="24" t="e">
        <f>(X82-'ModelParams Lw'!S$10)/'ModelParams Lw'!S$11</f>
        <v>#DIV/0!</v>
      </c>
      <c r="AI82" s="24" t="e">
        <f>(Y82-'ModelParams Lw'!T$10)/'ModelParams Lw'!T$11</f>
        <v>#DIV/0!</v>
      </c>
      <c r="AJ82" s="24" t="e">
        <f>(Z82-'ModelParams Lw'!U$10)/'ModelParams Lw'!U$11</f>
        <v>#DIV/0!</v>
      </c>
      <c r="AK82" s="24" t="e">
        <f>(AA82-'ModelParams Lw'!V$10)/'ModelParams Lw'!V$11</f>
        <v>#DIV/0!</v>
      </c>
      <c r="AL82" s="24" t="e">
        <f t="shared" si="44"/>
        <v>#DIV/0!</v>
      </c>
      <c r="AM82" s="24" t="e">
        <f>LOOKUP($G82,SilencerParams!$E$3:$E$98,SilencerParams!K$3:K$98)</f>
        <v>#DIV/0!</v>
      </c>
      <c r="AN82" s="24" t="e">
        <f>LOOKUP($G82,SilencerParams!$E$3:$E$98,SilencerParams!L$3:L$98)</f>
        <v>#DIV/0!</v>
      </c>
      <c r="AO82" s="24" t="e">
        <f>LOOKUP($G82,SilencerParams!$E$3:$E$98,SilencerParams!M$3:M$98)</f>
        <v>#DIV/0!</v>
      </c>
      <c r="AP82" s="24" t="e">
        <f>LOOKUP($G82,SilencerParams!$E$3:$E$98,SilencerParams!N$3:N$98)</f>
        <v>#DIV/0!</v>
      </c>
      <c r="AQ82" s="24" t="e">
        <f>LOOKUP($G82,SilencerParams!$E$3:$E$98,SilencerParams!O$3:O$98)</f>
        <v>#DIV/0!</v>
      </c>
      <c r="AR82" s="24" t="e">
        <f>LOOKUP($G82,SilencerParams!$E$3:$E$98,SilencerParams!P$3:P$98)</f>
        <v>#DIV/0!</v>
      </c>
      <c r="AS82" s="24" t="e">
        <f>LOOKUP($G82,SilencerParams!$E$3:$E$98,SilencerParams!Q$3:Q$98)</f>
        <v>#DIV/0!</v>
      </c>
      <c r="AT82" s="24" t="e">
        <f>LOOKUP($G82,SilencerParams!$E$3:$E$98,SilencerParams!R$3:R$98)</f>
        <v>#DIV/0!</v>
      </c>
      <c r="AU82" s="151" t="e">
        <f>LOOKUP($G82,SilencerParams!$E$3:$E$98,SilencerParams!S$3:S$98)</f>
        <v>#DIV/0!</v>
      </c>
      <c r="AV82" s="151" t="e">
        <f>LOOKUP($G82,SilencerParams!$E$3:$E$98,SilencerParams!T$3:T$98)</f>
        <v>#DIV/0!</v>
      </c>
      <c r="AW82" s="151" t="e">
        <f>LOOKUP($G82,SilencerParams!$E$3:$E$98,SilencerParams!U$3:U$98)</f>
        <v>#DIV/0!</v>
      </c>
      <c r="AX82" s="151" t="e">
        <f>LOOKUP($G82,SilencerParams!$E$3:$E$98,SilencerParams!V$3:V$98)</f>
        <v>#DIV/0!</v>
      </c>
      <c r="AY82" s="151" t="e">
        <f>LOOKUP($G82,SilencerParams!$E$3:$E$98,SilencerParams!W$3:W$98)</f>
        <v>#DIV/0!</v>
      </c>
      <c r="AZ82" s="151" t="e">
        <f>LOOKUP($G82,SilencerParams!$E$3:$E$98,SilencerParams!X$3:X$98)</f>
        <v>#DIV/0!</v>
      </c>
      <c r="BA82" s="151" t="e">
        <f>LOOKUP($G82,SilencerParams!$E$3:$E$98,SilencerParams!Y$3:Y$98)</f>
        <v>#DIV/0!</v>
      </c>
      <c r="BB82" s="151" t="e">
        <f>LOOKUP($G82,SilencerParams!$E$3:$E$98,SilencerParams!Z$3:Z$98)</f>
        <v>#DIV/0!</v>
      </c>
      <c r="BC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LOOKUP(IF(MROUND($AL82,2)&lt;=$AL82,CONCATENATE($D82,IF($F82&gt;=1000,$F82,CONCATENATE(0,$F82)),CONCATENATE(0,MROUND($AL82,2)+2)),CONCATENATE($D82,IF($F82&gt;=1000,$F82,CONCATENATE(0,$F82)),CONCATENATE(0,MROUND($AL82,2)-2))),SilencerParams!$E$3:$E$98,SilencerParams!S$3:S$98)</f>
        <v>#DIV/0!</v>
      </c>
      <c r="BD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LOOKUP(IF(MROUND($AL82,2)&lt;=$AL82,CONCATENATE($D82,IF($F82&gt;=1000,$F82,CONCATENATE(0,$F82)),CONCATENATE(0,MROUND($AL82,2)+2)),CONCATENATE($D82,IF($F82&gt;=1000,$F82,CONCATENATE(0,$F82)),CONCATENATE(0,MROUND($AL82,2)-2))),SilencerParams!$E$3:$E$98,SilencerParams!T$3:T$98)</f>
        <v>#DIV/0!</v>
      </c>
      <c r="BE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LOOKUP(IF(MROUND($AL82,2)&lt;=$AL82,CONCATENATE($D82,IF($F82&gt;=1000,$F82,CONCATENATE(0,$F82)),CONCATENATE(0,MROUND($AL82,2)+2)),CONCATENATE($D82,IF($F82&gt;=1000,$F82,CONCATENATE(0,$F82)),CONCATENATE(0,MROUND($AL82,2)-2))),SilencerParams!$E$3:$E$98,SilencerParams!U$3:U$98)</f>
        <v>#DIV/0!</v>
      </c>
      <c r="BF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LOOKUP(IF(MROUND($AL82,2)&lt;=$AL82,CONCATENATE($D82,IF($F82&gt;=1000,$F82,CONCATENATE(0,$F82)),CONCATENATE(0,MROUND($AL82,2)+2)),CONCATENATE($D82,IF($F82&gt;=1000,$F82,CONCATENATE(0,$F82)),CONCATENATE(0,MROUND($AL82,2)-2))),SilencerParams!$E$3:$E$98,SilencerParams!V$3:V$98)</f>
        <v>#DIV/0!</v>
      </c>
      <c r="BG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LOOKUP(IF(MROUND($AL82,2)&lt;=$AL82,CONCATENATE($D82,IF($F82&gt;=1000,$F82,CONCATENATE(0,$F82)),CONCATENATE(0,MROUND($AL82,2)+2)),CONCATENATE($D82,IF($F82&gt;=1000,$F82,CONCATENATE(0,$F82)),CONCATENATE(0,MROUND($AL82,2)-2))),SilencerParams!$E$3:$E$98,SilencerParams!W$3:W$98)</f>
        <v>#DIV/0!</v>
      </c>
      <c r="BH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LOOKUP(IF(MROUND($AL82,2)&lt;=$AL82,CONCATENATE($D82,IF($F82&gt;=1000,$F82,CONCATENATE(0,$F82)),CONCATENATE(0,MROUND($AL82,2)+2)),CONCATENATE($D82,IF($F82&gt;=1000,$F82,CONCATENATE(0,$F82)),CONCATENATE(0,MROUND($AL82,2)-2))),SilencerParams!$E$3:$E$98,SilencerParams!X$3:X$98)</f>
        <v>#DIV/0!</v>
      </c>
      <c r="BI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LOOKUP(IF(MROUND($AL82,2)&lt;=$AL82,CONCATENATE($D82,IF($F82&gt;=1000,$F82,CONCATENATE(0,$F82)),CONCATENATE(0,MROUND($AL82,2)+2)),CONCATENATE($D82,IF($F82&gt;=1000,$F82,CONCATENATE(0,$F82)),CONCATENATE(0,MROUND($AL82,2)-2))),SilencerParams!$E$3:$E$98,SilencerParams!Y$3:Y$98)</f>
        <v>#DIV/0!</v>
      </c>
      <c r="BJ82" s="151" t="e">
        <f>LOOKUP(IF(MROUND($AL82,2)&lt;=$AL82,CONCATENATE($D82,IF($F82&gt;=1000,$F82,CONCATENATE(0,$F82)),CONCATENATE(0,MROUND($AL82,2)+2)),CONCATENATE($D82,IF($F82&gt;=1000,$F82,CONCATENATE(0,$F82)),CONCATENATE(0,MROUND($AL82,2)-2))),SilencerParams!$E$3:$E$98,SilencerParams!Z$3:Z$98)</f>
        <v>#DIV/0!</v>
      </c>
      <c r="BK82" s="151" t="e">
        <f>IF($AL82&lt;2,LOOKUP(CONCATENATE($D82,IF($E82&gt;=1000,$E82,CONCATENATE(0,$E82)),"02"),SilencerParams!$E$3:$E$98,SilencerParams!S$3:S$98)/(LOG10(2)-LOG10(0.0001))*(LOG10($AL82)-LOG10(0.0001)),(BC82-AU82)/(LOG10(IF(MROUND($AL82,2)&lt;=$AL82,MROUND($AL82,2)+2,MROUND($AL82,2)-2))-LOG10(MROUND($AL82,2)))*(LOG10($AL82)-LOG10(MROUND($AL82,2)))+AU82)</f>
        <v>#DIV/0!</v>
      </c>
      <c r="BL82" s="151" t="e">
        <f>IF($AL82&lt;2,LOOKUP(CONCATENATE($D82,IF($E82&gt;=1000,$E82,CONCATENATE(0,$E82)),"02"),SilencerParams!$E$3:$E$98,SilencerParams!T$3:T$98)/(LOG10(2)-LOG10(0.0001))*(LOG10($AL82)-LOG10(0.0001)),(BD82-AV82)/(LOG10(IF(MROUND($AL82,2)&lt;=$AL82,MROUND($AL82,2)+2,MROUND($AL82,2)-2))-LOG10(MROUND($AL82,2)))*(LOG10($AL82)-LOG10(MROUND($AL82,2)))+AV82)</f>
        <v>#DIV/0!</v>
      </c>
      <c r="BM82" s="151" t="e">
        <f>IF($AL82&lt;2,LOOKUP(CONCATENATE($D82,IF($E82&gt;=1000,$E82,CONCATENATE(0,$E82)),"02"),SilencerParams!$E$3:$E$98,SilencerParams!U$3:U$98)/(LOG10(2)-LOG10(0.0001))*(LOG10($AL82)-LOG10(0.0001)),(BE82-AW82)/(LOG10(IF(MROUND($AL82,2)&lt;=$AL82,MROUND($AL82,2)+2,MROUND($AL82,2)-2))-LOG10(MROUND($AL82,2)))*(LOG10($AL82)-LOG10(MROUND($AL82,2)))+AW82)</f>
        <v>#DIV/0!</v>
      </c>
      <c r="BN82" s="151" t="e">
        <f>IF($AL82&lt;2,LOOKUP(CONCATENATE($D82,IF($E82&gt;=1000,$E82,CONCATENATE(0,$E82)),"02"),SilencerParams!$E$3:$E$98,SilencerParams!V$3:V$98)/(LOG10(2)-LOG10(0.0001))*(LOG10($AL82)-LOG10(0.0001)),(BF82-AX82)/(LOG10(IF(MROUND($AL82,2)&lt;=$AL82,MROUND($AL82,2)+2,MROUND($AL82,2)-2))-LOG10(MROUND($AL82,2)))*(LOG10($AL82)-LOG10(MROUND($AL82,2)))+AX82)</f>
        <v>#DIV/0!</v>
      </c>
      <c r="BO82" s="151" t="e">
        <f>IF($AL82&lt;2,LOOKUP(CONCATENATE($D82,IF($E82&gt;=1000,$E82,CONCATENATE(0,$E82)),"02"),SilencerParams!$E$3:$E$98,SilencerParams!W$3:W$98)/(LOG10(2)-LOG10(0.0001))*(LOG10($AL82)-LOG10(0.0001)),(BG82-AY82)/(LOG10(IF(MROUND($AL82,2)&lt;=$AL82,MROUND($AL82,2)+2,MROUND($AL82,2)-2))-LOG10(MROUND($AL82,2)))*(LOG10($AL82)-LOG10(MROUND($AL82,2)))+AY82)</f>
        <v>#DIV/0!</v>
      </c>
      <c r="BP82" s="151" t="e">
        <f>IF($AL82&lt;2,LOOKUP(CONCATENATE($D82,IF($E82&gt;=1000,$E82,CONCATENATE(0,$E82)),"02"),SilencerParams!$E$3:$E$98,SilencerParams!X$3:X$98)/(LOG10(2)-LOG10(0.0001))*(LOG10($AL82)-LOG10(0.0001)),(BH82-AZ82)/(LOG10(IF(MROUND($AL82,2)&lt;=$AL82,MROUND($AL82,2)+2,MROUND($AL82,2)-2))-LOG10(MROUND($AL82,2)))*(LOG10($AL82)-LOG10(MROUND($AL82,2)))+AZ82)</f>
        <v>#DIV/0!</v>
      </c>
      <c r="BQ82" s="151" t="e">
        <f>IF($AL82&lt;2,LOOKUP(CONCATENATE($D82,IF($E82&gt;=1000,$E82,CONCATENATE(0,$E82)),"02"),SilencerParams!$E$3:$E$98,SilencerParams!Y$3:Y$98)/(LOG10(2)-LOG10(0.0001))*(LOG10($AL82)-LOG10(0.0001)),(BI82-BA82)/(LOG10(IF(MROUND($AL82,2)&lt;=$AL82,MROUND($AL82,2)+2,MROUND($AL82,2)-2))-LOG10(MROUND($AL82,2)))*(LOG10($AL82)-LOG10(MROUND($AL82,2)))+BA82)</f>
        <v>#DIV/0!</v>
      </c>
      <c r="BR82" s="151" t="e">
        <f>IF($AL82&lt;2,LOOKUP(CONCATENATE($D82,IF($E82&gt;=1000,$E82,CONCATENATE(0,$E82)),"02"),SilencerParams!$E$3:$E$98,SilencerParams!Z$3:Z$98)/(LOG10(2)-LOG10(0.0001))*(LOG10($AL82)-LOG10(0.0001)),(BJ82-BB82)/(LOG10(IF(MROUND($AL82,2)&lt;=$AL82,MROUND($AL82,2)+2,MROUND($AL82,2)-2))-LOG10(MROUND($AL82,2)))*(LOG10($AL82)-LOG10(MROUND($AL82,2)))+BB82)</f>
        <v>#DIV/0!</v>
      </c>
      <c r="BS82" s="24" t="e">
        <f t="shared" si="45"/>
        <v>#DIV/0!</v>
      </c>
      <c r="BT82" s="24" t="e">
        <f t="shared" si="46"/>
        <v>#DIV/0!</v>
      </c>
      <c r="BU82" s="24" t="e">
        <f t="shared" si="47"/>
        <v>#DIV/0!</v>
      </c>
      <c r="BV82" s="24" t="e">
        <f t="shared" si="48"/>
        <v>#DIV/0!</v>
      </c>
      <c r="BW82" s="24" t="e">
        <f t="shared" si="49"/>
        <v>#DIV/0!</v>
      </c>
      <c r="BX82" s="24" t="e">
        <f t="shared" si="50"/>
        <v>#DIV/0!</v>
      </c>
      <c r="BY82" s="24" t="e">
        <f t="shared" si="51"/>
        <v>#DIV/0!</v>
      </c>
      <c r="BZ82" s="24" t="e">
        <f t="shared" si="52"/>
        <v>#DIV/0!</v>
      </c>
      <c r="CA82" s="24" t="e">
        <f>10*LOG10(IF(BS82="",0,POWER(10,((BS82+'ModelParams Lw'!$O$4)/10))) +IF(BT82="",0,POWER(10,((BT82+'ModelParams Lw'!$P$4)/10))) +IF(BU82="",0,POWER(10,((BU82+'ModelParams Lw'!$Q$4)/10))) +IF(BV82="",0,POWER(10,((BV82+'ModelParams Lw'!$R$4)/10))) +IF(BW82="",0,POWER(10,((BW82+'ModelParams Lw'!$S$4)/10))) +IF(BX82="",0,POWER(10,((BX82+'ModelParams Lw'!$T$4)/10))) +IF(BY82="",0,POWER(10,((BY82+'ModelParams Lw'!$U$4)/10)))+IF(BZ82="",0,POWER(10,((BZ82+'ModelParams Lw'!$V$4)/10))))</f>
        <v>#DIV/0!</v>
      </c>
      <c r="CB82" s="24" t="e">
        <f t="shared" si="53"/>
        <v>#DIV/0!</v>
      </c>
      <c r="CC82" s="24" t="e">
        <f>(BS82-'ModelParams Lw'!O$10)/'ModelParams Lw'!O$11</f>
        <v>#DIV/0!</v>
      </c>
      <c r="CD82" s="24" t="e">
        <f>(BT82-'ModelParams Lw'!P$10)/'ModelParams Lw'!P$11</f>
        <v>#DIV/0!</v>
      </c>
      <c r="CE82" s="24" t="e">
        <f>(BU82-'ModelParams Lw'!Q$10)/'ModelParams Lw'!Q$11</f>
        <v>#DIV/0!</v>
      </c>
      <c r="CF82" s="24" t="e">
        <f>(BV82-'ModelParams Lw'!R$10)/'ModelParams Lw'!R$11</f>
        <v>#DIV/0!</v>
      </c>
      <c r="CG82" s="24" t="e">
        <f>(BW82-'ModelParams Lw'!S$10)/'ModelParams Lw'!S$11</f>
        <v>#DIV/0!</v>
      </c>
      <c r="CH82" s="24" t="e">
        <f>(BX82-'ModelParams Lw'!T$10)/'ModelParams Lw'!T$11</f>
        <v>#DIV/0!</v>
      </c>
      <c r="CI82" s="24" t="e">
        <f>(BY82-'ModelParams Lw'!U$10)/'ModelParams Lw'!U$11</f>
        <v>#DIV/0!</v>
      </c>
      <c r="CJ82" s="24" t="e">
        <f>(BZ82-'ModelParams Lw'!V$10)/'ModelParams Lw'!V$11</f>
        <v>#DIV/0!</v>
      </c>
      <c r="CK82" s="24">
        <f>IF(Calcul!$E87="SW",'ModelParams Lw'!C$18+'ModelParams Lw'!C$19*LOG(CK$3)+'ModelParams Lw'!C$20*(PI()/4*($D82/1000)^2),IF('ModelParams Lw'!C$21+'ModelParams Lw'!C$22*LOG(CK$3)+'ModelParams Lw'!C$23*(PI()/4*($D82/1000)^2)&lt;'ModelParams Lw'!C$18+'ModelParams Lw'!C$19*LOG(CK$3)+'ModelParams Lw'!C$20*(PI()/4*($D82/1000)^2),'ModelParams Lw'!C$18+'ModelParams Lw'!C$19*LOG(CK$3)+'ModelParams Lw'!C$20*(PI()/4*($D82/1000)^2),'ModelParams Lw'!C$21+'ModelParams Lw'!C$22*LOG(CK$3)+'ModelParams Lw'!C$23*(PI()/4*($D82/1000)^2)))</f>
        <v>31.246735224896717</v>
      </c>
      <c r="CL82" s="24">
        <f>IF(Calcul!$E87="SW",'ModelParams Lw'!D$18+'ModelParams Lw'!D$19*LOG(CL$3)+'ModelParams Lw'!D$20*(PI()/4*($D82/1000)^2),IF('ModelParams Lw'!D$21+'ModelParams Lw'!D$22*LOG(CL$3)+'ModelParams Lw'!D$23*(PI()/4*($D82/1000)^2)&lt;'ModelParams Lw'!D$18+'ModelParams Lw'!D$19*LOG(CL$3)+'ModelParams Lw'!D$20*(PI()/4*($D82/1000)^2),'ModelParams Lw'!D$18+'ModelParams Lw'!D$19*LOG(CL$3)+'ModelParams Lw'!D$20*(PI()/4*($D82/1000)^2),'ModelParams Lw'!D$21+'ModelParams Lw'!D$22*LOG(CL$3)+'ModelParams Lw'!D$23*(PI()/4*($D82/1000)^2)))</f>
        <v>39.203910379364636</v>
      </c>
      <c r="CM82" s="24">
        <f>IF(Calcul!$E87="SW",'ModelParams Lw'!E$18+'ModelParams Lw'!E$19*LOG(CM$3)+'ModelParams Lw'!E$20*(PI()/4*($D82/1000)^2),IF('ModelParams Lw'!E$21+'ModelParams Lw'!E$22*LOG(CM$3)+'ModelParams Lw'!E$23*(PI()/4*($D82/1000)^2)&lt;'ModelParams Lw'!E$18+'ModelParams Lw'!E$19*LOG(CM$3)+'ModelParams Lw'!E$20*(PI()/4*($D82/1000)^2),'ModelParams Lw'!E$18+'ModelParams Lw'!E$19*LOG(CM$3)+'ModelParams Lw'!E$20*(PI()/4*($D82/1000)^2),'ModelParams Lw'!E$21+'ModelParams Lw'!E$22*LOG(CM$3)+'ModelParams Lw'!E$23*(PI()/4*($D82/1000)^2)))</f>
        <v>38.761096154158118</v>
      </c>
      <c r="CN82" s="24">
        <f>IF(Calcul!$E87="SW",'ModelParams Lw'!F$18+'ModelParams Lw'!F$19*LOG(CN$3)+'ModelParams Lw'!F$20*(PI()/4*($D82/1000)^2),IF('ModelParams Lw'!F$21+'ModelParams Lw'!F$22*LOG(CN$3)+'ModelParams Lw'!F$23*(PI()/4*($D82/1000)^2)&lt;'ModelParams Lw'!F$18+'ModelParams Lw'!F$19*LOG(CN$3)+'ModelParams Lw'!F$20*(PI()/4*($D82/1000)^2),'ModelParams Lw'!F$18+'ModelParams Lw'!F$19*LOG(CN$3)+'ModelParams Lw'!F$20*(PI()/4*($D82/1000)^2),'ModelParams Lw'!F$21+'ModelParams Lw'!F$22*LOG(CN$3)+'ModelParams Lw'!F$23*(PI()/4*($D82/1000)^2)))</f>
        <v>42.457901012674256</v>
      </c>
      <c r="CO82" s="24">
        <f>IF(Calcul!$E87="SW",'ModelParams Lw'!G$18+'ModelParams Lw'!G$19*LOG(CO$3)+'ModelParams Lw'!G$20*(PI()/4*($D82/1000)^2),IF('ModelParams Lw'!G$21+'ModelParams Lw'!G$22*LOG(CO$3)+'ModelParams Lw'!G$23*(PI()/4*($D82/1000)^2)&lt;'ModelParams Lw'!G$18+'ModelParams Lw'!G$19*LOG(CO$3)+'ModelParams Lw'!G$20*(PI()/4*($D82/1000)^2),'ModelParams Lw'!G$18+'ModelParams Lw'!G$19*LOG(CO$3)+'ModelParams Lw'!G$20*(PI()/4*($D82/1000)^2),'ModelParams Lw'!G$21+'ModelParams Lw'!G$22*LOG(CO$3)+'ModelParams Lw'!G$23*(PI()/4*($D82/1000)^2)))</f>
        <v>39.983812335865188</v>
      </c>
      <c r="CP82" s="24">
        <f>IF(Calcul!$E87="SW",'ModelParams Lw'!H$18+'ModelParams Lw'!H$19*LOG(CP$3)+'ModelParams Lw'!H$20*(PI()/4*($D82/1000)^2),IF('ModelParams Lw'!H$21+'ModelParams Lw'!H$22*LOG(CP$3)+'ModelParams Lw'!H$23*(PI()/4*($D82/1000)^2)&lt;'ModelParams Lw'!H$18+'ModelParams Lw'!H$19*LOG(CP$3)+'ModelParams Lw'!H$20*(PI()/4*($D82/1000)^2),'ModelParams Lw'!H$18+'ModelParams Lw'!H$19*LOG(CP$3)+'ModelParams Lw'!H$20*(PI()/4*($D82/1000)^2),'ModelParams Lw'!H$21+'ModelParams Lw'!H$22*LOG(CP$3)+'ModelParams Lw'!H$23*(PI()/4*($D82/1000)^2)))</f>
        <v>40.306137042572608</v>
      </c>
      <c r="CQ82" s="24">
        <f>IF(Calcul!$E87="SW",'ModelParams Lw'!I$18+'ModelParams Lw'!I$19*LOG(CQ$3)+'ModelParams Lw'!I$20*(PI()/4*($D82/1000)^2),IF('ModelParams Lw'!I$21+'ModelParams Lw'!I$22*LOG(CQ$3)+'ModelParams Lw'!I$23*(PI()/4*($D82/1000)^2)&lt;'ModelParams Lw'!I$18+'ModelParams Lw'!I$19*LOG(CQ$3)+'ModelParams Lw'!I$20*(PI()/4*($D82/1000)^2),'ModelParams Lw'!I$18+'ModelParams Lw'!I$19*LOG(CQ$3)+'ModelParams Lw'!I$20*(PI()/4*($D82/1000)^2),'ModelParams Lw'!I$21+'ModelParams Lw'!I$22*LOG(CQ$3)+'ModelParams Lw'!I$23*(PI()/4*($D82/1000)^2)))</f>
        <v>35.604370798776131</v>
      </c>
      <c r="CR82" s="24">
        <f>IF(Calcul!$E87="SW",'ModelParams Lw'!J$18+'ModelParams Lw'!J$19*LOG(CR$3)+'ModelParams Lw'!J$20*(PI()/4*($D82/1000)^2),IF('ModelParams Lw'!J$21+'ModelParams Lw'!J$22*LOG(CR$3)+'ModelParams Lw'!J$23*(PI()/4*($D82/1000)^2)&lt;'ModelParams Lw'!J$18+'ModelParams Lw'!J$19*LOG(CR$3)+'ModelParams Lw'!J$20*(PI()/4*($D82/1000)^2),'ModelParams Lw'!J$18+'ModelParams Lw'!J$19*LOG(CR$3)+'ModelParams Lw'!J$20*(PI()/4*($D82/1000)^2),'ModelParams Lw'!J$21+'ModelParams Lw'!J$22*LOG(CR$3)+'ModelParams Lw'!J$23*(PI()/4*($D82/1000)^2)))</f>
        <v>26.405199060578074</v>
      </c>
      <c r="CS82" s="24" t="e">
        <f t="shared" si="30"/>
        <v>#DIV/0!</v>
      </c>
      <c r="CT82" s="24" t="e">
        <f t="shared" si="31"/>
        <v>#DIV/0!</v>
      </c>
      <c r="CU82" s="24" t="e">
        <f t="shared" si="32"/>
        <v>#DIV/0!</v>
      </c>
      <c r="CV82" s="24" t="e">
        <f t="shared" si="33"/>
        <v>#DIV/0!</v>
      </c>
      <c r="CW82" s="24" t="e">
        <f t="shared" si="34"/>
        <v>#DIV/0!</v>
      </c>
      <c r="CX82" s="24" t="e">
        <f t="shared" si="35"/>
        <v>#DIV/0!</v>
      </c>
      <c r="CY82" s="24" t="e">
        <f t="shared" si="36"/>
        <v>#DIV/0!</v>
      </c>
      <c r="CZ82" s="24" t="e">
        <f t="shared" si="37"/>
        <v>#DIV/0!</v>
      </c>
      <c r="DA82" s="24" t="e">
        <f>10*LOG10(IF(CS82="",0,POWER(10,((CS82+'ModelParams Lw'!$O$4)/10))) +IF(CT82="",0,POWER(10,((CT82+'ModelParams Lw'!$P$4)/10))) +IF(CU82="",0,POWER(10,((CU82+'ModelParams Lw'!$Q$4)/10))) +IF(CV82="",0,POWER(10,((CV82+'ModelParams Lw'!$R$4)/10))) +IF(CW82="",0,POWER(10,((CW82+'ModelParams Lw'!$S$4)/10))) +IF(CX82="",0,POWER(10,((CX82+'ModelParams Lw'!$T$4)/10))) +IF(CY82="",0,POWER(10,((CY82+'ModelParams Lw'!$U$4)/10)))+IF(CZ82="",0,POWER(10,((CZ82+'ModelParams Lw'!$V$4)/10))))</f>
        <v>#DIV/0!</v>
      </c>
      <c r="DB82" s="24" t="e">
        <f t="shared" si="54"/>
        <v>#DIV/0!</v>
      </c>
      <c r="DC82" s="24" t="e">
        <f>(CS82-'ModelParams Lw'!$O$10)/'ModelParams Lw'!$O$11</f>
        <v>#DIV/0!</v>
      </c>
      <c r="DD82" s="24" t="e">
        <f>(CT82-'ModelParams Lw'!$P$10)/'ModelParams Lw'!$P$11</f>
        <v>#DIV/0!</v>
      </c>
      <c r="DE82" s="24" t="e">
        <f>(CU82-'ModelParams Lw'!$Q$10)/'ModelParams Lw'!$Q$11</f>
        <v>#DIV/0!</v>
      </c>
      <c r="DF82" s="24" t="e">
        <f>(CV82-'ModelParams Lw'!$R$10)/'ModelParams Lw'!$R$11</f>
        <v>#DIV/0!</v>
      </c>
      <c r="DG82" s="24" t="e">
        <f>(CW82-'ModelParams Lw'!$S$10)/'ModelParams Lw'!$S$11</f>
        <v>#DIV/0!</v>
      </c>
      <c r="DH82" s="24" t="e">
        <f>(CX82-'ModelParams Lw'!$T$10)/'ModelParams Lw'!$T$11</f>
        <v>#DIV/0!</v>
      </c>
      <c r="DI82" s="24" t="e">
        <f>(CY82-'ModelParams Lw'!$U$10)/'ModelParams Lw'!$U$11</f>
        <v>#DIV/0!</v>
      </c>
      <c r="DJ82" s="24" t="e">
        <f>(CZ82-'ModelParams Lw'!$V$10)/'ModelParams Lw'!$V$11</f>
        <v>#DIV/0!</v>
      </c>
    </row>
    <row r="83" spans="1:114">
      <c r="A83" s="12">
        <f>Calcul!B85</f>
        <v>0</v>
      </c>
      <c r="B83" s="12">
        <f t="shared" si="38"/>
        <v>0</v>
      </c>
      <c r="C83" s="12">
        <f>Calcul!C85</f>
        <v>0</v>
      </c>
      <c r="D83" s="12">
        <f>Calcul!D88</f>
        <v>0</v>
      </c>
      <c r="E83" s="12">
        <f t="shared" si="39"/>
        <v>400</v>
      </c>
      <c r="F83" s="12">
        <f t="shared" si="40"/>
        <v>900</v>
      </c>
      <c r="G83" s="12" t="e">
        <f t="shared" si="41"/>
        <v>#DIV/0!</v>
      </c>
      <c r="H83" s="24" t="e">
        <f t="shared" si="42"/>
        <v>#DIV/0!</v>
      </c>
      <c r="I83" s="24">
        <f>'ModelParams Lw'!$B$6*EXP('ModelParams Lw'!$C$6*D83)</f>
        <v>-0.98585217513044054</v>
      </c>
      <c r="J83" s="24">
        <f>'ModelParams Lw'!$B$7*D83^2+'ModelParams Lw'!$C$7*D83+'ModelParams Lw'!$D$7</f>
        <v>-7.1</v>
      </c>
      <c r="K83" s="24">
        <f>'ModelParams Lw'!$B$8*D83^2+'ModelParams Lw'!$C$8*D83+'ModelParams Lw'!$D$8</f>
        <v>46.485999999999997</v>
      </c>
      <c r="L83" s="21" t="e">
        <f t="shared" si="56"/>
        <v>#DIV/0!</v>
      </c>
      <c r="M83" s="21" t="e">
        <f t="shared" si="55"/>
        <v>#DIV/0!</v>
      </c>
      <c r="N83" s="21" t="e">
        <f t="shared" si="55"/>
        <v>#DIV/0!</v>
      </c>
      <c r="O83" s="21" t="e">
        <f t="shared" si="55"/>
        <v>#DIV/0!</v>
      </c>
      <c r="P83" s="21" t="e">
        <f t="shared" si="55"/>
        <v>#DIV/0!</v>
      </c>
      <c r="Q83" s="21" t="e">
        <f t="shared" si="55"/>
        <v>#DIV/0!</v>
      </c>
      <c r="R83" s="21" t="e">
        <f t="shared" si="55"/>
        <v>#DIV/0!</v>
      </c>
      <c r="S83" s="21" t="e">
        <f t="shared" si="55"/>
        <v>#DIV/0!</v>
      </c>
      <c r="T83" s="24" t="e">
        <f>'ModelParams Lw'!$B$3+'ModelParams Lw'!$B$4*LOG10($B83/3600/(PI()/4*($D83/1000)^2))+'ModelParams Lw'!$B$5*LOG10(2*$H83/(1.2*($B83/3600/(PI()/4*($D83/1000)^2))^2))+10*LOG10($D83/1000)+L83</f>
        <v>#DIV/0!</v>
      </c>
      <c r="U83" s="24" t="e">
        <f>'ModelParams Lw'!$B$3+'ModelParams Lw'!$B$4*LOG10($B83/3600/(PI()/4*($D83/1000)^2))+'ModelParams Lw'!$B$5*LOG10(2*$H83/(1.2*($B83/3600/(PI()/4*($D83/1000)^2))^2))+10*LOG10($D83/1000)+M83</f>
        <v>#DIV/0!</v>
      </c>
      <c r="V83" s="24" t="e">
        <f>'ModelParams Lw'!$B$3+'ModelParams Lw'!$B$4*LOG10($B83/3600/(PI()/4*($D83/1000)^2))+'ModelParams Lw'!$B$5*LOG10(2*$H83/(1.2*($B83/3600/(PI()/4*($D83/1000)^2))^2))+10*LOG10($D83/1000)+N83</f>
        <v>#DIV/0!</v>
      </c>
      <c r="W83" s="24" t="e">
        <f>'ModelParams Lw'!$B$3+'ModelParams Lw'!$B$4*LOG10($B83/3600/(PI()/4*($D83/1000)^2))+'ModelParams Lw'!$B$5*LOG10(2*$H83/(1.2*($B83/3600/(PI()/4*($D83/1000)^2))^2))+10*LOG10($D83/1000)+O83</f>
        <v>#DIV/0!</v>
      </c>
      <c r="X83" s="24" t="e">
        <f>'ModelParams Lw'!$B$3+'ModelParams Lw'!$B$4*LOG10($B83/3600/(PI()/4*($D83/1000)^2))+'ModelParams Lw'!$B$5*LOG10(2*$H83/(1.2*($B83/3600/(PI()/4*($D83/1000)^2))^2))+10*LOG10($D83/1000)+P83</f>
        <v>#DIV/0!</v>
      </c>
      <c r="Y83" s="24" t="e">
        <f>'ModelParams Lw'!$B$3+'ModelParams Lw'!$B$4*LOG10($B83/3600/(PI()/4*($D83/1000)^2))+'ModelParams Lw'!$B$5*LOG10(2*$H83/(1.2*($B83/3600/(PI()/4*($D83/1000)^2))^2))+10*LOG10($D83/1000)+Q83</f>
        <v>#DIV/0!</v>
      </c>
      <c r="Z83" s="24" t="e">
        <f>'ModelParams Lw'!$B$3+'ModelParams Lw'!$B$4*LOG10($B83/3600/(PI()/4*($D83/1000)^2))+'ModelParams Lw'!$B$5*LOG10(2*$H83/(1.2*($B83/3600/(PI()/4*($D83/1000)^2))^2))+10*LOG10($D83/1000)+R83</f>
        <v>#DIV/0!</v>
      </c>
      <c r="AA83" s="24" t="e">
        <f>'ModelParams Lw'!$B$3+'ModelParams Lw'!$B$4*LOG10($B83/3600/(PI()/4*($D83/1000)^2))+'ModelParams Lw'!$B$5*LOG10(2*$H83/(1.2*($B83/3600/(PI()/4*($D83/1000)^2))^2))+10*LOG10($D83/1000)+S83</f>
        <v>#DIV/0!</v>
      </c>
      <c r="AB83" s="24" t="e">
        <f>10*LOG10(IF(T83="",0,POWER(10,((T83+'ModelParams Lw'!$O$4)/10))) +IF(U83="",0,POWER(10,((U83+'ModelParams Lw'!$P$4)/10))) +IF(V83="",0,POWER(10,((V83+'ModelParams Lw'!$Q$4)/10))) +IF(W83="",0,POWER(10,((W83+'ModelParams Lw'!$R$4)/10))) +IF(X83="",0,POWER(10,((X83+'ModelParams Lw'!$S$4)/10))) +IF(Y83="",0,POWER(10,((Y83+'ModelParams Lw'!$T$4)/10))) +IF(Z83="",0,POWER(10,((Z83+'ModelParams Lw'!$U$4)/10)))+IF(AA83="",0,POWER(10,((AA83+'ModelParams Lw'!$V$4)/10))))</f>
        <v>#DIV/0!</v>
      </c>
      <c r="AC83" s="24" t="e">
        <f t="shared" si="43"/>
        <v>#DIV/0!</v>
      </c>
      <c r="AD83" s="24" t="e">
        <f>(T83-'ModelParams Lw'!O$10)/'ModelParams Lw'!O$11</f>
        <v>#DIV/0!</v>
      </c>
      <c r="AE83" s="24" t="e">
        <f>(U83-'ModelParams Lw'!P$10)/'ModelParams Lw'!P$11</f>
        <v>#DIV/0!</v>
      </c>
      <c r="AF83" s="24" t="e">
        <f>(V83-'ModelParams Lw'!Q$10)/'ModelParams Lw'!Q$11</f>
        <v>#DIV/0!</v>
      </c>
      <c r="AG83" s="24" t="e">
        <f>(W83-'ModelParams Lw'!R$10)/'ModelParams Lw'!R$11</f>
        <v>#DIV/0!</v>
      </c>
      <c r="AH83" s="24" t="e">
        <f>(X83-'ModelParams Lw'!S$10)/'ModelParams Lw'!S$11</f>
        <v>#DIV/0!</v>
      </c>
      <c r="AI83" s="24" t="e">
        <f>(Y83-'ModelParams Lw'!T$10)/'ModelParams Lw'!T$11</f>
        <v>#DIV/0!</v>
      </c>
      <c r="AJ83" s="24" t="e">
        <f>(Z83-'ModelParams Lw'!U$10)/'ModelParams Lw'!U$11</f>
        <v>#DIV/0!</v>
      </c>
      <c r="AK83" s="24" t="e">
        <f>(AA83-'ModelParams Lw'!V$10)/'ModelParams Lw'!V$11</f>
        <v>#DIV/0!</v>
      </c>
      <c r="AL83" s="24" t="e">
        <f t="shared" si="44"/>
        <v>#DIV/0!</v>
      </c>
      <c r="AM83" s="24" t="e">
        <f>LOOKUP($G83,SilencerParams!$E$3:$E$98,SilencerParams!K$3:K$98)</f>
        <v>#DIV/0!</v>
      </c>
      <c r="AN83" s="24" t="e">
        <f>LOOKUP($G83,SilencerParams!$E$3:$E$98,SilencerParams!L$3:L$98)</f>
        <v>#DIV/0!</v>
      </c>
      <c r="AO83" s="24" t="e">
        <f>LOOKUP($G83,SilencerParams!$E$3:$E$98,SilencerParams!M$3:M$98)</f>
        <v>#DIV/0!</v>
      </c>
      <c r="AP83" s="24" t="e">
        <f>LOOKUP($G83,SilencerParams!$E$3:$E$98,SilencerParams!N$3:N$98)</f>
        <v>#DIV/0!</v>
      </c>
      <c r="AQ83" s="24" t="e">
        <f>LOOKUP($G83,SilencerParams!$E$3:$E$98,SilencerParams!O$3:O$98)</f>
        <v>#DIV/0!</v>
      </c>
      <c r="AR83" s="24" t="e">
        <f>LOOKUP($G83,SilencerParams!$E$3:$E$98,SilencerParams!P$3:P$98)</f>
        <v>#DIV/0!</v>
      </c>
      <c r="AS83" s="24" t="e">
        <f>LOOKUP($G83,SilencerParams!$E$3:$E$98,SilencerParams!Q$3:Q$98)</f>
        <v>#DIV/0!</v>
      </c>
      <c r="AT83" s="24" t="e">
        <f>LOOKUP($G83,SilencerParams!$E$3:$E$98,SilencerParams!R$3:R$98)</f>
        <v>#DIV/0!</v>
      </c>
      <c r="AU83" s="151" t="e">
        <f>LOOKUP($G83,SilencerParams!$E$3:$E$98,SilencerParams!S$3:S$98)</f>
        <v>#DIV/0!</v>
      </c>
      <c r="AV83" s="151" t="e">
        <f>LOOKUP($G83,SilencerParams!$E$3:$E$98,SilencerParams!T$3:T$98)</f>
        <v>#DIV/0!</v>
      </c>
      <c r="AW83" s="151" t="e">
        <f>LOOKUP($G83,SilencerParams!$E$3:$E$98,SilencerParams!U$3:U$98)</f>
        <v>#DIV/0!</v>
      </c>
      <c r="AX83" s="151" t="e">
        <f>LOOKUP($G83,SilencerParams!$E$3:$E$98,SilencerParams!V$3:V$98)</f>
        <v>#DIV/0!</v>
      </c>
      <c r="AY83" s="151" t="e">
        <f>LOOKUP($G83,SilencerParams!$E$3:$E$98,SilencerParams!W$3:W$98)</f>
        <v>#DIV/0!</v>
      </c>
      <c r="AZ83" s="151" t="e">
        <f>LOOKUP($G83,SilencerParams!$E$3:$E$98,SilencerParams!X$3:X$98)</f>
        <v>#DIV/0!</v>
      </c>
      <c r="BA83" s="151" t="e">
        <f>LOOKUP($G83,SilencerParams!$E$3:$E$98,SilencerParams!Y$3:Y$98)</f>
        <v>#DIV/0!</v>
      </c>
      <c r="BB83" s="151" t="e">
        <f>LOOKUP($G83,SilencerParams!$E$3:$E$98,SilencerParams!Z$3:Z$98)</f>
        <v>#DIV/0!</v>
      </c>
      <c r="BC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LOOKUP(IF(MROUND($AL83,2)&lt;=$AL83,CONCATENATE($D83,IF($F83&gt;=1000,$F83,CONCATENATE(0,$F83)),CONCATENATE(0,MROUND($AL83,2)+2)),CONCATENATE($D83,IF($F83&gt;=1000,$F83,CONCATENATE(0,$F83)),CONCATENATE(0,MROUND($AL83,2)-2))),SilencerParams!$E$3:$E$98,SilencerParams!S$3:S$98)</f>
        <v>#DIV/0!</v>
      </c>
      <c r="BD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LOOKUP(IF(MROUND($AL83,2)&lt;=$AL83,CONCATENATE($D83,IF($F83&gt;=1000,$F83,CONCATENATE(0,$F83)),CONCATENATE(0,MROUND($AL83,2)+2)),CONCATENATE($D83,IF($F83&gt;=1000,$F83,CONCATENATE(0,$F83)),CONCATENATE(0,MROUND($AL83,2)-2))),SilencerParams!$E$3:$E$98,SilencerParams!T$3:T$98)</f>
        <v>#DIV/0!</v>
      </c>
      <c r="BE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LOOKUP(IF(MROUND($AL83,2)&lt;=$AL83,CONCATENATE($D83,IF($F83&gt;=1000,$F83,CONCATENATE(0,$F83)),CONCATENATE(0,MROUND($AL83,2)+2)),CONCATENATE($D83,IF($F83&gt;=1000,$F83,CONCATENATE(0,$F83)),CONCATENATE(0,MROUND($AL83,2)-2))),SilencerParams!$E$3:$E$98,SilencerParams!U$3:U$98)</f>
        <v>#DIV/0!</v>
      </c>
      <c r="BF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LOOKUP(IF(MROUND($AL83,2)&lt;=$AL83,CONCATENATE($D83,IF($F83&gt;=1000,$F83,CONCATENATE(0,$F83)),CONCATENATE(0,MROUND($AL83,2)+2)),CONCATENATE($D83,IF($F83&gt;=1000,$F83,CONCATENATE(0,$F83)),CONCATENATE(0,MROUND($AL83,2)-2))),SilencerParams!$E$3:$E$98,SilencerParams!V$3:V$98)</f>
        <v>#DIV/0!</v>
      </c>
      <c r="BG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LOOKUP(IF(MROUND($AL83,2)&lt;=$AL83,CONCATENATE($D83,IF($F83&gt;=1000,$F83,CONCATENATE(0,$F83)),CONCATENATE(0,MROUND($AL83,2)+2)),CONCATENATE($D83,IF($F83&gt;=1000,$F83,CONCATENATE(0,$F83)),CONCATENATE(0,MROUND($AL83,2)-2))),SilencerParams!$E$3:$E$98,SilencerParams!W$3:W$98)</f>
        <v>#DIV/0!</v>
      </c>
      <c r="BH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LOOKUP(IF(MROUND($AL83,2)&lt;=$AL83,CONCATENATE($D83,IF($F83&gt;=1000,$F83,CONCATENATE(0,$F83)),CONCATENATE(0,MROUND($AL83,2)+2)),CONCATENATE($D83,IF($F83&gt;=1000,$F83,CONCATENATE(0,$F83)),CONCATENATE(0,MROUND($AL83,2)-2))),SilencerParams!$E$3:$E$98,SilencerParams!X$3:X$98)</f>
        <v>#DIV/0!</v>
      </c>
      <c r="BI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LOOKUP(IF(MROUND($AL83,2)&lt;=$AL83,CONCATENATE($D83,IF($F83&gt;=1000,$F83,CONCATENATE(0,$F83)),CONCATENATE(0,MROUND($AL83,2)+2)),CONCATENATE($D83,IF($F83&gt;=1000,$F83,CONCATENATE(0,$F83)),CONCATENATE(0,MROUND($AL83,2)-2))),SilencerParams!$E$3:$E$98,SilencerParams!Y$3:Y$98)</f>
        <v>#DIV/0!</v>
      </c>
      <c r="BJ83" s="151" t="e">
        <f>LOOKUP(IF(MROUND($AL83,2)&lt;=$AL83,CONCATENATE($D83,IF($F83&gt;=1000,$F83,CONCATENATE(0,$F83)),CONCATENATE(0,MROUND($AL83,2)+2)),CONCATENATE($D83,IF($F83&gt;=1000,$F83,CONCATENATE(0,$F83)),CONCATENATE(0,MROUND($AL83,2)-2))),SilencerParams!$E$3:$E$98,SilencerParams!Z$3:Z$98)</f>
        <v>#DIV/0!</v>
      </c>
      <c r="BK83" s="151" t="e">
        <f>IF($AL83&lt;2,LOOKUP(CONCATENATE($D83,IF($E83&gt;=1000,$E83,CONCATENATE(0,$E83)),"02"),SilencerParams!$E$3:$E$98,SilencerParams!S$3:S$98)/(LOG10(2)-LOG10(0.0001))*(LOG10($AL83)-LOG10(0.0001)),(BC83-AU83)/(LOG10(IF(MROUND($AL83,2)&lt;=$AL83,MROUND($AL83,2)+2,MROUND($AL83,2)-2))-LOG10(MROUND($AL83,2)))*(LOG10($AL83)-LOG10(MROUND($AL83,2)))+AU83)</f>
        <v>#DIV/0!</v>
      </c>
      <c r="BL83" s="151" t="e">
        <f>IF($AL83&lt;2,LOOKUP(CONCATENATE($D83,IF($E83&gt;=1000,$E83,CONCATENATE(0,$E83)),"02"),SilencerParams!$E$3:$E$98,SilencerParams!T$3:T$98)/(LOG10(2)-LOG10(0.0001))*(LOG10($AL83)-LOG10(0.0001)),(BD83-AV83)/(LOG10(IF(MROUND($AL83,2)&lt;=$AL83,MROUND($AL83,2)+2,MROUND($AL83,2)-2))-LOG10(MROUND($AL83,2)))*(LOG10($AL83)-LOG10(MROUND($AL83,2)))+AV83)</f>
        <v>#DIV/0!</v>
      </c>
      <c r="BM83" s="151" t="e">
        <f>IF($AL83&lt;2,LOOKUP(CONCATENATE($D83,IF($E83&gt;=1000,$E83,CONCATENATE(0,$E83)),"02"),SilencerParams!$E$3:$E$98,SilencerParams!U$3:U$98)/(LOG10(2)-LOG10(0.0001))*(LOG10($AL83)-LOG10(0.0001)),(BE83-AW83)/(LOG10(IF(MROUND($AL83,2)&lt;=$AL83,MROUND($AL83,2)+2,MROUND($AL83,2)-2))-LOG10(MROUND($AL83,2)))*(LOG10($AL83)-LOG10(MROUND($AL83,2)))+AW83)</f>
        <v>#DIV/0!</v>
      </c>
      <c r="BN83" s="151" t="e">
        <f>IF($AL83&lt;2,LOOKUP(CONCATENATE($D83,IF($E83&gt;=1000,$E83,CONCATENATE(0,$E83)),"02"),SilencerParams!$E$3:$E$98,SilencerParams!V$3:V$98)/(LOG10(2)-LOG10(0.0001))*(LOG10($AL83)-LOG10(0.0001)),(BF83-AX83)/(LOG10(IF(MROUND($AL83,2)&lt;=$AL83,MROUND($AL83,2)+2,MROUND($AL83,2)-2))-LOG10(MROUND($AL83,2)))*(LOG10($AL83)-LOG10(MROUND($AL83,2)))+AX83)</f>
        <v>#DIV/0!</v>
      </c>
      <c r="BO83" s="151" t="e">
        <f>IF($AL83&lt;2,LOOKUP(CONCATENATE($D83,IF($E83&gt;=1000,$E83,CONCATENATE(0,$E83)),"02"),SilencerParams!$E$3:$E$98,SilencerParams!W$3:W$98)/(LOG10(2)-LOG10(0.0001))*(LOG10($AL83)-LOG10(0.0001)),(BG83-AY83)/(LOG10(IF(MROUND($AL83,2)&lt;=$AL83,MROUND($AL83,2)+2,MROUND($AL83,2)-2))-LOG10(MROUND($AL83,2)))*(LOG10($AL83)-LOG10(MROUND($AL83,2)))+AY83)</f>
        <v>#DIV/0!</v>
      </c>
      <c r="BP83" s="151" t="e">
        <f>IF($AL83&lt;2,LOOKUP(CONCATENATE($D83,IF($E83&gt;=1000,$E83,CONCATENATE(0,$E83)),"02"),SilencerParams!$E$3:$E$98,SilencerParams!X$3:X$98)/(LOG10(2)-LOG10(0.0001))*(LOG10($AL83)-LOG10(0.0001)),(BH83-AZ83)/(LOG10(IF(MROUND($AL83,2)&lt;=$AL83,MROUND($AL83,2)+2,MROUND($AL83,2)-2))-LOG10(MROUND($AL83,2)))*(LOG10($AL83)-LOG10(MROUND($AL83,2)))+AZ83)</f>
        <v>#DIV/0!</v>
      </c>
      <c r="BQ83" s="151" t="e">
        <f>IF($AL83&lt;2,LOOKUP(CONCATENATE($D83,IF($E83&gt;=1000,$E83,CONCATENATE(0,$E83)),"02"),SilencerParams!$E$3:$E$98,SilencerParams!Y$3:Y$98)/(LOG10(2)-LOG10(0.0001))*(LOG10($AL83)-LOG10(0.0001)),(BI83-BA83)/(LOG10(IF(MROUND($AL83,2)&lt;=$AL83,MROUND($AL83,2)+2,MROUND($AL83,2)-2))-LOG10(MROUND($AL83,2)))*(LOG10($AL83)-LOG10(MROUND($AL83,2)))+BA83)</f>
        <v>#DIV/0!</v>
      </c>
      <c r="BR83" s="151" t="e">
        <f>IF($AL83&lt;2,LOOKUP(CONCATENATE($D83,IF($E83&gt;=1000,$E83,CONCATENATE(0,$E83)),"02"),SilencerParams!$E$3:$E$98,SilencerParams!Z$3:Z$98)/(LOG10(2)-LOG10(0.0001))*(LOG10($AL83)-LOG10(0.0001)),(BJ83-BB83)/(LOG10(IF(MROUND($AL83,2)&lt;=$AL83,MROUND($AL83,2)+2,MROUND($AL83,2)-2))-LOG10(MROUND($AL83,2)))*(LOG10($AL83)-LOG10(MROUND($AL83,2)))+BB83)</f>
        <v>#DIV/0!</v>
      </c>
      <c r="BS83" s="24" t="e">
        <f t="shared" si="45"/>
        <v>#DIV/0!</v>
      </c>
      <c r="BT83" s="24" t="e">
        <f t="shared" si="46"/>
        <v>#DIV/0!</v>
      </c>
      <c r="BU83" s="24" t="e">
        <f t="shared" si="47"/>
        <v>#DIV/0!</v>
      </c>
      <c r="BV83" s="24" t="e">
        <f t="shared" si="48"/>
        <v>#DIV/0!</v>
      </c>
      <c r="BW83" s="24" t="e">
        <f t="shared" si="49"/>
        <v>#DIV/0!</v>
      </c>
      <c r="BX83" s="24" t="e">
        <f t="shared" si="50"/>
        <v>#DIV/0!</v>
      </c>
      <c r="BY83" s="24" t="e">
        <f t="shared" si="51"/>
        <v>#DIV/0!</v>
      </c>
      <c r="BZ83" s="24" t="e">
        <f t="shared" si="52"/>
        <v>#DIV/0!</v>
      </c>
      <c r="CA83" s="24" t="e">
        <f>10*LOG10(IF(BS83="",0,POWER(10,((BS83+'ModelParams Lw'!$O$4)/10))) +IF(BT83="",0,POWER(10,((BT83+'ModelParams Lw'!$P$4)/10))) +IF(BU83="",0,POWER(10,((BU83+'ModelParams Lw'!$Q$4)/10))) +IF(BV83="",0,POWER(10,((BV83+'ModelParams Lw'!$R$4)/10))) +IF(BW83="",0,POWER(10,((BW83+'ModelParams Lw'!$S$4)/10))) +IF(BX83="",0,POWER(10,((BX83+'ModelParams Lw'!$T$4)/10))) +IF(BY83="",0,POWER(10,((BY83+'ModelParams Lw'!$U$4)/10)))+IF(BZ83="",0,POWER(10,((BZ83+'ModelParams Lw'!$V$4)/10))))</f>
        <v>#DIV/0!</v>
      </c>
      <c r="CB83" s="24" t="e">
        <f t="shared" si="53"/>
        <v>#DIV/0!</v>
      </c>
      <c r="CC83" s="24" t="e">
        <f>(BS83-'ModelParams Lw'!O$10)/'ModelParams Lw'!O$11</f>
        <v>#DIV/0!</v>
      </c>
      <c r="CD83" s="24" t="e">
        <f>(BT83-'ModelParams Lw'!P$10)/'ModelParams Lw'!P$11</f>
        <v>#DIV/0!</v>
      </c>
      <c r="CE83" s="24" t="e">
        <f>(BU83-'ModelParams Lw'!Q$10)/'ModelParams Lw'!Q$11</f>
        <v>#DIV/0!</v>
      </c>
      <c r="CF83" s="24" t="e">
        <f>(BV83-'ModelParams Lw'!R$10)/'ModelParams Lw'!R$11</f>
        <v>#DIV/0!</v>
      </c>
      <c r="CG83" s="24" t="e">
        <f>(BW83-'ModelParams Lw'!S$10)/'ModelParams Lw'!S$11</f>
        <v>#DIV/0!</v>
      </c>
      <c r="CH83" s="24" t="e">
        <f>(BX83-'ModelParams Lw'!T$10)/'ModelParams Lw'!T$11</f>
        <v>#DIV/0!</v>
      </c>
      <c r="CI83" s="24" t="e">
        <f>(BY83-'ModelParams Lw'!U$10)/'ModelParams Lw'!U$11</f>
        <v>#DIV/0!</v>
      </c>
      <c r="CJ83" s="24" t="e">
        <f>(BZ83-'ModelParams Lw'!V$10)/'ModelParams Lw'!V$11</f>
        <v>#DIV/0!</v>
      </c>
      <c r="CK83" s="24">
        <f>IF(Calcul!$E88="SW",'ModelParams Lw'!C$18+'ModelParams Lw'!C$19*LOG(CK$3)+'ModelParams Lw'!C$20*(PI()/4*($D83/1000)^2),IF('ModelParams Lw'!C$21+'ModelParams Lw'!C$22*LOG(CK$3)+'ModelParams Lw'!C$23*(PI()/4*($D83/1000)^2)&lt;'ModelParams Lw'!C$18+'ModelParams Lw'!C$19*LOG(CK$3)+'ModelParams Lw'!C$20*(PI()/4*($D83/1000)^2),'ModelParams Lw'!C$18+'ModelParams Lw'!C$19*LOG(CK$3)+'ModelParams Lw'!C$20*(PI()/4*($D83/1000)^2),'ModelParams Lw'!C$21+'ModelParams Lw'!C$22*LOG(CK$3)+'ModelParams Lw'!C$23*(PI()/4*($D83/1000)^2)))</f>
        <v>31.246735224896717</v>
      </c>
      <c r="CL83" s="24">
        <f>IF(Calcul!$E88="SW",'ModelParams Lw'!D$18+'ModelParams Lw'!D$19*LOG(CL$3)+'ModelParams Lw'!D$20*(PI()/4*($D83/1000)^2),IF('ModelParams Lw'!D$21+'ModelParams Lw'!D$22*LOG(CL$3)+'ModelParams Lw'!D$23*(PI()/4*($D83/1000)^2)&lt;'ModelParams Lw'!D$18+'ModelParams Lw'!D$19*LOG(CL$3)+'ModelParams Lw'!D$20*(PI()/4*($D83/1000)^2),'ModelParams Lw'!D$18+'ModelParams Lw'!D$19*LOG(CL$3)+'ModelParams Lw'!D$20*(PI()/4*($D83/1000)^2),'ModelParams Lw'!D$21+'ModelParams Lw'!D$22*LOG(CL$3)+'ModelParams Lw'!D$23*(PI()/4*($D83/1000)^2)))</f>
        <v>39.203910379364636</v>
      </c>
      <c r="CM83" s="24">
        <f>IF(Calcul!$E88="SW",'ModelParams Lw'!E$18+'ModelParams Lw'!E$19*LOG(CM$3)+'ModelParams Lw'!E$20*(PI()/4*($D83/1000)^2),IF('ModelParams Lw'!E$21+'ModelParams Lw'!E$22*LOG(CM$3)+'ModelParams Lw'!E$23*(PI()/4*($D83/1000)^2)&lt;'ModelParams Lw'!E$18+'ModelParams Lw'!E$19*LOG(CM$3)+'ModelParams Lw'!E$20*(PI()/4*($D83/1000)^2),'ModelParams Lw'!E$18+'ModelParams Lw'!E$19*LOG(CM$3)+'ModelParams Lw'!E$20*(PI()/4*($D83/1000)^2),'ModelParams Lw'!E$21+'ModelParams Lw'!E$22*LOG(CM$3)+'ModelParams Lw'!E$23*(PI()/4*($D83/1000)^2)))</f>
        <v>38.761096154158118</v>
      </c>
      <c r="CN83" s="24">
        <f>IF(Calcul!$E88="SW",'ModelParams Lw'!F$18+'ModelParams Lw'!F$19*LOG(CN$3)+'ModelParams Lw'!F$20*(PI()/4*($D83/1000)^2),IF('ModelParams Lw'!F$21+'ModelParams Lw'!F$22*LOG(CN$3)+'ModelParams Lw'!F$23*(PI()/4*($D83/1000)^2)&lt;'ModelParams Lw'!F$18+'ModelParams Lw'!F$19*LOG(CN$3)+'ModelParams Lw'!F$20*(PI()/4*($D83/1000)^2),'ModelParams Lw'!F$18+'ModelParams Lw'!F$19*LOG(CN$3)+'ModelParams Lw'!F$20*(PI()/4*($D83/1000)^2),'ModelParams Lw'!F$21+'ModelParams Lw'!F$22*LOG(CN$3)+'ModelParams Lw'!F$23*(PI()/4*($D83/1000)^2)))</f>
        <v>42.457901012674256</v>
      </c>
      <c r="CO83" s="24">
        <f>IF(Calcul!$E88="SW",'ModelParams Lw'!G$18+'ModelParams Lw'!G$19*LOG(CO$3)+'ModelParams Lw'!G$20*(PI()/4*($D83/1000)^2),IF('ModelParams Lw'!G$21+'ModelParams Lw'!G$22*LOG(CO$3)+'ModelParams Lw'!G$23*(PI()/4*($D83/1000)^2)&lt;'ModelParams Lw'!G$18+'ModelParams Lw'!G$19*LOG(CO$3)+'ModelParams Lw'!G$20*(PI()/4*($D83/1000)^2),'ModelParams Lw'!G$18+'ModelParams Lw'!G$19*LOG(CO$3)+'ModelParams Lw'!G$20*(PI()/4*($D83/1000)^2),'ModelParams Lw'!G$21+'ModelParams Lw'!G$22*LOG(CO$3)+'ModelParams Lw'!G$23*(PI()/4*($D83/1000)^2)))</f>
        <v>39.983812335865188</v>
      </c>
      <c r="CP83" s="24">
        <f>IF(Calcul!$E88="SW",'ModelParams Lw'!H$18+'ModelParams Lw'!H$19*LOG(CP$3)+'ModelParams Lw'!H$20*(PI()/4*($D83/1000)^2),IF('ModelParams Lw'!H$21+'ModelParams Lw'!H$22*LOG(CP$3)+'ModelParams Lw'!H$23*(PI()/4*($D83/1000)^2)&lt;'ModelParams Lw'!H$18+'ModelParams Lw'!H$19*LOG(CP$3)+'ModelParams Lw'!H$20*(PI()/4*($D83/1000)^2),'ModelParams Lw'!H$18+'ModelParams Lw'!H$19*LOG(CP$3)+'ModelParams Lw'!H$20*(PI()/4*($D83/1000)^2),'ModelParams Lw'!H$21+'ModelParams Lw'!H$22*LOG(CP$3)+'ModelParams Lw'!H$23*(PI()/4*($D83/1000)^2)))</f>
        <v>40.306137042572608</v>
      </c>
      <c r="CQ83" s="24">
        <f>IF(Calcul!$E88="SW",'ModelParams Lw'!I$18+'ModelParams Lw'!I$19*LOG(CQ$3)+'ModelParams Lw'!I$20*(PI()/4*($D83/1000)^2),IF('ModelParams Lw'!I$21+'ModelParams Lw'!I$22*LOG(CQ$3)+'ModelParams Lw'!I$23*(PI()/4*($D83/1000)^2)&lt;'ModelParams Lw'!I$18+'ModelParams Lw'!I$19*LOG(CQ$3)+'ModelParams Lw'!I$20*(PI()/4*($D83/1000)^2),'ModelParams Lw'!I$18+'ModelParams Lw'!I$19*LOG(CQ$3)+'ModelParams Lw'!I$20*(PI()/4*($D83/1000)^2),'ModelParams Lw'!I$21+'ModelParams Lw'!I$22*LOG(CQ$3)+'ModelParams Lw'!I$23*(PI()/4*($D83/1000)^2)))</f>
        <v>35.604370798776131</v>
      </c>
      <c r="CR83" s="24">
        <f>IF(Calcul!$E88="SW",'ModelParams Lw'!J$18+'ModelParams Lw'!J$19*LOG(CR$3)+'ModelParams Lw'!J$20*(PI()/4*($D83/1000)^2),IF('ModelParams Lw'!J$21+'ModelParams Lw'!J$22*LOG(CR$3)+'ModelParams Lw'!J$23*(PI()/4*($D83/1000)^2)&lt;'ModelParams Lw'!J$18+'ModelParams Lw'!J$19*LOG(CR$3)+'ModelParams Lw'!J$20*(PI()/4*($D83/1000)^2),'ModelParams Lw'!J$18+'ModelParams Lw'!J$19*LOG(CR$3)+'ModelParams Lw'!J$20*(PI()/4*($D83/1000)^2),'ModelParams Lw'!J$21+'ModelParams Lw'!J$22*LOG(CR$3)+'ModelParams Lw'!J$23*(PI()/4*($D83/1000)^2)))</f>
        <v>26.405199060578074</v>
      </c>
      <c r="CS83" s="24" t="e">
        <f t="shared" si="30"/>
        <v>#DIV/0!</v>
      </c>
      <c r="CT83" s="24" t="e">
        <f t="shared" si="31"/>
        <v>#DIV/0!</v>
      </c>
      <c r="CU83" s="24" t="e">
        <f t="shared" si="32"/>
        <v>#DIV/0!</v>
      </c>
      <c r="CV83" s="24" t="e">
        <f t="shared" si="33"/>
        <v>#DIV/0!</v>
      </c>
      <c r="CW83" s="24" t="e">
        <f t="shared" si="34"/>
        <v>#DIV/0!</v>
      </c>
      <c r="CX83" s="24" t="e">
        <f t="shared" si="35"/>
        <v>#DIV/0!</v>
      </c>
      <c r="CY83" s="24" t="e">
        <f t="shared" si="36"/>
        <v>#DIV/0!</v>
      </c>
      <c r="CZ83" s="24" t="e">
        <f t="shared" si="37"/>
        <v>#DIV/0!</v>
      </c>
      <c r="DA83" s="24" t="e">
        <f>10*LOG10(IF(CS83="",0,POWER(10,((CS83+'ModelParams Lw'!$O$4)/10))) +IF(CT83="",0,POWER(10,((CT83+'ModelParams Lw'!$P$4)/10))) +IF(CU83="",0,POWER(10,((CU83+'ModelParams Lw'!$Q$4)/10))) +IF(CV83="",0,POWER(10,((CV83+'ModelParams Lw'!$R$4)/10))) +IF(CW83="",0,POWER(10,((CW83+'ModelParams Lw'!$S$4)/10))) +IF(CX83="",0,POWER(10,((CX83+'ModelParams Lw'!$T$4)/10))) +IF(CY83="",0,POWER(10,((CY83+'ModelParams Lw'!$U$4)/10)))+IF(CZ83="",0,POWER(10,((CZ83+'ModelParams Lw'!$V$4)/10))))</f>
        <v>#DIV/0!</v>
      </c>
      <c r="DB83" s="24" t="e">
        <f t="shared" si="54"/>
        <v>#DIV/0!</v>
      </c>
      <c r="DC83" s="24" t="e">
        <f>(CS83-'ModelParams Lw'!$O$10)/'ModelParams Lw'!$O$11</f>
        <v>#DIV/0!</v>
      </c>
      <c r="DD83" s="24" t="e">
        <f>(CT83-'ModelParams Lw'!$P$10)/'ModelParams Lw'!$P$11</f>
        <v>#DIV/0!</v>
      </c>
      <c r="DE83" s="24" t="e">
        <f>(CU83-'ModelParams Lw'!$Q$10)/'ModelParams Lw'!$Q$11</f>
        <v>#DIV/0!</v>
      </c>
      <c r="DF83" s="24" t="e">
        <f>(CV83-'ModelParams Lw'!$R$10)/'ModelParams Lw'!$R$11</f>
        <v>#DIV/0!</v>
      </c>
      <c r="DG83" s="24" t="e">
        <f>(CW83-'ModelParams Lw'!$S$10)/'ModelParams Lw'!$S$11</f>
        <v>#DIV/0!</v>
      </c>
      <c r="DH83" s="24" t="e">
        <f>(CX83-'ModelParams Lw'!$T$10)/'ModelParams Lw'!$T$11</f>
        <v>#DIV/0!</v>
      </c>
      <c r="DI83" s="24" t="e">
        <f>(CY83-'ModelParams Lw'!$U$10)/'ModelParams Lw'!$U$11</f>
        <v>#DIV/0!</v>
      </c>
      <c r="DJ83" s="24" t="e">
        <f>(CZ83-'ModelParams Lw'!$V$10)/'ModelParams Lw'!$V$11</f>
        <v>#DIV/0!</v>
      </c>
    </row>
    <row r="84" spans="1:114">
      <c r="A84" s="12">
        <f>Calcul!B86</f>
        <v>0</v>
      </c>
      <c r="B84" s="12">
        <f t="shared" si="38"/>
        <v>0</v>
      </c>
      <c r="C84" s="12">
        <f>Calcul!C86</f>
        <v>0</v>
      </c>
      <c r="D84" s="12">
        <f>Calcul!D89</f>
        <v>0</v>
      </c>
      <c r="E84" s="12">
        <f t="shared" si="39"/>
        <v>400</v>
      </c>
      <c r="F84" s="12">
        <f t="shared" si="40"/>
        <v>900</v>
      </c>
      <c r="G84" s="12" t="e">
        <f t="shared" si="41"/>
        <v>#DIV/0!</v>
      </c>
      <c r="H84" s="24" t="e">
        <f t="shared" si="42"/>
        <v>#DIV/0!</v>
      </c>
      <c r="I84" s="24">
        <f>'ModelParams Lw'!$B$6*EXP('ModelParams Lw'!$C$6*D84)</f>
        <v>-0.98585217513044054</v>
      </c>
      <c r="J84" s="24">
        <f>'ModelParams Lw'!$B$7*D84^2+'ModelParams Lw'!$C$7*D84+'ModelParams Lw'!$D$7</f>
        <v>-7.1</v>
      </c>
      <c r="K84" s="24">
        <f>'ModelParams Lw'!$B$8*D84^2+'ModelParams Lw'!$C$8*D84+'ModelParams Lw'!$D$8</f>
        <v>46.485999999999997</v>
      </c>
      <c r="L84" s="21" t="e">
        <f t="shared" si="56"/>
        <v>#DIV/0!</v>
      </c>
      <c r="M84" s="21" t="e">
        <f t="shared" si="55"/>
        <v>#DIV/0!</v>
      </c>
      <c r="N84" s="21" t="e">
        <f t="shared" si="55"/>
        <v>#DIV/0!</v>
      </c>
      <c r="O84" s="21" t="e">
        <f t="shared" si="55"/>
        <v>#DIV/0!</v>
      </c>
      <c r="P84" s="21" t="e">
        <f t="shared" si="55"/>
        <v>#DIV/0!</v>
      </c>
      <c r="Q84" s="21" t="e">
        <f t="shared" si="55"/>
        <v>#DIV/0!</v>
      </c>
      <c r="R84" s="21" t="e">
        <f t="shared" si="55"/>
        <v>#DIV/0!</v>
      </c>
      <c r="S84" s="21" t="e">
        <f t="shared" si="55"/>
        <v>#DIV/0!</v>
      </c>
      <c r="T84" s="24" t="e">
        <f>'ModelParams Lw'!$B$3+'ModelParams Lw'!$B$4*LOG10($B84/3600/(PI()/4*($D84/1000)^2))+'ModelParams Lw'!$B$5*LOG10(2*$H84/(1.2*($B84/3600/(PI()/4*($D84/1000)^2))^2))+10*LOG10($D84/1000)+L84</f>
        <v>#DIV/0!</v>
      </c>
      <c r="U84" s="24" t="e">
        <f>'ModelParams Lw'!$B$3+'ModelParams Lw'!$B$4*LOG10($B84/3600/(PI()/4*($D84/1000)^2))+'ModelParams Lw'!$B$5*LOG10(2*$H84/(1.2*($B84/3600/(PI()/4*($D84/1000)^2))^2))+10*LOG10($D84/1000)+M84</f>
        <v>#DIV/0!</v>
      </c>
      <c r="V84" s="24" t="e">
        <f>'ModelParams Lw'!$B$3+'ModelParams Lw'!$B$4*LOG10($B84/3600/(PI()/4*($D84/1000)^2))+'ModelParams Lw'!$B$5*LOG10(2*$H84/(1.2*($B84/3600/(PI()/4*($D84/1000)^2))^2))+10*LOG10($D84/1000)+N84</f>
        <v>#DIV/0!</v>
      </c>
      <c r="W84" s="24" t="e">
        <f>'ModelParams Lw'!$B$3+'ModelParams Lw'!$B$4*LOG10($B84/3600/(PI()/4*($D84/1000)^2))+'ModelParams Lw'!$B$5*LOG10(2*$H84/(1.2*($B84/3600/(PI()/4*($D84/1000)^2))^2))+10*LOG10($D84/1000)+O84</f>
        <v>#DIV/0!</v>
      </c>
      <c r="X84" s="24" t="e">
        <f>'ModelParams Lw'!$B$3+'ModelParams Lw'!$B$4*LOG10($B84/3600/(PI()/4*($D84/1000)^2))+'ModelParams Lw'!$B$5*LOG10(2*$H84/(1.2*($B84/3600/(PI()/4*($D84/1000)^2))^2))+10*LOG10($D84/1000)+P84</f>
        <v>#DIV/0!</v>
      </c>
      <c r="Y84" s="24" t="e">
        <f>'ModelParams Lw'!$B$3+'ModelParams Lw'!$B$4*LOG10($B84/3600/(PI()/4*($D84/1000)^2))+'ModelParams Lw'!$B$5*LOG10(2*$H84/(1.2*($B84/3600/(PI()/4*($D84/1000)^2))^2))+10*LOG10($D84/1000)+Q84</f>
        <v>#DIV/0!</v>
      </c>
      <c r="Z84" s="24" t="e">
        <f>'ModelParams Lw'!$B$3+'ModelParams Lw'!$B$4*LOG10($B84/3600/(PI()/4*($D84/1000)^2))+'ModelParams Lw'!$B$5*LOG10(2*$H84/(1.2*($B84/3600/(PI()/4*($D84/1000)^2))^2))+10*LOG10($D84/1000)+R84</f>
        <v>#DIV/0!</v>
      </c>
      <c r="AA84" s="24" t="e">
        <f>'ModelParams Lw'!$B$3+'ModelParams Lw'!$B$4*LOG10($B84/3600/(PI()/4*($D84/1000)^2))+'ModelParams Lw'!$B$5*LOG10(2*$H84/(1.2*($B84/3600/(PI()/4*($D84/1000)^2))^2))+10*LOG10($D84/1000)+S84</f>
        <v>#DIV/0!</v>
      </c>
      <c r="AB84" s="24" t="e">
        <f>10*LOG10(IF(T84="",0,POWER(10,((T84+'ModelParams Lw'!$O$4)/10))) +IF(U84="",0,POWER(10,((U84+'ModelParams Lw'!$P$4)/10))) +IF(V84="",0,POWER(10,((V84+'ModelParams Lw'!$Q$4)/10))) +IF(W84="",0,POWER(10,((W84+'ModelParams Lw'!$R$4)/10))) +IF(X84="",0,POWER(10,((X84+'ModelParams Lw'!$S$4)/10))) +IF(Y84="",0,POWER(10,((Y84+'ModelParams Lw'!$T$4)/10))) +IF(Z84="",0,POWER(10,((Z84+'ModelParams Lw'!$U$4)/10)))+IF(AA84="",0,POWER(10,((AA84+'ModelParams Lw'!$V$4)/10))))</f>
        <v>#DIV/0!</v>
      </c>
      <c r="AC84" s="24" t="e">
        <f t="shared" si="43"/>
        <v>#DIV/0!</v>
      </c>
      <c r="AD84" s="24" t="e">
        <f>(T84-'ModelParams Lw'!O$10)/'ModelParams Lw'!O$11</f>
        <v>#DIV/0!</v>
      </c>
      <c r="AE84" s="24" t="e">
        <f>(U84-'ModelParams Lw'!P$10)/'ModelParams Lw'!P$11</f>
        <v>#DIV/0!</v>
      </c>
      <c r="AF84" s="24" t="e">
        <f>(V84-'ModelParams Lw'!Q$10)/'ModelParams Lw'!Q$11</f>
        <v>#DIV/0!</v>
      </c>
      <c r="AG84" s="24" t="e">
        <f>(W84-'ModelParams Lw'!R$10)/'ModelParams Lw'!R$11</f>
        <v>#DIV/0!</v>
      </c>
      <c r="AH84" s="24" t="e">
        <f>(X84-'ModelParams Lw'!S$10)/'ModelParams Lw'!S$11</f>
        <v>#DIV/0!</v>
      </c>
      <c r="AI84" s="24" t="e">
        <f>(Y84-'ModelParams Lw'!T$10)/'ModelParams Lw'!T$11</f>
        <v>#DIV/0!</v>
      </c>
      <c r="AJ84" s="24" t="e">
        <f>(Z84-'ModelParams Lw'!U$10)/'ModelParams Lw'!U$11</f>
        <v>#DIV/0!</v>
      </c>
      <c r="AK84" s="24" t="e">
        <f>(AA84-'ModelParams Lw'!V$10)/'ModelParams Lw'!V$11</f>
        <v>#DIV/0!</v>
      </c>
      <c r="AL84" s="24" t="e">
        <f t="shared" si="44"/>
        <v>#DIV/0!</v>
      </c>
      <c r="AM84" s="24" t="e">
        <f>LOOKUP($G84,SilencerParams!$E$3:$E$98,SilencerParams!K$3:K$98)</f>
        <v>#DIV/0!</v>
      </c>
      <c r="AN84" s="24" t="e">
        <f>LOOKUP($G84,SilencerParams!$E$3:$E$98,SilencerParams!L$3:L$98)</f>
        <v>#DIV/0!</v>
      </c>
      <c r="AO84" s="24" t="e">
        <f>LOOKUP($G84,SilencerParams!$E$3:$E$98,SilencerParams!M$3:M$98)</f>
        <v>#DIV/0!</v>
      </c>
      <c r="AP84" s="24" t="e">
        <f>LOOKUP($G84,SilencerParams!$E$3:$E$98,SilencerParams!N$3:N$98)</f>
        <v>#DIV/0!</v>
      </c>
      <c r="AQ84" s="24" t="e">
        <f>LOOKUP($G84,SilencerParams!$E$3:$E$98,SilencerParams!O$3:O$98)</f>
        <v>#DIV/0!</v>
      </c>
      <c r="AR84" s="24" t="e">
        <f>LOOKUP($G84,SilencerParams!$E$3:$E$98,SilencerParams!P$3:P$98)</f>
        <v>#DIV/0!</v>
      </c>
      <c r="AS84" s="24" t="e">
        <f>LOOKUP($G84,SilencerParams!$E$3:$E$98,SilencerParams!Q$3:Q$98)</f>
        <v>#DIV/0!</v>
      </c>
      <c r="AT84" s="24" t="e">
        <f>LOOKUP($G84,SilencerParams!$E$3:$E$98,SilencerParams!R$3:R$98)</f>
        <v>#DIV/0!</v>
      </c>
      <c r="AU84" s="151" t="e">
        <f>LOOKUP($G84,SilencerParams!$E$3:$E$98,SilencerParams!S$3:S$98)</f>
        <v>#DIV/0!</v>
      </c>
      <c r="AV84" s="151" t="e">
        <f>LOOKUP($G84,SilencerParams!$E$3:$E$98,SilencerParams!T$3:T$98)</f>
        <v>#DIV/0!</v>
      </c>
      <c r="AW84" s="151" t="e">
        <f>LOOKUP($G84,SilencerParams!$E$3:$E$98,SilencerParams!U$3:U$98)</f>
        <v>#DIV/0!</v>
      </c>
      <c r="AX84" s="151" t="e">
        <f>LOOKUP($G84,SilencerParams!$E$3:$E$98,SilencerParams!V$3:V$98)</f>
        <v>#DIV/0!</v>
      </c>
      <c r="AY84" s="151" t="e">
        <f>LOOKUP($G84,SilencerParams!$E$3:$E$98,SilencerParams!W$3:W$98)</f>
        <v>#DIV/0!</v>
      </c>
      <c r="AZ84" s="151" t="e">
        <f>LOOKUP($G84,SilencerParams!$E$3:$E$98,SilencerParams!X$3:X$98)</f>
        <v>#DIV/0!</v>
      </c>
      <c r="BA84" s="151" t="e">
        <f>LOOKUP($G84,SilencerParams!$E$3:$E$98,SilencerParams!Y$3:Y$98)</f>
        <v>#DIV/0!</v>
      </c>
      <c r="BB84" s="151" t="e">
        <f>LOOKUP($G84,SilencerParams!$E$3:$E$98,SilencerParams!Z$3:Z$98)</f>
        <v>#DIV/0!</v>
      </c>
      <c r="BC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LOOKUP(IF(MROUND($AL84,2)&lt;=$AL84,CONCATENATE($D84,IF($F84&gt;=1000,$F84,CONCATENATE(0,$F84)),CONCATENATE(0,MROUND($AL84,2)+2)),CONCATENATE($D84,IF($F84&gt;=1000,$F84,CONCATENATE(0,$F84)),CONCATENATE(0,MROUND($AL84,2)-2))),SilencerParams!$E$3:$E$98,SilencerParams!S$3:S$98)</f>
        <v>#DIV/0!</v>
      </c>
      <c r="BD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LOOKUP(IF(MROUND($AL84,2)&lt;=$AL84,CONCATENATE($D84,IF($F84&gt;=1000,$F84,CONCATENATE(0,$F84)),CONCATENATE(0,MROUND($AL84,2)+2)),CONCATENATE($D84,IF($F84&gt;=1000,$F84,CONCATENATE(0,$F84)),CONCATENATE(0,MROUND($AL84,2)-2))),SilencerParams!$E$3:$E$98,SilencerParams!T$3:T$98)</f>
        <v>#DIV/0!</v>
      </c>
      <c r="BE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LOOKUP(IF(MROUND($AL84,2)&lt;=$AL84,CONCATENATE($D84,IF($F84&gt;=1000,$F84,CONCATENATE(0,$F84)),CONCATENATE(0,MROUND($AL84,2)+2)),CONCATENATE($D84,IF($F84&gt;=1000,$F84,CONCATENATE(0,$F84)),CONCATENATE(0,MROUND($AL84,2)-2))),SilencerParams!$E$3:$E$98,SilencerParams!U$3:U$98)</f>
        <v>#DIV/0!</v>
      </c>
      <c r="BF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LOOKUP(IF(MROUND($AL84,2)&lt;=$AL84,CONCATENATE($D84,IF($F84&gt;=1000,$F84,CONCATENATE(0,$F84)),CONCATENATE(0,MROUND($AL84,2)+2)),CONCATENATE($D84,IF($F84&gt;=1000,$F84,CONCATENATE(0,$F84)),CONCATENATE(0,MROUND($AL84,2)-2))),SilencerParams!$E$3:$E$98,SilencerParams!V$3:V$98)</f>
        <v>#DIV/0!</v>
      </c>
      <c r="BG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LOOKUP(IF(MROUND($AL84,2)&lt;=$AL84,CONCATENATE($D84,IF($F84&gt;=1000,$F84,CONCATENATE(0,$F84)),CONCATENATE(0,MROUND($AL84,2)+2)),CONCATENATE($D84,IF($F84&gt;=1000,$F84,CONCATENATE(0,$F84)),CONCATENATE(0,MROUND($AL84,2)-2))),SilencerParams!$E$3:$E$98,SilencerParams!W$3:W$98)</f>
        <v>#DIV/0!</v>
      </c>
      <c r="BH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LOOKUP(IF(MROUND($AL84,2)&lt;=$AL84,CONCATENATE($D84,IF($F84&gt;=1000,$F84,CONCATENATE(0,$F84)),CONCATENATE(0,MROUND($AL84,2)+2)),CONCATENATE($D84,IF($F84&gt;=1000,$F84,CONCATENATE(0,$F84)),CONCATENATE(0,MROUND($AL84,2)-2))),SilencerParams!$E$3:$E$98,SilencerParams!X$3:X$98)</f>
        <v>#DIV/0!</v>
      </c>
      <c r="BI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LOOKUP(IF(MROUND($AL84,2)&lt;=$AL84,CONCATENATE($D84,IF($F84&gt;=1000,$F84,CONCATENATE(0,$F84)),CONCATENATE(0,MROUND($AL84,2)+2)),CONCATENATE($D84,IF($F84&gt;=1000,$F84,CONCATENATE(0,$F84)),CONCATENATE(0,MROUND($AL84,2)-2))),SilencerParams!$E$3:$E$98,SilencerParams!Y$3:Y$98)</f>
        <v>#DIV/0!</v>
      </c>
      <c r="BJ84" s="151" t="e">
        <f>LOOKUP(IF(MROUND($AL84,2)&lt;=$AL84,CONCATENATE($D84,IF($F84&gt;=1000,$F84,CONCATENATE(0,$F84)),CONCATENATE(0,MROUND($AL84,2)+2)),CONCATENATE($D84,IF($F84&gt;=1000,$F84,CONCATENATE(0,$F84)),CONCATENATE(0,MROUND($AL84,2)-2))),SilencerParams!$E$3:$E$98,SilencerParams!Z$3:Z$98)</f>
        <v>#DIV/0!</v>
      </c>
      <c r="BK84" s="151" t="e">
        <f>IF($AL84&lt;2,LOOKUP(CONCATENATE($D84,IF($E84&gt;=1000,$E84,CONCATENATE(0,$E84)),"02"),SilencerParams!$E$3:$E$98,SilencerParams!S$3:S$98)/(LOG10(2)-LOG10(0.0001))*(LOG10($AL84)-LOG10(0.0001)),(BC84-AU84)/(LOG10(IF(MROUND($AL84,2)&lt;=$AL84,MROUND($AL84,2)+2,MROUND($AL84,2)-2))-LOG10(MROUND($AL84,2)))*(LOG10($AL84)-LOG10(MROUND($AL84,2)))+AU84)</f>
        <v>#DIV/0!</v>
      </c>
      <c r="BL84" s="151" t="e">
        <f>IF($AL84&lt;2,LOOKUP(CONCATENATE($D84,IF($E84&gt;=1000,$E84,CONCATENATE(0,$E84)),"02"),SilencerParams!$E$3:$E$98,SilencerParams!T$3:T$98)/(LOG10(2)-LOG10(0.0001))*(LOG10($AL84)-LOG10(0.0001)),(BD84-AV84)/(LOG10(IF(MROUND($AL84,2)&lt;=$AL84,MROUND($AL84,2)+2,MROUND($AL84,2)-2))-LOG10(MROUND($AL84,2)))*(LOG10($AL84)-LOG10(MROUND($AL84,2)))+AV84)</f>
        <v>#DIV/0!</v>
      </c>
      <c r="BM84" s="151" t="e">
        <f>IF($AL84&lt;2,LOOKUP(CONCATENATE($D84,IF($E84&gt;=1000,$E84,CONCATENATE(0,$E84)),"02"),SilencerParams!$E$3:$E$98,SilencerParams!U$3:U$98)/(LOG10(2)-LOG10(0.0001))*(LOG10($AL84)-LOG10(0.0001)),(BE84-AW84)/(LOG10(IF(MROUND($AL84,2)&lt;=$AL84,MROUND($AL84,2)+2,MROUND($AL84,2)-2))-LOG10(MROUND($AL84,2)))*(LOG10($AL84)-LOG10(MROUND($AL84,2)))+AW84)</f>
        <v>#DIV/0!</v>
      </c>
      <c r="BN84" s="151" t="e">
        <f>IF($AL84&lt;2,LOOKUP(CONCATENATE($D84,IF($E84&gt;=1000,$E84,CONCATENATE(0,$E84)),"02"),SilencerParams!$E$3:$E$98,SilencerParams!V$3:V$98)/(LOG10(2)-LOG10(0.0001))*(LOG10($AL84)-LOG10(0.0001)),(BF84-AX84)/(LOG10(IF(MROUND($AL84,2)&lt;=$AL84,MROUND($AL84,2)+2,MROUND($AL84,2)-2))-LOG10(MROUND($AL84,2)))*(LOG10($AL84)-LOG10(MROUND($AL84,2)))+AX84)</f>
        <v>#DIV/0!</v>
      </c>
      <c r="BO84" s="151" t="e">
        <f>IF($AL84&lt;2,LOOKUP(CONCATENATE($D84,IF($E84&gt;=1000,$E84,CONCATENATE(0,$E84)),"02"),SilencerParams!$E$3:$E$98,SilencerParams!W$3:W$98)/(LOG10(2)-LOG10(0.0001))*(LOG10($AL84)-LOG10(0.0001)),(BG84-AY84)/(LOG10(IF(MROUND($AL84,2)&lt;=$AL84,MROUND($AL84,2)+2,MROUND($AL84,2)-2))-LOG10(MROUND($AL84,2)))*(LOG10($AL84)-LOG10(MROUND($AL84,2)))+AY84)</f>
        <v>#DIV/0!</v>
      </c>
      <c r="BP84" s="151" t="e">
        <f>IF($AL84&lt;2,LOOKUP(CONCATENATE($D84,IF($E84&gt;=1000,$E84,CONCATENATE(0,$E84)),"02"),SilencerParams!$E$3:$E$98,SilencerParams!X$3:X$98)/(LOG10(2)-LOG10(0.0001))*(LOG10($AL84)-LOG10(0.0001)),(BH84-AZ84)/(LOG10(IF(MROUND($AL84,2)&lt;=$AL84,MROUND($AL84,2)+2,MROUND($AL84,2)-2))-LOG10(MROUND($AL84,2)))*(LOG10($AL84)-LOG10(MROUND($AL84,2)))+AZ84)</f>
        <v>#DIV/0!</v>
      </c>
      <c r="BQ84" s="151" t="e">
        <f>IF($AL84&lt;2,LOOKUP(CONCATENATE($D84,IF($E84&gt;=1000,$E84,CONCATENATE(0,$E84)),"02"),SilencerParams!$E$3:$E$98,SilencerParams!Y$3:Y$98)/(LOG10(2)-LOG10(0.0001))*(LOG10($AL84)-LOG10(0.0001)),(BI84-BA84)/(LOG10(IF(MROUND($AL84,2)&lt;=$AL84,MROUND($AL84,2)+2,MROUND($AL84,2)-2))-LOG10(MROUND($AL84,2)))*(LOG10($AL84)-LOG10(MROUND($AL84,2)))+BA84)</f>
        <v>#DIV/0!</v>
      </c>
      <c r="BR84" s="151" t="e">
        <f>IF($AL84&lt;2,LOOKUP(CONCATENATE($D84,IF($E84&gt;=1000,$E84,CONCATENATE(0,$E84)),"02"),SilencerParams!$E$3:$E$98,SilencerParams!Z$3:Z$98)/(LOG10(2)-LOG10(0.0001))*(LOG10($AL84)-LOG10(0.0001)),(BJ84-BB84)/(LOG10(IF(MROUND($AL84,2)&lt;=$AL84,MROUND($AL84,2)+2,MROUND($AL84,2)-2))-LOG10(MROUND($AL84,2)))*(LOG10($AL84)-LOG10(MROUND($AL84,2)))+BB84)</f>
        <v>#DIV/0!</v>
      </c>
      <c r="BS84" s="24" t="e">
        <f t="shared" si="45"/>
        <v>#DIV/0!</v>
      </c>
      <c r="BT84" s="24" t="e">
        <f t="shared" si="46"/>
        <v>#DIV/0!</v>
      </c>
      <c r="BU84" s="24" t="e">
        <f t="shared" si="47"/>
        <v>#DIV/0!</v>
      </c>
      <c r="BV84" s="24" t="e">
        <f t="shared" si="48"/>
        <v>#DIV/0!</v>
      </c>
      <c r="BW84" s="24" t="e">
        <f t="shared" si="49"/>
        <v>#DIV/0!</v>
      </c>
      <c r="BX84" s="24" t="e">
        <f t="shared" si="50"/>
        <v>#DIV/0!</v>
      </c>
      <c r="BY84" s="24" t="e">
        <f t="shared" si="51"/>
        <v>#DIV/0!</v>
      </c>
      <c r="BZ84" s="24" t="e">
        <f t="shared" si="52"/>
        <v>#DIV/0!</v>
      </c>
      <c r="CA84" s="24" t="e">
        <f>10*LOG10(IF(BS84="",0,POWER(10,((BS84+'ModelParams Lw'!$O$4)/10))) +IF(BT84="",0,POWER(10,((BT84+'ModelParams Lw'!$P$4)/10))) +IF(BU84="",0,POWER(10,((BU84+'ModelParams Lw'!$Q$4)/10))) +IF(BV84="",0,POWER(10,((BV84+'ModelParams Lw'!$R$4)/10))) +IF(BW84="",0,POWER(10,((BW84+'ModelParams Lw'!$S$4)/10))) +IF(BX84="",0,POWER(10,((BX84+'ModelParams Lw'!$T$4)/10))) +IF(BY84="",0,POWER(10,((BY84+'ModelParams Lw'!$U$4)/10)))+IF(BZ84="",0,POWER(10,((BZ84+'ModelParams Lw'!$V$4)/10))))</f>
        <v>#DIV/0!</v>
      </c>
      <c r="CB84" s="24" t="e">
        <f t="shared" si="53"/>
        <v>#DIV/0!</v>
      </c>
      <c r="CC84" s="24" t="e">
        <f>(BS84-'ModelParams Lw'!O$10)/'ModelParams Lw'!O$11</f>
        <v>#DIV/0!</v>
      </c>
      <c r="CD84" s="24" t="e">
        <f>(BT84-'ModelParams Lw'!P$10)/'ModelParams Lw'!P$11</f>
        <v>#DIV/0!</v>
      </c>
      <c r="CE84" s="24" t="e">
        <f>(BU84-'ModelParams Lw'!Q$10)/'ModelParams Lw'!Q$11</f>
        <v>#DIV/0!</v>
      </c>
      <c r="CF84" s="24" t="e">
        <f>(BV84-'ModelParams Lw'!R$10)/'ModelParams Lw'!R$11</f>
        <v>#DIV/0!</v>
      </c>
      <c r="CG84" s="24" t="e">
        <f>(BW84-'ModelParams Lw'!S$10)/'ModelParams Lw'!S$11</f>
        <v>#DIV/0!</v>
      </c>
      <c r="CH84" s="24" t="e">
        <f>(BX84-'ModelParams Lw'!T$10)/'ModelParams Lw'!T$11</f>
        <v>#DIV/0!</v>
      </c>
      <c r="CI84" s="24" t="e">
        <f>(BY84-'ModelParams Lw'!U$10)/'ModelParams Lw'!U$11</f>
        <v>#DIV/0!</v>
      </c>
      <c r="CJ84" s="24" t="e">
        <f>(BZ84-'ModelParams Lw'!V$10)/'ModelParams Lw'!V$11</f>
        <v>#DIV/0!</v>
      </c>
      <c r="CK84" s="24">
        <f>IF(Calcul!$E89="SW",'ModelParams Lw'!C$18+'ModelParams Lw'!C$19*LOG(CK$3)+'ModelParams Lw'!C$20*(PI()/4*($D84/1000)^2),IF('ModelParams Lw'!C$21+'ModelParams Lw'!C$22*LOG(CK$3)+'ModelParams Lw'!C$23*(PI()/4*($D84/1000)^2)&lt;'ModelParams Lw'!C$18+'ModelParams Lw'!C$19*LOG(CK$3)+'ModelParams Lw'!C$20*(PI()/4*($D84/1000)^2),'ModelParams Lw'!C$18+'ModelParams Lw'!C$19*LOG(CK$3)+'ModelParams Lw'!C$20*(PI()/4*($D84/1000)^2),'ModelParams Lw'!C$21+'ModelParams Lw'!C$22*LOG(CK$3)+'ModelParams Lw'!C$23*(PI()/4*($D84/1000)^2)))</f>
        <v>31.246735224896717</v>
      </c>
      <c r="CL84" s="24">
        <f>IF(Calcul!$E89="SW",'ModelParams Lw'!D$18+'ModelParams Lw'!D$19*LOG(CL$3)+'ModelParams Lw'!D$20*(PI()/4*($D84/1000)^2),IF('ModelParams Lw'!D$21+'ModelParams Lw'!D$22*LOG(CL$3)+'ModelParams Lw'!D$23*(PI()/4*($D84/1000)^2)&lt;'ModelParams Lw'!D$18+'ModelParams Lw'!D$19*LOG(CL$3)+'ModelParams Lw'!D$20*(PI()/4*($D84/1000)^2),'ModelParams Lw'!D$18+'ModelParams Lw'!D$19*LOG(CL$3)+'ModelParams Lw'!D$20*(PI()/4*($D84/1000)^2),'ModelParams Lw'!D$21+'ModelParams Lw'!D$22*LOG(CL$3)+'ModelParams Lw'!D$23*(PI()/4*($D84/1000)^2)))</f>
        <v>39.203910379364636</v>
      </c>
      <c r="CM84" s="24">
        <f>IF(Calcul!$E89="SW",'ModelParams Lw'!E$18+'ModelParams Lw'!E$19*LOG(CM$3)+'ModelParams Lw'!E$20*(PI()/4*($D84/1000)^2),IF('ModelParams Lw'!E$21+'ModelParams Lw'!E$22*LOG(CM$3)+'ModelParams Lw'!E$23*(PI()/4*($D84/1000)^2)&lt;'ModelParams Lw'!E$18+'ModelParams Lw'!E$19*LOG(CM$3)+'ModelParams Lw'!E$20*(PI()/4*($D84/1000)^2),'ModelParams Lw'!E$18+'ModelParams Lw'!E$19*LOG(CM$3)+'ModelParams Lw'!E$20*(PI()/4*($D84/1000)^2),'ModelParams Lw'!E$21+'ModelParams Lw'!E$22*LOG(CM$3)+'ModelParams Lw'!E$23*(PI()/4*($D84/1000)^2)))</f>
        <v>38.761096154158118</v>
      </c>
      <c r="CN84" s="24">
        <f>IF(Calcul!$E89="SW",'ModelParams Lw'!F$18+'ModelParams Lw'!F$19*LOG(CN$3)+'ModelParams Lw'!F$20*(PI()/4*($D84/1000)^2),IF('ModelParams Lw'!F$21+'ModelParams Lw'!F$22*LOG(CN$3)+'ModelParams Lw'!F$23*(PI()/4*($D84/1000)^2)&lt;'ModelParams Lw'!F$18+'ModelParams Lw'!F$19*LOG(CN$3)+'ModelParams Lw'!F$20*(PI()/4*($D84/1000)^2),'ModelParams Lw'!F$18+'ModelParams Lw'!F$19*LOG(CN$3)+'ModelParams Lw'!F$20*(PI()/4*($D84/1000)^2),'ModelParams Lw'!F$21+'ModelParams Lw'!F$22*LOG(CN$3)+'ModelParams Lw'!F$23*(PI()/4*($D84/1000)^2)))</f>
        <v>42.457901012674256</v>
      </c>
      <c r="CO84" s="24">
        <f>IF(Calcul!$E89="SW",'ModelParams Lw'!G$18+'ModelParams Lw'!G$19*LOG(CO$3)+'ModelParams Lw'!G$20*(PI()/4*($D84/1000)^2),IF('ModelParams Lw'!G$21+'ModelParams Lw'!G$22*LOG(CO$3)+'ModelParams Lw'!G$23*(PI()/4*($D84/1000)^2)&lt;'ModelParams Lw'!G$18+'ModelParams Lw'!G$19*LOG(CO$3)+'ModelParams Lw'!G$20*(PI()/4*($D84/1000)^2),'ModelParams Lw'!G$18+'ModelParams Lw'!G$19*LOG(CO$3)+'ModelParams Lw'!G$20*(PI()/4*($D84/1000)^2),'ModelParams Lw'!G$21+'ModelParams Lw'!G$22*LOG(CO$3)+'ModelParams Lw'!G$23*(PI()/4*($D84/1000)^2)))</f>
        <v>39.983812335865188</v>
      </c>
      <c r="CP84" s="24">
        <f>IF(Calcul!$E89="SW",'ModelParams Lw'!H$18+'ModelParams Lw'!H$19*LOG(CP$3)+'ModelParams Lw'!H$20*(PI()/4*($D84/1000)^2),IF('ModelParams Lw'!H$21+'ModelParams Lw'!H$22*LOG(CP$3)+'ModelParams Lw'!H$23*(PI()/4*($D84/1000)^2)&lt;'ModelParams Lw'!H$18+'ModelParams Lw'!H$19*LOG(CP$3)+'ModelParams Lw'!H$20*(PI()/4*($D84/1000)^2),'ModelParams Lw'!H$18+'ModelParams Lw'!H$19*LOG(CP$3)+'ModelParams Lw'!H$20*(PI()/4*($D84/1000)^2),'ModelParams Lw'!H$21+'ModelParams Lw'!H$22*LOG(CP$3)+'ModelParams Lw'!H$23*(PI()/4*($D84/1000)^2)))</f>
        <v>40.306137042572608</v>
      </c>
      <c r="CQ84" s="24">
        <f>IF(Calcul!$E89="SW",'ModelParams Lw'!I$18+'ModelParams Lw'!I$19*LOG(CQ$3)+'ModelParams Lw'!I$20*(PI()/4*($D84/1000)^2),IF('ModelParams Lw'!I$21+'ModelParams Lw'!I$22*LOG(CQ$3)+'ModelParams Lw'!I$23*(PI()/4*($D84/1000)^2)&lt;'ModelParams Lw'!I$18+'ModelParams Lw'!I$19*LOG(CQ$3)+'ModelParams Lw'!I$20*(PI()/4*($D84/1000)^2),'ModelParams Lw'!I$18+'ModelParams Lw'!I$19*LOG(CQ$3)+'ModelParams Lw'!I$20*(PI()/4*($D84/1000)^2),'ModelParams Lw'!I$21+'ModelParams Lw'!I$22*LOG(CQ$3)+'ModelParams Lw'!I$23*(PI()/4*($D84/1000)^2)))</f>
        <v>35.604370798776131</v>
      </c>
      <c r="CR84" s="24">
        <f>IF(Calcul!$E89="SW",'ModelParams Lw'!J$18+'ModelParams Lw'!J$19*LOG(CR$3)+'ModelParams Lw'!J$20*(PI()/4*($D84/1000)^2),IF('ModelParams Lw'!J$21+'ModelParams Lw'!J$22*LOG(CR$3)+'ModelParams Lw'!J$23*(PI()/4*($D84/1000)^2)&lt;'ModelParams Lw'!J$18+'ModelParams Lw'!J$19*LOG(CR$3)+'ModelParams Lw'!J$20*(PI()/4*($D84/1000)^2),'ModelParams Lw'!J$18+'ModelParams Lw'!J$19*LOG(CR$3)+'ModelParams Lw'!J$20*(PI()/4*($D84/1000)^2),'ModelParams Lw'!J$21+'ModelParams Lw'!J$22*LOG(CR$3)+'ModelParams Lw'!J$23*(PI()/4*($D84/1000)^2)))</f>
        <v>26.405199060578074</v>
      </c>
      <c r="CS84" s="24" t="e">
        <f t="shared" si="30"/>
        <v>#DIV/0!</v>
      </c>
      <c r="CT84" s="24" t="e">
        <f t="shared" si="31"/>
        <v>#DIV/0!</v>
      </c>
      <c r="CU84" s="24" t="e">
        <f t="shared" si="32"/>
        <v>#DIV/0!</v>
      </c>
      <c r="CV84" s="24" t="e">
        <f t="shared" si="33"/>
        <v>#DIV/0!</v>
      </c>
      <c r="CW84" s="24" t="e">
        <f t="shared" si="34"/>
        <v>#DIV/0!</v>
      </c>
      <c r="CX84" s="24" t="e">
        <f t="shared" si="35"/>
        <v>#DIV/0!</v>
      </c>
      <c r="CY84" s="24" t="e">
        <f t="shared" si="36"/>
        <v>#DIV/0!</v>
      </c>
      <c r="CZ84" s="24" t="e">
        <f t="shared" si="37"/>
        <v>#DIV/0!</v>
      </c>
      <c r="DA84" s="24" t="e">
        <f>10*LOG10(IF(CS84="",0,POWER(10,((CS84+'ModelParams Lw'!$O$4)/10))) +IF(CT84="",0,POWER(10,((CT84+'ModelParams Lw'!$P$4)/10))) +IF(CU84="",0,POWER(10,((CU84+'ModelParams Lw'!$Q$4)/10))) +IF(CV84="",0,POWER(10,((CV84+'ModelParams Lw'!$R$4)/10))) +IF(CW84="",0,POWER(10,((CW84+'ModelParams Lw'!$S$4)/10))) +IF(CX84="",0,POWER(10,((CX84+'ModelParams Lw'!$T$4)/10))) +IF(CY84="",0,POWER(10,((CY84+'ModelParams Lw'!$U$4)/10)))+IF(CZ84="",0,POWER(10,((CZ84+'ModelParams Lw'!$V$4)/10))))</f>
        <v>#DIV/0!</v>
      </c>
      <c r="DB84" s="24" t="e">
        <f t="shared" si="54"/>
        <v>#DIV/0!</v>
      </c>
      <c r="DC84" s="24" t="e">
        <f>(CS84-'ModelParams Lw'!$O$10)/'ModelParams Lw'!$O$11</f>
        <v>#DIV/0!</v>
      </c>
      <c r="DD84" s="24" t="e">
        <f>(CT84-'ModelParams Lw'!$P$10)/'ModelParams Lw'!$P$11</f>
        <v>#DIV/0!</v>
      </c>
      <c r="DE84" s="24" t="e">
        <f>(CU84-'ModelParams Lw'!$Q$10)/'ModelParams Lw'!$Q$11</f>
        <v>#DIV/0!</v>
      </c>
      <c r="DF84" s="24" t="e">
        <f>(CV84-'ModelParams Lw'!$R$10)/'ModelParams Lw'!$R$11</f>
        <v>#DIV/0!</v>
      </c>
      <c r="DG84" s="24" t="e">
        <f>(CW84-'ModelParams Lw'!$S$10)/'ModelParams Lw'!$S$11</f>
        <v>#DIV/0!</v>
      </c>
      <c r="DH84" s="24" t="e">
        <f>(CX84-'ModelParams Lw'!$T$10)/'ModelParams Lw'!$T$11</f>
        <v>#DIV/0!</v>
      </c>
      <c r="DI84" s="24" t="e">
        <f>(CY84-'ModelParams Lw'!$U$10)/'ModelParams Lw'!$U$11</f>
        <v>#DIV/0!</v>
      </c>
      <c r="DJ84" s="24" t="e">
        <f>(CZ84-'ModelParams Lw'!$V$10)/'ModelParams Lw'!$V$11</f>
        <v>#DIV/0!</v>
      </c>
    </row>
    <row r="85" spans="1:114">
      <c r="A85" s="12">
        <f>Calcul!B87</f>
        <v>0</v>
      </c>
      <c r="B85" s="12">
        <f t="shared" si="38"/>
        <v>0</v>
      </c>
      <c r="C85" s="12">
        <f>Calcul!C87</f>
        <v>0</v>
      </c>
      <c r="D85" s="12">
        <f>Calcul!D90</f>
        <v>0</v>
      </c>
      <c r="E85" s="12">
        <f t="shared" si="39"/>
        <v>400</v>
      </c>
      <c r="F85" s="12">
        <f t="shared" si="40"/>
        <v>900</v>
      </c>
      <c r="G85" s="12" t="e">
        <f t="shared" si="41"/>
        <v>#DIV/0!</v>
      </c>
      <c r="H85" s="24" t="e">
        <f t="shared" si="42"/>
        <v>#DIV/0!</v>
      </c>
      <c r="I85" s="24">
        <f>'ModelParams Lw'!$B$6*EXP('ModelParams Lw'!$C$6*D85)</f>
        <v>-0.98585217513044054</v>
      </c>
      <c r="J85" s="24">
        <f>'ModelParams Lw'!$B$7*D85^2+'ModelParams Lw'!$C$7*D85+'ModelParams Lw'!$D$7</f>
        <v>-7.1</v>
      </c>
      <c r="K85" s="24">
        <f>'ModelParams Lw'!$B$8*D85^2+'ModelParams Lw'!$C$8*D85+'ModelParams Lw'!$D$8</f>
        <v>46.485999999999997</v>
      </c>
      <c r="L85" s="21" t="e">
        <f t="shared" si="56"/>
        <v>#DIV/0!</v>
      </c>
      <c r="M85" s="21" t="e">
        <f t="shared" si="55"/>
        <v>#DIV/0!</v>
      </c>
      <c r="N85" s="21" t="e">
        <f t="shared" si="55"/>
        <v>#DIV/0!</v>
      </c>
      <c r="O85" s="21" t="e">
        <f t="shared" si="55"/>
        <v>#DIV/0!</v>
      </c>
      <c r="P85" s="21" t="e">
        <f t="shared" si="55"/>
        <v>#DIV/0!</v>
      </c>
      <c r="Q85" s="21" t="e">
        <f t="shared" si="55"/>
        <v>#DIV/0!</v>
      </c>
      <c r="R85" s="21" t="e">
        <f t="shared" si="55"/>
        <v>#DIV/0!</v>
      </c>
      <c r="S85" s="21" t="e">
        <f t="shared" si="55"/>
        <v>#DIV/0!</v>
      </c>
      <c r="T85" s="24" t="e">
        <f>'ModelParams Lw'!$B$3+'ModelParams Lw'!$B$4*LOG10($B85/3600/(PI()/4*($D85/1000)^2))+'ModelParams Lw'!$B$5*LOG10(2*$H85/(1.2*($B85/3600/(PI()/4*($D85/1000)^2))^2))+10*LOG10($D85/1000)+L85</f>
        <v>#DIV/0!</v>
      </c>
      <c r="U85" s="24" t="e">
        <f>'ModelParams Lw'!$B$3+'ModelParams Lw'!$B$4*LOG10($B85/3600/(PI()/4*($D85/1000)^2))+'ModelParams Lw'!$B$5*LOG10(2*$H85/(1.2*($B85/3600/(PI()/4*($D85/1000)^2))^2))+10*LOG10($D85/1000)+M85</f>
        <v>#DIV/0!</v>
      </c>
      <c r="V85" s="24" t="e">
        <f>'ModelParams Lw'!$B$3+'ModelParams Lw'!$B$4*LOG10($B85/3600/(PI()/4*($D85/1000)^2))+'ModelParams Lw'!$B$5*LOG10(2*$H85/(1.2*($B85/3600/(PI()/4*($D85/1000)^2))^2))+10*LOG10($D85/1000)+N85</f>
        <v>#DIV/0!</v>
      </c>
      <c r="W85" s="24" t="e">
        <f>'ModelParams Lw'!$B$3+'ModelParams Lw'!$B$4*LOG10($B85/3600/(PI()/4*($D85/1000)^2))+'ModelParams Lw'!$B$5*LOG10(2*$H85/(1.2*($B85/3600/(PI()/4*($D85/1000)^2))^2))+10*LOG10($D85/1000)+O85</f>
        <v>#DIV/0!</v>
      </c>
      <c r="X85" s="24" t="e">
        <f>'ModelParams Lw'!$B$3+'ModelParams Lw'!$B$4*LOG10($B85/3600/(PI()/4*($D85/1000)^2))+'ModelParams Lw'!$B$5*LOG10(2*$H85/(1.2*($B85/3600/(PI()/4*($D85/1000)^2))^2))+10*LOG10($D85/1000)+P85</f>
        <v>#DIV/0!</v>
      </c>
      <c r="Y85" s="24" t="e">
        <f>'ModelParams Lw'!$B$3+'ModelParams Lw'!$B$4*LOG10($B85/3600/(PI()/4*($D85/1000)^2))+'ModelParams Lw'!$B$5*LOG10(2*$H85/(1.2*($B85/3600/(PI()/4*($D85/1000)^2))^2))+10*LOG10($D85/1000)+Q85</f>
        <v>#DIV/0!</v>
      </c>
      <c r="Z85" s="24" t="e">
        <f>'ModelParams Lw'!$B$3+'ModelParams Lw'!$B$4*LOG10($B85/3600/(PI()/4*($D85/1000)^2))+'ModelParams Lw'!$B$5*LOG10(2*$H85/(1.2*($B85/3600/(PI()/4*($D85/1000)^2))^2))+10*LOG10($D85/1000)+R85</f>
        <v>#DIV/0!</v>
      </c>
      <c r="AA85" s="24" t="e">
        <f>'ModelParams Lw'!$B$3+'ModelParams Lw'!$B$4*LOG10($B85/3600/(PI()/4*($D85/1000)^2))+'ModelParams Lw'!$B$5*LOG10(2*$H85/(1.2*($B85/3600/(PI()/4*($D85/1000)^2))^2))+10*LOG10($D85/1000)+S85</f>
        <v>#DIV/0!</v>
      </c>
      <c r="AB85" s="24" t="e">
        <f>10*LOG10(IF(T85="",0,POWER(10,((T85+'ModelParams Lw'!$O$4)/10))) +IF(U85="",0,POWER(10,((U85+'ModelParams Lw'!$P$4)/10))) +IF(V85="",0,POWER(10,((V85+'ModelParams Lw'!$Q$4)/10))) +IF(W85="",0,POWER(10,((W85+'ModelParams Lw'!$R$4)/10))) +IF(X85="",0,POWER(10,((X85+'ModelParams Lw'!$S$4)/10))) +IF(Y85="",0,POWER(10,((Y85+'ModelParams Lw'!$T$4)/10))) +IF(Z85="",0,POWER(10,((Z85+'ModelParams Lw'!$U$4)/10)))+IF(AA85="",0,POWER(10,((AA85+'ModelParams Lw'!$V$4)/10))))</f>
        <v>#DIV/0!</v>
      </c>
      <c r="AC85" s="24" t="e">
        <f t="shared" si="43"/>
        <v>#DIV/0!</v>
      </c>
      <c r="AD85" s="24" t="e">
        <f>(T85-'ModelParams Lw'!O$10)/'ModelParams Lw'!O$11</f>
        <v>#DIV/0!</v>
      </c>
      <c r="AE85" s="24" t="e">
        <f>(U85-'ModelParams Lw'!P$10)/'ModelParams Lw'!P$11</f>
        <v>#DIV/0!</v>
      </c>
      <c r="AF85" s="24" t="e">
        <f>(V85-'ModelParams Lw'!Q$10)/'ModelParams Lw'!Q$11</f>
        <v>#DIV/0!</v>
      </c>
      <c r="AG85" s="24" t="e">
        <f>(W85-'ModelParams Lw'!R$10)/'ModelParams Lw'!R$11</f>
        <v>#DIV/0!</v>
      </c>
      <c r="AH85" s="24" t="e">
        <f>(X85-'ModelParams Lw'!S$10)/'ModelParams Lw'!S$11</f>
        <v>#DIV/0!</v>
      </c>
      <c r="AI85" s="24" t="e">
        <f>(Y85-'ModelParams Lw'!T$10)/'ModelParams Lw'!T$11</f>
        <v>#DIV/0!</v>
      </c>
      <c r="AJ85" s="24" t="e">
        <f>(Z85-'ModelParams Lw'!U$10)/'ModelParams Lw'!U$11</f>
        <v>#DIV/0!</v>
      </c>
      <c r="AK85" s="24" t="e">
        <f>(AA85-'ModelParams Lw'!V$10)/'ModelParams Lw'!V$11</f>
        <v>#DIV/0!</v>
      </c>
      <c r="AL85" s="24" t="e">
        <f t="shared" si="44"/>
        <v>#DIV/0!</v>
      </c>
      <c r="AM85" s="24" t="e">
        <f>LOOKUP($G85,SilencerParams!$E$3:$E$98,SilencerParams!K$3:K$98)</f>
        <v>#DIV/0!</v>
      </c>
      <c r="AN85" s="24" t="e">
        <f>LOOKUP($G85,SilencerParams!$E$3:$E$98,SilencerParams!L$3:L$98)</f>
        <v>#DIV/0!</v>
      </c>
      <c r="AO85" s="24" t="e">
        <f>LOOKUP($G85,SilencerParams!$E$3:$E$98,SilencerParams!M$3:M$98)</f>
        <v>#DIV/0!</v>
      </c>
      <c r="AP85" s="24" t="e">
        <f>LOOKUP($G85,SilencerParams!$E$3:$E$98,SilencerParams!N$3:N$98)</f>
        <v>#DIV/0!</v>
      </c>
      <c r="AQ85" s="24" t="e">
        <f>LOOKUP($G85,SilencerParams!$E$3:$E$98,SilencerParams!O$3:O$98)</f>
        <v>#DIV/0!</v>
      </c>
      <c r="AR85" s="24" t="e">
        <f>LOOKUP($G85,SilencerParams!$E$3:$E$98,SilencerParams!P$3:P$98)</f>
        <v>#DIV/0!</v>
      </c>
      <c r="AS85" s="24" t="e">
        <f>LOOKUP($G85,SilencerParams!$E$3:$E$98,SilencerParams!Q$3:Q$98)</f>
        <v>#DIV/0!</v>
      </c>
      <c r="AT85" s="24" t="e">
        <f>LOOKUP($G85,SilencerParams!$E$3:$E$98,SilencerParams!R$3:R$98)</f>
        <v>#DIV/0!</v>
      </c>
      <c r="AU85" s="151" t="e">
        <f>LOOKUP($G85,SilencerParams!$E$3:$E$98,SilencerParams!S$3:S$98)</f>
        <v>#DIV/0!</v>
      </c>
      <c r="AV85" s="151" t="e">
        <f>LOOKUP($G85,SilencerParams!$E$3:$E$98,SilencerParams!T$3:T$98)</f>
        <v>#DIV/0!</v>
      </c>
      <c r="AW85" s="151" t="e">
        <f>LOOKUP($G85,SilencerParams!$E$3:$E$98,SilencerParams!U$3:U$98)</f>
        <v>#DIV/0!</v>
      </c>
      <c r="AX85" s="151" t="e">
        <f>LOOKUP($G85,SilencerParams!$E$3:$E$98,SilencerParams!V$3:V$98)</f>
        <v>#DIV/0!</v>
      </c>
      <c r="AY85" s="151" t="e">
        <f>LOOKUP($G85,SilencerParams!$E$3:$E$98,SilencerParams!W$3:W$98)</f>
        <v>#DIV/0!</v>
      </c>
      <c r="AZ85" s="151" t="e">
        <f>LOOKUP($G85,SilencerParams!$E$3:$E$98,SilencerParams!X$3:X$98)</f>
        <v>#DIV/0!</v>
      </c>
      <c r="BA85" s="151" t="e">
        <f>LOOKUP($G85,SilencerParams!$E$3:$E$98,SilencerParams!Y$3:Y$98)</f>
        <v>#DIV/0!</v>
      </c>
      <c r="BB85" s="151" t="e">
        <f>LOOKUP($G85,SilencerParams!$E$3:$E$98,SilencerParams!Z$3:Z$98)</f>
        <v>#DIV/0!</v>
      </c>
      <c r="BC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LOOKUP(IF(MROUND($AL85,2)&lt;=$AL85,CONCATENATE($D85,IF($F85&gt;=1000,$F85,CONCATENATE(0,$F85)),CONCATENATE(0,MROUND($AL85,2)+2)),CONCATENATE($D85,IF($F85&gt;=1000,$F85,CONCATENATE(0,$F85)),CONCATENATE(0,MROUND($AL85,2)-2))),SilencerParams!$E$3:$E$98,SilencerParams!S$3:S$98)</f>
        <v>#DIV/0!</v>
      </c>
      <c r="BD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LOOKUP(IF(MROUND($AL85,2)&lt;=$AL85,CONCATENATE($D85,IF($F85&gt;=1000,$F85,CONCATENATE(0,$F85)),CONCATENATE(0,MROUND($AL85,2)+2)),CONCATENATE($D85,IF($F85&gt;=1000,$F85,CONCATENATE(0,$F85)),CONCATENATE(0,MROUND($AL85,2)-2))),SilencerParams!$E$3:$E$98,SilencerParams!T$3:T$98)</f>
        <v>#DIV/0!</v>
      </c>
      <c r="BE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LOOKUP(IF(MROUND($AL85,2)&lt;=$AL85,CONCATENATE($D85,IF($F85&gt;=1000,$F85,CONCATENATE(0,$F85)),CONCATENATE(0,MROUND($AL85,2)+2)),CONCATENATE($D85,IF($F85&gt;=1000,$F85,CONCATENATE(0,$F85)),CONCATENATE(0,MROUND($AL85,2)-2))),SilencerParams!$E$3:$E$98,SilencerParams!U$3:U$98)</f>
        <v>#DIV/0!</v>
      </c>
      <c r="BF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LOOKUP(IF(MROUND($AL85,2)&lt;=$AL85,CONCATENATE($D85,IF($F85&gt;=1000,$F85,CONCATENATE(0,$F85)),CONCATENATE(0,MROUND($AL85,2)+2)),CONCATENATE($D85,IF($F85&gt;=1000,$F85,CONCATENATE(0,$F85)),CONCATENATE(0,MROUND($AL85,2)-2))),SilencerParams!$E$3:$E$98,SilencerParams!V$3:V$98)</f>
        <v>#DIV/0!</v>
      </c>
      <c r="BG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LOOKUP(IF(MROUND($AL85,2)&lt;=$AL85,CONCATENATE($D85,IF($F85&gt;=1000,$F85,CONCATENATE(0,$F85)),CONCATENATE(0,MROUND($AL85,2)+2)),CONCATENATE($D85,IF($F85&gt;=1000,$F85,CONCATENATE(0,$F85)),CONCATENATE(0,MROUND($AL85,2)-2))),SilencerParams!$E$3:$E$98,SilencerParams!W$3:W$98)</f>
        <v>#DIV/0!</v>
      </c>
      <c r="BH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LOOKUP(IF(MROUND($AL85,2)&lt;=$AL85,CONCATENATE($D85,IF($F85&gt;=1000,$F85,CONCATENATE(0,$F85)),CONCATENATE(0,MROUND($AL85,2)+2)),CONCATENATE($D85,IF($F85&gt;=1000,$F85,CONCATENATE(0,$F85)),CONCATENATE(0,MROUND($AL85,2)-2))),SilencerParams!$E$3:$E$98,SilencerParams!X$3:X$98)</f>
        <v>#DIV/0!</v>
      </c>
      <c r="BI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LOOKUP(IF(MROUND($AL85,2)&lt;=$AL85,CONCATENATE($D85,IF($F85&gt;=1000,$F85,CONCATENATE(0,$F85)),CONCATENATE(0,MROUND($AL85,2)+2)),CONCATENATE($D85,IF($F85&gt;=1000,$F85,CONCATENATE(0,$F85)),CONCATENATE(0,MROUND($AL85,2)-2))),SilencerParams!$E$3:$E$98,SilencerParams!Y$3:Y$98)</f>
        <v>#DIV/0!</v>
      </c>
      <c r="BJ85" s="151" t="e">
        <f>LOOKUP(IF(MROUND($AL85,2)&lt;=$AL85,CONCATENATE($D85,IF($F85&gt;=1000,$F85,CONCATENATE(0,$F85)),CONCATENATE(0,MROUND($AL85,2)+2)),CONCATENATE($D85,IF($F85&gt;=1000,$F85,CONCATENATE(0,$F85)),CONCATENATE(0,MROUND($AL85,2)-2))),SilencerParams!$E$3:$E$98,SilencerParams!Z$3:Z$98)</f>
        <v>#DIV/0!</v>
      </c>
      <c r="BK85" s="151" t="e">
        <f>IF($AL85&lt;2,LOOKUP(CONCATENATE($D85,IF($E85&gt;=1000,$E85,CONCATENATE(0,$E85)),"02"),SilencerParams!$E$3:$E$98,SilencerParams!S$3:S$98)/(LOG10(2)-LOG10(0.0001))*(LOG10($AL85)-LOG10(0.0001)),(BC85-AU85)/(LOG10(IF(MROUND($AL85,2)&lt;=$AL85,MROUND($AL85,2)+2,MROUND($AL85,2)-2))-LOG10(MROUND($AL85,2)))*(LOG10($AL85)-LOG10(MROUND($AL85,2)))+AU85)</f>
        <v>#DIV/0!</v>
      </c>
      <c r="BL85" s="151" t="e">
        <f>IF($AL85&lt;2,LOOKUP(CONCATENATE($D85,IF($E85&gt;=1000,$E85,CONCATENATE(0,$E85)),"02"),SilencerParams!$E$3:$E$98,SilencerParams!T$3:T$98)/(LOG10(2)-LOG10(0.0001))*(LOG10($AL85)-LOG10(0.0001)),(BD85-AV85)/(LOG10(IF(MROUND($AL85,2)&lt;=$AL85,MROUND($AL85,2)+2,MROUND($AL85,2)-2))-LOG10(MROUND($AL85,2)))*(LOG10($AL85)-LOG10(MROUND($AL85,2)))+AV85)</f>
        <v>#DIV/0!</v>
      </c>
      <c r="BM85" s="151" t="e">
        <f>IF($AL85&lt;2,LOOKUP(CONCATENATE($D85,IF($E85&gt;=1000,$E85,CONCATENATE(0,$E85)),"02"),SilencerParams!$E$3:$E$98,SilencerParams!U$3:U$98)/(LOG10(2)-LOG10(0.0001))*(LOG10($AL85)-LOG10(0.0001)),(BE85-AW85)/(LOG10(IF(MROUND($AL85,2)&lt;=$AL85,MROUND($AL85,2)+2,MROUND($AL85,2)-2))-LOG10(MROUND($AL85,2)))*(LOG10($AL85)-LOG10(MROUND($AL85,2)))+AW85)</f>
        <v>#DIV/0!</v>
      </c>
      <c r="BN85" s="151" t="e">
        <f>IF($AL85&lt;2,LOOKUP(CONCATENATE($D85,IF($E85&gt;=1000,$E85,CONCATENATE(0,$E85)),"02"),SilencerParams!$E$3:$E$98,SilencerParams!V$3:V$98)/(LOG10(2)-LOG10(0.0001))*(LOG10($AL85)-LOG10(0.0001)),(BF85-AX85)/(LOG10(IF(MROUND($AL85,2)&lt;=$AL85,MROUND($AL85,2)+2,MROUND($AL85,2)-2))-LOG10(MROUND($AL85,2)))*(LOG10($AL85)-LOG10(MROUND($AL85,2)))+AX85)</f>
        <v>#DIV/0!</v>
      </c>
      <c r="BO85" s="151" t="e">
        <f>IF($AL85&lt;2,LOOKUP(CONCATENATE($D85,IF($E85&gt;=1000,$E85,CONCATENATE(0,$E85)),"02"),SilencerParams!$E$3:$E$98,SilencerParams!W$3:W$98)/(LOG10(2)-LOG10(0.0001))*(LOG10($AL85)-LOG10(0.0001)),(BG85-AY85)/(LOG10(IF(MROUND($AL85,2)&lt;=$AL85,MROUND($AL85,2)+2,MROUND($AL85,2)-2))-LOG10(MROUND($AL85,2)))*(LOG10($AL85)-LOG10(MROUND($AL85,2)))+AY85)</f>
        <v>#DIV/0!</v>
      </c>
      <c r="BP85" s="151" t="e">
        <f>IF($AL85&lt;2,LOOKUP(CONCATENATE($D85,IF($E85&gt;=1000,$E85,CONCATENATE(0,$E85)),"02"),SilencerParams!$E$3:$E$98,SilencerParams!X$3:X$98)/(LOG10(2)-LOG10(0.0001))*(LOG10($AL85)-LOG10(0.0001)),(BH85-AZ85)/(LOG10(IF(MROUND($AL85,2)&lt;=$AL85,MROUND($AL85,2)+2,MROUND($AL85,2)-2))-LOG10(MROUND($AL85,2)))*(LOG10($AL85)-LOG10(MROUND($AL85,2)))+AZ85)</f>
        <v>#DIV/0!</v>
      </c>
      <c r="BQ85" s="151" t="e">
        <f>IF($AL85&lt;2,LOOKUP(CONCATENATE($D85,IF($E85&gt;=1000,$E85,CONCATENATE(0,$E85)),"02"),SilencerParams!$E$3:$E$98,SilencerParams!Y$3:Y$98)/(LOG10(2)-LOG10(0.0001))*(LOG10($AL85)-LOG10(0.0001)),(BI85-BA85)/(LOG10(IF(MROUND($AL85,2)&lt;=$AL85,MROUND($AL85,2)+2,MROUND($AL85,2)-2))-LOG10(MROUND($AL85,2)))*(LOG10($AL85)-LOG10(MROUND($AL85,2)))+BA85)</f>
        <v>#DIV/0!</v>
      </c>
      <c r="BR85" s="151" t="e">
        <f>IF($AL85&lt;2,LOOKUP(CONCATENATE($D85,IF($E85&gt;=1000,$E85,CONCATENATE(0,$E85)),"02"),SilencerParams!$E$3:$E$98,SilencerParams!Z$3:Z$98)/(LOG10(2)-LOG10(0.0001))*(LOG10($AL85)-LOG10(0.0001)),(BJ85-BB85)/(LOG10(IF(MROUND($AL85,2)&lt;=$AL85,MROUND($AL85,2)+2,MROUND($AL85,2)-2))-LOG10(MROUND($AL85,2)))*(LOG10($AL85)-LOG10(MROUND($AL85,2)))+BB85)</f>
        <v>#DIV/0!</v>
      </c>
      <c r="BS85" s="24" t="e">
        <f t="shared" si="45"/>
        <v>#DIV/0!</v>
      </c>
      <c r="BT85" s="24" t="e">
        <f t="shared" si="46"/>
        <v>#DIV/0!</v>
      </c>
      <c r="BU85" s="24" t="e">
        <f t="shared" si="47"/>
        <v>#DIV/0!</v>
      </c>
      <c r="BV85" s="24" t="e">
        <f t="shared" si="48"/>
        <v>#DIV/0!</v>
      </c>
      <c r="BW85" s="24" t="e">
        <f t="shared" si="49"/>
        <v>#DIV/0!</v>
      </c>
      <c r="BX85" s="24" t="e">
        <f t="shared" si="50"/>
        <v>#DIV/0!</v>
      </c>
      <c r="BY85" s="24" t="e">
        <f t="shared" si="51"/>
        <v>#DIV/0!</v>
      </c>
      <c r="BZ85" s="24" t="e">
        <f t="shared" si="52"/>
        <v>#DIV/0!</v>
      </c>
      <c r="CA85" s="24" t="e">
        <f>10*LOG10(IF(BS85="",0,POWER(10,((BS85+'ModelParams Lw'!$O$4)/10))) +IF(BT85="",0,POWER(10,((BT85+'ModelParams Lw'!$P$4)/10))) +IF(BU85="",0,POWER(10,((BU85+'ModelParams Lw'!$Q$4)/10))) +IF(BV85="",0,POWER(10,((BV85+'ModelParams Lw'!$R$4)/10))) +IF(BW85="",0,POWER(10,((BW85+'ModelParams Lw'!$S$4)/10))) +IF(BX85="",0,POWER(10,((BX85+'ModelParams Lw'!$T$4)/10))) +IF(BY85="",0,POWER(10,((BY85+'ModelParams Lw'!$U$4)/10)))+IF(BZ85="",0,POWER(10,((BZ85+'ModelParams Lw'!$V$4)/10))))</f>
        <v>#DIV/0!</v>
      </c>
      <c r="CB85" s="24" t="e">
        <f t="shared" si="53"/>
        <v>#DIV/0!</v>
      </c>
      <c r="CC85" s="24" t="e">
        <f>(BS85-'ModelParams Lw'!O$10)/'ModelParams Lw'!O$11</f>
        <v>#DIV/0!</v>
      </c>
      <c r="CD85" s="24" t="e">
        <f>(BT85-'ModelParams Lw'!P$10)/'ModelParams Lw'!P$11</f>
        <v>#DIV/0!</v>
      </c>
      <c r="CE85" s="24" t="e">
        <f>(BU85-'ModelParams Lw'!Q$10)/'ModelParams Lw'!Q$11</f>
        <v>#DIV/0!</v>
      </c>
      <c r="CF85" s="24" t="e">
        <f>(BV85-'ModelParams Lw'!R$10)/'ModelParams Lw'!R$11</f>
        <v>#DIV/0!</v>
      </c>
      <c r="CG85" s="24" t="e">
        <f>(BW85-'ModelParams Lw'!S$10)/'ModelParams Lw'!S$11</f>
        <v>#DIV/0!</v>
      </c>
      <c r="CH85" s="24" t="e">
        <f>(BX85-'ModelParams Lw'!T$10)/'ModelParams Lw'!T$11</f>
        <v>#DIV/0!</v>
      </c>
      <c r="CI85" s="24" t="e">
        <f>(BY85-'ModelParams Lw'!U$10)/'ModelParams Lw'!U$11</f>
        <v>#DIV/0!</v>
      </c>
      <c r="CJ85" s="24" t="e">
        <f>(BZ85-'ModelParams Lw'!V$10)/'ModelParams Lw'!V$11</f>
        <v>#DIV/0!</v>
      </c>
      <c r="CK85" s="24">
        <f>IF(Calcul!$E90="SW",'ModelParams Lw'!C$18+'ModelParams Lw'!C$19*LOG(CK$3)+'ModelParams Lw'!C$20*(PI()/4*($D85/1000)^2),IF('ModelParams Lw'!C$21+'ModelParams Lw'!C$22*LOG(CK$3)+'ModelParams Lw'!C$23*(PI()/4*($D85/1000)^2)&lt;'ModelParams Lw'!C$18+'ModelParams Lw'!C$19*LOG(CK$3)+'ModelParams Lw'!C$20*(PI()/4*($D85/1000)^2),'ModelParams Lw'!C$18+'ModelParams Lw'!C$19*LOG(CK$3)+'ModelParams Lw'!C$20*(PI()/4*($D85/1000)^2),'ModelParams Lw'!C$21+'ModelParams Lw'!C$22*LOG(CK$3)+'ModelParams Lw'!C$23*(PI()/4*($D85/1000)^2)))</f>
        <v>31.246735224896717</v>
      </c>
      <c r="CL85" s="24">
        <f>IF(Calcul!$E90="SW",'ModelParams Lw'!D$18+'ModelParams Lw'!D$19*LOG(CL$3)+'ModelParams Lw'!D$20*(PI()/4*($D85/1000)^2),IF('ModelParams Lw'!D$21+'ModelParams Lw'!D$22*LOG(CL$3)+'ModelParams Lw'!D$23*(PI()/4*($D85/1000)^2)&lt;'ModelParams Lw'!D$18+'ModelParams Lw'!D$19*LOG(CL$3)+'ModelParams Lw'!D$20*(PI()/4*($D85/1000)^2),'ModelParams Lw'!D$18+'ModelParams Lw'!D$19*LOG(CL$3)+'ModelParams Lw'!D$20*(PI()/4*($D85/1000)^2),'ModelParams Lw'!D$21+'ModelParams Lw'!D$22*LOG(CL$3)+'ModelParams Lw'!D$23*(PI()/4*($D85/1000)^2)))</f>
        <v>39.203910379364636</v>
      </c>
      <c r="CM85" s="24">
        <f>IF(Calcul!$E90="SW",'ModelParams Lw'!E$18+'ModelParams Lw'!E$19*LOG(CM$3)+'ModelParams Lw'!E$20*(PI()/4*($D85/1000)^2),IF('ModelParams Lw'!E$21+'ModelParams Lw'!E$22*LOG(CM$3)+'ModelParams Lw'!E$23*(PI()/4*($D85/1000)^2)&lt;'ModelParams Lw'!E$18+'ModelParams Lw'!E$19*LOG(CM$3)+'ModelParams Lw'!E$20*(PI()/4*($D85/1000)^2),'ModelParams Lw'!E$18+'ModelParams Lw'!E$19*LOG(CM$3)+'ModelParams Lw'!E$20*(PI()/4*($D85/1000)^2),'ModelParams Lw'!E$21+'ModelParams Lw'!E$22*LOG(CM$3)+'ModelParams Lw'!E$23*(PI()/4*($D85/1000)^2)))</f>
        <v>38.761096154158118</v>
      </c>
      <c r="CN85" s="24">
        <f>IF(Calcul!$E90="SW",'ModelParams Lw'!F$18+'ModelParams Lw'!F$19*LOG(CN$3)+'ModelParams Lw'!F$20*(PI()/4*($D85/1000)^2),IF('ModelParams Lw'!F$21+'ModelParams Lw'!F$22*LOG(CN$3)+'ModelParams Lw'!F$23*(PI()/4*($D85/1000)^2)&lt;'ModelParams Lw'!F$18+'ModelParams Lw'!F$19*LOG(CN$3)+'ModelParams Lw'!F$20*(PI()/4*($D85/1000)^2),'ModelParams Lw'!F$18+'ModelParams Lw'!F$19*LOG(CN$3)+'ModelParams Lw'!F$20*(PI()/4*($D85/1000)^2),'ModelParams Lw'!F$21+'ModelParams Lw'!F$22*LOG(CN$3)+'ModelParams Lw'!F$23*(PI()/4*($D85/1000)^2)))</f>
        <v>42.457901012674256</v>
      </c>
      <c r="CO85" s="24">
        <f>IF(Calcul!$E90="SW",'ModelParams Lw'!G$18+'ModelParams Lw'!G$19*LOG(CO$3)+'ModelParams Lw'!G$20*(PI()/4*($D85/1000)^2),IF('ModelParams Lw'!G$21+'ModelParams Lw'!G$22*LOG(CO$3)+'ModelParams Lw'!G$23*(PI()/4*($D85/1000)^2)&lt;'ModelParams Lw'!G$18+'ModelParams Lw'!G$19*LOG(CO$3)+'ModelParams Lw'!G$20*(PI()/4*($D85/1000)^2),'ModelParams Lw'!G$18+'ModelParams Lw'!G$19*LOG(CO$3)+'ModelParams Lw'!G$20*(PI()/4*($D85/1000)^2),'ModelParams Lw'!G$21+'ModelParams Lw'!G$22*LOG(CO$3)+'ModelParams Lw'!G$23*(PI()/4*($D85/1000)^2)))</f>
        <v>39.983812335865188</v>
      </c>
      <c r="CP85" s="24">
        <f>IF(Calcul!$E90="SW",'ModelParams Lw'!H$18+'ModelParams Lw'!H$19*LOG(CP$3)+'ModelParams Lw'!H$20*(PI()/4*($D85/1000)^2),IF('ModelParams Lw'!H$21+'ModelParams Lw'!H$22*LOG(CP$3)+'ModelParams Lw'!H$23*(PI()/4*($D85/1000)^2)&lt;'ModelParams Lw'!H$18+'ModelParams Lw'!H$19*LOG(CP$3)+'ModelParams Lw'!H$20*(PI()/4*($D85/1000)^2),'ModelParams Lw'!H$18+'ModelParams Lw'!H$19*LOG(CP$3)+'ModelParams Lw'!H$20*(PI()/4*($D85/1000)^2),'ModelParams Lw'!H$21+'ModelParams Lw'!H$22*LOG(CP$3)+'ModelParams Lw'!H$23*(PI()/4*($D85/1000)^2)))</f>
        <v>40.306137042572608</v>
      </c>
      <c r="CQ85" s="24">
        <f>IF(Calcul!$E90="SW",'ModelParams Lw'!I$18+'ModelParams Lw'!I$19*LOG(CQ$3)+'ModelParams Lw'!I$20*(PI()/4*($D85/1000)^2),IF('ModelParams Lw'!I$21+'ModelParams Lw'!I$22*LOG(CQ$3)+'ModelParams Lw'!I$23*(PI()/4*($D85/1000)^2)&lt;'ModelParams Lw'!I$18+'ModelParams Lw'!I$19*LOG(CQ$3)+'ModelParams Lw'!I$20*(PI()/4*($D85/1000)^2),'ModelParams Lw'!I$18+'ModelParams Lw'!I$19*LOG(CQ$3)+'ModelParams Lw'!I$20*(PI()/4*($D85/1000)^2),'ModelParams Lw'!I$21+'ModelParams Lw'!I$22*LOG(CQ$3)+'ModelParams Lw'!I$23*(PI()/4*($D85/1000)^2)))</f>
        <v>35.604370798776131</v>
      </c>
      <c r="CR85" s="24">
        <f>IF(Calcul!$E90="SW",'ModelParams Lw'!J$18+'ModelParams Lw'!J$19*LOG(CR$3)+'ModelParams Lw'!J$20*(PI()/4*($D85/1000)^2),IF('ModelParams Lw'!J$21+'ModelParams Lw'!J$22*LOG(CR$3)+'ModelParams Lw'!J$23*(PI()/4*($D85/1000)^2)&lt;'ModelParams Lw'!J$18+'ModelParams Lw'!J$19*LOG(CR$3)+'ModelParams Lw'!J$20*(PI()/4*($D85/1000)^2),'ModelParams Lw'!J$18+'ModelParams Lw'!J$19*LOG(CR$3)+'ModelParams Lw'!J$20*(PI()/4*($D85/1000)^2),'ModelParams Lw'!J$21+'ModelParams Lw'!J$22*LOG(CR$3)+'ModelParams Lw'!J$23*(PI()/4*($D85/1000)^2)))</f>
        <v>26.405199060578074</v>
      </c>
      <c r="CS85" s="24" t="e">
        <f t="shared" si="30"/>
        <v>#DIV/0!</v>
      </c>
      <c r="CT85" s="24" t="e">
        <f t="shared" si="31"/>
        <v>#DIV/0!</v>
      </c>
      <c r="CU85" s="24" t="e">
        <f t="shared" si="32"/>
        <v>#DIV/0!</v>
      </c>
      <c r="CV85" s="24" t="e">
        <f t="shared" si="33"/>
        <v>#DIV/0!</v>
      </c>
      <c r="CW85" s="24" t="e">
        <f t="shared" si="34"/>
        <v>#DIV/0!</v>
      </c>
      <c r="CX85" s="24" t="e">
        <f t="shared" si="35"/>
        <v>#DIV/0!</v>
      </c>
      <c r="CY85" s="24" t="e">
        <f t="shared" si="36"/>
        <v>#DIV/0!</v>
      </c>
      <c r="CZ85" s="24" t="e">
        <f t="shared" si="37"/>
        <v>#DIV/0!</v>
      </c>
      <c r="DA85" s="24" t="e">
        <f>10*LOG10(IF(CS85="",0,POWER(10,((CS85+'ModelParams Lw'!$O$4)/10))) +IF(CT85="",0,POWER(10,((CT85+'ModelParams Lw'!$P$4)/10))) +IF(CU85="",0,POWER(10,((CU85+'ModelParams Lw'!$Q$4)/10))) +IF(CV85="",0,POWER(10,((CV85+'ModelParams Lw'!$R$4)/10))) +IF(CW85="",0,POWER(10,((CW85+'ModelParams Lw'!$S$4)/10))) +IF(CX85="",0,POWER(10,((CX85+'ModelParams Lw'!$T$4)/10))) +IF(CY85="",0,POWER(10,((CY85+'ModelParams Lw'!$U$4)/10)))+IF(CZ85="",0,POWER(10,((CZ85+'ModelParams Lw'!$V$4)/10))))</f>
        <v>#DIV/0!</v>
      </c>
      <c r="DB85" s="24" t="e">
        <f t="shared" si="54"/>
        <v>#DIV/0!</v>
      </c>
      <c r="DC85" s="24" t="e">
        <f>(CS85-'ModelParams Lw'!$O$10)/'ModelParams Lw'!$O$11</f>
        <v>#DIV/0!</v>
      </c>
      <c r="DD85" s="24" t="e">
        <f>(CT85-'ModelParams Lw'!$P$10)/'ModelParams Lw'!$P$11</f>
        <v>#DIV/0!</v>
      </c>
      <c r="DE85" s="24" t="e">
        <f>(CU85-'ModelParams Lw'!$Q$10)/'ModelParams Lw'!$Q$11</f>
        <v>#DIV/0!</v>
      </c>
      <c r="DF85" s="24" t="e">
        <f>(CV85-'ModelParams Lw'!$R$10)/'ModelParams Lw'!$R$11</f>
        <v>#DIV/0!</v>
      </c>
      <c r="DG85" s="24" t="e">
        <f>(CW85-'ModelParams Lw'!$S$10)/'ModelParams Lw'!$S$11</f>
        <v>#DIV/0!</v>
      </c>
      <c r="DH85" s="24" t="e">
        <f>(CX85-'ModelParams Lw'!$T$10)/'ModelParams Lw'!$T$11</f>
        <v>#DIV/0!</v>
      </c>
      <c r="DI85" s="24" t="e">
        <f>(CY85-'ModelParams Lw'!$U$10)/'ModelParams Lw'!$U$11</f>
        <v>#DIV/0!</v>
      </c>
      <c r="DJ85" s="24" t="e">
        <f>(CZ85-'ModelParams Lw'!$V$10)/'ModelParams Lw'!$V$11</f>
        <v>#DIV/0!</v>
      </c>
    </row>
    <row r="86" spans="1:114">
      <c r="A86" s="12">
        <f>Calcul!B88</f>
        <v>0</v>
      </c>
      <c r="B86" s="12">
        <f t="shared" si="38"/>
        <v>0</v>
      </c>
      <c r="C86" s="12">
        <f>Calcul!C88</f>
        <v>0</v>
      </c>
      <c r="D86" s="12">
        <f>Calcul!D91</f>
        <v>0</v>
      </c>
      <c r="E86" s="12">
        <f t="shared" si="39"/>
        <v>400</v>
      </c>
      <c r="F86" s="12">
        <f t="shared" si="40"/>
        <v>900</v>
      </c>
      <c r="G86" s="12" t="e">
        <f t="shared" si="41"/>
        <v>#DIV/0!</v>
      </c>
      <c r="H86" s="24" t="e">
        <f t="shared" si="42"/>
        <v>#DIV/0!</v>
      </c>
      <c r="I86" s="24">
        <f>'ModelParams Lw'!$B$6*EXP('ModelParams Lw'!$C$6*D86)</f>
        <v>-0.98585217513044054</v>
      </c>
      <c r="J86" s="24">
        <f>'ModelParams Lw'!$B$7*D86^2+'ModelParams Lw'!$C$7*D86+'ModelParams Lw'!$D$7</f>
        <v>-7.1</v>
      </c>
      <c r="K86" s="24">
        <f>'ModelParams Lw'!$B$8*D86^2+'ModelParams Lw'!$C$8*D86+'ModelParams Lw'!$D$8</f>
        <v>46.485999999999997</v>
      </c>
      <c r="L86" s="21" t="e">
        <f t="shared" si="56"/>
        <v>#DIV/0!</v>
      </c>
      <c r="M86" s="21" t="e">
        <f t="shared" si="55"/>
        <v>#DIV/0!</v>
      </c>
      <c r="N86" s="21" t="e">
        <f t="shared" si="55"/>
        <v>#DIV/0!</v>
      </c>
      <c r="O86" s="21" t="e">
        <f t="shared" si="55"/>
        <v>#DIV/0!</v>
      </c>
      <c r="P86" s="21" t="e">
        <f t="shared" si="55"/>
        <v>#DIV/0!</v>
      </c>
      <c r="Q86" s="21" t="e">
        <f t="shared" si="55"/>
        <v>#DIV/0!</v>
      </c>
      <c r="R86" s="21" t="e">
        <f t="shared" si="55"/>
        <v>#DIV/0!</v>
      </c>
      <c r="S86" s="21" t="e">
        <f t="shared" si="55"/>
        <v>#DIV/0!</v>
      </c>
      <c r="T86" s="24" t="e">
        <f>'ModelParams Lw'!$B$3+'ModelParams Lw'!$B$4*LOG10($B86/3600/(PI()/4*($D86/1000)^2))+'ModelParams Lw'!$B$5*LOG10(2*$H86/(1.2*($B86/3600/(PI()/4*($D86/1000)^2))^2))+10*LOG10($D86/1000)+L86</f>
        <v>#DIV/0!</v>
      </c>
      <c r="U86" s="24" t="e">
        <f>'ModelParams Lw'!$B$3+'ModelParams Lw'!$B$4*LOG10($B86/3600/(PI()/4*($D86/1000)^2))+'ModelParams Lw'!$B$5*LOG10(2*$H86/(1.2*($B86/3600/(PI()/4*($D86/1000)^2))^2))+10*LOG10($D86/1000)+M86</f>
        <v>#DIV/0!</v>
      </c>
      <c r="V86" s="24" t="e">
        <f>'ModelParams Lw'!$B$3+'ModelParams Lw'!$B$4*LOG10($B86/3600/(PI()/4*($D86/1000)^2))+'ModelParams Lw'!$B$5*LOG10(2*$H86/(1.2*($B86/3600/(PI()/4*($D86/1000)^2))^2))+10*LOG10($D86/1000)+N86</f>
        <v>#DIV/0!</v>
      </c>
      <c r="W86" s="24" t="e">
        <f>'ModelParams Lw'!$B$3+'ModelParams Lw'!$B$4*LOG10($B86/3600/(PI()/4*($D86/1000)^2))+'ModelParams Lw'!$B$5*LOG10(2*$H86/(1.2*($B86/3600/(PI()/4*($D86/1000)^2))^2))+10*LOG10($D86/1000)+O86</f>
        <v>#DIV/0!</v>
      </c>
      <c r="X86" s="24" t="e">
        <f>'ModelParams Lw'!$B$3+'ModelParams Lw'!$B$4*LOG10($B86/3600/(PI()/4*($D86/1000)^2))+'ModelParams Lw'!$B$5*LOG10(2*$H86/(1.2*($B86/3600/(PI()/4*($D86/1000)^2))^2))+10*LOG10($D86/1000)+P86</f>
        <v>#DIV/0!</v>
      </c>
      <c r="Y86" s="24" t="e">
        <f>'ModelParams Lw'!$B$3+'ModelParams Lw'!$B$4*LOG10($B86/3600/(PI()/4*($D86/1000)^2))+'ModelParams Lw'!$B$5*LOG10(2*$H86/(1.2*($B86/3600/(PI()/4*($D86/1000)^2))^2))+10*LOG10($D86/1000)+Q86</f>
        <v>#DIV/0!</v>
      </c>
      <c r="Z86" s="24" t="e">
        <f>'ModelParams Lw'!$B$3+'ModelParams Lw'!$B$4*LOG10($B86/3600/(PI()/4*($D86/1000)^2))+'ModelParams Lw'!$B$5*LOG10(2*$H86/(1.2*($B86/3600/(PI()/4*($D86/1000)^2))^2))+10*LOG10($D86/1000)+R86</f>
        <v>#DIV/0!</v>
      </c>
      <c r="AA86" s="24" t="e">
        <f>'ModelParams Lw'!$B$3+'ModelParams Lw'!$B$4*LOG10($B86/3600/(PI()/4*($D86/1000)^2))+'ModelParams Lw'!$B$5*LOG10(2*$H86/(1.2*($B86/3600/(PI()/4*($D86/1000)^2))^2))+10*LOG10($D86/1000)+S86</f>
        <v>#DIV/0!</v>
      </c>
      <c r="AB86" s="24" t="e">
        <f>10*LOG10(IF(T86="",0,POWER(10,((T86+'ModelParams Lw'!$O$4)/10))) +IF(U86="",0,POWER(10,((U86+'ModelParams Lw'!$P$4)/10))) +IF(V86="",0,POWER(10,((V86+'ModelParams Lw'!$Q$4)/10))) +IF(W86="",0,POWER(10,((W86+'ModelParams Lw'!$R$4)/10))) +IF(X86="",0,POWER(10,((X86+'ModelParams Lw'!$S$4)/10))) +IF(Y86="",0,POWER(10,((Y86+'ModelParams Lw'!$T$4)/10))) +IF(Z86="",0,POWER(10,((Z86+'ModelParams Lw'!$U$4)/10)))+IF(AA86="",0,POWER(10,((AA86+'ModelParams Lw'!$V$4)/10))))</f>
        <v>#DIV/0!</v>
      </c>
      <c r="AC86" s="24" t="e">
        <f t="shared" si="43"/>
        <v>#DIV/0!</v>
      </c>
      <c r="AD86" s="24" t="e">
        <f>(T86-'ModelParams Lw'!O$10)/'ModelParams Lw'!O$11</f>
        <v>#DIV/0!</v>
      </c>
      <c r="AE86" s="24" t="e">
        <f>(U86-'ModelParams Lw'!P$10)/'ModelParams Lw'!P$11</f>
        <v>#DIV/0!</v>
      </c>
      <c r="AF86" s="24" t="e">
        <f>(V86-'ModelParams Lw'!Q$10)/'ModelParams Lw'!Q$11</f>
        <v>#DIV/0!</v>
      </c>
      <c r="AG86" s="24" t="e">
        <f>(W86-'ModelParams Lw'!R$10)/'ModelParams Lw'!R$11</f>
        <v>#DIV/0!</v>
      </c>
      <c r="AH86" s="24" t="e">
        <f>(X86-'ModelParams Lw'!S$10)/'ModelParams Lw'!S$11</f>
        <v>#DIV/0!</v>
      </c>
      <c r="AI86" s="24" t="e">
        <f>(Y86-'ModelParams Lw'!T$10)/'ModelParams Lw'!T$11</f>
        <v>#DIV/0!</v>
      </c>
      <c r="AJ86" s="24" t="e">
        <f>(Z86-'ModelParams Lw'!U$10)/'ModelParams Lw'!U$11</f>
        <v>#DIV/0!</v>
      </c>
      <c r="AK86" s="24" t="e">
        <f>(AA86-'ModelParams Lw'!V$10)/'ModelParams Lw'!V$11</f>
        <v>#DIV/0!</v>
      </c>
      <c r="AL86" s="24" t="e">
        <f t="shared" si="44"/>
        <v>#DIV/0!</v>
      </c>
      <c r="AM86" s="24" t="e">
        <f>LOOKUP($G86,SilencerParams!$E$3:$E$98,SilencerParams!K$3:K$98)</f>
        <v>#DIV/0!</v>
      </c>
      <c r="AN86" s="24" t="e">
        <f>LOOKUP($G86,SilencerParams!$E$3:$E$98,SilencerParams!L$3:L$98)</f>
        <v>#DIV/0!</v>
      </c>
      <c r="AO86" s="24" t="e">
        <f>LOOKUP($G86,SilencerParams!$E$3:$E$98,SilencerParams!M$3:M$98)</f>
        <v>#DIV/0!</v>
      </c>
      <c r="AP86" s="24" t="e">
        <f>LOOKUP($G86,SilencerParams!$E$3:$E$98,SilencerParams!N$3:N$98)</f>
        <v>#DIV/0!</v>
      </c>
      <c r="AQ86" s="24" t="e">
        <f>LOOKUP($G86,SilencerParams!$E$3:$E$98,SilencerParams!O$3:O$98)</f>
        <v>#DIV/0!</v>
      </c>
      <c r="AR86" s="24" t="e">
        <f>LOOKUP($G86,SilencerParams!$E$3:$E$98,SilencerParams!P$3:P$98)</f>
        <v>#DIV/0!</v>
      </c>
      <c r="AS86" s="24" t="e">
        <f>LOOKUP($G86,SilencerParams!$E$3:$E$98,SilencerParams!Q$3:Q$98)</f>
        <v>#DIV/0!</v>
      </c>
      <c r="AT86" s="24" t="e">
        <f>LOOKUP($G86,SilencerParams!$E$3:$E$98,SilencerParams!R$3:R$98)</f>
        <v>#DIV/0!</v>
      </c>
      <c r="AU86" s="151" t="e">
        <f>LOOKUP($G86,SilencerParams!$E$3:$E$98,SilencerParams!S$3:S$98)</f>
        <v>#DIV/0!</v>
      </c>
      <c r="AV86" s="151" t="e">
        <f>LOOKUP($G86,SilencerParams!$E$3:$E$98,SilencerParams!T$3:T$98)</f>
        <v>#DIV/0!</v>
      </c>
      <c r="AW86" s="151" t="e">
        <f>LOOKUP($G86,SilencerParams!$E$3:$E$98,SilencerParams!U$3:U$98)</f>
        <v>#DIV/0!</v>
      </c>
      <c r="AX86" s="151" t="e">
        <f>LOOKUP($G86,SilencerParams!$E$3:$E$98,SilencerParams!V$3:V$98)</f>
        <v>#DIV/0!</v>
      </c>
      <c r="AY86" s="151" t="e">
        <f>LOOKUP($G86,SilencerParams!$E$3:$E$98,SilencerParams!W$3:W$98)</f>
        <v>#DIV/0!</v>
      </c>
      <c r="AZ86" s="151" t="e">
        <f>LOOKUP($G86,SilencerParams!$E$3:$E$98,SilencerParams!X$3:X$98)</f>
        <v>#DIV/0!</v>
      </c>
      <c r="BA86" s="151" t="e">
        <f>LOOKUP($G86,SilencerParams!$E$3:$E$98,SilencerParams!Y$3:Y$98)</f>
        <v>#DIV/0!</v>
      </c>
      <c r="BB86" s="151" t="e">
        <f>LOOKUP($G86,SilencerParams!$E$3:$E$98,SilencerParams!Z$3:Z$98)</f>
        <v>#DIV/0!</v>
      </c>
      <c r="BC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LOOKUP(IF(MROUND($AL86,2)&lt;=$AL86,CONCATENATE($D86,IF($F86&gt;=1000,$F86,CONCATENATE(0,$F86)),CONCATENATE(0,MROUND($AL86,2)+2)),CONCATENATE($D86,IF($F86&gt;=1000,$F86,CONCATENATE(0,$F86)),CONCATENATE(0,MROUND($AL86,2)-2))),SilencerParams!$E$3:$E$98,SilencerParams!S$3:S$98)</f>
        <v>#DIV/0!</v>
      </c>
      <c r="BD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LOOKUP(IF(MROUND($AL86,2)&lt;=$AL86,CONCATENATE($D86,IF($F86&gt;=1000,$F86,CONCATENATE(0,$F86)),CONCATENATE(0,MROUND($AL86,2)+2)),CONCATENATE($D86,IF($F86&gt;=1000,$F86,CONCATENATE(0,$F86)),CONCATENATE(0,MROUND($AL86,2)-2))),SilencerParams!$E$3:$E$98,SilencerParams!T$3:T$98)</f>
        <v>#DIV/0!</v>
      </c>
      <c r="BE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LOOKUP(IF(MROUND($AL86,2)&lt;=$AL86,CONCATENATE($D86,IF($F86&gt;=1000,$F86,CONCATENATE(0,$F86)),CONCATENATE(0,MROUND($AL86,2)+2)),CONCATENATE($D86,IF($F86&gt;=1000,$F86,CONCATENATE(0,$F86)),CONCATENATE(0,MROUND($AL86,2)-2))),SilencerParams!$E$3:$E$98,SilencerParams!U$3:U$98)</f>
        <v>#DIV/0!</v>
      </c>
      <c r="BF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LOOKUP(IF(MROUND($AL86,2)&lt;=$AL86,CONCATENATE($D86,IF($F86&gt;=1000,$F86,CONCATENATE(0,$F86)),CONCATENATE(0,MROUND($AL86,2)+2)),CONCATENATE($D86,IF($F86&gt;=1000,$F86,CONCATENATE(0,$F86)),CONCATENATE(0,MROUND($AL86,2)-2))),SilencerParams!$E$3:$E$98,SilencerParams!V$3:V$98)</f>
        <v>#DIV/0!</v>
      </c>
      <c r="BG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LOOKUP(IF(MROUND($AL86,2)&lt;=$AL86,CONCATENATE($D86,IF($F86&gt;=1000,$F86,CONCATENATE(0,$F86)),CONCATENATE(0,MROUND($AL86,2)+2)),CONCATENATE($D86,IF($F86&gt;=1000,$F86,CONCATENATE(0,$F86)),CONCATENATE(0,MROUND($AL86,2)-2))),SilencerParams!$E$3:$E$98,SilencerParams!W$3:W$98)</f>
        <v>#DIV/0!</v>
      </c>
      <c r="BH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LOOKUP(IF(MROUND($AL86,2)&lt;=$AL86,CONCATENATE($D86,IF($F86&gt;=1000,$F86,CONCATENATE(0,$F86)),CONCATENATE(0,MROUND($AL86,2)+2)),CONCATENATE($D86,IF($F86&gt;=1000,$F86,CONCATENATE(0,$F86)),CONCATENATE(0,MROUND($AL86,2)-2))),SilencerParams!$E$3:$E$98,SilencerParams!X$3:X$98)</f>
        <v>#DIV/0!</v>
      </c>
      <c r="BI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LOOKUP(IF(MROUND($AL86,2)&lt;=$AL86,CONCATENATE($D86,IF($F86&gt;=1000,$F86,CONCATENATE(0,$F86)),CONCATENATE(0,MROUND($AL86,2)+2)),CONCATENATE($D86,IF($F86&gt;=1000,$F86,CONCATENATE(0,$F86)),CONCATENATE(0,MROUND($AL86,2)-2))),SilencerParams!$E$3:$E$98,SilencerParams!Y$3:Y$98)</f>
        <v>#DIV/0!</v>
      </c>
      <c r="BJ86" s="151" t="e">
        <f>LOOKUP(IF(MROUND($AL86,2)&lt;=$AL86,CONCATENATE($D86,IF($F86&gt;=1000,$F86,CONCATENATE(0,$F86)),CONCATENATE(0,MROUND($AL86,2)+2)),CONCATENATE($D86,IF($F86&gt;=1000,$F86,CONCATENATE(0,$F86)),CONCATENATE(0,MROUND($AL86,2)-2))),SilencerParams!$E$3:$E$98,SilencerParams!Z$3:Z$98)</f>
        <v>#DIV/0!</v>
      </c>
      <c r="BK86" s="151" t="e">
        <f>IF($AL86&lt;2,LOOKUP(CONCATENATE($D86,IF($E86&gt;=1000,$E86,CONCATENATE(0,$E86)),"02"),SilencerParams!$E$3:$E$98,SilencerParams!S$3:S$98)/(LOG10(2)-LOG10(0.0001))*(LOG10($AL86)-LOG10(0.0001)),(BC86-AU86)/(LOG10(IF(MROUND($AL86,2)&lt;=$AL86,MROUND($AL86,2)+2,MROUND($AL86,2)-2))-LOG10(MROUND($AL86,2)))*(LOG10($AL86)-LOG10(MROUND($AL86,2)))+AU86)</f>
        <v>#DIV/0!</v>
      </c>
      <c r="BL86" s="151" t="e">
        <f>IF($AL86&lt;2,LOOKUP(CONCATENATE($D86,IF($E86&gt;=1000,$E86,CONCATENATE(0,$E86)),"02"),SilencerParams!$E$3:$E$98,SilencerParams!T$3:T$98)/(LOG10(2)-LOG10(0.0001))*(LOG10($AL86)-LOG10(0.0001)),(BD86-AV86)/(LOG10(IF(MROUND($AL86,2)&lt;=$AL86,MROUND($AL86,2)+2,MROUND($AL86,2)-2))-LOG10(MROUND($AL86,2)))*(LOG10($AL86)-LOG10(MROUND($AL86,2)))+AV86)</f>
        <v>#DIV/0!</v>
      </c>
      <c r="BM86" s="151" t="e">
        <f>IF($AL86&lt;2,LOOKUP(CONCATENATE($D86,IF($E86&gt;=1000,$E86,CONCATENATE(0,$E86)),"02"),SilencerParams!$E$3:$E$98,SilencerParams!U$3:U$98)/(LOG10(2)-LOG10(0.0001))*(LOG10($AL86)-LOG10(0.0001)),(BE86-AW86)/(LOG10(IF(MROUND($AL86,2)&lt;=$AL86,MROUND($AL86,2)+2,MROUND($AL86,2)-2))-LOG10(MROUND($AL86,2)))*(LOG10($AL86)-LOG10(MROUND($AL86,2)))+AW86)</f>
        <v>#DIV/0!</v>
      </c>
      <c r="BN86" s="151" t="e">
        <f>IF($AL86&lt;2,LOOKUP(CONCATENATE($D86,IF($E86&gt;=1000,$E86,CONCATENATE(0,$E86)),"02"),SilencerParams!$E$3:$E$98,SilencerParams!V$3:V$98)/(LOG10(2)-LOG10(0.0001))*(LOG10($AL86)-LOG10(0.0001)),(BF86-AX86)/(LOG10(IF(MROUND($AL86,2)&lt;=$AL86,MROUND($AL86,2)+2,MROUND($AL86,2)-2))-LOG10(MROUND($AL86,2)))*(LOG10($AL86)-LOG10(MROUND($AL86,2)))+AX86)</f>
        <v>#DIV/0!</v>
      </c>
      <c r="BO86" s="151" t="e">
        <f>IF($AL86&lt;2,LOOKUP(CONCATENATE($D86,IF($E86&gt;=1000,$E86,CONCATENATE(0,$E86)),"02"),SilencerParams!$E$3:$E$98,SilencerParams!W$3:W$98)/(LOG10(2)-LOG10(0.0001))*(LOG10($AL86)-LOG10(0.0001)),(BG86-AY86)/(LOG10(IF(MROUND($AL86,2)&lt;=$AL86,MROUND($AL86,2)+2,MROUND($AL86,2)-2))-LOG10(MROUND($AL86,2)))*(LOG10($AL86)-LOG10(MROUND($AL86,2)))+AY86)</f>
        <v>#DIV/0!</v>
      </c>
      <c r="BP86" s="151" t="e">
        <f>IF($AL86&lt;2,LOOKUP(CONCATENATE($D86,IF($E86&gt;=1000,$E86,CONCATENATE(0,$E86)),"02"),SilencerParams!$E$3:$E$98,SilencerParams!X$3:X$98)/(LOG10(2)-LOG10(0.0001))*(LOG10($AL86)-LOG10(0.0001)),(BH86-AZ86)/(LOG10(IF(MROUND($AL86,2)&lt;=$AL86,MROUND($AL86,2)+2,MROUND($AL86,2)-2))-LOG10(MROUND($AL86,2)))*(LOG10($AL86)-LOG10(MROUND($AL86,2)))+AZ86)</f>
        <v>#DIV/0!</v>
      </c>
      <c r="BQ86" s="151" t="e">
        <f>IF($AL86&lt;2,LOOKUP(CONCATENATE($D86,IF($E86&gt;=1000,$E86,CONCATENATE(0,$E86)),"02"),SilencerParams!$E$3:$E$98,SilencerParams!Y$3:Y$98)/(LOG10(2)-LOG10(0.0001))*(LOG10($AL86)-LOG10(0.0001)),(BI86-BA86)/(LOG10(IF(MROUND($AL86,2)&lt;=$AL86,MROUND($AL86,2)+2,MROUND($AL86,2)-2))-LOG10(MROUND($AL86,2)))*(LOG10($AL86)-LOG10(MROUND($AL86,2)))+BA86)</f>
        <v>#DIV/0!</v>
      </c>
      <c r="BR86" s="151" t="e">
        <f>IF($AL86&lt;2,LOOKUP(CONCATENATE($D86,IF($E86&gt;=1000,$E86,CONCATENATE(0,$E86)),"02"),SilencerParams!$E$3:$E$98,SilencerParams!Z$3:Z$98)/(LOG10(2)-LOG10(0.0001))*(LOG10($AL86)-LOG10(0.0001)),(BJ86-BB86)/(LOG10(IF(MROUND($AL86,2)&lt;=$AL86,MROUND($AL86,2)+2,MROUND($AL86,2)-2))-LOG10(MROUND($AL86,2)))*(LOG10($AL86)-LOG10(MROUND($AL86,2)))+BB86)</f>
        <v>#DIV/0!</v>
      </c>
      <c r="BS86" s="24" t="e">
        <f t="shared" si="45"/>
        <v>#DIV/0!</v>
      </c>
      <c r="BT86" s="24" t="e">
        <f t="shared" si="46"/>
        <v>#DIV/0!</v>
      </c>
      <c r="BU86" s="24" t="e">
        <f t="shared" si="47"/>
        <v>#DIV/0!</v>
      </c>
      <c r="BV86" s="24" t="e">
        <f t="shared" si="48"/>
        <v>#DIV/0!</v>
      </c>
      <c r="BW86" s="24" t="e">
        <f t="shared" si="49"/>
        <v>#DIV/0!</v>
      </c>
      <c r="BX86" s="24" t="e">
        <f t="shared" si="50"/>
        <v>#DIV/0!</v>
      </c>
      <c r="BY86" s="24" t="e">
        <f t="shared" si="51"/>
        <v>#DIV/0!</v>
      </c>
      <c r="BZ86" s="24" t="e">
        <f t="shared" si="52"/>
        <v>#DIV/0!</v>
      </c>
      <c r="CA86" s="24" t="e">
        <f>10*LOG10(IF(BS86="",0,POWER(10,((BS86+'ModelParams Lw'!$O$4)/10))) +IF(BT86="",0,POWER(10,((BT86+'ModelParams Lw'!$P$4)/10))) +IF(BU86="",0,POWER(10,((BU86+'ModelParams Lw'!$Q$4)/10))) +IF(BV86="",0,POWER(10,((BV86+'ModelParams Lw'!$R$4)/10))) +IF(BW86="",0,POWER(10,((BW86+'ModelParams Lw'!$S$4)/10))) +IF(BX86="",0,POWER(10,((BX86+'ModelParams Lw'!$T$4)/10))) +IF(BY86="",0,POWER(10,((BY86+'ModelParams Lw'!$U$4)/10)))+IF(BZ86="",0,POWER(10,((BZ86+'ModelParams Lw'!$V$4)/10))))</f>
        <v>#DIV/0!</v>
      </c>
      <c r="CB86" s="24" t="e">
        <f t="shared" si="53"/>
        <v>#DIV/0!</v>
      </c>
      <c r="CC86" s="24" t="e">
        <f>(BS86-'ModelParams Lw'!O$10)/'ModelParams Lw'!O$11</f>
        <v>#DIV/0!</v>
      </c>
      <c r="CD86" s="24" t="e">
        <f>(BT86-'ModelParams Lw'!P$10)/'ModelParams Lw'!P$11</f>
        <v>#DIV/0!</v>
      </c>
      <c r="CE86" s="24" t="e">
        <f>(BU86-'ModelParams Lw'!Q$10)/'ModelParams Lw'!Q$11</f>
        <v>#DIV/0!</v>
      </c>
      <c r="CF86" s="24" t="e">
        <f>(BV86-'ModelParams Lw'!R$10)/'ModelParams Lw'!R$11</f>
        <v>#DIV/0!</v>
      </c>
      <c r="CG86" s="24" t="e">
        <f>(BW86-'ModelParams Lw'!S$10)/'ModelParams Lw'!S$11</f>
        <v>#DIV/0!</v>
      </c>
      <c r="CH86" s="24" t="e">
        <f>(BX86-'ModelParams Lw'!T$10)/'ModelParams Lw'!T$11</f>
        <v>#DIV/0!</v>
      </c>
      <c r="CI86" s="24" t="e">
        <f>(BY86-'ModelParams Lw'!U$10)/'ModelParams Lw'!U$11</f>
        <v>#DIV/0!</v>
      </c>
      <c r="CJ86" s="24" t="e">
        <f>(BZ86-'ModelParams Lw'!V$10)/'ModelParams Lw'!V$11</f>
        <v>#DIV/0!</v>
      </c>
      <c r="CK86" s="24">
        <f>IF(Calcul!$E91="SW",'ModelParams Lw'!C$18+'ModelParams Lw'!C$19*LOG(CK$3)+'ModelParams Lw'!C$20*(PI()/4*($D86/1000)^2),IF('ModelParams Lw'!C$21+'ModelParams Lw'!C$22*LOG(CK$3)+'ModelParams Lw'!C$23*(PI()/4*($D86/1000)^2)&lt;'ModelParams Lw'!C$18+'ModelParams Lw'!C$19*LOG(CK$3)+'ModelParams Lw'!C$20*(PI()/4*($D86/1000)^2),'ModelParams Lw'!C$18+'ModelParams Lw'!C$19*LOG(CK$3)+'ModelParams Lw'!C$20*(PI()/4*($D86/1000)^2),'ModelParams Lw'!C$21+'ModelParams Lw'!C$22*LOG(CK$3)+'ModelParams Lw'!C$23*(PI()/4*($D86/1000)^2)))</f>
        <v>31.246735224896717</v>
      </c>
      <c r="CL86" s="24">
        <f>IF(Calcul!$E91="SW",'ModelParams Lw'!D$18+'ModelParams Lw'!D$19*LOG(CL$3)+'ModelParams Lw'!D$20*(PI()/4*($D86/1000)^2),IF('ModelParams Lw'!D$21+'ModelParams Lw'!D$22*LOG(CL$3)+'ModelParams Lw'!D$23*(PI()/4*($D86/1000)^2)&lt;'ModelParams Lw'!D$18+'ModelParams Lw'!D$19*LOG(CL$3)+'ModelParams Lw'!D$20*(PI()/4*($D86/1000)^2),'ModelParams Lw'!D$18+'ModelParams Lw'!D$19*LOG(CL$3)+'ModelParams Lw'!D$20*(PI()/4*($D86/1000)^2),'ModelParams Lw'!D$21+'ModelParams Lw'!D$22*LOG(CL$3)+'ModelParams Lw'!D$23*(PI()/4*($D86/1000)^2)))</f>
        <v>39.203910379364636</v>
      </c>
      <c r="CM86" s="24">
        <f>IF(Calcul!$E91="SW",'ModelParams Lw'!E$18+'ModelParams Lw'!E$19*LOG(CM$3)+'ModelParams Lw'!E$20*(PI()/4*($D86/1000)^2),IF('ModelParams Lw'!E$21+'ModelParams Lw'!E$22*LOG(CM$3)+'ModelParams Lw'!E$23*(PI()/4*($D86/1000)^2)&lt;'ModelParams Lw'!E$18+'ModelParams Lw'!E$19*LOG(CM$3)+'ModelParams Lw'!E$20*(PI()/4*($D86/1000)^2),'ModelParams Lw'!E$18+'ModelParams Lw'!E$19*LOG(CM$3)+'ModelParams Lw'!E$20*(PI()/4*($D86/1000)^2),'ModelParams Lw'!E$21+'ModelParams Lw'!E$22*LOG(CM$3)+'ModelParams Lw'!E$23*(PI()/4*($D86/1000)^2)))</f>
        <v>38.761096154158118</v>
      </c>
      <c r="CN86" s="24">
        <f>IF(Calcul!$E91="SW",'ModelParams Lw'!F$18+'ModelParams Lw'!F$19*LOG(CN$3)+'ModelParams Lw'!F$20*(PI()/4*($D86/1000)^2),IF('ModelParams Lw'!F$21+'ModelParams Lw'!F$22*LOG(CN$3)+'ModelParams Lw'!F$23*(PI()/4*($D86/1000)^2)&lt;'ModelParams Lw'!F$18+'ModelParams Lw'!F$19*LOG(CN$3)+'ModelParams Lw'!F$20*(PI()/4*($D86/1000)^2),'ModelParams Lw'!F$18+'ModelParams Lw'!F$19*LOG(CN$3)+'ModelParams Lw'!F$20*(PI()/4*($D86/1000)^2),'ModelParams Lw'!F$21+'ModelParams Lw'!F$22*LOG(CN$3)+'ModelParams Lw'!F$23*(PI()/4*($D86/1000)^2)))</f>
        <v>42.457901012674256</v>
      </c>
      <c r="CO86" s="24">
        <f>IF(Calcul!$E91="SW",'ModelParams Lw'!G$18+'ModelParams Lw'!G$19*LOG(CO$3)+'ModelParams Lw'!G$20*(PI()/4*($D86/1000)^2),IF('ModelParams Lw'!G$21+'ModelParams Lw'!G$22*LOG(CO$3)+'ModelParams Lw'!G$23*(PI()/4*($D86/1000)^2)&lt;'ModelParams Lw'!G$18+'ModelParams Lw'!G$19*LOG(CO$3)+'ModelParams Lw'!G$20*(PI()/4*($D86/1000)^2),'ModelParams Lw'!G$18+'ModelParams Lw'!G$19*LOG(CO$3)+'ModelParams Lw'!G$20*(PI()/4*($D86/1000)^2),'ModelParams Lw'!G$21+'ModelParams Lw'!G$22*LOG(CO$3)+'ModelParams Lw'!G$23*(PI()/4*($D86/1000)^2)))</f>
        <v>39.983812335865188</v>
      </c>
      <c r="CP86" s="24">
        <f>IF(Calcul!$E91="SW",'ModelParams Lw'!H$18+'ModelParams Lw'!H$19*LOG(CP$3)+'ModelParams Lw'!H$20*(PI()/4*($D86/1000)^2),IF('ModelParams Lw'!H$21+'ModelParams Lw'!H$22*LOG(CP$3)+'ModelParams Lw'!H$23*(PI()/4*($D86/1000)^2)&lt;'ModelParams Lw'!H$18+'ModelParams Lw'!H$19*LOG(CP$3)+'ModelParams Lw'!H$20*(PI()/4*($D86/1000)^2),'ModelParams Lw'!H$18+'ModelParams Lw'!H$19*LOG(CP$3)+'ModelParams Lw'!H$20*(PI()/4*($D86/1000)^2),'ModelParams Lw'!H$21+'ModelParams Lw'!H$22*LOG(CP$3)+'ModelParams Lw'!H$23*(PI()/4*($D86/1000)^2)))</f>
        <v>40.306137042572608</v>
      </c>
      <c r="CQ86" s="24">
        <f>IF(Calcul!$E91="SW",'ModelParams Lw'!I$18+'ModelParams Lw'!I$19*LOG(CQ$3)+'ModelParams Lw'!I$20*(PI()/4*($D86/1000)^2),IF('ModelParams Lw'!I$21+'ModelParams Lw'!I$22*LOG(CQ$3)+'ModelParams Lw'!I$23*(PI()/4*($D86/1000)^2)&lt;'ModelParams Lw'!I$18+'ModelParams Lw'!I$19*LOG(CQ$3)+'ModelParams Lw'!I$20*(PI()/4*($D86/1000)^2),'ModelParams Lw'!I$18+'ModelParams Lw'!I$19*LOG(CQ$3)+'ModelParams Lw'!I$20*(PI()/4*($D86/1000)^2),'ModelParams Lw'!I$21+'ModelParams Lw'!I$22*LOG(CQ$3)+'ModelParams Lw'!I$23*(PI()/4*($D86/1000)^2)))</f>
        <v>35.604370798776131</v>
      </c>
      <c r="CR86" s="24">
        <f>IF(Calcul!$E91="SW",'ModelParams Lw'!J$18+'ModelParams Lw'!J$19*LOG(CR$3)+'ModelParams Lw'!J$20*(PI()/4*($D86/1000)^2),IF('ModelParams Lw'!J$21+'ModelParams Lw'!J$22*LOG(CR$3)+'ModelParams Lw'!J$23*(PI()/4*($D86/1000)^2)&lt;'ModelParams Lw'!J$18+'ModelParams Lw'!J$19*LOG(CR$3)+'ModelParams Lw'!J$20*(PI()/4*($D86/1000)^2),'ModelParams Lw'!J$18+'ModelParams Lw'!J$19*LOG(CR$3)+'ModelParams Lw'!J$20*(PI()/4*($D86/1000)^2),'ModelParams Lw'!J$21+'ModelParams Lw'!J$22*LOG(CR$3)+'ModelParams Lw'!J$23*(PI()/4*($D86/1000)^2)))</f>
        <v>26.405199060578074</v>
      </c>
      <c r="CS86" s="24" t="e">
        <f t="shared" si="30"/>
        <v>#DIV/0!</v>
      </c>
      <c r="CT86" s="24" t="e">
        <f t="shared" si="31"/>
        <v>#DIV/0!</v>
      </c>
      <c r="CU86" s="24" t="e">
        <f t="shared" si="32"/>
        <v>#DIV/0!</v>
      </c>
      <c r="CV86" s="24" t="e">
        <f t="shared" si="33"/>
        <v>#DIV/0!</v>
      </c>
      <c r="CW86" s="24" t="e">
        <f t="shared" si="34"/>
        <v>#DIV/0!</v>
      </c>
      <c r="CX86" s="24" t="e">
        <f t="shared" si="35"/>
        <v>#DIV/0!</v>
      </c>
      <c r="CY86" s="24" t="e">
        <f t="shared" si="36"/>
        <v>#DIV/0!</v>
      </c>
      <c r="CZ86" s="24" t="e">
        <f t="shared" si="37"/>
        <v>#DIV/0!</v>
      </c>
      <c r="DA86" s="24" t="e">
        <f>10*LOG10(IF(CS86="",0,POWER(10,((CS86+'ModelParams Lw'!$O$4)/10))) +IF(CT86="",0,POWER(10,((CT86+'ModelParams Lw'!$P$4)/10))) +IF(CU86="",0,POWER(10,((CU86+'ModelParams Lw'!$Q$4)/10))) +IF(CV86="",0,POWER(10,((CV86+'ModelParams Lw'!$R$4)/10))) +IF(CW86="",0,POWER(10,((CW86+'ModelParams Lw'!$S$4)/10))) +IF(CX86="",0,POWER(10,((CX86+'ModelParams Lw'!$T$4)/10))) +IF(CY86="",0,POWER(10,((CY86+'ModelParams Lw'!$U$4)/10)))+IF(CZ86="",0,POWER(10,((CZ86+'ModelParams Lw'!$V$4)/10))))</f>
        <v>#DIV/0!</v>
      </c>
      <c r="DB86" s="24" t="e">
        <f t="shared" si="54"/>
        <v>#DIV/0!</v>
      </c>
      <c r="DC86" s="24" t="e">
        <f>(CS86-'ModelParams Lw'!$O$10)/'ModelParams Lw'!$O$11</f>
        <v>#DIV/0!</v>
      </c>
      <c r="DD86" s="24" t="e">
        <f>(CT86-'ModelParams Lw'!$P$10)/'ModelParams Lw'!$P$11</f>
        <v>#DIV/0!</v>
      </c>
      <c r="DE86" s="24" t="e">
        <f>(CU86-'ModelParams Lw'!$Q$10)/'ModelParams Lw'!$Q$11</f>
        <v>#DIV/0!</v>
      </c>
      <c r="DF86" s="24" t="e">
        <f>(CV86-'ModelParams Lw'!$R$10)/'ModelParams Lw'!$R$11</f>
        <v>#DIV/0!</v>
      </c>
      <c r="DG86" s="24" t="e">
        <f>(CW86-'ModelParams Lw'!$S$10)/'ModelParams Lw'!$S$11</f>
        <v>#DIV/0!</v>
      </c>
      <c r="DH86" s="24" t="e">
        <f>(CX86-'ModelParams Lw'!$T$10)/'ModelParams Lw'!$T$11</f>
        <v>#DIV/0!</v>
      </c>
      <c r="DI86" s="24" t="e">
        <f>(CY86-'ModelParams Lw'!$U$10)/'ModelParams Lw'!$U$11</f>
        <v>#DIV/0!</v>
      </c>
      <c r="DJ86" s="24" t="e">
        <f>(CZ86-'ModelParams Lw'!$V$10)/'ModelParams Lw'!$V$11</f>
        <v>#DIV/0!</v>
      </c>
    </row>
    <row r="87" spans="1:114">
      <c r="A87" s="12">
        <f>Calcul!B89</f>
        <v>0</v>
      </c>
      <c r="B87" s="12">
        <f t="shared" si="38"/>
        <v>0</v>
      </c>
      <c r="C87" s="12">
        <f>Calcul!C89</f>
        <v>0</v>
      </c>
      <c r="D87" s="12">
        <f>Calcul!D92</f>
        <v>0</v>
      </c>
      <c r="E87" s="12">
        <f t="shared" si="39"/>
        <v>400</v>
      </c>
      <c r="F87" s="12">
        <f t="shared" si="40"/>
        <v>900</v>
      </c>
      <c r="G87" s="12" t="e">
        <f t="shared" si="41"/>
        <v>#DIV/0!</v>
      </c>
      <c r="H87" s="24" t="e">
        <f t="shared" si="42"/>
        <v>#DIV/0!</v>
      </c>
      <c r="I87" s="24">
        <f>'ModelParams Lw'!$B$6*EXP('ModelParams Lw'!$C$6*D87)</f>
        <v>-0.98585217513044054</v>
      </c>
      <c r="J87" s="24">
        <f>'ModelParams Lw'!$B$7*D87^2+'ModelParams Lw'!$C$7*D87+'ModelParams Lw'!$D$7</f>
        <v>-7.1</v>
      </c>
      <c r="K87" s="24">
        <f>'ModelParams Lw'!$B$8*D87^2+'ModelParams Lw'!$C$8*D87+'ModelParams Lw'!$D$8</f>
        <v>46.485999999999997</v>
      </c>
      <c r="L87" s="21" t="e">
        <f t="shared" si="56"/>
        <v>#DIV/0!</v>
      </c>
      <c r="M87" s="21" t="e">
        <f t="shared" si="55"/>
        <v>#DIV/0!</v>
      </c>
      <c r="N87" s="21" t="e">
        <f t="shared" si="55"/>
        <v>#DIV/0!</v>
      </c>
      <c r="O87" s="21" t="e">
        <f t="shared" si="55"/>
        <v>#DIV/0!</v>
      </c>
      <c r="P87" s="21" t="e">
        <f t="shared" si="55"/>
        <v>#DIV/0!</v>
      </c>
      <c r="Q87" s="21" t="e">
        <f t="shared" si="55"/>
        <v>#DIV/0!</v>
      </c>
      <c r="R87" s="21" t="e">
        <f t="shared" si="55"/>
        <v>#DIV/0!</v>
      </c>
      <c r="S87" s="21" t="e">
        <f t="shared" si="55"/>
        <v>#DIV/0!</v>
      </c>
      <c r="T87" s="24" t="e">
        <f>'ModelParams Lw'!$B$3+'ModelParams Lw'!$B$4*LOG10($B87/3600/(PI()/4*($D87/1000)^2))+'ModelParams Lw'!$B$5*LOG10(2*$H87/(1.2*($B87/3600/(PI()/4*($D87/1000)^2))^2))+10*LOG10($D87/1000)+L87</f>
        <v>#DIV/0!</v>
      </c>
      <c r="U87" s="24" t="e">
        <f>'ModelParams Lw'!$B$3+'ModelParams Lw'!$B$4*LOG10($B87/3600/(PI()/4*($D87/1000)^2))+'ModelParams Lw'!$B$5*LOG10(2*$H87/(1.2*($B87/3600/(PI()/4*($D87/1000)^2))^2))+10*LOG10($D87/1000)+M87</f>
        <v>#DIV/0!</v>
      </c>
      <c r="V87" s="24" t="e">
        <f>'ModelParams Lw'!$B$3+'ModelParams Lw'!$B$4*LOG10($B87/3600/(PI()/4*($D87/1000)^2))+'ModelParams Lw'!$B$5*LOG10(2*$H87/(1.2*($B87/3600/(PI()/4*($D87/1000)^2))^2))+10*LOG10($D87/1000)+N87</f>
        <v>#DIV/0!</v>
      </c>
      <c r="W87" s="24" t="e">
        <f>'ModelParams Lw'!$B$3+'ModelParams Lw'!$B$4*LOG10($B87/3600/(PI()/4*($D87/1000)^2))+'ModelParams Lw'!$B$5*LOG10(2*$H87/(1.2*($B87/3600/(PI()/4*($D87/1000)^2))^2))+10*LOG10($D87/1000)+O87</f>
        <v>#DIV/0!</v>
      </c>
      <c r="X87" s="24" t="e">
        <f>'ModelParams Lw'!$B$3+'ModelParams Lw'!$B$4*LOG10($B87/3600/(PI()/4*($D87/1000)^2))+'ModelParams Lw'!$B$5*LOG10(2*$H87/(1.2*($B87/3600/(PI()/4*($D87/1000)^2))^2))+10*LOG10($D87/1000)+P87</f>
        <v>#DIV/0!</v>
      </c>
      <c r="Y87" s="24" t="e">
        <f>'ModelParams Lw'!$B$3+'ModelParams Lw'!$B$4*LOG10($B87/3600/(PI()/4*($D87/1000)^2))+'ModelParams Lw'!$B$5*LOG10(2*$H87/(1.2*($B87/3600/(PI()/4*($D87/1000)^2))^2))+10*LOG10($D87/1000)+Q87</f>
        <v>#DIV/0!</v>
      </c>
      <c r="Z87" s="24" t="e">
        <f>'ModelParams Lw'!$B$3+'ModelParams Lw'!$B$4*LOG10($B87/3600/(PI()/4*($D87/1000)^2))+'ModelParams Lw'!$B$5*LOG10(2*$H87/(1.2*($B87/3600/(PI()/4*($D87/1000)^2))^2))+10*LOG10($D87/1000)+R87</f>
        <v>#DIV/0!</v>
      </c>
      <c r="AA87" s="24" t="e">
        <f>'ModelParams Lw'!$B$3+'ModelParams Lw'!$B$4*LOG10($B87/3600/(PI()/4*($D87/1000)^2))+'ModelParams Lw'!$B$5*LOG10(2*$H87/(1.2*($B87/3600/(PI()/4*($D87/1000)^2))^2))+10*LOG10($D87/1000)+S87</f>
        <v>#DIV/0!</v>
      </c>
      <c r="AB87" s="24" t="e">
        <f>10*LOG10(IF(T87="",0,POWER(10,((T87+'ModelParams Lw'!$O$4)/10))) +IF(U87="",0,POWER(10,((U87+'ModelParams Lw'!$P$4)/10))) +IF(V87="",0,POWER(10,((V87+'ModelParams Lw'!$Q$4)/10))) +IF(W87="",0,POWER(10,((W87+'ModelParams Lw'!$R$4)/10))) +IF(X87="",0,POWER(10,((X87+'ModelParams Lw'!$S$4)/10))) +IF(Y87="",0,POWER(10,((Y87+'ModelParams Lw'!$T$4)/10))) +IF(Z87="",0,POWER(10,((Z87+'ModelParams Lw'!$U$4)/10)))+IF(AA87="",0,POWER(10,((AA87+'ModelParams Lw'!$V$4)/10))))</f>
        <v>#DIV/0!</v>
      </c>
      <c r="AC87" s="24" t="e">
        <f t="shared" si="43"/>
        <v>#DIV/0!</v>
      </c>
      <c r="AD87" s="24" t="e">
        <f>(T87-'ModelParams Lw'!O$10)/'ModelParams Lw'!O$11</f>
        <v>#DIV/0!</v>
      </c>
      <c r="AE87" s="24" t="e">
        <f>(U87-'ModelParams Lw'!P$10)/'ModelParams Lw'!P$11</f>
        <v>#DIV/0!</v>
      </c>
      <c r="AF87" s="24" t="e">
        <f>(V87-'ModelParams Lw'!Q$10)/'ModelParams Lw'!Q$11</f>
        <v>#DIV/0!</v>
      </c>
      <c r="AG87" s="24" t="e">
        <f>(W87-'ModelParams Lw'!R$10)/'ModelParams Lw'!R$11</f>
        <v>#DIV/0!</v>
      </c>
      <c r="AH87" s="24" t="e">
        <f>(X87-'ModelParams Lw'!S$10)/'ModelParams Lw'!S$11</f>
        <v>#DIV/0!</v>
      </c>
      <c r="AI87" s="24" t="e">
        <f>(Y87-'ModelParams Lw'!T$10)/'ModelParams Lw'!T$11</f>
        <v>#DIV/0!</v>
      </c>
      <c r="AJ87" s="24" t="e">
        <f>(Z87-'ModelParams Lw'!U$10)/'ModelParams Lw'!U$11</f>
        <v>#DIV/0!</v>
      </c>
      <c r="AK87" s="24" t="e">
        <f>(AA87-'ModelParams Lw'!V$10)/'ModelParams Lw'!V$11</f>
        <v>#DIV/0!</v>
      </c>
      <c r="AL87" s="24" t="e">
        <f t="shared" si="44"/>
        <v>#DIV/0!</v>
      </c>
      <c r="AM87" s="24" t="e">
        <f>LOOKUP($G87,SilencerParams!$E$3:$E$98,SilencerParams!K$3:K$98)</f>
        <v>#DIV/0!</v>
      </c>
      <c r="AN87" s="24" t="e">
        <f>LOOKUP($G87,SilencerParams!$E$3:$E$98,SilencerParams!L$3:L$98)</f>
        <v>#DIV/0!</v>
      </c>
      <c r="AO87" s="24" t="e">
        <f>LOOKUP($G87,SilencerParams!$E$3:$E$98,SilencerParams!M$3:M$98)</f>
        <v>#DIV/0!</v>
      </c>
      <c r="AP87" s="24" t="e">
        <f>LOOKUP($G87,SilencerParams!$E$3:$E$98,SilencerParams!N$3:N$98)</f>
        <v>#DIV/0!</v>
      </c>
      <c r="AQ87" s="24" t="e">
        <f>LOOKUP($G87,SilencerParams!$E$3:$E$98,SilencerParams!O$3:O$98)</f>
        <v>#DIV/0!</v>
      </c>
      <c r="AR87" s="24" t="e">
        <f>LOOKUP($G87,SilencerParams!$E$3:$E$98,SilencerParams!P$3:P$98)</f>
        <v>#DIV/0!</v>
      </c>
      <c r="AS87" s="24" t="e">
        <f>LOOKUP($G87,SilencerParams!$E$3:$E$98,SilencerParams!Q$3:Q$98)</f>
        <v>#DIV/0!</v>
      </c>
      <c r="AT87" s="24" t="e">
        <f>LOOKUP($G87,SilencerParams!$E$3:$E$98,SilencerParams!R$3:R$98)</f>
        <v>#DIV/0!</v>
      </c>
      <c r="AU87" s="151" t="e">
        <f>LOOKUP($G87,SilencerParams!$E$3:$E$98,SilencerParams!S$3:S$98)</f>
        <v>#DIV/0!</v>
      </c>
      <c r="AV87" s="151" t="e">
        <f>LOOKUP($G87,SilencerParams!$E$3:$E$98,SilencerParams!T$3:T$98)</f>
        <v>#DIV/0!</v>
      </c>
      <c r="AW87" s="151" t="e">
        <f>LOOKUP($G87,SilencerParams!$E$3:$E$98,SilencerParams!U$3:U$98)</f>
        <v>#DIV/0!</v>
      </c>
      <c r="AX87" s="151" t="e">
        <f>LOOKUP($G87,SilencerParams!$E$3:$E$98,SilencerParams!V$3:V$98)</f>
        <v>#DIV/0!</v>
      </c>
      <c r="AY87" s="151" t="e">
        <f>LOOKUP($G87,SilencerParams!$E$3:$E$98,SilencerParams!W$3:W$98)</f>
        <v>#DIV/0!</v>
      </c>
      <c r="AZ87" s="151" t="e">
        <f>LOOKUP($G87,SilencerParams!$E$3:$E$98,SilencerParams!X$3:X$98)</f>
        <v>#DIV/0!</v>
      </c>
      <c r="BA87" s="151" t="e">
        <f>LOOKUP($G87,SilencerParams!$E$3:$E$98,SilencerParams!Y$3:Y$98)</f>
        <v>#DIV/0!</v>
      </c>
      <c r="BB87" s="151" t="e">
        <f>LOOKUP($G87,SilencerParams!$E$3:$E$98,SilencerParams!Z$3:Z$98)</f>
        <v>#DIV/0!</v>
      </c>
      <c r="BC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LOOKUP(IF(MROUND($AL87,2)&lt;=$AL87,CONCATENATE($D87,IF($F87&gt;=1000,$F87,CONCATENATE(0,$F87)),CONCATENATE(0,MROUND($AL87,2)+2)),CONCATENATE($D87,IF($F87&gt;=1000,$F87,CONCATENATE(0,$F87)),CONCATENATE(0,MROUND($AL87,2)-2))),SilencerParams!$E$3:$E$98,SilencerParams!S$3:S$98)</f>
        <v>#DIV/0!</v>
      </c>
      <c r="BD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LOOKUP(IF(MROUND($AL87,2)&lt;=$AL87,CONCATENATE($D87,IF($F87&gt;=1000,$F87,CONCATENATE(0,$F87)),CONCATENATE(0,MROUND($AL87,2)+2)),CONCATENATE($D87,IF($F87&gt;=1000,$F87,CONCATENATE(0,$F87)),CONCATENATE(0,MROUND($AL87,2)-2))),SilencerParams!$E$3:$E$98,SilencerParams!T$3:T$98)</f>
        <v>#DIV/0!</v>
      </c>
      <c r="BE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LOOKUP(IF(MROUND($AL87,2)&lt;=$AL87,CONCATENATE($D87,IF($F87&gt;=1000,$F87,CONCATENATE(0,$F87)),CONCATENATE(0,MROUND($AL87,2)+2)),CONCATENATE($D87,IF($F87&gt;=1000,$F87,CONCATENATE(0,$F87)),CONCATENATE(0,MROUND($AL87,2)-2))),SilencerParams!$E$3:$E$98,SilencerParams!U$3:U$98)</f>
        <v>#DIV/0!</v>
      </c>
      <c r="BF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LOOKUP(IF(MROUND($AL87,2)&lt;=$AL87,CONCATENATE($D87,IF($F87&gt;=1000,$F87,CONCATENATE(0,$F87)),CONCATENATE(0,MROUND($AL87,2)+2)),CONCATENATE($D87,IF($F87&gt;=1000,$F87,CONCATENATE(0,$F87)),CONCATENATE(0,MROUND($AL87,2)-2))),SilencerParams!$E$3:$E$98,SilencerParams!V$3:V$98)</f>
        <v>#DIV/0!</v>
      </c>
      <c r="BG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LOOKUP(IF(MROUND($AL87,2)&lt;=$AL87,CONCATENATE($D87,IF($F87&gt;=1000,$F87,CONCATENATE(0,$F87)),CONCATENATE(0,MROUND($AL87,2)+2)),CONCATENATE($D87,IF($F87&gt;=1000,$F87,CONCATENATE(0,$F87)),CONCATENATE(0,MROUND($AL87,2)-2))),SilencerParams!$E$3:$E$98,SilencerParams!W$3:W$98)</f>
        <v>#DIV/0!</v>
      </c>
      <c r="BH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LOOKUP(IF(MROUND($AL87,2)&lt;=$AL87,CONCATENATE($D87,IF($F87&gt;=1000,$F87,CONCATENATE(0,$F87)),CONCATENATE(0,MROUND($AL87,2)+2)),CONCATENATE($D87,IF($F87&gt;=1000,$F87,CONCATENATE(0,$F87)),CONCATENATE(0,MROUND($AL87,2)-2))),SilencerParams!$E$3:$E$98,SilencerParams!X$3:X$98)</f>
        <v>#DIV/0!</v>
      </c>
      <c r="BI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LOOKUP(IF(MROUND($AL87,2)&lt;=$AL87,CONCATENATE($D87,IF($F87&gt;=1000,$F87,CONCATENATE(0,$F87)),CONCATENATE(0,MROUND($AL87,2)+2)),CONCATENATE($D87,IF($F87&gt;=1000,$F87,CONCATENATE(0,$F87)),CONCATENATE(0,MROUND($AL87,2)-2))),SilencerParams!$E$3:$E$98,SilencerParams!Y$3:Y$98)</f>
        <v>#DIV/0!</v>
      </c>
      <c r="BJ87" s="151" t="e">
        <f>LOOKUP(IF(MROUND($AL87,2)&lt;=$AL87,CONCATENATE($D87,IF($F87&gt;=1000,$F87,CONCATENATE(0,$F87)),CONCATENATE(0,MROUND($AL87,2)+2)),CONCATENATE($D87,IF($F87&gt;=1000,$F87,CONCATENATE(0,$F87)),CONCATENATE(0,MROUND($AL87,2)-2))),SilencerParams!$E$3:$E$98,SilencerParams!Z$3:Z$98)</f>
        <v>#DIV/0!</v>
      </c>
      <c r="BK87" s="151" t="e">
        <f>IF($AL87&lt;2,LOOKUP(CONCATENATE($D87,IF($E87&gt;=1000,$E87,CONCATENATE(0,$E87)),"02"),SilencerParams!$E$3:$E$98,SilencerParams!S$3:S$98)/(LOG10(2)-LOG10(0.0001))*(LOG10($AL87)-LOG10(0.0001)),(BC87-AU87)/(LOG10(IF(MROUND($AL87,2)&lt;=$AL87,MROUND($AL87,2)+2,MROUND($AL87,2)-2))-LOG10(MROUND($AL87,2)))*(LOG10($AL87)-LOG10(MROUND($AL87,2)))+AU87)</f>
        <v>#DIV/0!</v>
      </c>
      <c r="BL87" s="151" t="e">
        <f>IF($AL87&lt;2,LOOKUP(CONCATENATE($D87,IF($E87&gt;=1000,$E87,CONCATENATE(0,$E87)),"02"),SilencerParams!$E$3:$E$98,SilencerParams!T$3:T$98)/(LOG10(2)-LOG10(0.0001))*(LOG10($AL87)-LOG10(0.0001)),(BD87-AV87)/(LOG10(IF(MROUND($AL87,2)&lt;=$AL87,MROUND($AL87,2)+2,MROUND($AL87,2)-2))-LOG10(MROUND($AL87,2)))*(LOG10($AL87)-LOG10(MROUND($AL87,2)))+AV87)</f>
        <v>#DIV/0!</v>
      </c>
      <c r="BM87" s="151" t="e">
        <f>IF($AL87&lt;2,LOOKUP(CONCATENATE($D87,IF($E87&gt;=1000,$E87,CONCATENATE(0,$E87)),"02"),SilencerParams!$E$3:$E$98,SilencerParams!U$3:U$98)/(LOG10(2)-LOG10(0.0001))*(LOG10($AL87)-LOG10(0.0001)),(BE87-AW87)/(LOG10(IF(MROUND($AL87,2)&lt;=$AL87,MROUND($AL87,2)+2,MROUND($AL87,2)-2))-LOG10(MROUND($AL87,2)))*(LOG10($AL87)-LOG10(MROUND($AL87,2)))+AW87)</f>
        <v>#DIV/0!</v>
      </c>
      <c r="BN87" s="151" t="e">
        <f>IF($AL87&lt;2,LOOKUP(CONCATENATE($D87,IF($E87&gt;=1000,$E87,CONCATENATE(0,$E87)),"02"),SilencerParams!$E$3:$E$98,SilencerParams!V$3:V$98)/(LOG10(2)-LOG10(0.0001))*(LOG10($AL87)-LOG10(0.0001)),(BF87-AX87)/(LOG10(IF(MROUND($AL87,2)&lt;=$AL87,MROUND($AL87,2)+2,MROUND($AL87,2)-2))-LOG10(MROUND($AL87,2)))*(LOG10($AL87)-LOG10(MROUND($AL87,2)))+AX87)</f>
        <v>#DIV/0!</v>
      </c>
      <c r="BO87" s="151" t="e">
        <f>IF($AL87&lt;2,LOOKUP(CONCATENATE($D87,IF($E87&gt;=1000,$E87,CONCATENATE(0,$E87)),"02"),SilencerParams!$E$3:$E$98,SilencerParams!W$3:W$98)/(LOG10(2)-LOG10(0.0001))*(LOG10($AL87)-LOG10(0.0001)),(BG87-AY87)/(LOG10(IF(MROUND($AL87,2)&lt;=$AL87,MROUND($AL87,2)+2,MROUND($AL87,2)-2))-LOG10(MROUND($AL87,2)))*(LOG10($AL87)-LOG10(MROUND($AL87,2)))+AY87)</f>
        <v>#DIV/0!</v>
      </c>
      <c r="BP87" s="151" t="e">
        <f>IF($AL87&lt;2,LOOKUP(CONCATENATE($D87,IF($E87&gt;=1000,$E87,CONCATENATE(0,$E87)),"02"),SilencerParams!$E$3:$E$98,SilencerParams!X$3:X$98)/(LOG10(2)-LOG10(0.0001))*(LOG10($AL87)-LOG10(0.0001)),(BH87-AZ87)/(LOG10(IF(MROUND($AL87,2)&lt;=$AL87,MROUND($AL87,2)+2,MROUND($AL87,2)-2))-LOG10(MROUND($AL87,2)))*(LOG10($AL87)-LOG10(MROUND($AL87,2)))+AZ87)</f>
        <v>#DIV/0!</v>
      </c>
      <c r="BQ87" s="151" t="e">
        <f>IF($AL87&lt;2,LOOKUP(CONCATENATE($D87,IF($E87&gt;=1000,$E87,CONCATENATE(0,$E87)),"02"),SilencerParams!$E$3:$E$98,SilencerParams!Y$3:Y$98)/(LOG10(2)-LOG10(0.0001))*(LOG10($AL87)-LOG10(0.0001)),(BI87-BA87)/(LOG10(IF(MROUND($AL87,2)&lt;=$AL87,MROUND($AL87,2)+2,MROUND($AL87,2)-2))-LOG10(MROUND($AL87,2)))*(LOG10($AL87)-LOG10(MROUND($AL87,2)))+BA87)</f>
        <v>#DIV/0!</v>
      </c>
      <c r="BR87" s="151" t="e">
        <f>IF($AL87&lt;2,LOOKUP(CONCATENATE($D87,IF($E87&gt;=1000,$E87,CONCATENATE(0,$E87)),"02"),SilencerParams!$E$3:$E$98,SilencerParams!Z$3:Z$98)/(LOG10(2)-LOG10(0.0001))*(LOG10($AL87)-LOG10(0.0001)),(BJ87-BB87)/(LOG10(IF(MROUND($AL87,2)&lt;=$AL87,MROUND($AL87,2)+2,MROUND($AL87,2)-2))-LOG10(MROUND($AL87,2)))*(LOG10($AL87)-LOG10(MROUND($AL87,2)))+BB87)</f>
        <v>#DIV/0!</v>
      </c>
      <c r="BS87" s="24" t="e">
        <f t="shared" si="45"/>
        <v>#DIV/0!</v>
      </c>
      <c r="BT87" s="24" t="e">
        <f t="shared" si="46"/>
        <v>#DIV/0!</v>
      </c>
      <c r="BU87" s="24" t="e">
        <f t="shared" si="47"/>
        <v>#DIV/0!</v>
      </c>
      <c r="BV87" s="24" t="e">
        <f t="shared" si="48"/>
        <v>#DIV/0!</v>
      </c>
      <c r="BW87" s="24" t="e">
        <f t="shared" si="49"/>
        <v>#DIV/0!</v>
      </c>
      <c r="BX87" s="24" t="e">
        <f t="shared" si="50"/>
        <v>#DIV/0!</v>
      </c>
      <c r="BY87" s="24" t="e">
        <f t="shared" si="51"/>
        <v>#DIV/0!</v>
      </c>
      <c r="BZ87" s="24" t="e">
        <f t="shared" si="52"/>
        <v>#DIV/0!</v>
      </c>
      <c r="CA87" s="24" t="e">
        <f>10*LOG10(IF(BS87="",0,POWER(10,((BS87+'ModelParams Lw'!$O$4)/10))) +IF(BT87="",0,POWER(10,((BT87+'ModelParams Lw'!$P$4)/10))) +IF(BU87="",0,POWER(10,((BU87+'ModelParams Lw'!$Q$4)/10))) +IF(BV87="",0,POWER(10,((BV87+'ModelParams Lw'!$R$4)/10))) +IF(BW87="",0,POWER(10,((BW87+'ModelParams Lw'!$S$4)/10))) +IF(BX87="",0,POWER(10,((BX87+'ModelParams Lw'!$T$4)/10))) +IF(BY87="",0,POWER(10,((BY87+'ModelParams Lw'!$U$4)/10)))+IF(BZ87="",0,POWER(10,((BZ87+'ModelParams Lw'!$V$4)/10))))</f>
        <v>#DIV/0!</v>
      </c>
      <c r="CB87" s="24" t="e">
        <f t="shared" si="53"/>
        <v>#DIV/0!</v>
      </c>
      <c r="CC87" s="24" t="e">
        <f>(BS87-'ModelParams Lw'!O$10)/'ModelParams Lw'!O$11</f>
        <v>#DIV/0!</v>
      </c>
      <c r="CD87" s="24" t="e">
        <f>(BT87-'ModelParams Lw'!P$10)/'ModelParams Lw'!P$11</f>
        <v>#DIV/0!</v>
      </c>
      <c r="CE87" s="24" t="e">
        <f>(BU87-'ModelParams Lw'!Q$10)/'ModelParams Lw'!Q$11</f>
        <v>#DIV/0!</v>
      </c>
      <c r="CF87" s="24" t="e">
        <f>(BV87-'ModelParams Lw'!R$10)/'ModelParams Lw'!R$11</f>
        <v>#DIV/0!</v>
      </c>
      <c r="CG87" s="24" t="e">
        <f>(BW87-'ModelParams Lw'!S$10)/'ModelParams Lw'!S$11</f>
        <v>#DIV/0!</v>
      </c>
      <c r="CH87" s="24" t="e">
        <f>(BX87-'ModelParams Lw'!T$10)/'ModelParams Lw'!T$11</f>
        <v>#DIV/0!</v>
      </c>
      <c r="CI87" s="24" t="e">
        <f>(BY87-'ModelParams Lw'!U$10)/'ModelParams Lw'!U$11</f>
        <v>#DIV/0!</v>
      </c>
      <c r="CJ87" s="24" t="e">
        <f>(BZ87-'ModelParams Lw'!V$10)/'ModelParams Lw'!V$11</f>
        <v>#DIV/0!</v>
      </c>
      <c r="CK87" s="24">
        <f>IF(Calcul!$E92="SW",'ModelParams Lw'!C$18+'ModelParams Lw'!C$19*LOG(CK$3)+'ModelParams Lw'!C$20*(PI()/4*($D87/1000)^2),IF('ModelParams Lw'!C$21+'ModelParams Lw'!C$22*LOG(CK$3)+'ModelParams Lw'!C$23*(PI()/4*($D87/1000)^2)&lt;'ModelParams Lw'!C$18+'ModelParams Lw'!C$19*LOG(CK$3)+'ModelParams Lw'!C$20*(PI()/4*($D87/1000)^2),'ModelParams Lw'!C$18+'ModelParams Lw'!C$19*LOG(CK$3)+'ModelParams Lw'!C$20*(PI()/4*($D87/1000)^2),'ModelParams Lw'!C$21+'ModelParams Lw'!C$22*LOG(CK$3)+'ModelParams Lw'!C$23*(PI()/4*($D87/1000)^2)))</f>
        <v>31.246735224896717</v>
      </c>
      <c r="CL87" s="24">
        <f>IF(Calcul!$E92="SW",'ModelParams Lw'!D$18+'ModelParams Lw'!D$19*LOG(CL$3)+'ModelParams Lw'!D$20*(PI()/4*($D87/1000)^2),IF('ModelParams Lw'!D$21+'ModelParams Lw'!D$22*LOG(CL$3)+'ModelParams Lw'!D$23*(PI()/4*($D87/1000)^2)&lt;'ModelParams Lw'!D$18+'ModelParams Lw'!D$19*LOG(CL$3)+'ModelParams Lw'!D$20*(PI()/4*($D87/1000)^2),'ModelParams Lw'!D$18+'ModelParams Lw'!D$19*LOG(CL$3)+'ModelParams Lw'!D$20*(PI()/4*($D87/1000)^2),'ModelParams Lw'!D$21+'ModelParams Lw'!D$22*LOG(CL$3)+'ModelParams Lw'!D$23*(PI()/4*($D87/1000)^2)))</f>
        <v>39.203910379364636</v>
      </c>
      <c r="CM87" s="24">
        <f>IF(Calcul!$E92="SW",'ModelParams Lw'!E$18+'ModelParams Lw'!E$19*LOG(CM$3)+'ModelParams Lw'!E$20*(PI()/4*($D87/1000)^2),IF('ModelParams Lw'!E$21+'ModelParams Lw'!E$22*LOG(CM$3)+'ModelParams Lw'!E$23*(PI()/4*($D87/1000)^2)&lt;'ModelParams Lw'!E$18+'ModelParams Lw'!E$19*LOG(CM$3)+'ModelParams Lw'!E$20*(PI()/4*($D87/1000)^2),'ModelParams Lw'!E$18+'ModelParams Lw'!E$19*LOG(CM$3)+'ModelParams Lw'!E$20*(PI()/4*($D87/1000)^2),'ModelParams Lw'!E$21+'ModelParams Lw'!E$22*LOG(CM$3)+'ModelParams Lw'!E$23*(PI()/4*($D87/1000)^2)))</f>
        <v>38.761096154158118</v>
      </c>
      <c r="CN87" s="24">
        <f>IF(Calcul!$E92="SW",'ModelParams Lw'!F$18+'ModelParams Lw'!F$19*LOG(CN$3)+'ModelParams Lw'!F$20*(PI()/4*($D87/1000)^2),IF('ModelParams Lw'!F$21+'ModelParams Lw'!F$22*LOG(CN$3)+'ModelParams Lw'!F$23*(PI()/4*($D87/1000)^2)&lt;'ModelParams Lw'!F$18+'ModelParams Lw'!F$19*LOG(CN$3)+'ModelParams Lw'!F$20*(PI()/4*($D87/1000)^2),'ModelParams Lw'!F$18+'ModelParams Lw'!F$19*LOG(CN$3)+'ModelParams Lw'!F$20*(PI()/4*($D87/1000)^2),'ModelParams Lw'!F$21+'ModelParams Lw'!F$22*LOG(CN$3)+'ModelParams Lw'!F$23*(PI()/4*($D87/1000)^2)))</f>
        <v>42.457901012674256</v>
      </c>
      <c r="CO87" s="24">
        <f>IF(Calcul!$E92="SW",'ModelParams Lw'!G$18+'ModelParams Lw'!G$19*LOG(CO$3)+'ModelParams Lw'!G$20*(PI()/4*($D87/1000)^2),IF('ModelParams Lw'!G$21+'ModelParams Lw'!G$22*LOG(CO$3)+'ModelParams Lw'!G$23*(PI()/4*($D87/1000)^2)&lt;'ModelParams Lw'!G$18+'ModelParams Lw'!G$19*LOG(CO$3)+'ModelParams Lw'!G$20*(PI()/4*($D87/1000)^2),'ModelParams Lw'!G$18+'ModelParams Lw'!G$19*LOG(CO$3)+'ModelParams Lw'!G$20*(PI()/4*($D87/1000)^2),'ModelParams Lw'!G$21+'ModelParams Lw'!G$22*LOG(CO$3)+'ModelParams Lw'!G$23*(PI()/4*($D87/1000)^2)))</f>
        <v>39.983812335865188</v>
      </c>
      <c r="CP87" s="24">
        <f>IF(Calcul!$E92="SW",'ModelParams Lw'!H$18+'ModelParams Lw'!H$19*LOG(CP$3)+'ModelParams Lw'!H$20*(PI()/4*($D87/1000)^2),IF('ModelParams Lw'!H$21+'ModelParams Lw'!H$22*LOG(CP$3)+'ModelParams Lw'!H$23*(PI()/4*($D87/1000)^2)&lt;'ModelParams Lw'!H$18+'ModelParams Lw'!H$19*LOG(CP$3)+'ModelParams Lw'!H$20*(PI()/4*($D87/1000)^2),'ModelParams Lw'!H$18+'ModelParams Lw'!H$19*LOG(CP$3)+'ModelParams Lw'!H$20*(PI()/4*($D87/1000)^2),'ModelParams Lw'!H$21+'ModelParams Lw'!H$22*LOG(CP$3)+'ModelParams Lw'!H$23*(PI()/4*($D87/1000)^2)))</f>
        <v>40.306137042572608</v>
      </c>
      <c r="CQ87" s="24">
        <f>IF(Calcul!$E92="SW",'ModelParams Lw'!I$18+'ModelParams Lw'!I$19*LOG(CQ$3)+'ModelParams Lw'!I$20*(PI()/4*($D87/1000)^2),IF('ModelParams Lw'!I$21+'ModelParams Lw'!I$22*LOG(CQ$3)+'ModelParams Lw'!I$23*(PI()/4*($D87/1000)^2)&lt;'ModelParams Lw'!I$18+'ModelParams Lw'!I$19*LOG(CQ$3)+'ModelParams Lw'!I$20*(PI()/4*($D87/1000)^2),'ModelParams Lw'!I$18+'ModelParams Lw'!I$19*LOG(CQ$3)+'ModelParams Lw'!I$20*(PI()/4*($D87/1000)^2),'ModelParams Lw'!I$21+'ModelParams Lw'!I$22*LOG(CQ$3)+'ModelParams Lw'!I$23*(PI()/4*($D87/1000)^2)))</f>
        <v>35.604370798776131</v>
      </c>
      <c r="CR87" s="24">
        <f>IF(Calcul!$E92="SW",'ModelParams Lw'!J$18+'ModelParams Lw'!J$19*LOG(CR$3)+'ModelParams Lw'!J$20*(PI()/4*($D87/1000)^2),IF('ModelParams Lw'!J$21+'ModelParams Lw'!J$22*LOG(CR$3)+'ModelParams Lw'!J$23*(PI()/4*($D87/1000)^2)&lt;'ModelParams Lw'!J$18+'ModelParams Lw'!J$19*LOG(CR$3)+'ModelParams Lw'!J$20*(PI()/4*($D87/1000)^2),'ModelParams Lw'!J$18+'ModelParams Lw'!J$19*LOG(CR$3)+'ModelParams Lw'!J$20*(PI()/4*($D87/1000)^2),'ModelParams Lw'!J$21+'ModelParams Lw'!J$22*LOG(CR$3)+'ModelParams Lw'!J$23*(PI()/4*($D87/1000)^2)))</f>
        <v>26.405199060578074</v>
      </c>
      <c r="CS87" s="24" t="e">
        <f t="shared" si="30"/>
        <v>#DIV/0!</v>
      </c>
      <c r="CT87" s="24" t="e">
        <f t="shared" si="31"/>
        <v>#DIV/0!</v>
      </c>
      <c r="CU87" s="24" t="e">
        <f t="shared" si="32"/>
        <v>#DIV/0!</v>
      </c>
      <c r="CV87" s="24" t="e">
        <f t="shared" si="33"/>
        <v>#DIV/0!</v>
      </c>
      <c r="CW87" s="24" t="e">
        <f t="shared" si="34"/>
        <v>#DIV/0!</v>
      </c>
      <c r="CX87" s="24" t="e">
        <f t="shared" si="35"/>
        <v>#DIV/0!</v>
      </c>
      <c r="CY87" s="24" t="e">
        <f t="shared" si="36"/>
        <v>#DIV/0!</v>
      </c>
      <c r="CZ87" s="24" t="e">
        <f t="shared" si="37"/>
        <v>#DIV/0!</v>
      </c>
      <c r="DA87" s="24" t="e">
        <f>10*LOG10(IF(CS87="",0,POWER(10,((CS87+'ModelParams Lw'!$O$4)/10))) +IF(CT87="",0,POWER(10,((CT87+'ModelParams Lw'!$P$4)/10))) +IF(CU87="",0,POWER(10,((CU87+'ModelParams Lw'!$Q$4)/10))) +IF(CV87="",0,POWER(10,((CV87+'ModelParams Lw'!$R$4)/10))) +IF(CW87="",0,POWER(10,((CW87+'ModelParams Lw'!$S$4)/10))) +IF(CX87="",0,POWER(10,((CX87+'ModelParams Lw'!$T$4)/10))) +IF(CY87="",0,POWER(10,((CY87+'ModelParams Lw'!$U$4)/10)))+IF(CZ87="",0,POWER(10,((CZ87+'ModelParams Lw'!$V$4)/10))))</f>
        <v>#DIV/0!</v>
      </c>
      <c r="DB87" s="24" t="e">
        <f t="shared" si="54"/>
        <v>#DIV/0!</v>
      </c>
      <c r="DC87" s="24" t="e">
        <f>(CS87-'ModelParams Lw'!$O$10)/'ModelParams Lw'!$O$11</f>
        <v>#DIV/0!</v>
      </c>
      <c r="DD87" s="24" t="e">
        <f>(CT87-'ModelParams Lw'!$P$10)/'ModelParams Lw'!$P$11</f>
        <v>#DIV/0!</v>
      </c>
      <c r="DE87" s="24" t="e">
        <f>(CU87-'ModelParams Lw'!$Q$10)/'ModelParams Lw'!$Q$11</f>
        <v>#DIV/0!</v>
      </c>
      <c r="DF87" s="24" t="e">
        <f>(CV87-'ModelParams Lw'!$R$10)/'ModelParams Lw'!$R$11</f>
        <v>#DIV/0!</v>
      </c>
      <c r="DG87" s="24" t="e">
        <f>(CW87-'ModelParams Lw'!$S$10)/'ModelParams Lw'!$S$11</f>
        <v>#DIV/0!</v>
      </c>
      <c r="DH87" s="24" t="e">
        <f>(CX87-'ModelParams Lw'!$T$10)/'ModelParams Lw'!$T$11</f>
        <v>#DIV/0!</v>
      </c>
      <c r="DI87" s="24" t="e">
        <f>(CY87-'ModelParams Lw'!$U$10)/'ModelParams Lw'!$U$11</f>
        <v>#DIV/0!</v>
      </c>
      <c r="DJ87" s="24" t="e">
        <f>(CZ87-'ModelParams Lw'!$V$10)/'ModelParams Lw'!$V$11</f>
        <v>#DIV/0!</v>
      </c>
    </row>
    <row r="88" spans="1:114">
      <c r="A88" s="12">
        <f>Calcul!B90</f>
        <v>0</v>
      </c>
      <c r="B88" s="12">
        <f t="shared" si="38"/>
        <v>0</v>
      </c>
      <c r="C88" s="12">
        <f>Calcul!C90</f>
        <v>0</v>
      </c>
      <c r="D88" s="12">
        <f>Calcul!D93</f>
        <v>0</v>
      </c>
      <c r="E88" s="12">
        <f t="shared" si="39"/>
        <v>400</v>
      </c>
      <c r="F88" s="12">
        <f t="shared" si="40"/>
        <v>900</v>
      </c>
      <c r="G88" s="12" t="e">
        <f t="shared" si="41"/>
        <v>#DIV/0!</v>
      </c>
      <c r="H88" s="24" t="e">
        <f t="shared" si="42"/>
        <v>#DIV/0!</v>
      </c>
      <c r="I88" s="24">
        <f>'ModelParams Lw'!$B$6*EXP('ModelParams Lw'!$C$6*D88)</f>
        <v>-0.98585217513044054</v>
      </c>
      <c r="J88" s="24">
        <f>'ModelParams Lw'!$B$7*D88^2+'ModelParams Lw'!$C$7*D88+'ModelParams Lw'!$D$7</f>
        <v>-7.1</v>
      </c>
      <c r="K88" s="24">
        <f>'ModelParams Lw'!$B$8*D88^2+'ModelParams Lw'!$C$8*D88+'ModelParams Lw'!$D$8</f>
        <v>46.485999999999997</v>
      </c>
      <c r="L88" s="21" t="e">
        <f t="shared" si="56"/>
        <v>#DIV/0!</v>
      </c>
      <c r="M88" s="21" t="e">
        <f t="shared" si="55"/>
        <v>#DIV/0!</v>
      </c>
      <c r="N88" s="21" t="e">
        <f t="shared" si="55"/>
        <v>#DIV/0!</v>
      </c>
      <c r="O88" s="21" t="e">
        <f t="shared" si="55"/>
        <v>#DIV/0!</v>
      </c>
      <c r="P88" s="21" t="e">
        <f t="shared" si="55"/>
        <v>#DIV/0!</v>
      </c>
      <c r="Q88" s="21" t="e">
        <f t="shared" si="55"/>
        <v>#DIV/0!</v>
      </c>
      <c r="R88" s="21" t="e">
        <f t="shared" si="55"/>
        <v>#DIV/0!</v>
      </c>
      <c r="S88" s="21" t="e">
        <f t="shared" si="55"/>
        <v>#DIV/0!</v>
      </c>
      <c r="T88" s="24" t="e">
        <f>'ModelParams Lw'!$B$3+'ModelParams Lw'!$B$4*LOG10($B88/3600/(PI()/4*($D88/1000)^2))+'ModelParams Lw'!$B$5*LOG10(2*$H88/(1.2*($B88/3600/(PI()/4*($D88/1000)^2))^2))+10*LOG10($D88/1000)+L88</f>
        <v>#DIV/0!</v>
      </c>
      <c r="U88" s="24" t="e">
        <f>'ModelParams Lw'!$B$3+'ModelParams Lw'!$B$4*LOG10($B88/3600/(PI()/4*($D88/1000)^2))+'ModelParams Lw'!$B$5*LOG10(2*$H88/(1.2*($B88/3600/(PI()/4*($D88/1000)^2))^2))+10*LOG10($D88/1000)+M88</f>
        <v>#DIV/0!</v>
      </c>
      <c r="V88" s="24" t="e">
        <f>'ModelParams Lw'!$B$3+'ModelParams Lw'!$B$4*LOG10($B88/3600/(PI()/4*($D88/1000)^2))+'ModelParams Lw'!$B$5*LOG10(2*$H88/(1.2*($B88/3600/(PI()/4*($D88/1000)^2))^2))+10*LOG10($D88/1000)+N88</f>
        <v>#DIV/0!</v>
      </c>
      <c r="W88" s="24" t="e">
        <f>'ModelParams Lw'!$B$3+'ModelParams Lw'!$B$4*LOG10($B88/3600/(PI()/4*($D88/1000)^2))+'ModelParams Lw'!$B$5*LOG10(2*$H88/(1.2*($B88/3600/(PI()/4*($D88/1000)^2))^2))+10*LOG10($D88/1000)+O88</f>
        <v>#DIV/0!</v>
      </c>
      <c r="X88" s="24" t="e">
        <f>'ModelParams Lw'!$B$3+'ModelParams Lw'!$B$4*LOG10($B88/3600/(PI()/4*($D88/1000)^2))+'ModelParams Lw'!$B$5*LOG10(2*$H88/(1.2*($B88/3600/(PI()/4*($D88/1000)^2))^2))+10*LOG10($D88/1000)+P88</f>
        <v>#DIV/0!</v>
      </c>
      <c r="Y88" s="24" t="e">
        <f>'ModelParams Lw'!$B$3+'ModelParams Lw'!$B$4*LOG10($B88/3600/(PI()/4*($D88/1000)^2))+'ModelParams Lw'!$B$5*LOG10(2*$H88/(1.2*($B88/3600/(PI()/4*($D88/1000)^2))^2))+10*LOG10($D88/1000)+Q88</f>
        <v>#DIV/0!</v>
      </c>
      <c r="Z88" s="24" t="e">
        <f>'ModelParams Lw'!$B$3+'ModelParams Lw'!$B$4*LOG10($B88/3600/(PI()/4*($D88/1000)^2))+'ModelParams Lw'!$B$5*LOG10(2*$H88/(1.2*($B88/3600/(PI()/4*($D88/1000)^2))^2))+10*LOG10($D88/1000)+R88</f>
        <v>#DIV/0!</v>
      </c>
      <c r="AA88" s="24" t="e">
        <f>'ModelParams Lw'!$B$3+'ModelParams Lw'!$B$4*LOG10($B88/3600/(PI()/4*($D88/1000)^2))+'ModelParams Lw'!$B$5*LOG10(2*$H88/(1.2*($B88/3600/(PI()/4*($D88/1000)^2))^2))+10*LOG10($D88/1000)+S88</f>
        <v>#DIV/0!</v>
      </c>
      <c r="AB88" s="24" t="e">
        <f>10*LOG10(IF(T88="",0,POWER(10,((T88+'ModelParams Lw'!$O$4)/10))) +IF(U88="",0,POWER(10,((U88+'ModelParams Lw'!$P$4)/10))) +IF(V88="",0,POWER(10,((V88+'ModelParams Lw'!$Q$4)/10))) +IF(W88="",0,POWER(10,((W88+'ModelParams Lw'!$R$4)/10))) +IF(X88="",0,POWER(10,((X88+'ModelParams Lw'!$S$4)/10))) +IF(Y88="",0,POWER(10,((Y88+'ModelParams Lw'!$T$4)/10))) +IF(Z88="",0,POWER(10,((Z88+'ModelParams Lw'!$U$4)/10)))+IF(AA88="",0,POWER(10,((AA88+'ModelParams Lw'!$V$4)/10))))</f>
        <v>#DIV/0!</v>
      </c>
      <c r="AC88" s="24" t="e">
        <f t="shared" si="43"/>
        <v>#DIV/0!</v>
      </c>
      <c r="AD88" s="24" t="e">
        <f>(T88-'ModelParams Lw'!O$10)/'ModelParams Lw'!O$11</f>
        <v>#DIV/0!</v>
      </c>
      <c r="AE88" s="24" t="e">
        <f>(U88-'ModelParams Lw'!P$10)/'ModelParams Lw'!P$11</f>
        <v>#DIV/0!</v>
      </c>
      <c r="AF88" s="24" t="e">
        <f>(V88-'ModelParams Lw'!Q$10)/'ModelParams Lw'!Q$11</f>
        <v>#DIV/0!</v>
      </c>
      <c r="AG88" s="24" t="e">
        <f>(W88-'ModelParams Lw'!R$10)/'ModelParams Lw'!R$11</f>
        <v>#DIV/0!</v>
      </c>
      <c r="AH88" s="24" t="e">
        <f>(X88-'ModelParams Lw'!S$10)/'ModelParams Lw'!S$11</f>
        <v>#DIV/0!</v>
      </c>
      <c r="AI88" s="24" t="e">
        <f>(Y88-'ModelParams Lw'!T$10)/'ModelParams Lw'!T$11</f>
        <v>#DIV/0!</v>
      </c>
      <c r="AJ88" s="24" t="e">
        <f>(Z88-'ModelParams Lw'!U$10)/'ModelParams Lw'!U$11</f>
        <v>#DIV/0!</v>
      </c>
      <c r="AK88" s="24" t="e">
        <f>(AA88-'ModelParams Lw'!V$10)/'ModelParams Lw'!V$11</f>
        <v>#DIV/0!</v>
      </c>
      <c r="AL88" s="24" t="e">
        <f t="shared" si="44"/>
        <v>#DIV/0!</v>
      </c>
      <c r="AM88" s="24" t="e">
        <f>LOOKUP($G88,SilencerParams!$E$3:$E$98,SilencerParams!K$3:K$98)</f>
        <v>#DIV/0!</v>
      </c>
      <c r="AN88" s="24" t="e">
        <f>LOOKUP($G88,SilencerParams!$E$3:$E$98,SilencerParams!L$3:L$98)</f>
        <v>#DIV/0!</v>
      </c>
      <c r="AO88" s="24" t="e">
        <f>LOOKUP($G88,SilencerParams!$E$3:$E$98,SilencerParams!M$3:M$98)</f>
        <v>#DIV/0!</v>
      </c>
      <c r="AP88" s="24" t="e">
        <f>LOOKUP($G88,SilencerParams!$E$3:$E$98,SilencerParams!N$3:N$98)</f>
        <v>#DIV/0!</v>
      </c>
      <c r="AQ88" s="24" t="e">
        <f>LOOKUP($G88,SilencerParams!$E$3:$E$98,SilencerParams!O$3:O$98)</f>
        <v>#DIV/0!</v>
      </c>
      <c r="AR88" s="24" t="e">
        <f>LOOKUP($G88,SilencerParams!$E$3:$E$98,SilencerParams!P$3:P$98)</f>
        <v>#DIV/0!</v>
      </c>
      <c r="AS88" s="24" t="e">
        <f>LOOKUP($G88,SilencerParams!$E$3:$E$98,SilencerParams!Q$3:Q$98)</f>
        <v>#DIV/0!</v>
      </c>
      <c r="AT88" s="24" t="e">
        <f>LOOKUP($G88,SilencerParams!$E$3:$E$98,SilencerParams!R$3:R$98)</f>
        <v>#DIV/0!</v>
      </c>
      <c r="AU88" s="151" t="e">
        <f>LOOKUP($G88,SilencerParams!$E$3:$E$98,SilencerParams!S$3:S$98)</f>
        <v>#DIV/0!</v>
      </c>
      <c r="AV88" s="151" t="e">
        <f>LOOKUP($G88,SilencerParams!$E$3:$E$98,SilencerParams!T$3:T$98)</f>
        <v>#DIV/0!</v>
      </c>
      <c r="AW88" s="151" t="e">
        <f>LOOKUP($G88,SilencerParams!$E$3:$E$98,SilencerParams!U$3:U$98)</f>
        <v>#DIV/0!</v>
      </c>
      <c r="AX88" s="151" t="e">
        <f>LOOKUP($G88,SilencerParams!$E$3:$E$98,SilencerParams!V$3:V$98)</f>
        <v>#DIV/0!</v>
      </c>
      <c r="AY88" s="151" t="e">
        <f>LOOKUP($G88,SilencerParams!$E$3:$E$98,SilencerParams!W$3:W$98)</f>
        <v>#DIV/0!</v>
      </c>
      <c r="AZ88" s="151" t="e">
        <f>LOOKUP($G88,SilencerParams!$E$3:$E$98,SilencerParams!X$3:X$98)</f>
        <v>#DIV/0!</v>
      </c>
      <c r="BA88" s="151" t="e">
        <f>LOOKUP($G88,SilencerParams!$E$3:$E$98,SilencerParams!Y$3:Y$98)</f>
        <v>#DIV/0!</v>
      </c>
      <c r="BB88" s="151" t="e">
        <f>LOOKUP($G88,SilencerParams!$E$3:$E$98,SilencerParams!Z$3:Z$98)</f>
        <v>#DIV/0!</v>
      </c>
      <c r="BC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LOOKUP(IF(MROUND($AL88,2)&lt;=$AL88,CONCATENATE($D88,IF($F88&gt;=1000,$F88,CONCATENATE(0,$F88)),CONCATENATE(0,MROUND($AL88,2)+2)),CONCATENATE($D88,IF($F88&gt;=1000,$F88,CONCATENATE(0,$F88)),CONCATENATE(0,MROUND($AL88,2)-2))),SilencerParams!$E$3:$E$98,SilencerParams!S$3:S$98)</f>
        <v>#DIV/0!</v>
      </c>
      <c r="BD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LOOKUP(IF(MROUND($AL88,2)&lt;=$AL88,CONCATENATE($D88,IF($F88&gt;=1000,$F88,CONCATENATE(0,$F88)),CONCATENATE(0,MROUND($AL88,2)+2)),CONCATENATE($D88,IF($F88&gt;=1000,$F88,CONCATENATE(0,$F88)),CONCATENATE(0,MROUND($AL88,2)-2))),SilencerParams!$E$3:$E$98,SilencerParams!T$3:T$98)</f>
        <v>#DIV/0!</v>
      </c>
      <c r="BE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LOOKUP(IF(MROUND($AL88,2)&lt;=$AL88,CONCATENATE($D88,IF($F88&gt;=1000,$F88,CONCATENATE(0,$F88)),CONCATENATE(0,MROUND($AL88,2)+2)),CONCATENATE($D88,IF($F88&gt;=1000,$F88,CONCATENATE(0,$F88)),CONCATENATE(0,MROUND($AL88,2)-2))),SilencerParams!$E$3:$E$98,SilencerParams!U$3:U$98)</f>
        <v>#DIV/0!</v>
      </c>
      <c r="BF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LOOKUP(IF(MROUND($AL88,2)&lt;=$AL88,CONCATENATE($D88,IF($F88&gt;=1000,$F88,CONCATENATE(0,$F88)),CONCATENATE(0,MROUND($AL88,2)+2)),CONCATENATE($D88,IF($F88&gt;=1000,$F88,CONCATENATE(0,$F88)),CONCATENATE(0,MROUND($AL88,2)-2))),SilencerParams!$E$3:$E$98,SilencerParams!V$3:V$98)</f>
        <v>#DIV/0!</v>
      </c>
      <c r="BG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LOOKUP(IF(MROUND($AL88,2)&lt;=$AL88,CONCATENATE($D88,IF($F88&gt;=1000,$F88,CONCATENATE(0,$F88)),CONCATENATE(0,MROUND($AL88,2)+2)),CONCATENATE($D88,IF($F88&gt;=1000,$F88,CONCATENATE(0,$F88)),CONCATENATE(0,MROUND($AL88,2)-2))),SilencerParams!$E$3:$E$98,SilencerParams!W$3:W$98)</f>
        <v>#DIV/0!</v>
      </c>
      <c r="BH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LOOKUP(IF(MROUND($AL88,2)&lt;=$AL88,CONCATENATE($D88,IF($F88&gt;=1000,$F88,CONCATENATE(0,$F88)),CONCATENATE(0,MROUND($AL88,2)+2)),CONCATENATE($D88,IF($F88&gt;=1000,$F88,CONCATENATE(0,$F88)),CONCATENATE(0,MROUND($AL88,2)-2))),SilencerParams!$E$3:$E$98,SilencerParams!X$3:X$98)</f>
        <v>#DIV/0!</v>
      </c>
      <c r="BI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LOOKUP(IF(MROUND($AL88,2)&lt;=$AL88,CONCATENATE($D88,IF($F88&gt;=1000,$F88,CONCATENATE(0,$F88)),CONCATENATE(0,MROUND($AL88,2)+2)),CONCATENATE($D88,IF($F88&gt;=1000,$F88,CONCATENATE(0,$F88)),CONCATENATE(0,MROUND($AL88,2)-2))),SilencerParams!$E$3:$E$98,SilencerParams!Y$3:Y$98)</f>
        <v>#DIV/0!</v>
      </c>
      <c r="BJ88" s="151" t="e">
        <f>LOOKUP(IF(MROUND($AL88,2)&lt;=$AL88,CONCATENATE($D88,IF($F88&gt;=1000,$F88,CONCATENATE(0,$F88)),CONCATENATE(0,MROUND($AL88,2)+2)),CONCATENATE($D88,IF($F88&gt;=1000,$F88,CONCATENATE(0,$F88)),CONCATENATE(0,MROUND($AL88,2)-2))),SilencerParams!$E$3:$E$98,SilencerParams!Z$3:Z$98)</f>
        <v>#DIV/0!</v>
      </c>
      <c r="BK88" s="151" t="e">
        <f>IF($AL88&lt;2,LOOKUP(CONCATENATE($D88,IF($E88&gt;=1000,$E88,CONCATENATE(0,$E88)),"02"),SilencerParams!$E$3:$E$98,SilencerParams!S$3:S$98)/(LOG10(2)-LOG10(0.0001))*(LOG10($AL88)-LOG10(0.0001)),(BC88-AU88)/(LOG10(IF(MROUND($AL88,2)&lt;=$AL88,MROUND($AL88,2)+2,MROUND($AL88,2)-2))-LOG10(MROUND($AL88,2)))*(LOG10($AL88)-LOG10(MROUND($AL88,2)))+AU88)</f>
        <v>#DIV/0!</v>
      </c>
      <c r="BL88" s="151" t="e">
        <f>IF($AL88&lt;2,LOOKUP(CONCATENATE($D88,IF($E88&gt;=1000,$E88,CONCATENATE(0,$E88)),"02"),SilencerParams!$E$3:$E$98,SilencerParams!T$3:T$98)/(LOG10(2)-LOG10(0.0001))*(LOG10($AL88)-LOG10(0.0001)),(BD88-AV88)/(LOG10(IF(MROUND($AL88,2)&lt;=$AL88,MROUND($AL88,2)+2,MROUND($AL88,2)-2))-LOG10(MROUND($AL88,2)))*(LOG10($AL88)-LOG10(MROUND($AL88,2)))+AV88)</f>
        <v>#DIV/0!</v>
      </c>
      <c r="BM88" s="151" t="e">
        <f>IF($AL88&lt;2,LOOKUP(CONCATENATE($D88,IF($E88&gt;=1000,$E88,CONCATENATE(0,$E88)),"02"),SilencerParams!$E$3:$E$98,SilencerParams!U$3:U$98)/(LOG10(2)-LOG10(0.0001))*(LOG10($AL88)-LOG10(0.0001)),(BE88-AW88)/(LOG10(IF(MROUND($AL88,2)&lt;=$AL88,MROUND($AL88,2)+2,MROUND($AL88,2)-2))-LOG10(MROUND($AL88,2)))*(LOG10($AL88)-LOG10(MROUND($AL88,2)))+AW88)</f>
        <v>#DIV/0!</v>
      </c>
      <c r="BN88" s="151" t="e">
        <f>IF($AL88&lt;2,LOOKUP(CONCATENATE($D88,IF($E88&gt;=1000,$E88,CONCATENATE(0,$E88)),"02"),SilencerParams!$E$3:$E$98,SilencerParams!V$3:V$98)/(LOG10(2)-LOG10(0.0001))*(LOG10($AL88)-LOG10(0.0001)),(BF88-AX88)/(LOG10(IF(MROUND($AL88,2)&lt;=$AL88,MROUND($AL88,2)+2,MROUND($AL88,2)-2))-LOG10(MROUND($AL88,2)))*(LOG10($AL88)-LOG10(MROUND($AL88,2)))+AX88)</f>
        <v>#DIV/0!</v>
      </c>
      <c r="BO88" s="151" t="e">
        <f>IF($AL88&lt;2,LOOKUP(CONCATENATE($D88,IF($E88&gt;=1000,$E88,CONCATENATE(0,$E88)),"02"),SilencerParams!$E$3:$E$98,SilencerParams!W$3:W$98)/(LOG10(2)-LOG10(0.0001))*(LOG10($AL88)-LOG10(0.0001)),(BG88-AY88)/(LOG10(IF(MROUND($AL88,2)&lt;=$AL88,MROUND($AL88,2)+2,MROUND($AL88,2)-2))-LOG10(MROUND($AL88,2)))*(LOG10($AL88)-LOG10(MROUND($AL88,2)))+AY88)</f>
        <v>#DIV/0!</v>
      </c>
      <c r="BP88" s="151" t="e">
        <f>IF($AL88&lt;2,LOOKUP(CONCATENATE($D88,IF($E88&gt;=1000,$E88,CONCATENATE(0,$E88)),"02"),SilencerParams!$E$3:$E$98,SilencerParams!X$3:X$98)/(LOG10(2)-LOG10(0.0001))*(LOG10($AL88)-LOG10(0.0001)),(BH88-AZ88)/(LOG10(IF(MROUND($AL88,2)&lt;=$AL88,MROUND($AL88,2)+2,MROUND($AL88,2)-2))-LOG10(MROUND($AL88,2)))*(LOG10($AL88)-LOG10(MROUND($AL88,2)))+AZ88)</f>
        <v>#DIV/0!</v>
      </c>
      <c r="BQ88" s="151" t="e">
        <f>IF($AL88&lt;2,LOOKUP(CONCATENATE($D88,IF($E88&gt;=1000,$E88,CONCATENATE(0,$E88)),"02"),SilencerParams!$E$3:$E$98,SilencerParams!Y$3:Y$98)/(LOG10(2)-LOG10(0.0001))*(LOG10($AL88)-LOG10(0.0001)),(BI88-BA88)/(LOG10(IF(MROUND($AL88,2)&lt;=$AL88,MROUND($AL88,2)+2,MROUND($AL88,2)-2))-LOG10(MROUND($AL88,2)))*(LOG10($AL88)-LOG10(MROUND($AL88,2)))+BA88)</f>
        <v>#DIV/0!</v>
      </c>
      <c r="BR88" s="151" t="e">
        <f>IF($AL88&lt;2,LOOKUP(CONCATENATE($D88,IF($E88&gt;=1000,$E88,CONCATENATE(0,$E88)),"02"),SilencerParams!$E$3:$E$98,SilencerParams!Z$3:Z$98)/(LOG10(2)-LOG10(0.0001))*(LOG10($AL88)-LOG10(0.0001)),(BJ88-BB88)/(LOG10(IF(MROUND($AL88,2)&lt;=$AL88,MROUND($AL88,2)+2,MROUND($AL88,2)-2))-LOG10(MROUND($AL88,2)))*(LOG10($AL88)-LOG10(MROUND($AL88,2)))+BB88)</f>
        <v>#DIV/0!</v>
      </c>
      <c r="BS88" s="24" t="e">
        <f t="shared" si="45"/>
        <v>#DIV/0!</v>
      </c>
      <c r="BT88" s="24" t="e">
        <f t="shared" si="46"/>
        <v>#DIV/0!</v>
      </c>
      <c r="BU88" s="24" t="e">
        <f t="shared" si="47"/>
        <v>#DIV/0!</v>
      </c>
      <c r="BV88" s="24" t="e">
        <f t="shared" si="48"/>
        <v>#DIV/0!</v>
      </c>
      <c r="BW88" s="24" t="e">
        <f t="shared" si="49"/>
        <v>#DIV/0!</v>
      </c>
      <c r="BX88" s="24" t="e">
        <f t="shared" si="50"/>
        <v>#DIV/0!</v>
      </c>
      <c r="BY88" s="24" t="e">
        <f t="shared" si="51"/>
        <v>#DIV/0!</v>
      </c>
      <c r="BZ88" s="24" t="e">
        <f t="shared" si="52"/>
        <v>#DIV/0!</v>
      </c>
      <c r="CA88" s="24" t="e">
        <f>10*LOG10(IF(BS88="",0,POWER(10,((BS88+'ModelParams Lw'!$O$4)/10))) +IF(BT88="",0,POWER(10,((BT88+'ModelParams Lw'!$P$4)/10))) +IF(BU88="",0,POWER(10,((BU88+'ModelParams Lw'!$Q$4)/10))) +IF(BV88="",0,POWER(10,((BV88+'ModelParams Lw'!$R$4)/10))) +IF(BW88="",0,POWER(10,((BW88+'ModelParams Lw'!$S$4)/10))) +IF(BX88="",0,POWER(10,((BX88+'ModelParams Lw'!$T$4)/10))) +IF(BY88="",0,POWER(10,((BY88+'ModelParams Lw'!$U$4)/10)))+IF(BZ88="",0,POWER(10,((BZ88+'ModelParams Lw'!$V$4)/10))))</f>
        <v>#DIV/0!</v>
      </c>
      <c r="CB88" s="24" t="e">
        <f t="shared" si="53"/>
        <v>#DIV/0!</v>
      </c>
      <c r="CC88" s="24" t="e">
        <f>(BS88-'ModelParams Lw'!O$10)/'ModelParams Lw'!O$11</f>
        <v>#DIV/0!</v>
      </c>
      <c r="CD88" s="24" t="e">
        <f>(BT88-'ModelParams Lw'!P$10)/'ModelParams Lw'!P$11</f>
        <v>#DIV/0!</v>
      </c>
      <c r="CE88" s="24" t="e">
        <f>(BU88-'ModelParams Lw'!Q$10)/'ModelParams Lw'!Q$11</f>
        <v>#DIV/0!</v>
      </c>
      <c r="CF88" s="24" t="e">
        <f>(BV88-'ModelParams Lw'!R$10)/'ModelParams Lw'!R$11</f>
        <v>#DIV/0!</v>
      </c>
      <c r="CG88" s="24" t="e">
        <f>(BW88-'ModelParams Lw'!S$10)/'ModelParams Lw'!S$11</f>
        <v>#DIV/0!</v>
      </c>
      <c r="CH88" s="24" t="e">
        <f>(BX88-'ModelParams Lw'!T$10)/'ModelParams Lw'!T$11</f>
        <v>#DIV/0!</v>
      </c>
      <c r="CI88" s="24" t="e">
        <f>(BY88-'ModelParams Lw'!U$10)/'ModelParams Lw'!U$11</f>
        <v>#DIV/0!</v>
      </c>
      <c r="CJ88" s="24" t="e">
        <f>(BZ88-'ModelParams Lw'!V$10)/'ModelParams Lw'!V$11</f>
        <v>#DIV/0!</v>
      </c>
      <c r="CK88" s="24">
        <f>IF(Calcul!$E93="SW",'ModelParams Lw'!C$18+'ModelParams Lw'!C$19*LOG(CK$3)+'ModelParams Lw'!C$20*(PI()/4*($D88/1000)^2),IF('ModelParams Lw'!C$21+'ModelParams Lw'!C$22*LOG(CK$3)+'ModelParams Lw'!C$23*(PI()/4*($D88/1000)^2)&lt;'ModelParams Lw'!C$18+'ModelParams Lw'!C$19*LOG(CK$3)+'ModelParams Lw'!C$20*(PI()/4*($D88/1000)^2),'ModelParams Lw'!C$18+'ModelParams Lw'!C$19*LOG(CK$3)+'ModelParams Lw'!C$20*(PI()/4*($D88/1000)^2),'ModelParams Lw'!C$21+'ModelParams Lw'!C$22*LOG(CK$3)+'ModelParams Lw'!C$23*(PI()/4*($D88/1000)^2)))</f>
        <v>31.246735224896717</v>
      </c>
      <c r="CL88" s="24">
        <f>IF(Calcul!$E93="SW",'ModelParams Lw'!D$18+'ModelParams Lw'!D$19*LOG(CL$3)+'ModelParams Lw'!D$20*(PI()/4*($D88/1000)^2),IF('ModelParams Lw'!D$21+'ModelParams Lw'!D$22*LOG(CL$3)+'ModelParams Lw'!D$23*(PI()/4*($D88/1000)^2)&lt;'ModelParams Lw'!D$18+'ModelParams Lw'!D$19*LOG(CL$3)+'ModelParams Lw'!D$20*(PI()/4*($D88/1000)^2),'ModelParams Lw'!D$18+'ModelParams Lw'!D$19*LOG(CL$3)+'ModelParams Lw'!D$20*(PI()/4*($D88/1000)^2),'ModelParams Lw'!D$21+'ModelParams Lw'!D$22*LOG(CL$3)+'ModelParams Lw'!D$23*(PI()/4*($D88/1000)^2)))</f>
        <v>39.203910379364636</v>
      </c>
      <c r="CM88" s="24">
        <f>IF(Calcul!$E93="SW",'ModelParams Lw'!E$18+'ModelParams Lw'!E$19*LOG(CM$3)+'ModelParams Lw'!E$20*(PI()/4*($D88/1000)^2),IF('ModelParams Lw'!E$21+'ModelParams Lw'!E$22*LOG(CM$3)+'ModelParams Lw'!E$23*(PI()/4*($D88/1000)^2)&lt;'ModelParams Lw'!E$18+'ModelParams Lw'!E$19*LOG(CM$3)+'ModelParams Lw'!E$20*(PI()/4*($D88/1000)^2),'ModelParams Lw'!E$18+'ModelParams Lw'!E$19*LOG(CM$3)+'ModelParams Lw'!E$20*(PI()/4*($D88/1000)^2),'ModelParams Lw'!E$21+'ModelParams Lw'!E$22*LOG(CM$3)+'ModelParams Lw'!E$23*(PI()/4*($D88/1000)^2)))</f>
        <v>38.761096154158118</v>
      </c>
      <c r="CN88" s="24">
        <f>IF(Calcul!$E93="SW",'ModelParams Lw'!F$18+'ModelParams Lw'!F$19*LOG(CN$3)+'ModelParams Lw'!F$20*(PI()/4*($D88/1000)^2),IF('ModelParams Lw'!F$21+'ModelParams Lw'!F$22*LOG(CN$3)+'ModelParams Lw'!F$23*(PI()/4*($D88/1000)^2)&lt;'ModelParams Lw'!F$18+'ModelParams Lw'!F$19*LOG(CN$3)+'ModelParams Lw'!F$20*(PI()/4*($D88/1000)^2),'ModelParams Lw'!F$18+'ModelParams Lw'!F$19*LOG(CN$3)+'ModelParams Lw'!F$20*(PI()/4*($D88/1000)^2),'ModelParams Lw'!F$21+'ModelParams Lw'!F$22*LOG(CN$3)+'ModelParams Lw'!F$23*(PI()/4*($D88/1000)^2)))</f>
        <v>42.457901012674256</v>
      </c>
      <c r="CO88" s="24">
        <f>IF(Calcul!$E93="SW",'ModelParams Lw'!G$18+'ModelParams Lw'!G$19*LOG(CO$3)+'ModelParams Lw'!G$20*(PI()/4*($D88/1000)^2),IF('ModelParams Lw'!G$21+'ModelParams Lw'!G$22*LOG(CO$3)+'ModelParams Lw'!G$23*(PI()/4*($D88/1000)^2)&lt;'ModelParams Lw'!G$18+'ModelParams Lw'!G$19*LOG(CO$3)+'ModelParams Lw'!G$20*(PI()/4*($D88/1000)^2),'ModelParams Lw'!G$18+'ModelParams Lw'!G$19*LOG(CO$3)+'ModelParams Lw'!G$20*(PI()/4*($D88/1000)^2),'ModelParams Lw'!G$21+'ModelParams Lw'!G$22*LOG(CO$3)+'ModelParams Lw'!G$23*(PI()/4*($D88/1000)^2)))</f>
        <v>39.983812335865188</v>
      </c>
      <c r="CP88" s="24">
        <f>IF(Calcul!$E93="SW",'ModelParams Lw'!H$18+'ModelParams Lw'!H$19*LOG(CP$3)+'ModelParams Lw'!H$20*(PI()/4*($D88/1000)^2),IF('ModelParams Lw'!H$21+'ModelParams Lw'!H$22*LOG(CP$3)+'ModelParams Lw'!H$23*(PI()/4*($D88/1000)^2)&lt;'ModelParams Lw'!H$18+'ModelParams Lw'!H$19*LOG(CP$3)+'ModelParams Lw'!H$20*(PI()/4*($D88/1000)^2),'ModelParams Lw'!H$18+'ModelParams Lw'!H$19*LOG(CP$3)+'ModelParams Lw'!H$20*(PI()/4*($D88/1000)^2),'ModelParams Lw'!H$21+'ModelParams Lw'!H$22*LOG(CP$3)+'ModelParams Lw'!H$23*(PI()/4*($D88/1000)^2)))</f>
        <v>40.306137042572608</v>
      </c>
      <c r="CQ88" s="24">
        <f>IF(Calcul!$E93="SW",'ModelParams Lw'!I$18+'ModelParams Lw'!I$19*LOG(CQ$3)+'ModelParams Lw'!I$20*(PI()/4*($D88/1000)^2),IF('ModelParams Lw'!I$21+'ModelParams Lw'!I$22*LOG(CQ$3)+'ModelParams Lw'!I$23*(PI()/4*($D88/1000)^2)&lt;'ModelParams Lw'!I$18+'ModelParams Lw'!I$19*LOG(CQ$3)+'ModelParams Lw'!I$20*(PI()/4*($D88/1000)^2),'ModelParams Lw'!I$18+'ModelParams Lw'!I$19*LOG(CQ$3)+'ModelParams Lw'!I$20*(PI()/4*($D88/1000)^2),'ModelParams Lw'!I$21+'ModelParams Lw'!I$22*LOG(CQ$3)+'ModelParams Lw'!I$23*(PI()/4*($D88/1000)^2)))</f>
        <v>35.604370798776131</v>
      </c>
      <c r="CR88" s="24">
        <f>IF(Calcul!$E93="SW",'ModelParams Lw'!J$18+'ModelParams Lw'!J$19*LOG(CR$3)+'ModelParams Lw'!J$20*(PI()/4*($D88/1000)^2),IF('ModelParams Lw'!J$21+'ModelParams Lw'!J$22*LOG(CR$3)+'ModelParams Lw'!J$23*(PI()/4*($D88/1000)^2)&lt;'ModelParams Lw'!J$18+'ModelParams Lw'!J$19*LOG(CR$3)+'ModelParams Lw'!J$20*(PI()/4*($D88/1000)^2),'ModelParams Lw'!J$18+'ModelParams Lw'!J$19*LOG(CR$3)+'ModelParams Lw'!J$20*(PI()/4*($D88/1000)^2),'ModelParams Lw'!J$21+'ModelParams Lw'!J$22*LOG(CR$3)+'ModelParams Lw'!J$23*(PI()/4*($D88/1000)^2)))</f>
        <v>26.405199060578074</v>
      </c>
      <c r="CS88" s="24" t="e">
        <f t="shared" si="30"/>
        <v>#DIV/0!</v>
      </c>
      <c r="CT88" s="24" t="e">
        <f t="shared" si="31"/>
        <v>#DIV/0!</v>
      </c>
      <c r="CU88" s="24" t="e">
        <f t="shared" si="32"/>
        <v>#DIV/0!</v>
      </c>
      <c r="CV88" s="24" t="e">
        <f t="shared" si="33"/>
        <v>#DIV/0!</v>
      </c>
      <c r="CW88" s="24" t="e">
        <f t="shared" si="34"/>
        <v>#DIV/0!</v>
      </c>
      <c r="CX88" s="24" t="e">
        <f t="shared" si="35"/>
        <v>#DIV/0!</v>
      </c>
      <c r="CY88" s="24" t="e">
        <f t="shared" si="36"/>
        <v>#DIV/0!</v>
      </c>
      <c r="CZ88" s="24" t="e">
        <f t="shared" si="37"/>
        <v>#DIV/0!</v>
      </c>
      <c r="DA88" s="24" t="e">
        <f>10*LOG10(IF(CS88="",0,POWER(10,((CS88+'ModelParams Lw'!$O$4)/10))) +IF(CT88="",0,POWER(10,((CT88+'ModelParams Lw'!$P$4)/10))) +IF(CU88="",0,POWER(10,((CU88+'ModelParams Lw'!$Q$4)/10))) +IF(CV88="",0,POWER(10,((CV88+'ModelParams Lw'!$R$4)/10))) +IF(CW88="",0,POWER(10,((CW88+'ModelParams Lw'!$S$4)/10))) +IF(CX88="",0,POWER(10,((CX88+'ModelParams Lw'!$T$4)/10))) +IF(CY88="",0,POWER(10,((CY88+'ModelParams Lw'!$U$4)/10)))+IF(CZ88="",0,POWER(10,((CZ88+'ModelParams Lw'!$V$4)/10))))</f>
        <v>#DIV/0!</v>
      </c>
      <c r="DB88" s="24" t="e">
        <f t="shared" si="54"/>
        <v>#DIV/0!</v>
      </c>
      <c r="DC88" s="24" t="e">
        <f>(CS88-'ModelParams Lw'!$O$10)/'ModelParams Lw'!$O$11</f>
        <v>#DIV/0!</v>
      </c>
      <c r="DD88" s="24" t="e">
        <f>(CT88-'ModelParams Lw'!$P$10)/'ModelParams Lw'!$P$11</f>
        <v>#DIV/0!</v>
      </c>
      <c r="DE88" s="24" t="e">
        <f>(CU88-'ModelParams Lw'!$Q$10)/'ModelParams Lw'!$Q$11</f>
        <v>#DIV/0!</v>
      </c>
      <c r="DF88" s="24" t="e">
        <f>(CV88-'ModelParams Lw'!$R$10)/'ModelParams Lw'!$R$11</f>
        <v>#DIV/0!</v>
      </c>
      <c r="DG88" s="24" t="e">
        <f>(CW88-'ModelParams Lw'!$S$10)/'ModelParams Lw'!$S$11</f>
        <v>#DIV/0!</v>
      </c>
      <c r="DH88" s="24" t="e">
        <f>(CX88-'ModelParams Lw'!$T$10)/'ModelParams Lw'!$T$11</f>
        <v>#DIV/0!</v>
      </c>
      <c r="DI88" s="24" t="e">
        <f>(CY88-'ModelParams Lw'!$U$10)/'ModelParams Lw'!$U$11</f>
        <v>#DIV/0!</v>
      </c>
      <c r="DJ88" s="24" t="e">
        <f>(CZ88-'ModelParams Lw'!$V$10)/'ModelParams Lw'!$V$11</f>
        <v>#DIV/0!</v>
      </c>
    </row>
    <row r="89" spans="1:114">
      <c r="A89" s="12">
        <f>Calcul!B91</f>
        <v>0</v>
      </c>
      <c r="B89" s="12">
        <f t="shared" si="38"/>
        <v>0</v>
      </c>
      <c r="C89" s="12">
        <f>Calcul!C91</f>
        <v>0</v>
      </c>
      <c r="D89" s="12">
        <f>Calcul!D94</f>
        <v>0</v>
      </c>
      <c r="E89" s="12">
        <f t="shared" si="39"/>
        <v>400</v>
      </c>
      <c r="F89" s="12">
        <f t="shared" si="40"/>
        <v>900</v>
      </c>
      <c r="G89" s="12" t="e">
        <f t="shared" si="41"/>
        <v>#DIV/0!</v>
      </c>
      <c r="H89" s="24" t="e">
        <f t="shared" si="42"/>
        <v>#DIV/0!</v>
      </c>
      <c r="I89" s="24">
        <f>'ModelParams Lw'!$B$6*EXP('ModelParams Lw'!$C$6*D89)</f>
        <v>-0.98585217513044054</v>
      </c>
      <c r="J89" s="24">
        <f>'ModelParams Lw'!$B$7*D89^2+'ModelParams Lw'!$C$7*D89+'ModelParams Lw'!$D$7</f>
        <v>-7.1</v>
      </c>
      <c r="K89" s="24">
        <f>'ModelParams Lw'!$B$8*D89^2+'ModelParams Lw'!$C$8*D89+'ModelParams Lw'!$D$8</f>
        <v>46.485999999999997</v>
      </c>
      <c r="L89" s="21" t="e">
        <f t="shared" si="56"/>
        <v>#DIV/0!</v>
      </c>
      <c r="M89" s="21" t="e">
        <f t="shared" si="55"/>
        <v>#DIV/0!</v>
      </c>
      <c r="N89" s="21" t="e">
        <f t="shared" si="55"/>
        <v>#DIV/0!</v>
      </c>
      <c r="O89" s="21" t="e">
        <f t="shared" si="55"/>
        <v>#DIV/0!</v>
      </c>
      <c r="P89" s="21" t="e">
        <f t="shared" si="55"/>
        <v>#DIV/0!</v>
      </c>
      <c r="Q89" s="21" t="e">
        <f t="shared" si="55"/>
        <v>#DIV/0!</v>
      </c>
      <c r="R89" s="21" t="e">
        <f t="shared" si="55"/>
        <v>#DIV/0!</v>
      </c>
      <c r="S89" s="21" t="e">
        <f t="shared" si="55"/>
        <v>#DIV/0!</v>
      </c>
      <c r="T89" s="24" t="e">
        <f>'ModelParams Lw'!$B$3+'ModelParams Lw'!$B$4*LOG10($B89/3600/(PI()/4*($D89/1000)^2))+'ModelParams Lw'!$B$5*LOG10(2*$H89/(1.2*($B89/3600/(PI()/4*($D89/1000)^2))^2))+10*LOG10($D89/1000)+L89</f>
        <v>#DIV/0!</v>
      </c>
      <c r="U89" s="24" t="e">
        <f>'ModelParams Lw'!$B$3+'ModelParams Lw'!$B$4*LOG10($B89/3600/(PI()/4*($D89/1000)^2))+'ModelParams Lw'!$B$5*LOG10(2*$H89/(1.2*($B89/3600/(PI()/4*($D89/1000)^2))^2))+10*LOG10($D89/1000)+M89</f>
        <v>#DIV/0!</v>
      </c>
      <c r="V89" s="24" t="e">
        <f>'ModelParams Lw'!$B$3+'ModelParams Lw'!$B$4*LOG10($B89/3600/(PI()/4*($D89/1000)^2))+'ModelParams Lw'!$B$5*LOG10(2*$H89/(1.2*($B89/3600/(PI()/4*($D89/1000)^2))^2))+10*LOG10($D89/1000)+N89</f>
        <v>#DIV/0!</v>
      </c>
      <c r="W89" s="24" t="e">
        <f>'ModelParams Lw'!$B$3+'ModelParams Lw'!$B$4*LOG10($B89/3600/(PI()/4*($D89/1000)^2))+'ModelParams Lw'!$B$5*LOG10(2*$H89/(1.2*($B89/3600/(PI()/4*($D89/1000)^2))^2))+10*LOG10($D89/1000)+O89</f>
        <v>#DIV/0!</v>
      </c>
      <c r="X89" s="24" t="e">
        <f>'ModelParams Lw'!$B$3+'ModelParams Lw'!$B$4*LOG10($B89/3600/(PI()/4*($D89/1000)^2))+'ModelParams Lw'!$B$5*LOG10(2*$H89/(1.2*($B89/3600/(PI()/4*($D89/1000)^2))^2))+10*LOG10($D89/1000)+P89</f>
        <v>#DIV/0!</v>
      </c>
      <c r="Y89" s="24" t="e">
        <f>'ModelParams Lw'!$B$3+'ModelParams Lw'!$B$4*LOG10($B89/3600/(PI()/4*($D89/1000)^2))+'ModelParams Lw'!$B$5*LOG10(2*$H89/(1.2*($B89/3600/(PI()/4*($D89/1000)^2))^2))+10*LOG10($D89/1000)+Q89</f>
        <v>#DIV/0!</v>
      </c>
      <c r="Z89" s="24" t="e">
        <f>'ModelParams Lw'!$B$3+'ModelParams Lw'!$B$4*LOG10($B89/3600/(PI()/4*($D89/1000)^2))+'ModelParams Lw'!$B$5*LOG10(2*$H89/(1.2*($B89/3600/(PI()/4*($D89/1000)^2))^2))+10*LOG10($D89/1000)+R89</f>
        <v>#DIV/0!</v>
      </c>
      <c r="AA89" s="24" t="e">
        <f>'ModelParams Lw'!$B$3+'ModelParams Lw'!$B$4*LOG10($B89/3600/(PI()/4*($D89/1000)^2))+'ModelParams Lw'!$B$5*LOG10(2*$H89/(1.2*($B89/3600/(PI()/4*($D89/1000)^2))^2))+10*LOG10($D89/1000)+S89</f>
        <v>#DIV/0!</v>
      </c>
      <c r="AB89" s="24" t="e">
        <f>10*LOG10(IF(T89="",0,POWER(10,((T89+'ModelParams Lw'!$O$4)/10))) +IF(U89="",0,POWER(10,((U89+'ModelParams Lw'!$P$4)/10))) +IF(V89="",0,POWER(10,((V89+'ModelParams Lw'!$Q$4)/10))) +IF(W89="",0,POWER(10,((W89+'ModelParams Lw'!$R$4)/10))) +IF(X89="",0,POWER(10,((X89+'ModelParams Lw'!$S$4)/10))) +IF(Y89="",0,POWER(10,((Y89+'ModelParams Lw'!$T$4)/10))) +IF(Z89="",0,POWER(10,((Z89+'ModelParams Lw'!$U$4)/10)))+IF(AA89="",0,POWER(10,((AA89+'ModelParams Lw'!$V$4)/10))))</f>
        <v>#DIV/0!</v>
      </c>
      <c r="AC89" s="24" t="e">
        <f t="shared" si="43"/>
        <v>#DIV/0!</v>
      </c>
      <c r="AD89" s="24" t="e">
        <f>(T89-'ModelParams Lw'!O$10)/'ModelParams Lw'!O$11</f>
        <v>#DIV/0!</v>
      </c>
      <c r="AE89" s="24" t="e">
        <f>(U89-'ModelParams Lw'!P$10)/'ModelParams Lw'!P$11</f>
        <v>#DIV/0!</v>
      </c>
      <c r="AF89" s="24" t="e">
        <f>(V89-'ModelParams Lw'!Q$10)/'ModelParams Lw'!Q$11</f>
        <v>#DIV/0!</v>
      </c>
      <c r="AG89" s="24" t="e">
        <f>(W89-'ModelParams Lw'!R$10)/'ModelParams Lw'!R$11</f>
        <v>#DIV/0!</v>
      </c>
      <c r="AH89" s="24" t="e">
        <f>(X89-'ModelParams Lw'!S$10)/'ModelParams Lw'!S$11</f>
        <v>#DIV/0!</v>
      </c>
      <c r="AI89" s="24" t="e">
        <f>(Y89-'ModelParams Lw'!T$10)/'ModelParams Lw'!T$11</f>
        <v>#DIV/0!</v>
      </c>
      <c r="AJ89" s="24" t="e">
        <f>(Z89-'ModelParams Lw'!U$10)/'ModelParams Lw'!U$11</f>
        <v>#DIV/0!</v>
      </c>
      <c r="AK89" s="24" t="e">
        <f>(AA89-'ModelParams Lw'!V$10)/'ModelParams Lw'!V$11</f>
        <v>#DIV/0!</v>
      </c>
      <c r="AL89" s="24" t="e">
        <f t="shared" si="44"/>
        <v>#DIV/0!</v>
      </c>
      <c r="AM89" s="24" t="e">
        <f>LOOKUP($G89,SilencerParams!$E$3:$E$98,SilencerParams!K$3:K$98)</f>
        <v>#DIV/0!</v>
      </c>
      <c r="AN89" s="24" t="e">
        <f>LOOKUP($G89,SilencerParams!$E$3:$E$98,SilencerParams!L$3:L$98)</f>
        <v>#DIV/0!</v>
      </c>
      <c r="AO89" s="24" t="e">
        <f>LOOKUP($G89,SilencerParams!$E$3:$E$98,SilencerParams!M$3:M$98)</f>
        <v>#DIV/0!</v>
      </c>
      <c r="AP89" s="24" t="e">
        <f>LOOKUP($G89,SilencerParams!$E$3:$E$98,SilencerParams!N$3:N$98)</f>
        <v>#DIV/0!</v>
      </c>
      <c r="AQ89" s="24" t="e">
        <f>LOOKUP($G89,SilencerParams!$E$3:$E$98,SilencerParams!O$3:O$98)</f>
        <v>#DIV/0!</v>
      </c>
      <c r="AR89" s="24" t="e">
        <f>LOOKUP($G89,SilencerParams!$E$3:$E$98,SilencerParams!P$3:P$98)</f>
        <v>#DIV/0!</v>
      </c>
      <c r="AS89" s="24" t="e">
        <f>LOOKUP($G89,SilencerParams!$E$3:$E$98,SilencerParams!Q$3:Q$98)</f>
        <v>#DIV/0!</v>
      </c>
      <c r="AT89" s="24" t="e">
        <f>LOOKUP($G89,SilencerParams!$E$3:$E$98,SilencerParams!R$3:R$98)</f>
        <v>#DIV/0!</v>
      </c>
      <c r="AU89" s="151" t="e">
        <f>LOOKUP($G89,SilencerParams!$E$3:$E$98,SilencerParams!S$3:S$98)</f>
        <v>#DIV/0!</v>
      </c>
      <c r="AV89" s="151" t="e">
        <f>LOOKUP($G89,SilencerParams!$E$3:$E$98,SilencerParams!T$3:T$98)</f>
        <v>#DIV/0!</v>
      </c>
      <c r="AW89" s="151" t="e">
        <f>LOOKUP($G89,SilencerParams!$E$3:$E$98,SilencerParams!U$3:U$98)</f>
        <v>#DIV/0!</v>
      </c>
      <c r="AX89" s="151" t="e">
        <f>LOOKUP($G89,SilencerParams!$E$3:$E$98,SilencerParams!V$3:V$98)</f>
        <v>#DIV/0!</v>
      </c>
      <c r="AY89" s="151" t="e">
        <f>LOOKUP($G89,SilencerParams!$E$3:$E$98,SilencerParams!W$3:W$98)</f>
        <v>#DIV/0!</v>
      </c>
      <c r="AZ89" s="151" t="e">
        <f>LOOKUP($G89,SilencerParams!$E$3:$E$98,SilencerParams!X$3:X$98)</f>
        <v>#DIV/0!</v>
      </c>
      <c r="BA89" s="151" t="e">
        <f>LOOKUP($G89,SilencerParams!$E$3:$E$98,SilencerParams!Y$3:Y$98)</f>
        <v>#DIV/0!</v>
      </c>
      <c r="BB89" s="151" t="e">
        <f>LOOKUP($G89,SilencerParams!$E$3:$E$98,SilencerParams!Z$3:Z$98)</f>
        <v>#DIV/0!</v>
      </c>
      <c r="BC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LOOKUP(IF(MROUND($AL89,2)&lt;=$AL89,CONCATENATE($D89,IF($F89&gt;=1000,$F89,CONCATENATE(0,$F89)),CONCATENATE(0,MROUND($AL89,2)+2)),CONCATENATE($D89,IF($F89&gt;=1000,$F89,CONCATENATE(0,$F89)),CONCATENATE(0,MROUND($AL89,2)-2))),SilencerParams!$E$3:$E$98,SilencerParams!S$3:S$98)</f>
        <v>#DIV/0!</v>
      </c>
      <c r="BD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LOOKUP(IF(MROUND($AL89,2)&lt;=$AL89,CONCATENATE($D89,IF($F89&gt;=1000,$F89,CONCATENATE(0,$F89)),CONCATENATE(0,MROUND($AL89,2)+2)),CONCATENATE($D89,IF($F89&gt;=1000,$F89,CONCATENATE(0,$F89)),CONCATENATE(0,MROUND($AL89,2)-2))),SilencerParams!$E$3:$E$98,SilencerParams!T$3:T$98)</f>
        <v>#DIV/0!</v>
      </c>
      <c r="BE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LOOKUP(IF(MROUND($AL89,2)&lt;=$AL89,CONCATENATE($D89,IF($F89&gt;=1000,$F89,CONCATENATE(0,$F89)),CONCATENATE(0,MROUND($AL89,2)+2)),CONCATENATE($D89,IF($F89&gt;=1000,$F89,CONCATENATE(0,$F89)),CONCATENATE(0,MROUND($AL89,2)-2))),SilencerParams!$E$3:$E$98,SilencerParams!U$3:U$98)</f>
        <v>#DIV/0!</v>
      </c>
      <c r="BF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LOOKUP(IF(MROUND($AL89,2)&lt;=$AL89,CONCATENATE($D89,IF($F89&gt;=1000,$F89,CONCATENATE(0,$F89)),CONCATENATE(0,MROUND($AL89,2)+2)),CONCATENATE($D89,IF($F89&gt;=1000,$F89,CONCATENATE(0,$F89)),CONCATENATE(0,MROUND($AL89,2)-2))),SilencerParams!$E$3:$E$98,SilencerParams!V$3:V$98)</f>
        <v>#DIV/0!</v>
      </c>
      <c r="BG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LOOKUP(IF(MROUND($AL89,2)&lt;=$AL89,CONCATENATE($D89,IF($F89&gt;=1000,$F89,CONCATENATE(0,$F89)),CONCATENATE(0,MROUND($AL89,2)+2)),CONCATENATE($D89,IF($F89&gt;=1000,$F89,CONCATENATE(0,$F89)),CONCATENATE(0,MROUND($AL89,2)-2))),SilencerParams!$E$3:$E$98,SilencerParams!W$3:W$98)</f>
        <v>#DIV/0!</v>
      </c>
      <c r="BH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LOOKUP(IF(MROUND($AL89,2)&lt;=$AL89,CONCATENATE($D89,IF($F89&gt;=1000,$F89,CONCATENATE(0,$F89)),CONCATENATE(0,MROUND($AL89,2)+2)),CONCATENATE($D89,IF($F89&gt;=1000,$F89,CONCATENATE(0,$F89)),CONCATENATE(0,MROUND($AL89,2)-2))),SilencerParams!$E$3:$E$98,SilencerParams!X$3:X$98)</f>
        <v>#DIV/0!</v>
      </c>
      <c r="BI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LOOKUP(IF(MROUND($AL89,2)&lt;=$AL89,CONCATENATE($D89,IF($F89&gt;=1000,$F89,CONCATENATE(0,$F89)),CONCATENATE(0,MROUND($AL89,2)+2)),CONCATENATE($D89,IF($F89&gt;=1000,$F89,CONCATENATE(0,$F89)),CONCATENATE(0,MROUND($AL89,2)-2))),SilencerParams!$E$3:$E$98,SilencerParams!Y$3:Y$98)</f>
        <v>#DIV/0!</v>
      </c>
      <c r="BJ89" s="151" t="e">
        <f>LOOKUP(IF(MROUND($AL89,2)&lt;=$AL89,CONCATENATE($D89,IF($F89&gt;=1000,$F89,CONCATENATE(0,$F89)),CONCATENATE(0,MROUND($AL89,2)+2)),CONCATENATE($D89,IF($F89&gt;=1000,$F89,CONCATENATE(0,$F89)),CONCATENATE(0,MROUND($AL89,2)-2))),SilencerParams!$E$3:$E$98,SilencerParams!Z$3:Z$98)</f>
        <v>#DIV/0!</v>
      </c>
      <c r="BK89" s="151" t="e">
        <f>IF($AL89&lt;2,LOOKUP(CONCATENATE($D89,IF($E89&gt;=1000,$E89,CONCATENATE(0,$E89)),"02"),SilencerParams!$E$3:$E$98,SilencerParams!S$3:S$98)/(LOG10(2)-LOG10(0.0001))*(LOG10($AL89)-LOG10(0.0001)),(BC89-AU89)/(LOG10(IF(MROUND($AL89,2)&lt;=$AL89,MROUND($AL89,2)+2,MROUND($AL89,2)-2))-LOG10(MROUND($AL89,2)))*(LOG10($AL89)-LOG10(MROUND($AL89,2)))+AU89)</f>
        <v>#DIV/0!</v>
      </c>
      <c r="BL89" s="151" t="e">
        <f>IF($AL89&lt;2,LOOKUP(CONCATENATE($D89,IF($E89&gt;=1000,$E89,CONCATENATE(0,$E89)),"02"),SilencerParams!$E$3:$E$98,SilencerParams!T$3:T$98)/(LOG10(2)-LOG10(0.0001))*(LOG10($AL89)-LOG10(0.0001)),(BD89-AV89)/(LOG10(IF(MROUND($AL89,2)&lt;=$AL89,MROUND($AL89,2)+2,MROUND($AL89,2)-2))-LOG10(MROUND($AL89,2)))*(LOG10($AL89)-LOG10(MROUND($AL89,2)))+AV89)</f>
        <v>#DIV/0!</v>
      </c>
      <c r="BM89" s="151" t="e">
        <f>IF($AL89&lt;2,LOOKUP(CONCATENATE($D89,IF($E89&gt;=1000,$E89,CONCATENATE(0,$E89)),"02"),SilencerParams!$E$3:$E$98,SilencerParams!U$3:U$98)/(LOG10(2)-LOG10(0.0001))*(LOG10($AL89)-LOG10(0.0001)),(BE89-AW89)/(LOG10(IF(MROUND($AL89,2)&lt;=$AL89,MROUND($AL89,2)+2,MROUND($AL89,2)-2))-LOG10(MROUND($AL89,2)))*(LOG10($AL89)-LOG10(MROUND($AL89,2)))+AW89)</f>
        <v>#DIV/0!</v>
      </c>
      <c r="BN89" s="151" t="e">
        <f>IF($AL89&lt;2,LOOKUP(CONCATENATE($D89,IF($E89&gt;=1000,$E89,CONCATENATE(0,$E89)),"02"),SilencerParams!$E$3:$E$98,SilencerParams!V$3:V$98)/(LOG10(2)-LOG10(0.0001))*(LOG10($AL89)-LOG10(0.0001)),(BF89-AX89)/(LOG10(IF(MROUND($AL89,2)&lt;=$AL89,MROUND($AL89,2)+2,MROUND($AL89,2)-2))-LOG10(MROUND($AL89,2)))*(LOG10($AL89)-LOG10(MROUND($AL89,2)))+AX89)</f>
        <v>#DIV/0!</v>
      </c>
      <c r="BO89" s="151" t="e">
        <f>IF($AL89&lt;2,LOOKUP(CONCATENATE($D89,IF($E89&gt;=1000,$E89,CONCATENATE(0,$E89)),"02"),SilencerParams!$E$3:$E$98,SilencerParams!W$3:W$98)/(LOG10(2)-LOG10(0.0001))*(LOG10($AL89)-LOG10(0.0001)),(BG89-AY89)/(LOG10(IF(MROUND($AL89,2)&lt;=$AL89,MROUND($AL89,2)+2,MROUND($AL89,2)-2))-LOG10(MROUND($AL89,2)))*(LOG10($AL89)-LOG10(MROUND($AL89,2)))+AY89)</f>
        <v>#DIV/0!</v>
      </c>
      <c r="BP89" s="151" t="e">
        <f>IF($AL89&lt;2,LOOKUP(CONCATENATE($D89,IF($E89&gt;=1000,$E89,CONCATENATE(0,$E89)),"02"),SilencerParams!$E$3:$E$98,SilencerParams!X$3:X$98)/(LOG10(2)-LOG10(0.0001))*(LOG10($AL89)-LOG10(0.0001)),(BH89-AZ89)/(LOG10(IF(MROUND($AL89,2)&lt;=$AL89,MROUND($AL89,2)+2,MROUND($AL89,2)-2))-LOG10(MROUND($AL89,2)))*(LOG10($AL89)-LOG10(MROUND($AL89,2)))+AZ89)</f>
        <v>#DIV/0!</v>
      </c>
      <c r="BQ89" s="151" t="e">
        <f>IF($AL89&lt;2,LOOKUP(CONCATENATE($D89,IF($E89&gt;=1000,$E89,CONCATENATE(0,$E89)),"02"),SilencerParams!$E$3:$E$98,SilencerParams!Y$3:Y$98)/(LOG10(2)-LOG10(0.0001))*(LOG10($AL89)-LOG10(0.0001)),(BI89-BA89)/(LOG10(IF(MROUND($AL89,2)&lt;=$AL89,MROUND($AL89,2)+2,MROUND($AL89,2)-2))-LOG10(MROUND($AL89,2)))*(LOG10($AL89)-LOG10(MROUND($AL89,2)))+BA89)</f>
        <v>#DIV/0!</v>
      </c>
      <c r="BR89" s="151" t="e">
        <f>IF($AL89&lt;2,LOOKUP(CONCATENATE($D89,IF($E89&gt;=1000,$E89,CONCATENATE(0,$E89)),"02"),SilencerParams!$E$3:$E$98,SilencerParams!Z$3:Z$98)/(LOG10(2)-LOG10(0.0001))*(LOG10($AL89)-LOG10(0.0001)),(BJ89-BB89)/(LOG10(IF(MROUND($AL89,2)&lt;=$AL89,MROUND($AL89,2)+2,MROUND($AL89,2)-2))-LOG10(MROUND($AL89,2)))*(LOG10($AL89)-LOG10(MROUND($AL89,2)))+BB89)</f>
        <v>#DIV/0!</v>
      </c>
      <c r="BS89" s="24" t="e">
        <f t="shared" si="45"/>
        <v>#DIV/0!</v>
      </c>
      <c r="BT89" s="24" t="e">
        <f t="shared" si="46"/>
        <v>#DIV/0!</v>
      </c>
      <c r="BU89" s="24" t="e">
        <f t="shared" si="47"/>
        <v>#DIV/0!</v>
      </c>
      <c r="BV89" s="24" t="e">
        <f t="shared" si="48"/>
        <v>#DIV/0!</v>
      </c>
      <c r="BW89" s="24" t="e">
        <f t="shared" si="49"/>
        <v>#DIV/0!</v>
      </c>
      <c r="BX89" s="24" t="e">
        <f t="shared" si="50"/>
        <v>#DIV/0!</v>
      </c>
      <c r="BY89" s="24" t="e">
        <f t="shared" si="51"/>
        <v>#DIV/0!</v>
      </c>
      <c r="BZ89" s="24" t="e">
        <f t="shared" si="52"/>
        <v>#DIV/0!</v>
      </c>
      <c r="CA89" s="24" t="e">
        <f>10*LOG10(IF(BS89="",0,POWER(10,((BS89+'ModelParams Lw'!$O$4)/10))) +IF(BT89="",0,POWER(10,((BT89+'ModelParams Lw'!$P$4)/10))) +IF(BU89="",0,POWER(10,((BU89+'ModelParams Lw'!$Q$4)/10))) +IF(BV89="",0,POWER(10,((BV89+'ModelParams Lw'!$R$4)/10))) +IF(BW89="",0,POWER(10,((BW89+'ModelParams Lw'!$S$4)/10))) +IF(BX89="",0,POWER(10,((BX89+'ModelParams Lw'!$T$4)/10))) +IF(BY89="",0,POWER(10,((BY89+'ModelParams Lw'!$U$4)/10)))+IF(BZ89="",0,POWER(10,((BZ89+'ModelParams Lw'!$V$4)/10))))</f>
        <v>#DIV/0!</v>
      </c>
      <c r="CB89" s="24" t="e">
        <f t="shared" si="53"/>
        <v>#DIV/0!</v>
      </c>
      <c r="CC89" s="24" t="e">
        <f>(BS89-'ModelParams Lw'!O$10)/'ModelParams Lw'!O$11</f>
        <v>#DIV/0!</v>
      </c>
      <c r="CD89" s="24" t="e">
        <f>(BT89-'ModelParams Lw'!P$10)/'ModelParams Lw'!P$11</f>
        <v>#DIV/0!</v>
      </c>
      <c r="CE89" s="24" t="e">
        <f>(BU89-'ModelParams Lw'!Q$10)/'ModelParams Lw'!Q$11</f>
        <v>#DIV/0!</v>
      </c>
      <c r="CF89" s="24" t="e">
        <f>(BV89-'ModelParams Lw'!R$10)/'ModelParams Lw'!R$11</f>
        <v>#DIV/0!</v>
      </c>
      <c r="CG89" s="24" t="e">
        <f>(BW89-'ModelParams Lw'!S$10)/'ModelParams Lw'!S$11</f>
        <v>#DIV/0!</v>
      </c>
      <c r="CH89" s="24" t="e">
        <f>(BX89-'ModelParams Lw'!T$10)/'ModelParams Lw'!T$11</f>
        <v>#DIV/0!</v>
      </c>
      <c r="CI89" s="24" t="e">
        <f>(BY89-'ModelParams Lw'!U$10)/'ModelParams Lw'!U$11</f>
        <v>#DIV/0!</v>
      </c>
      <c r="CJ89" s="24" t="e">
        <f>(BZ89-'ModelParams Lw'!V$10)/'ModelParams Lw'!V$11</f>
        <v>#DIV/0!</v>
      </c>
      <c r="CK89" s="24">
        <f>IF(Calcul!$E94="SW",'ModelParams Lw'!C$18+'ModelParams Lw'!C$19*LOG(CK$3)+'ModelParams Lw'!C$20*(PI()/4*($D89/1000)^2),IF('ModelParams Lw'!C$21+'ModelParams Lw'!C$22*LOG(CK$3)+'ModelParams Lw'!C$23*(PI()/4*($D89/1000)^2)&lt;'ModelParams Lw'!C$18+'ModelParams Lw'!C$19*LOG(CK$3)+'ModelParams Lw'!C$20*(PI()/4*($D89/1000)^2),'ModelParams Lw'!C$18+'ModelParams Lw'!C$19*LOG(CK$3)+'ModelParams Lw'!C$20*(PI()/4*($D89/1000)^2),'ModelParams Lw'!C$21+'ModelParams Lw'!C$22*LOG(CK$3)+'ModelParams Lw'!C$23*(PI()/4*($D89/1000)^2)))</f>
        <v>31.246735224896717</v>
      </c>
      <c r="CL89" s="24">
        <f>IF(Calcul!$E94="SW",'ModelParams Lw'!D$18+'ModelParams Lw'!D$19*LOG(CL$3)+'ModelParams Lw'!D$20*(PI()/4*($D89/1000)^2),IF('ModelParams Lw'!D$21+'ModelParams Lw'!D$22*LOG(CL$3)+'ModelParams Lw'!D$23*(PI()/4*($D89/1000)^2)&lt;'ModelParams Lw'!D$18+'ModelParams Lw'!D$19*LOG(CL$3)+'ModelParams Lw'!D$20*(PI()/4*($D89/1000)^2),'ModelParams Lw'!D$18+'ModelParams Lw'!D$19*LOG(CL$3)+'ModelParams Lw'!D$20*(PI()/4*($D89/1000)^2),'ModelParams Lw'!D$21+'ModelParams Lw'!D$22*LOG(CL$3)+'ModelParams Lw'!D$23*(PI()/4*($D89/1000)^2)))</f>
        <v>39.203910379364636</v>
      </c>
      <c r="CM89" s="24">
        <f>IF(Calcul!$E94="SW",'ModelParams Lw'!E$18+'ModelParams Lw'!E$19*LOG(CM$3)+'ModelParams Lw'!E$20*(PI()/4*($D89/1000)^2),IF('ModelParams Lw'!E$21+'ModelParams Lw'!E$22*LOG(CM$3)+'ModelParams Lw'!E$23*(PI()/4*($D89/1000)^2)&lt;'ModelParams Lw'!E$18+'ModelParams Lw'!E$19*LOG(CM$3)+'ModelParams Lw'!E$20*(PI()/4*($D89/1000)^2),'ModelParams Lw'!E$18+'ModelParams Lw'!E$19*LOG(CM$3)+'ModelParams Lw'!E$20*(PI()/4*($D89/1000)^2),'ModelParams Lw'!E$21+'ModelParams Lw'!E$22*LOG(CM$3)+'ModelParams Lw'!E$23*(PI()/4*($D89/1000)^2)))</f>
        <v>38.761096154158118</v>
      </c>
      <c r="CN89" s="24">
        <f>IF(Calcul!$E94="SW",'ModelParams Lw'!F$18+'ModelParams Lw'!F$19*LOG(CN$3)+'ModelParams Lw'!F$20*(PI()/4*($D89/1000)^2),IF('ModelParams Lw'!F$21+'ModelParams Lw'!F$22*LOG(CN$3)+'ModelParams Lw'!F$23*(PI()/4*($D89/1000)^2)&lt;'ModelParams Lw'!F$18+'ModelParams Lw'!F$19*LOG(CN$3)+'ModelParams Lw'!F$20*(PI()/4*($D89/1000)^2),'ModelParams Lw'!F$18+'ModelParams Lw'!F$19*LOG(CN$3)+'ModelParams Lw'!F$20*(PI()/4*($D89/1000)^2),'ModelParams Lw'!F$21+'ModelParams Lw'!F$22*LOG(CN$3)+'ModelParams Lw'!F$23*(PI()/4*($D89/1000)^2)))</f>
        <v>42.457901012674256</v>
      </c>
      <c r="CO89" s="24">
        <f>IF(Calcul!$E94="SW",'ModelParams Lw'!G$18+'ModelParams Lw'!G$19*LOG(CO$3)+'ModelParams Lw'!G$20*(PI()/4*($D89/1000)^2),IF('ModelParams Lw'!G$21+'ModelParams Lw'!G$22*LOG(CO$3)+'ModelParams Lw'!G$23*(PI()/4*($D89/1000)^2)&lt;'ModelParams Lw'!G$18+'ModelParams Lw'!G$19*LOG(CO$3)+'ModelParams Lw'!G$20*(PI()/4*($D89/1000)^2),'ModelParams Lw'!G$18+'ModelParams Lw'!G$19*LOG(CO$3)+'ModelParams Lw'!G$20*(PI()/4*($D89/1000)^2),'ModelParams Lw'!G$21+'ModelParams Lw'!G$22*LOG(CO$3)+'ModelParams Lw'!G$23*(PI()/4*($D89/1000)^2)))</f>
        <v>39.983812335865188</v>
      </c>
      <c r="CP89" s="24">
        <f>IF(Calcul!$E94="SW",'ModelParams Lw'!H$18+'ModelParams Lw'!H$19*LOG(CP$3)+'ModelParams Lw'!H$20*(PI()/4*($D89/1000)^2),IF('ModelParams Lw'!H$21+'ModelParams Lw'!H$22*LOG(CP$3)+'ModelParams Lw'!H$23*(PI()/4*($D89/1000)^2)&lt;'ModelParams Lw'!H$18+'ModelParams Lw'!H$19*LOG(CP$3)+'ModelParams Lw'!H$20*(PI()/4*($D89/1000)^2),'ModelParams Lw'!H$18+'ModelParams Lw'!H$19*LOG(CP$3)+'ModelParams Lw'!H$20*(PI()/4*($D89/1000)^2),'ModelParams Lw'!H$21+'ModelParams Lw'!H$22*LOG(CP$3)+'ModelParams Lw'!H$23*(PI()/4*($D89/1000)^2)))</f>
        <v>40.306137042572608</v>
      </c>
      <c r="CQ89" s="24">
        <f>IF(Calcul!$E94="SW",'ModelParams Lw'!I$18+'ModelParams Lw'!I$19*LOG(CQ$3)+'ModelParams Lw'!I$20*(PI()/4*($D89/1000)^2),IF('ModelParams Lw'!I$21+'ModelParams Lw'!I$22*LOG(CQ$3)+'ModelParams Lw'!I$23*(PI()/4*($D89/1000)^2)&lt;'ModelParams Lw'!I$18+'ModelParams Lw'!I$19*LOG(CQ$3)+'ModelParams Lw'!I$20*(PI()/4*($D89/1000)^2),'ModelParams Lw'!I$18+'ModelParams Lw'!I$19*LOG(CQ$3)+'ModelParams Lw'!I$20*(PI()/4*($D89/1000)^2),'ModelParams Lw'!I$21+'ModelParams Lw'!I$22*LOG(CQ$3)+'ModelParams Lw'!I$23*(PI()/4*($D89/1000)^2)))</f>
        <v>35.604370798776131</v>
      </c>
      <c r="CR89" s="24">
        <f>IF(Calcul!$E94="SW",'ModelParams Lw'!J$18+'ModelParams Lw'!J$19*LOG(CR$3)+'ModelParams Lw'!J$20*(PI()/4*($D89/1000)^2),IF('ModelParams Lw'!J$21+'ModelParams Lw'!J$22*LOG(CR$3)+'ModelParams Lw'!J$23*(PI()/4*($D89/1000)^2)&lt;'ModelParams Lw'!J$18+'ModelParams Lw'!J$19*LOG(CR$3)+'ModelParams Lw'!J$20*(PI()/4*($D89/1000)^2),'ModelParams Lw'!J$18+'ModelParams Lw'!J$19*LOG(CR$3)+'ModelParams Lw'!J$20*(PI()/4*($D89/1000)^2),'ModelParams Lw'!J$21+'ModelParams Lw'!J$22*LOG(CR$3)+'ModelParams Lw'!J$23*(PI()/4*($D89/1000)^2)))</f>
        <v>26.405199060578074</v>
      </c>
      <c r="CS89" s="24" t="e">
        <f t="shared" si="30"/>
        <v>#DIV/0!</v>
      </c>
      <c r="CT89" s="24" t="e">
        <f t="shared" si="31"/>
        <v>#DIV/0!</v>
      </c>
      <c r="CU89" s="24" t="e">
        <f t="shared" si="32"/>
        <v>#DIV/0!</v>
      </c>
      <c r="CV89" s="24" t="e">
        <f t="shared" si="33"/>
        <v>#DIV/0!</v>
      </c>
      <c r="CW89" s="24" t="e">
        <f t="shared" si="34"/>
        <v>#DIV/0!</v>
      </c>
      <c r="CX89" s="24" t="e">
        <f t="shared" si="35"/>
        <v>#DIV/0!</v>
      </c>
      <c r="CY89" s="24" t="e">
        <f t="shared" si="36"/>
        <v>#DIV/0!</v>
      </c>
      <c r="CZ89" s="24" t="e">
        <f t="shared" si="37"/>
        <v>#DIV/0!</v>
      </c>
      <c r="DA89" s="24" t="e">
        <f>10*LOG10(IF(CS89="",0,POWER(10,((CS89+'ModelParams Lw'!$O$4)/10))) +IF(CT89="",0,POWER(10,((CT89+'ModelParams Lw'!$P$4)/10))) +IF(CU89="",0,POWER(10,((CU89+'ModelParams Lw'!$Q$4)/10))) +IF(CV89="",0,POWER(10,((CV89+'ModelParams Lw'!$R$4)/10))) +IF(CW89="",0,POWER(10,((CW89+'ModelParams Lw'!$S$4)/10))) +IF(CX89="",0,POWER(10,((CX89+'ModelParams Lw'!$T$4)/10))) +IF(CY89="",0,POWER(10,((CY89+'ModelParams Lw'!$U$4)/10)))+IF(CZ89="",0,POWER(10,((CZ89+'ModelParams Lw'!$V$4)/10))))</f>
        <v>#DIV/0!</v>
      </c>
      <c r="DB89" s="24" t="e">
        <f t="shared" si="54"/>
        <v>#DIV/0!</v>
      </c>
      <c r="DC89" s="24" t="e">
        <f>(CS89-'ModelParams Lw'!$O$10)/'ModelParams Lw'!$O$11</f>
        <v>#DIV/0!</v>
      </c>
      <c r="DD89" s="24" t="e">
        <f>(CT89-'ModelParams Lw'!$P$10)/'ModelParams Lw'!$P$11</f>
        <v>#DIV/0!</v>
      </c>
      <c r="DE89" s="24" t="e">
        <f>(CU89-'ModelParams Lw'!$Q$10)/'ModelParams Lw'!$Q$11</f>
        <v>#DIV/0!</v>
      </c>
      <c r="DF89" s="24" t="e">
        <f>(CV89-'ModelParams Lw'!$R$10)/'ModelParams Lw'!$R$11</f>
        <v>#DIV/0!</v>
      </c>
      <c r="DG89" s="24" t="e">
        <f>(CW89-'ModelParams Lw'!$S$10)/'ModelParams Lw'!$S$11</f>
        <v>#DIV/0!</v>
      </c>
      <c r="DH89" s="24" t="e">
        <f>(CX89-'ModelParams Lw'!$T$10)/'ModelParams Lw'!$T$11</f>
        <v>#DIV/0!</v>
      </c>
      <c r="DI89" s="24" t="e">
        <f>(CY89-'ModelParams Lw'!$U$10)/'ModelParams Lw'!$U$11</f>
        <v>#DIV/0!</v>
      </c>
      <c r="DJ89" s="24" t="e">
        <f>(CZ89-'ModelParams Lw'!$V$10)/'ModelParams Lw'!$V$11</f>
        <v>#DIV/0!</v>
      </c>
    </row>
    <row r="90" spans="1:114">
      <c r="A90" s="12">
        <f>Calcul!B92</f>
        <v>0</v>
      </c>
      <c r="B90" s="12">
        <f t="shared" si="38"/>
        <v>0</v>
      </c>
      <c r="C90" s="12">
        <f>Calcul!C92</f>
        <v>0</v>
      </c>
      <c r="D90" s="12">
        <f>Calcul!D95</f>
        <v>0</v>
      </c>
      <c r="E90" s="12">
        <f t="shared" si="39"/>
        <v>400</v>
      </c>
      <c r="F90" s="12">
        <f t="shared" si="40"/>
        <v>900</v>
      </c>
      <c r="G90" s="12" t="e">
        <f t="shared" si="41"/>
        <v>#DIV/0!</v>
      </c>
      <c r="H90" s="24" t="e">
        <f t="shared" si="42"/>
        <v>#DIV/0!</v>
      </c>
      <c r="I90" s="24">
        <f>'ModelParams Lw'!$B$6*EXP('ModelParams Lw'!$C$6*D90)</f>
        <v>-0.98585217513044054</v>
      </c>
      <c r="J90" s="24">
        <f>'ModelParams Lw'!$B$7*D90^2+'ModelParams Lw'!$C$7*D90+'ModelParams Lw'!$D$7</f>
        <v>-7.1</v>
      </c>
      <c r="K90" s="24">
        <f>'ModelParams Lw'!$B$8*D90^2+'ModelParams Lw'!$C$8*D90+'ModelParams Lw'!$D$8</f>
        <v>46.485999999999997</v>
      </c>
      <c r="L90" s="21" t="e">
        <f t="shared" si="56"/>
        <v>#DIV/0!</v>
      </c>
      <c r="M90" s="21" t="e">
        <f t="shared" si="55"/>
        <v>#DIV/0!</v>
      </c>
      <c r="N90" s="21" t="e">
        <f t="shared" si="55"/>
        <v>#DIV/0!</v>
      </c>
      <c r="O90" s="21" t="e">
        <f t="shared" si="55"/>
        <v>#DIV/0!</v>
      </c>
      <c r="P90" s="21" t="e">
        <f t="shared" si="55"/>
        <v>#DIV/0!</v>
      </c>
      <c r="Q90" s="21" t="e">
        <f t="shared" si="55"/>
        <v>#DIV/0!</v>
      </c>
      <c r="R90" s="21" t="e">
        <f t="shared" si="55"/>
        <v>#DIV/0!</v>
      </c>
      <c r="S90" s="21" t="e">
        <f t="shared" si="55"/>
        <v>#DIV/0!</v>
      </c>
      <c r="T90" s="24" t="e">
        <f>'ModelParams Lw'!$B$3+'ModelParams Lw'!$B$4*LOG10($B90/3600/(PI()/4*($D90/1000)^2))+'ModelParams Lw'!$B$5*LOG10(2*$H90/(1.2*($B90/3600/(PI()/4*($D90/1000)^2))^2))+10*LOG10($D90/1000)+L90</f>
        <v>#DIV/0!</v>
      </c>
      <c r="U90" s="24" t="e">
        <f>'ModelParams Lw'!$B$3+'ModelParams Lw'!$B$4*LOG10($B90/3600/(PI()/4*($D90/1000)^2))+'ModelParams Lw'!$B$5*LOG10(2*$H90/(1.2*($B90/3600/(PI()/4*($D90/1000)^2))^2))+10*LOG10($D90/1000)+M90</f>
        <v>#DIV/0!</v>
      </c>
      <c r="V90" s="24" t="e">
        <f>'ModelParams Lw'!$B$3+'ModelParams Lw'!$B$4*LOG10($B90/3600/(PI()/4*($D90/1000)^2))+'ModelParams Lw'!$B$5*LOG10(2*$H90/(1.2*($B90/3600/(PI()/4*($D90/1000)^2))^2))+10*LOG10($D90/1000)+N90</f>
        <v>#DIV/0!</v>
      </c>
      <c r="W90" s="24" t="e">
        <f>'ModelParams Lw'!$B$3+'ModelParams Lw'!$B$4*LOG10($B90/3600/(PI()/4*($D90/1000)^2))+'ModelParams Lw'!$B$5*LOG10(2*$H90/(1.2*($B90/3600/(PI()/4*($D90/1000)^2))^2))+10*LOG10($D90/1000)+O90</f>
        <v>#DIV/0!</v>
      </c>
      <c r="X90" s="24" t="e">
        <f>'ModelParams Lw'!$B$3+'ModelParams Lw'!$B$4*LOG10($B90/3600/(PI()/4*($D90/1000)^2))+'ModelParams Lw'!$B$5*LOG10(2*$H90/(1.2*($B90/3600/(PI()/4*($D90/1000)^2))^2))+10*LOG10($D90/1000)+P90</f>
        <v>#DIV/0!</v>
      </c>
      <c r="Y90" s="24" t="e">
        <f>'ModelParams Lw'!$B$3+'ModelParams Lw'!$B$4*LOG10($B90/3600/(PI()/4*($D90/1000)^2))+'ModelParams Lw'!$B$5*LOG10(2*$H90/(1.2*($B90/3600/(PI()/4*($D90/1000)^2))^2))+10*LOG10($D90/1000)+Q90</f>
        <v>#DIV/0!</v>
      </c>
      <c r="Z90" s="24" t="e">
        <f>'ModelParams Lw'!$B$3+'ModelParams Lw'!$B$4*LOG10($B90/3600/(PI()/4*($D90/1000)^2))+'ModelParams Lw'!$B$5*LOG10(2*$H90/(1.2*($B90/3600/(PI()/4*($D90/1000)^2))^2))+10*LOG10($D90/1000)+R90</f>
        <v>#DIV/0!</v>
      </c>
      <c r="AA90" s="24" t="e">
        <f>'ModelParams Lw'!$B$3+'ModelParams Lw'!$B$4*LOG10($B90/3600/(PI()/4*($D90/1000)^2))+'ModelParams Lw'!$B$5*LOG10(2*$H90/(1.2*($B90/3600/(PI()/4*($D90/1000)^2))^2))+10*LOG10($D90/1000)+S90</f>
        <v>#DIV/0!</v>
      </c>
      <c r="AB90" s="24" t="e">
        <f>10*LOG10(IF(T90="",0,POWER(10,((T90+'ModelParams Lw'!$O$4)/10))) +IF(U90="",0,POWER(10,((U90+'ModelParams Lw'!$P$4)/10))) +IF(V90="",0,POWER(10,((V90+'ModelParams Lw'!$Q$4)/10))) +IF(W90="",0,POWER(10,((W90+'ModelParams Lw'!$R$4)/10))) +IF(X90="",0,POWER(10,((X90+'ModelParams Lw'!$S$4)/10))) +IF(Y90="",0,POWER(10,((Y90+'ModelParams Lw'!$T$4)/10))) +IF(Z90="",0,POWER(10,((Z90+'ModelParams Lw'!$U$4)/10)))+IF(AA90="",0,POWER(10,((AA90+'ModelParams Lw'!$V$4)/10))))</f>
        <v>#DIV/0!</v>
      </c>
      <c r="AC90" s="24" t="e">
        <f t="shared" si="43"/>
        <v>#DIV/0!</v>
      </c>
      <c r="AD90" s="24" t="e">
        <f>(T90-'ModelParams Lw'!O$10)/'ModelParams Lw'!O$11</f>
        <v>#DIV/0!</v>
      </c>
      <c r="AE90" s="24" t="e">
        <f>(U90-'ModelParams Lw'!P$10)/'ModelParams Lw'!P$11</f>
        <v>#DIV/0!</v>
      </c>
      <c r="AF90" s="24" t="e">
        <f>(V90-'ModelParams Lw'!Q$10)/'ModelParams Lw'!Q$11</f>
        <v>#DIV/0!</v>
      </c>
      <c r="AG90" s="24" t="e">
        <f>(W90-'ModelParams Lw'!R$10)/'ModelParams Lw'!R$11</f>
        <v>#DIV/0!</v>
      </c>
      <c r="AH90" s="24" t="e">
        <f>(X90-'ModelParams Lw'!S$10)/'ModelParams Lw'!S$11</f>
        <v>#DIV/0!</v>
      </c>
      <c r="AI90" s="24" t="e">
        <f>(Y90-'ModelParams Lw'!T$10)/'ModelParams Lw'!T$11</f>
        <v>#DIV/0!</v>
      </c>
      <c r="AJ90" s="24" t="e">
        <f>(Z90-'ModelParams Lw'!U$10)/'ModelParams Lw'!U$11</f>
        <v>#DIV/0!</v>
      </c>
      <c r="AK90" s="24" t="e">
        <f>(AA90-'ModelParams Lw'!V$10)/'ModelParams Lw'!V$11</f>
        <v>#DIV/0!</v>
      </c>
      <c r="AL90" s="24" t="e">
        <f t="shared" si="44"/>
        <v>#DIV/0!</v>
      </c>
      <c r="AM90" s="24" t="e">
        <f>LOOKUP($G90,SilencerParams!$E$3:$E$98,SilencerParams!K$3:K$98)</f>
        <v>#DIV/0!</v>
      </c>
      <c r="AN90" s="24" t="e">
        <f>LOOKUP($G90,SilencerParams!$E$3:$E$98,SilencerParams!L$3:L$98)</f>
        <v>#DIV/0!</v>
      </c>
      <c r="AO90" s="24" t="e">
        <f>LOOKUP($G90,SilencerParams!$E$3:$E$98,SilencerParams!M$3:M$98)</f>
        <v>#DIV/0!</v>
      </c>
      <c r="AP90" s="24" t="e">
        <f>LOOKUP($G90,SilencerParams!$E$3:$E$98,SilencerParams!N$3:N$98)</f>
        <v>#DIV/0!</v>
      </c>
      <c r="AQ90" s="24" t="e">
        <f>LOOKUP($G90,SilencerParams!$E$3:$E$98,SilencerParams!O$3:O$98)</f>
        <v>#DIV/0!</v>
      </c>
      <c r="AR90" s="24" t="e">
        <f>LOOKUP($G90,SilencerParams!$E$3:$E$98,SilencerParams!P$3:P$98)</f>
        <v>#DIV/0!</v>
      </c>
      <c r="AS90" s="24" t="e">
        <f>LOOKUP($G90,SilencerParams!$E$3:$E$98,SilencerParams!Q$3:Q$98)</f>
        <v>#DIV/0!</v>
      </c>
      <c r="AT90" s="24" t="e">
        <f>LOOKUP($G90,SilencerParams!$E$3:$E$98,SilencerParams!R$3:R$98)</f>
        <v>#DIV/0!</v>
      </c>
      <c r="AU90" s="151" t="e">
        <f>LOOKUP($G90,SilencerParams!$E$3:$E$98,SilencerParams!S$3:S$98)</f>
        <v>#DIV/0!</v>
      </c>
      <c r="AV90" s="151" t="e">
        <f>LOOKUP($G90,SilencerParams!$E$3:$E$98,SilencerParams!T$3:T$98)</f>
        <v>#DIV/0!</v>
      </c>
      <c r="AW90" s="151" t="e">
        <f>LOOKUP($G90,SilencerParams!$E$3:$E$98,SilencerParams!U$3:U$98)</f>
        <v>#DIV/0!</v>
      </c>
      <c r="AX90" s="151" t="e">
        <f>LOOKUP($G90,SilencerParams!$E$3:$E$98,SilencerParams!V$3:V$98)</f>
        <v>#DIV/0!</v>
      </c>
      <c r="AY90" s="151" t="e">
        <f>LOOKUP($G90,SilencerParams!$E$3:$E$98,SilencerParams!W$3:W$98)</f>
        <v>#DIV/0!</v>
      </c>
      <c r="AZ90" s="151" t="e">
        <f>LOOKUP($G90,SilencerParams!$E$3:$E$98,SilencerParams!X$3:X$98)</f>
        <v>#DIV/0!</v>
      </c>
      <c r="BA90" s="151" t="e">
        <f>LOOKUP($G90,SilencerParams!$E$3:$E$98,SilencerParams!Y$3:Y$98)</f>
        <v>#DIV/0!</v>
      </c>
      <c r="BB90" s="151" t="e">
        <f>LOOKUP($G90,SilencerParams!$E$3:$E$98,SilencerParams!Z$3:Z$98)</f>
        <v>#DIV/0!</v>
      </c>
      <c r="BC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LOOKUP(IF(MROUND($AL90,2)&lt;=$AL90,CONCATENATE($D90,IF($F90&gt;=1000,$F90,CONCATENATE(0,$F90)),CONCATENATE(0,MROUND($AL90,2)+2)),CONCATENATE($D90,IF($F90&gt;=1000,$F90,CONCATENATE(0,$F90)),CONCATENATE(0,MROUND($AL90,2)-2))),SilencerParams!$E$3:$E$98,SilencerParams!S$3:S$98)</f>
        <v>#DIV/0!</v>
      </c>
      <c r="BD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LOOKUP(IF(MROUND($AL90,2)&lt;=$AL90,CONCATENATE($D90,IF($F90&gt;=1000,$F90,CONCATENATE(0,$F90)),CONCATENATE(0,MROUND($AL90,2)+2)),CONCATENATE($D90,IF($F90&gt;=1000,$F90,CONCATENATE(0,$F90)),CONCATENATE(0,MROUND($AL90,2)-2))),SilencerParams!$E$3:$E$98,SilencerParams!T$3:T$98)</f>
        <v>#DIV/0!</v>
      </c>
      <c r="BE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LOOKUP(IF(MROUND($AL90,2)&lt;=$AL90,CONCATENATE($D90,IF($F90&gt;=1000,$F90,CONCATENATE(0,$F90)),CONCATENATE(0,MROUND($AL90,2)+2)),CONCATENATE($D90,IF($F90&gt;=1000,$F90,CONCATENATE(0,$F90)),CONCATENATE(0,MROUND($AL90,2)-2))),SilencerParams!$E$3:$E$98,SilencerParams!U$3:U$98)</f>
        <v>#DIV/0!</v>
      </c>
      <c r="BF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LOOKUP(IF(MROUND($AL90,2)&lt;=$AL90,CONCATENATE($D90,IF($F90&gt;=1000,$F90,CONCATENATE(0,$F90)),CONCATENATE(0,MROUND($AL90,2)+2)),CONCATENATE($D90,IF($F90&gt;=1000,$F90,CONCATENATE(0,$F90)),CONCATENATE(0,MROUND($AL90,2)-2))),SilencerParams!$E$3:$E$98,SilencerParams!V$3:V$98)</f>
        <v>#DIV/0!</v>
      </c>
      <c r="BG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LOOKUP(IF(MROUND($AL90,2)&lt;=$AL90,CONCATENATE($D90,IF($F90&gt;=1000,$F90,CONCATENATE(0,$F90)),CONCATENATE(0,MROUND($AL90,2)+2)),CONCATENATE($D90,IF($F90&gt;=1000,$F90,CONCATENATE(0,$F90)),CONCATENATE(0,MROUND($AL90,2)-2))),SilencerParams!$E$3:$E$98,SilencerParams!W$3:W$98)</f>
        <v>#DIV/0!</v>
      </c>
      <c r="BH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LOOKUP(IF(MROUND($AL90,2)&lt;=$AL90,CONCATENATE($D90,IF($F90&gt;=1000,$F90,CONCATENATE(0,$F90)),CONCATENATE(0,MROUND($AL90,2)+2)),CONCATENATE($D90,IF($F90&gt;=1000,$F90,CONCATENATE(0,$F90)),CONCATENATE(0,MROUND($AL90,2)-2))),SilencerParams!$E$3:$E$98,SilencerParams!X$3:X$98)</f>
        <v>#DIV/0!</v>
      </c>
      <c r="BI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LOOKUP(IF(MROUND($AL90,2)&lt;=$AL90,CONCATENATE($D90,IF($F90&gt;=1000,$F90,CONCATENATE(0,$F90)),CONCATENATE(0,MROUND($AL90,2)+2)),CONCATENATE($D90,IF($F90&gt;=1000,$F90,CONCATENATE(0,$F90)),CONCATENATE(0,MROUND($AL90,2)-2))),SilencerParams!$E$3:$E$98,SilencerParams!Y$3:Y$98)</f>
        <v>#DIV/0!</v>
      </c>
      <c r="BJ90" s="151" t="e">
        <f>LOOKUP(IF(MROUND($AL90,2)&lt;=$AL90,CONCATENATE($D90,IF($F90&gt;=1000,$F90,CONCATENATE(0,$F90)),CONCATENATE(0,MROUND($AL90,2)+2)),CONCATENATE($D90,IF($F90&gt;=1000,$F90,CONCATENATE(0,$F90)),CONCATENATE(0,MROUND($AL90,2)-2))),SilencerParams!$E$3:$E$98,SilencerParams!Z$3:Z$98)</f>
        <v>#DIV/0!</v>
      </c>
      <c r="BK90" s="151" t="e">
        <f>IF($AL90&lt;2,LOOKUP(CONCATENATE($D90,IF($E90&gt;=1000,$E90,CONCATENATE(0,$E90)),"02"),SilencerParams!$E$3:$E$98,SilencerParams!S$3:S$98)/(LOG10(2)-LOG10(0.0001))*(LOG10($AL90)-LOG10(0.0001)),(BC90-AU90)/(LOG10(IF(MROUND($AL90,2)&lt;=$AL90,MROUND($AL90,2)+2,MROUND($AL90,2)-2))-LOG10(MROUND($AL90,2)))*(LOG10($AL90)-LOG10(MROUND($AL90,2)))+AU90)</f>
        <v>#DIV/0!</v>
      </c>
      <c r="BL90" s="151" t="e">
        <f>IF($AL90&lt;2,LOOKUP(CONCATENATE($D90,IF($E90&gt;=1000,$E90,CONCATENATE(0,$E90)),"02"),SilencerParams!$E$3:$E$98,SilencerParams!T$3:T$98)/(LOG10(2)-LOG10(0.0001))*(LOG10($AL90)-LOG10(0.0001)),(BD90-AV90)/(LOG10(IF(MROUND($AL90,2)&lt;=$AL90,MROUND($AL90,2)+2,MROUND($AL90,2)-2))-LOG10(MROUND($AL90,2)))*(LOG10($AL90)-LOG10(MROUND($AL90,2)))+AV90)</f>
        <v>#DIV/0!</v>
      </c>
      <c r="BM90" s="151" t="e">
        <f>IF($AL90&lt;2,LOOKUP(CONCATENATE($D90,IF($E90&gt;=1000,$E90,CONCATENATE(0,$E90)),"02"),SilencerParams!$E$3:$E$98,SilencerParams!U$3:U$98)/(LOG10(2)-LOG10(0.0001))*(LOG10($AL90)-LOG10(0.0001)),(BE90-AW90)/(LOG10(IF(MROUND($AL90,2)&lt;=$AL90,MROUND($AL90,2)+2,MROUND($AL90,2)-2))-LOG10(MROUND($AL90,2)))*(LOG10($AL90)-LOG10(MROUND($AL90,2)))+AW90)</f>
        <v>#DIV/0!</v>
      </c>
      <c r="BN90" s="151" t="e">
        <f>IF($AL90&lt;2,LOOKUP(CONCATENATE($D90,IF($E90&gt;=1000,$E90,CONCATENATE(0,$E90)),"02"),SilencerParams!$E$3:$E$98,SilencerParams!V$3:V$98)/(LOG10(2)-LOG10(0.0001))*(LOG10($AL90)-LOG10(0.0001)),(BF90-AX90)/(LOG10(IF(MROUND($AL90,2)&lt;=$AL90,MROUND($AL90,2)+2,MROUND($AL90,2)-2))-LOG10(MROUND($AL90,2)))*(LOG10($AL90)-LOG10(MROUND($AL90,2)))+AX90)</f>
        <v>#DIV/0!</v>
      </c>
      <c r="BO90" s="151" t="e">
        <f>IF($AL90&lt;2,LOOKUP(CONCATENATE($D90,IF($E90&gt;=1000,$E90,CONCATENATE(0,$E90)),"02"),SilencerParams!$E$3:$E$98,SilencerParams!W$3:W$98)/(LOG10(2)-LOG10(0.0001))*(LOG10($AL90)-LOG10(0.0001)),(BG90-AY90)/(LOG10(IF(MROUND($AL90,2)&lt;=$AL90,MROUND($AL90,2)+2,MROUND($AL90,2)-2))-LOG10(MROUND($AL90,2)))*(LOG10($AL90)-LOG10(MROUND($AL90,2)))+AY90)</f>
        <v>#DIV/0!</v>
      </c>
      <c r="BP90" s="151" t="e">
        <f>IF($AL90&lt;2,LOOKUP(CONCATENATE($D90,IF($E90&gt;=1000,$E90,CONCATENATE(0,$E90)),"02"),SilencerParams!$E$3:$E$98,SilencerParams!X$3:X$98)/(LOG10(2)-LOG10(0.0001))*(LOG10($AL90)-LOG10(0.0001)),(BH90-AZ90)/(LOG10(IF(MROUND($AL90,2)&lt;=$AL90,MROUND($AL90,2)+2,MROUND($AL90,2)-2))-LOG10(MROUND($AL90,2)))*(LOG10($AL90)-LOG10(MROUND($AL90,2)))+AZ90)</f>
        <v>#DIV/0!</v>
      </c>
      <c r="BQ90" s="151" t="e">
        <f>IF($AL90&lt;2,LOOKUP(CONCATENATE($D90,IF($E90&gt;=1000,$E90,CONCATENATE(0,$E90)),"02"),SilencerParams!$E$3:$E$98,SilencerParams!Y$3:Y$98)/(LOG10(2)-LOG10(0.0001))*(LOG10($AL90)-LOG10(0.0001)),(BI90-BA90)/(LOG10(IF(MROUND($AL90,2)&lt;=$AL90,MROUND($AL90,2)+2,MROUND($AL90,2)-2))-LOG10(MROUND($AL90,2)))*(LOG10($AL90)-LOG10(MROUND($AL90,2)))+BA90)</f>
        <v>#DIV/0!</v>
      </c>
      <c r="BR90" s="151" t="e">
        <f>IF($AL90&lt;2,LOOKUP(CONCATENATE($D90,IF($E90&gt;=1000,$E90,CONCATENATE(0,$E90)),"02"),SilencerParams!$E$3:$E$98,SilencerParams!Z$3:Z$98)/(LOG10(2)-LOG10(0.0001))*(LOG10($AL90)-LOG10(0.0001)),(BJ90-BB90)/(LOG10(IF(MROUND($AL90,2)&lt;=$AL90,MROUND($AL90,2)+2,MROUND($AL90,2)-2))-LOG10(MROUND($AL90,2)))*(LOG10($AL90)-LOG10(MROUND($AL90,2)))+BB90)</f>
        <v>#DIV/0!</v>
      </c>
      <c r="BS90" s="24" t="e">
        <f t="shared" si="45"/>
        <v>#DIV/0!</v>
      </c>
      <c r="BT90" s="24" t="e">
        <f t="shared" si="46"/>
        <v>#DIV/0!</v>
      </c>
      <c r="BU90" s="24" t="e">
        <f t="shared" si="47"/>
        <v>#DIV/0!</v>
      </c>
      <c r="BV90" s="24" t="e">
        <f t="shared" si="48"/>
        <v>#DIV/0!</v>
      </c>
      <c r="BW90" s="24" t="e">
        <f t="shared" si="49"/>
        <v>#DIV/0!</v>
      </c>
      <c r="BX90" s="24" t="e">
        <f t="shared" si="50"/>
        <v>#DIV/0!</v>
      </c>
      <c r="BY90" s="24" t="e">
        <f t="shared" si="51"/>
        <v>#DIV/0!</v>
      </c>
      <c r="BZ90" s="24" t="e">
        <f t="shared" si="52"/>
        <v>#DIV/0!</v>
      </c>
      <c r="CA90" s="24" t="e">
        <f>10*LOG10(IF(BS90="",0,POWER(10,((BS90+'ModelParams Lw'!$O$4)/10))) +IF(BT90="",0,POWER(10,((BT90+'ModelParams Lw'!$P$4)/10))) +IF(BU90="",0,POWER(10,((BU90+'ModelParams Lw'!$Q$4)/10))) +IF(BV90="",0,POWER(10,((BV90+'ModelParams Lw'!$R$4)/10))) +IF(BW90="",0,POWER(10,((BW90+'ModelParams Lw'!$S$4)/10))) +IF(BX90="",0,POWER(10,((BX90+'ModelParams Lw'!$T$4)/10))) +IF(BY90="",0,POWER(10,((BY90+'ModelParams Lw'!$U$4)/10)))+IF(BZ90="",0,POWER(10,((BZ90+'ModelParams Lw'!$V$4)/10))))</f>
        <v>#DIV/0!</v>
      </c>
      <c r="CB90" s="24" t="e">
        <f t="shared" si="53"/>
        <v>#DIV/0!</v>
      </c>
      <c r="CC90" s="24" t="e">
        <f>(BS90-'ModelParams Lw'!O$10)/'ModelParams Lw'!O$11</f>
        <v>#DIV/0!</v>
      </c>
      <c r="CD90" s="24" t="e">
        <f>(BT90-'ModelParams Lw'!P$10)/'ModelParams Lw'!P$11</f>
        <v>#DIV/0!</v>
      </c>
      <c r="CE90" s="24" t="e">
        <f>(BU90-'ModelParams Lw'!Q$10)/'ModelParams Lw'!Q$11</f>
        <v>#DIV/0!</v>
      </c>
      <c r="CF90" s="24" t="e">
        <f>(BV90-'ModelParams Lw'!R$10)/'ModelParams Lw'!R$11</f>
        <v>#DIV/0!</v>
      </c>
      <c r="CG90" s="24" t="e">
        <f>(BW90-'ModelParams Lw'!S$10)/'ModelParams Lw'!S$11</f>
        <v>#DIV/0!</v>
      </c>
      <c r="CH90" s="24" t="e">
        <f>(BX90-'ModelParams Lw'!T$10)/'ModelParams Lw'!T$11</f>
        <v>#DIV/0!</v>
      </c>
      <c r="CI90" s="24" t="e">
        <f>(BY90-'ModelParams Lw'!U$10)/'ModelParams Lw'!U$11</f>
        <v>#DIV/0!</v>
      </c>
      <c r="CJ90" s="24" t="e">
        <f>(BZ90-'ModelParams Lw'!V$10)/'ModelParams Lw'!V$11</f>
        <v>#DIV/0!</v>
      </c>
      <c r="CK90" s="24">
        <f>IF(Calcul!$E95="SW",'ModelParams Lw'!C$18+'ModelParams Lw'!C$19*LOG(CK$3)+'ModelParams Lw'!C$20*(PI()/4*($D90/1000)^2),IF('ModelParams Lw'!C$21+'ModelParams Lw'!C$22*LOG(CK$3)+'ModelParams Lw'!C$23*(PI()/4*($D90/1000)^2)&lt;'ModelParams Lw'!C$18+'ModelParams Lw'!C$19*LOG(CK$3)+'ModelParams Lw'!C$20*(PI()/4*($D90/1000)^2),'ModelParams Lw'!C$18+'ModelParams Lw'!C$19*LOG(CK$3)+'ModelParams Lw'!C$20*(PI()/4*($D90/1000)^2),'ModelParams Lw'!C$21+'ModelParams Lw'!C$22*LOG(CK$3)+'ModelParams Lw'!C$23*(PI()/4*($D90/1000)^2)))</f>
        <v>31.246735224896717</v>
      </c>
      <c r="CL90" s="24">
        <f>IF(Calcul!$E95="SW",'ModelParams Lw'!D$18+'ModelParams Lw'!D$19*LOG(CL$3)+'ModelParams Lw'!D$20*(PI()/4*($D90/1000)^2),IF('ModelParams Lw'!D$21+'ModelParams Lw'!D$22*LOG(CL$3)+'ModelParams Lw'!D$23*(PI()/4*($D90/1000)^2)&lt;'ModelParams Lw'!D$18+'ModelParams Lw'!D$19*LOG(CL$3)+'ModelParams Lw'!D$20*(PI()/4*($D90/1000)^2),'ModelParams Lw'!D$18+'ModelParams Lw'!D$19*LOG(CL$3)+'ModelParams Lw'!D$20*(PI()/4*($D90/1000)^2),'ModelParams Lw'!D$21+'ModelParams Lw'!D$22*LOG(CL$3)+'ModelParams Lw'!D$23*(PI()/4*($D90/1000)^2)))</f>
        <v>39.203910379364636</v>
      </c>
      <c r="CM90" s="24">
        <f>IF(Calcul!$E95="SW",'ModelParams Lw'!E$18+'ModelParams Lw'!E$19*LOG(CM$3)+'ModelParams Lw'!E$20*(PI()/4*($D90/1000)^2),IF('ModelParams Lw'!E$21+'ModelParams Lw'!E$22*LOG(CM$3)+'ModelParams Lw'!E$23*(PI()/4*($D90/1000)^2)&lt;'ModelParams Lw'!E$18+'ModelParams Lw'!E$19*LOG(CM$3)+'ModelParams Lw'!E$20*(PI()/4*($D90/1000)^2),'ModelParams Lw'!E$18+'ModelParams Lw'!E$19*LOG(CM$3)+'ModelParams Lw'!E$20*(PI()/4*($D90/1000)^2),'ModelParams Lw'!E$21+'ModelParams Lw'!E$22*LOG(CM$3)+'ModelParams Lw'!E$23*(PI()/4*($D90/1000)^2)))</f>
        <v>38.761096154158118</v>
      </c>
      <c r="CN90" s="24">
        <f>IF(Calcul!$E95="SW",'ModelParams Lw'!F$18+'ModelParams Lw'!F$19*LOG(CN$3)+'ModelParams Lw'!F$20*(PI()/4*($D90/1000)^2),IF('ModelParams Lw'!F$21+'ModelParams Lw'!F$22*LOG(CN$3)+'ModelParams Lw'!F$23*(PI()/4*($D90/1000)^2)&lt;'ModelParams Lw'!F$18+'ModelParams Lw'!F$19*LOG(CN$3)+'ModelParams Lw'!F$20*(PI()/4*($D90/1000)^2),'ModelParams Lw'!F$18+'ModelParams Lw'!F$19*LOG(CN$3)+'ModelParams Lw'!F$20*(PI()/4*($D90/1000)^2),'ModelParams Lw'!F$21+'ModelParams Lw'!F$22*LOG(CN$3)+'ModelParams Lw'!F$23*(PI()/4*($D90/1000)^2)))</f>
        <v>42.457901012674256</v>
      </c>
      <c r="CO90" s="24">
        <f>IF(Calcul!$E95="SW",'ModelParams Lw'!G$18+'ModelParams Lw'!G$19*LOG(CO$3)+'ModelParams Lw'!G$20*(PI()/4*($D90/1000)^2),IF('ModelParams Lw'!G$21+'ModelParams Lw'!G$22*LOG(CO$3)+'ModelParams Lw'!G$23*(PI()/4*($D90/1000)^2)&lt;'ModelParams Lw'!G$18+'ModelParams Lw'!G$19*LOG(CO$3)+'ModelParams Lw'!G$20*(PI()/4*($D90/1000)^2),'ModelParams Lw'!G$18+'ModelParams Lw'!G$19*LOG(CO$3)+'ModelParams Lw'!G$20*(PI()/4*($D90/1000)^2),'ModelParams Lw'!G$21+'ModelParams Lw'!G$22*LOG(CO$3)+'ModelParams Lw'!G$23*(PI()/4*($D90/1000)^2)))</f>
        <v>39.983812335865188</v>
      </c>
      <c r="CP90" s="24">
        <f>IF(Calcul!$E95="SW",'ModelParams Lw'!H$18+'ModelParams Lw'!H$19*LOG(CP$3)+'ModelParams Lw'!H$20*(PI()/4*($D90/1000)^2),IF('ModelParams Lw'!H$21+'ModelParams Lw'!H$22*LOG(CP$3)+'ModelParams Lw'!H$23*(PI()/4*($D90/1000)^2)&lt;'ModelParams Lw'!H$18+'ModelParams Lw'!H$19*LOG(CP$3)+'ModelParams Lw'!H$20*(PI()/4*($D90/1000)^2),'ModelParams Lw'!H$18+'ModelParams Lw'!H$19*LOG(CP$3)+'ModelParams Lw'!H$20*(PI()/4*($D90/1000)^2),'ModelParams Lw'!H$21+'ModelParams Lw'!H$22*LOG(CP$3)+'ModelParams Lw'!H$23*(PI()/4*($D90/1000)^2)))</f>
        <v>40.306137042572608</v>
      </c>
      <c r="CQ90" s="24">
        <f>IF(Calcul!$E95="SW",'ModelParams Lw'!I$18+'ModelParams Lw'!I$19*LOG(CQ$3)+'ModelParams Lw'!I$20*(PI()/4*($D90/1000)^2),IF('ModelParams Lw'!I$21+'ModelParams Lw'!I$22*LOG(CQ$3)+'ModelParams Lw'!I$23*(PI()/4*($D90/1000)^2)&lt;'ModelParams Lw'!I$18+'ModelParams Lw'!I$19*LOG(CQ$3)+'ModelParams Lw'!I$20*(PI()/4*($D90/1000)^2),'ModelParams Lw'!I$18+'ModelParams Lw'!I$19*LOG(CQ$3)+'ModelParams Lw'!I$20*(PI()/4*($D90/1000)^2),'ModelParams Lw'!I$21+'ModelParams Lw'!I$22*LOG(CQ$3)+'ModelParams Lw'!I$23*(PI()/4*($D90/1000)^2)))</f>
        <v>35.604370798776131</v>
      </c>
      <c r="CR90" s="24">
        <f>IF(Calcul!$E95="SW",'ModelParams Lw'!J$18+'ModelParams Lw'!J$19*LOG(CR$3)+'ModelParams Lw'!J$20*(PI()/4*($D90/1000)^2),IF('ModelParams Lw'!J$21+'ModelParams Lw'!J$22*LOG(CR$3)+'ModelParams Lw'!J$23*(PI()/4*($D90/1000)^2)&lt;'ModelParams Lw'!J$18+'ModelParams Lw'!J$19*LOG(CR$3)+'ModelParams Lw'!J$20*(PI()/4*($D90/1000)^2),'ModelParams Lw'!J$18+'ModelParams Lw'!J$19*LOG(CR$3)+'ModelParams Lw'!J$20*(PI()/4*($D90/1000)^2),'ModelParams Lw'!J$21+'ModelParams Lw'!J$22*LOG(CR$3)+'ModelParams Lw'!J$23*(PI()/4*($D90/1000)^2)))</f>
        <v>26.405199060578074</v>
      </c>
      <c r="CS90" s="24" t="e">
        <f t="shared" si="30"/>
        <v>#DIV/0!</v>
      </c>
      <c r="CT90" s="24" t="e">
        <f t="shared" si="31"/>
        <v>#DIV/0!</v>
      </c>
      <c r="CU90" s="24" t="e">
        <f t="shared" si="32"/>
        <v>#DIV/0!</v>
      </c>
      <c r="CV90" s="24" t="e">
        <f t="shared" si="33"/>
        <v>#DIV/0!</v>
      </c>
      <c r="CW90" s="24" t="e">
        <f t="shared" si="34"/>
        <v>#DIV/0!</v>
      </c>
      <c r="CX90" s="24" t="e">
        <f t="shared" si="35"/>
        <v>#DIV/0!</v>
      </c>
      <c r="CY90" s="24" t="e">
        <f t="shared" si="36"/>
        <v>#DIV/0!</v>
      </c>
      <c r="CZ90" s="24" t="e">
        <f t="shared" si="37"/>
        <v>#DIV/0!</v>
      </c>
      <c r="DA90" s="24" t="e">
        <f>10*LOG10(IF(CS90="",0,POWER(10,((CS90+'ModelParams Lw'!$O$4)/10))) +IF(CT90="",0,POWER(10,((CT90+'ModelParams Lw'!$P$4)/10))) +IF(CU90="",0,POWER(10,((CU90+'ModelParams Lw'!$Q$4)/10))) +IF(CV90="",0,POWER(10,((CV90+'ModelParams Lw'!$R$4)/10))) +IF(CW90="",0,POWER(10,((CW90+'ModelParams Lw'!$S$4)/10))) +IF(CX90="",0,POWER(10,((CX90+'ModelParams Lw'!$T$4)/10))) +IF(CY90="",0,POWER(10,((CY90+'ModelParams Lw'!$U$4)/10)))+IF(CZ90="",0,POWER(10,((CZ90+'ModelParams Lw'!$V$4)/10))))</f>
        <v>#DIV/0!</v>
      </c>
      <c r="DB90" s="24" t="e">
        <f t="shared" si="54"/>
        <v>#DIV/0!</v>
      </c>
      <c r="DC90" s="24" t="e">
        <f>(CS90-'ModelParams Lw'!$O$10)/'ModelParams Lw'!$O$11</f>
        <v>#DIV/0!</v>
      </c>
      <c r="DD90" s="24" t="e">
        <f>(CT90-'ModelParams Lw'!$P$10)/'ModelParams Lw'!$P$11</f>
        <v>#DIV/0!</v>
      </c>
      <c r="DE90" s="24" t="e">
        <f>(CU90-'ModelParams Lw'!$Q$10)/'ModelParams Lw'!$Q$11</f>
        <v>#DIV/0!</v>
      </c>
      <c r="DF90" s="24" t="e">
        <f>(CV90-'ModelParams Lw'!$R$10)/'ModelParams Lw'!$R$11</f>
        <v>#DIV/0!</v>
      </c>
      <c r="DG90" s="24" t="e">
        <f>(CW90-'ModelParams Lw'!$S$10)/'ModelParams Lw'!$S$11</f>
        <v>#DIV/0!</v>
      </c>
      <c r="DH90" s="24" t="e">
        <f>(CX90-'ModelParams Lw'!$T$10)/'ModelParams Lw'!$T$11</f>
        <v>#DIV/0!</v>
      </c>
      <c r="DI90" s="24" t="e">
        <f>(CY90-'ModelParams Lw'!$U$10)/'ModelParams Lw'!$U$11</f>
        <v>#DIV/0!</v>
      </c>
      <c r="DJ90" s="24" t="e">
        <f>(CZ90-'ModelParams Lw'!$V$10)/'ModelParams Lw'!$V$11</f>
        <v>#DIV/0!</v>
      </c>
    </row>
    <row r="91" spans="1:114">
      <c r="A91" s="12">
        <f>Calcul!B93</f>
        <v>0</v>
      </c>
      <c r="B91" s="12">
        <f t="shared" si="38"/>
        <v>0</v>
      </c>
      <c r="C91" s="12">
        <f>Calcul!C93</f>
        <v>0</v>
      </c>
      <c r="D91" s="12">
        <f>Calcul!D96</f>
        <v>0</v>
      </c>
      <c r="E91" s="12">
        <f t="shared" si="39"/>
        <v>400</v>
      </c>
      <c r="F91" s="12">
        <f t="shared" si="40"/>
        <v>900</v>
      </c>
      <c r="G91" s="12" t="e">
        <f t="shared" si="41"/>
        <v>#DIV/0!</v>
      </c>
      <c r="H91" s="24" t="e">
        <f t="shared" si="42"/>
        <v>#DIV/0!</v>
      </c>
      <c r="I91" s="24">
        <f>'ModelParams Lw'!$B$6*EXP('ModelParams Lw'!$C$6*D91)</f>
        <v>-0.98585217513044054</v>
      </c>
      <c r="J91" s="24">
        <f>'ModelParams Lw'!$B$7*D91^2+'ModelParams Lw'!$C$7*D91+'ModelParams Lw'!$D$7</f>
        <v>-7.1</v>
      </c>
      <c r="K91" s="24">
        <f>'ModelParams Lw'!$B$8*D91^2+'ModelParams Lw'!$C$8*D91+'ModelParams Lw'!$D$8</f>
        <v>46.485999999999997</v>
      </c>
      <c r="L91" s="21" t="e">
        <f t="shared" si="56"/>
        <v>#DIV/0!</v>
      </c>
      <c r="M91" s="21" t="e">
        <f t="shared" si="55"/>
        <v>#DIV/0!</v>
      </c>
      <c r="N91" s="21" t="e">
        <f t="shared" si="55"/>
        <v>#DIV/0!</v>
      </c>
      <c r="O91" s="21" t="e">
        <f t="shared" si="55"/>
        <v>#DIV/0!</v>
      </c>
      <c r="P91" s="21" t="e">
        <f t="shared" si="55"/>
        <v>#DIV/0!</v>
      </c>
      <c r="Q91" s="21" t="e">
        <f t="shared" si="55"/>
        <v>#DIV/0!</v>
      </c>
      <c r="R91" s="21" t="e">
        <f t="shared" si="55"/>
        <v>#DIV/0!</v>
      </c>
      <c r="S91" s="21" t="e">
        <f t="shared" si="55"/>
        <v>#DIV/0!</v>
      </c>
      <c r="T91" s="24" t="e">
        <f>'ModelParams Lw'!$B$3+'ModelParams Lw'!$B$4*LOG10($B91/3600/(PI()/4*($D91/1000)^2))+'ModelParams Lw'!$B$5*LOG10(2*$H91/(1.2*($B91/3600/(PI()/4*($D91/1000)^2))^2))+10*LOG10($D91/1000)+L91</f>
        <v>#DIV/0!</v>
      </c>
      <c r="U91" s="24" t="e">
        <f>'ModelParams Lw'!$B$3+'ModelParams Lw'!$B$4*LOG10($B91/3600/(PI()/4*($D91/1000)^2))+'ModelParams Lw'!$B$5*LOG10(2*$H91/(1.2*($B91/3600/(PI()/4*($D91/1000)^2))^2))+10*LOG10($D91/1000)+M91</f>
        <v>#DIV/0!</v>
      </c>
      <c r="V91" s="24" t="e">
        <f>'ModelParams Lw'!$B$3+'ModelParams Lw'!$B$4*LOG10($B91/3600/(PI()/4*($D91/1000)^2))+'ModelParams Lw'!$B$5*LOG10(2*$H91/(1.2*($B91/3600/(PI()/4*($D91/1000)^2))^2))+10*LOG10($D91/1000)+N91</f>
        <v>#DIV/0!</v>
      </c>
      <c r="W91" s="24" t="e">
        <f>'ModelParams Lw'!$B$3+'ModelParams Lw'!$B$4*LOG10($B91/3600/(PI()/4*($D91/1000)^2))+'ModelParams Lw'!$B$5*LOG10(2*$H91/(1.2*($B91/3600/(PI()/4*($D91/1000)^2))^2))+10*LOG10($D91/1000)+O91</f>
        <v>#DIV/0!</v>
      </c>
      <c r="X91" s="24" t="e">
        <f>'ModelParams Lw'!$B$3+'ModelParams Lw'!$B$4*LOG10($B91/3600/(PI()/4*($D91/1000)^2))+'ModelParams Lw'!$B$5*LOG10(2*$H91/(1.2*($B91/3600/(PI()/4*($D91/1000)^2))^2))+10*LOG10($D91/1000)+P91</f>
        <v>#DIV/0!</v>
      </c>
      <c r="Y91" s="24" t="e">
        <f>'ModelParams Lw'!$B$3+'ModelParams Lw'!$B$4*LOG10($B91/3600/(PI()/4*($D91/1000)^2))+'ModelParams Lw'!$B$5*LOG10(2*$H91/(1.2*($B91/3600/(PI()/4*($D91/1000)^2))^2))+10*LOG10($D91/1000)+Q91</f>
        <v>#DIV/0!</v>
      </c>
      <c r="Z91" s="24" t="e">
        <f>'ModelParams Lw'!$B$3+'ModelParams Lw'!$B$4*LOG10($B91/3600/(PI()/4*($D91/1000)^2))+'ModelParams Lw'!$B$5*LOG10(2*$H91/(1.2*($B91/3600/(PI()/4*($D91/1000)^2))^2))+10*LOG10($D91/1000)+R91</f>
        <v>#DIV/0!</v>
      </c>
      <c r="AA91" s="24" t="e">
        <f>'ModelParams Lw'!$B$3+'ModelParams Lw'!$B$4*LOG10($B91/3600/(PI()/4*($D91/1000)^2))+'ModelParams Lw'!$B$5*LOG10(2*$H91/(1.2*($B91/3600/(PI()/4*($D91/1000)^2))^2))+10*LOG10($D91/1000)+S91</f>
        <v>#DIV/0!</v>
      </c>
      <c r="AB91" s="24" t="e">
        <f>10*LOG10(IF(T91="",0,POWER(10,((T91+'ModelParams Lw'!$O$4)/10))) +IF(U91="",0,POWER(10,((U91+'ModelParams Lw'!$P$4)/10))) +IF(V91="",0,POWER(10,((V91+'ModelParams Lw'!$Q$4)/10))) +IF(W91="",0,POWER(10,((W91+'ModelParams Lw'!$R$4)/10))) +IF(X91="",0,POWER(10,((X91+'ModelParams Lw'!$S$4)/10))) +IF(Y91="",0,POWER(10,((Y91+'ModelParams Lw'!$T$4)/10))) +IF(Z91="",0,POWER(10,((Z91+'ModelParams Lw'!$U$4)/10)))+IF(AA91="",0,POWER(10,((AA91+'ModelParams Lw'!$V$4)/10))))</f>
        <v>#DIV/0!</v>
      </c>
      <c r="AC91" s="24" t="e">
        <f t="shared" si="43"/>
        <v>#DIV/0!</v>
      </c>
      <c r="AD91" s="24" t="e">
        <f>(T91-'ModelParams Lw'!O$10)/'ModelParams Lw'!O$11</f>
        <v>#DIV/0!</v>
      </c>
      <c r="AE91" s="24" t="e">
        <f>(U91-'ModelParams Lw'!P$10)/'ModelParams Lw'!P$11</f>
        <v>#DIV/0!</v>
      </c>
      <c r="AF91" s="24" t="e">
        <f>(V91-'ModelParams Lw'!Q$10)/'ModelParams Lw'!Q$11</f>
        <v>#DIV/0!</v>
      </c>
      <c r="AG91" s="24" t="e">
        <f>(W91-'ModelParams Lw'!R$10)/'ModelParams Lw'!R$11</f>
        <v>#DIV/0!</v>
      </c>
      <c r="AH91" s="24" t="e">
        <f>(X91-'ModelParams Lw'!S$10)/'ModelParams Lw'!S$11</f>
        <v>#DIV/0!</v>
      </c>
      <c r="AI91" s="24" t="e">
        <f>(Y91-'ModelParams Lw'!T$10)/'ModelParams Lw'!T$11</f>
        <v>#DIV/0!</v>
      </c>
      <c r="AJ91" s="24" t="e">
        <f>(Z91-'ModelParams Lw'!U$10)/'ModelParams Lw'!U$11</f>
        <v>#DIV/0!</v>
      </c>
      <c r="AK91" s="24" t="e">
        <f>(AA91-'ModelParams Lw'!V$10)/'ModelParams Lw'!V$11</f>
        <v>#DIV/0!</v>
      </c>
      <c r="AL91" s="24" t="e">
        <f t="shared" si="44"/>
        <v>#DIV/0!</v>
      </c>
      <c r="AM91" s="24" t="e">
        <f>LOOKUP($G91,SilencerParams!$E$3:$E$98,SilencerParams!K$3:K$98)</f>
        <v>#DIV/0!</v>
      </c>
      <c r="AN91" s="24" t="e">
        <f>LOOKUP($G91,SilencerParams!$E$3:$E$98,SilencerParams!L$3:L$98)</f>
        <v>#DIV/0!</v>
      </c>
      <c r="AO91" s="24" t="e">
        <f>LOOKUP($G91,SilencerParams!$E$3:$E$98,SilencerParams!M$3:M$98)</f>
        <v>#DIV/0!</v>
      </c>
      <c r="AP91" s="24" t="e">
        <f>LOOKUP($G91,SilencerParams!$E$3:$E$98,SilencerParams!N$3:N$98)</f>
        <v>#DIV/0!</v>
      </c>
      <c r="AQ91" s="24" t="e">
        <f>LOOKUP($G91,SilencerParams!$E$3:$E$98,SilencerParams!O$3:O$98)</f>
        <v>#DIV/0!</v>
      </c>
      <c r="AR91" s="24" t="e">
        <f>LOOKUP($G91,SilencerParams!$E$3:$E$98,SilencerParams!P$3:P$98)</f>
        <v>#DIV/0!</v>
      </c>
      <c r="AS91" s="24" t="e">
        <f>LOOKUP($G91,SilencerParams!$E$3:$E$98,SilencerParams!Q$3:Q$98)</f>
        <v>#DIV/0!</v>
      </c>
      <c r="AT91" s="24" t="e">
        <f>LOOKUP($G91,SilencerParams!$E$3:$E$98,SilencerParams!R$3:R$98)</f>
        <v>#DIV/0!</v>
      </c>
      <c r="AU91" s="151" t="e">
        <f>LOOKUP($G91,SilencerParams!$E$3:$E$98,SilencerParams!S$3:S$98)</f>
        <v>#DIV/0!</v>
      </c>
      <c r="AV91" s="151" t="e">
        <f>LOOKUP($G91,SilencerParams!$E$3:$E$98,SilencerParams!T$3:T$98)</f>
        <v>#DIV/0!</v>
      </c>
      <c r="AW91" s="151" t="e">
        <f>LOOKUP($G91,SilencerParams!$E$3:$E$98,SilencerParams!U$3:U$98)</f>
        <v>#DIV/0!</v>
      </c>
      <c r="AX91" s="151" t="e">
        <f>LOOKUP($G91,SilencerParams!$E$3:$E$98,SilencerParams!V$3:V$98)</f>
        <v>#DIV/0!</v>
      </c>
      <c r="AY91" s="151" t="e">
        <f>LOOKUP($G91,SilencerParams!$E$3:$E$98,SilencerParams!W$3:W$98)</f>
        <v>#DIV/0!</v>
      </c>
      <c r="AZ91" s="151" t="e">
        <f>LOOKUP($G91,SilencerParams!$E$3:$E$98,SilencerParams!X$3:X$98)</f>
        <v>#DIV/0!</v>
      </c>
      <c r="BA91" s="151" t="e">
        <f>LOOKUP($G91,SilencerParams!$E$3:$E$98,SilencerParams!Y$3:Y$98)</f>
        <v>#DIV/0!</v>
      </c>
      <c r="BB91" s="151" t="e">
        <f>LOOKUP($G91,SilencerParams!$E$3:$E$98,SilencerParams!Z$3:Z$98)</f>
        <v>#DIV/0!</v>
      </c>
      <c r="BC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LOOKUP(IF(MROUND($AL91,2)&lt;=$AL91,CONCATENATE($D91,IF($F91&gt;=1000,$F91,CONCATENATE(0,$F91)),CONCATENATE(0,MROUND($AL91,2)+2)),CONCATENATE($D91,IF($F91&gt;=1000,$F91,CONCATENATE(0,$F91)),CONCATENATE(0,MROUND($AL91,2)-2))),SilencerParams!$E$3:$E$98,SilencerParams!S$3:S$98)</f>
        <v>#DIV/0!</v>
      </c>
      <c r="BD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LOOKUP(IF(MROUND($AL91,2)&lt;=$AL91,CONCATENATE($D91,IF($F91&gt;=1000,$F91,CONCATENATE(0,$F91)),CONCATENATE(0,MROUND($AL91,2)+2)),CONCATENATE($D91,IF($F91&gt;=1000,$F91,CONCATENATE(0,$F91)),CONCATENATE(0,MROUND($AL91,2)-2))),SilencerParams!$E$3:$E$98,SilencerParams!T$3:T$98)</f>
        <v>#DIV/0!</v>
      </c>
      <c r="BE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LOOKUP(IF(MROUND($AL91,2)&lt;=$AL91,CONCATENATE($D91,IF($F91&gt;=1000,$F91,CONCATENATE(0,$F91)),CONCATENATE(0,MROUND($AL91,2)+2)),CONCATENATE($D91,IF($F91&gt;=1000,$F91,CONCATENATE(0,$F91)),CONCATENATE(0,MROUND($AL91,2)-2))),SilencerParams!$E$3:$E$98,SilencerParams!U$3:U$98)</f>
        <v>#DIV/0!</v>
      </c>
      <c r="BF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LOOKUP(IF(MROUND($AL91,2)&lt;=$AL91,CONCATENATE($D91,IF($F91&gt;=1000,$F91,CONCATENATE(0,$F91)),CONCATENATE(0,MROUND($AL91,2)+2)),CONCATENATE($D91,IF($F91&gt;=1000,$F91,CONCATENATE(0,$F91)),CONCATENATE(0,MROUND($AL91,2)-2))),SilencerParams!$E$3:$E$98,SilencerParams!V$3:V$98)</f>
        <v>#DIV/0!</v>
      </c>
      <c r="BG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LOOKUP(IF(MROUND($AL91,2)&lt;=$AL91,CONCATENATE($D91,IF($F91&gt;=1000,$F91,CONCATENATE(0,$F91)),CONCATENATE(0,MROUND($AL91,2)+2)),CONCATENATE($D91,IF($F91&gt;=1000,$F91,CONCATENATE(0,$F91)),CONCATENATE(0,MROUND($AL91,2)-2))),SilencerParams!$E$3:$E$98,SilencerParams!W$3:W$98)</f>
        <v>#DIV/0!</v>
      </c>
      <c r="BH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LOOKUP(IF(MROUND($AL91,2)&lt;=$AL91,CONCATENATE($D91,IF($F91&gt;=1000,$F91,CONCATENATE(0,$F91)),CONCATENATE(0,MROUND($AL91,2)+2)),CONCATENATE($D91,IF($F91&gt;=1000,$F91,CONCATENATE(0,$F91)),CONCATENATE(0,MROUND($AL91,2)-2))),SilencerParams!$E$3:$E$98,SilencerParams!X$3:X$98)</f>
        <v>#DIV/0!</v>
      </c>
      <c r="BI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LOOKUP(IF(MROUND($AL91,2)&lt;=$AL91,CONCATENATE($D91,IF($F91&gt;=1000,$F91,CONCATENATE(0,$F91)),CONCATENATE(0,MROUND($AL91,2)+2)),CONCATENATE($D91,IF($F91&gt;=1000,$F91,CONCATENATE(0,$F91)),CONCATENATE(0,MROUND($AL91,2)-2))),SilencerParams!$E$3:$E$98,SilencerParams!Y$3:Y$98)</f>
        <v>#DIV/0!</v>
      </c>
      <c r="BJ91" s="151" t="e">
        <f>LOOKUP(IF(MROUND($AL91,2)&lt;=$AL91,CONCATENATE($D91,IF($F91&gt;=1000,$F91,CONCATENATE(0,$F91)),CONCATENATE(0,MROUND($AL91,2)+2)),CONCATENATE($D91,IF($F91&gt;=1000,$F91,CONCATENATE(0,$F91)),CONCATENATE(0,MROUND($AL91,2)-2))),SilencerParams!$E$3:$E$98,SilencerParams!Z$3:Z$98)</f>
        <v>#DIV/0!</v>
      </c>
      <c r="BK91" s="151" t="e">
        <f>IF($AL91&lt;2,LOOKUP(CONCATENATE($D91,IF($E91&gt;=1000,$E91,CONCATENATE(0,$E91)),"02"),SilencerParams!$E$3:$E$98,SilencerParams!S$3:S$98)/(LOG10(2)-LOG10(0.0001))*(LOG10($AL91)-LOG10(0.0001)),(BC91-AU91)/(LOG10(IF(MROUND($AL91,2)&lt;=$AL91,MROUND($AL91,2)+2,MROUND($AL91,2)-2))-LOG10(MROUND($AL91,2)))*(LOG10($AL91)-LOG10(MROUND($AL91,2)))+AU91)</f>
        <v>#DIV/0!</v>
      </c>
      <c r="BL91" s="151" t="e">
        <f>IF($AL91&lt;2,LOOKUP(CONCATENATE($D91,IF($E91&gt;=1000,$E91,CONCATENATE(0,$E91)),"02"),SilencerParams!$E$3:$E$98,SilencerParams!T$3:T$98)/(LOG10(2)-LOG10(0.0001))*(LOG10($AL91)-LOG10(0.0001)),(BD91-AV91)/(LOG10(IF(MROUND($AL91,2)&lt;=$AL91,MROUND($AL91,2)+2,MROUND($AL91,2)-2))-LOG10(MROUND($AL91,2)))*(LOG10($AL91)-LOG10(MROUND($AL91,2)))+AV91)</f>
        <v>#DIV/0!</v>
      </c>
      <c r="BM91" s="151" t="e">
        <f>IF($AL91&lt;2,LOOKUP(CONCATENATE($D91,IF($E91&gt;=1000,$E91,CONCATENATE(0,$E91)),"02"),SilencerParams!$E$3:$E$98,SilencerParams!U$3:U$98)/(LOG10(2)-LOG10(0.0001))*(LOG10($AL91)-LOG10(0.0001)),(BE91-AW91)/(LOG10(IF(MROUND($AL91,2)&lt;=$AL91,MROUND($AL91,2)+2,MROUND($AL91,2)-2))-LOG10(MROUND($AL91,2)))*(LOG10($AL91)-LOG10(MROUND($AL91,2)))+AW91)</f>
        <v>#DIV/0!</v>
      </c>
      <c r="BN91" s="151" t="e">
        <f>IF($AL91&lt;2,LOOKUP(CONCATENATE($D91,IF($E91&gt;=1000,$E91,CONCATENATE(0,$E91)),"02"),SilencerParams!$E$3:$E$98,SilencerParams!V$3:V$98)/(LOG10(2)-LOG10(0.0001))*(LOG10($AL91)-LOG10(0.0001)),(BF91-AX91)/(LOG10(IF(MROUND($AL91,2)&lt;=$AL91,MROUND($AL91,2)+2,MROUND($AL91,2)-2))-LOG10(MROUND($AL91,2)))*(LOG10($AL91)-LOG10(MROUND($AL91,2)))+AX91)</f>
        <v>#DIV/0!</v>
      </c>
      <c r="BO91" s="151" t="e">
        <f>IF($AL91&lt;2,LOOKUP(CONCATENATE($D91,IF($E91&gt;=1000,$E91,CONCATENATE(0,$E91)),"02"),SilencerParams!$E$3:$E$98,SilencerParams!W$3:W$98)/(LOG10(2)-LOG10(0.0001))*(LOG10($AL91)-LOG10(0.0001)),(BG91-AY91)/(LOG10(IF(MROUND($AL91,2)&lt;=$AL91,MROUND($AL91,2)+2,MROUND($AL91,2)-2))-LOG10(MROUND($AL91,2)))*(LOG10($AL91)-LOG10(MROUND($AL91,2)))+AY91)</f>
        <v>#DIV/0!</v>
      </c>
      <c r="BP91" s="151" t="e">
        <f>IF($AL91&lt;2,LOOKUP(CONCATENATE($D91,IF($E91&gt;=1000,$E91,CONCATENATE(0,$E91)),"02"),SilencerParams!$E$3:$E$98,SilencerParams!X$3:X$98)/(LOG10(2)-LOG10(0.0001))*(LOG10($AL91)-LOG10(0.0001)),(BH91-AZ91)/(LOG10(IF(MROUND($AL91,2)&lt;=$AL91,MROUND($AL91,2)+2,MROUND($AL91,2)-2))-LOG10(MROUND($AL91,2)))*(LOG10($AL91)-LOG10(MROUND($AL91,2)))+AZ91)</f>
        <v>#DIV/0!</v>
      </c>
      <c r="BQ91" s="151" t="e">
        <f>IF($AL91&lt;2,LOOKUP(CONCATENATE($D91,IF($E91&gt;=1000,$E91,CONCATENATE(0,$E91)),"02"),SilencerParams!$E$3:$E$98,SilencerParams!Y$3:Y$98)/(LOG10(2)-LOG10(0.0001))*(LOG10($AL91)-LOG10(0.0001)),(BI91-BA91)/(LOG10(IF(MROUND($AL91,2)&lt;=$AL91,MROUND($AL91,2)+2,MROUND($AL91,2)-2))-LOG10(MROUND($AL91,2)))*(LOG10($AL91)-LOG10(MROUND($AL91,2)))+BA91)</f>
        <v>#DIV/0!</v>
      </c>
      <c r="BR91" s="151" t="e">
        <f>IF($AL91&lt;2,LOOKUP(CONCATENATE($D91,IF($E91&gt;=1000,$E91,CONCATENATE(0,$E91)),"02"),SilencerParams!$E$3:$E$98,SilencerParams!Z$3:Z$98)/(LOG10(2)-LOG10(0.0001))*(LOG10($AL91)-LOG10(0.0001)),(BJ91-BB91)/(LOG10(IF(MROUND($AL91,2)&lt;=$AL91,MROUND($AL91,2)+2,MROUND($AL91,2)-2))-LOG10(MROUND($AL91,2)))*(LOG10($AL91)-LOG10(MROUND($AL91,2)))+BB91)</f>
        <v>#DIV/0!</v>
      </c>
      <c r="BS91" s="24" t="e">
        <f t="shared" si="45"/>
        <v>#DIV/0!</v>
      </c>
      <c r="BT91" s="24" t="e">
        <f t="shared" si="46"/>
        <v>#DIV/0!</v>
      </c>
      <c r="BU91" s="24" t="e">
        <f t="shared" si="47"/>
        <v>#DIV/0!</v>
      </c>
      <c r="BV91" s="24" t="e">
        <f t="shared" si="48"/>
        <v>#DIV/0!</v>
      </c>
      <c r="BW91" s="24" t="e">
        <f t="shared" si="49"/>
        <v>#DIV/0!</v>
      </c>
      <c r="BX91" s="24" t="e">
        <f t="shared" si="50"/>
        <v>#DIV/0!</v>
      </c>
      <c r="BY91" s="24" t="e">
        <f t="shared" si="51"/>
        <v>#DIV/0!</v>
      </c>
      <c r="BZ91" s="24" t="e">
        <f t="shared" si="52"/>
        <v>#DIV/0!</v>
      </c>
      <c r="CA91" s="24" t="e">
        <f>10*LOG10(IF(BS91="",0,POWER(10,((BS91+'ModelParams Lw'!$O$4)/10))) +IF(BT91="",0,POWER(10,((BT91+'ModelParams Lw'!$P$4)/10))) +IF(BU91="",0,POWER(10,((BU91+'ModelParams Lw'!$Q$4)/10))) +IF(BV91="",0,POWER(10,((BV91+'ModelParams Lw'!$R$4)/10))) +IF(BW91="",0,POWER(10,((BW91+'ModelParams Lw'!$S$4)/10))) +IF(BX91="",0,POWER(10,((BX91+'ModelParams Lw'!$T$4)/10))) +IF(BY91="",0,POWER(10,((BY91+'ModelParams Lw'!$U$4)/10)))+IF(BZ91="",0,POWER(10,((BZ91+'ModelParams Lw'!$V$4)/10))))</f>
        <v>#DIV/0!</v>
      </c>
      <c r="CB91" s="24" t="e">
        <f t="shared" si="53"/>
        <v>#DIV/0!</v>
      </c>
      <c r="CC91" s="24" t="e">
        <f>(BS91-'ModelParams Lw'!O$10)/'ModelParams Lw'!O$11</f>
        <v>#DIV/0!</v>
      </c>
      <c r="CD91" s="24" t="e">
        <f>(BT91-'ModelParams Lw'!P$10)/'ModelParams Lw'!P$11</f>
        <v>#DIV/0!</v>
      </c>
      <c r="CE91" s="24" t="e">
        <f>(BU91-'ModelParams Lw'!Q$10)/'ModelParams Lw'!Q$11</f>
        <v>#DIV/0!</v>
      </c>
      <c r="CF91" s="24" t="e">
        <f>(BV91-'ModelParams Lw'!R$10)/'ModelParams Lw'!R$11</f>
        <v>#DIV/0!</v>
      </c>
      <c r="CG91" s="24" t="e">
        <f>(BW91-'ModelParams Lw'!S$10)/'ModelParams Lw'!S$11</f>
        <v>#DIV/0!</v>
      </c>
      <c r="CH91" s="24" t="e">
        <f>(BX91-'ModelParams Lw'!T$10)/'ModelParams Lw'!T$11</f>
        <v>#DIV/0!</v>
      </c>
      <c r="CI91" s="24" t="e">
        <f>(BY91-'ModelParams Lw'!U$10)/'ModelParams Lw'!U$11</f>
        <v>#DIV/0!</v>
      </c>
      <c r="CJ91" s="24" t="e">
        <f>(BZ91-'ModelParams Lw'!V$10)/'ModelParams Lw'!V$11</f>
        <v>#DIV/0!</v>
      </c>
      <c r="CK91" s="24">
        <f>IF(Calcul!$E96="SW",'ModelParams Lw'!C$18+'ModelParams Lw'!C$19*LOG(CK$3)+'ModelParams Lw'!C$20*(PI()/4*($D91/1000)^2),IF('ModelParams Lw'!C$21+'ModelParams Lw'!C$22*LOG(CK$3)+'ModelParams Lw'!C$23*(PI()/4*($D91/1000)^2)&lt;'ModelParams Lw'!C$18+'ModelParams Lw'!C$19*LOG(CK$3)+'ModelParams Lw'!C$20*(PI()/4*($D91/1000)^2),'ModelParams Lw'!C$18+'ModelParams Lw'!C$19*LOG(CK$3)+'ModelParams Lw'!C$20*(PI()/4*($D91/1000)^2),'ModelParams Lw'!C$21+'ModelParams Lw'!C$22*LOG(CK$3)+'ModelParams Lw'!C$23*(PI()/4*($D91/1000)^2)))</f>
        <v>31.246735224896717</v>
      </c>
      <c r="CL91" s="24">
        <f>IF(Calcul!$E96="SW",'ModelParams Lw'!D$18+'ModelParams Lw'!D$19*LOG(CL$3)+'ModelParams Lw'!D$20*(PI()/4*($D91/1000)^2),IF('ModelParams Lw'!D$21+'ModelParams Lw'!D$22*LOG(CL$3)+'ModelParams Lw'!D$23*(PI()/4*($D91/1000)^2)&lt;'ModelParams Lw'!D$18+'ModelParams Lw'!D$19*LOG(CL$3)+'ModelParams Lw'!D$20*(PI()/4*($D91/1000)^2),'ModelParams Lw'!D$18+'ModelParams Lw'!D$19*LOG(CL$3)+'ModelParams Lw'!D$20*(PI()/4*($D91/1000)^2),'ModelParams Lw'!D$21+'ModelParams Lw'!D$22*LOG(CL$3)+'ModelParams Lw'!D$23*(PI()/4*($D91/1000)^2)))</f>
        <v>39.203910379364636</v>
      </c>
      <c r="CM91" s="24">
        <f>IF(Calcul!$E96="SW",'ModelParams Lw'!E$18+'ModelParams Lw'!E$19*LOG(CM$3)+'ModelParams Lw'!E$20*(PI()/4*($D91/1000)^2),IF('ModelParams Lw'!E$21+'ModelParams Lw'!E$22*LOG(CM$3)+'ModelParams Lw'!E$23*(PI()/4*($D91/1000)^2)&lt;'ModelParams Lw'!E$18+'ModelParams Lw'!E$19*LOG(CM$3)+'ModelParams Lw'!E$20*(PI()/4*($D91/1000)^2),'ModelParams Lw'!E$18+'ModelParams Lw'!E$19*LOG(CM$3)+'ModelParams Lw'!E$20*(PI()/4*($D91/1000)^2),'ModelParams Lw'!E$21+'ModelParams Lw'!E$22*LOG(CM$3)+'ModelParams Lw'!E$23*(PI()/4*($D91/1000)^2)))</f>
        <v>38.761096154158118</v>
      </c>
      <c r="CN91" s="24">
        <f>IF(Calcul!$E96="SW",'ModelParams Lw'!F$18+'ModelParams Lw'!F$19*LOG(CN$3)+'ModelParams Lw'!F$20*(PI()/4*($D91/1000)^2),IF('ModelParams Lw'!F$21+'ModelParams Lw'!F$22*LOG(CN$3)+'ModelParams Lw'!F$23*(PI()/4*($D91/1000)^2)&lt;'ModelParams Lw'!F$18+'ModelParams Lw'!F$19*LOG(CN$3)+'ModelParams Lw'!F$20*(PI()/4*($D91/1000)^2),'ModelParams Lw'!F$18+'ModelParams Lw'!F$19*LOG(CN$3)+'ModelParams Lw'!F$20*(PI()/4*($D91/1000)^2),'ModelParams Lw'!F$21+'ModelParams Lw'!F$22*LOG(CN$3)+'ModelParams Lw'!F$23*(PI()/4*($D91/1000)^2)))</f>
        <v>42.457901012674256</v>
      </c>
      <c r="CO91" s="24">
        <f>IF(Calcul!$E96="SW",'ModelParams Lw'!G$18+'ModelParams Lw'!G$19*LOG(CO$3)+'ModelParams Lw'!G$20*(PI()/4*($D91/1000)^2),IF('ModelParams Lw'!G$21+'ModelParams Lw'!G$22*LOG(CO$3)+'ModelParams Lw'!G$23*(PI()/4*($D91/1000)^2)&lt;'ModelParams Lw'!G$18+'ModelParams Lw'!G$19*LOG(CO$3)+'ModelParams Lw'!G$20*(PI()/4*($D91/1000)^2),'ModelParams Lw'!G$18+'ModelParams Lw'!G$19*LOG(CO$3)+'ModelParams Lw'!G$20*(PI()/4*($D91/1000)^2),'ModelParams Lw'!G$21+'ModelParams Lw'!G$22*LOG(CO$3)+'ModelParams Lw'!G$23*(PI()/4*($D91/1000)^2)))</f>
        <v>39.983812335865188</v>
      </c>
      <c r="CP91" s="24">
        <f>IF(Calcul!$E96="SW",'ModelParams Lw'!H$18+'ModelParams Lw'!H$19*LOG(CP$3)+'ModelParams Lw'!H$20*(PI()/4*($D91/1000)^2),IF('ModelParams Lw'!H$21+'ModelParams Lw'!H$22*LOG(CP$3)+'ModelParams Lw'!H$23*(PI()/4*($D91/1000)^2)&lt;'ModelParams Lw'!H$18+'ModelParams Lw'!H$19*LOG(CP$3)+'ModelParams Lw'!H$20*(PI()/4*($D91/1000)^2),'ModelParams Lw'!H$18+'ModelParams Lw'!H$19*LOG(CP$3)+'ModelParams Lw'!H$20*(PI()/4*($D91/1000)^2),'ModelParams Lw'!H$21+'ModelParams Lw'!H$22*LOG(CP$3)+'ModelParams Lw'!H$23*(PI()/4*($D91/1000)^2)))</f>
        <v>40.306137042572608</v>
      </c>
      <c r="CQ91" s="24">
        <f>IF(Calcul!$E96="SW",'ModelParams Lw'!I$18+'ModelParams Lw'!I$19*LOG(CQ$3)+'ModelParams Lw'!I$20*(PI()/4*($D91/1000)^2),IF('ModelParams Lw'!I$21+'ModelParams Lw'!I$22*LOG(CQ$3)+'ModelParams Lw'!I$23*(PI()/4*($D91/1000)^2)&lt;'ModelParams Lw'!I$18+'ModelParams Lw'!I$19*LOG(CQ$3)+'ModelParams Lw'!I$20*(PI()/4*($D91/1000)^2),'ModelParams Lw'!I$18+'ModelParams Lw'!I$19*LOG(CQ$3)+'ModelParams Lw'!I$20*(PI()/4*($D91/1000)^2),'ModelParams Lw'!I$21+'ModelParams Lw'!I$22*LOG(CQ$3)+'ModelParams Lw'!I$23*(PI()/4*($D91/1000)^2)))</f>
        <v>35.604370798776131</v>
      </c>
      <c r="CR91" s="24">
        <f>IF(Calcul!$E96="SW",'ModelParams Lw'!J$18+'ModelParams Lw'!J$19*LOG(CR$3)+'ModelParams Lw'!J$20*(PI()/4*($D91/1000)^2),IF('ModelParams Lw'!J$21+'ModelParams Lw'!J$22*LOG(CR$3)+'ModelParams Lw'!J$23*(PI()/4*($D91/1000)^2)&lt;'ModelParams Lw'!J$18+'ModelParams Lw'!J$19*LOG(CR$3)+'ModelParams Lw'!J$20*(PI()/4*($D91/1000)^2),'ModelParams Lw'!J$18+'ModelParams Lw'!J$19*LOG(CR$3)+'ModelParams Lw'!J$20*(PI()/4*($D91/1000)^2),'ModelParams Lw'!J$21+'ModelParams Lw'!J$22*LOG(CR$3)+'ModelParams Lw'!J$23*(PI()/4*($D91/1000)^2)))</f>
        <v>26.405199060578074</v>
      </c>
      <c r="CS91" s="24" t="e">
        <f t="shared" si="30"/>
        <v>#DIV/0!</v>
      </c>
      <c r="CT91" s="24" t="e">
        <f t="shared" si="31"/>
        <v>#DIV/0!</v>
      </c>
      <c r="CU91" s="24" t="e">
        <f t="shared" si="32"/>
        <v>#DIV/0!</v>
      </c>
      <c r="CV91" s="24" t="e">
        <f t="shared" si="33"/>
        <v>#DIV/0!</v>
      </c>
      <c r="CW91" s="24" t="e">
        <f t="shared" si="34"/>
        <v>#DIV/0!</v>
      </c>
      <c r="CX91" s="24" t="e">
        <f t="shared" si="35"/>
        <v>#DIV/0!</v>
      </c>
      <c r="CY91" s="24" t="e">
        <f t="shared" si="36"/>
        <v>#DIV/0!</v>
      </c>
      <c r="CZ91" s="24" t="e">
        <f t="shared" si="37"/>
        <v>#DIV/0!</v>
      </c>
      <c r="DA91" s="24" t="e">
        <f>10*LOG10(IF(CS91="",0,POWER(10,((CS91+'ModelParams Lw'!$O$4)/10))) +IF(CT91="",0,POWER(10,((CT91+'ModelParams Lw'!$P$4)/10))) +IF(CU91="",0,POWER(10,((CU91+'ModelParams Lw'!$Q$4)/10))) +IF(CV91="",0,POWER(10,((CV91+'ModelParams Lw'!$R$4)/10))) +IF(CW91="",0,POWER(10,((CW91+'ModelParams Lw'!$S$4)/10))) +IF(CX91="",0,POWER(10,((CX91+'ModelParams Lw'!$T$4)/10))) +IF(CY91="",0,POWER(10,((CY91+'ModelParams Lw'!$U$4)/10)))+IF(CZ91="",0,POWER(10,((CZ91+'ModelParams Lw'!$V$4)/10))))</f>
        <v>#DIV/0!</v>
      </c>
      <c r="DB91" s="24" t="e">
        <f t="shared" si="54"/>
        <v>#DIV/0!</v>
      </c>
      <c r="DC91" s="24" t="e">
        <f>(CS91-'ModelParams Lw'!$O$10)/'ModelParams Lw'!$O$11</f>
        <v>#DIV/0!</v>
      </c>
      <c r="DD91" s="24" t="e">
        <f>(CT91-'ModelParams Lw'!$P$10)/'ModelParams Lw'!$P$11</f>
        <v>#DIV/0!</v>
      </c>
      <c r="DE91" s="24" t="e">
        <f>(CU91-'ModelParams Lw'!$Q$10)/'ModelParams Lw'!$Q$11</f>
        <v>#DIV/0!</v>
      </c>
      <c r="DF91" s="24" t="e">
        <f>(CV91-'ModelParams Lw'!$R$10)/'ModelParams Lw'!$R$11</f>
        <v>#DIV/0!</v>
      </c>
      <c r="DG91" s="24" t="e">
        <f>(CW91-'ModelParams Lw'!$S$10)/'ModelParams Lw'!$S$11</f>
        <v>#DIV/0!</v>
      </c>
      <c r="DH91" s="24" t="e">
        <f>(CX91-'ModelParams Lw'!$T$10)/'ModelParams Lw'!$T$11</f>
        <v>#DIV/0!</v>
      </c>
      <c r="DI91" s="24" t="e">
        <f>(CY91-'ModelParams Lw'!$U$10)/'ModelParams Lw'!$U$11</f>
        <v>#DIV/0!</v>
      </c>
      <c r="DJ91" s="24" t="e">
        <f>(CZ91-'ModelParams Lw'!$V$10)/'ModelParams Lw'!$V$11</f>
        <v>#DIV/0!</v>
      </c>
    </row>
    <row r="92" spans="1:114">
      <c r="A92" s="12">
        <f>Calcul!B94</f>
        <v>0</v>
      </c>
      <c r="B92" s="12">
        <f t="shared" si="38"/>
        <v>0</v>
      </c>
      <c r="C92" s="12">
        <f>Calcul!C94</f>
        <v>0</v>
      </c>
      <c r="D92" s="12">
        <f>Calcul!D97</f>
        <v>0</v>
      </c>
      <c r="E92" s="12">
        <f t="shared" si="39"/>
        <v>400</v>
      </c>
      <c r="F92" s="12">
        <f t="shared" si="40"/>
        <v>900</v>
      </c>
      <c r="G92" s="12" t="e">
        <f t="shared" si="41"/>
        <v>#DIV/0!</v>
      </c>
      <c r="H92" s="24" t="e">
        <f t="shared" si="42"/>
        <v>#DIV/0!</v>
      </c>
      <c r="I92" s="24">
        <f>'ModelParams Lw'!$B$6*EXP('ModelParams Lw'!$C$6*D92)</f>
        <v>-0.98585217513044054</v>
      </c>
      <c r="J92" s="24">
        <f>'ModelParams Lw'!$B$7*D92^2+'ModelParams Lw'!$C$7*D92+'ModelParams Lw'!$D$7</f>
        <v>-7.1</v>
      </c>
      <c r="K92" s="24">
        <f>'ModelParams Lw'!$B$8*D92^2+'ModelParams Lw'!$C$8*D92+'ModelParams Lw'!$D$8</f>
        <v>46.485999999999997</v>
      </c>
      <c r="L92" s="21" t="e">
        <f t="shared" si="56"/>
        <v>#DIV/0!</v>
      </c>
      <c r="M92" s="21" t="e">
        <f t="shared" si="55"/>
        <v>#DIV/0!</v>
      </c>
      <c r="N92" s="21" t="e">
        <f t="shared" si="55"/>
        <v>#DIV/0!</v>
      </c>
      <c r="O92" s="21" t="e">
        <f t="shared" si="55"/>
        <v>#DIV/0!</v>
      </c>
      <c r="P92" s="21" t="e">
        <f t="shared" si="55"/>
        <v>#DIV/0!</v>
      </c>
      <c r="Q92" s="21" t="e">
        <f t="shared" si="55"/>
        <v>#DIV/0!</v>
      </c>
      <c r="R92" s="21" t="e">
        <f t="shared" si="55"/>
        <v>#DIV/0!</v>
      </c>
      <c r="S92" s="21" t="e">
        <f t="shared" si="55"/>
        <v>#DIV/0!</v>
      </c>
      <c r="T92" s="24" t="e">
        <f>'ModelParams Lw'!$B$3+'ModelParams Lw'!$B$4*LOG10($B92/3600/(PI()/4*($D92/1000)^2))+'ModelParams Lw'!$B$5*LOG10(2*$H92/(1.2*($B92/3600/(PI()/4*($D92/1000)^2))^2))+10*LOG10($D92/1000)+L92</f>
        <v>#DIV/0!</v>
      </c>
      <c r="U92" s="24" t="e">
        <f>'ModelParams Lw'!$B$3+'ModelParams Lw'!$B$4*LOG10($B92/3600/(PI()/4*($D92/1000)^2))+'ModelParams Lw'!$B$5*LOG10(2*$H92/(1.2*($B92/3600/(PI()/4*($D92/1000)^2))^2))+10*LOG10($D92/1000)+M92</f>
        <v>#DIV/0!</v>
      </c>
      <c r="V92" s="24" t="e">
        <f>'ModelParams Lw'!$B$3+'ModelParams Lw'!$B$4*LOG10($B92/3600/(PI()/4*($D92/1000)^2))+'ModelParams Lw'!$B$5*LOG10(2*$H92/(1.2*($B92/3600/(PI()/4*($D92/1000)^2))^2))+10*LOG10($D92/1000)+N92</f>
        <v>#DIV/0!</v>
      </c>
      <c r="W92" s="24" t="e">
        <f>'ModelParams Lw'!$B$3+'ModelParams Lw'!$B$4*LOG10($B92/3600/(PI()/4*($D92/1000)^2))+'ModelParams Lw'!$B$5*LOG10(2*$H92/(1.2*($B92/3600/(PI()/4*($D92/1000)^2))^2))+10*LOG10($D92/1000)+O92</f>
        <v>#DIV/0!</v>
      </c>
      <c r="X92" s="24" t="e">
        <f>'ModelParams Lw'!$B$3+'ModelParams Lw'!$B$4*LOG10($B92/3600/(PI()/4*($D92/1000)^2))+'ModelParams Lw'!$B$5*LOG10(2*$H92/(1.2*($B92/3600/(PI()/4*($D92/1000)^2))^2))+10*LOG10($D92/1000)+P92</f>
        <v>#DIV/0!</v>
      </c>
      <c r="Y92" s="24" t="e">
        <f>'ModelParams Lw'!$B$3+'ModelParams Lw'!$B$4*LOG10($B92/3600/(PI()/4*($D92/1000)^2))+'ModelParams Lw'!$B$5*LOG10(2*$H92/(1.2*($B92/3600/(PI()/4*($D92/1000)^2))^2))+10*LOG10($D92/1000)+Q92</f>
        <v>#DIV/0!</v>
      </c>
      <c r="Z92" s="24" t="e">
        <f>'ModelParams Lw'!$B$3+'ModelParams Lw'!$B$4*LOG10($B92/3600/(PI()/4*($D92/1000)^2))+'ModelParams Lw'!$B$5*LOG10(2*$H92/(1.2*($B92/3600/(PI()/4*($D92/1000)^2))^2))+10*LOG10($D92/1000)+R92</f>
        <v>#DIV/0!</v>
      </c>
      <c r="AA92" s="24" t="e">
        <f>'ModelParams Lw'!$B$3+'ModelParams Lw'!$B$4*LOG10($B92/3600/(PI()/4*($D92/1000)^2))+'ModelParams Lw'!$B$5*LOG10(2*$H92/(1.2*($B92/3600/(PI()/4*($D92/1000)^2))^2))+10*LOG10($D92/1000)+S92</f>
        <v>#DIV/0!</v>
      </c>
      <c r="AB92" s="24" t="e">
        <f>10*LOG10(IF(T92="",0,POWER(10,((T92+'ModelParams Lw'!$O$4)/10))) +IF(U92="",0,POWER(10,((U92+'ModelParams Lw'!$P$4)/10))) +IF(V92="",0,POWER(10,((V92+'ModelParams Lw'!$Q$4)/10))) +IF(W92="",0,POWER(10,((W92+'ModelParams Lw'!$R$4)/10))) +IF(X92="",0,POWER(10,((X92+'ModelParams Lw'!$S$4)/10))) +IF(Y92="",0,POWER(10,((Y92+'ModelParams Lw'!$T$4)/10))) +IF(Z92="",0,POWER(10,((Z92+'ModelParams Lw'!$U$4)/10)))+IF(AA92="",0,POWER(10,((AA92+'ModelParams Lw'!$V$4)/10))))</f>
        <v>#DIV/0!</v>
      </c>
      <c r="AC92" s="24" t="e">
        <f t="shared" si="43"/>
        <v>#DIV/0!</v>
      </c>
      <c r="AD92" s="24" t="e">
        <f>(T92-'ModelParams Lw'!O$10)/'ModelParams Lw'!O$11</f>
        <v>#DIV/0!</v>
      </c>
      <c r="AE92" s="24" t="e">
        <f>(U92-'ModelParams Lw'!P$10)/'ModelParams Lw'!P$11</f>
        <v>#DIV/0!</v>
      </c>
      <c r="AF92" s="24" t="e">
        <f>(V92-'ModelParams Lw'!Q$10)/'ModelParams Lw'!Q$11</f>
        <v>#DIV/0!</v>
      </c>
      <c r="AG92" s="24" t="e">
        <f>(W92-'ModelParams Lw'!R$10)/'ModelParams Lw'!R$11</f>
        <v>#DIV/0!</v>
      </c>
      <c r="AH92" s="24" t="e">
        <f>(X92-'ModelParams Lw'!S$10)/'ModelParams Lw'!S$11</f>
        <v>#DIV/0!</v>
      </c>
      <c r="AI92" s="24" t="e">
        <f>(Y92-'ModelParams Lw'!T$10)/'ModelParams Lw'!T$11</f>
        <v>#DIV/0!</v>
      </c>
      <c r="AJ92" s="24" t="e">
        <f>(Z92-'ModelParams Lw'!U$10)/'ModelParams Lw'!U$11</f>
        <v>#DIV/0!</v>
      </c>
      <c r="AK92" s="24" t="e">
        <f>(AA92-'ModelParams Lw'!V$10)/'ModelParams Lw'!V$11</f>
        <v>#DIV/0!</v>
      </c>
      <c r="AL92" s="24" t="e">
        <f t="shared" si="44"/>
        <v>#DIV/0!</v>
      </c>
      <c r="AM92" s="24" t="e">
        <f>LOOKUP($G92,SilencerParams!$E$3:$E$98,SilencerParams!K$3:K$98)</f>
        <v>#DIV/0!</v>
      </c>
      <c r="AN92" s="24" t="e">
        <f>LOOKUP($G92,SilencerParams!$E$3:$E$98,SilencerParams!L$3:L$98)</f>
        <v>#DIV/0!</v>
      </c>
      <c r="AO92" s="24" t="e">
        <f>LOOKUP($G92,SilencerParams!$E$3:$E$98,SilencerParams!M$3:M$98)</f>
        <v>#DIV/0!</v>
      </c>
      <c r="AP92" s="24" t="e">
        <f>LOOKUP($G92,SilencerParams!$E$3:$E$98,SilencerParams!N$3:N$98)</f>
        <v>#DIV/0!</v>
      </c>
      <c r="AQ92" s="24" t="e">
        <f>LOOKUP($G92,SilencerParams!$E$3:$E$98,SilencerParams!O$3:O$98)</f>
        <v>#DIV/0!</v>
      </c>
      <c r="AR92" s="24" t="e">
        <f>LOOKUP($G92,SilencerParams!$E$3:$E$98,SilencerParams!P$3:P$98)</f>
        <v>#DIV/0!</v>
      </c>
      <c r="AS92" s="24" t="e">
        <f>LOOKUP($G92,SilencerParams!$E$3:$E$98,SilencerParams!Q$3:Q$98)</f>
        <v>#DIV/0!</v>
      </c>
      <c r="AT92" s="24" t="e">
        <f>LOOKUP($G92,SilencerParams!$E$3:$E$98,SilencerParams!R$3:R$98)</f>
        <v>#DIV/0!</v>
      </c>
      <c r="AU92" s="151" t="e">
        <f>LOOKUP($G92,SilencerParams!$E$3:$E$98,SilencerParams!S$3:S$98)</f>
        <v>#DIV/0!</v>
      </c>
      <c r="AV92" s="151" t="e">
        <f>LOOKUP($G92,SilencerParams!$E$3:$E$98,SilencerParams!T$3:T$98)</f>
        <v>#DIV/0!</v>
      </c>
      <c r="AW92" s="151" t="e">
        <f>LOOKUP($G92,SilencerParams!$E$3:$E$98,SilencerParams!U$3:U$98)</f>
        <v>#DIV/0!</v>
      </c>
      <c r="AX92" s="151" t="e">
        <f>LOOKUP($G92,SilencerParams!$E$3:$E$98,SilencerParams!V$3:V$98)</f>
        <v>#DIV/0!</v>
      </c>
      <c r="AY92" s="151" t="e">
        <f>LOOKUP($G92,SilencerParams!$E$3:$E$98,SilencerParams!W$3:W$98)</f>
        <v>#DIV/0!</v>
      </c>
      <c r="AZ92" s="151" t="e">
        <f>LOOKUP($G92,SilencerParams!$E$3:$E$98,SilencerParams!X$3:X$98)</f>
        <v>#DIV/0!</v>
      </c>
      <c r="BA92" s="151" t="e">
        <f>LOOKUP($G92,SilencerParams!$E$3:$E$98,SilencerParams!Y$3:Y$98)</f>
        <v>#DIV/0!</v>
      </c>
      <c r="BB92" s="151" t="e">
        <f>LOOKUP($G92,SilencerParams!$E$3:$E$98,SilencerParams!Z$3:Z$98)</f>
        <v>#DIV/0!</v>
      </c>
      <c r="BC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LOOKUP(IF(MROUND($AL92,2)&lt;=$AL92,CONCATENATE($D92,IF($F92&gt;=1000,$F92,CONCATENATE(0,$F92)),CONCATENATE(0,MROUND($AL92,2)+2)),CONCATENATE($D92,IF($F92&gt;=1000,$F92,CONCATENATE(0,$F92)),CONCATENATE(0,MROUND($AL92,2)-2))),SilencerParams!$E$3:$E$98,SilencerParams!S$3:S$98)</f>
        <v>#DIV/0!</v>
      </c>
      <c r="BD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LOOKUP(IF(MROUND($AL92,2)&lt;=$AL92,CONCATENATE($D92,IF($F92&gt;=1000,$F92,CONCATENATE(0,$F92)),CONCATENATE(0,MROUND($AL92,2)+2)),CONCATENATE($D92,IF($F92&gt;=1000,$F92,CONCATENATE(0,$F92)),CONCATENATE(0,MROUND($AL92,2)-2))),SilencerParams!$E$3:$E$98,SilencerParams!T$3:T$98)</f>
        <v>#DIV/0!</v>
      </c>
      <c r="BE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LOOKUP(IF(MROUND($AL92,2)&lt;=$AL92,CONCATENATE($D92,IF($F92&gt;=1000,$F92,CONCATENATE(0,$F92)),CONCATENATE(0,MROUND($AL92,2)+2)),CONCATENATE($D92,IF($F92&gt;=1000,$F92,CONCATENATE(0,$F92)),CONCATENATE(0,MROUND($AL92,2)-2))),SilencerParams!$E$3:$E$98,SilencerParams!U$3:U$98)</f>
        <v>#DIV/0!</v>
      </c>
      <c r="BF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LOOKUP(IF(MROUND($AL92,2)&lt;=$AL92,CONCATENATE($D92,IF($F92&gt;=1000,$F92,CONCATENATE(0,$F92)),CONCATENATE(0,MROUND($AL92,2)+2)),CONCATENATE($D92,IF($F92&gt;=1000,$F92,CONCATENATE(0,$F92)),CONCATENATE(0,MROUND($AL92,2)-2))),SilencerParams!$E$3:$E$98,SilencerParams!V$3:V$98)</f>
        <v>#DIV/0!</v>
      </c>
      <c r="BG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LOOKUP(IF(MROUND($AL92,2)&lt;=$AL92,CONCATENATE($D92,IF($F92&gt;=1000,$F92,CONCATENATE(0,$F92)),CONCATENATE(0,MROUND($AL92,2)+2)),CONCATENATE($D92,IF($F92&gt;=1000,$F92,CONCATENATE(0,$F92)),CONCATENATE(0,MROUND($AL92,2)-2))),SilencerParams!$E$3:$E$98,SilencerParams!W$3:W$98)</f>
        <v>#DIV/0!</v>
      </c>
      <c r="BH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LOOKUP(IF(MROUND($AL92,2)&lt;=$AL92,CONCATENATE($D92,IF($F92&gt;=1000,$F92,CONCATENATE(0,$F92)),CONCATENATE(0,MROUND($AL92,2)+2)),CONCATENATE($D92,IF($F92&gt;=1000,$F92,CONCATENATE(0,$F92)),CONCATENATE(0,MROUND($AL92,2)-2))),SilencerParams!$E$3:$E$98,SilencerParams!X$3:X$98)</f>
        <v>#DIV/0!</v>
      </c>
      <c r="BI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LOOKUP(IF(MROUND($AL92,2)&lt;=$AL92,CONCATENATE($D92,IF($F92&gt;=1000,$F92,CONCATENATE(0,$F92)),CONCATENATE(0,MROUND($AL92,2)+2)),CONCATENATE($D92,IF($F92&gt;=1000,$F92,CONCATENATE(0,$F92)),CONCATENATE(0,MROUND($AL92,2)-2))),SilencerParams!$E$3:$E$98,SilencerParams!Y$3:Y$98)</f>
        <v>#DIV/0!</v>
      </c>
      <c r="BJ92" s="151" t="e">
        <f>LOOKUP(IF(MROUND($AL92,2)&lt;=$AL92,CONCATENATE($D92,IF($F92&gt;=1000,$F92,CONCATENATE(0,$F92)),CONCATENATE(0,MROUND($AL92,2)+2)),CONCATENATE($D92,IF($F92&gt;=1000,$F92,CONCATENATE(0,$F92)),CONCATENATE(0,MROUND($AL92,2)-2))),SilencerParams!$E$3:$E$98,SilencerParams!Z$3:Z$98)</f>
        <v>#DIV/0!</v>
      </c>
      <c r="BK92" s="151" t="e">
        <f>IF($AL92&lt;2,LOOKUP(CONCATENATE($D92,IF($E92&gt;=1000,$E92,CONCATENATE(0,$E92)),"02"),SilencerParams!$E$3:$E$98,SilencerParams!S$3:S$98)/(LOG10(2)-LOG10(0.0001))*(LOG10($AL92)-LOG10(0.0001)),(BC92-AU92)/(LOG10(IF(MROUND($AL92,2)&lt;=$AL92,MROUND($AL92,2)+2,MROUND($AL92,2)-2))-LOG10(MROUND($AL92,2)))*(LOG10($AL92)-LOG10(MROUND($AL92,2)))+AU92)</f>
        <v>#DIV/0!</v>
      </c>
      <c r="BL92" s="151" t="e">
        <f>IF($AL92&lt;2,LOOKUP(CONCATENATE($D92,IF($E92&gt;=1000,$E92,CONCATENATE(0,$E92)),"02"),SilencerParams!$E$3:$E$98,SilencerParams!T$3:T$98)/(LOG10(2)-LOG10(0.0001))*(LOG10($AL92)-LOG10(0.0001)),(BD92-AV92)/(LOG10(IF(MROUND($AL92,2)&lt;=$AL92,MROUND($AL92,2)+2,MROUND($AL92,2)-2))-LOG10(MROUND($AL92,2)))*(LOG10($AL92)-LOG10(MROUND($AL92,2)))+AV92)</f>
        <v>#DIV/0!</v>
      </c>
      <c r="BM92" s="151" t="e">
        <f>IF($AL92&lt;2,LOOKUP(CONCATENATE($D92,IF($E92&gt;=1000,$E92,CONCATENATE(0,$E92)),"02"),SilencerParams!$E$3:$E$98,SilencerParams!U$3:U$98)/(LOG10(2)-LOG10(0.0001))*(LOG10($AL92)-LOG10(0.0001)),(BE92-AW92)/(LOG10(IF(MROUND($AL92,2)&lt;=$AL92,MROUND($AL92,2)+2,MROUND($AL92,2)-2))-LOG10(MROUND($AL92,2)))*(LOG10($AL92)-LOG10(MROUND($AL92,2)))+AW92)</f>
        <v>#DIV/0!</v>
      </c>
      <c r="BN92" s="151" t="e">
        <f>IF($AL92&lt;2,LOOKUP(CONCATENATE($D92,IF($E92&gt;=1000,$E92,CONCATENATE(0,$E92)),"02"),SilencerParams!$E$3:$E$98,SilencerParams!V$3:V$98)/(LOG10(2)-LOG10(0.0001))*(LOG10($AL92)-LOG10(0.0001)),(BF92-AX92)/(LOG10(IF(MROUND($AL92,2)&lt;=$AL92,MROUND($AL92,2)+2,MROUND($AL92,2)-2))-LOG10(MROUND($AL92,2)))*(LOG10($AL92)-LOG10(MROUND($AL92,2)))+AX92)</f>
        <v>#DIV/0!</v>
      </c>
      <c r="BO92" s="151" t="e">
        <f>IF($AL92&lt;2,LOOKUP(CONCATENATE($D92,IF($E92&gt;=1000,$E92,CONCATENATE(0,$E92)),"02"),SilencerParams!$E$3:$E$98,SilencerParams!W$3:W$98)/(LOG10(2)-LOG10(0.0001))*(LOG10($AL92)-LOG10(0.0001)),(BG92-AY92)/(LOG10(IF(MROUND($AL92,2)&lt;=$AL92,MROUND($AL92,2)+2,MROUND($AL92,2)-2))-LOG10(MROUND($AL92,2)))*(LOG10($AL92)-LOG10(MROUND($AL92,2)))+AY92)</f>
        <v>#DIV/0!</v>
      </c>
      <c r="BP92" s="151" t="e">
        <f>IF($AL92&lt;2,LOOKUP(CONCATENATE($D92,IF($E92&gt;=1000,$E92,CONCATENATE(0,$E92)),"02"),SilencerParams!$E$3:$E$98,SilencerParams!X$3:X$98)/(LOG10(2)-LOG10(0.0001))*(LOG10($AL92)-LOG10(0.0001)),(BH92-AZ92)/(LOG10(IF(MROUND($AL92,2)&lt;=$AL92,MROUND($AL92,2)+2,MROUND($AL92,2)-2))-LOG10(MROUND($AL92,2)))*(LOG10($AL92)-LOG10(MROUND($AL92,2)))+AZ92)</f>
        <v>#DIV/0!</v>
      </c>
      <c r="BQ92" s="151" t="e">
        <f>IF($AL92&lt;2,LOOKUP(CONCATENATE($D92,IF($E92&gt;=1000,$E92,CONCATENATE(0,$E92)),"02"),SilencerParams!$E$3:$E$98,SilencerParams!Y$3:Y$98)/(LOG10(2)-LOG10(0.0001))*(LOG10($AL92)-LOG10(0.0001)),(BI92-BA92)/(LOG10(IF(MROUND($AL92,2)&lt;=$AL92,MROUND($AL92,2)+2,MROUND($AL92,2)-2))-LOG10(MROUND($AL92,2)))*(LOG10($AL92)-LOG10(MROUND($AL92,2)))+BA92)</f>
        <v>#DIV/0!</v>
      </c>
      <c r="BR92" s="151" t="e">
        <f>IF($AL92&lt;2,LOOKUP(CONCATENATE($D92,IF($E92&gt;=1000,$E92,CONCATENATE(0,$E92)),"02"),SilencerParams!$E$3:$E$98,SilencerParams!Z$3:Z$98)/(LOG10(2)-LOG10(0.0001))*(LOG10($AL92)-LOG10(0.0001)),(BJ92-BB92)/(LOG10(IF(MROUND($AL92,2)&lt;=$AL92,MROUND($AL92,2)+2,MROUND($AL92,2)-2))-LOG10(MROUND($AL92,2)))*(LOG10($AL92)-LOG10(MROUND($AL92,2)))+BB92)</f>
        <v>#DIV/0!</v>
      </c>
      <c r="BS92" s="24" t="e">
        <f t="shared" si="45"/>
        <v>#DIV/0!</v>
      </c>
      <c r="BT92" s="24" t="e">
        <f t="shared" si="46"/>
        <v>#DIV/0!</v>
      </c>
      <c r="BU92" s="24" t="e">
        <f t="shared" si="47"/>
        <v>#DIV/0!</v>
      </c>
      <c r="BV92" s="24" t="e">
        <f t="shared" si="48"/>
        <v>#DIV/0!</v>
      </c>
      <c r="BW92" s="24" t="e">
        <f t="shared" si="49"/>
        <v>#DIV/0!</v>
      </c>
      <c r="BX92" s="24" t="e">
        <f t="shared" si="50"/>
        <v>#DIV/0!</v>
      </c>
      <c r="BY92" s="24" t="e">
        <f t="shared" si="51"/>
        <v>#DIV/0!</v>
      </c>
      <c r="BZ92" s="24" t="e">
        <f t="shared" si="52"/>
        <v>#DIV/0!</v>
      </c>
      <c r="CA92" s="24" t="e">
        <f>10*LOG10(IF(BS92="",0,POWER(10,((BS92+'ModelParams Lw'!$O$4)/10))) +IF(BT92="",0,POWER(10,((BT92+'ModelParams Lw'!$P$4)/10))) +IF(BU92="",0,POWER(10,((BU92+'ModelParams Lw'!$Q$4)/10))) +IF(BV92="",0,POWER(10,((BV92+'ModelParams Lw'!$R$4)/10))) +IF(BW92="",0,POWER(10,((BW92+'ModelParams Lw'!$S$4)/10))) +IF(BX92="",0,POWER(10,((BX92+'ModelParams Lw'!$T$4)/10))) +IF(BY92="",0,POWER(10,((BY92+'ModelParams Lw'!$U$4)/10)))+IF(BZ92="",0,POWER(10,((BZ92+'ModelParams Lw'!$V$4)/10))))</f>
        <v>#DIV/0!</v>
      </c>
      <c r="CB92" s="24" t="e">
        <f t="shared" si="53"/>
        <v>#DIV/0!</v>
      </c>
      <c r="CC92" s="24" t="e">
        <f>(BS92-'ModelParams Lw'!O$10)/'ModelParams Lw'!O$11</f>
        <v>#DIV/0!</v>
      </c>
      <c r="CD92" s="24" t="e">
        <f>(BT92-'ModelParams Lw'!P$10)/'ModelParams Lw'!P$11</f>
        <v>#DIV/0!</v>
      </c>
      <c r="CE92" s="24" t="e">
        <f>(BU92-'ModelParams Lw'!Q$10)/'ModelParams Lw'!Q$11</f>
        <v>#DIV/0!</v>
      </c>
      <c r="CF92" s="24" t="e">
        <f>(BV92-'ModelParams Lw'!R$10)/'ModelParams Lw'!R$11</f>
        <v>#DIV/0!</v>
      </c>
      <c r="CG92" s="24" t="e">
        <f>(BW92-'ModelParams Lw'!S$10)/'ModelParams Lw'!S$11</f>
        <v>#DIV/0!</v>
      </c>
      <c r="CH92" s="24" t="e">
        <f>(BX92-'ModelParams Lw'!T$10)/'ModelParams Lw'!T$11</f>
        <v>#DIV/0!</v>
      </c>
      <c r="CI92" s="24" t="e">
        <f>(BY92-'ModelParams Lw'!U$10)/'ModelParams Lw'!U$11</f>
        <v>#DIV/0!</v>
      </c>
      <c r="CJ92" s="24" t="e">
        <f>(BZ92-'ModelParams Lw'!V$10)/'ModelParams Lw'!V$11</f>
        <v>#DIV/0!</v>
      </c>
      <c r="CK92" s="24">
        <f>IF(Calcul!$E97="SW",'ModelParams Lw'!C$18+'ModelParams Lw'!C$19*LOG(CK$3)+'ModelParams Lw'!C$20*(PI()/4*($D92/1000)^2),IF('ModelParams Lw'!C$21+'ModelParams Lw'!C$22*LOG(CK$3)+'ModelParams Lw'!C$23*(PI()/4*($D92/1000)^2)&lt;'ModelParams Lw'!C$18+'ModelParams Lw'!C$19*LOG(CK$3)+'ModelParams Lw'!C$20*(PI()/4*($D92/1000)^2),'ModelParams Lw'!C$18+'ModelParams Lw'!C$19*LOG(CK$3)+'ModelParams Lw'!C$20*(PI()/4*($D92/1000)^2),'ModelParams Lw'!C$21+'ModelParams Lw'!C$22*LOG(CK$3)+'ModelParams Lw'!C$23*(PI()/4*($D92/1000)^2)))</f>
        <v>31.246735224896717</v>
      </c>
      <c r="CL92" s="24">
        <f>IF(Calcul!$E97="SW",'ModelParams Lw'!D$18+'ModelParams Lw'!D$19*LOG(CL$3)+'ModelParams Lw'!D$20*(PI()/4*($D92/1000)^2),IF('ModelParams Lw'!D$21+'ModelParams Lw'!D$22*LOG(CL$3)+'ModelParams Lw'!D$23*(PI()/4*($D92/1000)^2)&lt;'ModelParams Lw'!D$18+'ModelParams Lw'!D$19*LOG(CL$3)+'ModelParams Lw'!D$20*(PI()/4*($D92/1000)^2),'ModelParams Lw'!D$18+'ModelParams Lw'!D$19*LOG(CL$3)+'ModelParams Lw'!D$20*(PI()/4*($D92/1000)^2),'ModelParams Lw'!D$21+'ModelParams Lw'!D$22*LOG(CL$3)+'ModelParams Lw'!D$23*(PI()/4*($D92/1000)^2)))</f>
        <v>39.203910379364636</v>
      </c>
      <c r="CM92" s="24">
        <f>IF(Calcul!$E97="SW",'ModelParams Lw'!E$18+'ModelParams Lw'!E$19*LOG(CM$3)+'ModelParams Lw'!E$20*(PI()/4*($D92/1000)^2),IF('ModelParams Lw'!E$21+'ModelParams Lw'!E$22*LOG(CM$3)+'ModelParams Lw'!E$23*(PI()/4*($D92/1000)^2)&lt;'ModelParams Lw'!E$18+'ModelParams Lw'!E$19*LOG(CM$3)+'ModelParams Lw'!E$20*(PI()/4*($D92/1000)^2),'ModelParams Lw'!E$18+'ModelParams Lw'!E$19*LOG(CM$3)+'ModelParams Lw'!E$20*(PI()/4*($D92/1000)^2),'ModelParams Lw'!E$21+'ModelParams Lw'!E$22*LOG(CM$3)+'ModelParams Lw'!E$23*(PI()/4*($D92/1000)^2)))</f>
        <v>38.761096154158118</v>
      </c>
      <c r="CN92" s="24">
        <f>IF(Calcul!$E97="SW",'ModelParams Lw'!F$18+'ModelParams Lw'!F$19*LOG(CN$3)+'ModelParams Lw'!F$20*(PI()/4*($D92/1000)^2),IF('ModelParams Lw'!F$21+'ModelParams Lw'!F$22*LOG(CN$3)+'ModelParams Lw'!F$23*(PI()/4*($D92/1000)^2)&lt;'ModelParams Lw'!F$18+'ModelParams Lw'!F$19*LOG(CN$3)+'ModelParams Lw'!F$20*(PI()/4*($D92/1000)^2),'ModelParams Lw'!F$18+'ModelParams Lw'!F$19*LOG(CN$3)+'ModelParams Lw'!F$20*(PI()/4*($D92/1000)^2),'ModelParams Lw'!F$21+'ModelParams Lw'!F$22*LOG(CN$3)+'ModelParams Lw'!F$23*(PI()/4*($D92/1000)^2)))</f>
        <v>42.457901012674256</v>
      </c>
      <c r="CO92" s="24">
        <f>IF(Calcul!$E97="SW",'ModelParams Lw'!G$18+'ModelParams Lw'!G$19*LOG(CO$3)+'ModelParams Lw'!G$20*(PI()/4*($D92/1000)^2),IF('ModelParams Lw'!G$21+'ModelParams Lw'!G$22*LOG(CO$3)+'ModelParams Lw'!G$23*(PI()/4*($D92/1000)^2)&lt;'ModelParams Lw'!G$18+'ModelParams Lw'!G$19*LOG(CO$3)+'ModelParams Lw'!G$20*(PI()/4*($D92/1000)^2),'ModelParams Lw'!G$18+'ModelParams Lw'!G$19*LOG(CO$3)+'ModelParams Lw'!G$20*(PI()/4*($D92/1000)^2),'ModelParams Lw'!G$21+'ModelParams Lw'!G$22*LOG(CO$3)+'ModelParams Lw'!G$23*(PI()/4*($D92/1000)^2)))</f>
        <v>39.983812335865188</v>
      </c>
      <c r="CP92" s="24">
        <f>IF(Calcul!$E97="SW",'ModelParams Lw'!H$18+'ModelParams Lw'!H$19*LOG(CP$3)+'ModelParams Lw'!H$20*(PI()/4*($D92/1000)^2),IF('ModelParams Lw'!H$21+'ModelParams Lw'!H$22*LOG(CP$3)+'ModelParams Lw'!H$23*(PI()/4*($D92/1000)^2)&lt;'ModelParams Lw'!H$18+'ModelParams Lw'!H$19*LOG(CP$3)+'ModelParams Lw'!H$20*(PI()/4*($D92/1000)^2),'ModelParams Lw'!H$18+'ModelParams Lw'!H$19*LOG(CP$3)+'ModelParams Lw'!H$20*(PI()/4*($D92/1000)^2),'ModelParams Lw'!H$21+'ModelParams Lw'!H$22*LOG(CP$3)+'ModelParams Lw'!H$23*(PI()/4*($D92/1000)^2)))</f>
        <v>40.306137042572608</v>
      </c>
      <c r="CQ92" s="24">
        <f>IF(Calcul!$E97="SW",'ModelParams Lw'!I$18+'ModelParams Lw'!I$19*LOG(CQ$3)+'ModelParams Lw'!I$20*(PI()/4*($D92/1000)^2),IF('ModelParams Lw'!I$21+'ModelParams Lw'!I$22*LOG(CQ$3)+'ModelParams Lw'!I$23*(PI()/4*($D92/1000)^2)&lt;'ModelParams Lw'!I$18+'ModelParams Lw'!I$19*LOG(CQ$3)+'ModelParams Lw'!I$20*(PI()/4*($D92/1000)^2),'ModelParams Lw'!I$18+'ModelParams Lw'!I$19*LOG(CQ$3)+'ModelParams Lw'!I$20*(PI()/4*($D92/1000)^2),'ModelParams Lw'!I$21+'ModelParams Lw'!I$22*LOG(CQ$3)+'ModelParams Lw'!I$23*(PI()/4*($D92/1000)^2)))</f>
        <v>35.604370798776131</v>
      </c>
      <c r="CR92" s="24">
        <f>IF(Calcul!$E97="SW",'ModelParams Lw'!J$18+'ModelParams Lw'!J$19*LOG(CR$3)+'ModelParams Lw'!J$20*(PI()/4*($D92/1000)^2),IF('ModelParams Lw'!J$21+'ModelParams Lw'!J$22*LOG(CR$3)+'ModelParams Lw'!J$23*(PI()/4*($D92/1000)^2)&lt;'ModelParams Lw'!J$18+'ModelParams Lw'!J$19*LOG(CR$3)+'ModelParams Lw'!J$20*(PI()/4*($D92/1000)^2),'ModelParams Lw'!J$18+'ModelParams Lw'!J$19*LOG(CR$3)+'ModelParams Lw'!J$20*(PI()/4*($D92/1000)^2),'ModelParams Lw'!J$21+'ModelParams Lw'!J$22*LOG(CR$3)+'ModelParams Lw'!J$23*(PI()/4*($D92/1000)^2)))</f>
        <v>26.405199060578074</v>
      </c>
      <c r="CS92" s="24" t="e">
        <f t="shared" si="30"/>
        <v>#DIV/0!</v>
      </c>
      <c r="CT92" s="24" t="e">
        <f t="shared" si="31"/>
        <v>#DIV/0!</v>
      </c>
      <c r="CU92" s="24" t="e">
        <f t="shared" si="32"/>
        <v>#DIV/0!</v>
      </c>
      <c r="CV92" s="24" t="e">
        <f t="shared" si="33"/>
        <v>#DIV/0!</v>
      </c>
      <c r="CW92" s="24" t="e">
        <f t="shared" si="34"/>
        <v>#DIV/0!</v>
      </c>
      <c r="CX92" s="24" t="e">
        <f t="shared" si="35"/>
        <v>#DIV/0!</v>
      </c>
      <c r="CY92" s="24" t="e">
        <f t="shared" si="36"/>
        <v>#DIV/0!</v>
      </c>
      <c r="CZ92" s="24" t="e">
        <f t="shared" si="37"/>
        <v>#DIV/0!</v>
      </c>
      <c r="DA92" s="24" t="e">
        <f>10*LOG10(IF(CS92="",0,POWER(10,((CS92+'ModelParams Lw'!$O$4)/10))) +IF(CT92="",0,POWER(10,((CT92+'ModelParams Lw'!$P$4)/10))) +IF(CU92="",0,POWER(10,((CU92+'ModelParams Lw'!$Q$4)/10))) +IF(CV92="",0,POWER(10,((CV92+'ModelParams Lw'!$R$4)/10))) +IF(CW92="",0,POWER(10,((CW92+'ModelParams Lw'!$S$4)/10))) +IF(CX92="",0,POWER(10,((CX92+'ModelParams Lw'!$T$4)/10))) +IF(CY92="",0,POWER(10,((CY92+'ModelParams Lw'!$U$4)/10)))+IF(CZ92="",0,POWER(10,((CZ92+'ModelParams Lw'!$V$4)/10))))</f>
        <v>#DIV/0!</v>
      </c>
      <c r="DB92" s="24" t="e">
        <f t="shared" si="54"/>
        <v>#DIV/0!</v>
      </c>
      <c r="DC92" s="24" t="e">
        <f>(CS92-'ModelParams Lw'!$O$10)/'ModelParams Lw'!$O$11</f>
        <v>#DIV/0!</v>
      </c>
      <c r="DD92" s="24" t="e">
        <f>(CT92-'ModelParams Lw'!$P$10)/'ModelParams Lw'!$P$11</f>
        <v>#DIV/0!</v>
      </c>
      <c r="DE92" s="24" t="e">
        <f>(CU92-'ModelParams Lw'!$Q$10)/'ModelParams Lw'!$Q$11</f>
        <v>#DIV/0!</v>
      </c>
      <c r="DF92" s="24" t="e">
        <f>(CV92-'ModelParams Lw'!$R$10)/'ModelParams Lw'!$R$11</f>
        <v>#DIV/0!</v>
      </c>
      <c r="DG92" s="24" t="e">
        <f>(CW92-'ModelParams Lw'!$S$10)/'ModelParams Lw'!$S$11</f>
        <v>#DIV/0!</v>
      </c>
      <c r="DH92" s="24" t="e">
        <f>(CX92-'ModelParams Lw'!$T$10)/'ModelParams Lw'!$T$11</f>
        <v>#DIV/0!</v>
      </c>
      <c r="DI92" s="24" t="e">
        <f>(CY92-'ModelParams Lw'!$U$10)/'ModelParams Lw'!$U$11</f>
        <v>#DIV/0!</v>
      </c>
      <c r="DJ92" s="24" t="e">
        <f>(CZ92-'ModelParams Lw'!$V$10)/'ModelParams Lw'!$V$11</f>
        <v>#DIV/0!</v>
      </c>
    </row>
    <row r="93" spans="1:114">
      <c r="A93" s="12">
        <f>Calcul!B95</f>
        <v>0</v>
      </c>
      <c r="B93" s="12">
        <f t="shared" si="38"/>
        <v>0</v>
      </c>
      <c r="C93" s="12">
        <f>Calcul!C95</f>
        <v>0</v>
      </c>
      <c r="D93" s="12">
        <f>Calcul!D98</f>
        <v>0</v>
      </c>
      <c r="E93" s="12">
        <f t="shared" si="39"/>
        <v>400</v>
      </c>
      <c r="F93" s="12">
        <f t="shared" si="40"/>
        <v>900</v>
      </c>
      <c r="G93" s="12" t="e">
        <f t="shared" si="41"/>
        <v>#DIV/0!</v>
      </c>
      <c r="H93" s="24" t="e">
        <f t="shared" si="42"/>
        <v>#DIV/0!</v>
      </c>
      <c r="I93" s="24">
        <f>'ModelParams Lw'!$B$6*EXP('ModelParams Lw'!$C$6*D93)</f>
        <v>-0.98585217513044054</v>
      </c>
      <c r="J93" s="24">
        <f>'ModelParams Lw'!$B$7*D93^2+'ModelParams Lw'!$C$7*D93+'ModelParams Lw'!$D$7</f>
        <v>-7.1</v>
      </c>
      <c r="K93" s="24">
        <f>'ModelParams Lw'!$B$8*D93^2+'ModelParams Lw'!$C$8*D93+'ModelParams Lw'!$D$8</f>
        <v>46.485999999999997</v>
      </c>
      <c r="L93" s="21" t="e">
        <f t="shared" si="56"/>
        <v>#DIV/0!</v>
      </c>
      <c r="M93" s="21" t="e">
        <f t="shared" si="55"/>
        <v>#DIV/0!</v>
      </c>
      <c r="N93" s="21" t="e">
        <f t="shared" si="55"/>
        <v>#DIV/0!</v>
      </c>
      <c r="O93" s="21" t="e">
        <f t="shared" si="55"/>
        <v>#DIV/0!</v>
      </c>
      <c r="P93" s="21" t="e">
        <f t="shared" si="55"/>
        <v>#DIV/0!</v>
      </c>
      <c r="Q93" s="21" t="e">
        <f t="shared" si="55"/>
        <v>#DIV/0!</v>
      </c>
      <c r="R93" s="21" t="e">
        <f t="shared" si="55"/>
        <v>#DIV/0!</v>
      </c>
      <c r="S93" s="21" t="e">
        <f t="shared" si="55"/>
        <v>#DIV/0!</v>
      </c>
      <c r="T93" s="24" t="e">
        <f>'ModelParams Lw'!$B$3+'ModelParams Lw'!$B$4*LOG10($B93/3600/(PI()/4*($D93/1000)^2))+'ModelParams Lw'!$B$5*LOG10(2*$H93/(1.2*($B93/3600/(PI()/4*($D93/1000)^2))^2))+10*LOG10($D93/1000)+L93</f>
        <v>#DIV/0!</v>
      </c>
      <c r="U93" s="24" t="e">
        <f>'ModelParams Lw'!$B$3+'ModelParams Lw'!$B$4*LOG10($B93/3600/(PI()/4*($D93/1000)^2))+'ModelParams Lw'!$B$5*LOG10(2*$H93/(1.2*($B93/3600/(PI()/4*($D93/1000)^2))^2))+10*LOG10($D93/1000)+M93</f>
        <v>#DIV/0!</v>
      </c>
      <c r="V93" s="24" t="e">
        <f>'ModelParams Lw'!$B$3+'ModelParams Lw'!$B$4*LOG10($B93/3600/(PI()/4*($D93/1000)^2))+'ModelParams Lw'!$B$5*LOG10(2*$H93/(1.2*($B93/3600/(PI()/4*($D93/1000)^2))^2))+10*LOG10($D93/1000)+N93</f>
        <v>#DIV/0!</v>
      </c>
      <c r="W93" s="24" t="e">
        <f>'ModelParams Lw'!$B$3+'ModelParams Lw'!$B$4*LOG10($B93/3600/(PI()/4*($D93/1000)^2))+'ModelParams Lw'!$B$5*LOG10(2*$H93/(1.2*($B93/3600/(PI()/4*($D93/1000)^2))^2))+10*LOG10($D93/1000)+O93</f>
        <v>#DIV/0!</v>
      </c>
      <c r="X93" s="24" t="e">
        <f>'ModelParams Lw'!$B$3+'ModelParams Lw'!$B$4*LOG10($B93/3600/(PI()/4*($D93/1000)^2))+'ModelParams Lw'!$B$5*LOG10(2*$H93/(1.2*($B93/3600/(PI()/4*($D93/1000)^2))^2))+10*LOG10($D93/1000)+P93</f>
        <v>#DIV/0!</v>
      </c>
      <c r="Y93" s="24" t="e">
        <f>'ModelParams Lw'!$B$3+'ModelParams Lw'!$B$4*LOG10($B93/3600/(PI()/4*($D93/1000)^2))+'ModelParams Lw'!$B$5*LOG10(2*$H93/(1.2*($B93/3600/(PI()/4*($D93/1000)^2))^2))+10*LOG10($D93/1000)+Q93</f>
        <v>#DIV/0!</v>
      </c>
      <c r="Z93" s="24" t="e">
        <f>'ModelParams Lw'!$B$3+'ModelParams Lw'!$B$4*LOG10($B93/3600/(PI()/4*($D93/1000)^2))+'ModelParams Lw'!$B$5*LOG10(2*$H93/(1.2*($B93/3600/(PI()/4*($D93/1000)^2))^2))+10*LOG10($D93/1000)+R93</f>
        <v>#DIV/0!</v>
      </c>
      <c r="AA93" s="24" t="e">
        <f>'ModelParams Lw'!$B$3+'ModelParams Lw'!$B$4*LOG10($B93/3600/(PI()/4*($D93/1000)^2))+'ModelParams Lw'!$B$5*LOG10(2*$H93/(1.2*($B93/3600/(PI()/4*($D93/1000)^2))^2))+10*LOG10($D93/1000)+S93</f>
        <v>#DIV/0!</v>
      </c>
      <c r="AB93" s="24" t="e">
        <f>10*LOG10(IF(T93="",0,POWER(10,((T93+'ModelParams Lw'!$O$4)/10))) +IF(U93="",0,POWER(10,((U93+'ModelParams Lw'!$P$4)/10))) +IF(V93="",0,POWER(10,((V93+'ModelParams Lw'!$Q$4)/10))) +IF(W93="",0,POWER(10,((W93+'ModelParams Lw'!$R$4)/10))) +IF(X93="",0,POWER(10,((X93+'ModelParams Lw'!$S$4)/10))) +IF(Y93="",0,POWER(10,((Y93+'ModelParams Lw'!$T$4)/10))) +IF(Z93="",0,POWER(10,((Z93+'ModelParams Lw'!$U$4)/10)))+IF(AA93="",0,POWER(10,((AA93+'ModelParams Lw'!$V$4)/10))))</f>
        <v>#DIV/0!</v>
      </c>
      <c r="AC93" s="24" t="e">
        <f t="shared" si="43"/>
        <v>#DIV/0!</v>
      </c>
      <c r="AD93" s="24" t="e">
        <f>(T93-'ModelParams Lw'!O$10)/'ModelParams Lw'!O$11</f>
        <v>#DIV/0!</v>
      </c>
      <c r="AE93" s="24" t="e">
        <f>(U93-'ModelParams Lw'!P$10)/'ModelParams Lw'!P$11</f>
        <v>#DIV/0!</v>
      </c>
      <c r="AF93" s="24" t="e">
        <f>(V93-'ModelParams Lw'!Q$10)/'ModelParams Lw'!Q$11</f>
        <v>#DIV/0!</v>
      </c>
      <c r="AG93" s="24" t="e">
        <f>(W93-'ModelParams Lw'!R$10)/'ModelParams Lw'!R$11</f>
        <v>#DIV/0!</v>
      </c>
      <c r="AH93" s="24" t="e">
        <f>(X93-'ModelParams Lw'!S$10)/'ModelParams Lw'!S$11</f>
        <v>#DIV/0!</v>
      </c>
      <c r="AI93" s="24" t="e">
        <f>(Y93-'ModelParams Lw'!T$10)/'ModelParams Lw'!T$11</f>
        <v>#DIV/0!</v>
      </c>
      <c r="AJ93" s="24" t="e">
        <f>(Z93-'ModelParams Lw'!U$10)/'ModelParams Lw'!U$11</f>
        <v>#DIV/0!</v>
      </c>
      <c r="AK93" s="24" t="e">
        <f>(AA93-'ModelParams Lw'!V$10)/'ModelParams Lw'!V$11</f>
        <v>#DIV/0!</v>
      </c>
      <c r="AL93" s="24" t="e">
        <f t="shared" si="44"/>
        <v>#DIV/0!</v>
      </c>
      <c r="AM93" s="24" t="e">
        <f>LOOKUP($G93,SilencerParams!$E$3:$E$98,SilencerParams!K$3:K$98)</f>
        <v>#DIV/0!</v>
      </c>
      <c r="AN93" s="24" t="e">
        <f>LOOKUP($G93,SilencerParams!$E$3:$E$98,SilencerParams!L$3:L$98)</f>
        <v>#DIV/0!</v>
      </c>
      <c r="AO93" s="24" t="e">
        <f>LOOKUP($G93,SilencerParams!$E$3:$E$98,SilencerParams!M$3:M$98)</f>
        <v>#DIV/0!</v>
      </c>
      <c r="AP93" s="24" t="e">
        <f>LOOKUP($G93,SilencerParams!$E$3:$E$98,SilencerParams!N$3:N$98)</f>
        <v>#DIV/0!</v>
      </c>
      <c r="AQ93" s="24" t="e">
        <f>LOOKUP($G93,SilencerParams!$E$3:$E$98,SilencerParams!O$3:O$98)</f>
        <v>#DIV/0!</v>
      </c>
      <c r="AR93" s="24" t="e">
        <f>LOOKUP($G93,SilencerParams!$E$3:$E$98,SilencerParams!P$3:P$98)</f>
        <v>#DIV/0!</v>
      </c>
      <c r="AS93" s="24" t="e">
        <f>LOOKUP($G93,SilencerParams!$E$3:$E$98,SilencerParams!Q$3:Q$98)</f>
        <v>#DIV/0!</v>
      </c>
      <c r="AT93" s="24" t="e">
        <f>LOOKUP($G93,SilencerParams!$E$3:$E$98,SilencerParams!R$3:R$98)</f>
        <v>#DIV/0!</v>
      </c>
      <c r="AU93" s="151" t="e">
        <f>LOOKUP($G93,SilencerParams!$E$3:$E$98,SilencerParams!S$3:S$98)</f>
        <v>#DIV/0!</v>
      </c>
      <c r="AV93" s="151" t="e">
        <f>LOOKUP($G93,SilencerParams!$E$3:$E$98,SilencerParams!T$3:T$98)</f>
        <v>#DIV/0!</v>
      </c>
      <c r="AW93" s="151" t="e">
        <f>LOOKUP($G93,SilencerParams!$E$3:$E$98,SilencerParams!U$3:U$98)</f>
        <v>#DIV/0!</v>
      </c>
      <c r="AX93" s="151" t="e">
        <f>LOOKUP($G93,SilencerParams!$E$3:$E$98,SilencerParams!V$3:V$98)</f>
        <v>#DIV/0!</v>
      </c>
      <c r="AY93" s="151" t="e">
        <f>LOOKUP($G93,SilencerParams!$E$3:$E$98,SilencerParams!W$3:W$98)</f>
        <v>#DIV/0!</v>
      </c>
      <c r="AZ93" s="151" t="e">
        <f>LOOKUP($G93,SilencerParams!$E$3:$E$98,SilencerParams!X$3:X$98)</f>
        <v>#DIV/0!</v>
      </c>
      <c r="BA93" s="151" t="e">
        <f>LOOKUP($G93,SilencerParams!$E$3:$E$98,SilencerParams!Y$3:Y$98)</f>
        <v>#DIV/0!</v>
      </c>
      <c r="BB93" s="151" t="e">
        <f>LOOKUP($G93,SilencerParams!$E$3:$E$98,SilencerParams!Z$3:Z$98)</f>
        <v>#DIV/0!</v>
      </c>
      <c r="BC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LOOKUP(IF(MROUND($AL93,2)&lt;=$AL93,CONCATENATE($D93,IF($F93&gt;=1000,$F93,CONCATENATE(0,$F93)),CONCATENATE(0,MROUND($AL93,2)+2)),CONCATENATE($D93,IF($F93&gt;=1000,$F93,CONCATENATE(0,$F93)),CONCATENATE(0,MROUND($AL93,2)-2))),SilencerParams!$E$3:$E$98,SilencerParams!S$3:S$98)</f>
        <v>#DIV/0!</v>
      </c>
      <c r="BD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LOOKUP(IF(MROUND($AL93,2)&lt;=$AL93,CONCATENATE($D93,IF($F93&gt;=1000,$F93,CONCATENATE(0,$F93)),CONCATENATE(0,MROUND($AL93,2)+2)),CONCATENATE($D93,IF($F93&gt;=1000,$F93,CONCATENATE(0,$F93)),CONCATENATE(0,MROUND($AL93,2)-2))),SilencerParams!$E$3:$E$98,SilencerParams!T$3:T$98)</f>
        <v>#DIV/0!</v>
      </c>
      <c r="BE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LOOKUP(IF(MROUND($AL93,2)&lt;=$AL93,CONCATENATE($D93,IF($F93&gt;=1000,$F93,CONCATENATE(0,$F93)),CONCATENATE(0,MROUND($AL93,2)+2)),CONCATENATE($D93,IF($F93&gt;=1000,$F93,CONCATENATE(0,$F93)),CONCATENATE(0,MROUND($AL93,2)-2))),SilencerParams!$E$3:$E$98,SilencerParams!U$3:U$98)</f>
        <v>#DIV/0!</v>
      </c>
      <c r="BF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LOOKUP(IF(MROUND($AL93,2)&lt;=$AL93,CONCATENATE($D93,IF($F93&gt;=1000,$F93,CONCATENATE(0,$F93)),CONCATENATE(0,MROUND($AL93,2)+2)),CONCATENATE($D93,IF($F93&gt;=1000,$F93,CONCATENATE(0,$F93)),CONCATENATE(0,MROUND($AL93,2)-2))),SilencerParams!$E$3:$E$98,SilencerParams!V$3:V$98)</f>
        <v>#DIV/0!</v>
      </c>
      <c r="BG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LOOKUP(IF(MROUND($AL93,2)&lt;=$AL93,CONCATENATE($D93,IF($F93&gt;=1000,$F93,CONCATENATE(0,$F93)),CONCATENATE(0,MROUND($AL93,2)+2)),CONCATENATE($D93,IF($F93&gt;=1000,$F93,CONCATENATE(0,$F93)),CONCATENATE(0,MROUND($AL93,2)-2))),SilencerParams!$E$3:$E$98,SilencerParams!W$3:W$98)</f>
        <v>#DIV/0!</v>
      </c>
      <c r="BH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LOOKUP(IF(MROUND($AL93,2)&lt;=$AL93,CONCATENATE($D93,IF($F93&gt;=1000,$F93,CONCATENATE(0,$F93)),CONCATENATE(0,MROUND($AL93,2)+2)),CONCATENATE($D93,IF($F93&gt;=1000,$F93,CONCATENATE(0,$F93)),CONCATENATE(0,MROUND($AL93,2)-2))),SilencerParams!$E$3:$E$98,SilencerParams!X$3:X$98)</f>
        <v>#DIV/0!</v>
      </c>
      <c r="BI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LOOKUP(IF(MROUND($AL93,2)&lt;=$AL93,CONCATENATE($D93,IF($F93&gt;=1000,$F93,CONCATENATE(0,$F93)),CONCATENATE(0,MROUND($AL93,2)+2)),CONCATENATE($D93,IF($F93&gt;=1000,$F93,CONCATENATE(0,$F93)),CONCATENATE(0,MROUND($AL93,2)-2))),SilencerParams!$E$3:$E$98,SilencerParams!Y$3:Y$98)</f>
        <v>#DIV/0!</v>
      </c>
      <c r="BJ93" s="151" t="e">
        <f>LOOKUP(IF(MROUND($AL93,2)&lt;=$AL93,CONCATENATE($D93,IF($F93&gt;=1000,$F93,CONCATENATE(0,$F93)),CONCATENATE(0,MROUND($AL93,2)+2)),CONCATENATE($D93,IF($F93&gt;=1000,$F93,CONCATENATE(0,$F93)),CONCATENATE(0,MROUND($AL93,2)-2))),SilencerParams!$E$3:$E$98,SilencerParams!Z$3:Z$98)</f>
        <v>#DIV/0!</v>
      </c>
      <c r="BK93" s="151" t="e">
        <f>IF($AL93&lt;2,LOOKUP(CONCATENATE($D93,IF($E93&gt;=1000,$E93,CONCATENATE(0,$E93)),"02"),SilencerParams!$E$3:$E$98,SilencerParams!S$3:S$98)/(LOG10(2)-LOG10(0.0001))*(LOG10($AL93)-LOG10(0.0001)),(BC93-AU93)/(LOG10(IF(MROUND($AL93,2)&lt;=$AL93,MROUND($AL93,2)+2,MROUND($AL93,2)-2))-LOG10(MROUND($AL93,2)))*(LOG10($AL93)-LOG10(MROUND($AL93,2)))+AU93)</f>
        <v>#DIV/0!</v>
      </c>
      <c r="BL93" s="151" t="e">
        <f>IF($AL93&lt;2,LOOKUP(CONCATENATE($D93,IF($E93&gt;=1000,$E93,CONCATENATE(0,$E93)),"02"),SilencerParams!$E$3:$E$98,SilencerParams!T$3:T$98)/(LOG10(2)-LOG10(0.0001))*(LOG10($AL93)-LOG10(0.0001)),(BD93-AV93)/(LOG10(IF(MROUND($AL93,2)&lt;=$AL93,MROUND($AL93,2)+2,MROUND($AL93,2)-2))-LOG10(MROUND($AL93,2)))*(LOG10($AL93)-LOG10(MROUND($AL93,2)))+AV93)</f>
        <v>#DIV/0!</v>
      </c>
      <c r="BM93" s="151" t="e">
        <f>IF($AL93&lt;2,LOOKUP(CONCATENATE($D93,IF($E93&gt;=1000,$E93,CONCATENATE(0,$E93)),"02"),SilencerParams!$E$3:$E$98,SilencerParams!U$3:U$98)/(LOG10(2)-LOG10(0.0001))*(LOG10($AL93)-LOG10(0.0001)),(BE93-AW93)/(LOG10(IF(MROUND($AL93,2)&lt;=$AL93,MROUND($AL93,2)+2,MROUND($AL93,2)-2))-LOG10(MROUND($AL93,2)))*(LOG10($AL93)-LOG10(MROUND($AL93,2)))+AW93)</f>
        <v>#DIV/0!</v>
      </c>
      <c r="BN93" s="151" t="e">
        <f>IF($AL93&lt;2,LOOKUP(CONCATENATE($D93,IF($E93&gt;=1000,$E93,CONCATENATE(0,$E93)),"02"),SilencerParams!$E$3:$E$98,SilencerParams!V$3:V$98)/(LOG10(2)-LOG10(0.0001))*(LOG10($AL93)-LOG10(0.0001)),(BF93-AX93)/(LOG10(IF(MROUND($AL93,2)&lt;=$AL93,MROUND($AL93,2)+2,MROUND($AL93,2)-2))-LOG10(MROUND($AL93,2)))*(LOG10($AL93)-LOG10(MROUND($AL93,2)))+AX93)</f>
        <v>#DIV/0!</v>
      </c>
      <c r="BO93" s="151" t="e">
        <f>IF($AL93&lt;2,LOOKUP(CONCATENATE($D93,IF($E93&gt;=1000,$E93,CONCATENATE(0,$E93)),"02"),SilencerParams!$E$3:$E$98,SilencerParams!W$3:W$98)/(LOG10(2)-LOG10(0.0001))*(LOG10($AL93)-LOG10(0.0001)),(BG93-AY93)/(LOG10(IF(MROUND($AL93,2)&lt;=$AL93,MROUND($AL93,2)+2,MROUND($AL93,2)-2))-LOG10(MROUND($AL93,2)))*(LOG10($AL93)-LOG10(MROUND($AL93,2)))+AY93)</f>
        <v>#DIV/0!</v>
      </c>
      <c r="BP93" s="151" t="e">
        <f>IF($AL93&lt;2,LOOKUP(CONCATENATE($D93,IF($E93&gt;=1000,$E93,CONCATENATE(0,$E93)),"02"),SilencerParams!$E$3:$E$98,SilencerParams!X$3:X$98)/(LOG10(2)-LOG10(0.0001))*(LOG10($AL93)-LOG10(0.0001)),(BH93-AZ93)/(LOG10(IF(MROUND($AL93,2)&lt;=$AL93,MROUND($AL93,2)+2,MROUND($AL93,2)-2))-LOG10(MROUND($AL93,2)))*(LOG10($AL93)-LOG10(MROUND($AL93,2)))+AZ93)</f>
        <v>#DIV/0!</v>
      </c>
      <c r="BQ93" s="151" t="e">
        <f>IF($AL93&lt;2,LOOKUP(CONCATENATE($D93,IF($E93&gt;=1000,$E93,CONCATENATE(0,$E93)),"02"),SilencerParams!$E$3:$E$98,SilencerParams!Y$3:Y$98)/(LOG10(2)-LOG10(0.0001))*(LOG10($AL93)-LOG10(0.0001)),(BI93-BA93)/(LOG10(IF(MROUND($AL93,2)&lt;=$AL93,MROUND($AL93,2)+2,MROUND($AL93,2)-2))-LOG10(MROUND($AL93,2)))*(LOG10($AL93)-LOG10(MROUND($AL93,2)))+BA93)</f>
        <v>#DIV/0!</v>
      </c>
      <c r="BR93" s="151" t="e">
        <f>IF($AL93&lt;2,LOOKUP(CONCATENATE($D93,IF($E93&gt;=1000,$E93,CONCATENATE(0,$E93)),"02"),SilencerParams!$E$3:$E$98,SilencerParams!Z$3:Z$98)/(LOG10(2)-LOG10(0.0001))*(LOG10($AL93)-LOG10(0.0001)),(BJ93-BB93)/(LOG10(IF(MROUND($AL93,2)&lt;=$AL93,MROUND($AL93,2)+2,MROUND($AL93,2)-2))-LOG10(MROUND($AL93,2)))*(LOG10($AL93)-LOG10(MROUND($AL93,2)))+BB93)</f>
        <v>#DIV/0!</v>
      </c>
      <c r="BS93" s="24" t="e">
        <f t="shared" si="45"/>
        <v>#DIV/0!</v>
      </c>
      <c r="BT93" s="24" t="e">
        <f t="shared" si="46"/>
        <v>#DIV/0!</v>
      </c>
      <c r="BU93" s="24" t="e">
        <f t="shared" si="47"/>
        <v>#DIV/0!</v>
      </c>
      <c r="BV93" s="24" t="e">
        <f t="shared" si="48"/>
        <v>#DIV/0!</v>
      </c>
      <c r="BW93" s="24" t="e">
        <f t="shared" si="49"/>
        <v>#DIV/0!</v>
      </c>
      <c r="BX93" s="24" t="e">
        <f t="shared" si="50"/>
        <v>#DIV/0!</v>
      </c>
      <c r="BY93" s="24" t="e">
        <f t="shared" si="51"/>
        <v>#DIV/0!</v>
      </c>
      <c r="BZ93" s="24" t="e">
        <f t="shared" si="52"/>
        <v>#DIV/0!</v>
      </c>
      <c r="CA93" s="24" t="e">
        <f>10*LOG10(IF(BS93="",0,POWER(10,((BS93+'ModelParams Lw'!$O$4)/10))) +IF(BT93="",0,POWER(10,((BT93+'ModelParams Lw'!$P$4)/10))) +IF(BU93="",0,POWER(10,((BU93+'ModelParams Lw'!$Q$4)/10))) +IF(BV93="",0,POWER(10,((BV93+'ModelParams Lw'!$R$4)/10))) +IF(BW93="",0,POWER(10,((BW93+'ModelParams Lw'!$S$4)/10))) +IF(BX93="",0,POWER(10,((BX93+'ModelParams Lw'!$T$4)/10))) +IF(BY93="",0,POWER(10,((BY93+'ModelParams Lw'!$U$4)/10)))+IF(BZ93="",0,POWER(10,((BZ93+'ModelParams Lw'!$V$4)/10))))</f>
        <v>#DIV/0!</v>
      </c>
      <c r="CB93" s="24" t="e">
        <f t="shared" si="53"/>
        <v>#DIV/0!</v>
      </c>
      <c r="CC93" s="24" t="e">
        <f>(BS93-'ModelParams Lw'!O$10)/'ModelParams Lw'!O$11</f>
        <v>#DIV/0!</v>
      </c>
      <c r="CD93" s="24" t="e">
        <f>(BT93-'ModelParams Lw'!P$10)/'ModelParams Lw'!P$11</f>
        <v>#DIV/0!</v>
      </c>
      <c r="CE93" s="24" t="e">
        <f>(BU93-'ModelParams Lw'!Q$10)/'ModelParams Lw'!Q$11</f>
        <v>#DIV/0!</v>
      </c>
      <c r="CF93" s="24" t="e">
        <f>(BV93-'ModelParams Lw'!R$10)/'ModelParams Lw'!R$11</f>
        <v>#DIV/0!</v>
      </c>
      <c r="CG93" s="24" t="e">
        <f>(BW93-'ModelParams Lw'!S$10)/'ModelParams Lw'!S$11</f>
        <v>#DIV/0!</v>
      </c>
      <c r="CH93" s="24" t="e">
        <f>(BX93-'ModelParams Lw'!T$10)/'ModelParams Lw'!T$11</f>
        <v>#DIV/0!</v>
      </c>
      <c r="CI93" s="24" t="e">
        <f>(BY93-'ModelParams Lw'!U$10)/'ModelParams Lw'!U$11</f>
        <v>#DIV/0!</v>
      </c>
      <c r="CJ93" s="24" t="e">
        <f>(BZ93-'ModelParams Lw'!V$10)/'ModelParams Lw'!V$11</f>
        <v>#DIV/0!</v>
      </c>
      <c r="CK93" s="24">
        <f>IF(Calcul!$E98="SW",'ModelParams Lw'!C$18+'ModelParams Lw'!C$19*LOG(CK$3)+'ModelParams Lw'!C$20*(PI()/4*($D93/1000)^2),IF('ModelParams Lw'!C$21+'ModelParams Lw'!C$22*LOG(CK$3)+'ModelParams Lw'!C$23*(PI()/4*($D93/1000)^2)&lt;'ModelParams Lw'!C$18+'ModelParams Lw'!C$19*LOG(CK$3)+'ModelParams Lw'!C$20*(PI()/4*($D93/1000)^2),'ModelParams Lw'!C$18+'ModelParams Lw'!C$19*LOG(CK$3)+'ModelParams Lw'!C$20*(PI()/4*($D93/1000)^2),'ModelParams Lw'!C$21+'ModelParams Lw'!C$22*LOG(CK$3)+'ModelParams Lw'!C$23*(PI()/4*($D93/1000)^2)))</f>
        <v>31.246735224896717</v>
      </c>
      <c r="CL93" s="24">
        <f>IF(Calcul!$E98="SW",'ModelParams Lw'!D$18+'ModelParams Lw'!D$19*LOG(CL$3)+'ModelParams Lw'!D$20*(PI()/4*($D93/1000)^2),IF('ModelParams Lw'!D$21+'ModelParams Lw'!D$22*LOG(CL$3)+'ModelParams Lw'!D$23*(PI()/4*($D93/1000)^2)&lt;'ModelParams Lw'!D$18+'ModelParams Lw'!D$19*LOG(CL$3)+'ModelParams Lw'!D$20*(PI()/4*($D93/1000)^2),'ModelParams Lw'!D$18+'ModelParams Lw'!D$19*LOG(CL$3)+'ModelParams Lw'!D$20*(PI()/4*($D93/1000)^2),'ModelParams Lw'!D$21+'ModelParams Lw'!D$22*LOG(CL$3)+'ModelParams Lw'!D$23*(PI()/4*($D93/1000)^2)))</f>
        <v>39.203910379364636</v>
      </c>
      <c r="CM93" s="24">
        <f>IF(Calcul!$E98="SW",'ModelParams Lw'!E$18+'ModelParams Lw'!E$19*LOG(CM$3)+'ModelParams Lw'!E$20*(PI()/4*($D93/1000)^2),IF('ModelParams Lw'!E$21+'ModelParams Lw'!E$22*LOG(CM$3)+'ModelParams Lw'!E$23*(PI()/4*($D93/1000)^2)&lt;'ModelParams Lw'!E$18+'ModelParams Lw'!E$19*LOG(CM$3)+'ModelParams Lw'!E$20*(PI()/4*($D93/1000)^2),'ModelParams Lw'!E$18+'ModelParams Lw'!E$19*LOG(CM$3)+'ModelParams Lw'!E$20*(PI()/4*($D93/1000)^2),'ModelParams Lw'!E$21+'ModelParams Lw'!E$22*LOG(CM$3)+'ModelParams Lw'!E$23*(PI()/4*($D93/1000)^2)))</f>
        <v>38.761096154158118</v>
      </c>
      <c r="CN93" s="24">
        <f>IF(Calcul!$E98="SW",'ModelParams Lw'!F$18+'ModelParams Lw'!F$19*LOG(CN$3)+'ModelParams Lw'!F$20*(PI()/4*($D93/1000)^2),IF('ModelParams Lw'!F$21+'ModelParams Lw'!F$22*LOG(CN$3)+'ModelParams Lw'!F$23*(PI()/4*($D93/1000)^2)&lt;'ModelParams Lw'!F$18+'ModelParams Lw'!F$19*LOG(CN$3)+'ModelParams Lw'!F$20*(PI()/4*($D93/1000)^2),'ModelParams Lw'!F$18+'ModelParams Lw'!F$19*LOG(CN$3)+'ModelParams Lw'!F$20*(PI()/4*($D93/1000)^2),'ModelParams Lw'!F$21+'ModelParams Lw'!F$22*LOG(CN$3)+'ModelParams Lw'!F$23*(PI()/4*($D93/1000)^2)))</f>
        <v>42.457901012674256</v>
      </c>
      <c r="CO93" s="24">
        <f>IF(Calcul!$E98="SW",'ModelParams Lw'!G$18+'ModelParams Lw'!G$19*LOG(CO$3)+'ModelParams Lw'!G$20*(PI()/4*($D93/1000)^2),IF('ModelParams Lw'!G$21+'ModelParams Lw'!G$22*LOG(CO$3)+'ModelParams Lw'!G$23*(PI()/4*($D93/1000)^2)&lt;'ModelParams Lw'!G$18+'ModelParams Lw'!G$19*LOG(CO$3)+'ModelParams Lw'!G$20*(PI()/4*($D93/1000)^2),'ModelParams Lw'!G$18+'ModelParams Lw'!G$19*LOG(CO$3)+'ModelParams Lw'!G$20*(PI()/4*($D93/1000)^2),'ModelParams Lw'!G$21+'ModelParams Lw'!G$22*LOG(CO$3)+'ModelParams Lw'!G$23*(PI()/4*($D93/1000)^2)))</f>
        <v>39.983812335865188</v>
      </c>
      <c r="CP93" s="24">
        <f>IF(Calcul!$E98="SW",'ModelParams Lw'!H$18+'ModelParams Lw'!H$19*LOG(CP$3)+'ModelParams Lw'!H$20*(PI()/4*($D93/1000)^2),IF('ModelParams Lw'!H$21+'ModelParams Lw'!H$22*LOG(CP$3)+'ModelParams Lw'!H$23*(PI()/4*($D93/1000)^2)&lt;'ModelParams Lw'!H$18+'ModelParams Lw'!H$19*LOG(CP$3)+'ModelParams Lw'!H$20*(PI()/4*($D93/1000)^2),'ModelParams Lw'!H$18+'ModelParams Lw'!H$19*LOG(CP$3)+'ModelParams Lw'!H$20*(PI()/4*($D93/1000)^2),'ModelParams Lw'!H$21+'ModelParams Lw'!H$22*LOG(CP$3)+'ModelParams Lw'!H$23*(PI()/4*($D93/1000)^2)))</f>
        <v>40.306137042572608</v>
      </c>
      <c r="CQ93" s="24">
        <f>IF(Calcul!$E98="SW",'ModelParams Lw'!I$18+'ModelParams Lw'!I$19*LOG(CQ$3)+'ModelParams Lw'!I$20*(PI()/4*($D93/1000)^2),IF('ModelParams Lw'!I$21+'ModelParams Lw'!I$22*LOG(CQ$3)+'ModelParams Lw'!I$23*(PI()/4*($D93/1000)^2)&lt;'ModelParams Lw'!I$18+'ModelParams Lw'!I$19*LOG(CQ$3)+'ModelParams Lw'!I$20*(PI()/4*($D93/1000)^2),'ModelParams Lw'!I$18+'ModelParams Lw'!I$19*LOG(CQ$3)+'ModelParams Lw'!I$20*(PI()/4*($D93/1000)^2),'ModelParams Lw'!I$21+'ModelParams Lw'!I$22*LOG(CQ$3)+'ModelParams Lw'!I$23*(PI()/4*($D93/1000)^2)))</f>
        <v>35.604370798776131</v>
      </c>
      <c r="CR93" s="24">
        <f>IF(Calcul!$E98="SW",'ModelParams Lw'!J$18+'ModelParams Lw'!J$19*LOG(CR$3)+'ModelParams Lw'!J$20*(PI()/4*($D93/1000)^2),IF('ModelParams Lw'!J$21+'ModelParams Lw'!J$22*LOG(CR$3)+'ModelParams Lw'!J$23*(PI()/4*($D93/1000)^2)&lt;'ModelParams Lw'!J$18+'ModelParams Lw'!J$19*LOG(CR$3)+'ModelParams Lw'!J$20*(PI()/4*($D93/1000)^2),'ModelParams Lw'!J$18+'ModelParams Lw'!J$19*LOG(CR$3)+'ModelParams Lw'!J$20*(PI()/4*($D93/1000)^2),'ModelParams Lw'!J$21+'ModelParams Lw'!J$22*LOG(CR$3)+'ModelParams Lw'!J$23*(PI()/4*($D93/1000)^2)))</f>
        <v>26.405199060578074</v>
      </c>
      <c r="CS93" s="24" t="e">
        <f t="shared" si="30"/>
        <v>#DIV/0!</v>
      </c>
      <c r="CT93" s="24" t="e">
        <f t="shared" si="31"/>
        <v>#DIV/0!</v>
      </c>
      <c r="CU93" s="24" t="e">
        <f t="shared" si="32"/>
        <v>#DIV/0!</v>
      </c>
      <c r="CV93" s="24" t="e">
        <f t="shared" si="33"/>
        <v>#DIV/0!</v>
      </c>
      <c r="CW93" s="24" t="e">
        <f t="shared" si="34"/>
        <v>#DIV/0!</v>
      </c>
      <c r="CX93" s="24" t="e">
        <f t="shared" si="35"/>
        <v>#DIV/0!</v>
      </c>
      <c r="CY93" s="24" t="e">
        <f t="shared" si="36"/>
        <v>#DIV/0!</v>
      </c>
      <c r="CZ93" s="24" t="e">
        <f t="shared" si="37"/>
        <v>#DIV/0!</v>
      </c>
      <c r="DA93" s="24" t="e">
        <f>10*LOG10(IF(CS93="",0,POWER(10,((CS93+'ModelParams Lw'!$O$4)/10))) +IF(CT93="",0,POWER(10,((CT93+'ModelParams Lw'!$P$4)/10))) +IF(CU93="",0,POWER(10,((CU93+'ModelParams Lw'!$Q$4)/10))) +IF(CV93="",0,POWER(10,((CV93+'ModelParams Lw'!$R$4)/10))) +IF(CW93="",0,POWER(10,((CW93+'ModelParams Lw'!$S$4)/10))) +IF(CX93="",0,POWER(10,((CX93+'ModelParams Lw'!$T$4)/10))) +IF(CY93="",0,POWER(10,((CY93+'ModelParams Lw'!$U$4)/10)))+IF(CZ93="",0,POWER(10,((CZ93+'ModelParams Lw'!$V$4)/10))))</f>
        <v>#DIV/0!</v>
      </c>
      <c r="DB93" s="24" t="e">
        <f t="shared" si="54"/>
        <v>#DIV/0!</v>
      </c>
      <c r="DC93" s="24" t="e">
        <f>(CS93-'ModelParams Lw'!$O$10)/'ModelParams Lw'!$O$11</f>
        <v>#DIV/0!</v>
      </c>
      <c r="DD93" s="24" t="e">
        <f>(CT93-'ModelParams Lw'!$P$10)/'ModelParams Lw'!$P$11</f>
        <v>#DIV/0!</v>
      </c>
      <c r="DE93" s="24" t="e">
        <f>(CU93-'ModelParams Lw'!$Q$10)/'ModelParams Lw'!$Q$11</f>
        <v>#DIV/0!</v>
      </c>
      <c r="DF93" s="24" t="e">
        <f>(CV93-'ModelParams Lw'!$R$10)/'ModelParams Lw'!$R$11</f>
        <v>#DIV/0!</v>
      </c>
      <c r="DG93" s="24" t="e">
        <f>(CW93-'ModelParams Lw'!$S$10)/'ModelParams Lw'!$S$11</f>
        <v>#DIV/0!</v>
      </c>
      <c r="DH93" s="24" t="e">
        <f>(CX93-'ModelParams Lw'!$T$10)/'ModelParams Lw'!$T$11</f>
        <v>#DIV/0!</v>
      </c>
      <c r="DI93" s="24" t="e">
        <f>(CY93-'ModelParams Lw'!$U$10)/'ModelParams Lw'!$U$11</f>
        <v>#DIV/0!</v>
      </c>
      <c r="DJ93" s="24" t="e">
        <f>(CZ93-'ModelParams Lw'!$V$10)/'ModelParams Lw'!$V$11</f>
        <v>#DIV/0!</v>
      </c>
    </row>
    <row r="94" spans="1:114">
      <c r="A94" s="12">
        <f>Calcul!B96</f>
        <v>0</v>
      </c>
      <c r="B94" s="12">
        <f t="shared" si="38"/>
        <v>0</v>
      </c>
      <c r="C94" s="12">
        <f>Calcul!C96</f>
        <v>0</v>
      </c>
      <c r="D94" s="12">
        <f>Calcul!D99</f>
        <v>0</v>
      </c>
      <c r="E94" s="12">
        <f t="shared" si="39"/>
        <v>400</v>
      </c>
      <c r="F94" s="12">
        <f t="shared" si="40"/>
        <v>900</v>
      </c>
      <c r="G94" s="12" t="e">
        <f t="shared" si="41"/>
        <v>#DIV/0!</v>
      </c>
      <c r="H94" s="24" t="e">
        <f t="shared" si="42"/>
        <v>#DIV/0!</v>
      </c>
      <c r="I94" s="24">
        <f>'ModelParams Lw'!$B$6*EXP('ModelParams Lw'!$C$6*D94)</f>
        <v>-0.98585217513044054</v>
      </c>
      <c r="J94" s="24">
        <f>'ModelParams Lw'!$B$7*D94^2+'ModelParams Lw'!$C$7*D94+'ModelParams Lw'!$D$7</f>
        <v>-7.1</v>
      </c>
      <c r="K94" s="24">
        <f>'ModelParams Lw'!$B$8*D94^2+'ModelParams Lw'!$C$8*D94+'ModelParams Lw'!$D$8</f>
        <v>46.485999999999997</v>
      </c>
      <c r="L94" s="21" t="e">
        <f t="shared" si="56"/>
        <v>#DIV/0!</v>
      </c>
      <c r="M94" s="21" t="e">
        <f t="shared" si="55"/>
        <v>#DIV/0!</v>
      </c>
      <c r="N94" s="21" t="e">
        <f t="shared" si="55"/>
        <v>#DIV/0!</v>
      </c>
      <c r="O94" s="21" t="e">
        <f t="shared" si="55"/>
        <v>#DIV/0!</v>
      </c>
      <c r="P94" s="21" t="e">
        <f t="shared" si="55"/>
        <v>#DIV/0!</v>
      </c>
      <c r="Q94" s="21" t="e">
        <f t="shared" si="55"/>
        <v>#DIV/0!</v>
      </c>
      <c r="R94" s="21" t="e">
        <f t="shared" si="55"/>
        <v>#DIV/0!</v>
      </c>
      <c r="S94" s="21" t="e">
        <f t="shared" si="55"/>
        <v>#DIV/0!</v>
      </c>
      <c r="T94" s="24" t="e">
        <f>'ModelParams Lw'!$B$3+'ModelParams Lw'!$B$4*LOG10($B94/3600/(PI()/4*($D94/1000)^2))+'ModelParams Lw'!$B$5*LOG10(2*$H94/(1.2*($B94/3600/(PI()/4*($D94/1000)^2))^2))+10*LOG10($D94/1000)+L94</f>
        <v>#DIV/0!</v>
      </c>
      <c r="U94" s="24" t="e">
        <f>'ModelParams Lw'!$B$3+'ModelParams Lw'!$B$4*LOG10($B94/3600/(PI()/4*($D94/1000)^2))+'ModelParams Lw'!$B$5*LOG10(2*$H94/(1.2*($B94/3600/(PI()/4*($D94/1000)^2))^2))+10*LOG10($D94/1000)+M94</f>
        <v>#DIV/0!</v>
      </c>
      <c r="V94" s="24" t="e">
        <f>'ModelParams Lw'!$B$3+'ModelParams Lw'!$B$4*LOG10($B94/3600/(PI()/4*($D94/1000)^2))+'ModelParams Lw'!$B$5*LOG10(2*$H94/(1.2*($B94/3600/(PI()/4*($D94/1000)^2))^2))+10*LOG10($D94/1000)+N94</f>
        <v>#DIV/0!</v>
      </c>
      <c r="W94" s="24" t="e">
        <f>'ModelParams Lw'!$B$3+'ModelParams Lw'!$B$4*LOG10($B94/3600/(PI()/4*($D94/1000)^2))+'ModelParams Lw'!$B$5*LOG10(2*$H94/(1.2*($B94/3600/(PI()/4*($D94/1000)^2))^2))+10*LOG10($D94/1000)+O94</f>
        <v>#DIV/0!</v>
      </c>
      <c r="X94" s="24" t="e">
        <f>'ModelParams Lw'!$B$3+'ModelParams Lw'!$B$4*LOG10($B94/3600/(PI()/4*($D94/1000)^2))+'ModelParams Lw'!$B$5*LOG10(2*$H94/(1.2*($B94/3600/(PI()/4*($D94/1000)^2))^2))+10*LOG10($D94/1000)+P94</f>
        <v>#DIV/0!</v>
      </c>
      <c r="Y94" s="24" t="e">
        <f>'ModelParams Lw'!$B$3+'ModelParams Lw'!$B$4*LOG10($B94/3600/(PI()/4*($D94/1000)^2))+'ModelParams Lw'!$B$5*LOG10(2*$H94/(1.2*($B94/3600/(PI()/4*($D94/1000)^2))^2))+10*LOG10($D94/1000)+Q94</f>
        <v>#DIV/0!</v>
      </c>
      <c r="Z94" s="24" t="e">
        <f>'ModelParams Lw'!$B$3+'ModelParams Lw'!$B$4*LOG10($B94/3600/(PI()/4*($D94/1000)^2))+'ModelParams Lw'!$B$5*LOG10(2*$H94/(1.2*($B94/3600/(PI()/4*($D94/1000)^2))^2))+10*LOG10($D94/1000)+R94</f>
        <v>#DIV/0!</v>
      </c>
      <c r="AA94" s="24" t="e">
        <f>'ModelParams Lw'!$B$3+'ModelParams Lw'!$B$4*LOG10($B94/3600/(PI()/4*($D94/1000)^2))+'ModelParams Lw'!$B$5*LOG10(2*$H94/(1.2*($B94/3600/(PI()/4*($D94/1000)^2))^2))+10*LOG10($D94/1000)+S94</f>
        <v>#DIV/0!</v>
      </c>
      <c r="AB94" s="24" t="e">
        <f>10*LOG10(IF(T94="",0,POWER(10,((T94+'ModelParams Lw'!$O$4)/10))) +IF(U94="",0,POWER(10,((U94+'ModelParams Lw'!$P$4)/10))) +IF(V94="",0,POWER(10,((V94+'ModelParams Lw'!$Q$4)/10))) +IF(W94="",0,POWER(10,((W94+'ModelParams Lw'!$R$4)/10))) +IF(X94="",0,POWER(10,((X94+'ModelParams Lw'!$S$4)/10))) +IF(Y94="",0,POWER(10,((Y94+'ModelParams Lw'!$T$4)/10))) +IF(Z94="",0,POWER(10,((Z94+'ModelParams Lw'!$U$4)/10)))+IF(AA94="",0,POWER(10,((AA94+'ModelParams Lw'!$V$4)/10))))</f>
        <v>#DIV/0!</v>
      </c>
      <c r="AC94" s="24" t="e">
        <f t="shared" si="43"/>
        <v>#DIV/0!</v>
      </c>
      <c r="AD94" s="24" t="e">
        <f>(T94-'ModelParams Lw'!O$10)/'ModelParams Lw'!O$11</f>
        <v>#DIV/0!</v>
      </c>
      <c r="AE94" s="24" t="e">
        <f>(U94-'ModelParams Lw'!P$10)/'ModelParams Lw'!P$11</f>
        <v>#DIV/0!</v>
      </c>
      <c r="AF94" s="24" t="e">
        <f>(V94-'ModelParams Lw'!Q$10)/'ModelParams Lw'!Q$11</f>
        <v>#DIV/0!</v>
      </c>
      <c r="AG94" s="24" t="e">
        <f>(W94-'ModelParams Lw'!R$10)/'ModelParams Lw'!R$11</f>
        <v>#DIV/0!</v>
      </c>
      <c r="AH94" s="24" t="e">
        <f>(X94-'ModelParams Lw'!S$10)/'ModelParams Lw'!S$11</f>
        <v>#DIV/0!</v>
      </c>
      <c r="AI94" s="24" t="e">
        <f>(Y94-'ModelParams Lw'!T$10)/'ModelParams Lw'!T$11</f>
        <v>#DIV/0!</v>
      </c>
      <c r="AJ94" s="24" t="e">
        <f>(Z94-'ModelParams Lw'!U$10)/'ModelParams Lw'!U$11</f>
        <v>#DIV/0!</v>
      </c>
      <c r="AK94" s="24" t="e">
        <f>(AA94-'ModelParams Lw'!V$10)/'ModelParams Lw'!V$11</f>
        <v>#DIV/0!</v>
      </c>
      <c r="AL94" s="24" t="e">
        <f t="shared" si="44"/>
        <v>#DIV/0!</v>
      </c>
      <c r="AM94" s="24" t="e">
        <f>LOOKUP($G94,SilencerParams!$E$3:$E$98,SilencerParams!K$3:K$98)</f>
        <v>#DIV/0!</v>
      </c>
      <c r="AN94" s="24" t="e">
        <f>LOOKUP($G94,SilencerParams!$E$3:$E$98,SilencerParams!L$3:L$98)</f>
        <v>#DIV/0!</v>
      </c>
      <c r="AO94" s="24" t="e">
        <f>LOOKUP($G94,SilencerParams!$E$3:$E$98,SilencerParams!M$3:M$98)</f>
        <v>#DIV/0!</v>
      </c>
      <c r="AP94" s="24" t="e">
        <f>LOOKUP($G94,SilencerParams!$E$3:$E$98,SilencerParams!N$3:N$98)</f>
        <v>#DIV/0!</v>
      </c>
      <c r="AQ94" s="24" t="e">
        <f>LOOKUP($G94,SilencerParams!$E$3:$E$98,SilencerParams!O$3:O$98)</f>
        <v>#DIV/0!</v>
      </c>
      <c r="AR94" s="24" t="e">
        <f>LOOKUP($G94,SilencerParams!$E$3:$E$98,SilencerParams!P$3:P$98)</f>
        <v>#DIV/0!</v>
      </c>
      <c r="AS94" s="24" t="e">
        <f>LOOKUP($G94,SilencerParams!$E$3:$E$98,SilencerParams!Q$3:Q$98)</f>
        <v>#DIV/0!</v>
      </c>
      <c r="AT94" s="24" t="e">
        <f>LOOKUP($G94,SilencerParams!$E$3:$E$98,SilencerParams!R$3:R$98)</f>
        <v>#DIV/0!</v>
      </c>
      <c r="AU94" s="151" t="e">
        <f>LOOKUP($G94,SilencerParams!$E$3:$E$98,SilencerParams!S$3:S$98)</f>
        <v>#DIV/0!</v>
      </c>
      <c r="AV94" s="151" t="e">
        <f>LOOKUP($G94,SilencerParams!$E$3:$E$98,SilencerParams!T$3:T$98)</f>
        <v>#DIV/0!</v>
      </c>
      <c r="AW94" s="151" t="e">
        <f>LOOKUP($G94,SilencerParams!$E$3:$E$98,SilencerParams!U$3:U$98)</f>
        <v>#DIV/0!</v>
      </c>
      <c r="AX94" s="151" t="e">
        <f>LOOKUP($G94,SilencerParams!$E$3:$E$98,SilencerParams!V$3:V$98)</f>
        <v>#DIV/0!</v>
      </c>
      <c r="AY94" s="151" t="e">
        <f>LOOKUP($G94,SilencerParams!$E$3:$E$98,SilencerParams!W$3:W$98)</f>
        <v>#DIV/0!</v>
      </c>
      <c r="AZ94" s="151" t="e">
        <f>LOOKUP($G94,SilencerParams!$E$3:$E$98,SilencerParams!X$3:X$98)</f>
        <v>#DIV/0!</v>
      </c>
      <c r="BA94" s="151" t="e">
        <f>LOOKUP($G94,SilencerParams!$E$3:$E$98,SilencerParams!Y$3:Y$98)</f>
        <v>#DIV/0!</v>
      </c>
      <c r="BB94" s="151" t="e">
        <f>LOOKUP($G94,SilencerParams!$E$3:$E$98,SilencerParams!Z$3:Z$98)</f>
        <v>#DIV/0!</v>
      </c>
      <c r="BC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LOOKUP(IF(MROUND($AL94,2)&lt;=$AL94,CONCATENATE($D94,IF($F94&gt;=1000,$F94,CONCATENATE(0,$F94)),CONCATENATE(0,MROUND($AL94,2)+2)),CONCATENATE($D94,IF($F94&gt;=1000,$F94,CONCATENATE(0,$F94)),CONCATENATE(0,MROUND($AL94,2)-2))),SilencerParams!$E$3:$E$98,SilencerParams!S$3:S$98)</f>
        <v>#DIV/0!</v>
      </c>
      <c r="BD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LOOKUP(IF(MROUND($AL94,2)&lt;=$AL94,CONCATENATE($D94,IF($F94&gt;=1000,$F94,CONCATENATE(0,$F94)),CONCATENATE(0,MROUND($AL94,2)+2)),CONCATENATE($D94,IF($F94&gt;=1000,$F94,CONCATENATE(0,$F94)),CONCATENATE(0,MROUND($AL94,2)-2))),SilencerParams!$E$3:$E$98,SilencerParams!T$3:T$98)</f>
        <v>#DIV/0!</v>
      </c>
      <c r="BE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LOOKUP(IF(MROUND($AL94,2)&lt;=$AL94,CONCATENATE($D94,IF($F94&gt;=1000,$F94,CONCATENATE(0,$F94)),CONCATENATE(0,MROUND($AL94,2)+2)),CONCATENATE($D94,IF($F94&gt;=1000,$F94,CONCATENATE(0,$F94)),CONCATENATE(0,MROUND($AL94,2)-2))),SilencerParams!$E$3:$E$98,SilencerParams!U$3:U$98)</f>
        <v>#DIV/0!</v>
      </c>
      <c r="BF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LOOKUP(IF(MROUND($AL94,2)&lt;=$AL94,CONCATENATE($D94,IF($F94&gt;=1000,$F94,CONCATENATE(0,$F94)),CONCATENATE(0,MROUND($AL94,2)+2)),CONCATENATE($D94,IF($F94&gt;=1000,$F94,CONCATENATE(0,$F94)),CONCATENATE(0,MROUND($AL94,2)-2))),SilencerParams!$E$3:$E$98,SilencerParams!V$3:V$98)</f>
        <v>#DIV/0!</v>
      </c>
      <c r="BG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LOOKUP(IF(MROUND($AL94,2)&lt;=$AL94,CONCATENATE($D94,IF($F94&gt;=1000,$F94,CONCATENATE(0,$F94)),CONCATENATE(0,MROUND($AL94,2)+2)),CONCATENATE($D94,IF($F94&gt;=1000,$F94,CONCATENATE(0,$F94)),CONCATENATE(0,MROUND($AL94,2)-2))),SilencerParams!$E$3:$E$98,SilencerParams!W$3:W$98)</f>
        <v>#DIV/0!</v>
      </c>
      <c r="BH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LOOKUP(IF(MROUND($AL94,2)&lt;=$AL94,CONCATENATE($D94,IF($F94&gt;=1000,$F94,CONCATENATE(0,$F94)),CONCATENATE(0,MROUND($AL94,2)+2)),CONCATENATE($D94,IF($F94&gt;=1000,$F94,CONCATENATE(0,$F94)),CONCATENATE(0,MROUND($AL94,2)-2))),SilencerParams!$E$3:$E$98,SilencerParams!X$3:X$98)</f>
        <v>#DIV/0!</v>
      </c>
      <c r="BI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LOOKUP(IF(MROUND($AL94,2)&lt;=$AL94,CONCATENATE($D94,IF($F94&gt;=1000,$F94,CONCATENATE(0,$F94)),CONCATENATE(0,MROUND($AL94,2)+2)),CONCATENATE($D94,IF($F94&gt;=1000,$F94,CONCATENATE(0,$F94)),CONCATENATE(0,MROUND($AL94,2)-2))),SilencerParams!$E$3:$E$98,SilencerParams!Y$3:Y$98)</f>
        <v>#DIV/0!</v>
      </c>
      <c r="BJ94" s="151" t="e">
        <f>LOOKUP(IF(MROUND($AL94,2)&lt;=$AL94,CONCATENATE($D94,IF($F94&gt;=1000,$F94,CONCATENATE(0,$F94)),CONCATENATE(0,MROUND($AL94,2)+2)),CONCATENATE($D94,IF($F94&gt;=1000,$F94,CONCATENATE(0,$F94)),CONCATENATE(0,MROUND($AL94,2)-2))),SilencerParams!$E$3:$E$98,SilencerParams!Z$3:Z$98)</f>
        <v>#DIV/0!</v>
      </c>
      <c r="BK94" s="151" t="e">
        <f>IF($AL94&lt;2,LOOKUP(CONCATENATE($D94,IF($E94&gt;=1000,$E94,CONCATENATE(0,$E94)),"02"),SilencerParams!$E$3:$E$98,SilencerParams!S$3:S$98)/(LOG10(2)-LOG10(0.0001))*(LOG10($AL94)-LOG10(0.0001)),(BC94-AU94)/(LOG10(IF(MROUND($AL94,2)&lt;=$AL94,MROUND($AL94,2)+2,MROUND($AL94,2)-2))-LOG10(MROUND($AL94,2)))*(LOG10($AL94)-LOG10(MROUND($AL94,2)))+AU94)</f>
        <v>#DIV/0!</v>
      </c>
      <c r="BL94" s="151" t="e">
        <f>IF($AL94&lt;2,LOOKUP(CONCATENATE($D94,IF($E94&gt;=1000,$E94,CONCATENATE(0,$E94)),"02"),SilencerParams!$E$3:$E$98,SilencerParams!T$3:T$98)/(LOG10(2)-LOG10(0.0001))*(LOG10($AL94)-LOG10(0.0001)),(BD94-AV94)/(LOG10(IF(MROUND($AL94,2)&lt;=$AL94,MROUND($AL94,2)+2,MROUND($AL94,2)-2))-LOG10(MROUND($AL94,2)))*(LOG10($AL94)-LOG10(MROUND($AL94,2)))+AV94)</f>
        <v>#DIV/0!</v>
      </c>
      <c r="BM94" s="151" t="e">
        <f>IF($AL94&lt;2,LOOKUP(CONCATENATE($D94,IF($E94&gt;=1000,$E94,CONCATENATE(0,$E94)),"02"),SilencerParams!$E$3:$E$98,SilencerParams!U$3:U$98)/(LOG10(2)-LOG10(0.0001))*(LOG10($AL94)-LOG10(0.0001)),(BE94-AW94)/(LOG10(IF(MROUND($AL94,2)&lt;=$AL94,MROUND($AL94,2)+2,MROUND($AL94,2)-2))-LOG10(MROUND($AL94,2)))*(LOG10($AL94)-LOG10(MROUND($AL94,2)))+AW94)</f>
        <v>#DIV/0!</v>
      </c>
      <c r="BN94" s="151" t="e">
        <f>IF($AL94&lt;2,LOOKUP(CONCATENATE($D94,IF($E94&gt;=1000,$E94,CONCATENATE(0,$E94)),"02"),SilencerParams!$E$3:$E$98,SilencerParams!V$3:V$98)/(LOG10(2)-LOG10(0.0001))*(LOG10($AL94)-LOG10(0.0001)),(BF94-AX94)/(LOG10(IF(MROUND($AL94,2)&lt;=$AL94,MROUND($AL94,2)+2,MROUND($AL94,2)-2))-LOG10(MROUND($AL94,2)))*(LOG10($AL94)-LOG10(MROUND($AL94,2)))+AX94)</f>
        <v>#DIV/0!</v>
      </c>
      <c r="BO94" s="151" t="e">
        <f>IF($AL94&lt;2,LOOKUP(CONCATENATE($D94,IF($E94&gt;=1000,$E94,CONCATENATE(0,$E94)),"02"),SilencerParams!$E$3:$E$98,SilencerParams!W$3:W$98)/(LOG10(2)-LOG10(0.0001))*(LOG10($AL94)-LOG10(0.0001)),(BG94-AY94)/(LOG10(IF(MROUND($AL94,2)&lt;=$AL94,MROUND($AL94,2)+2,MROUND($AL94,2)-2))-LOG10(MROUND($AL94,2)))*(LOG10($AL94)-LOG10(MROUND($AL94,2)))+AY94)</f>
        <v>#DIV/0!</v>
      </c>
      <c r="BP94" s="151" t="e">
        <f>IF($AL94&lt;2,LOOKUP(CONCATENATE($D94,IF($E94&gt;=1000,$E94,CONCATENATE(0,$E94)),"02"),SilencerParams!$E$3:$E$98,SilencerParams!X$3:X$98)/(LOG10(2)-LOG10(0.0001))*(LOG10($AL94)-LOG10(0.0001)),(BH94-AZ94)/(LOG10(IF(MROUND($AL94,2)&lt;=$AL94,MROUND($AL94,2)+2,MROUND($AL94,2)-2))-LOG10(MROUND($AL94,2)))*(LOG10($AL94)-LOG10(MROUND($AL94,2)))+AZ94)</f>
        <v>#DIV/0!</v>
      </c>
      <c r="BQ94" s="151" t="e">
        <f>IF($AL94&lt;2,LOOKUP(CONCATENATE($D94,IF($E94&gt;=1000,$E94,CONCATENATE(0,$E94)),"02"),SilencerParams!$E$3:$E$98,SilencerParams!Y$3:Y$98)/(LOG10(2)-LOG10(0.0001))*(LOG10($AL94)-LOG10(0.0001)),(BI94-BA94)/(LOG10(IF(MROUND($AL94,2)&lt;=$AL94,MROUND($AL94,2)+2,MROUND($AL94,2)-2))-LOG10(MROUND($AL94,2)))*(LOG10($AL94)-LOG10(MROUND($AL94,2)))+BA94)</f>
        <v>#DIV/0!</v>
      </c>
      <c r="BR94" s="151" t="e">
        <f>IF($AL94&lt;2,LOOKUP(CONCATENATE($D94,IF($E94&gt;=1000,$E94,CONCATENATE(0,$E94)),"02"),SilencerParams!$E$3:$E$98,SilencerParams!Z$3:Z$98)/(LOG10(2)-LOG10(0.0001))*(LOG10($AL94)-LOG10(0.0001)),(BJ94-BB94)/(LOG10(IF(MROUND($AL94,2)&lt;=$AL94,MROUND($AL94,2)+2,MROUND($AL94,2)-2))-LOG10(MROUND($AL94,2)))*(LOG10($AL94)-LOG10(MROUND($AL94,2)))+BB94)</f>
        <v>#DIV/0!</v>
      </c>
      <c r="BS94" s="24" t="e">
        <f t="shared" si="45"/>
        <v>#DIV/0!</v>
      </c>
      <c r="BT94" s="24" t="e">
        <f t="shared" si="46"/>
        <v>#DIV/0!</v>
      </c>
      <c r="BU94" s="24" t="e">
        <f t="shared" si="47"/>
        <v>#DIV/0!</v>
      </c>
      <c r="BV94" s="24" t="e">
        <f t="shared" si="48"/>
        <v>#DIV/0!</v>
      </c>
      <c r="BW94" s="24" t="e">
        <f t="shared" si="49"/>
        <v>#DIV/0!</v>
      </c>
      <c r="BX94" s="24" t="e">
        <f t="shared" si="50"/>
        <v>#DIV/0!</v>
      </c>
      <c r="BY94" s="24" t="e">
        <f t="shared" si="51"/>
        <v>#DIV/0!</v>
      </c>
      <c r="BZ94" s="24" t="e">
        <f t="shared" si="52"/>
        <v>#DIV/0!</v>
      </c>
      <c r="CA94" s="24" t="e">
        <f>10*LOG10(IF(BS94="",0,POWER(10,((BS94+'ModelParams Lw'!$O$4)/10))) +IF(BT94="",0,POWER(10,((BT94+'ModelParams Lw'!$P$4)/10))) +IF(BU94="",0,POWER(10,((BU94+'ModelParams Lw'!$Q$4)/10))) +IF(BV94="",0,POWER(10,((BV94+'ModelParams Lw'!$R$4)/10))) +IF(BW94="",0,POWER(10,((BW94+'ModelParams Lw'!$S$4)/10))) +IF(BX94="",0,POWER(10,((BX94+'ModelParams Lw'!$T$4)/10))) +IF(BY94="",0,POWER(10,((BY94+'ModelParams Lw'!$U$4)/10)))+IF(BZ94="",0,POWER(10,((BZ94+'ModelParams Lw'!$V$4)/10))))</f>
        <v>#DIV/0!</v>
      </c>
      <c r="CB94" s="24" t="e">
        <f t="shared" si="53"/>
        <v>#DIV/0!</v>
      </c>
      <c r="CC94" s="24" t="e">
        <f>(BS94-'ModelParams Lw'!O$10)/'ModelParams Lw'!O$11</f>
        <v>#DIV/0!</v>
      </c>
      <c r="CD94" s="24" t="e">
        <f>(BT94-'ModelParams Lw'!P$10)/'ModelParams Lw'!P$11</f>
        <v>#DIV/0!</v>
      </c>
      <c r="CE94" s="24" t="e">
        <f>(BU94-'ModelParams Lw'!Q$10)/'ModelParams Lw'!Q$11</f>
        <v>#DIV/0!</v>
      </c>
      <c r="CF94" s="24" t="e">
        <f>(BV94-'ModelParams Lw'!R$10)/'ModelParams Lw'!R$11</f>
        <v>#DIV/0!</v>
      </c>
      <c r="CG94" s="24" t="e">
        <f>(BW94-'ModelParams Lw'!S$10)/'ModelParams Lw'!S$11</f>
        <v>#DIV/0!</v>
      </c>
      <c r="CH94" s="24" t="e">
        <f>(BX94-'ModelParams Lw'!T$10)/'ModelParams Lw'!T$11</f>
        <v>#DIV/0!</v>
      </c>
      <c r="CI94" s="24" t="e">
        <f>(BY94-'ModelParams Lw'!U$10)/'ModelParams Lw'!U$11</f>
        <v>#DIV/0!</v>
      </c>
      <c r="CJ94" s="24" t="e">
        <f>(BZ94-'ModelParams Lw'!V$10)/'ModelParams Lw'!V$11</f>
        <v>#DIV/0!</v>
      </c>
      <c r="CK94" s="24">
        <f>IF(Calcul!$E99="SW",'ModelParams Lw'!C$18+'ModelParams Lw'!C$19*LOG(CK$3)+'ModelParams Lw'!C$20*(PI()/4*($D94/1000)^2),IF('ModelParams Lw'!C$21+'ModelParams Lw'!C$22*LOG(CK$3)+'ModelParams Lw'!C$23*(PI()/4*($D94/1000)^2)&lt;'ModelParams Lw'!C$18+'ModelParams Lw'!C$19*LOG(CK$3)+'ModelParams Lw'!C$20*(PI()/4*($D94/1000)^2),'ModelParams Lw'!C$18+'ModelParams Lw'!C$19*LOG(CK$3)+'ModelParams Lw'!C$20*(PI()/4*($D94/1000)^2),'ModelParams Lw'!C$21+'ModelParams Lw'!C$22*LOG(CK$3)+'ModelParams Lw'!C$23*(PI()/4*($D94/1000)^2)))</f>
        <v>31.246735224896717</v>
      </c>
      <c r="CL94" s="24">
        <f>IF(Calcul!$E99="SW",'ModelParams Lw'!D$18+'ModelParams Lw'!D$19*LOG(CL$3)+'ModelParams Lw'!D$20*(PI()/4*($D94/1000)^2),IF('ModelParams Lw'!D$21+'ModelParams Lw'!D$22*LOG(CL$3)+'ModelParams Lw'!D$23*(PI()/4*($D94/1000)^2)&lt;'ModelParams Lw'!D$18+'ModelParams Lw'!D$19*LOG(CL$3)+'ModelParams Lw'!D$20*(PI()/4*($D94/1000)^2),'ModelParams Lw'!D$18+'ModelParams Lw'!D$19*LOG(CL$3)+'ModelParams Lw'!D$20*(PI()/4*($D94/1000)^2),'ModelParams Lw'!D$21+'ModelParams Lw'!D$22*LOG(CL$3)+'ModelParams Lw'!D$23*(PI()/4*($D94/1000)^2)))</f>
        <v>39.203910379364636</v>
      </c>
      <c r="CM94" s="24">
        <f>IF(Calcul!$E99="SW",'ModelParams Lw'!E$18+'ModelParams Lw'!E$19*LOG(CM$3)+'ModelParams Lw'!E$20*(PI()/4*($D94/1000)^2),IF('ModelParams Lw'!E$21+'ModelParams Lw'!E$22*LOG(CM$3)+'ModelParams Lw'!E$23*(PI()/4*($D94/1000)^2)&lt;'ModelParams Lw'!E$18+'ModelParams Lw'!E$19*LOG(CM$3)+'ModelParams Lw'!E$20*(PI()/4*($D94/1000)^2),'ModelParams Lw'!E$18+'ModelParams Lw'!E$19*LOG(CM$3)+'ModelParams Lw'!E$20*(PI()/4*($D94/1000)^2),'ModelParams Lw'!E$21+'ModelParams Lw'!E$22*LOG(CM$3)+'ModelParams Lw'!E$23*(PI()/4*($D94/1000)^2)))</f>
        <v>38.761096154158118</v>
      </c>
      <c r="CN94" s="24">
        <f>IF(Calcul!$E99="SW",'ModelParams Lw'!F$18+'ModelParams Lw'!F$19*LOG(CN$3)+'ModelParams Lw'!F$20*(PI()/4*($D94/1000)^2),IF('ModelParams Lw'!F$21+'ModelParams Lw'!F$22*LOG(CN$3)+'ModelParams Lw'!F$23*(PI()/4*($D94/1000)^2)&lt;'ModelParams Lw'!F$18+'ModelParams Lw'!F$19*LOG(CN$3)+'ModelParams Lw'!F$20*(PI()/4*($D94/1000)^2),'ModelParams Lw'!F$18+'ModelParams Lw'!F$19*LOG(CN$3)+'ModelParams Lw'!F$20*(PI()/4*($D94/1000)^2),'ModelParams Lw'!F$21+'ModelParams Lw'!F$22*LOG(CN$3)+'ModelParams Lw'!F$23*(PI()/4*($D94/1000)^2)))</f>
        <v>42.457901012674256</v>
      </c>
      <c r="CO94" s="24">
        <f>IF(Calcul!$E99="SW",'ModelParams Lw'!G$18+'ModelParams Lw'!G$19*LOG(CO$3)+'ModelParams Lw'!G$20*(PI()/4*($D94/1000)^2),IF('ModelParams Lw'!G$21+'ModelParams Lw'!G$22*LOG(CO$3)+'ModelParams Lw'!G$23*(PI()/4*($D94/1000)^2)&lt;'ModelParams Lw'!G$18+'ModelParams Lw'!G$19*LOG(CO$3)+'ModelParams Lw'!G$20*(PI()/4*($D94/1000)^2),'ModelParams Lw'!G$18+'ModelParams Lw'!G$19*LOG(CO$3)+'ModelParams Lw'!G$20*(PI()/4*($D94/1000)^2),'ModelParams Lw'!G$21+'ModelParams Lw'!G$22*LOG(CO$3)+'ModelParams Lw'!G$23*(PI()/4*($D94/1000)^2)))</f>
        <v>39.983812335865188</v>
      </c>
      <c r="CP94" s="24">
        <f>IF(Calcul!$E99="SW",'ModelParams Lw'!H$18+'ModelParams Lw'!H$19*LOG(CP$3)+'ModelParams Lw'!H$20*(PI()/4*($D94/1000)^2),IF('ModelParams Lw'!H$21+'ModelParams Lw'!H$22*LOG(CP$3)+'ModelParams Lw'!H$23*(PI()/4*($D94/1000)^2)&lt;'ModelParams Lw'!H$18+'ModelParams Lw'!H$19*LOG(CP$3)+'ModelParams Lw'!H$20*(PI()/4*($D94/1000)^2),'ModelParams Lw'!H$18+'ModelParams Lw'!H$19*LOG(CP$3)+'ModelParams Lw'!H$20*(PI()/4*($D94/1000)^2),'ModelParams Lw'!H$21+'ModelParams Lw'!H$22*LOG(CP$3)+'ModelParams Lw'!H$23*(PI()/4*($D94/1000)^2)))</f>
        <v>40.306137042572608</v>
      </c>
      <c r="CQ94" s="24">
        <f>IF(Calcul!$E99="SW",'ModelParams Lw'!I$18+'ModelParams Lw'!I$19*LOG(CQ$3)+'ModelParams Lw'!I$20*(PI()/4*($D94/1000)^2),IF('ModelParams Lw'!I$21+'ModelParams Lw'!I$22*LOG(CQ$3)+'ModelParams Lw'!I$23*(PI()/4*($D94/1000)^2)&lt;'ModelParams Lw'!I$18+'ModelParams Lw'!I$19*LOG(CQ$3)+'ModelParams Lw'!I$20*(PI()/4*($D94/1000)^2),'ModelParams Lw'!I$18+'ModelParams Lw'!I$19*LOG(CQ$3)+'ModelParams Lw'!I$20*(PI()/4*($D94/1000)^2),'ModelParams Lw'!I$21+'ModelParams Lw'!I$22*LOG(CQ$3)+'ModelParams Lw'!I$23*(PI()/4*($D94/1000)^2)))</f>
        <v>35.604370798776131</v>
      </c>
      <c r="CR94" s="24">
        <f>IF(Calcul!$E99="SW",'ModelParams Lw'!J$18+'ModelParams Lw'!J$19*LOG(CR$3)+'ModelParams Lw'!J$20*(PI()/4*($D94/1000)^2),IF('ModelParams Lw'!J$21+'ModelParams Lw'!J$22*LOG(CR$3)+'ModelParams Lw'!J$23*(PI()/4*($D94/1000)^2)&lt;'ModelParams Lw'!J$18+'ModelParams Lw'!J$19*LOG(CR$3)+'ModelParams Lw'!J$20*(PI()/4*($D94/1000)^2),'ModelParams Lw'!J$18+'ModelParams Lw'!J$19*LOG(CR$3)+'ModelParams Lw'!J$20*(PI()/4*($D94/1000)^2),'ModelParams Lw'!J$21+'ModelParams Lw'!J$22*LOG(CR$3)+'ModelParams Lw'!J$23*(PI()/4*($D94/1000)^2)))</f>
        <v>26.405199060578074</v>
      </c>
      <c r="CS94" s="24" t="e">
        <f t="shared" si="30"/>
        <v>#DIV/0!</v>
      </c>
      <c r="CT94" s="24" t="e">
        <f t="shared" si="31"/>
        <v>#DIV/0!</v>
      </c>
      <c r="CU94" s="24" t="e">
        <f t="shared" si="32"/>
        <v>#DIV/0!</v>
      </c>
      <c r="CV94" s="24" t="e">
        <f t="shared" si="33"/>
        <v>#DIV/0!</v>
      </c>
      <c r="CW94" s="24" t="e">
        <f t="shared" si="34"/>
        <v>#DIV/0!</v>
      </c>
      <c r="CX94" s="24" t="e">
        <f t="shared" si="35"/>
        <v>#DIV/0!</v>
      </c>
      <c r="CY94" s="24" t="e">
        <f t="shared" si="36"/>
        <v>#DIV/0!</v>
      </c>
      <c r="CZ94" s="24" t="e">
        <f t="shared" si="37"/>
        <v>#DIV/0!</v>
      </c>
      <c r="DA94" s="24" t="e">
        <f>10*LOG10(IF(CS94="",0,POWER(10,((CS94+'ModelParams Lw'!$O$4)/10))) +IF(CT94="",0,POWER(10,((CT94+'ModelParams Lw'!$P$4)/10))) +IF(CU94="",0,POWER(10,((CU94+'ModelParams Lw'!$Q$4)/10))) +IF(CV94="",0,POWER(10,((CV94+'ModelParams Lw'!$R$4)/10))) +IF(CW94="",0,POWER(10,((CW94+'ModelParams Lw'!$S$4)/10))) +IF(CX94="",0,POWER(10,((CX94+'ModelParams Lw'!$T$4)/10))) +IF(CY94="",0,POWER(10,((CY94+'ModelParams Lw'!$U$4)/10)))+IF(CZ94="",0,POWER(10,((CZ94+'ModelParams Lw'!$V$4)/10))))</f>
        <v>#DIV/0!</v>
      </c>
      <c r="DB94" s="24" t="e">
        <f t="shared" si="54"/>
        <v>#DIV/0!</v>
      </c>
      <c r="DC94" s="24" t="e">
        <f>(CS94-'ModelParams Lw'!$O$10)/'ModelParams Lw'!$O$11</f>
        <v>#DIV/0!</v>
      </c>
      <c r="DD94" s="24" t="e">
        <f>(CT94-'ModelParams Lw'!$P$10)/'ModelParams Lw'!$P$11</f>
        <v>#DIV/0!</v>
      </c>
      <c r="DE94" s="24" t="e">
        <f>(CU94-'ModelParams Lw'!$Q$10)/'ModelParams Lw'!$Q$11</f>
        <v>#DIV/0!</v>
      </c>
      <c r="DF94" s="24" t="e">
        <f>(CV94-'ModelParams Lw'!$R$10)/'ModelParams Lw'!$R$11</f>
        <v>#DIV/0!</v>
      </c>
      <c r="DG94" s="24" t="e">
        <f>(CW94-'ModelParams Lw'!$S$10)/'ModelParams Lw'!$S$11</f>
        <v>#DIV/0!</v>
      </c>
      <c r="DH94" s="24" t="e">
        <f>(CX94-'ModelParams Lw'!$T$10)/'ModelParams Lw'!$T$11</f>
        <v>#DIV/0!</v>
      </c>
      <c r="DI94" s="24" t="e">
        <f>(CY94-'ModelParams Lw'!$U$10)/'ModelParams Lw'!$U$11</f>
        <v>#DIV/0!</v>
      </c>
      <c r="DJ94" s="24" t="e">
        <f>(CZ94-'ModelParams Lw'!$V$10)/'ModelParams Lw'!$V$11</f>
        <v>#DIV/0!</v>
      </c>
    </row>
    <row r="95" spans="1:114">
      <c r="A95" s="12">
        <f>Calcul!B97</f>
        <v>0</v>
      </c>
      <c r="B95" s="12">
        <f t="shared" si="38"/>
        <v>0</v>
      </c>
      <c r="C95" s="12">
        <f>Calcul!C97</f>
        <v>0</v>
      </c>
      <c r="D95" s="12">
        <f>Calcul!D100</f>
        <v>0</v>
      </c>
      <c r="E95" s="12">
        <f t="shared" si="39"/>
        <v>400</v>
      </c>
      <c r="F95" s="12">
        <f t="shared" si="40"/>
        <v>900</v>
      </c>
      <c r="G95" s="12" t="e">
        <f t="shared" si="41"/>
        <v>#DIV/0!</v>
      </c>
      <c r="H95" s="24" t="e">
        <f t="shared" si="42"/>
        <v>#DIV/0!</v>
      </c>
      <c r="I95" s="24">
        <f>'ModelParams Lw'!$B$6*EXP('ModelParams Lw'!$C$6*D95)</f>
        <v>-0.98585217513044054</v>
      </c>
      <c r="J95" s="24">
        <f>'ModelParams Lw'!$B$7*D95^2+'ModelParams Lw'!$C$7*D95+'ModelParams Lw'!$D$7</f>
        <v>-7.1</v>
      </c>
      <c r="K95" s="24">
        <f>'ModelParams Lw'!$B$8*D95^2+'ModelParams Lw'!$C$8*D95+'ModelParams Lw'!$D$8</f>
        <v>46.485999999999997</v>
      </c>
      <c r="L95" s="21" t="e">
        <f t="shared" si="56"/>
        <v>#DIV/0!</v>
      </c>
      <c r="M95" s="21" t="e">
        <f t="shared" si="55"/>
        <v>#DIV/0!</v>
      </c>
      <c r="N95" s="21" t="e">
        <f t="shared" si="55"/>
        <v>#DIV/0!</v>
      </c>
      <c r="O95" s="21" t="e">
        <f t="shared" si="55"/>
        <v>#DIV/0!</v>
      </c>
      <c r="P95" s="21" t="e">
        <f t="shared" si="55"/>
        <v>#DIV/0!</v>
      </c>
      <c r="Q95" s="21" t="e">
        <f t="shared" si="55"/>
        <v>#DIV/0!</v>
      </c>
      <c r="R95" s="21" t="e">
        <f t="shared" si="55"/>
        <v>#DIV/0!</v>
      </c>
      <c r="S95" s="21" t="e">
        <f t="shared" si="55"/>
        <v>#DIV/0!</v>
      </c>
      <c r="T95" s="24" t="e">
        <f>'ModelParams Lw'!$B$3+'ModelParams Lw'!$B$4*LOG10($B95/3600/(PI()/4*($D95/1000)^2))+'ModelParams Lw'!$B$5*LOG10(2*$H95/(1.2*($B95/3600/(PI()/4*($D95/1000)^2))^2))+10*LOG10($D95/1000)+L95</f>
        <v>#DIV/0!</v>
      </c>
      <c r="U95" s="24" t="e">
        <f>'ModelParams Lw'!$B$3+'ModelParams Lw'!$B$4*LOG10($B95/3600/(PI()/4*($D95/1000)^2))+'ModelParams Lw'!$B$5*LOG10(2*$H95/(1.2*($B95/3600/(PI()/4*($D95/1000)^2))^2))+10*LOG10($D95/1000)+M95</f>
        <v>#DIV/0!</v>
      </c>
      <c r="V95" s="24" t="e">
        <f>'ModelParams Lw'!$B$3+'ModelParams Lw'!$B$4*LOG10($B95/3600/(PI()/4*($D95/1000)^2))+'ModelParams Lw'!$B$5*LOG10(2*$H95/(1.2*($B95/3600/(PI()/4*($D95/1000)^2))^2))+10*LOG10($D95/1000)+N95</f>
        <v>#DIV/0!</v>
      </c>
      <c r="W95" s="24" t="e">
        <f>'ModelParams Lw'!$B$3+'ModelParams Lw'!$B$4*LOG10($B95/3600/(PI()/4*($D95/1000)^2))+'ModelParams Lw'!$B$5*LOG10(2*$H95/(1.2*($B95/3600/(PI()/4*($D95/1000)^2))^2))+10*LOG10($D95/1000)+O95</f>
        <v>#DIV/0!</v>
      </c>
      <c r="X95" s="24" t="e">
        <f>'ModelParams Lw'!$B$3+'ModelParams Lw'!$B$4*LOG10($B95/3600/(PI()/4*($D95/1000)^2))+'ModelParams Lw'!$B$5*LOG10(2*$H95/(1.2*($B95/3600/(PI()/4*($D95/1000)^2))^2))+10*LOG10($D95/1000)+P95</f>
        <v>#DIV/0!</v>
      </c>
      <c r="Y95" s="24" t="e">
        <f>'ModelParams Lw'!$B$3+'ModelParams Lw'!$B$4*LOG10($B95/3600/(PI()/4*($D95/1000)^2))+'ModelParams Lw'!$B$5*LOG10(2*$H95/(1.2*($B95/3600/(PI()/4*($D95/1000)^2))^2))+10*LOG10($D95/1000)+Q95</f>
        <v>#DIV/0!</v>
      </c>
      <c r="Z95" s="24" t="e">
        <f>'ModelParams Lw'!$B$3+'ModelParams Lw'!$B$4*LOG10($B95/3600/(PI()/4*($D95/1000)^2))+'ModelParams Lw'!$B$5*LOG10(2*$H95/(1.2*($B95/3600/(PI()/4*($D95/1000)^2))^2))+10*LOG10($D95/1000)+R95</f>
        <v>#DIV/0!</v>
      </c>
      <c r="AA95" s="24" t="e">
        <f>'ModelParams Lw'!$B$3+'ModelParams Lw'!$B$4*LOG10($B95/3600/(PI()/4*($D95/1000)^2))+'ModelParams Lw'!$B$5*LOG10(2*$H95/(1.2*($B95/3600/(PI()/4*($D95/1000)^2))^2))+10*LOG10($D95/1000)+S95</f>
        <v>#DIV/0!</v>
      </c>
      <c r="AB95" s="24" t="e">
        <f>10*LOG10(IF(T95="",0,POWER(10,((T95+'ModelParams Lw'!$O$4)/10))) +IF(U95="",0,POWER(10,((U95+'ModelParams Lw'!$P$4)/10))) +IF(V95="",0,POWER(10,((V95+'ModelParams Lw'!$Q$4)/10))) +IF(W95="",0,POWER(10,((W95+'ModelParams Lw'!$R$4)/10))) +IF(X95="",0,POWER(10,((X95+'ModelParams Lw'!$S$4)/10))) +IF(Y95="",0,POWER(10,((Y95+'ModelParams Lw'!$T$4)/10))) +IF(Z95="",0,POWER(10,((Z95+'ModelParams Lw'!$U$4)/10)))+IF(AA95="",0,POWER(10,((AA95+'ModelParams Lw'!$V$4)/10))))</f>
        <v>#DIV/0!</v>
      </c>
      <c r="AC95" s="24" t="e">
        <f t="shared" si="43"/>
        <v>#DIV/0!</v>
      </c>
      <c r="AD95" s="24" t="e">
        <f>(T95-'ModelParams Lw'!O$10)/'ModelParams Lw'!O$11</f>
        <v>#DIV/0!</v>
      </c>
      <c r="AE95" s="24" t="e">
        <f>(U95-'ModelParams Lw'!P$10)/'ModelParams Lw'!P$11</f>
        <v>#DIV/0!</v>
      </c>
      <c r="AF95" s="24" t="e">
        <f>(V95-'ModelParams Lw'!Q$10)/'ModelParams Lw'!Q$11</f>
        <v>#DIV/0!</v>
      </c>
      <c r="AG95" s="24" t="e">
        <f>(W95-'ModelParams Lw'!R$10)/'ModelParams Lw'!R$11</f>
        <v>#DIV/0!</v>
      </c>
      <c r="AH95" s="24" t="e">
        <f>(X95-'ModelParams Lw'!S$10)/'ModelParams Lw'!S$11</f>
        <v>#DIV/0!</v>
      </c>
      <c r="AI95" s="24" t="e">
        <f>(Y95-'ModelParams Lw'!T$10)/'ModelParams Lw'!T$11</f>
        <v>#DIV/0!</v>
      </c>
      <c r="AJ95" s="24" t="e">
        <f>(Z95-'ModelParams Lw'!U$10)/'ModelParams Lw'!U$11</f>
        <v>#DIV/0!</v>
      </c>
      <c r="AK95" s="24" t="e">
        <f>(AA95-'ModelParams Lw'!V$10)/'ModelParams Lw'!V$11</f>
        <v>#DIV/0!</v>
      </c>
      <c r="AL95" s="24" t="e">
        <f t="shared" si="44"/>
        <v>#DIV/0!</v>
      </c>
      <c r="AM95" s="24" t="e">
        <f>LOOKUP($G95,SilencerParams!$E$3:$E$98,SilencerParams!K$3:K$98)</f>
        <v>#DIV/0!</v>
      </c>
      <c r="AN95" s="24" t="e">
        <f>LOOKUP($G95,SilencerParams!$E$3:$E$98,SilencerParams!L$3:L$98)</f>
        <v>#DIV/0!</v>
      </c>
      <c r="AO95" s="24" t="e">
        <f>LOOKUP($G95,SilencerParams!$E$3:$E$98,SilencerParams!M$3:M$98)</f>
        <v>#DIV/0!</v>
      </c>
      <c r="AP95" s="24" t="e">
        <f>LOOKUP($G95,SilencerParams!$E$3:$E$98,SilencerParams!N$3:N$98)</f>
        <v>#DIV/0!</v>
      </c>
      <c r="AQ95" s="24" t="e">
        <f>LOOKUP($G95,SilencerParams!$E$3:$E$98,SilencerParams!O$3:O$98)</f>
        <v>#DIV/0!</v>
      </c>
      <c r="AR95" s="24" t="e">
        <f>LOOKUP($G95,SilencerParams!$E$3:$E$98,SilencerParams!P$3:P$98)</f>
        <v>#DIV/0!</v>
      </c>
      <c r="AS95" s="24" t="e">
        <f>LOOKUP($G95,SilencerParams!$E$3:$E$98,SilencerParams!Q$3:Q$98)</f>
        <v>#DIV/0!</v>
      </c>
      <c r="AT95" s="24" t="e">
        <f>LOOKUP($G95,SilencerParams!$E$3:$E$98,SilencerParams!R$3:R$98)</f>
        <v>#DIV/0!</v>
      </c>
      <c r="AU95" s="151" t="e">
        <f>LOOKUP($G95,SilencerParams!$E$3:$E$98,SilencerParams!S$3:S$98)</f>
        <v>#DIV/0!</v>
      </c>
      <c r="AV95" s="151" t="e">
        <f>LOOKUP($G95,SilencerParams!$E$3:$E$98,SilencerParams!T$3:T$98)</f>
        <v>#DIV/0!</v>
      </c>
      <c r="AW95" s="151" t="e">
        <f>LOOKUP($G95,SilencerParams!$E$3:$E$98,SilencerParams!U$3:U$98)</f>
        <v>#DIV/0!</v>
      </c>
      <c r="AX95" s="151" t="e">
        <f>LOOKUP($G95,SilencerParams!$E$3:$E$98,SilencerParams!V$3:V$98)</f>
        <v>#DIV/0!</v>
      </c>
      <c r="AY95" s="151" t="e">
        <f>LOOKUP($G95,SilencerParams!$E$3:$E$98,SilencerParams!W$3:W$98)</f>
        <v>#DIV/0!</v>
      </c>
      <c r="AZ95" s="151" t="e">
        <f>LOOKUP($G95,SilencerParams!$E$3:$E$98,SilencerParams!X$3:X$98)</f>
        <v>#DIV/0!</v>
      </c>
      <c r="BA95" s="151" t="e">
        <f>LOOKUP($G95,SilencerParams!$E$3:$E$98,SilencerParams!Y$3:Y$98)</f>
        <v>#DIV/0!</v>
      </c>
      <c r="BB95" s="151" t="e">
        <f>LOOKUP($G95,SilencerParams!$E$3:$E$98,SilencerParams!Z$3:Z$98)</f>
        <v>#DIV/0!</v>
      </c>
      <c r="BC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LOOKUP(IF(MROUND($AL95,2)&lt;=$AL95,CONCATENATE($D95,IF($F95&gt;=1000,$F95,CONCATENATE(0,$F95)),CONCATENATE(0,MROUND($AL95,2)+2)),CONCATENATE($D95,IF($F95&gt;=1000,$F95,CONCATENATE(0,$F95)),CONCATENATE(0,MROUND($AL95,2)-2))),SilencerParams!$E$3:$E$98,SilencerParams!S$3:S$98)</f>
        <v>#DIV/0!</v>
      </c>
      <c r="BD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LOOKUP(IF(MROUND($AL95,2)&lt;=$AL95,CONCATENATE($D95,IF($F95&gt;=1000,$F95,CONCATENATE(0,$F95)),CONCATENATE(0,MROUND($AL95,2)+2)),CONCATENATE($D95,IF($F95&gt;=1000,$F95,CONCATENATE(0,$F95)),CONCATENATE(0,MROUND($AL95,2)-2))),SilencerParams!$E$3:$E$98,SilencerParams!T$3:T$98)</f>
        <v>#DIV/0!</v>
      </c>
      <c r="BE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LOOKUP(IF(MROUND($AL95,2)&lt;=$AL95,CONCATENATE($D95,IF($F95&gt;=1000,$F95,CONCATENATE(0,$F95)),CONCATENATE(0,MROUND($AL95,2)+2)),CONCATENATE($D95,IF($F95&gt;=1000,$F95,CONCATENATE(0,$F95)),CONCATENATE(0,MROUND($AL95,2)-2))),SilencerParams!$E$3:$E$98,SilencerParams!U$3:U$98)</f>
        <v>#DIV/0!</v>
      </c>
      <c r="BF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LOOKUP(IF(MROUND($AL95,2)&lt;=$AL95,CONCATENATE($D95,IF($F95&gt;=1000,$F95,CONCATENATE(0,$F95)),CONCATENATE(0,MROUND($AL95,2)+2)),CONCATENATE($D95,IF($F95&gt;=1000,$F95,CONCATENATE(0,$F95)),CONCATENATE(0,MROUND($AL95,2)-2))),SilencerParams!$E$3:$E$98,SilencerParams!V$3:V$98)</f>
        <v>#DIV/0!</v>
      </c>
      <c r="BG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LOOKUP(IF(MROUND($AL95,2)&lt;=$AL95,CONCATENATE($D95,IF($F95&gt;=1000,$F95,CONCATENATE(0,$F95)),CONCATENATE(0,MROUND($AL95,2)+2)),CONCATENATE($D95,IF($F95&gt;=1000,$F95,CONCATENATE(0,$F95)),CONCATENATE(0,MROUND($AL95,2)-2))),SilencerParams!$E$3:$E$98,SilencerParams!W$3:W$98)</f>
        <v>#DIV/0!</v>
      </c>
      <c r="BH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LOOKUP(IF(MROUND($AL95,2)&lt;=$AL95,CONCATENATE($D95,IF($F95&gt;=1000,$F95,CONCATENATE(0,$F95)),CONCATENATE(0,MROUND($AL95,2)+2)),CONCATENATE($D95,IF($F95&gt;=1000,$F95,CONCATENATE(0,$F95)),CONCATENATE(0,MROUND($AL95,2)-2))),SilencerParams!$E$3:$E$98,SilencerParams!X$3:X$98)</f>
        <v>#DIV/0!</v>
      </c>
      <c r="BI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LOOKUP(IF(MROUND($AL95,2)&lt;=$AL95,CONCATENATE($D95,IF($F95&gt;=1000,$F95,CONCATENATE(0,$F95)),CONCATENATE(0,MROUND($AL95,2)+2)),CONCATENATE($D95,IF($F95&gt;=1000,$F95,CONCATENATE(0,$F95)),CONCATENATE(0,MROUND($AL95,2)-2))),SilencerParams!$E$3:$E$98,SilencerParams!Y$3:Y$98)</f>
        <v>#DIV/0!</v>
      </c>
      <c r="BJ95" s="151" t="e">
        <f>LOOKUP(IF(MROUND($AL95,2)&lt;=$AL95,CONCATENATE($D95,IF($F95&gt;=1000,$F95,CONCATENATE(0,$F95)),CONCATENATE(0,MROUND($AL95,2)+2)),CONCATENATE($D95,IF($F95&gt;=1000,$F95,CONCATENATE(0,$F95)),CONCATENATE(0,MROUND($AL95,2)-2))),SilencerParams!$E$3:$E$98,SilencerParams!Z$3:Z$98)</f>
        <v>#DIV/0!</v>
      </c>
      <c r="BK95" s="151" t="e">
        <f>IF($AL95&lt;2,LOOKUP(CONCATENATE($D95,IF($E95&gt;=1000,$E95,CONCATENATE(0,$E95)),"02"),SilencerParams!$E$3:$E$98,SilencerParams!S$3:S$98)/(LOG10(2)-LOG10(0.0001))*(LOG10($AL95)-LOG10(0.0001)),(BC95-AU95)/(LOG10(IF(MROUND($AL95,2)&lt;=$AL95,MROUND($AL95,2)+2,MROUND($AL95,2)-2))-LOG10(MROUND($AL95,2)))*(LOG10($AL95)-LOG10(MROUND($AL95,2)))+AU95)</f>
        <v>#DIV/0!</v>
      </c>
      <c r="BL95" s="151" t="e">
        <f>IF($AL95&lt;2,LOOKUP(CONCATENATE($D95,IF($E95&gt;=1000,$E95,CONCATENATE(0,$E95)),"02"),SilencerParams!$E$3:$E$98,SilencerParams!T$3:T$98)/(LOG10(2)-LOG10(0.0001))*(LOG10($AL95)-LOG10(0.0001)),(BD95-AV95)/(LOG10(IF(MROUND($AL95,2)&lt;=$AL95,MROUND($AL95,2)+2,MROUND($AL95,2)-2))-LOG10(MROUND($AL95,2)))*(LOG10($AL95)-LOG10(MROUND($AL95,2)))+AV95)</f>
        <v>#DIV/0!</v>
      </c>
      <c r="BM95" s="151" t="e">
        <f>IF($AL95&lt;2,LOOKUP(CONCATENATE($D95,IF($E95&gt;=1000,$E95,CONCATENATE(0,$E95)),"02"),SilencerParams!$E$3:$E$98,SilencerParams!U$3:U$98)/(LOG10(2)-LOG10(0.0001))*(LOG10($AL95)-LOG10(0.0001)),(BE95-AW95)/(LOG10(IF(MROUND($AL95,2)&lt;=$AL95,MROUND($AL95,2)+2,MROUND($AL95,2)-2))-LOG10(MROUND($AL95,2)))*(LOG10($AL95)-LOG10(MROUND($AL95,2)))+AW95)</f>
        <v>#DIV/0!</v>
      </c>
      <c r="BN95" s="151" t="e">
        <f>IF($AL95&lt;2,LOOKUP(CONCATENATE($D95,IF($E95&gt;=1000,$E95,CONCATENATE(0,$E95)),"02"),SilencerParams!$E$3:$E$98,SilencerParams!V$3:V$98)/(LOG10(2)-LOG10(0.0001))*(LOG10($AL95)-LOG10(0.0001)),(BF95-AX95)/(LOG10(IF(MROUND($AL95,2)&lt;=$AL95,MROUND($AL95,2)+2,MROUND($AL95,2)-2))-LOG10(MROUND($AL95,2)))*(LOG10($AL95)-LOG10(MROUND($AL95,2)))+AX95)</f>
        <v>#DIV/0!</v>
      </c>
      <c r="BO95" s="151" t="e">
        <f>IF($AL95&lt;2,LOOKUP(CONCATENATE($D95,IF($E95&gt;=1000,$E95,CONCATENATE(0,$E95)),"02"),SilencerParams!$E$3:$E$98,SilencerParams!W$3:W$98)/(LOG10(2)-LOG10(0.0001))*(LOG10($AL95)-LOG10(0.0001)),(BG95-AY95)/(LOG10(IF(MROUND($AL95,2)&lt;=$AL95,MROUND($AL95,2)+2,MROUND($AL95,2)-2))-LOG10(MROUND($AL95,2)))*(LOG10($AL95)-LOG10(MROUND($AL95,2)))+AY95)</f>
        <v>#DIV/0!</v>
      </c>
      <c r="BP95" s="151" t="e">
        <f>IF($AL95&lt;2,LOOKUP(CONCATENATE($D95,IF($E95&gt;=1000,$E95,CONCATENATE(0,$E95)),"02"),SilencerParams!$E$3:$E$98,SilencerParams!X$3:X$98)/(LOG10(2)-LOG10(0.0001))*(LOG10($AL95)-LOG10(0.0001)),(BH95-AZ95)/(LOG10(IF(MROUND($AL95,2)&lt;=$AL95,MROUND($AL95,2)+2,MROUND($AL95,2)-2))-LOG10(MROUND($AL95,2)))*(LOG10($AL95)-LOG10(MROUND($AL95,2)))+AZ95)</f>
        <v>#DIV/0!</v>
      </c>
      <c r="BQ95" s="151" t="e">
        <f>IF($AL95&lt;2,LOOKUP(CONCATENATE($D95,IF($E95&gt;=1000,$E95,CONCATENATE(0,$E95)),"02"),SilencerParams!$E$3:$E$98,SilencerParams!Y$3:Y$98)/(LOG10(2)-LOG10(0.0001))*(LOG10($AL95)-LOG10(0.0001)),(BI95-BA95)/(LOG10(IF(MROUND($AL95,2)&lt;=$AL95,MROUND($AL95,2)+2,MROUND($AL95,2)-2))-LOG10(MROUND($AL95,2)))*(LOG10($AL95)-LOG10(MROUND($AL95,2)))+BA95)</f>
        <v>#DIV/0!</v>
      </c>
      <c r="BR95" s="151" t="e">
        <f>IF($AL95&lt;2,LOOKUP(CONCATENATE($D95,IF($E95&gt;=1000,$E95,CONCATENATE(0,$E95)),"02"),SilencerParams!$E$3:$E$98,SilencerParams!Z$3:Z$98)/(LOG10(2)-LOG10(0.0001))*(LOG10($AL95)-LOG10(0.0001)),(BJ95-BB95)/(LOG10(IF(MROUND($AL95,2)&lt;=$AL95,MROUND($AL95,2)+2,MROUND($AL95,2)-2))-LOG10(MROUND($AL95,2)))*(LOG10($AL95)-LOG10(MROUND($AL95,2)))+BB95)</f>
        <v>#DIV/0!</v>
      </c>
      <c r="BS95" s="24" t="e">
        <f t="shared" si="45"/>
        <v>#DIV/0!</v>
      </c>
      <c r="BT95" s="24" t="e">
        <f t="shared" si="46"/>
        <v>#DIV/0!</v>
      </c>
      <c r="BU95" s="24" t="e">
        <f t="shared" si="47"/>
        <v>#DIV/0!</v>
      </c>
      <c r="BV95" s="24" t="e">
        <f t="shared" si="48"/>
        <v>#DIV/0!</v>
      </c>
      <c r="BW95" s="24" t="e">
        <f t="shared" si="49"/>
        <v>#DIV/0!</v>
      </c>
      <c r="BX95" s="24" t="e">
        <f t="shared" si="50"/>
        <v>#DIV/0!</v>
      </c>
      <c r="BY95" s="24" t="e">
        <f t="shared" si="51"/>
        <v>#DIV/0!</v>
      </c>
      <c r="BZ95" s="24" t="e">
        <f t="shared" si="52"/>
        <v>#DIV/0!</v>
      </c>
      <c r="CA95" s="24" t="e">
        <f>10*LOG10(IF(BS95="",0,POWER(10,((BS95+'ModelParams Lw'!$O$4)/10))) +IF(BT95="",0,POWER(10,((BT95+'ModelParams Lw'!$P$4)/10))) +IF(BU95="",0,POWER(10,((BU95+'ModelParams Lw'!$Q$4)/10))) +IF(BV95="",0,POWER(10,((BV95+'ModelParams Lw'!$R$4)/10))) +IF(BW95="",0,POWER(10,((BW95+'ModelParams Lw'!$S$4)/10))) +IF(BX95="",0,POWER(10,((BX95+'ModelParams Lw'!$T$4)/10))) +IF(BY95="",0,POWER(10,((BY95+'ModelParams Lw'!$U$4)/10)))+IF(BZ95="",0,POWER(10,((BZ95+'ModelParams Lw'!$V$4)/10))))</f>
        <v>#DIV/0!</v>
      </c>
      <c r="CB95" s="24" t="e">
        <f t="shared" si="53"/>
        <v>#DIV/0!</v>
      </c>
      <c r="CC95" s="24" t="e">
        <f>(BS95-'ModelParams Lw'!O$10)/'ModelParams Lw'!O$11</f>
        <v>#DIV/0!</v>
      </c>
      <c r="CD95" s="24" t="e">
        <f>(BT95-'ModelParams Lw'!P$10)/'ModelParams Lw'!P$11</f>
        <v>#DIV/0!</v>
      </c>
      <c r="CE95" s="24" t="e">
        <f>(BU95-'ModelParams Lw'!Q$10)/'ModelParams Lw'!Q$11</f>
        <v>#DIV/0!</v>
      </c>
      <c r="CF95" s="24" t="e">
        <f>(BV95-'ModelParams Lw'!R$10)/'ModelParams Lw'!R$11</f>
        <v>#DIV/0!</v>
      </c>
      <c r="CG95" s="24" t="e">
        <f>(BW95-'ModelParams Lw'!S$10)/'ModelParams Lw'!S$11</f>
        <v>#DIV/0!</v>
      </c>
      <c r="CH95" s="24" t="e">
        <f>(BX95-'ModelParams Lw'!T$10)/'ModelParams Lw'!T$11</f>
        <v>#DIV/0!</v>
      </c>
      <c r="CI95" s="24" t="e">
        <f>(BY95-'ModelParams Lw'!U$10)/'ModelParams Lw'!U$11</f>
        <v>#DIV/0!</v>
      </c>
      <c r="CJ95" s="24" t="e">
        <f>(BZ95-'ModelParams Lw'!V$10)/'ModelParams Lw'!V$11</f>
        <v>#DIV/0!</v>
      </c>
      <c r="CK95" s="24">
        <f>IF(Calcul!$E100="SW",'ModelParams Lw'!C$18+'ModelParams Lw'!C$19*LOG(CK$3)+'ModelParams Lw'!C$20*(PI()/4*($D95/1000)^2),IF('ModelParams Lw'!C$21+'ModelParams Lw'!C$22*LOG(CK$3)+'ModelParams Lw'!C$23*(PI()/4*($D95/1000)^2)&lt;'ModelParams Lw'!C$18+'ModelParams Lw'!C$19*LOG(CK$3)+'ModelParams Lw'!C$20*(PI()/4*($D95/1000)^2),'ModelParams Lw'!C$18+'ModelParams Lw'!C$19*LOG(CK$3)+'ModelParams Lw'!C$20*(PI()/4*($D95/1000)^2),'ModelParams Lw'!C$21+'ModelParams Lw'!C$22*LOG(CK$3)+'ModelParams Lw'!C$23*(PI()/4*($D95/1000)^2)))</f>
        <v>31.246735224896717</v>
      </c>
      <c r="CL95" s="24">
        <f>IF(Calcul!$E100="SW",'ModelParams Lw'!D$18+'ModelParams Lw'!D$19*LOG(CL$3)+'ModelParams Lw'!D$20*(PI()/4*($D95/1000)^2),IF('ModelParams Lw'!D$21+'ModelParams Lw'!D$22*LOG(CL$3)+'ModelParams Lw'!D$23*(PI()/4*($D95/1000)^2)&lt;'ModelParams Lw'!D$18+'ModelParams Lw'!D$19*LOG(CL$3)+'ModelParams Lw'!D$20*(PI()/4*($D95/1000)^2),'ModelParams Lw'!D$18+'ModelParams Lw'!D$19*LOG(CL$3)+'ModelParams Lw'!D$20*(PI()/4*($D95/1000)^2),'ModelParams Lw'!D$21+'ModelParams Lw'!D$22*LOG(CL$3)+'ModelParams Lw'!D$23*(PI()/4*($D95/1000)^2)))</f>
        <v>39.203910379364636</v>
      </c>
      <c r="CM95" s="24">
        <f>IF(Calcul!$E100="SW",'ModelParams Lw'!E$18+'ModelParams Lw'!E$19*LOG(CM$3)+'ModelParams Lw'!E$20*(PI()/4*($D95/1000)^2),IF('ModelParams Lw'!E$21+'ModelParams Lw'!E$22*LOG(CM$3)+'ModelParams Lw'!E$23*(PI()/4*($D95/1000)^2)&lt;'ModelParams Lw'!E$18+'ModelParams Lw'!E$19*LOG(CM$3)+'ModelParams Lw'!E$20*(PI()/4*($D95/1000)^2),'ModelParams Lw'!E$18+'ModelParams Lw'!E$19*LOG(CM$3)+'ModelParams Lw'!E$20*(PI()/4*($D95/1000)^2),'ModelParams Lw'!E$21+'ModelParams Lw'!E$22*LOG(CM$3)+'ModelParams Lw'!E$23*(PI()/4*($D95/1000)^2)))</f>
        <v>38.761096154158118</v>
      </c>
      <c r="CN95" s="24">
        <f>IF(Calcul!$E100="SW",'ModelParams Lw'!F$18+'ModelParams Lw'!F$19*LOG(CN$3)+'ModelParams Lw'!F$20*(PI()/4*($D95/1000)^2),IF('ModelParams Lw'!F$21+'ModelParams Lw'!F$22*LOG(CN$3)+'ModelParams Lw'!F$23*(PI()/4*($D95/1000)^2)&lt;'ModelParams Lw'!F$18+'ModelParams Lw'!F$19*LOG(CN$3)+'ModelParams Lw'!F$20*(PI()/4*($D95/1000)^2),'ModelParams Lw'!F$18+'ModelParams Lw'!F$19*LOG(CN$3)+'ModelParams Lw'!F$20*(PI()/4*($D95/1000)^2),'ModelParams Lw'!F$21+'ModelParams Lw'!F$22*LOG(CN$3)+'ModelParams Lw'!F$23*(PI()/4*($D95/1000)^2)))</f>
        <v>42.457901012674256</v>
      </c>
      <c r="CO95" s="24">
        <f>IF(Calcul!$E100="SW",'ModelParams Lw'!G$18+'ModelParams Lw'!G$19*LOG(CO$3)+'ModelParams Lw'!G$20*(PI()/4*($D95/1000)^2),IF('ModelParams Lw'!G$21+'ModelParams Lw'!G$22*LOG(CO$3)+'ModelParams Lw'!G$23*(PI()/4*($D95/1000)^2)&lt;'ModelParams Lw'!G$18+'ModelParams Lw'!G$19*LOG(CO$3)+'ModelParams Lw'!G$20*(PI()/4*($D95/1000)^2),'ModelParams Lw'!G$18+'ModelParams Lw'!G$19*LOG(CO$3)+'ModelParams Lw'!G$20*(PI()/4*($D95/1000)^2),'ModelParams Lw'!G$21+'ModelParams Lw'!G$22*LOG(CO$3)+'ModelParams Lw'!G$23*(PI()/4*($D95/1000)^2)))</f>
        <v>39.983812335865188</v>
      </c>
      <c r="CP95" s="24">
        <f>IF(Calcul!$E100="SW",'ModelParams Lw'!H$18+'ModelParams Lw'!H$19*LOG(CP$3)+'ModelParams Lw'!H$20*(PI()/4*($D95/1000)^2),IF('ModelParams Lw'!H$21+'ModelParams Lw'!H$22*LOG(CP$3)+'ModelParams Lw'!H$23*(PI()/4*($D95/1000)^2)&lt;'ModelParams Lw'!H$18+'ModelParams Lw'!H$19*LOG(CP$3)+'ModelParams Lw'!H$20*(PI()/4*($D95/1000)^2),'ModelParams Lw'!H$18+'ModelParams Lw'!H$19*LOG(CP$3)+'ModelParams Lw'!H$20*(PI()/4*($D95/1000)^2),'ModelParams Lw'!H$21+'ModelParams Lw'!H$22*LOG(CP$3)+'ModelParams Lw'!H$23*(PI()/4*($D95/1000)^2)))</f>
        <v>40.306137042572608</v>
      </c>
      <c r="CQ95" s="24">
        <f>IF(Calcul!$E100="SW",'ModelParams Lw'!I$18+'ModelParams Lw'!I$19*LOG(CQ$3)+'ModelParams Lw'!I$20*(PI()/4*($D95/1000)^2),IF('ModelParams Lw'!I$21+'ModelParams Lw'!I$22*LOG(CQ$3)+'ModelParams Lw'!I$23*(PI()/4*($D95/1000)^2)&lt;'ModelParams Lw'!I$18+'ModelParams Lw'!I$19*LOG(CQ$3)+'ModelParams Lw'!I$20*(PI()/4*($D95/1000)^2),'ModelParams Lw'!I$18+'ModelParams Lw'!I$19*LOG(CQ$3)+'ModelParams Lw'!I$20*(PI()/4*($D95/1000)^2),'ModelParams Lw'!I$21+'ModelParams Lw'!I$22*LOG(CQ$3)+'ModelParams Lw'!I$23*(PI()/4*($D95/1000)^2)))</f>
        <v>35.604370798776131</v>
      </c>
      <c r="CR95" s="24">
        <f>IF(Calcul!$E100="SW",'ModelParams Lw'!J$18+'ModelParams Lw'!J$19*LOG(CR$3)+'ModelParams Lw'!J$20*(PI()/4*($D95/1000)^2),IF('ModelParams Lw'!J$21+'ModelParams Lw'!J$22*LOG(CR$3)+'ModelParams Lw'!J$23*(PI()/4*($D95/1000)^2)&lt;'ModelParams Lw'!J$18+'ModelParams Lw'!J$19*LOG(CR$3)+'ModelParams Lw'!J$20*(PI()/4*($D95/1000)^2),'ModelParams Lw'!J$18+'ModelParams Lw'!J$19*LOG(CR$3)+'ModelParams Lw'!J$20*(PI()/4*($D95/1000)^2),'ModelParams Lw'!J$21+'ModelParams Lw'!J$22*LOG(CR$3)+'ModelParams Lw'!J$23*(PI()/4*($D95/1000)^2)))</f>
        <v>26.405199060578074</v>
      </c>
      <c r="CS95" s="24" t="e">
        <f t="shared" si="30"/>
        <v>#DIV/0!</v>
      </c>
      <c r="CT95" s="24" t="e">
        <f t="shared" si="31"/>
        <v>#DIV/0!</v>
      </c>
      <c r="CU95" s="24" t="e">
        <f t="shared" si="32"/>
        <v>#DIV/0!</v>
      </c>
      <c r="CV95" s="24" t="e">
        <f t="shared" si="33"/>
        <v>#DIV/0!</v>
      </c>
      <c r="CW95" s="24" t="e">
        <f t="shared" si="34"/>
        <v>#DIV/0!</v>
      </c>
      <c r="CX95" s="24" t="e">
        <f t="shared" si="35"/>
        <v>#DIV/0!</v>
      </c>
      <c r="CY95" s="24" t="e">
        <f t="shared" si="36"/>
        <v>#DIV/0!</v>
      </c>
      <c r="CZ95" s="24" t="e">
        <f t="shared" si="37"/>
        <v>#DIV/0!</v>
      </c>
      <c r="DA95" s="24" t="e">
        <f>10*LOG10(IF(CS95="",0,POWER(10,((CS95+'ModelParams Lw'!$O$4)/10))) +IF(CT95="",0,POWER(10,((CT95+'ModelParams Lw'!$P$4)/10))) +IF(CU95="",0,POWER(10,((CU95+'ModelParams Lw'!$Q$4)/10))) +IF(CV95="",0,POWER(10,((CV95+'ModelParams Lw'!$R$4)/10))) +IF(CW95="",0,POWER(10,((CW95+'ModelParams Lw'!$S$4)/10))) +IF(CX95="",0,POWER(10,((CX95+'ModelParams Lw'!$T$4)/10))) +IF(CY95="",0,POWER(10,((CY95+'ModelParams Lw'!$U$4)/10)))+IF(CZ95="",0,POWER(10,((CZ95+'ModelParams Lw'!$V$4)/10))))</f>
        <v>#DIV/0!</v>
      </c>
      <c r="DB95" s="24" t="e">
        <f t="shared" si="54"/>
        <v>#DIV/0!</v>
      </c>
      <c r="DC95" s="24" t="e">
        <f>(CS95-'ModelParams Lw'!$O$10)/'ModelParams Lw'!$O$11</f>
        <v>#DIV/0!</v>
      </c>
      <c r="DD95" s="24" t="e">
        <f>(CT95-'ModelParams Lw'!$P$10)/'ModelParams Lw'!$P$11</f>
        <v>#DIV/0!</v>
      </c>
      <c r="DE95" s="24" t="e">
        <f>(CU95-'ModelParams Lw'!$Q$10)/'ModelParams Lw'!$Q$11</f>
        <v>#DIV/0!</v>
      </c>
      <c r="DF95" s="24" t="e">
        <f>(CV95-'ModelParams Lw'!$R$10)/'ModelParams Lw'!$R$11</f>
        <v>#DIV/0!</v>
      </c>
      <c r="DG95" s="24" t="e">
        <f>(CW95-'ModelParams Lw'!$S$10)/'ModelParams Lw'!$S$11</f>
        <v>#DIV/0!</v>
      </c>
      <c r="DH95" s="24" t="e">
        <f>(CX95-'ModelParams Lw'!$T$10)/'ModelParams Lw'!$T$11</f>
        <v>#DIV/0!</v>
      </c>
      <c r="DI95" s="24" t="e">
        <f>(CY95-'ModelParams Lw'!$U$10)/'ModelParams Lw'!$U$11</f>
        <v>#DIV/0!</v>
      </c>
      <c r="DJ95" s="24" t="e">
        <f>(CZ95-'ModelParams Lw'!$V$10)/'ModelParams Lw'!$V$11</f>
        <v>#DIV/0!</v>
      </c>
    </row>
    <row r="96" spans="1:114">
      <c r="A96" s="12">
        <f>Calcul!B98</f>
        <v>0</v>
      </c>
      <c r="B96" s="12">
        <f t="shared" si="38"/>
        <v>0</v>
      </c>
      <c r="C96" s="12">
        <f>Calcul!C98</f>
        <v>0</v>
      </c>
      <c r="D96" s="12">
        <f>Calcul!D101</f>
        <v>0</v>
      </c>
      <c r="E96" s="12">
        <f t="shared" si="39"/>
        <v>400</v>
      </c>
      <c r="F96" s="12">
        <f t="shared" si="40"/>
        <v>900</v>
      </c>
      <c r="G96" s="12" t="e">
        <f t="shared" si="41"/>
        <v>#DIV/0!</v>
      </c>
      <c r="H96" s="24" t="e">
        <f t="shared" si="42"/>
        <v>#DIV/0!</v>
      </c>
      <c r="I96" s="24">
        <f>'ModelParams Lw'!$B$6*EXP('ModelParams Lw'!$C$6*D96)</f>
        <v>-0.98585217513044054</v>
      </c>
      <c r="J96" s="24">
        <f>'ModelParams Lw'!$B$7*D96^2+'ModelParams Lw'!$C$7*D96+'ModelParams Lw'!$D$7</f>
        <v>-7.1</v>
      </c>
      <c r="K96" s="24">
        <f>'ModelParams Lw'!$B$8*D96^2+'ModelParams Lw'!$C$8*D96+'ModelParams Lw'!$D$8</f>
        <v>46.485999999999997</v>
      </c>
      <c r="L96" s="21" t="e">
        <f t="shared" si="56"/>
        <v>#DIV/0!</v>
      </c>
      <c r="M96" s="21" t="e">
        <f t="shared" si="55"/>
        <v>#DIV/0!</v>
      </c>
      <c r="N96" s="21" t="e">
        <f t="shared" si="55"/>
        <v>#DIV/0!</v>
      </c>
      <c r="O96" s="21" t="e">
        <f t="shared" si="55"/>
        <v>#DIV/0!</v>
      </c>
      <c r="P96" s="21" t="e">
        <f t="shared" si="55"/>
        <v>#DIV/0!</v>
      </c>
      <c r="Q96" s="21" t="e">
        <f t="shared" si="55"/>
        <v>#DIV/0!</v>
      </c>
      <c r="R96" s="21" t="e">
        <f t="shared" si="55"/>
        <v>#DIV/0!</v>
      </c>
      <c r="S96" s="21" t="e">
        <f t="shared" si="55"/>
        <v>#DIV/0!</v>
      </c>
      <c r="T96" s="24" t="e">
        <f>'ModelParams Lw'!$B$3+'ModelParams Lw'!$B$4*LOG10($B96/3600/(PI()/4*($D96/1000)^2))+'ModelParams Lw'!$B$5*LOG10(2*$H96/(1.2*($B96/3600/(PI()/4*($D96/1000)^2))^2))+10*LOG10($D96/1000)+L96</f>
        <v>#DIV/0!</v>
      </c>
      <c r="U96" s="24" t="e">
        <f>'ModelParams Lw'!$B$3+'ModelParams Lw'!$B$4*LOG10($B96/3600/(PI()/4*($D96/1000)^2))+'ModelParams Lw'!$B$5*LOG10(2*$H96/(1.2*($B96/3600/(PI()/4*($D96/1000)^2))^2))+10*LOG10($D96/1000)+M96</f>
        <v>#DIV/0!</v>
      </c>
      <c r="V96" s="24" t="e">
        <f>'ModelParams Lw'!$B$3+'ModelParams Lw'!$B$4*LOG10($B96/3600/(PI()/4*($D96/1000)^2))+'ModelParams Lw'!$B$5*LOG10(2*$H96/(1.2*($B96/3600/(PI()/4*($D96/1000)^2))^2))+10*LOG10($D96/1000)+N96</f>
        <v>#DIV/0!</v>
      </c>
      <c r="W96" s="24" t="e">
        <f>'ModelParams Lw'!$B$3+'ModelParams Lw'!$B$4*LOG10($B96/3600/(PI()/4*($D96/1000)^2))+'ModelParams Lw'!$B$5*LOG10(2*$H96/(1.2*($B96/3600/(PI()/4*($D96/1000)^2))^2))+10*LOG10($D96/1000)+O96</f>
        <v>#DIV/0!</v>
      </c>
      <c r="X96" s="24" t="e">
        <f>'ModelParams Lw'!$B$3+'ModelParams Lw'!$B$4*LOG10($B96/3600/(PI()/4*($D96/1000)^2))+'ModelParams Lw'!$B$5*LOG10(2*$H96/(1.2*($B96/3600/(PI()/4*($D96/1000)^2))^2))+10*LOG10($D96/1000)+P96</f>
        <v>#DIV/0!</v>
      </c>
      <c r="Y96" s="24" t="e">
        <f>'ModelParams Lw'!$B$3+'ModelParams Lw'!$B$4*LOG10($B96/3600/(PI()/4*($D96/1000)^2))+'ModelParams Lw'!$B$5*LOG10(2*$H96/(1.2*($B96/3600/(PI()/4*($D96/1000)^2))^2))+10*LOG10($D96/1000)+Q96</f>
        <v>#DIV/0!</v>
      </c>
      <c r="Z96" s="24" t="e">
        <f>'ModelParams Lw'!$B$3+'ModelParams Lw'!$B$4*LOG10($B96/3600/(PI()/4*($D96/1000)^2))+'ModelParams Lw'!$B$5*LOG10(2*$H96/(1.2*($B96/3600/(PI()/4*($D96/1000)^2))^2))+10*LOG10($D96/1000)+R96</f>
        <v>#DIV/0!</v>
      </c>
      <c r="AA96" s="24" t="e">
        <f>'ModelParams Lw'!$B$3+'ModelParams Lw'!$B$4*LOG10($B96/3600/(PI()/4*($D96/1000)^2))+'ModelParams Lw'!$B$5*LOG10(2*$H96/(1.2*($B96/3600/(PI()/4*($D96/1000)^2))^2))+10*LOG10($D96/1000)+S96</f>
        <v>#DIV/0!</v>
      </c>
      <c r="AB96" s="24" t="e">
        <f>10*LOG10(IF(T96="",0,POWER(10,((T96+'ModelParams Lw'!$O$4)/10))) +IF(U96="",0,POWER(10,((U96+'ModelParams Lw'!$P$4)/10))) +IF(V96="",0,POWER(10,((V96+'ModelParams Lw'!$Q$4)/10))) +IF(W96="",0,POWER(10,((W96+'ModelParams Lw'!$R$4)/10))) +IF(X96="",0,POWER(10,((X96+'ModelParams Lw'!$S$4)/10))) +IF(Y96="",0,POWER(10,((Y96+'ModelParams Lw'!$T$4)/10))) +IF(Z96="",0,POWER(10,((Z96+'ModelParams Lw'!$U$4)/10)))+IF(AA96="",0,POWER(10,((AA96+'ModelParams Lw'!$V$4)/10))))</f>
        <v>#DIV/0!</v>
      </c>
      <c r="AC96" s="24" t="e">
        <f t="shared" si="43"/>
        <v>#DIV/0!</v>
      </c>
      <c r="AD96" s="24" t="e">
        <f>(T96-'ModelParams Lw'!O$10)/'ModelParams Lw'!O$11</f>
        <v>#DIV/0!</v>
      </c>
      <c r="AE96" s="24" t="e">
        <f>(U96-'ModelParams Lw'!P$10)/'ModelParams Lw'!P$11</f>
        <v>#DIV/0!</v>
      </c>
      <c r="AF96" s="24" t="e">
        <f>(V96-'ModelParams Lw'!Q$10)/'ModelParams Lw'!Q$11</f>
        <v>#DIV/0!</v>
      </c>
      <c r="AG96" s="24" t="e">
        <f>(W96-'ModelParams Lw'!R$10)/'ModelParams Lw'!R$11</f>
        <v>#DIV/0!</v>
      </c>
      <c r="AH96" s="24" t="e">
        <f>(X96-'ModelParams Lw'!S$10)/'ModelParams Lw'!S$11</f>
        <v>#DIV/0!</v>
      </c>
      <c r="AI96" s="24" t="e">
        <f>(Y96-'ModelParams Lw'!T$10)/'ModelParams Lw'!T$11</f>
        <v>#DIV/0!</v>
      </c>
      <c r="AJ96" s="24" t="e">
        <f>(Z96-'ModelParams Lw'!U$10)/'ModelParams Lw'!U$11</f>
        <v>#DIV/0!</v>
      </c>
      <c r="AK96" s="24" t="e">
        <f>(AA96-'ModelParams Lw'!V$10)/'ModelParams Lw'!V$11</f>
        <v>#DIV/0!</v>
      </c>
      <c r="AL96" s="24" t="e">
        <f t="shared" si="44"/>
        <v>#DIV/0!</v>
      </c>
      <c r="AM96" s="24" t="e">
        <f>LOOKUP($G96,SilencerParams!$E$3:$E$98,SilencerParams!K$3:K$98)</f>
        <v>#DIV/0!</v>
      </c>
      <c r="AN96" s="24" t="e">
        <f>LOOKUP($G96,SilencerParams!$E$3:$E$98,SilencerParams!L$3:L$98)</f>
        <v>#DIV/0!</v>
      </c>
      <c r="AO96" s="24" t="e">
        <f>LOOKUP($G96,SilencerParams!$E$3:$E$98,SilencerParams!M$3:M$98)</f>
        <v>#DIV/0!</v>
      </c>
      <c r="AP96" s="24" t="e">
        <f>LOOKUP($G96,SilencerParams!$E$3:$E$98,SilencerParams!N$3:N$98)</f>
        <v>#DIV/0!</v>
      </c>
      <c r="AQ96" s="24" t="e">
        <f>LOOKUP($G96,SilencerParams!$E$3:$E$98,SilencerParams!O$3:O$98)</f>
        <v>#DIV/0!</v>
      </c>
      <c r="AR96" s="24" t="e">
        <f>LOOKUP($G96,SilencerParams!$E$3:$E$98,SilencerParams!P$3:P$98)</f>
        <v>#DIV/0!</v>
      </c>
      <c r="AS96" s="24" t="e">
        <f>LOOKUP($G96,SilencerParams!$E$3:$E$98,SilencerParams!Q$3:Q$98)</f>
        <v>#DIV/0!</v>
      </c>
      <c r="AT96" s="24" t="e">
        <f>LOOKUP($G96,SilencerParams!$E$3:$E$98,SilencerParams!R$3:R$98)</f>
        <v>#DIV/0!</v>
      </c>
      <c r="AU96" s="151" t="e">
        <f>LOOKUP($G96,SilencerParams!$E$3:$E$98,SilencerParams!S$3:S$98)</f>
        <v>#DIV/0!</v>
      </c>
      <c r="AV96" s="151" t="e">
        <f>LOOKUP($G96,SilencerParams!$E$3:$E$98,SilencerParams!T$3:T$98)</f>
        <v>#DIV/0!</v>
      </c>
      <c r="AW96" s="151" t="e">
        <f>LOOKUP($G96,SilencerParams!$E$3:$E$98,SilencerParams!U$3:U$98)</f>
        <v>#DIV/0!</v>
      </c>
      <c r="AX96" s="151" t="e">
        <f>LOOKUP($G96,SilencerParams!$E$3:$E$98,SilencerParams!V$3:V$98)</f>
        <v>#DIV/0!</v>
      </c>
      <c r="AY96" s="151" t="e">
        <f>LOOKUP($G96,SilencerParams!$E$3:$E$98,SilencerParams!W$3:W$98)</f>
        <v>#DIV/0!</v>
      </c>
      <c r="AZ96" s="151" t="e">
        <f>LOOKUP($G96,SilencerParams!$E$3:$E$98,SilencerParams!X$3:X$98)</f>
        <v>#DIV/0!</v>
      </c>
      <c r="BA96" s="151" t="e">
        <f>LOOKUP($G96,SilencerParams!$E$3:$E$98,SilencerParams!Y$3:Y$98)</f>
        <v>#DIV/0!</v>
      </c>
      <c r="BB96" s="151" t="e">
        <f>LOOKUP($G96,SilencerParams!$E$3:$E$98,SilencerParams!Z$3:Z$98)</f>
        <v>#DIV/0!</v>
      </c>
      <c r="BC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LOOKUP(IF(MROUND($AL96,2)&lt;=$AL96,CONCATENATE($D96,IF($F96&gt;=1000,$F96,CONCATENATE(0,$F96)),CONCATENATE(0,MROUND($AL96,2)+2)),CONCATENATE($D96,IF($F96&gt;=1000,$F96,CONCATENATE(0,$F96)),CONCATENATE(0,MROUND($AL96,2)-2))),SilencerParams!$E$3:$E$98,SilencerParams!S$3:S$98)</f>
        <v>#DIV/0!</v>
      </c>
      <c r="BD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LOOKUP(IF(MROUND($AL96,2)&lt;=$AL96,CONCATENATE($D96,IF($F96&gt;=1000,$F96,CONCATENATE(0,$F96)),CONCATENATE(0,MROUND($AL96,2)+2)),CONCATENATE($D96,IF($F96&gt;=1000,$F96,CONCATENATE(0,$F96)),CONCATENATE(0,MROUND($AL96,2)-2))),SilencerParams!$E$3:$E$98,SilencerParams!T$3:T$98)</f>
        <v>#DIV/0!</v>
      </c>
      <c r="BE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LOOKUP(IF(MROUND($AL96,2)&lt;=$AL96,CONCATENATE($D96,IF($F96&gt;=1000,$F96,CONCATENATE(0,$F96)),CONCATENATE(0,MROUND($AL96,2)+2)),CONCATENATE($D96,IF($F96&gt;=1000,$F96,CONCATENATE(0,$F96)),CONCATENATE(0,MROUND($AL96,2)-2))),SilencerParams!$E$3:$E$98,SilencerParams!U$3:U$98)</f>
        <v>#DIV/0!</v>
      </c>
      <c r="BF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LOOKUP(IF(MROUND($AL96,2)&lt;=$AL96,CONCATENATE($D96,IF($F96&gt;=1000,$F96,CONCATENATE(0,$F96)),CONCATENATE(0,MROUND($AL96,2)+2)),CONCATENATE($D96,IF($F96&gt;=1000,$F96,CONCATENATE(0,$F96)),CONCATENATE(0,MROUND($AL96,2)-2))),SilencerParams!$E$3:$E$98,SilencerParams!V$3:V$98)</f>
        <v>#DIV/0!</v>
      </c>
      <c r="BG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LOOKUP(IF(MROUND($AL96,2)&lt;=$AL96,CONCATENATE($D96,IF($F96&gt;=1000,$F96,CONCATENATE(0,$F96)),CONCATENATE(0,MROUND($AL96,2)+2)),CONCATENATE($D96,IF($F96&gt;=1000,$F96,CONCATENATE(0,$F96)),CONCATENATE(0,MROUND($AL96,2)-2))),SilencerParams!$E$3:$E$98,SilencerParams!W$3:W$98)</f>
        <v>#DIV/0!</v>
      </c>
      <c r="BH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LOOKUP(IF(MROUND($AL96,2)&lt;=$AL96,CONCATENATE($D96,IF($F96&gt;=1000,$F96,CONCATENATE(0,$F96)),CONCATENATE(0,MROUND($AL96,2)+2)),CONCATENATE($D96,IF($F96&gt;=1000,$F96,CONCATENATE(0,$F96)),CONCATENATE(0,MROUND($AL96,2)-2))),SilencerParams!$E$3:$E$98,SilencerParams!X$3:X$98)</f>
        <v>#DIV/0!</v>
      </c>
      <c r="BI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LOOKUP(IF(MROUND($AL96,2)&lt;=$AL96,CONCATENATE($D96,IF($F96&gt;=1000,$F96,CONCATENATE(0,$F96)),CONCATENATE(0,MROUND($AL96,2)+2)),CONCATENATE($D96,IF($F96&gt;=1000,$F96,CONCATENATE(0,$F96)),CONCATENATE(0,MROUND($AL96,2)-2))),SilencerParams!$E$3:$E$98,SilencerParams!Y$3:Y$98)</f>
        <v>#DIV/0!</v>
      </c>
      <c r="BJ96" s="151" t="e">
        <f>LOOKUP(IF(MROUND($AL96,2)&lt;=$AL96,CONCATENATE($D96,IF($F96&gt;=1000,$F96,CONCATENATE(0,$F96)),CONCATENATE(0,MROUND($AL96,2)+2)),CONCATENATE($D96,IF($F96&gt;=1000,$F96,CONCATENATE(0,$F96)),CONCATENATE(0,MROUND($AL96,2)-2))),SilencerParams!$E$3:$E$98,SilencerParams!Z$3:Z$98)</f>
        <v>#DIV/0!</v>
      </c>
      <c r="BK96" s="151" t="e">
        <f>IF($AL96&lt;2,LOOKUP(CONCATENATE($D96,IF($E96&gt;=1000,$E96,CONCATENATE(0,$E96)),"02"),SilencerParams!$E$3:$E$98,SilencerParams!S$3:S$98)/(LOG10(2)-LOG10(0.0001))*(LOG10($AL96)-LOG10(0.0001)),(BC96-AU96)/(LOG10(IF(MROUND($AL96,2)&lt;=$AL96,MROUND($AL96,2)+2,MROUND($AL96,2)-2))-LOG10(MROUND($AL96,2)))*(LOG10($AL96)-LOG10(MROUND($AL96,2)))+AU96)</f>
        <v>#DIV/0!</v>
      </c>
      <c r="BL96" s="151" t="e">
        <f>IF($AL96&lt;2,LOOKUP(CONCATENATE($D96,IF($E96&gt;=1000,$E96,CONCATENATE(0,$E96)),"02"),SilencerParams!$E$3:$E$98,SilencerParams!T$3:T$98)/(LOG10(2)-LOG10(0.0001))*(LOG10($AL96)-LOG10(0.0001)),(BD96-AV96)/(LOG10(IF(MROUND($AL96,2)&lt;=$AL96,MROUND($AL96,2)+2,MROUND($AL96,2)-2))-LOG10(MROUND($AL96,2)))*(LOG10($AL96)-LOG10(MROUND($AL96,2)))+AV96)</f>
        <v>#DIV/0!</v>
      </c>
      <c r="BM96" s="151" t="e">
        <f>IF($AL96&lt;2,LOOKUP(CONCATENATE($D96,IF($E96&gt;=1000,$E96,CONCATENATE(0,$E96)),"02"),SilencerParams!$E$3:$E$98,SilencerParams!U$3:U$98)/(LOG10(2)-LOG10(0.0001))*(LOG10($AL96)-LOG10(0.0001)),(BE96-AW96)/(LOG10(IF(MROUND($AL96,2)&lt;=$AL96,MROUND($AL96,2)+2,MROUND($AL96,2)-2))-LOG10(MROUND($AL96,2)))*(LOG10($AL96)-LOG10(MROUND($AL96,2)))+AW96)</f>
        <v>#DIV/0!</v>
      </c>
      <c r="BN96" s="151" t="e">
        <f>IF($AL96&lt;2,LOOKUP(CONCATENATE($D96,IF($E96&gt;=1000,$E96,CONCATENATE(0,$E96)),"02"),SilencerParams!$E$3:$E$98,SilencerParams!V$3:V$98)/(LOG10(2)-LOG10(0.0001))*(LOG10($AL96)-LOG10(0.0001)),(BF96-AX96)/(LOG10(IF(MROUND($AL96,2)&lt;=$AL96,MROUND($AL96,2)+2,MROUND($AL96,2)-2))-LOG10(MROUND($AL96,2)))*(LOG10($AL96)-LOG10(MROUND($AL96,2)))+AX96)</f>
        <v>#DIV/0!</v>
      </c>
      <c r="BO96" s="151" t="e">
        <f>IF($AL96&lt;2,LOOKUP(CONCATENATE($D96,IF($E96&gt;=1000,$E96,CONCATENATE(0,$E96)),"02"),SilencerParams!$E$3:$E$98,SilencerParams!W$3:W$98)/(LOG10(2)-LOG10(0.0001))*(LOG10($AL96)-LOG10(0.0001)),(BG96-AY96)/(LOG10(IF(MROUND($AL96,2)&lt;=$AL96,MROUND($AL96,2)+2,MROUND($AL96,2)-2))-LOG10(MROUND($AL96,2)))*(LOG10($AL96)-LOG10(MROUND($AL96,2)))+AY96)</f>
        <v>#DIV/0!</v>
      </c>
      <c r="BP96" s="151" t="e">
        <f>IF($AL96&lt;2,LOOKUP(CONCATENATE($D96,IF($E96&gt;=1000,$E96,CONCATENATE(0,$E96)),"02"),SilencerParams!$E$3:$E$98,SilencerParams!X$3:X$98)/(LOG10(2)-LOG10(0.0001))*(LOG10($AL96)-LOG10(0.0001)),(BH96-AZ96)/(LOG10(IF(MROUND($AL96,2)&lt;=$AL96,MROUND($AL96,2)+2,MROUND($AL96,2)-2))-LOG10(MROUND($AL96,2)))*(LOG10($AL96)-LOG10(MROUND($AL96,2)))+AZ96)</f>
        <v>#DIV/0!</v>
      </c>
      <c r="BQ96" s="151" t="e">
        <f>IF($AL96&lt;2,LOOKUP(CONCATENATE($D96,IF($E96&gt;=1000,$E96,CONCATENATE(0,$E96)),"02"),SilencerParams!$E$3:$E$98,SilencerParams!Y$3:Y$98)/(LOG10(2)-LOG10(0.0001))*(LOG10($AL96)-LOG10(0.0001)),(BI96-BA96)/(LOG10(IF(MROUND($AL96,2)&lt;=$AL96,MROUND($AL96,2)+2,MROUND($AL96,2)-2))-LOG10(MROUND($AL96,2)))*(LOG10($AL96)-LOG10(MROUND($AL96,2)))+BA96)</f>
        <v>#DIV/0!</v>
      </c>
      <c r="BR96" s="151" t="e">
        <f>IF($AL96&lt;2,LOOKUP(CONCATENATE($D96,IF($E96&gt;=1000,$E96,CONCATENATE(0,$E96)),"02"),SilencerParams!$E$3:$E$98,SilencerParams!Z$3:Z$98)/(LOG10(2)-LOG10(0.0001))*(LOG10($AL96)-LOG10(0.0001)),(BJ96-BB96)/(LOG10(IF(MROUND($AL96,2)&lt;=$AL96,MROUND($AL96,2)+2,MROUND($AL96,2)-2))-LOG10(MROUND($AL96,2)))*(LOG10($AL96)-LOG10(MROUND($AL96,2)))+BB96)</f>
        <v>#DIV/0!</v>
      </c>
      <c r="BS96" s="24" t="e">
        <f t="shared" si="45"/>
        <v>#DIV/0!</v>
      </c>
      <c r="BT96" s="24" t="e">
        <f t="shared" si="46"/>
        <v>#DIV/0!</v>
      </c>
      <c r="BU96" s="24" t="e">
        <f t="shared" si="47"/>
        <v>#DIV/0!</v>
      </c>
      <c r="BV96" s="24" t="e">
        <f t="shared" si="48"/>
        <v>#DIV/0!</v>
      </c>
      <c r="BW96" s="24" t="e">
        <f t="shared" si="49"/>
        <v>#DIV/0!</v>
      </c>
      <c r="BX96" s="24" t="e">
        <f t="shared" si="50"/>
        <v>#DIV/0!</v>
      </c>
      <c r="BY96" s="24" t="e">
        <f t="shared" si="51"/>
        <v>#DIV/0!</v>
      </c>
      <c r="BZ96" s="24" t="e">
        <f t="shared" si="52"/>
        <v>#DIV/0!</v>
      </c>
      <c r="CA96" s="24" t="e">
        <f>10*LOG10(IF(BS96="",0,POWER(10,((BS96+'ModelParams Lw'!$O$4)/10))) +IF(BT96="",0,POWER(10,((BT96+'ModelParams Lw'!$P$4)/10))) +IF(BU96="",0,POWER(10,((BU96+'ModelParams Lw'!$Q$4)/10))) +IF(BV96="",0,POWER(10,((BV96+'ModelParams Lw'!$R$4)/10))) +IF(BW96="",0,POWER(10,((BW96+'ModelParams Lw'!$S$4)/10))) +IF(BX96="",0,POWER(10,((BX96+'ModelParams Lw'!$T$4)/10))) +IF(BY96="",0,POWER(10,((BY96+'ModelParams Lw'!$U$4)/10)))+IF(BZ96="",0,POWER(10,((BZ96+'ModelParams Lw'!$V$4)/10))))</f>
        <v>#DIV/0!</v>
      </c>
      <c r="CB96" s="24" t="e">
        <f t="shared" si="53"/>
        <v>#DIV/0!</v>
      </c>
      <c r="CC96" s="24" t="e">
        <f>(BS96-'ModelParams Lw'!O$10)/'ModelParams Lw'!O$11</f>
        <v>#DIV/0!</v>
      </c>
      <c r="CD96" s="24" t="e">
        <f>(BT96-'ModelParams Lw'!P$10)/'ModelParams Lw'!P$11</f>
        <v>#DIV/0!</v>
      </c>
      <c r="CE96" s="24" t="e">
        <f>(BU96-'ModelParams Lw'!Q$10)/'ModelParams Lw'!Q$11</f>
        <v>#DIV/0!</v>
      </c>
      <c r="CF96" s="24" t="e">
        <f>(BV96-'ModelParams Lw'!R$10)/'ModelParams Lw'!R$11</f>
        <v>#DIV/0!</v>
      </c>
      <c r="CG96" s="24" t="e">
        <f>(BW96-'ModelParams Lw'!S$10)/'ModelParams Lw'!S$11</f>
        <v>#DIV/0!</v>
      </c>
      <c r="CH96" s="24" t="e">
        <f>(BX96-'ModelParams Lw'!T$10)/'ModelParams Lw'!T$11</f>
        <v>#DIV/0!</v>
      </c>
      <c r="CI96" s="24" t="e">
        <f>(BY96-'ModelParams Lw'!U$10)/'ModelParams Lw'!U$11</f>
        <v>#DIV/0!</v>
      </c>
      <c r="CJ96" s="24" t="e">
        <f>(BZ96-'ModelParams Lw'!V$10)/'ModelParams Lw'!V$11</f>
        <v>#DIV/0!</v>
      </c>
      <c r="CK96" s="24">
        <f>IF(Calcul!$E101="SW",'ModelParams Lw'!C$18+'ModelParams Lw'!C$19*LOG(CK$3)+'ModelParams Lw'!C$20*(PI()/4*($D96/1000)^2),IF('ModelParams Lw'!C$21+'ModelParams Lw'!C$22*LOG(CK$3)+'ModelParams Lw'!C$23*(PI()/4*($D96/1000)^2)&lt;'ModelParams Lw'!C$18+'ModelParams Lw'!C$19*LOG(CK$3)+'ModelParams Lw'!C$20*(PI()/4*($D96/1000)^2),'ModelParams Lw'!C$18+'ModelParams Lw'!C$19*LOG(CK$3)+'ModelParams Lw'!C$20*(PI()/4*($D96/1000)^2),'ModelParams Lw'!C$21+'ModelParams Lw'!C$22*LOG(CK$3)+'ModelParams Lw'!C$23*(PI()/4*($D96/1000)^2)))</f>
        <v>31.246735224896717</v>
      </c>
      <c r="CL96" s="24">
        <f>IF(Calcul!$E101="SW",'ModelParams Lw'!D$18+'ModelParams Lw'!D$19*LOG(CL$3)+'ModelParams Lw'!D$20*(PI()/4*($D96/1000)^2),IF('ModelParams Lw'!D$21+'ModelParams Lw'!D$22*LOG(CL$3)+'ModelParams Lw'!D$23*(PI()/4*($D96/1000)^2)&lt;'ModelParams Lw'!D$18+'ModelParams Lw'!D$19*LOG(CL$3)+'ModelParams Lw'!D$20*(PI()/4*($D96/1000)^2),'ModelParams Lw'!D$18+'ModelParams Lw'!D$19*LOG(CL$3)+'ModelParams Lw'!D$20*(PI()/4*($D96/1000)^2),'ModelParams Lw'!D$21+'ModelParams Lw'!D$22*LOG(CL$3)+'ModelParams Lw'!D$23*(PI()/4*($D96/1000)^2)))</f>
        <v>39.203910379364636</v>
      </c>
      <c r="CM96" s="24">
        <f>IF(Calcul!$E101="SW",'ModelParams Lw'!E$18+'ModelParams Lw'!E$19*LOG(CM$3)+'ModelParams Lw'!E$20*(PI()/4*($D96/1000)^2),IF('ModelParams Lw'!E$21+'ModelParams Lw'!E$22*LOG(CM$3)+'ModelParams Lw'!E$23*(PI()/4*($D96/1000)^2)&lt;'ModelParams Lw'!E$18+'ModelParams Lw'!E$19*LOG(CM$3)+'ModelParams Lw'!E$20*(PI()/4*($D96/1000)^2),'ModelParams Lw'!E$18+'ModelParams Lw'!E$19*LOG(CM$3)+'ModelParams Lw'!E$20*(PI()/4*($D96/1000)^2),'ModelParams Lw'!E$21+'ModelParams Lw'!E$22*LOG(CM$3)+'ModelParams Lw'!E$23*(PI()/4*($D96/1000)^2)))</f>
        <v>38.761096154158118</v>
      </c>
      <c r="CN96" s="24">
        <f>IF(Calcul!$E101="SW",'ModelParams Lw'!F$18+'ModelParams Lw'!F$19*LOG(CN$3)+'ModelParams Lw'!F$20*(PI()/4*($D96/1000)^2),IF('ModelParams Lw'!F$21+'ModelParams Lw'!F$22*LOG(CN$3)+'ModelParams Lw'!F$23*(PI()/4*($D96/1000)^2)&lt;'ModelParams Lw'!F$18+'ModelParams Lw'!F$19*LOG(CN$3)+'ModelParams Lw'!F$20*(PI()/4*($D96/1000)^2),'ModelParams Lw'!F$18+'ModelParams Lw'!F$19*LOG(CN$3)+'ModelParams Lw'!F$20*(PI()/4*($D96/1000)^2),'ModelParams Lw'!F$21+'ModelParams Lw'!F$22*LOG(CN$3)+'ModelParams Lw'!F$23*(PI()/4*($D96/1000)^2)))</f>
        <v>42.457901012674256</v>
      </c>
      <c r="CO96" s="24">
        <f>IF(Calcul!$E101="SW",'ModelParams Lw'!G$18+'ModelParams Lw'!G$19*LOG(CO$3)+'ModelParams Lw'!G$20*(PI()/4*($D96/1000)^2),IF('ModelParams Lw'!G$21+'ModelParams Lw'!G$22*LOG(CO$3)+'ModelParams Lw'!G$23*(PI()/4*($D96/1000)^2)&lt;'ModelParams Lw'!G$18+'ModelParams Lw'!G$19*LOG(CO$3)+'ModelParams Lw'!G$20*(PI()/4*($D96/1000)^2),'ModelParams Lw'!G$18+'ModelParams Lw'!G$19*LOG(CO$3)+'ModelParams Lw'!G$20*(PI()/4*($D96/1000)^2),'ModelParams Lw'!G$21+'ModelParams Lw'!G$22*LOG(CO$3)+'ModelParams Lw'!G$23*(PI()/4*($D96/1000)^2)))</f>
        <v>39.983812335865188</v>
      </c>
      <c r="CP96" s="24">
        <f>IF(Calcul!$E101="SW",'ModelParams Lw'!H$18+'ModelParams Lw'!H$19*LOG(CP$3)+'ModelParams Lw'!H$20*(PI()/4*($D96/1000)^2),IF('ModelParams Lw'!H$21+'ModelParams Lw'!H$22*LOG(CP$3)+'ModelParams Lw'!H$23*(PI()/4*($D96/1000)^2)&lt;'ModelParams Lw'!H$18+'ModelParams Lw'!H$19*LOG(CP$3)+'ModelParams Lw'!H$20*(PI()/4*($D96/1000)^2),'ModelParams Lw'!H$18+'ModelParams Lw'!H$19*LOG(CP$3)+'ModelParams Lw'!H$20*(PI()/4*($D96/1000)^2),'ModelParams Lw'!H$21+'ModelParams Lw'!H$22*LOG(CP$3)+'ModelParams Lw'!H$23*(PI()/4*($D96/1000)^2)))</f>
        <v>40.306137042572608</v>
      </c>
      <c r="CQ96" s="24">
        <f>IF(Calcul!$E101="SW",'ModelParams Lw'!I$18+'ModelParams Lw'!I$19*LOG(CQ$3)+'ModelParams Lw'!I$20*(PI()/4*($D96/1000)^2),IF('ModelParams Lw'!I$21+'ModelParams Lw'!I$22*LOG(CQ$3)+'ModelParams Lw'!I$23*(PI()/4*($D96/1000)^2)&lt;'ModelParams Lw'!I$18+'ModelParams Lw'!I$19*LOG(CQ$3)+'ModelParams Lw'!I$20*(PI()/4*($D96/1000)^2),'ModelParams Lw'!I$18+'ModelParams Lw'!I$19*LOG(CQ$3)+'ModelParams Lw'!I$20*(PI()/4*($D96/1000)^2),'ModelParams Lw'!I$21+'ModelParams Lw'!I$22*LOG(CQ$3)+'ModelParams Lw'!I$23*(PI()/4*($D96/1000)^2)))</f>
        <v>35.604370798776131</v>
      </c>
      <c r="CR96" s="24">
        <f>IF(Calcul!$E101="SW",'ModelParams Lw'!J$18+'ModelParams Lw'!J$19*LOG(CR$3)+'ModelParams Lw'!J$20*(PI()/4*($D96/1000)^2),IF('ModelParams Lw'!J$21+'ModelParams Lw'!J$22*LOG(CR$3)+'ModelParams Lw'!J$23*(PI()/4*($D96/1000)^2)&lt;'ModelParams Lw'!J$18+'ModelParams Lw'!J$19*LOG(CR$3)+'ModelParams Lw'!J$20*(PI()/4*($D96/1000)^2),'ModelParams Lw'!J$18+'ModelParams Lw'!J$19*LOG(CR$3)+'ModelParams Lw'!J$20*(PI()/4*($D96/1000)^2),'ModelParams Lw'!J$21+'ModelParams Lw'!J$22*LOG(CR$3)+'ModelParams Lw'!J$23*(PI()/4*($D96/1000)^2)))</f>
        <v>26.405199060578074</v>
      </c>
      <c r="CS96" s="24" t="e">
        <f t="shared" si="30"/>
        <v>#DIV/0!</v>
      </c>
      <c r="CT96" s="24" t="e">
        <f t="shared" si="31"/>
        <v>#DIV/0!</v>
      </c>
      <c r="CU96" s="24" t="e">
        <f t="shared" si="32"/>
        <v>#DIV/0!</v>
      </c>
      <c r="CV96" s="24" t="e">
        <f t="shared" si="33"/>
        <v>#DIV/0!</v>
      </c>
      <c r="CW96" s="24" t="e">
        <f t="shared" si="34"/>
        <v>#DIV/0!</v>
      </c>
      <c r="CX96" s="24" t="e">
        <f t="shared" si="35"/>
        <v>#DIV/0!</v>
      </c>
      <c r="CY96" s="24" t="e">
        <f t="shared" si="36"/>
        <v>#DIV/0!</v>
      </c>
      <c r="CZ96" s="24" t="e">
        <f t="shared" si="37"/>
        <v>#DIV/0!</v>
      </c>
      <c r="DA96" s="24" t="e">
        <f>10*LOG10(IF(CS96="",0,POWER(10,((CS96+'ModelParams Lw'!$O$4)/10))) +IF(CT96="",0,POWER(10,((CT96+'ModelParams Lw'!$P$4)/10))) +IF(CU96="",0,POWER(10,((CU96+'ModelParams Lw'!$Q$4)/10))) +IF(CV96="",0,POWER(10,((CV96+'ModelParams Lw'!$R$4)/10))) +IF(CW96="",0,POWER(10,((CW96+'ModelParams Lw'!$S$4)/10))) +IF(CX96="",0,POWER(10,((CX96+'ModelParams Lw'!$T$4)/10))) +IF(CY96="",0,POWER(10,((CY96+'ModelParams Lw'!$U$4)/10)))+IF(CZ96="",0,POWER(10,((CZ96+'ModelParams Lw'!$V$4)/10))))</f>
        <v>#DIV/0!</v>
      </c>
      <c r="DB96" s="24" t="e">
        <f t="shared" si="54"/>
        <v>#DIV/0!</v>
      </c>
      <c r="DC96" s="24" t="e">
        <f>(CS96-'ModelParams Lw'!$O$10)/'ModelParams Lw'!$O$11</f>
        <v>#DIV/0!</v>
      </c>
      <c r="DD96" s="24" t="e">
        <f>(CT96-'ModelParams Lw'!$P$10)/'ModelParams Lw'!$P$11</f>
        <v>#DIV/0!</v>
      </c>
      <c r="DE96" s="24" t="e">
        <f>(CU96-'ModelParams Lw'!$Q$10)/'ModelParams Lw'!$Q$11</f>
        <v>#DIV/0!</v>
      </c>
      <c r="DF96" s="24" t="e">
        <f>(CV96-'ModelParams Lw'!$R$10)/'ModelParams Lw'!$R$11</f>
        <v>#DIV/0!</v>
      </c>
      <c r="DG96" s="24" t="e">
        <f>(CW96-'ModelParams Lw'!$S$10)/'ModelParams Lw'!$S$11</f>
        <v>#DIV/0!</v>
      </c>
      <c r="DH96" s="24" t="e">
        <f>(CX96-'ModelParams Lw'!$T$10)/'ModelParams Lw'!$T$11</f>
        <v>#DIV/0!</v>
      </c>
      <c r="DI96" s="24" t="e">
        <f>(CY96-'ModelParams Lw'!$U$10)/'ModelParams Lw'!$U$11</f>
        <v>#DIV/0!</v>
      </c>
      <c r="DJ96" s="24" t="e">
        <f>(CZ96-'ModelParams Lw'!$V$10)/'ModelParams Lw'!$V$11</f>
        <v>#DIV/0!</v>
      </c>
    </row>
    <row r="97" spans="1:114">
      <c r="A97" s="12">
        <f>Calcul!B99</f>
        <v>0</v>
      </c>
      <c r="B97" s="12">
        <f t="shared" si="38"/>
        <v>0</v>
      </c>
      <c r="C97" s="12">
        <f>Calcul!C99</f>
        <v>0</v>
      </c>
      <c r="D97" s="12">
        <f>Calcul!D102</f>
        <v>0</v>
      </c>
      <c r="E97" s="12">
        <f t="shared" si="39"/>
        <v>400</v>
      </c>
      <c r="F97" s="12">
        <f t="shared" si="40"/>
        <v>900</v>
      </c>
      <c r="G97" s="12" t="e">
        <f t="shared" si="41"/>
        <v>#DIV/0!</v>
      </c>
      <c r="H97" s="24" t="e">
        <f t="shared" si="42"/>
        <v>#DIV/0!</v>
      </c>
      <c r="I97" s="24">
        <f>'ModelParams Lw'!$B$6*EXP('ModelParams Lw'!$C$6*D97)</f>
        <v>-0.98585217513044054</v>
      </c>
      <c r="J97" s="24">
        <f>'ModelParams Lw'!$B$7*D97^2+'ModelParams Lw'!$C$7*D97+'ModelParams Lw'!$D$7</f>
        <v>-7.1</v>
      </c>
      <c r="K97" s="24">
        <f>'ModelParams Lw'!$B$8*D97^2+'ModelParams Lw'!$C$8*D97+'ModelParams Lw'!$D$8</f>
        <v>46.485999999999997</v>
      </c>
      <c r="L97" s="21" t="e">
        <f t="shared" si="56"/>
        <v>#DIV/0!</v>
      </c>
      <c r="M97" s="21" t="e">
        <f t="shared" si="55"/>
        <v>#DIV/0!</v>
      </c>
      <c r="N97" s="21" t="e">
        <f t="shared" si="55"/>
        <v>#DIV/0!</v>
      </c>
      <c r="O97" s="21" t="e">
        <f t="shared" si="55"/>
        <v>#DIV/0!</v>
      </c>
      <c r="P97" s="21" t="e">
        <f t="shared" si="55"/>
        <v>#DIV/0!</v>
      </c>
      <c r="Q97" s="21" t="e">
        <f t="shared" si="55"/>
        <v>#DIV/0!</v>
      </c>
      <c r="R97" s="21" t="e">
        <f t="shared" si="55"/>
        <v>#DIV/0!</v>
      </c>
      <c r="S97" s="21" t="e">
        <f t="shared" si="55"/>
        <v>#DIV/0!</v>
      </c>
      <c r="T97" s="24" t="e">
        <f>'ModelParams Lw'!$B$3+'ModelParams Lw'!$B$4*LOG10($B97/3600/(PI()/4*($D97/1000)^2))+'ModelParams Lw'!$B$5*LOG10(2*$H97/(1.2*($B97/3600/(PI()/4*($D97/1000)^2))^2))+10*LOG10($D97/1000)+L97</f>
        <v>#DIV/0!</v>
      </c>
      <c r="U97" s="24" t="e">
        <f>'ModelParams Lw'!$B$3+'ModelParams Lw'!$B$4*LOG10($B97/3600/(PI()/4*($D97/1000)^2))+'ModelParams Lw'!$B$5*LOG10(2*$H97/(1.2*($B97/3600/(PI()/4*($D97/1000)^2))^2))+10*LOG10($D97/1000)+M97</f>
        <v>#DIV/0!</v>
      </c>
      <c r="V97" s="24" t="e">
        <f>'ModelParams Lw'!$B$3+'ModelParams Lw'!$B$4*LOG10($B97/3600/(PI()/4*($D97/1000)^2))+'ModelParams Lw'!$B$5*LOG10(2*$H97/(1.2*($B97/3600/(PI()/4*($D97/1000)^2))^2))+10*LOG10($D97/1000)+N97</f>
        <v>#DIV/0!</v>
      </c>
      <c r="W97" s="24" t="e">
        <f>'ModelParams Lw'!$B$3+'ModelParams Lw'!$B$4*LOG10($B97/3600/(PI()/4*($D97/1000)^2))+'ModelParams Lw'!$B$5*LOG10(2*$H97/(1.2*($B97/3600/(PI()/4*($D97/1000)^2))^2))+10*LOG10($D97/1000)+O97</f>
        <v>#DIV/0!</v>
      </c>
      <c r="X97" s="24" t="e">
        <f>'ModelParams Lw'!$B$3+'ModelParams Lw'!$B$4*LOG10($B97/3600/(PI()/4*($D97/1000)^2))+'ModelParams Lw'!$B$5*LOG10(2*$H97/(1.2*($B97/3600/(PI()/4*($D97/1000)^2))^2))+10*LOG10($D97/1000)+P97</f>
        <v>#DIV/0!</v>
      </c>
      <c r="Y97" s="24" t="e">
        <f>'ModelParams Lw'!$B$3+'ModelParams Lw'!$B$4*LOG10($B97/3600/(PI()/4*($D97/1000)^2))+'ModelParams Lw'!$B$5*LOG10(2*$H97/(1.2*($B97/3600/(PI()/4*($D97/1000)^2))^2))+10*LOG10($D97/1000)+Q97</f>
        <v>#DIV/0!</v>
      </c>
      <c r="Z97" s="24" t="e">
        <f>'ModelParams Lw'!$B$3+'ModelParams Lw'!$B$4*LOG10($B97/3600/(PI()/4*($D97/1000)^2))+'ModelParams Lw'!$B$5*LOG10(2*$H97/(1.2*($B97/3600/(PI()/4*($D97/1000)^2))^2))+10*LOG10($D97/1000)+R97</f>
        <v>#DIV/0!</v>
      </c>
      <c r="AA97" s="24" t="e">
        <f>'ModelParams Lw'!$B$3+'ModelParams Lw'!$B$4*LOG10($B97/3600/(PI()/4*($D97/1000)^2))+'ModelParams Lw'!$B$5*LOG10(2*$H97/(1.2*($B97/3600/(PI()/4*($D97/1000)^2))^2))+10*LOG10($D97/1000)+S97</f>
        <v>#DIV/0!</v>
      </c>
      <c r="AB97" s="24" t="e">
        <f>10*LOG10(IF(T97="",0,POWER(10,((T97+'ModelParams Lw'!$O$4)/10))) +IF(U97="",0,POWER(10,((U97+'ModelParams Lw'!$P$4)/10))) +IF(V97="",0,POWER(10,((V97+'ModelParams Lw'!$Q$4)/10))) +IF(W97="",0,POWER(10,((W97+'ModelParams Lw'!$R$4)/10))) +IF(X97="",0,POWER(10,((X97+'ModelParams Lw'!$S$4)/10))) +IF(Y97="",0,POWER(10,((Y97+'ModelParams Lw'!$T$4)/10))) +IF(Z97="",0,POWER(10,((Z97+'ModelParams Lw'!$U$4)/10)))+IF(AA97="",0,POWER(10,((AA97+'ModelParams Lw'!$V$4)/10))))</f>
        <v>#DIV/0!</v>
      </c>
      <c r="AC97" s="24" t="e">
        <f t="shared" si="43"/>
        <v>#DIV/0!</v>
      </c>
      <c r="AD97" s="24" t="e">
        <f>(T97-'ModelParams Lw'!O$10)/'ModelParams Lw'!O$11</f>
        <v>#DIV/0!</v>
      </c>
      <c r="AE97" s="24" t="e">
        <f>(U97-'ModelParams Lw'!P$10)/'ModelParams Lw'!P$11</f>
        <v>#DIV/0!</v>
      </c>
      <c r="AF97" s="24" t="e">
        <f>(V97-'ModelParams Lw'!Q$10)/'ModelParams Lw'!Q$11</f>
        <v>#DIV/0!</v>
      </c>
      <c r="AG97" s="24" t="e">
        <f>(W97-'ModelParams Lw'!R$10)/'ModelParams Lw'!R$11</f>
        <v>#DIV/0!</v>
      </c>
      <c r="AH97" s="24" t="e">
        <f>(X97-'ModelParams Lw'!S$10)/'ModelParams Lw'!S$11</f>
        <v>#DIV/0!</v>
      </c>
      <c r="AI97" s="24" t="e">
        <f>(Y97-'ModelParams Lw'!T$10)/'ModelParams Lw'!T$11</f>
        <v>#DIV/0!</v>
      </c>
      <c r="AJ97" s="24" t="e">
        <f>(Z97-'ModelParams Lw'!U$10)/'ModelParams Lw'!U$11</f>
        <v>#DIV/0!</v>
      </c>
      <c r="AK97" s="24" t="e">
        <f>(AA97-'ModelParams Lw'!V$10)/'ModelParams Lw'!V$11</f>
        <v>#DIV/0!</v>
      </c>
      <c r="AL97" s="24" t="e">
        <f t="shared" si="44"/>
        <v>#DIV/0!</v>
      </c>
      <c r="AM97" s="24" t="e">
        <f>LOOKUP($G97,SilencerParams!$E$3:$E$98,SilencerParams!K$3:K$98)</f>
        <v>#DIV/0!</v>
      </c>
      <c r="AN97" s="24" t="e">
        <f>LOOKUP($G97,SilencerParams!$E$3:$E$98,SilencerParams!L$3:L$98)</f>
        <v>#DIV/0!</v>
      </c>
      <c r="AO97" s="24" t="e">
        <f>LOOKUP($G97,SilencerParams!$E$3:$E$98,SilencerParams!M$3:M$98)</f>
        <v>#DIV/0!</v>
      </c>
      <c r="AP97" s="24" t="e">
        <f>LOOKUP($G97,SilencerParams!$E$3:$E$98,SilencerParams!N$3:N$98)</f>
        <v>#DIV/0!</v>
      </c>
      <c r="AQ97" s="24" t="e">
        <f>LOOKUP($G97,SilencerParams!$E$3:$E$98,SilencerParams!O$3:O$98)</f>
        <v>#DIV/0!</v>
      </c>
      <c r="AR97" s="24" t="e">
        <f>LOOKUP($G97,SilencerParams!$E$3:$E$98,SilencerParams!P$3:P$98)</f>
        <v>#DIV/0!</v>
      </c>
      <c r="AS97" s="24" t="e">
        <f>LOOKUP($G97,SilencerParams!$E$3:$E$98,SilencerParams!Q$3:Q$98)</f>
        <v>#DIV/0!</v>
      </c>
      <c r="AT97" s="24" t="e">
        <f>LOOKUP($G97,SilencerParams!$E$3:$E$98,SilencerParams!R$3:R$98)</f>
        <v>#DIV/0!</v>
      </c>
      <c r="AU97" s="151" t="e">
        <f>LOOKUP($G97,SilencerParams!$E$3:$E$98,SilencerParams!S$3:S$98)</f>
        <v>#DIV/0!</v>
      </c>
      <c r="AV97" s="151" t="e">
        <f>LOOKUP($G97,SilencerParams!$E$3:$E$98,SilencerParams!T$3:T$98)</f>
        <v>#DIV/0!</v>
      </c>
      <c r="AW97" s="151" t="e">
        <f>LOOKUP($G97,SilencerParams!$E$3:$E$98,SilencerParams!U$3:U$98)</f>
        <v>#DIV/0!</v>
      </c>
      <c r="AX97" s="151" t="e">
        <f>LOOKUP($G97,SilencerParams!$E$3:$E$98,SilencerParams!V$3:V$98)</f>
        <v>#DIV/0!</v>
      </c>
      <c r="AY97" s="151" t="e">
        <f>LOOKUP($G97,SilencerParams!$E$3:$E$98,SilencerParams!W$3:W$98)</f>
        <v>#DIV/0!</v>
      </c>
      <c r="AZ97" s="151" t="e">
        <f>LOOKUP($G97,SilencerParams!$E$3:$E$98,SilencerParams!X$3:X$98)</f>
        <v>#DIV/0!</v>
      </c>
      <c r="BA97" s="151" t="e">
        <f>LOOKUP($G97,SilencerParams!$E$3:$E$98,SilencerParams!Y$3:Y$98)</f>
        <v>#DIV/0!</v>
      </c>
      <c r="BB97" s="151" t="e">
        <f>LOOKUP($G97,SilencerParams!$E$3:$E$98,SilencerParams!Z$3:Z$98)</f>
        <v>#DIV/0!</v>
      </c>
      <c r="BC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LOOKUP(IF(MROUND($AL97,2)&lt;=$AL97,CONCATENATE($D97,IF($F97&gt;=1000,$F97,CONCATENATE(0,$F97)),CONCATENATE(0,MROUND($AL97,2)+2)),CONCATENATE($D97,IF($F97&gt;=1000,$F97,CONCATENATE(0,$F97)),CONCATENATE(0,MROUND($AL97,2)-2))),SilencerParams!$E$3:$E$98,SilencerParams!S$3:S$98)</f>
        <v>#DIV/0!</v>
      </c>
      <c r="BD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LOOKUP(IF(MROUND($AL97,2)&lt;=$AL97,CONCATENATE($D97,IF($F97&gt;=1000,$F97,CONCATENATE(0,$F97)),CONCATENATE(0,MROUND($AL97,2)+2)),CONCATENATE($D97,IF($F97&gt;=1000,$F97,CONCATENATE(0,$F97)),CONCATENATE(0,MROUND($AL97,2)-2))),SilencerParams!$E$3:$E$98,SilencerParams!T$3:T$98)</f>
        <v>#DIV/0!</v>
      </c>
      <c r="BE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LOOKUP(IF(MROUND($AL97,2)&lt;=$AL97,CONCATENATE($D97,IF($F97&gt;=1000,$F97,CONCATENATE(0,$F97)),CONCATENATE(0,MROUND($AL97,2)+2)),CONCATENATE($D97,IF($F97&gt;=1000,$F97,CONCATENATE(0,$F97)),CONCATENATE(0,MROUND($AL97,2)-2))),SilencerParams!$E$3:$E$98,SilencerParams!U$3:U$98)</f>
        <v>#DIV/0!</v>
      </c>
      <c r="BF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LOOKUP(IF(MROUND($AL97,2)&lt;=$AL97,CONCATENATE($D97,IF($F97&gt;=1000,$F97,CONCATENATE(0,$F97)),CONCATENATE(0,MROUND($AL97,2)+2)),CONCATENATE($D97,IF($F97&gt;=1000,$F97,CONCATENATE(0,$F97)),CONCATENATE(0,MROUND($AL97,2)-2))),SilencerParams!$E$3:$E$98,SilencerParams!V$3:V$98)</f>
        <v>#DIV/0!</v>
      </c>
      <c r="BG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LOOKUP(IF(MROUND($AL97,2)&lt;=$AL97,CONCATENATE($D97,IF($F97&gt;=1000,$F97,CONCATENATE(0,$F97)),CONCATENATE(0,MROUND($AL97,2)+2)),CONCATENATE($D97,IF($F97&gt;=1000,$F97,CONCATENATE(0,$F97)),CONCATENATE(0,MROUND($AL97,2)-2))),SilencerParams!$E$3:$E$98,SilencerParams!W$3:W$98)</f>
        <v>#DIV/0!</v>
      </c>
      <c r="BH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LOOKUP(IF(MROUND($AL97,2)&lt;=$AL97,CONCATENATE($D97,IF($F97&gt;=1000,$F97,CONCATENATE(0,$F97)),CONCATENATE(0,MROUND($AL97,2)+2)),CONCATENATE($D97,IF($F97&gt;=1000,$F97,CONCATENATE(0,$F97)),CONCATENATE(0,MROUND($AL97,2)-2))),SilencerParams!$E$3:$E$98,SilencerParams!X$3:X$98)</f>
        <v>#DIV/0!</v>
      </c>
      <c r="BI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LOOKUP(IF(MROUND($AL97,2)&lt;=$AL97,CONCATENATE($D97,IF($F97&gt;=1000,$F97,CONCATENATE(0,$F97)),CONCATENATE(0,MROUND($AL97,2)+2)),CONCATENATE($D97,IF($F97&gt;=1000,$F97,CONCATENATE(0,$F97)),CONCATENATE(0,MROUND($AL97,2)-2))),SilencerParams!$E$3:$E$98,SilencerParams!Y$3:Y$98)</f>
        <v>#DIV/0!</v>
      </c>
      <c r="BJ97" s="151" t="e">
        <f>LOOKUP(IF(MROUND($AL97,2)&lt;=$AL97,CONCATENATE($D97,IF($F97&gt;=1000,$F97,CONCATENATE(0,$F97)),CONCATENATE(0,MROUND($AL97,2)+2)),CONCATENATE($D97,IF($F97&gt;=1000,$F97,CONCATENATE(0,$F97)),CONCATENATE(0,MROUND($AL97,2)-2))),SilencerParams!$E$3:$E$98,SilencerParams!Z$3:Z$98)</f>
        <v>#DIV/0!</v>
      </c>
      <c r="BK97" s="151" t="e">
        <f>IF($AL97&lt;2,LOOKUP(CONCATENATE($D97,IF($E97&gt;=1000,$E97,CONCATENATE(0,$E97)),"02"),SilencerParams!$E$3:$E$98,SilencerParams!S$3:S$98)/(LOG10(2)-LOG10(0.0001))*(LOG10($AL97)-LOG10(0.0001)),(BC97-AU97)/(LOG10(IF(MROUND($AL97,2)&lt;=$AL97,MROUND($AL97,2)+2,MROUND($AL97,2)-2))-LOG10(MROUND($AL97,2)))*(LOG10($AL97)-LOG10(MROUND($AL97,2)))+AU97)</f>
        <v>#DIV/0!</v>
      </c>
      <c r="BL97" s="151" t="e">
        <f>IF($AL97&lt;2,LOOKUP(CONCATENATE($D97,IF($E97&gt;=1000,$E97,CONCATENATE(0,$E97)),"02"),SilencerParams!$E$3:$E$98,SilencerParams!T$3:T$98)/(LOG10(2)-LOG10(0.0001))*(LOG10($AL97)-LOG10(0.0001)),(BD97-AV97)/(LOG10(IF(MROUND($AL97,2)&lt;=$AL97,MROUND($AL97,2)+2,MROUND($AL97,2)-2))-LOG10(MROUND($AL97,2)))*(LOG10($AL97)-LOG10(MROUND($AL97,2)))+AV97)</f>
        <v>#DIV/0!</v>
      </c>
      <c r="BM97" s="151" t="e">
        <f>IF($AL97&lt;2,LOOKUP(CONCATENATE($D97,IF($E97&gt;=1000,$E97,CONCATENATE(0,$E97)),"02"),SilencerParams!$E$3:$E$98,SilencerParams!U$3:U$98)/(LOG10(2)-LOG10(0.0001))*(LOG10($AL97)-LOG10(0.0001)),(BE97-AW97)/(LOG10(IF(MROUND($AL97,2)&lt;=$AL97,MROUND($AL97,2)+2,MROUND($AL97,2)-2))-LOG10(MROUND($AL97,2)))*(LOG10($AL97)-LOG10(MROUND($AL97,2)))+AW97)</f>
        <v>#DIV/0!</v>
      </c>
      <c r="BN97" s="151" t="e">
        <f>IF($AL97&lt;2,LOOKUP(CONCATENATE($D97,IF($E97&gt;=1000,$E97,CONCATENATE(0,$E97)),"02"),SilencerParams!$E$3:$E$98,SilencerParams!V$3:V$98)/(LOG10(2)-LOG10(0.0001))*(LOG10($AL97)-LOG10(0.0001)),(BF97-AX97)/(LOG10(IF(MROUND($AL97,2)&lt;=$AL97,MROUND($AL97,2)+2,MROUND($AL97,2)-2))-LOG10(MROUND($AL97,2)))*(LOG10($AL97)-LOG10(MROUND($AL97,2)))+AX97)</f>
        <v>#DIV/0!</v>
      </c>
      <c r="BO97" s="151" t="e">
        <f>IF($AL97&lt;2,LOOKUP(CONCATENATE($D97,IF($E97&gt;=1000,$E97,CONCATENATE(0,$E97)),"02"),SilencerParams!$E$3:$E$98,SilencerParams!W$3:W$98)/(LOG10(2)-LOG10(0.0001))*(LOG10($AL97)-LOG10(0.0001)),(BG97-AY97)/(LOG10(IF(MROUND($AL97,2)&lt;=$AL97,MROUND($AL97,2)+2,MROUND($AL97,2)-2))-LOG10(MROUND($AL97,2)))*(LOG10($AL97)-LOG10(MROUND($AL97,2)))+AY97)</f>
        <v>#DIV/0!</v>
      </c>
      <c r="BP97" s="151" t="e">
        <f>IF($AL97&lt;2,LOOKUP(CONCATENATE($D97,IF($E97&gt;=1000,$E97,CONCATENATE(0,$E97)),"02"),SilencerParams!$E$3:$E$98,SilencerParams!X$3:X$98)/(LOG10(2)-LOG10(0.0001))*(LOG10($AL97)-LOG10(0.0001)),(BH97-AZ97)/(LOG10(IF(MROUND($AL97,2)&lt;=$AL97,MROUND($AL97,2)+2,MROUND($AL97,2)-2))-LOG10(MROUND($AL97,2)))*(LOG10($AL97)-LOG10(MROUND($AL97,2)))+AZ97)</f>
        <v>#DIV/0!</v>
      </c>
      <c r="BQ97" s="151" t="e">
        <f>IF($AL97&lt;2,LOOKUP(CONCATENATE($D97,IF($E97&gt;=1000,$E97,CONCATENATE(0,$E97)),"02"),SilencerParams!$E$3:$E$98,SilencerParams!Y$3:Y$98)/(LOG10(2)-LOG10(0.0001))*(LOG10($AL97)-LOG10(0.0001)),(BI97-BA97)/(LOG10(IF(MROUND($AL97,2)&lt;=$AL97,MROUND($AL97,2)+2,MROUND($AL97,2)-2))-LOG10(MROUND($AL97,2)))*(LOG10($AL97)-LOG10(MROUND($AL97,2)))+BA97)</f>
        <v>#DIV/0!</v>
      </c>
      <c r="BR97" s="151" t="e">
        <f>IF($AL97&lt;2,LOOKUP(CONCATENATE($D97,IF($E97&gt;=1000,$E97,CONCATENATE(0,$E97)),"02"),SilencerParams!$E$3:$E$98,SilencerParams!Z$3:Z$98)/(LOG10(2)-LOG10(0.0001))*(LOG10($AL97)-LOG10(0.0001)),(BJ97-BB97)/(LOG10(IF(MROUND($AL97,2)&lt;=$AL97,MROUND($AL97,2)+2,MROUND($AL97,2)-2))-LOG10(MROUND($AL97,2)))*(LOG10($AL97)-LOG10(MROUND($AL97,2)))+BB97)</f>
        <v>#DIV/0!</v>
      </c>
      <c r="BS97" s="24" t="e">
        <f t="shared" si="45"/>
        <v>#DIV/0!</v>
      </c>
      <c r="BT97" s="24" t="e">
        <f t="shared" si="46"/>
        <v>#DIV/0!</v>
      </c>
      <c r="BU97" s="24" t="e">
        <f t="shared" si="47"/>
        <v>#DIV/0!</v>
      </c>
      <c r="BV97" s="24" t="e">
        <f t="shared" si="48"/>
        <v>#DIV/0!</v>
      </c>
      <c r="BW97" s="24" t="e">
        <f t="shared" si="49"/>
        <v>#DIV/0!</v>
      </c>
      <c r="BX97" s="24" t="e">
        <f t="shared" si="50"/>
        <v>#DIV/0!</v>
      </c>
      <c r="BY97" s="24" t="e">
        <f t="shared" si="51"/>
        <v>#DIV/0!</v>
      </c>
      <c r="BZ97" s="24" t="e">
        <f t="shared" si="52"/>
        <v>#DIV/0!</v>
      </c>
      <c r="CA97" s="24" t="e">
        <f>10*LOG10(IF(BS97="",0,POWER(10,((BS97+'ModelParams Lw'!$O$4)/10))) +IF(BT97="",0,POWER(10,((BT97+'ModelParams Lw'!$P$4)/10))) +IF(BU97="",0,POWER(10,((BU97+'ModelParams Lw'!$Q$4)/10))) +IF(BV97="",0,POWER(10,((BV97+'ModelParams Lw'!$R$4)/10))) +IF(BW97="",0,POWER(10,((BW97+'ModelParams Lw'!$S$4)/10))) +IF(BX97="",0,POWER(10,((BX97+'ModelParams Lw'!$T$4)/10))) +IF(BY97="",0,POWER(10,((BY97+'ModelParams Lw'!$U$4)/10)))+IF(BZ97="",0,POWER(10,((BZ97+'ModelParams Lw'!$V$4)/10))))</f>
        <v>#DIV/0!</v>
      </c>
      <c r="CB97" s="24" t="e">
        <f t="shared" si="53"/>
        <v>#DIV/0!</v>
      </c>
      <c r="CC97" s="24" t="e">
        <f>(BS97-'ModelParams Lw'!O$10)/'ModelParams Lw'!O$11</f>
        <v>#DIV/0!</v>
      </c>
      <c r="CD97" s="24" t="e">
        <f>(BT97-'ModelParams Lw'!P$10)/'ModelParams Lw'!P$11</f>
        <v>#DIV/0!</v>
      </c>
      <c r="CE97" s="24" t="e">
        <f>(BU97-'ModelParams Lw'!Q$10)/'ModelParams Lw'!Q$11</f>
        <v>#DIV/0!</v>
      </c>
      <c r="CF97" s="24" t="e">
        <f>(BV97-'ModelParams Lw'!R$10)/'ModelParams Lw'!R$11</f>
        <v>#DIV/0!</v>
      </c>
      <c r="CG97" s="24" t="e">
        <f>(BW97-'ModelParams Lw'!S$10)/'ModelParams Lw'!S$11</f>
        <v>#DIV/0!</v>
      </c>
      <c r="CH97" s="24" t="e">
        <f>(BX97-'ModelParams Lw'!T$10)/'ModelParams Lw'!T$11</f>
        <v>#DIV/0!</v>
      </c>
      <c r="CI97" s="24" t="e">
        <f>(BY97-'ModelParams Lw'!U$10)/'ModelParams Lw'!U$11</f>
        <v>#DIV/0!</v>
      </c>
      <c r="CJ97" s="24" t="e">
        <f>(BZ97-'ModelParams Lw'!V$10)/'ModelParams Lw'!V$11</f>
        <v>#DIV/0!</v>
      </c>
      <c r="CK97" s="24">
        <f>IF(Calcul!$E102="SW",'ModelParams Lw'!C$18+'ModelParams Lw'!C$19*LOG(CK$3)+'ModelParams Lw'!C$20*(PI()/4*($D97/1000)^2),IF('ModelParams Lw'!C$21+'ModelParams Lw'!C$22*LOG(CK$3)+'ModelParams Lw'!C$23*(PI()/4*($D97/1000)^2)&lt;'ModelParams Lw'!C$18+'ModelParams Lw'!C$19*LOG(CK$3)+'ModelParams Lw'!C$20*(PI()/4*($D97/1000)^2),'ModelParams Lw'!C$18+'ModelParams Lw'!C$19*LOG(CK$3)+'ModelParams Lw'!C$20*(PI()/4*($D97/1000)^2),'ModelParams Lw'!C$21+'ModelParams Lw'!C$22*LOG(CK$3)+'ModelParams Lw'!C$23*(PI()/4*($D97/1000)^2)))</f>
        <v>31.246735224896717</v>
      </c>
      <c r="CL97" s="24">
        <f>IF(Calcul!$E102="SW",'ModelParams Lw'!D$18+'ModelParams Lw'!D$19*LOG(CL$3)+'ModelParams Lw'!D$20*(PI()/4*($D97/1000)^2),IF('ModelParams Lw'!D$21+'ModelParams Lw'!D$22*LOG(CL$3)+'ModelParams Lw'!D$23*(PI()/4*($D97/1000)^2)&lt;'ModelParams Lw'!D$18+'ModelParams Lw'!D$19*LOG(CL$3)+'ModelParams Lw'!D$20*(PI()/4*($D97/1000)^2),'ModelParams Lw'!D$18+'ModelParams Lw'!D$19*LOG(CL$3)+'ModelParams Lw'!D$20*(PI()/4*($D97/1000)^2),'ModelParams Lw'!D$21+'ModelParams Lw'!D$22*LOG(CL$3)+'ModelParams Lw'!D$23*(PI()/4*($D97/1000)^2)))</f>
        <v>39.203910379364636</v>
      </c>
      <c r="CM97" s="24">
        <f>IF(Calcul!$E102="SW",'ModelParams Lw'!E$18+'ModelParams Lw'!E$19*LOG(CM$3)+'ModelParams Lw'!E$20*(PI()/4*($D97/1000)^2),IF('ModelParams Lw'!E$21+'ModelParams Lw'!E$22*LOG(CM$3)+'ModelParams Lw'!E$23*(PI()/4*($D97/1000)^2)&lt;'ModelParams Lw'!E$18+'ModelParams Lw'!E$19*LOG(CM$3)+'ModelParams Lw'!E$20*(PI()/4*($D97/1000)^2),'ModelParams Lw'!E$18+'ModelParams Lw'!E$19*LOG(CM$3)+'ModelParams Lw'!E$20*(PI()/4*($D97/1000)^2),'ModelParams Lw'!E$21+'ModelParams Lw'!E$22*LOG(CM$3)+'ModelParams Lw'!E$23*(PI()/4*($D97/1000)^2)))</f>
        <v>38.761096154158118</v>
      </c>
      <c r="CN97" s="24">
        <f>IF(Calcul!$E102="SW",'ModelParams Lw'!F$18+'ModelParams Lw'!F$19*LOG(CN$3)+'ModelParams Lw'!F$20*(PI()/4*($D97/1000)^2),IF('ModelParams Lw'!F$21+'ModelParams Lw'!F$22*LOG(CN$3)+'ModelParams Lw'!F$23*(PI()/4*($D97/1000)^2)&lt;'ModelParams Lw'!F$18+'ModelParams Lw'!F$19*LOG(CN$3)+'ModelParams Lw'!F$20*(PI()/4*($D97/1000)^2),'ModelParams Lw'!F$18+'ModelParams Lw'!F$19*LOG(CN$3)+'ModelParams Lw'!F$20*(PI()/4*($D97/1000)^2),'ModelParams Lw'!F$21+'ModelParams Lw'!F$22*LOG(CN$3)+'ModelParams Lw'!F$23*(PI()/4*($D97/1000)^2)))</f>
        <v>42.457901012674256</v>
      </c>
      <c r="CO97" s="24">
        <f>IF(Calcul!$E102="SW",'ModelParams Lw'!G$18+'ModelParams Lw'!G$19*LOG(CO$3)+'ModelParams Lw'!G$20*(PI()/4*($D97/1000)^2),IF('ModelParams Lw'!G$21+'ModelParams Lw'!G$22*LOG(CO$3)+'ModelParams Lw'!G$23*(PI()/4*($D97/1000)^2)&lt;'ModelParams Lw'!G$18+'ModelParams Lw'!G$19*LOG(CO$3)+'ModelParams Lw'!G$20*(PI()/4*($D97/1000)^2),'ModelParams Lw'!G$18+'ModelParams Lw'!G$19*LOG(CO$3)+'ModelParams Lw'!G$20*(PI()/4*($D97/1000)^2),'ModelParams Lw'!G$21+'ModelParams Lw'!G$22*LOG(CO$3)+'ModelParams Lw'!G$23*(PI()/4*($D97/1000)^2)))</f>
        <v>39.983812335865188</v>
      </c>
      <c r="CP97" s="24">
        <f>IF(Calcul!$E102="SW",'ModelParams Lw'!H$18+'ModelParams Lw'!H$19*LOG(CP$3)+'ModelParams Lw'!H$20*(PI()/4*($D97/1000)^2),IF('ModelParams Lw'!H$21+'ModelParams Lw'!H$22*LOG(CP$3)+'ModelParams Lw'!H$23*(PI()/4*($D97/1000)^2)&lt;'ModelParams Lw'!H$18+'ModelParams Lw'!H$19*LOG(CP$3)+'ModelParams Lw'!H$20*(PI()/4*($D97/1000)^2),'ModelParams Lw'!H$18+'ModelParams Lw'!H$19*LOG(CP$3)+'ModelParams Lw'!H$20*(PI()/4*($D97/1000)^2),'ModelParams Lw'!H$21+'ModelParams Lw'!H$22*LOG(CP$3)+'ModelParams Lw'!H$23*(PI()/4*($D97/1000)^2)))</f>
        <v>40.306137042572608</v>
      </c>
      <c r="CQ97" s="24">
        <f>IF(Calcul!$E102="SW",'ModelParams Lw'!I$18+'ModelParams Lw'!I$19*LOG(CQ$3)+'ModelParams Lw'!I$20*(PI()/4*($D97/1000)^2),IF('ModelParams Lw'!I$21+'ModelParams Lw'!I$22*LOG(CQ$3)+'ModelParams Lw'!I$23*(PI()/4*($D97/1000)^2)&lt;'ModelParams Lw'!I$18+'ModelParams Lw'!I$19*LOG(CQ$3)+'ModelParams Lw'!I$20*(PI()/4*($D97/1000)^2),'ModelParams Lw'!I$18+'ModelParams Lw'!I$19*LOG(CQ$3)+'ModelParams Lw'!I$20*(PI()/4*($D97/1000)^2),'ModelParams Lw'!I$21+'ModelParams Lw'!I$22*LOG(CQ$3)+'ModelParams Lw'!I$23*(PI()/4*($D97/1000)^2)))</f>
        <v>35.604370798776131</v>
      </c>
      <c r="CR97" s="24">
        <f>IF(Calcul!$E102="SW",'ModelParams Lw'!J$18+'ModelParams Lw'!J$19*LOG(CR$3)+'ModelParams Lw'!J$20*(PI()/4*($D97/1000)^2),IF('ModelParams Lw'!J$21+'ModelParams Lw'!J$22*LOG(CR$3)+'ModelParams Lw'!J$23*(PI()/4*($D97/1000)^2)&lt;'ModelParams Lw'!J$18+'ModelParams Lw'!J$19*LOG(CR$3)+'ModelParams Lw'!J$20*(PI()/4*($D97/1000)^2),'ModelParams Lw'!J$18+'ModelParams Lw'!J$19*LOG(CR$3)+'ModelParams Lw'!J$20*(PI()/4*($D97/1000)^2),'ModelParams Lw'!J$21+'ModelParams Lw'!J$22*LOG(CR$3)+'ModelParams Lw'!J$23*(PI()/4*($D97/1000)^2)))</f>
        <v>26.405199060578074</v>
      </c>
      <c r="CS97" s="24" t="e">
        <f t="shared" si="30"/>
        <v>#DIV/0!</v>
      </c>
      <c r="CT97" s="24" t="e">
        <f t="shared" si="31"/>
        <v>#DIV/0!</v>
      </c>
      <c r="CU97" s="24" t="e">
        <f t="shared" si="32"/>
        <v>#DIV/0!</v>
      </c>
      <c r="CV97" s="24" t="e">
        <f t="shared" si="33"/>
        <v>#DIV/0!</v>
      </c>
      <c r="CW97" s="24" t="e">
        <f t="shared" si="34"/>
        <v>#DIV/0!</v>
      </c>
      <c r="CX97" s="24" t="e">
        <f t="shared" si="35"/>
        <v>#DIV/0!</v>
      </c>
      <c r="CY97" s="24" t="e">
        <f t="shared" si="36"/>
        <v>#DIV/0!</v>
      </c>
      <c r="CZ97" s="24" t="e">
        <f t="shared" si="37"/>
        <v>#DIV/0!</v>
      </c>
      <c r="DA97" s="24" t="e">
        <f>10*LOG10(IF(CS97="",0,POWER(10,((CS97+'ModelParams Lw'!$O$4)/10))) +IF(CT97="",0,POWER(10,((CT97+'ModelParams Lw'!$P$4)/10))) +IF(CU97="",0,POWER(10,((CU97+'ModelParams Lw'!$Q$4)/10))) +IF(CV97="",0,POWER(10,((CV97+'ModelParams Lw'!$R$4)/10))) +IF(CW97="",0,POWER(10,((CW97+'ModelParams Lw'!$S$4)/10))) +IF(CX97="",0,POWER(10,((CX97+'ModelParams Lw'!$T$4)/10))) +IF(CY97="",0,POWER(10,((CY97+'ModelParams Lw'!$U$4)/10)))+IF(CZ97="",0,POWER(10,((CZ97+'ModelParams Lw'!$V$4)/10))))</f>
        <v>#DIV/0!</v>
      </c>
      <c r="DB97" s="24" t="e">
        <f t="shared" si="54"/>
        <v>#DIV/0!</v>
      </c>
      <c r="DC97" s="24" t="e">
        <f>(CS97-'ModelParams Lw'!$O$10)/'ModelParams Lw'!$O$11</f>
        <v>#DIV/0!</v>
      </c>
      <c r="DD97" s="24" t="e">
        <f>(CT97-'ModelParams Lw'!$P$10)/'ModelParams Lw'!$P$11</f>
        <v>#DIV/0!</v>
      </c>
      <c r="DE97" s="24" t="e">
        <f>(CU97-'ModelParams Lw'!$Q$10)/'ModelParams Lw'!$Q$11</f>
        <v>#DIV/0!</v>
      </c>
      <c r="DF97" s="24" t="e">
        <f>(CV97-'ModelParams Lw'!$R$10)/'ModelParams Lw'!$R$11</f>
        <v>#DIV/0!</v>
      </c>
      <c r="DG97" s="24" t="e">
        <f>(CW97-'ModelParams Lw'!$S$10)/'ModelParams Lw'!$S$11</f>
        <v>#DIV/0!</v>
      </c>
      <c r="DH97" s="24" t="e">
        <f>(CX97-'ModelParams Lw'!$T$10)/'ModelParams Lw'!$T$11</f>
        <v>#DIV/0!</v>
      </c>
      <c r="DI97" s="24" t="e">
        <f>(CY97-'ModelParams Lw'!$U$10)/'ModelParams Lw'!$U$11</f>
        <v>#DIV/0!</v>
      </c>
      <c r="DJ97" s="24" t="e">
        <f>(CZ97-'ModelParams Lw'!$V$10)/'ModelParams Lw'!$V$11</f>
        <v>#DIV/0!</v>
      </c>
    </row>
    <row r="98" spans="1:114">
      <c r="A98" s="12">
        <f>Calcul!B100</f>
        <v>0</v>
      </c>
      <c r="B98" s="12">
        <f t="shared" si="38"/>
        <v>0</v>
      </c>
      <c r="C98" s="12">
        <f>Calcul!C100</f>
        <v>0</v>
      </c>
      <c r="D98" s="12">
        <f>Calcul!D103</f>
        <v>0</v>
      </c>
      <c r="E98" s="12">
        <f t="shared" si="39"/>
        <v>400</v>
      </c>
      <c r="F98" s="12">
        <f t="shared" si="40"/>
        <v>900</v>
      </c>
      <c r="G98" s="12" t="e">
        <f t="shared" si="41"/>
        <v>#DIV/0!</v>
      </c>
      <c r="H98" s="24" t="e">
        <f t="shared" si="42"/>
        <v>#DIV/0!</v>
      </c>
      <c r="I98" s="24">
        <f>'ModelParams Lw'!$B$6*EXP('ModelParams Lw'!$C$6*D98)</f>
        <v>-0.98585217513044054</v>
      </c>
      <c r="J98" s="24">
        <f>'ModelParams Lw'!$B$7*D98^2+'ModelParams Lw'!$C$7*D98+'ModelParams Lw'!$D$7</f>
        <v>-7.1</v>
      </c>
      <c r="K98" s="24">
        <f>'ModelParams Lw'!$B$8*D98^2+'ModelParams Lw'!$C$8*D98+'ModelParams Lw'!$D$8</f>
        <v>46.485999999999997</v>
      </c>
      <c r="L98" s="21" t="e">
        <f t="shared" si="56"/>
        <v>#DIV/0!</v>
      </c>
      <c r="M98" s="21" t="e">
        <f t="shared" si="55"/>
        <v>#DIV/0!</v>
      </c>
      <c r="N98" s="21" t="e">
        <f t="shared" si="55"/>
        <v>#DIV/0!</v>
      </c>
      <c r="O98" s="21" t="e">
        <f t="shared" si="55"/>
        <v>#DIV/0!</v>
      </c>
      <c r="P98" s="21" t="e">
        <f t="shared" si="55"/>
        <v>#DIV/0!</v>
      </c>
      <c r="Q98" s="21" t="e">
        <f t="shared" si="55"/>
        <v>#DIV/0!</v>
      </c>
      <c r="R98" s="21" t="e">
        <f t="shared" si="55"/>
        <v>#DIV/0!</v>
      </c>
      <c r="S98" s="21" t="e">
        <f t="shared" si="55"/>
        <v>#DIV/0!</v>
      </c>
      <c r="T98" s="24" t="e">
        <f>'ModelParams Lw'!$B$3+'ModelParams Lw'!$B$4*LOG10($B98/3600/(PI()/4*($D98/1000)^2))+'ModelParams Lw'!$B$5*LOG10(2*$H98/(1.2*($B98/3600/(PI()/4*($D98/1000)^2))^2))+10*LOG10($D98/1000)+L98</f>
        <v>#DIV/0!</v>
      </c>
      <c r="U98" s="24" t="e">
        <f>'ModelParams Lw'!$B$3+'ModelParams Lw'!$B$4*LOG10($B98/3600/(PI()/4*($D98/1000)^2))+'ModelParams Lw'!$B$5*LOG10(2*$H98/(1.2*($B98/3600/(PI()/4*($D98/1000)^2))^2))+10*LOG10($D98/1000)+M98</f>
        <v>#DIV/0!</v>
      </c>
      <c r="V98" s="24" t="e">
        <f>'ModelParams Lw'!$B$3+'ModelParams Lw'!$B$4*LOG10($B98/3600/(PI()/4*($D98/1000)^2))+'ModelParams Lw'!$B$5*LOG10(2*$H98/(1.2*($B98/3600/(PI()/4*($D98/1000)^2))^2))+10*LOG10($D98/1000)+N98</f>
        <v>#DIV/0!</v>
      </c>
      <c r="W98" s="24" t="e">
        <f>'ModelParams Lw'!$B$3+'ModelParams Lw'!$B$4*LOG10($B98/3600/(PI()/4*($D98/1000)^2))+'ModelParams Lw'!$B$5*LOG10(2*$H98/(1.2*($B98/3600/(PI()/4*($D98/1000)^2))^2))+10*LOG10($D98/1000)+O98</f>
        <v>#DIV/0!</v>
      </c>
      <c r="X98" s="24" t="e">
        <f>'ModelParams Lw'!$B$3+'ModelParams Lw'!$B$4*LOG10($B98/3600/(PI()/4*($D98/1000)^2))+'ModelParams Lw'!$B$5*LOG10(2*$H98/(1.2*($B98/3600/(PI()/4*($D98/1000)^2))^2))+10*LOG10($D98/1000)+P98</f>
        <v>#DIV/0!</v>
      </c>
      <c r="Y98" s="24" t="e">
        <f>'ModelParams Lw'!$B$3+'ModelParams Lw'!$B$4*LOG10($B98/3600/(PI()/4*($D98/1000)^2))+'ModelParams Lw'!$B$5*LOG10(2*$H98/(1.2*($B98/3600/(PI()/4*($D98/1000)^2))^2))+10*LOG10($D98/1000)+Q98</f>
        <v>#DIV/0!</v>
      </c>
      <c r="Z98" s="24" t="e">
        <f>'ModelParams Lw'!$B$3+'ModelParams Lw'!$B$4*LOG10($B98/3600/(PI()/4*($D98/1000)^2))+'ModelParams Lw'!$B$5*LOG10(2*$H98/(1.2*($B98/3600/(PI()/4*($D98/1000)^2))^2))+10*LOG10($D98/1000)+R98</f>
        <v>#DIV/0!</v>
      </c>
      <c r="AA98" s="24" t="e">
        <f>'ModelParams Lw'!$B$3+'ModelParams Lw'!$B$4*LOG10($B98/3600/(PI()/4*($D98/1000)^2))+'ModelParams Lw'!$B$5*LOG10(2*$H98/(1.2*($B98/3600/(PI()/4*($D98/1000)^2))^2))+10*LOG10($D98/1000)+S98</f>
        <v>#DIV/0!</v>
      </c>
      <c r="AB98" s="24" t="e">
        <f>10*LOG10(IF(T98="",0,POWER(10,((T98+'ModelParams Lw'!$O$4)/10))) +IF(U98="",0,POWER(10,((U98+'ModelParams Lw'!$P$4)/10))) +IF(V98="",0,POWER(10,((V98+'ModelParams Lw'!$Q$4)/10))) +IF(W98="",0,POWER(10,((W98+'ModelParams Lw'!$R$4)/10))) +IF(X98="",0,POWER(10,((X98+'ModelParams Lw'!$S$4)/10))) +IF(Y98="",0,POWER(10,((Y98+'ModelParams Lw'!$T$4)/10))) +IF(Z98="",0,POWER(10,((Z98+'ModelParams Lw'!$U$4)/10)))+IF(AA98="",0,POWER(10,((AA98+'ModelParams Lw'!$V$4)/10))))</f>
        <v>#DIV/0!</v>
      </c>
      <c r="AC98" s="24" t="e">
        <f t="shared" si="43"/>
        <v>#DIV/0!</v>
      </c>
      <c r="AD98" s="24" t="e">
        <f>(T98-'ModelParams Lw'!O$10)/'ModelParams Lw'!O$11</f>
        <v>#DIV/0!</v>
      </c>
      <c r="AE98" s="24" t="e">
        <f>(U98-'ModelParams Lw'!P$10)/'ModelParams Lw'!P$11</f>
        <v>#DIV/0!</v>
      </c>
      <c r="AF98" s="24" t="e">
        <f>(V98-'ModelParams Lw'!Q$10)/'ModelParams Lw'!Q$11</f>
        <v>#DIV/0!</v>
      </c>
      <c r="AG98" s="24" t="e">
        <f>(W98-'ModelParams Lw'!R$10)/'ModelParams Lw'!R$11</f>
        <v>#DIV/0!</v>
      </c>
      <c r="AH98" s="24" t="e">
        <f>(X98-'ModelParams Lw'!S$10)/'ModelParams Lw'!S$11</f>
        <v>#DIV/0!</v>
      </c>
      <c r="AI98" s="24" t="e">
        <f>(Y98-'ModelParams Lw'!T$10)/'ModelParams Lw'!T$11</f>
        <v>#DIV/0!</v>
      </c>
      <c r="AJ98" s="24" t="e">
        <f>(Z98-'ModelParams Lw'!U$10)/'ModelParams Lw'!U$11</f>
        <v>#DIV/0!</v>
      </c>
      <c r="AK98" s="24" t="e">
        <f>(AA98-'ModelParams Lw'!V$10)/'ModelParams Lw'!V$11</f>
        <v>#DIV/0!</v>
      </c>
      <c r="AL98" s="24" t="e">
        <f t="shared" si="44"/>
        <v>#DIV/0!</v>
      </c>
      <c r="AM98" s="24" t="e">
        <f>LOOKUP($G98,SilencerParams!$E$3:$E$98,SilencerParams!K$3:K$98)</f>
        <v>#DIV/0!</v>
      </c>
      <c r="AN98" s="24" t="e">
        <f>LOOKUP($G98,SilencerParams!$E$3:$E$98,SilencerParams!L$3:L$98)</f>
        <v>#DIV/0!</v>
      </c>
      <c r="AO98" s="24" t="e">
        <f>LOOKUP($G98,SilencerParams!$E$3:$E$98,SilencerParams!M$3:M$98)</f>
        <v>#DIV/0!</v>
      </c>
      <c r="AP98" s="24" t="e">
        <f>LOOKUP($G98,SilencerParams!$E$3:$E$98,SilencerParams!N$3:N$98)</f>
        <v>#DIV/0!</v>
      </c>
      <c r="AQ98" s="24" t="e">
        <f>LOOKUP($G98,SilencerParams!$E$3:$E$98,SilencerParams!O$3:O$98)</f>
        <v>#DIV/0!</v>
      </c>
      <c r="AR98" s="24" t="e">
        <f>LOOKUP($G98,SilencerParams!$E$3:$E$98,SilencerParams!P$3:P$98)</f>
        <v>#DIV/0!</v>
      </c>
      <c r="AS98" s="24" t="e">
        <f>LOOKUP($G98,SilencerParams!$E$3:$E$98,SilencerParams!Q$3:Q$98)</f>
        <v>#DIV/0!</v>
      </c>
      <c r="AT98" s="24" t="e">
        <f>LOOKUP($G98,SilencerParams!$E$3:$E$98,SilencerParams!R$3:R$98)</f>
        <v>#DIV/0!</v>
      </c>
      <c r="AU98" s="151" t="e">
        <f>LOOKUP($G98,SilencerParams!$E$3:$E$98,SilencerParams!S$3:S$98)</f>
        <v>#DIV/0!</v>
      </c>
      <c r="AV98" s="151" t="e">
        <f>LOOKUP($G98,SilencerParams!$E$3:$E$98,SilencerParams!T$3:T$98)</f>
        <v>#DIV/0!</v>
      </c>
      <c r="AW98" s="151" t="e">
        <f>LOOKUP($G98,SilencerParams!$E$3:$E$98,SilencerParams!U$3:U$98)</f>
        <v>#DIV/0!</v>
      </c>
      <c r="AX98" s="151" t="e">
        <f>LOOKUP($G98,SilencerParams!$E$3:$E$98,SilencerParams!V$3:V$98)</f>
        <v>#DIV/0!</v>
      </c>
      <c r="AY98" s="151" t="e">
        <f>LOOKUP($G98,SilencerParams!$E$3:$E$98,SilencerParams!W$3:W$98)</f>
        <v>#DIV/0!</v>
      </c>
      <c r="AZ98" s="151" t="e">
        <f>LOOKUP($G98,SilencerParams!$E$3:$E$98,SilencerParams!X$3:X$98)</f>
        <v>#DIV/0!</v>
      </c>
      <c r="BA98" s="151" t="e">
        <f>LOOKUP($G98,SilencerParams!$E$3:$E$98,SilencerParams!Y$3:Y$98)</f>
        <v>#DIV/0!</v>
      </c>
      <c r="BB98" s="151" t="e">
        <f>LOOKUP($G98,SilencerParams!$E$3:$E$98,SilencerParams!Z$3:Z$98)</f>
        <v>#DIV/0!</v>
      </c>
      <c r="BC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LOOKUP(IF(MROUND($AL98,2)&lt;=$AL98,CONCATENATE($D98,IF($F98&gt;=1000,$F98,CONCATENATE(0,$F98)),CONCATENATE(0,MROUND($AL98,2)+2)),CONCATENATE($D98,IF($F98&gt;=1000,$F98,CONCATENATE(0,$F98)),CONCATENATE(0,MROUND($AL98,2)-2))),SilencerParams!$E$3:$E$98,SilencerParams!S$3:S$98)</f>
        <v>#DIV/0!</v>
      </c>
      <c r="BD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LOOKUP(IF(MROUND($AL98,2)&lt;=$AL98,CONCATENATE($D98,IF($F98&gt;=1000,$F98,CONCATENATE(0,$F98)),CONCATENATE(0,MROUND($AL98,2)+2)),CONCATENATE($D98,IF($F98&gt;=1000,$F98,CONCATENATE(0,$F98)),CONCATENATE(0,MROUND($AL98,2)-2))),SilencerParams!$E$3:$E$98,SilencerParams!T$3:T$98)</f>
        <v>#DIV/0!</v>
      </c>
      <c r="BE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LOOKUP(IF(MROUND($AL98,2)&lt;=$AL98,CONCATENATE($D98,IF($F98&gt;=1000,$F98,CONCATENATE(0,$F98)),CONCATENATE(0,MROUND($AL98,2)+2)),CONCATENATE($D98,IF($F98&gt;=1000,$F98,CONCATENATE(0,$F98)),CONCATENATE(0,MROUND($AL98,2)-2))),SilencerParams!$E$3:$E$98,SilencerParams!U$3:U$98)</f>
        <v>#DIV/0!</v>
      </c>
      <c r="BF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LOOKUP(IF(MROUND($AL98,2)&lt;=$AL98,CONCATENATE($D98,IF($F98&gt;=1000,$F98,CONCATENATE(0,$F98)),CONCATENATE(0,MROUND($AL98,2)+2)),CONCATENATE($D98,IF($F98&gt;=1000,$F98,CONCATENATE(0,$F98)),CONCATENATE(0,MROUND($AL98,2)-2))),SilencerParams!$E$3:$E$98,SilencerParams!V$3:V$98)</f>
        <v>#DIV/0!</v>
      </c>
      <c r="BG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LOOKUP(IF(MROUND($AL98,2)&lt;=$AL98,CONCATENATE($D98,IF($F98&gt;=1000,$F98,CONCATENATE(0,$F98)),CONCATENATE(0,MROUND($AL98,2)+2)),CONCATENATE($D98,IF($F98&gt;=1000,$F98,CONCATENATE(0,$F98)),CONCATENATE(0,MROUND($AL98,2)-2))),SilencerParams!$E$3:$E$98,SilencerParams!W$3:W$98)</f>
        <v>#DIV/0!</v>
      </c>
      <c r="BH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LOOKUP(IF(MROUND($AL98,2)&lt;=$AL98,CONCATENATE($D98,IF($F98&gt;=1000,$F98,CONCATENATE(0,$F98)),CONCATENATE(0,MROUND($AL98,2)+2)),CONCATENATE($D98,IF($F98&gt;=1000,$F98,CONCATENATE(0,$F98)),CONCATENATE(0,MROUND($AL98,2)-2))),SilencerParams!$E$3:$E$98,SilencerParams!X$3:X$98)</f>
        <v>#DIV/0!</v>
      </c>
      <c r="BI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LOOKUP(IF(MROUND($AL98,2)&lt;=$AL98,CONCATENATE($D98,IF($F98&gt;=1000,$F98,CONCATENATE(0,$F98)),CONCATENATE(0,MROUND($AL98,2)+2)),CONCATENATE($D98,IF($F98&gt;=1000,$F98,CONCATENATE(0,$F98)),CONCATENATE(0,MROUND($AL98,2)-2))),SilencerParams!$E$3:$E$98,SilencerParams!Y$3:Y$98)</f>
        <v>#DIV/0!</v>
      </c>
      <c r="BJ98" s="151" t="e">
        <f>LOOKUP(IF(MROUND($AL98,2)&lt;=$AL98,CONCATENATE($D98,IF($F98&gt;=1000,$F98,CONCATENATE(0,$F98)),CONCATENATE(0,MROUND($AL98,2)+2)),CONCATENATE($D98,IF($F98&gt;=1000,$F98,CONCATENATE(0,$F98)),CONCATENATE(0,MROUND($AL98,2)-2))),SilencerParams!$E$3:$E$98,SilencerParams!Z$3:Z$98)</f>
        <v>#DIV/0!</v>
      </c>
      <c r="BK98" s="151" t="e">
        <f>IF($AL98&lt;2,LOOKUP(CONCATENATE($D98,IF($E98&gt;=1000,$E98,CONCATENATE(0,$E98)),"02"),SilencerParams!$E$3:$E$98,SilencerParams!S$3:S$98)/(LOG10(2)-LOG10(0.0001))*(LOG10($AL98)-LOG10(0.0001)),(BC98-AU98)/(LOG10(IF(MROUND($AL98,2)&lt;=$AL98,MROUND($AL98,2)+2,MROUND($AL98,2)-2))-LOG10(MROUND($AL98,2)))*(LOG10($AL98)-LOG10(MROUND($AL98,2)))+AU98)</f>
        <v>#DIV/0!</v>
      </c>
      <c r="BL98" s="151" t="e">
        <f>IF($AL98&lt;2,LOOKUP(CONCATENATE($D98,IF($E98&gt;=1000,$E98,CONCATENATE(0,$E98)),"02"),SilencerParams!$E$3:$E$98,SilencerParams!T$3:T$98)/(LOG10(2)-LOG10(0.0001))*(LOG10($AL98)-LOG10(0.0001)),(BD98-AV98)/(LOG10(IF(MROUND($AL98,2)&lt;=$AL98,MROUND($AL98,2)+2,MROUND($AL98,2)-2))-LOG10(MROUND($AL98,2)))*(LOG10($AL98)-LOG10(MROUND($AL98,2)))+AV98)</f>
        <v>#DIV/0!</v>
      </c>
      <c r="BM98" s="151" t="e">
        <f>IF($AL98&lt;2,LOOKUP(CONCATENATE($D98,IF($E98&gt;=1000,$E98,CONCATENATE(0,$E98)),"02"),SilencerParams!$E$3:$E$98,SilencerParams!U$3:U$98)/(LOG10(2)-LOG10(0.0001))*(LOG10($AL98)-LOG10(0.0001)),(BE98-AW98)/(LOG10(IF(MROUND($AL98,2)&lt;=$AL98,MROUND($AL98,2)+2,MROUND($AL98,2)-2))-LOG10(MROUND($AL98,2)))*(LOG10($AL98)-LOG10(MROUND($AL98,2)))+AW98)</f>
        <v>#DIV/0!</v>
      </c>
      <c r="BN98" s="151" t="e">
        <f>IF($AL98&lt;2,LOOKUP(CONCATENATE($D98,IF($E98&gt;=1000,$E98,CONCATENATE(0,$E98)),"02"),SilencerParams!$E$3:$E$98,SilencerParams!V$3:V$98)/(LOG10(2)-LOG10(0.0001))*(LOG10($AL98)-LOG10(0.0001)),(BF98-AX98)/(LOG10(IF(MROUND($AL98,2)&lt;=$AL98,MROUND($AL98,2)+2,MROUND($AL98,2)-2))-LOG10(MROUND($AL98,2)))*(LOG10($AL98)-LOG10(MROUND($AL98,2)))+AX98)</f>
        <v>#DIV/0!</v>
      </c>
      <c r="BO98" s="151" t="e">
        <f>IF($AL98&lt;2,LOOKUP(CONCATENATE($D98,IF($E98&gt;=1000,$E98,CONCATENATE(0,$E98)),"02"),SilencerParams!$E$3:$E$98,SilencerParams!W$3:W$98)/(LOG10(2)-LOG10(0.0001))*(LOG10($AL98)-LOG10(0.0001)),(BG98-AY98)/(LOG10(IF(MROUND($AL98,2)&lt;=$AL98,MROUND($AL98,2)+2,MROUND($AL98,2)-2))-LOG10(MROUND($AL98,2)))*(LOG10($AL98)-LOG10(MROUND($AL98,2)))+AY98)</f>
        <v>#DIV/0!</v>
      </c>
      <c r="BP98" s="151" t="e">
        <f>IF($AL98&lt;2,LOOKUP(CONCATENATE($D98,IF($E98&gt;=1000,$E98,CONCATENATE(0,$E98)),"02"),SilencerParams!$E$3:$E$98,SilencerParams!X$3:X$98)/(LOG10(2)-LOG10(0.0001))*(LOG10($AL98)-LOG10(0.0001)),(BH98-AZ98)/(LOG10(IF(MROUND($AL98,2)&lt;=$AL98,MROUND($AL98,2)+2,MROUND($AL98,2)-2))-LOG10(MROUND($AL98,2)))*(LOG10($AL98)-LOG10(MROUND($AL98,2)))+AZ98)</f>
        <v>#DIV/0!</v>
      </c>
      <c r="BQ98" s="151" t="e">
        <f>IF($AL98&lt;2,LOOKUP(CONCATENATE($D98,IF($E98&gt;=1000,$E98,CONCATENATE(0,$E98)),"02"),SilencerParams!$E$3:$E$98,SilencerParams!Y$3:Y$98)/(LOG10(2)-LOG10(0.0001))*(LOG10($AL98)-LOG10(0.0001)),(BI98-BA98)/(LOG10(IF(MROUND($AL98,2)&lt;=$AL98,MROUND($AL98,2)+2,MROUND($AL98,2)-2))-LOG10(MROUND($AL98,2)))*(LOG10($AL98)-LOG10(MROUND($AL98,2)))+BA98)</f>
        <v>#DIV/0!</v>
      </c>
      <c r="BR98" s="151" t="e">
        <f>IF($AL98&lt;2,LOOKUP(CONCATENATE($D98,IF($E98&gt;=1000,$E98,CONCATENATE(0,$E98)),"02"),SilencerParams!$E$3:$E$98,SilencerParams!Z$3:Z$98)/(LOG10(2)-LOG10(0.0001))*(LOG10($AL98)-LOG10(0.0001)),(BJ98-BB98)/(LOG10(IF(MROUND($AL98,2)&lt;=$AL98,MROUND($AL98,2)+2,MROUND($AL98,2)-2))-LOG10(MROUND($AL98,2)))*(LOG10($AL98)-LOG10(MROUND($AL98,2)))+BB98)</f>
        <v>#DIV/0!</v>
      </c>
      <c r="BS98" s="24" t="e">
        <f t="shared" si="45"/>
        <v>#DIV/0!</v>
      </c>
      <c r="BT98" s="24" t="e">
        <f t="shared" si="46"/>
        <v>#DIV/0!</v>
      </c>
      <c r="BU98" s="24" t="e">
        <f t="shared" si="47"/>
        <v>#DIV/0!</v>
      </c>
      <c r="BV98" s="24" t="e">
        <f t="shared" si="48"/>
        <v>#DIV/0!</v>
      </c>
      <c r="BW98" s="24" t="e">
        <f t="shared" si="49"/>
        <v>#DIV/0!</v>
      </c>
      <c r="BX98" s="24" t="e">
        <f t="shared" si="50"/>
        <v>#DIV/0!</v>
      </c>
      <c r="BY98" s="24" t="e">
        <f t="shared" si="51"/>
        <v>#DIV/0!</v>
      </c>
      <c r="BZ98" s="24" t="e">
        <f t="shared" si="52"/>
        <v>#DIV/0!</v>
      </c>
      <c r="CA98" s="24" t="e">
        <f>10*LOG10(IF(BS98="",0,POWER(10,((BS98+'ModelParams Lw'!$O$4)/10))) +IF(BT98="",0,POWER(10,((BT98+'ModelParams Lw'!$P$4)/10))) +IF(BU98="",0,POWER(10,((BU98+'ModelParams Lw'!$Q$4)/10))) +IF(BV98="",0,POWER(10,((BV98+'ModelParams Lw'!$R$4)/10))) +IF(BW98="",0,POWER(10,((BW98+'ModelParams Lw'!$S$4)/10))) +IF(BX98="",0,POWER(10,((BX98+'ModelParams Lw'!$T$4)/10))) +IF(BY98="",0,POWER(10,((BY98+'ModelParams Lw'!$U$4)/10)))+IF(BZ98="",0,POWER(10,((BZ98+'ModelParams Lw'!$V$4)/10))))</f>
        <v>#DIV/0!</v>
      </c>
      <c r="CB98" s="24" t="e">
        <f t="shared" si="53"/>
        <v>#DIV/0!</v>
      </c>
      <c r="CC98" s="24" t="e">
        <f>(BS98-'ModelParams Lw'!O$10)/'ModelParams Lw'!O$11</f>
        <v>#DIV/0!</v>
      </c>
      <c r="CD98" s="24" t="e">
        <f>(BT98-'ModelParams Lw'!P$10)/'ModelParams Lw'!P$11</f>
        <v>#DIV/0!</v>
      </c>
      <c r="CE98" s="24" t="e">
        <f>(BU98-'ModelParams Lw'!Q$10)/'ModelParams Lw'!Q$11</f>
        <v>#DIV/0!</v>
      </c>
      <c r="CF98" s="24" t="e">
        <f>(BV98-'ModelParams Lw'!R$10)/'ModelParams Lw'!R$11</f>
        <v>#DIV/0!</v>
      </c>
      <c r="CG98" s="24" t="e">
        <f>(BW98-'ModelParams Lw'!S$10)/'ModelParams Lw'!S$11</f>
        <v>#DIV/0!</v>
      </c>
      <c r="CH98" s="24" t="e">
        <f>(BX98-'ModelParams Lw'!T$10)/'ModelParams Lw'!T$11</f>
        <v>#DIV/0!</v>
      </c>
      <c r="CI98" s="24" t="e">
        <f>(BY98-'ModelParams Lw'!U$10)/'ModelParams Lw'!U$11</f>
        <v>#DIV/0!</v>
      </c>
      <c r="CJ98" s="24" t="e">
        <f>(BZ98-'ModelParams Lw'!V$10)/'ModelParams Lw'!V$11</f>
        <v>#DIV/0!</v>
      </c>
      <c r="CK98" s="24">
        <f>IF(Calcul!$E103="SW",'ModelParams Lw'!C$18+'ModelParams Lw'!C$19*LOG(CK$3)+'ModelParams Lw'!C$20*(PI()/4*($D98/1000)^2),IF('ModelParams Lw'!C$21+'ModelParams Lw'!C$22*LOG(CK$3)+'ModelParams Lw'!C$23*(PI()/4*($D98/1000)^2)&lt;'ModelParams Lw'!C$18+'ModelParams Lw'!C$19*LOG(CK$3)+'ModelParams Lw'!C$20*(PI()/4*($D98/1000)^2),'ModelParams Lw'!C$18+'ModelParams Lw'!C$19*LOG(CK$3)+'ModelParams Lw'!C$20*(PI()/4*($D98/1000)^2),'ModelParams Lw'!C$21+'ModelParams Lw'!C$22*LOG(CK$3)+'ModelParams Lw'!C$23*(PI()/4*($D98/1000)^2)))</f>
        <v>31.246735224896717</v>
      </c>
      <c r="CL98" s="24">
        <f>IF(Calcul!$E103="SW",'ModelParams Lw'!D$18+'ModelParams Lw'!D$19*LOG(CL$3)+'ModelParams Lw'!D$20*(PI()/4*($D98/1000)^2),IF('ModelParams Lw'!D$21+'ModelParams Lw'!D$22*LOG(CL$3)+'ModelParams Lw'!D$23*(PI()/4*($D98/1000)^2)&lt;'ModelParams Lw'!D$18+'ModelParams Lw'!D$19*LOG(CL$3)+'ModelParams Lw'!D$20*(PI()/4*($D98/1000)^2),'ModelParams Lw'!D$18+'ModelParams Lw'!D$19*LOG(CL$3)+'ModelParams Lw'!D$20*(PI()/4*($D98/1000)^2),'ModelParams Lw'!D$21+'ModelParams Lw'!D$22*LOG(CL$3)+'ModelParams Lw'!D$23*(PI()/4*($D98/1000)^2)))</f>
        <v>39.203910379364636</v>
      </c>
      <c r="CM98" s="24">
        <f>IF(Calcul!$E103="SW",'ModelParams Lw'!E$18+'ModelParams Lw'!E$19*LOG(CM$3)+'ModelParams Lw'!E$20*(PI()/4*($D98/1000)^2),IF('ModelParams Lw'!E$21+'ModelParams Lw'!E$22*LOG(CM$3)+'ModelParams Lw'!E$23*(PI()/4*($D98/1000)^2)&lt;'ModelParams Lw'!E$18+'ModelParams Lw'!E$19*LOG(CM$3)+'ModelParams Lw'!E$20*(PI()/4*($D98/1000)^2),'ModelParams Lw'!E$18+'ModelParams Lw'!E$19*LOG(CM$3)+'ModelParams Lw'!E$20*(PI()/4*($D98/1000)^2),'ModelParams Lw'!E$21+'ModelParams Lw'!E$22*LOG(CM$3)+'ModelParams Lw'!E$23*(PI()/4*($D98/1000)^2)))</f>
        <v>38.761096154158118</v>
      </c>
      <c r="CN98" s="24">
        <f>IF(Calcul!$E103="SW",'ModelParams Lw'!F$18+'ModelParams Lw'!F$19*LOG(CN$3)+'ModelParams Lw'!F$20*(PI()/4*($D98/1000)^2),IF('ModelParams Lw'!F$21+'ModelParams Lw'!F$22*LOG(CN$3)+'ModelParams Lw'!F$23*(PI()/4*($D98/1000)^2)&lt;'ModelParams Lw'!F$18+'ModelParams Lw'!F$19*LOG(CN$3)+'ModelParams Lw'!F$20*(PI()/4*($D98/1000)^2),'ModelParams Lw'!F$18+'ModelParams Lw'!F$19*LOG(CN$3)+'ModelParams Lw'!F$20*(PI()/4*($D98/1000)^2),'ModelParams Lw'!F$21+'ModelParams Lw'!F$22*LOG(CN$3)+'ModelParams Lw'!F$23*(PI()/4*($D98/1000)^2)))</f>
        <v>42.457901012674256</v>
      </c>
      <c r="CO98" s="24">
        <f>IF(Calcul!$E103="SW",'ModelParams Lw'!G$18+'ModelParams Lw'!G$19*LOG(CO$3)+'ModelParams Lw'!G$20*(PI()/4*($D98/1000)^2),IF('ModelParams Lw'!G$21+'ModelParams Lw'!G$22*LOG(CO$3)+'ModelParams Lw'!G$23*(PI()/4*($D98/1000)^2)&lt;'ModelParams Lw'!G$18+'ModelParams Lw'!G$19*LOG(CO$3)+'ModelParams Lw'!G$20*(PI()/4*($D98/1000)^2),'ModelParams Lw'!G$18+'ModelParams Lw'!G$19*LOG(CO$3)+'ModelParams Lw'!G$20*(PI()/4*($D98/1000)^2),'ModelParams Lw'!G$21+'ModelParams Lw'!G$22*LOG(CO$3)+'ModelParams Lw'!G$23*(PI()/4*($D98/1000)^2)))</f>
        <v>39.983812335865188</v>
      </c>
      <c r="CP98" s="24">
        <f>IF(Calcul!$E103="SW",'ModelParams Lw'!H$18+'ModelParams Lw'!H$19*LOG(CP$3)+'ModelParams Lw'!H$20*(PI()/4*($D98/1000)^2),IF('ModelParams Lw'!H$21+'ModelParams Lw'!H$22*LOG(CP$3)+'ModelParams Lw'!H$23*(PI()/4*($D98/1000)^2)&lt;'ModelParams Lw'!H$18+'ModelParams Lw'!H$19*LOG(CP$3)+'ModelParams Lw'!H$20*(PI()/4*($D98/1000)^2),'ModelParams Lw'!H$18+'ModelParams Lw'!H$19*LOG(CP$3)+'ModelParams Lw'!H$20*(PI()/4*($D98/1000)^2),'ModelParams Lw'!H$21+'ModelParams Lw'!H$22*LOG(CP$3)+'ModelParams Lw'!H$23*(PI()/4*($D98/1000)^2)))</f>
        <v>40.306137042572608</v>
      </c>
      <c r="CQ98" s="24">
        <f>IF(Calcul!$E103="SW",'ModelParams Lw'!I$18+'ModelParams Lw'!I$19*LOG(CQ$3)+'ModelParams Lw'!I$20*(PI()/4*($D98/1000)^2),IF('ModelParams Lw'!I$21+'ModelParams Lw'!I$22*LOG(CQ$3)+'ModelParams Lw'!I$23*(PI()/4*($D98/1000)^2)&lt;'ModelParams Lw'!I$18+'ModelParams Lw'!I$19*LOG(CQ$3)+'ModelParams Lw'!I$20*(PI()/4*($D98/1000)^2),'ModelParams Lw'!I$18+'ModelParams Lw'!I$19*LOG(CQ$3)+'ModelParams Lw'!I$20*(PI()/4*($D98/1000)^2),'ModelParams Lw'!I$21+'ModelParams Lw'!I$22*LOG(CQ$3)+'ModelParams Lw'!I$23*(PI()/4*($D98/1000)^2)))</f>
        <v>35.604370798776131</v>
      </c>
      <c r="CR98" s="24">
        <f>IF(Calcul!$E103="SW",'ModelParams Lw'!J$18+'ModelParams Lw'!J$19*LOG(CR$3)+'ModelParams Lw'!J$20*(PI()/4*($D98/1000)^2),IF('ModelParams Lw'!J$21+'ModelParams Lw'!J$22*LOG(CR$3)+'ModelParams Lw'!J$23*(PI()/4*($D98/1000)^2)&lt;'ModelParams Lw'!J$18+'ModelParams Lw'!J$19*LOG(CR$3)+'ModelParams Lw'!J$20*(PI()/4*($D98/1000)^2),'ModelParams Lw'!J$18+'ModelParams Lw'!J$19*LOG(CR$3)+'ModelParams Lw'!J$20*(PI()/4*($D98/1000)^2),'ModelParams Lw'!J$21+'ModelParams Lw'!J$22*LOG(CR$3)+'ModelParams Lw'!J$23*(PI()/4*($D98/1000)^2)))</f>
        <v>26.405199060578074</v>
      </c>
      <c r="CS98" s="24" t="e">
        <f t="shared" si="30"/>
        <v>#DIV/0!</v>
      </c>
      <c r="CT98" s="24" t="e">
        <f t="shared" si="31"/>
        <v>#DIV/0!</v>
      </c>
      <c r="CU98" s="24" t="e">
        <f t="shared" si="32"/>
        <v>#DIV/0!</v>
      </c>
      <c r="CV98" s="24" t="e">
        <f t="shared" si="33"/>
        <v>#DIV/0!</v>
      </c>
      <c r="CW98" s="24" t="e">
        <f t="shared" si="34"/>
        <v>#DIV/0!</v>
      </c>
      <c r="CX98" s="24" t="e">
        <f t="shared" si="35"/>
        <v>#DIV/0!</v>
      </c>
      <c r="CY98" s="24" t="e">
        <f t="shared" si="36"/>
        <v>#DIV/0!</v>
      </c>
      <c r="CZ98" s="24" t="e">
        <f t="shared" si="37"/>
        <v>#DIV/0!</v>
      </c>
      <c r="DA98" s="24" t="e">
        <f>10*LOG10(IF(CS98="",0,POWER(10,((CS98+'ModelParams Lw'!$O$4)/10))) +IF(CT98="",0,POWER(10,((CT98+'ModelParams Lw'!$P$4)/10))) +IF(CU98="",0,POWER(10,((CU98+'ModelParams Lw'!$Q$4)/10))) +IF(CV98="",0,POWER(10,((CV98+'ModelParams Lw'!$R$4)/10))) +IF(CW98="",0,POWER(10,((CW98+'ModelParams Lw'!$S$4)/10))) +IF(CX98="",0,POWER(10,((CX98+'ModelParams Lw'!$T$4)/10))) +IF(CY98="",0,POWER(10,((CY98+'ModelParams Lw'!$U$4)/10)))+IF(CZ98="",0,POWER(10,((CZ98+'ModelParams Lw'!$V$4)/10))))</f>
        <v>#DIV/0!</v>
      </c>
      <c r="DB98" s="24" t="e">
        <f t="shared" si="54"/>
        <v>#DIV/0!</v>
      </c>
      <c r="DC98" s="24" t="e">
        <f>(CS98-'ModelParams Lw'!$O$10)/'ModelParams Lw'!$O$11</f>
        <v>#DIV/0!</v>
      </c>
      <c r="DD98" s="24" t="e">
        <f>(CT98-'ModelParams Lw'!$P$10)/'ModelParams Lw'!$P$11</f>
        <v>#DIV/0!</v>
      </c>
      <c r="DE98" s="24" t="e">
        <f>(CU98-'ModelParams Lw'!$Q$10)/'ModelParams Lw'!$Q$11</f>
        <v>#DIV/0!</v>
      </c>
      <c r="DF98" s="24" t="e">
        <f>(CV98-'ModelParams Lw'!$R$10)/'ModelParams Lw'!$R$11</f>
        <v>#DIV/0!</v>
      </c>
      <c r="DG98" s="24" t="e">
        <f>(CW98-'ModelParams Lw'!$S$10)/'ModelParams Lw'!$S$11</f>
        <v>#DIV/0!</v>
      </c>
      <c r="DH98" s="24" t="e">
        <f>(CX98-'ModelParams Lw'!$T$10)/'ModelParams Lw'!$T$11</f>
        <v>#DIV/0!</v>
      </c>
      <c r="DI98" s="24" t="e">
        <f>(CY98-'ModelParams Lw'!$U$10)/'ModelParams Lw'!$U$11</f>
        <v>#DIV/0!</v>
      </c>
      <c r="DJ98" s="24" t="e">
        <f>(CZ98-'ModelParams Lw'!$V$10)/'ModelParams Lw'!$V$11</f>
        <v>#DIV/0!</v>
      </c>
    </row>
    <row r="99" spans="1:114">
      <c r="A99" s="12">
        <f>Calcul!B101</f>
        <v>0</v>
      </c>
      <c r="B99" s="12">
        <f t="shared" si="38"/>
        <v>0</v>
      </c>
      <c r="C99" s="12">
        <f>Calcul!C101</f>
        <v>0</v>
      </c>
      <c r="D99" s="12">
        <f>Calcul!D104</f>
        <v>0</v>
      </c>
      <c r="E99" s="12">
        <f t="shared" si="39"/>
        <v>400</v>
      </c>
      <c r="F99" s="12">
        <f t="shared" si="40"/>
        <v>900</v>
      </c>
      <c r="G99" s="12" t="e">
        <f t="shared" si="41"/>
        <v>#DIV/0!</v>
      </c>
      <c r="H99" s="24" t="e">
        <f t="shared" si="42"/>
        <v>#DIV/0!</v>
      </c>
      <c r="I99" s="24">
        <f>'ModelParams Lw'!$B$6*EXP('ModelParams Lw'!$C$6*D99)</f>
        <v>-0.98585217513044054</v>
      </c>
      <c r="J99" s="24">
        <f>'ModelParams Lw'!$B$7*D99^2+'ModelParams Lw'!$C$7*D99+'ModelParams Lw'!$D$7</f>
        <v>-7.1</v>
      </c>
      <c r="K99" s="24">
        <f>'ModelParams Lw'!$B$8*D99^2+'ModelParams Lw'!$C$8*D99+'ModelParams Lw'!$D$8</f>
        <v>46.485999999999997</v>
      </c>
      <c r="L99" s="21" t="e">
        <f t="shared" si="56"/>
        <v>#DIV/0!</v>
      </c>
      <c r="M99" s="21" t="e">
        <f t="shared" si="55"/>
        <v>#DIV/0!</v>
      </c>
      <c r="N99" s="21" t="e">
        <f t="shared" si="55"/>
        <v>#DIV/0!</v>
      </c>
      <c r="O99" s="21" t="e">
        <f t="shared" si="55"/>
        <v>#DIV/0!</v>
      </c>
      <c r="P99" s="21" t="e">
        <f t="shared" si="55"/>
        <v>#DIV/0!</v>
      </c>
      <c r="Q99" s="21" t="e">
        <f t="shared" si="55"/>
        <v>#DIV/0!</v>
      </c>
      <c r="R99" s="21" t="e">
        <f t="shared" si="55"/>
        <v>#DIV/0!</v>
      </c>
      <c r="S99" s="21" t="e">
        <f t="shared" si="55"/>
        <v>#DIV/0!</v>
      </c>
      <c r="T99" s="24" t="e">
        <f>'ModelParams Lw'!$B$3+'ModelParams Lw'!$B$4*LOG10($B99/3600/(PI()/4*($D99/1000)^2))+'ModelParams Lw'!$B$5*LOG10(2*$H99/(1.2*($B99/3600/(PI()/4*($D99/1000)^2))^2))+10*LOG10($D99/1000)+L99</f>
        <v>#DIV/0!</v>
      </c>
      <c r="U99" s="24" t="e">
        <f>'ModelParams Lw'!$B$3+'ModelParams Lw'!$B$4*LOG10($B99/3600/(PI()/4*($D99/1000)^2))+'ModelParams Lw'!$B$5*LOG10(2*$H99/(1.2*($B99/3600/(PI()/4*($D99/1000)^2))^2))+10*LOG10($D99/1000)+M99</f>
        <v>#DIV/0!</v>
      </c>
      <c r="V99" s="24" t="e">
        <f>'ModelParams Lw'!$B$3+'ModelParams Lw'!$B$4*LOG10($B99/3600/(PI()/4*($D99/1000)^2))+'ModelParams Lw'!$B$5*LOG10(2*$H99/(1.2*($B99/3600/(PI()/4*($D99/1000)^2))^2))+10*LOG10($D99/1000)+N99</f>
        <v>#DIV/0!</v>
      </c>
      <c r="W99" s="24" t="e">
        <f>'ModelParams Lw'!$B$3+'ModelParams Lw'!$B$4*LOG10($B99/3600/(PI()/4*($D99/1000)^2))+'ModelParams Lw'!$B$5*LOG10(2*$H99/(1.2*($B99/3600/(PI()/4*($D99/1000)^2))^2))+10*LOG10($D99/1000)+O99</f>
        <v>#DIV/0!</v>
      </c>
      <c r="X99" s="24" t="e">
        <f>'ModelParams Lw'!$B$3+'ModelParams Lw'!$B$4*LOG10($B99/3600/(PI()/4*($D99/1000)^2))+'ModelParams Lw'!$B$5*LOG10(2*$H99/(1.2*($B99/3600/(PI()/4*($D99/1000)^2))^2))+10*LOG10($D99/1000)+P99</f>
        <v>#DIV/0!</v>
      </c>
      <c r="Y99" s="24" t="e">
        <f>'ModelParams Lw'!$B$3+'ModelParams Lw'!$B$4*LOG10($B99/3600/(PI()/4*($D99/1000)^2))+'ModelParams Lw'!$B$5*LOG10(2*$H99/(1.2*($B99/3600/(PI()/4*($D99/1000)^2))^2))+10*LOG10($D99/1000)+Q99</f>
        <v>#DIV/0!</v>
      </c>
      <c r="Z99" s="24" t="e">
        <f>'ModelParams Lw'!$B$3+'ModelParams Lw'!$B$4*LOG10($B99/3600/(PI()/4*($D99/1000)^2))+'ModelParams Lw'!$B$5*LOG10(2*$H99/(1.2*($B99/3600/(PI()/4*($D99/1000)^2))^2))+10*LOG10($D99/1000)+R99</f>
        <v>#DIV/0!</v>
      </c>
      <c r="AA99" s="24" t="e">
        <f>'ModelParams Lw'!$B$3+'ModelParams Lw'!$B$4*LOG10($B99/3600/(PI()/4*($D99/1000)^2))+'ModelParams Lw'!$B$5*LOG10(2*$H99/(1.2*($B99/3600/(PI()/4*($D99/1000)^2))^2))+10*LOG10($D99/1000)+S99</f>
        <v>#DIV/0!</v>
      </c>
      <c r="AB99" s="24" t="e">
        <f>10*LOG10(IF(T99="",0,POWER(10,((T99+'ModelParams Lw'!$O$4)/10))) +IF(U99="",0,POWER(10,((U99+'ModelParams Lw'!$P$4)/10))) +IF(V99="",0,POWER(10,((V99+'ModelParams Lw'!$Q$4)/10))) +IF(W99="",0,POWER(10,((W99+'ModelParams Lw'!$R$4)/10))) +IF(X99="",0,POWER(10,((X99+'ModelParams Lw'!$S$4)/10))) +IF(Y99="",0,POWER(10,((Y99+'ModelParams Lw'!$T$4)/10))) +IF(Z99="",0,POWER(10,((Z99+'ModelParams Lw'!$U$4)/10)))+IF(AA99="",0,POWER(10,((AA99+'ModelParams Lw'!$V$4)/10))))</f>
        <v>#DIV/0!</v>
      </c>
      <c r="AC99" s="24" t="e">
        <f t="shared" si="43"/>
        <v>#DIV/0!</v>
      </c>
      <c r="AD99" s="24" t="e">
        <f>(T99-'ModelParams Lw'!O$10)/'ModelParams Lw'!O$11</f>
        <v>#DIV/0!</v>
      </c>
      <c r="AE99" s="24" t="e">
        <f>(U99-'ModelParams Lw'!P$10)/'ModelParams Lw'!P$11</f>
        <v>#DIV/0!</v>
      </c>
      <c r="AF99" s="24" t="e">
        <f>(V99-'ModelParams Lw'!Q$10)/'ModelParams Lw'!Q$11</f>
        <v>#DIV/0!</v>
      </c>
      <c r="AG99" s="24" t="e">
        <f>(W99-'ModelParams Lw'!R$10)/'ModelParams Lw'!R$11</f>
        <v>#DIV/0!</v>
      </c>
      <c r="AH99" s="24" t="e">
        <f>(X99-'ModelParams Lw'!S$10)/'ModelParams Lw'!S$11</f>
        <v>#DIV/0!</v>
      </c>
      <c r="AI99" s="24" t="e">
        <f>(Y99-'ModelParams Lw'!T$10)/'ModelParams Lw'!T$11</f>
        <v>#DIV/0!</v>
      </c>
      <c r="AJ99" s="24" t="e">
        <f>(Z99-'ModelParams Lw'!U$10)/'ModelParams Lw'!U$11</f>
        <v>#DIV/0!</v>
      </c>
      <c r="AK99" s="24" t="e">
        <f>(AA99-'ModelParams Lw'!V$10)/'ModelParams Lw'!V$11</f>
        <v>#DIV/0!</v>
      </c>
      <c r="AL99" s="24" t="e">
        <f t="shared" si="44"/>
        <v>#DIV/0!</v>
      </c>
      <c r="AM99" s="24" t="e">
        <f>LOOKUP($G99,SilencerParams!$E$3:$E$98,SilencerParams!K$3:K$98)</f>
        <v>#DIV/0!</v>
      </c>
      <c r="AN99" s="24" t="e">
        <f>LOOKUP($G99,SilencerParams!$E$3:$E$98,SilencerParams!L$3:L$98)</f>
        <v>#DIV/0!</v>
      </c>
      <c r="AO99" s="24" t="e">
        <f>LOOKUP($G99,SilencerParams!$E$3:$E$98,SilencerParams!M$3:M$98)</f>
        <v>#DIV/0!</v>
      </c>
      <c r="AP99" s="24" t="e">
        <f>LOOKUP($G99,SilencerParams!$E$3:$E$98,SilencerParams!N$3:N$98)</f>
        <v>#DIV/0!</v>
      </c>
      <c r="AQ99" s="24" t="e">
        <f>LOOKUP($G99,SilencerParams!$E$3:$E$98,SilencerParams!O$3:O$98)</f>
        <v>#DIV/0!</v>
      </c>
      <c r="AR99" s="24" t="e">
        <f>LOOKUP($G99,SilencerParams!$E$3:$E$98,SilencerParams!P$3:P$98)</f>
        <v>#DIV/0!</v>
      </c>
      <c r="AS99" s="24" t="e">
        <f>LOOKUP($G99,SilencerParams!$E$3:$E$98,SilencerParams!Q$3:Q$98)</f>
        <v>#DIV/0!</v>
      </c>
      <c r="AT99" s="24" t="e">
        <f>LOOKUP($G99,SilencerParams!$E$3:$E$98,SilencerParams!R$3:R$98)</f>
        <v>#DIV/0!</v>
      </c>
      <c r="AU99" s="151" t="e">
        <f>LOOKUP($G99,SilencerParams!$E$3:$E$98,SilencerParams!S$3:S$98)</f>
        <v>#DIV/0!</v>
      </c>
      <c r="AV99" s="151" t="e">
        <f>LOOKUP($G99,SilencerParams!$E$3:$E$98,SilencerParams!T$3:T$98)</f>
        <v>#DIV/0!</v>
      </c>
      <c r="AW99" s="151" t="e">
        <f>LOOKUP($G99,SilencerParams!$E$3:$E$98,SilencerParams!U$3:U$98)</f>
        <v>#DIV/0!</v>
      </c>
      <c r="AX99" s="151" t="e">
        <f>LOOKUP($G99,SilencerParams!$E$3:$E$98,SilencerParams!V$3:V$98)</f>
        <v>#DIV/0!</v>
      </c>
      <c r="AY99" s="151" t="e">
        <f>LOOKUP($G99,SilencerParams!$E$3:$E$98,SilencerParams!W$3:W$98)</f>
        <v>#DIV/0!</v>
      </c>
      <c r="AZ99" s="151" t="e">
        <f>LOOKUP($G99,SilencerParams!$E$3:$E$98,SilencerParams!X$3:X$98)</f>
        <v>#DIV/0!</v>
      </c>
      <c r="BA99" s="151" t="e">
        <f>LOOKUP($G99,SilencerParams!$E$3:$E$98,SilencerParams!Y$3:Y$98)</f>
        <v>#DIV/0!</v>
      </c>
      <c r="BB99" s="151" t="e">
        <f>LOOKUP($G99,SilencerParams!$E$3:$E$98,SilencerParams!Z$3:Z$98)</f>
        <v>#DIV/0!</v>
      </c>
      <c r="BC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LOOKUP(IF(MROUND($AL99,2)&lt;=$AL99,CONCATENATE($D99,IF($F99&gt;=1000,$F99,CONCATENATE(0,$F99)),CONCATENATE(0,MROUND($AL99,2)+2)),CONCATENATE($D99,IF($F99&gt;=1000,$F99,CONCATENATE(0,$F99)),CONCATENATE(0,MROUND($AL99,2)-2))),SilencerParams!$E$3:$E$98,SilencerParams!S$3:S$98)</f>
        <v>#DIV/0!</v>
      </c>
      <c r="BD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LOOKUP(IF(MROUND($AL99,2)&lt;=$AL99,CONCATENATE($D99,IF($F99&gt;=1000,$F99,CONCATENATE(0,$F99)),CONCATENATE(0,MROUND($AL99,2)+2)),CONCATENATE($D99,IF($F99&gt;=1000,$F99,CONCATENATE(0,$F99)),CONCATENATE(0,MROUND($AL99,2)-2))),SilencerParams!$E$3:$E$98,SilencerParams!T$3:T$98)</f>
        <v>#DIV/0!</v>
      </c>
      <c r="BE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LOOKUP(IF(MROUND($AL99,2)&lt;=$AL99,CONCATENATE($D99,IF($F99&gt;=1000,$F99,CONCATENATE(0,$F99)),CONCATENATE(0,MROUND($AL99,2)+2)),CONCATENATE($D99,IF($F99&gt;=1000,$F99,CONCATENATE(0,$F99)),CONCATENATE(0,MROUND($AL99,2)-2))),SilencerParams!$E$3:$E$98,SilencerParams!U$3:U$98)</f>
        <v>#DIV/0!</v>
      </c>
      <c r="BF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LOOKUP(IF(MROUND($AL99,2)&lt;=$AL99,CONCATENATE($D99,IF($F99&gt;=1000,$F99,CONCATENATE(0,$F99)),CONCATENATE(0,MROUND($AL99,2)+2)),CONCATENATE($D99,IF($F99&gt;=1000,$F99,CONCATENATE(0,$F99)),CONCATENATE(0,MROUND($AL99,2)-2))),SilencerParams!$E$3:$E$98,SilencerParams!V$3:V$98)</f>
        <v>#DIV/0!</v>
      </c>
      <c r="BG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LOOKUP(IF(MROUND($AL99,2)&lt;=$AL99,CONCATENATE($D99,IF($F99&gt;=1000,$F99,CONCATENATE(0,$F99)),CONCATENATE(0,MROUND($AL99,2)+2)),CONCATENATE($D99,IF($F99&gt;=1000,$F99,CONCATENATE(0,$F99)),CONCATENATE(0,MROUND($AL99,2)-2))),SilencerParams!$E$3:$E$98,SilencerParams!W$3:W$98)</f>
        <v>#DIV/0!</v>
      </c>
      <c r="BH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LOOKUP(IF(MROUND($AL99,2)&lt;=$AL99,CONCATENATE($D99,IF($F99&gt;=1000,$F99,CONCATENATE(0,$F99)),CONCATENATE(0,MROUND($AL99,2)+2)),CONCATENATE($D99,IF($F99&gt;=1000,$F99,CONCATENATE(0,$F99)),CONCATENATE(0,MROUND($AL99,2)-2))),SilencerParams!$E$3:$E$98,SilencerParams!X$3:X$98)</f>
        <v>#DIV/0!</v>
      </c>
      <c r="BI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LOOKUP(IF(MROUND($AL99,2)&lt;=$AL99,CONCATENATE($D99,IF($F99&gt;=1000,$F99,CONCATENATE(0,$F99)),CONCATENATE(0,MROUND($AL99,2)+2)),CONCATENATE($D99,IF($F99&gt;=1000,$F99,CONCATENATE(0,$F99)),CONCATENATE(0,MROUND($AL99,2)-2))),SilencerParams!$E$3:$E$98,SilencerParams!Y$3:Y$98)</f>
        <v>#DIV/0!</v>
      </c>
      <c r="BJ99" s="151" t="e">
        <f>LOOKUP(IF(MROUND($AL99,2)&lt;=$AL99,CONCATENATE($D99,IF($F99&gt;=1000,$F99,CONCATENATE(0,$F99)),CONCATENATE(0,MROUND($AL99,2)+2)),CONCATENATE($D99,IF($F99&gt;=1000,$F99,CONCATENATE(0,$F99)),CONCATENATE(0,MROUND($AL99,2)-2))),SilencerParams!$E$3:$E$98,SilencerParams!Z$3:Z$98)</f>
        <v>#DIV/0!</v>
      </c>
      <c r="BK99" s="151" t="e">
        <f>IF($AL99&lt;2,LOOKUP(CONCATENATE($D99,IF($E99&gt;=1000,$E99,CONCATENATE(0,$E99)),"02"),SilencerParams!$E$3:$E$98,SilencerParams!S$3:S$98)/(LOG10(2)-LOG10(0.0001))*(LOG10($AL99)-LOG10(0.0001)),(BC99-AU99)/(LOG10(IF(MROUND($AL99,2)&lt;=$AL99,MROUND($AL99,2)+2,MROUND($AL99,2)-2))-LOG10(MROUND($AL99,2)))*(LOG10($AL99)-LOG10(MROUND($AL99,2)))+AU99)</f>
        <v>#DIV/0!</v>
      </c>
      <c r="BL99" s="151" t="e">
        <f>IF($AL99&lt;2,LOOKUP(CONCATENATE($D99,IF($E99&gt;=1000,$E99,CONCATENATE(0,$E99)),"02"),SilencerParams!$E$3:$E$98,SilencerParams!T$3:T$98)/(LOG10(2)-LOG10(0.0001))*(LOG10($AL99)-LOG10(0.0001)),(BD99-AV99)/(LOG10(IF(MROUND($AL99,2)&lt;=$AL99,MROUND($AL99,2)+2,MROUND($AL99,2)-2))-LOG10(MROUND($AL99,2)))*(LOG10($AL99)-LOG10(MROUND($AL99,2)))+AV99)</f>
        <v>#DIV/0!</v>
      </c>
      <c r="BM99" s="151" t="e">
        <f>IF($AL99&lt;2,LOOKUP(CONCATENATE($D99,IF($E99&gt;=1000,$E99,CONCATENATE(0,$E99)),"02"),SilencerParams!$E$3:$E$98,SilencerParams!U$3:U$98)/(LOG10(2)-LOG10(0.0001))*(LOG10($AL99)-LOG10(0.0001)),(BE99-AW99)/(LOG10(IF(MROUND($AL99,2)&lt;=$AL99,MROUND($AL99,2)+2,MROUND($AL99,2)-2))-LOG10(MROUND($AL99,2)))*(LOG10($AL99)-LOG10(MROUND($AL99,2)))+AW99)</f>
        <v>#DIV/0!</v>
      </c>
      <c r="BN99" s="151" t="e">
        <f>IF($AL99&lt;2,LOOKUP(CONCATENATE($D99,IF($E99&gt;=1000,$E99,CONCATENATE(0,$E99)),"02"),SilencerParams!$E$3:$E$98,SilencerParams!V$3:V$98)/(LOG10(2)-LOG10(0.0001))*(LOG10($AL99)-LOG10(0.0001)),(BF99-AX99)/(LOG10(IF(MROUND($AL99,2)&lt;=$AL99,MROUND($AL99,2)+2,MROUND($AL99,2)-2))-LOG10(MROUND($AL99,2)))*(LOG10($AL99)-LOG10(MROUND($AL99,2)))+AX99)</f>
        <v>#DIV/0!</v>
      </c>
      <c r="BO99" s="151" t="e">
        <f>IF($AL99&lt;2,LOOKUP(CONCATENATE($D99,IF($E99&gt;=1000,$E99,CONCATENATE(0,$E99)),"02"),SilencerParams!$E$3:$E$98,SilencerParams!W$3:W$98)/(LOG10(2)-LOG10(0.0001))*(LOG10($AL99)-LOG10(0.0001)),(BG99-AY99)/(LOG10(IF(MROUND($AL99,2)&lt;=$AL99,MROUND($AL99,2)+2,MROUND($AL99,2)-2))-LOG10(MROUND($AL99,2)))*(LOG10($AL99)-LOG10(MROUND($AL99,2)))+AY99)</f>
        <v>#DIV/0!</v>
      </c>
      <c r="BP99" s="151" t="e">
        <f>IF($AL99&lt;2,LOOKUP(CONCATENATE($D99,IF($E99&gt;=1000,$E99,CONCATENATE(0,$E99)),"02"),SilencerParams!$E$3:$E$98,SilencerParams!X$3:X$98)/(LOG10(2)-LOG10(0.0001))*(LOG10($AL99)-LOG10(0.0001)),(BH99-AZ99)/(LOG10(IF(MROUND($AL99,2)&lt;=$AL99,MROUND($AL99,2)+2,MROUND($AL99,2)-2))-LOG10(MROUND($AL99,2)))*(LOG10($AL99)-LOG10(MROUND($AL99,2)))+AZ99)</f>
        <v>#DIV/0!</v>
      </c>
      <c r="BQ99" s="151" t="e">
        <f>IF($AL99&lt;2,LOOKUP(CONCATENATE($D99,IF($E99&gt;=1000,$E99,CONCATENATE(0,$E99)),"02"),SilencerParams!$E$3:$E$98,SilencerParams!Y$3:Y$98)/(LOG10(2)-LOG10(0.0001))*(LOG10($AL99)-LOG10(0.0001)),(BI99-BA99)/(LOG10(IF(MROUND($AL99,2)&lt;=$AL99,MROUND($AL99,2)+2,MROUND($AL99,2)-2))-LOG10(MROUND($AL99,2)))*(LOG10($AL99)-LOG10(MROUND($AL99,2)))+BA99)</f>
        <v>#DIV/0!</v>
      </c>
      <c r="BR99" s="151" t="e">
        <f>IF($AL99&lt;2,LOOKUP(CONCATENATE($D99,IF($E99&gt;=1000,$E99,CONCATENATE(0,$E99)),"02"),SilencerParams!$E$3:$E$98,SilencerParams!Z$3:Z$98)/(LOG10(2)-LOG10(0.0001))*(LOG10($AL99)-LOG10(0.0001)),(BJ99-BB99)/(LOG10(IF(MROUND($AL99,2)&lt;=$AL99,MROUND($AL99,2)+2,MROUND($AL99,2)-2))-LOG10(MROUND($AL99,2)))*(LOG10($AL99)-LOG10(MROUND($AL99,2)))+BB99)</f>
        <v>#DIV/0!</v>
      </c>
      <c r="BS99" s="24" t="e">
        <f t="shared" si="45"/>
        <v>#DIV/0!</v>
      </c>
      <c r="BT99" s="24" t="e">
        <f t="shared" si="46"/>
        <v>#DIV/0!</v>
      </c>
      <c r="BU99" s="24" t="e">
        <f t="shared" si="47"/>
        <v>#DIV/0!</v>
      </c>
      <c r="BV99" s="24" t="e">
        <f t="shared" si="48"/>
        <v>#DIV/0!</v>
      </c>
      <c r="BW99" s="24" t="e">
        <f t="shared" si="49"/>
        <v>#DIV/0!</v>
      </c>
      <c r="BX99" s="24" t="e">
        <f t="shared" si="50"/>
        <v>#DIV/0!</v>
      </c>
      <c r="BY99" s="24" t="e">
        <f t="shared" si="51"/>
        <v>#DIV/0!</v>
      </c>
      <c r="BZ99" s="24" t="e">
        <f t="shared" si="52"/>
        <v>#DIV/0!</v>
      </c>
      <c r="CA99" s="24" t="e">
        <f>10*LOG10(IF(BS99="",0,POWER(10,((BS99+'ModelParams Lw'!$O$4)/10))) +IF(BT99="",0,POWER(10,((BT99+'ModelParams Lw'!$P$4)/10))) +IF(BU99="",0,POWER(10,((BU99+'ModelParams Lw'!$Q$4)/10))) +IF(BV99="",0,POWER(10,((BV99+'ModelParams Lw'!$R$4)/10))) +IF(BW99="",0,POWER(10,((BW99+'ModelParams Lw'!$S$4)/10))) +IF(BX99="",0,POWER(10,((BX99+'ModelParams Lw'!$T$4)/10))) +IF(BY99="",0,POWER(10,((BY99+'ModelParams Lw'!$U$4)/10)))+IF(BZ99="",0,POWER(10,((BZ99+'ModelParams Lw'!$V$4)/10))))</f>
        <v>#DIV/0!</v>
      </c>
      <c r="CB99" s="24" t="e">
        <f t="shared" si="53"/>
        <v>#DIV/0!</v>
      </c>
      <c r="CC99" s="24" t="e">
        <f>(BS99-'ModelParams Lw'!O$10)/'ModelParams Lw'!O$11</f>
        <v>#DIV/0!</v>
      </c>
      <c r="CD99" s="24" t="e">
        <f>(BT99-'ModelParams Lw'!P$10)/'ModelParams Lw'!P$11</f>
        <v>#DIV/0!</v>
      </c>
      <c r="CE99" s="24" t="e">
        <f>(BU99-'ModelParams Lw'!Q$10)/'ModelParams Lw'!Q$11</f>
        <v>#DIV/0!</v>
      </c>
      <c r="CF99" s="24" t="e">
        <f>(BV99-'ModelParams Lw'!R$10)/'ModelParams Lw'!R$11</f>
        <v>#DIV/0!</v>
      </c>
      <c r="CG99" s="24" t="e">
        <f>(BW99-'ModelParams Lw'!S$10)/'ModelParams Lw'!S$11</f>
        <v>#DIV/0!</v>
      </c>
      <c r="CH99" s="24" t="e">
        <f>(BX99-'ModelParams Lw'!T$10)/'ModelParams Lw'!T$11</f>
        <v>#DIV/0!</v>
      </c>
      <c r="CI99" s="24" t="e">
        <f>(BY99-'ModelParams Lw'!U$10)/'ModelParams Lw'!U$11</f>
        <v>#DIV/0!</v>
      </c>
      <c r="CJ99" s="24" t="e">
        <f>(BZ99-'ModelParams Lw'!V$10)/'ModelParams Lw'!V$11</f>
        <v>#DIV/0!</v>
      </c>
      <c r="CK99" s="24">
        <f>IF(Calcul!$E104="SW",'ModelParams Lw'!C$18+'ModelParams Lw'!C$19*LOG(CK$3)+'ModelParams Lw'!C$20*(PI()/4*($D99/1000)^2),IF('ModelParams Lw'!C$21+'ModelParams Lw'!C$22*LOG(CK$3)+'ModelParams Lw'!C$23*(PI()/4*($D99/1000)^2)&lt;'ModelParams Lw'!C$18+'ModelParams Lw'!C$19*LOG(CK$3)+'ModelParams Lw'!C$20*(PI()/4*($D99/1000)^2),'ModelParams Lw'!C$18+'ModelParams Lw'!C$19*LOG(CK$3)+'ModelParams Lw'!C$20*(PI()/4*($D99/1000)^2),'ModelParams Lw'!C$21+'ModelParams Lw'!C$22*LOG(CK$3)+'ModelParams Lw'!C$23*(PI()/4*($D99/1000)^2)))</f>
        <v>31.246735224896717</v>
      </c>
      <c r="CL99" s="24">
        <f>IF(Calcul!$E104="SW",'ModelParams Lw'!D$18+'ModelParams Lw'!D$19*LOG(CL$3)+'ModelParams Lw'!D$20*(PI()/4*($D99/1000)^2),IF('ModelParams Lw'!D$21+'ModelParams Lw'!D$22*LOG(CL$3)+'ModelParams Lw'!D$23*(PI()/4*($D99/1000)^2)&lt;'ModelParams Lw'!D$18+'ModelParams Lw'!D$19*LOG(CL$3)+'ModelParams Lw'!D$20*(PI()/4*($D99/1000)^2),'ModelParams Lw'!D$18+'ModelParams Lw'!D$19*LOG(CL$3)+'ModelParams Lw'!D$20*(PI()/4*($D99/1000)^2),'ModelParams Lw'!D$21+'ModelParams Lw'!D$22*LOG(CL$3)+'ModelParams Lw'!D$23*(PI()/4*($D99/1000)^2)))</f>
        <v>39.203910379364636</v>
      </c>
      <c r="CM99" s="24">
        <f>IF(Calcul!$E104="SW",'ModelParams Lw'!E$18+'ModelParams Lw'!E$19*LOG(CM$3)+'ModelParams Lw'!E$20*(PI()/4*($D99/1000)^2),IF('ModelParams Lw'!E$21+'ModelParams Lw'!E$22*LOG(CM$3)+'ModelParams Lw'!E$23*(PI()/4*($D99/1000)^2)&lt;'ModelParams Lw'!E$18+'ModelParams Lw'!E$19*LOG(CM$3)+'ModelParams Lw'!E$20*(PI()/4*($D99/1000)^2),'ModelParams Lw'!E$18+'ModelParams Lw'!E$19*LOG(CM$3)+'ModelParams Lw'!E$20*(PI()/4*($D99/1000)^2),'ModelParams Lw'!E$21+'ModelParams Lw'!E$22*LOG(CM$3)+'ModelParams Lw'!E$23*(PI()/4*($D99/1000)^2)))</f>
        <v>38.761096154158118</v>
      </c>
      <c r="CN99" s="24">
        <f>IF(Calcul!$E104="SW",'ModelParams Lw'!F$18+'ModelParams Lw'!F$19*LOG(CN$3)+'ModelParams Lw'!F$20*(PI()/4*($D99/1000)^2),IF('ModelParams Lw'!F$21+'ModelParams Lw'!F$22*LOG(CN$3)+'ModelParams Lw'!F$23*(PI()/4*($D99/1000)^2)&lt;'ModelParams Lw'!F$18+'ModelParams Lw'!F$19*LOG(CN$3)+'ModelParams Lw'!F$20*(PI()/4*($D99/1000)^2),'ModelParams Lw'!F$18+'ModelParams Lw'!F$19*LOG(CN$3)+'ModelParams Lw'!F$20*(PI()/4*($D99/1000)^2),'ModelParams Lw'!F$21+'ModelParams Lw'!F$22*LOG(CN$3)+'ModelParams Lw'!F$23*(PI()/4*($D99/1000)^2)))</f>
        <v>42.457901012674256</v>
      </c>
      <c r="CO99" s="24">
        <f>IF(Calcul!$E104="SW",'ModelParams Lw'!G$18+'ModelParams Lw'!G$19*LOG(CO$3)+'ModelParams Lw'!G$20*(PI()/4*($D99/1000)^2),IF('ModelParams Lw'!G$21+'ModelParams Lw'!G$22*LOG(CO$3)+'ModelParams Lw'!G$23*(PI()/4*($D99/1000)^2)&lt;'ModelParams Lw'!G$18+'ModelParams Lw'!G$19*LOG(CO$3)+'ModelParams Lw'!G$20*(PI()/4*($D99/1000)^2),'ModelParams Lw'!G$18+'ModelParams Lw'!G$19*LOG(CO$3)+'ModelParams Lw'!G$20*(PI()/4*($D99/1000)^2),'ModelParams Lw'!G$21+'ModelParams Lw'!G$22*LOG(CO$3)+'ModelParams Lw'!G$23*(PI()/4*($D99/1000)^2)))</f>
        <v>39.983812335865188</v>
      </c>
      <c r="CP99" s="24">
        <f>IF(Calcul!$E104="SW",'ModelParams Lw'!H$18+'ModelParams Lw'!H$19*LOG(CP$3)+'ModelParams Lw'!H$20*(PI()/4*($D99/1000)^2),IF('ModelParams Lw'!H$21+'ModelParams Lw'!H$22*LOG(CP$3)+'ModelParams Lw'!H$23*(PI()/4*($D99/1000)^2)&lt;'ModelParams Lw'!H$18+'ModelParams Lw'!H$19*LOG(CP$3)+'ModelParams Lw'!H$20*(PI()/4*($D99/1000)^2),'ModelParams Lw'!H$18+'ModelParams Lw'!H$19*LOG(CP$3)+'ModelParams Lw'!H$20*(PI()/4*($D99/1000)^2),'ModelParams Lw'!H$21+'ModelParams Lw'!H$22*LOG(CP$3)+'ModelParams Lw'!H$23*(PI()/4*($D99/1000)^2)))</f>
        <v>40.306137042572608</v>
      </c>
      <c r="CQ99" s="24">
        <f>IF(Calcul!$E104="SW",'ModelParams Lw'!I$18+'ModelParams Lw'!I$19*LOG(CQ$3)+'ModelParams Lw'!I$20*(PI()/4*($D99/1000)^2),IF('ModelParams Lw'!I$21+'ModelParams Lw'!I$22*LOG(CQ$3)+'ModelParams Lw'!I$23*(PI()/4*($D99/1000)^2)&lt;'ModelParams Lw'!I$18+'ModelParams Lw'!I$19*LOG(CQ$3)+'ModelParams Lw'!I$20*(PI()/4*($D99/1000)^2),'ModelParams Lw'!I$18+'ModelParams Lw'!I$19*LOG(CQ$3)+'ModelParams Lw'!I$20*(PI()/4*($D99/1000)^2),'ModelParams Lw'!I$21+'ModelParams Lw'!I$22*LOG(CQ$3)+'ModelParams Lw'!I$23*(PI()/4*($D99/1000)^2)))</f>
        <v>35.604370798776131</v>
      </c>
      <c r="CR99" s="24">
        <f>IF(Calcul!$E104="SW",'ModelParams Lw'!J$18+'ModelParams Lw'!J$19*LOG(CR$3)+'ModelParams Lw'!J$20*(PI()/4*($D99/1000)^2),IF('ModelParams Lw'!J$21+'ModelParams Lw'!J$22*LOG(CR$3)+'ModelParams Lw'!J$23*(PI()/4*($D99/1000)^2)&lt;'ModelParams Lw'!J$18+'ModelParams Lw'!J$19*LOG(CR$3)+'ModelParams Lw'!J$20*(PI()/4*($D99/1000)^2),'ModelParams Lw'!J$18+'ModelParams Lw'!J$19*LOG(CR$3)+'ModelParams Lw'!J$20*(PI()/4*($D99/1000)^2),'ModelParams Lw'!J$21+'ModelParams Lw'!J$22*LOG(CR$3)+'ModelParams Lw'!J$23*(PI()/4*($D99/1000)^2)))</f>
        <v>26.405199060578074</v>
      </c>
      <c r="CS99" s="24" t="e">
        <f t="shared" si="30"/>
        <v>#DIV/0!</v>
      </c>
      <c r="CT99" s="24" t="e">
        <f t="shared" si="31"/>
        <v>#DIV/0!</v>
      </c>
      <c r="CU99" s="24" t="e">
        <f t="shared" si="32"/>
        <v>#DIV/0!</v>
      </c>
      <c r="CV99" s="24" t="e">
        <f t="shared" si="33"/>
        <v>#DIV/0!</v>
      </c>
      <c r="CW99" s="24" t="e">
        <f t="shared" si="34"/>
        <v>#DIV/0!</v>
      </c>
      <c r="CX99" s="24" t="e">
        <f t="shared" si="35"/>
        <v>#DIV/0!</v>
      </c>
      <c r="CY99" s="24" t="e">
        <f t="shared" si="36"/>
        <v>#DIV/0!</v>
      </c>
      <c r="CZ99" s="24" t="e">
        <f t="shared" si="37"/>
        <v>#DIV/0!</v>
      </c>
      <c r="DA99" s="24" t="e">
        <f>10*LOG10(IF(CS99="",0,POWER(10,((CS99+'ModelParams Lw'!$O$4)/10))) +IF(CT99="",0,POWER(10,((CT99+'ModelParams Lw'!$P$4)/10))) +IF(CU99="",0,POWER(10,((CU99+'ModelParams Lw'!$Q$4)/10))) +IF(CV99="",0,POWER(10,((CV99+'ModelParams Lw'!$R$4)/10))) +IF(CW99="",0,POWER(10,((CW99+'ModelParams Lw'!$S$4)/10))) +IF(CX99="",0,POWER(10,((CX99+'ModelParams Lw'!$T$4)/10))) +IF(CY99="",0,POWER(10,((CY99+'ModelParams Lw'!$U$4)/10)))+IF(CZ99="",0,POWER(10,((CZ99+'ModelParams Lw'!$V$4)/10))))</f>
        <v>#DIV/0!</v>
      </c>
      <c r="DB99" s="24" t="e">
        <f t="shared" si="54"/>
        <v>#DIV/0!</v>
      </c>
      <c r="DC99" s="24" t="e">
        <f>(CS99-'ModelParams Lw'!$O$10)/'ModelParams Lw'!$O$11</f>
        <v>#DIV/0!</v>
      </c>
      <c r="DD99" s="24" t="e">
        <f>(CT99-'ModelParams Lw'!$P$10)/'ModelParams Lw'!$P$11</f>
        <v>#DIV/0!</v>
      </c>
      <c r="DE99" s="24" t="e">
        <f>(CU99-'ModelParams Lw'!$Q$10)/'ModelParams Lw'!$Q$11</f>
        <v>#DIV/0!</v>
      </c>
      <c r="DF99" s="24" t="e">
        <f>(CV99-'ModelParams Lw'!$R$10)/'ModelParams Lw'!$R$11</f>
        <v>#DIV/0!</v>
      </c>
      <c r="DG99" s="24" t="e">
        <f>(CW99-'ModelParams Lw'!$S$10)/'ModelParams Lw'!$S$11</f>
        <v>#DIV/0!</v>
      </c>
      <c r="DH99" s="24" t="e">
        <f>(CX99-'ModelParams Lw'!$T$10)/'ModelParams Lw'!$T$11</f>
        <v>#DIV/0!</v>
      </c>
      <c r="DI99" s="24" t="e">
        <f>(CY99-'ModelParams Lw'!$U$10)/'ModelParams Lw'!$U$11</f>
        <v>#DIV/0!</v>
      </c>
      <c r="DJ99" s="24" t="e">
        <f>(CZ99-'ModelParams Lw'!$V$10)/'ModelParams Lw'!$V$11</f>
        <v>#DIV/0!</v>
      </c>
    </row>
    <row r="100" spans="1:114">
      <c r="A100" s="12">
        <f>Calcul!B102</f>
        <v>0</v>
      </c>
      <c r="B100" s="12">
        <f t="shared" si="38"/>
        <v>0</v>
      </c>
      <c r="C100" s="12">
        <f>Calcul!C102</f>
        <v>0</v>
      </c>
      <c r="D100" s="12">
        <f>Calcul!D105</f>
        <v>0</v>
      </c>
      <c r="E100" s="12">
        <f t="shared" si="39"/>
        <v>400</v>
      </c>
      <c r="F100" s="12">
        <f t="shared" si="40"/>
        <v>900</v>
      </c>
      <c r="G100" s="12" t="e">
        <f t="shared" si="41"/>
        <v>#DIV/0!</v>
      </c>
      <c r="H100" s="24" t="e">
        <f t="shared" si="42"/>
        <v>#DIV/0!</v>
      </c>
      <c r="I100" s="24">
        <f>'ModelParams Lw'!$B$6*EXP('ModelParams Lw'!$C$6*D100)</f>
        <v>-0.98585217513044054</v>
      </c>
      <c r="J100" s="24">
        <f>'ModelParams Lw'!$B$7*D100^2+'ModelParams Lw'!$C$7*D100+'ModelParams Lw'!$D$7</f>
        <v>-7.1</v>
      </c>
      <c r="K100" s="24">
        <f>'ModelParams Lw'!$B$8*D100^2+'ModelParams Lw'!$C$8*D100+'ModelParams Lw'!$D$8</f>
        <v>46.485999999999997</v>
      </c>
      <c r="L100" s="21" t="e">
        <f t="shared" si="56"/>
        <v>#DIV/0!</v>
      </c>
      <c r="M100" s="21" t="e">
        <f t="shared" si="55"/>
        <v>#DIV/0!</v>
      </c>
      <c r="N100" s="21" t="e">
        <f t="shared" si="55"/>
        <v>#DIV/0!</v>
      </c>
      <c r="O100" s="21" t="e">
        <f t="shared" si="55"/>
        <v>#DIV/0!</v>
      </c>
      <c r="P100" s="21" t="e">
        <f t="shared" si="55"/>
        <v>#DIV/0!</v>
      </c>
      <c r="Q100" s="21" t="e">
        <f t="shared" si="55"/>
        <v>#DIV/0!</v>
      </c>
      <c r="R100" s="21" t="e">
        <f t="shared" si="55"/>
        <v>#DIV/0!</v>
      </c>
      <c r="S100" s="21" t="e">
        <f t="shared" si="55"/>
        <v>#DIV/0!</v>
      </c>
      <c r="T100" s="24" t="e">
        <f>'ModelParams Lw'!$B$3+'ModelParams Lw'!$B$4*LOG10($B100/3600/(PI()/4*($D100/1000)^2))+'ModelParams Lw'!$B$5*LOG10(2*$H100/(1.2*($B100/3600/(PI()/4*($D100/1000)^2))^2))+10*LOG10($D100/1000)+L100</f>
        <v>#DIV/0!</v>
      </c>
      <c r="U100" s="24" t="e">
        <f>'ModelParams Lw'!$B$3+'ModelParams Lw'!$B$4*LOG10($B100/3600/(PI()/4*($D100/1000)^2))+'ModelParams Lw'!$B$5*LOG10(2*$H100/(1.2*($B100/3600/(PI()/4*($D100/1000)^2))^2))+10*LOG10($D100/1000)+M100</f>
        <v>#DIV/0!</v>
      </c>
      <c r="V100" s="24" t="e">
        <f>'ModelParams Lw'!$B$3+'ModelParams Lw'!$B$4*LOG10($B100/3600/(PI()/4*($D100/1000)^2))+'ModelParams Lw'!$B$5*LOG10(2*$H100/(1.2*($B100/3600/(PI()/4*($D100/1000)^2))^2))+10*LOG10($D100/1000)+N100</f>
        <v>#DIV/0!</v>
      </c>
      <c r="W100" s="24" t="e">
        <f>'ModelParams Lw'!$B$3+'ModelParams Lw'!$B$4*LOG10($B100/3600/(PI()/4*($D100/1000)^2))+'ModelParams Lw'!$B$5*LOG10(2*$H100/(1.2*($B100/3600/(PI()/4*($D100/1000)^2))^2))+10*LOG10($D100/1000)+O100</f>
        <v>#DIV/0!</v>
      </c>
      <c r="X100" s="24" t="e">
        <f>'ModelParams Lw'!$B$3+'ModelParams Lw'!$B$4*LOG10($B100/3600/(PI()/4*($D100/1000)^2))+'ModelParams Lw'!$B$5*LOG10(2*$H100/(1.2*($B100/3600/(PI()/4*($D100/1000)^2))^2))+10*LOG10($D100/1000)+P100</f>
        <v>#DIV/0!</v>
      </c>
      <c r="Y100" s="24" t="e">
        <f>'ModelParams Lw'!$B$3+'ModelParams Lw'!$B$4*LOG10($B100/3600/(PI()/4*($D100/1000)^2))+'ModelParams Lw'!$B$5*LOG10(2*$H100/(1.2*($B100/3600/(PI()/4*($D100/1000)^2))^2))+10*LOG10($D100/1000)+Q100</f>
        <v>#DIV/0!</v>
      </c>
      <c r="Z100" s="24" t="e">
        <f>'ModelParams Lw'!$B$3+'ModelParams Lw'!$B$4*LOG10($B100/3600/(PI()/4*($D100/1000)^2))+'ModelParams Lw'!$B$5*LOG10(2*$H100/(1.2*($B100/3600/(PI()/4*($D100/1000)^2))^2))+10*LOG10($D100/1000)+R100</f>
        <v>#DIV/0!</v>
      </c>
      <c r="AA100" s="24" t="e">
        <f>'ModelParams Lw'!$B$3+'ModelParams Lw'!$B$4*LOG10($B100/3600/(PI()/4*($D100/1000)^2))+'ModelParams Lw'!$B$5*LOG10(2*$H100/(1.2*($B100/3600/(PI()/4*($D100/1000)^2))^2))+10*LOG10($D100/1000)+S100</f>
        <v>#DIV/0!</v>
      </c>
      <c r="AB100" s="24" t="e">
        <f>10*LOG10(IF(T100="",0,POWER(10,((T100+'ModelParams Lw'!$O$4)/10))) +IF(U100="",0,POWER(10,((U100+'ModelParams Lw'!$P$4)/10))) +IF(V100="",0,POWER(10,((V100+'ModelParams Lw'!$Q$4)/10))) +IF(W100="",0,POWER(10,((W100+'ModelParams Lw'!$R$4)/10))) +IF(X100="",0,POWER(10,((X100+'ModelParams Lw'!$S$4)/10))) +IF(Y100="",0,POWER(10,((Y100+'ModelParams Lw'!$T$4)/10))) +IF(Z100="",0,POWER(10,((Z100+'ModelParams Lw'!$U$4)/10)))+IF(AA100="",0,POWER(10,((AA100+'ModelParams Lw'!$V$4)/10))))</f>
        <v>#DIV/0!</v>
      </c>
      <c r="AC100" s="24" t="e">
        <f t="shared" si="43"/>
        <v>#DIV/0!</v>
      </c>
      <c r="AD100" s="24" t="e">
        <f>(T100-'ModelParams Lw'!O$10)/'ModelParams Lw'!O$11</f>
        <v>#DIV/0!</v>
      </c>
      <c r="AE100" s="24" t="e">
        <f>(U100-'ModelParams Lw'!P$10)/'ModelParams Lw'!P$11</f>
        <v>#DIV/0!</v>
      </c>
      <c r="AF100" s="24" t="e">
        <f>(V100-'ModelParams Lw'!Q$10)/'ModelParams Lw'!Q$11</f>
        <v>#DIV/0!</v>
      </c>
      <c r="AG100" s="24" t="e">
        <f>(W100-'ModelParams Lw'!R$10)/'ModelParams Lw'!R$11</f>
        <v>#DIV/0!</v>
      </c>
      <c r="AH100" s="24" t="e">
        <f>(X100-'ModelParams Lw'!S$10)/'ModelParams Lw'!S$11</f>
        <v>#DIV/0!</v>
      </c>
      <c r="AI100" s="24" t="e">
        <f>(Y100-'ModelParams Lw'!T$10)/'ModelParams Lw'!T$11</f>
        <v>#DIV/0!</v>
      </c>
      <c r="AJ100" s="24" t="e">
        <f>(Z100-'ModelParams Lw'!U$10)/'ModelParams Lw'!U$11</f>
        <v>#DIV/0!</v>
      </c>
      <c r="AK100" s="24" t="e">
        <f>(AA100-'ModelParams Lw'!V$10)/'ModelParams Lw'!V$11</f>
        <v>#DIV/0!</v>
      </c>
      <c r="AL100" s="24" t="e">
        <f t="shared" si="44"/>
        <v>#DIV/0!</v>
      </c>
      <c r="AM100" s="24" t="e">
        <f>LOOKUP($G100,SilencerParams!$E$3:$E$98,SilencerParams!K$3:K$98)</f>
        <v>#DIV/0!</v>
      </c>
      <c r="AN100" s="24" t="e">
        <f>LOOKUP($G100,SilencerParams!$E$3:$E$98,SilencerParams!L$3:L$98)</f>
        <v>#DIV/0!</v>
      </c>
      <c r="AO100" s="24" t="e">
        <f>LOOKUP($G100,SilencerParams!$E$3:$E$98,SilencerParams!M$3:M$98)</f>
        <v>#DIV/0!</v>
      </c>
      <c r="AP100" s="24" t="e">
        <f>LOOKUP($G100,SilencerParams!$E$3:$E$98,SilencerParams!N$3:N$98)</f>
        <v>#DIV/0!</v>
      </c>
      <c r="AQ100" s="24" t="e">
        <f>LOOKUP($G100,SilencerParams!$E$3:$E$98,SilencerParams!O$3:O$98)</f>
        <v>#DIV/0!</v>
      </c>
      <c r="AR100" s="24" t="e">
        <f>LOOKUP($G100,SilencerParams!$E$3:$E$98,SilencerParams!P$3:P$98)</f>
        <v>#DIV/0!</v>
      </c>
      <c r="AS100" s="24" t="e">
        <f>LOOKUP($G100,SilencerParams!$E$3:$E$98,SilencerParams!Q$3:Q$98)</f>
        <v>#DIV/0!</v>
      </c>
      <c r="AT100" s="24" t="e">
        <f>LOOKUP($G100,SilencerParams!$E$3:$E$98,SilencerParams!R$3:R$98)</f>
        <v>#DIV/0!</v>
      </c>
      <c r="AU100" s="151" t="e">
        <f>LOOKUP($G100,SilencerParams!$E$3:$E$98,SilencerParams!S$3:S$98)</f>
        <v>#DIV/0!</v>
      </c>
      <c r="AV100" s="151" t="e">
        <f>LOOKUP($G100,SilencerParams!$E$3:$E$98,SilencerParams!T$3:T$98)</f>
        <v>#DIV/0!</v>
      </c>
      <c r="AW100" s="151" t="e">
        <f>LOOKUP($G100,SilencerParams!$E$3:$E$98,SilencerParams!U$3:U$98)</f>
        <v>#DIV/0!</v>
      </c>
      <c r="AX100" s="151" t="e">
        <f>LOOKUP($G100,SilencerParams!$E$3:$E$98,SilencerParams!V$3:V$98)</f>
        <v>#DIV/0!</v>
      </c>
      <c r="AY100" s="151" t="e">
        <f>LOOKUP($G100,SilencerParams!$E$3:$E$98,SilencerParams!W$3:W$98)</f>
        <v>#DIV/0!</v>
      </c>
      <c r="AZ100" s="151" t="e">
        <f>LOOKUP($G100,SilencerParams!$E$3:$E$98,SilencerParams!X$3:X$98)</f>
        <v>#DIV/0!</v>
      </c>
      <c r="BA100" s="151" t="e">
        <f>LOOKUP($G100,SilencerParams!$E$3:$E$98,SilencerParams!Y$3:Y$98)</f>
        <v>#DIV/0!</v>
      </c>
      <c r="BB100" s="151" t="e">
        <f>LOOKUP($G100,SilencerParams!$E$3:$E$98,SilencerParams!Z$3:Z$98)</f>
        <v>#DIV/0!</v>
      </c>
      <c r="BC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S$3:S$98)</f>
        <v>#DIV/0!</v>
      </c>
      <c r="BD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T$3:T$98)</f>
        <v>#DIV/0!</v>
      </c>
      <c r="BE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U$3:U$98)</f>
        <v>#DIV/0!</v>
      </c>
      <c r="BF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V$3:V$98)</f>
        <v>#DIV/0!</v>
      </c>
      <c r="BG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W$3:W$98)</f>
        <v>#DIV/0!</v>
      </c>
      <c r="BH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X$3:X$98)</f>
        <v>#DIV/0!</v>
      </c>
      <c r="BI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Y$3:Y$98)</f>
        <v>#DIV/0!</v>
      </c>
      <c r="BJ100" s="151" t="e">
        <f>LOOKUP(IF(MROUND($AL100,2)&lt;=$AL100,CONCATENATE($D100,IF($F100&gt;=1000,$F100,CONCATENATE(0,$F100)),CONCATENATE(0,MROUND($AL100,2)+2)),CONCATENATE($D100,IF($F100&gt;=1000,$F100,CONCATENATE(0,$F100)),CONCATENATE(0,MROUND($AL100,2)-2))),SilencerParams!$E$3:$E$98,SilencerParams!Z$3:Z$98)</f>
        <v>#DIV/0!</v>
      </c>
      <c r="BK100" s="151" t="e">
        <f>IF($AL100&lt;2,LOOKUP(CONCATENATE($D100,IF($E100&gt;=1000,$E100,CONCATENATE(0,$E100)),"02"),SilencerParams!$E$3:$E$98,SilencerParams!S$3:S$98)/(LOG10(2)-LOG10(0.0001))*(LOG10($AL100)-LOG10(0.0001)),(BC100-AU100)/(LOG10(IF(MROUND($AL100,2)&lt;=$AL100,MROUND($AL100,2)+2,MROUND($AL100,2)-2))-LOG10(MROUND($AL100,2)))*(LOG10($AL100)-LOG10(MROUND($AL100,2)))+AU100)</f>
        <v>#DIV/0!</v>
      </c>
      <c r="BL100" s="151" t="e">
        <f>IF($AL100&lt;2,LOOKUP(CONCATENATE($D100,IF($E100&gt;=1000,$E100,CONCATENATE(0,$E100)),"02"),SilencerParams!$E$3:$E$98,SilencerParams!T$3:T$98)/(LOG10(2)-LOG10(0.0001))*(LOG10($AL100)-LOG10(0.0001)),(BD100-AV100)/(LOG10(IF(MROUND($AL100,2)&lt;=$AL100,MROUND($AL100,2)+2,MROUND($AL100,2)-2))-LOG10(MROUND($AL100,2)))*(LOG10($AL100)-LOG10(MROUND($AL100,2)))+AV100)</f>
        <v>#DIV/0!</v>
      </c>
      <c r="BM100" s="151" t="e">
        <f>IF($AL100&lt;2,LOOKUP(CONCATENATE($D100,IF($E100&gt;=1000,$E100,CONCATENATE(0,$E100)),"02"),SilencerParams!$E$3:$E$98,SilencerParams!U$3:U$98)/(LOG10(2)-LOG10(0.0001))*(LOG10($AL100)-LOG10(0.0001)),(BE100-AW100)/(LOG10(IF(MROUND($AL100,2)&lt;=$AL100,MROUND($AL100,2)+2,MROUND($AL100,2)-2))-LOG10(MROUND($AL100,2)))*(LOG10($AL100)-LOG10(MROUND($AL100,2)))+AW100)</f>
        <v>#DIV/0!</v>
      </c>
      <c r="BN100" s="151" t="e">
        <f>IF($AL100&lt;2,LOOKUP(CONCATENATE($D100,IF($E100&gt;=1000,$E100,CONCATENATE(0,$E100)),"02"),SilencerParams!$E$3:$E$98,SilencerParams!V$3:V$98)/(LOG10(2)-LOG10(0.0001))*(LOG10($AL100)-LOG10(0.0001)),(BF100-AX100)/(LOG10(IF(MROUND($AL100,2)&lt;=$AL100,MROUND($AL100,2)+2,MROUND($AL100,2)-2))-LOG10(MROUND($AL100,2)))*(LOG10($AL100)-LOG10(MROUND($AL100,2)))+AX100)</f>
        <v>#DIV/0!</v>
      </c>
      <c r="BO100" s="151" t="e">
        <f>IF($AL100&lt;2,LOOKUP(CONCATENATE($D100,IF($E100&gt;=1000,$E100,CONCATENATE(0,$E100)),"02"),SilencerParams!$E$3:$E$98,SilencerParams!W$3:W$98)/(LOG10(2)-LOG10(0.0001))*(LOG10($AL100)-LOG10(0.0001)),(BG100-AY100)/(LOG10(IF(MROUND($AL100,2)&lt;=$AL100,MROUND($AL100,2)+2,MROUND($AL100,2)-2))-LOG10(MROUND($AL100,2)))*(LOG10($AL100)-LOG10(MROUND($AL100,2)))+AY100)</f>
        <v>#DIV/0!</v>
      </c>
      <c r="BP100" s="151" t="e">
        <f>IF($AL100&lt;2,LOOKUP(CONCATENATE($D100,IF($E100&gt;=1000,$E100,CONCATENATE(0,$E100)),"02"),SilencerParams!$E$3:$E$98,SilencerParams!X$3:X$98)/(LOG10(2)-LOG10(0.0001))*(LOG10($AL100)-LOG10(0.0001)),(BH100-AZ100)/(LOG10(IF(MROUND($AL100,2)&lt;=$AL100,MROUND($AL100,2)+2,MROUND($AL100,2)-2))-LOG10(MROUND($AL100,2)))*(LOG10($AL100)-LOG10(MROUND($AL100,2)))+AZ100)</f>
        <v>#DIV/0!</v>
      </c>
      <c r="BQ100" s="151" t="e">
        <f>IF($AL100&lt;2,LOOKUP(CONCATENATE($D100,IF($E100&gt;=1000,$E100,CONCATENATE(0,$E100)),"02"),SilencerParams!$E$3:$E$98,SilencerParams!Y$3:Y$98)/(LOG10(2)-LOG10(0.0001))*(LOG10($AL100)-LOG10(0.0001)),(BI100-BA100)/(LOG10(IF(MROUND($AL100,2)&lt;=$AL100,MROUND($AL100,2)+2,MROUND($AL100,2)-2))-LOG10(MROUND($AL100,2)))*(LOG10($AL100)-LOG10(MROUND($AL100,2)))+BA100)</f>
        <v>#DIV/0!</v>
      </c>
      <c r="BR100" s="151" t="e">
        <f>IF($AL100&lt;2,LOOKUP(CONCATENATE($D100,IF($E100&gt;=1000,$E100,CONCATENATE(0,$E100)),"02"),SilencerParams!$E$3:$E$98,SilencerParams!Z$3:Z$98)/(LOG10(2)-LOG10(0.0001))*(LOG10($AL100)-LOG10(0.0001)),(BJ100-BB100)/(LOG10(IF(MROUND($AL100,2)&lt;=$AL100,MROUND($AL100,2)+2,MROUND($AL100,2)-2))-LOG10(MROUND($AL100,2)))*(LOG10($AL100)-LOG10(MROUND($AL100,2)))+BB100)</f>
        <v>#DIV/0!</v>
      </c>
      <c r="BS100" s="24" t="e">
        <f t="shared" si="45"/>
        <v>#DIV/0!</v>
      </c>
      <c r="BT100" s="24" t="e">
        <f t="shared" si="46"/>
        <v>#DIV/0!</v>
      </c>
      <c r="BU100" s="24" t="e">
        <f t="shared" si="47"/>
        <v>#DIV/0!</v>
      </c>
      <c r="BV100" s="24" t="e">
        <f t="shared" si="48"/>
        <v>#DIV/0!</v>
      </c>
      <c r="BW100" s="24" t="e">
        <f t="shared" si="49"/>
        <v>#DIV/0!</v>
      </c>
      <c r="BX100" s="24" t="e">
        <f t="shared" si="50"/>
        <v>#DIV/0!</v>
      </c>
      <c r="BY100" s="24" t="e">
        <f t="shared" si="51"/>
        <v>#DIV/0!</v>
      </c>
      <c r="BZ100" s="24" t="e">
        <f t="shared" si="52"/>
        <v>#DIV/0!</v>
      </c>
      <c r="CA100" s="24" t="e">
        <f>10*LOG10(IF(BS100="",0,POWER(10,((BS100+'ModelParams Lw'!$O$4)/10))) +IF(BT100="",0,POWER(10,((BT100+'ModelParams Lw'!$P$4)/10))) +IF(BU100="",0,POWER(10,((BU100+'ModelParams Lw'!$Q$4)/10))) +IF(BV100="",0,POWER(10,((BV100+'ModelParams Lw'!$R$4)/10))) +IF(BW100="",0,POWER(10,((BW100+'ModelParams Lw'!$S$4)/10))) +IF(BX100="",0,POWER(10,((BX100+'ModelParams Lw'!$T$4)/10))) +IF(BY100="",0,POWER(10,((BY100+'ModelParams Lw'!$U$4)/10)))+IF(BZ100="",0,POWER(10,((BZ100+'ModelParams Lw'!$V$4)/10))))</f>
        <v>#DIV/0!</v>
      </c>
      <c r="CB100" s="24" t="e">
        <f t="shared" si="53"/>
        <v>#DIV/0!</v>
      </c>
      <c r="CC100" s="24" t="e">
        <f>(BS100-'ModelParams Lw'!O$10)/'ModelParams Lw'!O$11</f>
        <v>#DIV/0!</v>
      </c>
      <c r="CD100" s="24" t="e">
        <f>(BT100-'ModelParams Lw'!P$10)/'ModelParams Lw'!P$11</f>
        <v>#DIV/0!</v>
      </c>
      <c r="CE100" s="24" t="e">
        <f>(BU100-'ModelParams Lw'!Q$10)/'ModelParams Lw'!Q$11</f>
        <v>#DIV/0!</v>
      </c>
      <c r="CF100" s="24" t="e">
        <f>(BV100-'ModelParams Lw'!R$10)/'ModelParams Lw'!R$11</f>
        <v>#DIV/0!</v>
      </c>
      <c r="CG100" s="24" t="e">
        <f>(BW100-'ModelParams Lw'!S$10)/'ModelParams Lw'!S$11</f>
        <v>#DIV/0!</v>
      </c>
      <c r="CH100" s="24" t="e">
        <f>(BX100-'ModelParams Lw'!T$10)/'ModelParams Lw'!T$11</f>
        <v>#DIV/0!</v>
      </c>
      <c r="CI100" s="24" t="e">
        <f>(BY100-'ModelParams Lw'!U$10)/'ModelParams Lw'!U$11</f>
        <v>#DIV/0!</v>
      </c>
      <c r="CJ100" s="24" t="e">
        <f>(BZ100-'ModelParams Lw'!V$10)/'ModelParams Lw'!V$11</f>
        <v>#DIV/0!</v>
      </c>
      <c r="CK100" s="24">
        <f>IF(Calcul!$E105="SW",'ModelParams Lw'!C$18+'ModelParams Lw'!C$19*LOG(CK$3)+'ModelParams Lw'!C$20*(PI()/4*($D100/1000)^2),IF('ModelParams Lw'!C$21+'ModelParams Lw'!C$22*LOG(CK$3)+'ModelParams Lw'!C$23*(PI()/4*($D100/1000)^2)&lt;'ModelParams Lw'!C$18+'ModelParams Lw'!C$19*LOG(CK$3)+'ModelParams Lw'!C$20*(PI()/4*($D100/1000)^2),'ModelParams Lw'!C$18+'ModelParams Lw'!C$19*LOG(CK$3)+'ModelParams Lw'!C$20*(PI()/4*($D100/1000)^2),'ModelParams Lw'!C$21+'ModelParams Lw'!C$22*LOG(CK$3)+'ModelParams Lw'!C$23*(PI()/4*($D100/1000)^2)))</f>
        <v>31.246735224896717</v>
      </c>
      <c r="CL100" s="24">
        <f>IF(Calcul!$E105="SW",'ModelParams Lw'!D$18+'ModelParams Lw'!D$19*LOG(CL$3)+'ModelParams Lw'!D$20*(PI()/4*($D100/1000)^2),IF('ModelParams Lw'!D$21+'ModelParams Lw'!D$22*LOG(CL$3)+'ModelParams Lw'!D$23*(PI()/4*($D100/1000)^2)&lt;'ModelParams Lw'!D$18+'ModelParams Lw'!D$19*LOG(CL$3)+'ModelParams Lw'!D$20*(PI()/4*($D100/1000)^2),'ModelParams Lw'!D$18+'ModelParams Lw'!D$19*LOG(CL$3)+'ModelParams Lw'!D$20*(PI()/4*($D100/1000)^2),'ModelParams Lw'!D$21+'ModelParams Lw'!D$22*LOG(CL$3)+'ModelParams Lw'!D$23*(PI()/4*($D100/1000)^2)))</f>
        <v>39.203910379364636</v>
      </c>
      <c r="CM100" s="24">
        <f>IF(Calcul!$E105="SW",'ModelParams Lw'!E$18+'ModelParams Lw'!E$19*LOG(CM$3)+'ModelParams Lw'!E$20*(PI()/4*($D100/1000)^2),IF('ModelParams Lw'!E$21+'ModelParams Lw'!E$22*LOG(CM$3)+'ModelParams Lw'!E$23*(PI()/4*($D100/1000)^2)&lt;'ModelParams Lw'!E$18+'ModelParams Lw'!E$19*LOG(CM$3)+'ModelParams Lw'!E$20*(PI()/4*($D100/1000)^2),'ModelParams Lw'!E$18+'ModelParams Lw'!E$19*LOG(CM$3)+'ModelParams Lw'!E$20*(PI()/4*($D100/1000)^2),'ModelParams Lw'!E$21+'ModelParams Lw'!E$22*LOG(CM$3)+'ModelParams Lw'!E$23*(PI()/4*($D100/1000)^2)))</f>
        <v>38.761096154158118</v>
      </c>
      <c r="CN100" s="24">
        <f>IF(Calcul!$E105="SW",'ModelParams Lw'!F$18+'ModelParams Lw'!F$19*LOG(CN$3)+'ModelParams Lw'!F$20*(PI()/4*($D100/1000)^2),IF('ModelParams Lw'!F$21+'ModelParams Lw'!F$22*LOG(CN$3)+'ModelParams Lw'!F$23*(PI()/4*($D100/1000)^2)&lt;'ModelParams Lw'!F$18+'ModelParams Lw'!F$19*LOG(CN$3)+'ModelParams Lw'!F$20*(PI()/4*($D100/1000)^2),'ModelParams Lw'!F$18+'ModelParams Lw'!F$19*LOG(CN$3)+'ModelParams Lw'!F$20*(PI()/4*($D100/1000)^2),'ModelParams Lw'!F$21+'ModelParams Lw'!F$22*LOG(CN$3)+'ModelParams Lw'!F$23*(PI()/4*($D100/1000)^2)))</f>
        <v>42.457901012674256</v>
      </c>
      <c r="CO100" s="24">
        <f>IF(Calcul!$E105="SW",'ModelParams Lw'!G$18+'ModelParams Lw'!G$19*LOG(CO$3)+'ModelParams Lw'!G$20*(PI()/4*($D100/1000)^2),IF('ModelParams Lw'!G$21+'ModelParams Lw'!G$22*LOG(CO$3)+'ModelParams Lw'!G$23*(PI()/4*($D100/1000)^2)&lt;'ModelParams Lw'!G$18+'ModelParams Lw'!G$19*LOG(CO$3)+'ModelParams Lw'!G$20*(PI()/4*($D100/1000)^2),'ModelParams Lw'!G$18+'ModelParams Lw'!G$19*LOG(CO$3)+'ModelParams Lw'!G$20*(PI()/4*($D100/1000)^2),'ModelParams Lw'!G$21+'ModelParams Lw'!G$22*LOG(CO$3)+'ModelParams Lw'!G$23*(PI()/4*($D100/1000)^2)))</f>
        <v>39.983812335865188</v>
      </c>
      <c r="CP100" s="24">
        <f>IF(Calcul!$E105="SW",'ModelParams Lw'!H$18+'ModelParams Lw'!H$19*LOG(CP$3)+'ModelParams Lw'!H$20*(PI()/4*($D100/1000)^2),IF('ModelParams Lw'!H$21+'ModelParams Lw'!H$22*LOG(CP$3)+'ModelParams Lw'!H$23*(PI()/4*($D100/1000)^2)&lt;'ModelParams Lw'!H$18+'ModelParams Lw'!H$19*LOG(CP$3)+'ModelParams Lw'!H$20*(PI()/4*($D100/1000)^2),'ModelParams Lw'!H$18+'ModelParams Lw'!H$19*LOG(CP$3)+'ModelParams Lw'!H$20*(PI()/4*($D100/1000)^2),'ModelParams Lw'!H$21+'ModelParams Lw'!H$22*LOG(CP$3)+'ModelParams Lw'!H$23*(PI()/4*($D100/1000)^2)))</f>
        <v>40.306137042572608</v>
      </c>
      <c r="CQ100" s="24">
        <f>IF(Calcul!$E105="SW",'ModelParams Lw'!I$18+'ModelParams Lw'!I$19*LOG(CQ$3)+'ModelParams Lw'!I$20*(PI()/4*($D100/1000)^2),IF('ModelParams Lw'!I$21+'ModelParams Lw'!I$22*LOG(CQ$3)+'ModelParams Lw'!I$23*(PI()/4*($D100/1000)^2)&lt;'ModelParams Lw'!I$18+'ModelParams Lw'!I$19*LOG(CQ$3)+'ModelParams Lw'!I$20*(PI()/4*($D100/1000)^2),'ModelParams Lw'!I$18+'ModelParams Lw'!I$19*LOG(CQ$3)+'ModelParams Lw'!I$20*(PI()/4*($D100/1000)^2),'ModelParams Lw'!I$21+'ModelParams Lw'!I$22*LOG(CQ$3)+'ModelParams Lw'!I$23*(PI()/4*($D100/1000)^2)))</f>
        <v>35.604370798776131</v>
      </c>
      <c r="CR100" s="24">
        <f>IF(Calcul!$E105="SW",'ModelParams Lw'!J$18+'ModelParams Lw'!J$19*LOG(CR$3)+'ModelParams Lw'!J$20*(PI()/4*($D100/1000)^2),IF('ModelParams Lw'!J$21+'ModelParams Lw'!J$22*LOG(CR$3)+'ModelParams Lw'!J$23*(PI()/4*($D100/1000)^2)&lt;'ModelParams Lw'!J$18+'ModelParams Lw'!J$19*LOG(CR$3)+'ModelParams Lw'!J$20*(PI()/4*($D100/1000)^2),'ModelParams Lw'!J$18+'ModelParams Lw'!J$19*LOG(CR$3)+'ModelParams Lw'!J$20*(PI()/4*($D100/1000)^2),'ModelParams Lw'!J$21+'ModelParams Lw'!J$22*LOG(CR$3)+'ModelParams Lw'!J$23*(PI()/4*($D100/1000)^2)))</f>
        <v>26.405199060578074</v>
      </c>
      <c r="CS100" s="24" t="e">
        <f t="shared" si="30"/>
        <v>#DIV/0!</v>
      </c>
      <c r="CT100" s="24" t="e">
        <f t="shared" si="31"/>
        <v>#DIV/0!</v>
      </c>
      <c r="CU100" s="24" t="e">
        <f t="shared" si="32"/>
        <v>#DIV/0!</v>
      </c>
      <c r="CV100" s="24" t="e">
        <f t="shared" si="33"/>
        <v>#DIV/0!</v>
      </c>
      <c r="CW100" s="24" t="e">
        <f t="shared" si="34"/>
        <v>#DIV/0!</v>
      </c>
      <c r="CX100" s="24" t="e">
        <f t="shared" si="35"/>
        <v>#DIV/0!</v>
      </c>
      <c r="CY100" s="24" t="e">
        <f t="shared" si="36"/>
        <v>#DIV/0!</v>
      </c>
      <c r="CZ100" s="24" t="e">
        <f t="shared" si="37"/>
        <v>#DIV/0!</v>
      </c>
      <c r="DA100" s="24" t="e">
        <f>10*LOG10(IF(CS100="",0,POWER(10,((CS100+'ModelParams Lw'!$O$4)/10))) +IF(CT100="",0,POWER(10,((CT100+'ModelParams Lw'!$P$4)/10))) +IF(CU100="",0,POWER(10,((CU100+'ModelParams Lw'!$Q$4)/10))) +IF(CV100="",0,POWER(10,((CV100+'ModelParams Lw'!$R$4)/10))) +IF(CW100="",0,POWER(10,((CW100+'ModelParams Lw'!$S$4)/10))) +IF(CX100="",0,POWER(10,((CX100+'ModelParams Lw'!$T$4)/10))) +IF(CY100="",0,POWER(10,((CY100+'ModelParams Lw'!$U$4)/10)))+IF(CZ100="",0,POWER(10,((CZ100+'ModelParams Lw'!$V$4)/10))))</f>
        <v>#DIV/0!</v>
      </c>
      <c r="DB100" s="24" t="e">
        <f t="shared" si="54"/>
        <v>#DIV/0!</v>
      </c>
      <c r="DC100" s="24" t="e">
        <f>(CS100-'ModelParams Lw'!$O$10)/'ModelParams Lw'!$O$11</f>
        <v>#DIV/0!</v>
      </c>
      <c r="DD100" s="24" t="e">
        <f>(CT100-'ModelParams Lw'!$P$10)/'ModelParams Lw'!$P$11</f>
        <v>#DIV/0!</v>
      </c>
      <c r="DE100" s="24" t="e">
        <f>(CU100-'ModelParams Lw'!$Q$10)/'ModelParams Lw'!$Q$11</f>
        <v>#DIV/0!</v>
      </c>
      <c r="DF100" s="24" t="e">
        <f>(CV100-'ModelParams Lw'!$R$10)/'ModelParams Lw'!$R$11</f>
        <v>#DIV/0!</v>
      </c>
      <c r="DG100" s="24" t="e">
        <f>(CW100-'ModelParams Lw'!$S$10)/'ModelParams Lw'!$S$11</f>
        <v>#DIV/0!</v>
      </c>
      <c r="DH100" s="24" t="e">
        <f>(CX100-'ModelParams Lw'!$T$10)/'ModelParams Lw'!$T$11</f>
        <v>#DIV/0!</v>
      </c>
      <c r="DI100" s="24" t="e">
        <f>(CY100-'ModelParams Lw'!$U$10)/'ModelParams Lw'!$U$11</f>
        <v>#DIV/0!</v>
      </c>
      <c r="DJ100" s="24" t="e">
        <f>(CZ100-'ModelParams Lw'!$V$10)/'ModelParams Lw'!$V$11</f>
        <v>#DIV/0!</v>
      </c>
    </row>
    <row r="101" spans="1:114">
      <c r="A101" s="12">
        <f>Calcul!B103</f>
        <v>0</v>
      </c>
      <c r="B101" s="12">
        <f t="shared" si="38"/>
        <v>0</v>
      </c>
      <c r="C101" s="12">
        <f>Calcul!C103</f>
        <v>0</v>
      </c>
      <c r="D101" s="12">
        <f>Calcul!D106</f>
        <v>0</v>
      </c>
      <c r="E101" s="12">
        <f t="shared" si="39"/>
        <v>400</v>
      </c>
      <c r="F101" s="12">
        <f t="shared" si="40"/>
        <v>900</v>
      </c>
      <c r="G101" s="12" t="e">
        <f t="shared" si="41"/>
        <v>#DIV/0!</v>
      </c>
      <c r="H101" s="24" t="e">
        <f t="shared" si="42"/>
        <v>#DIV/0!</v>
      </c>
      <c r="I101" s="24">
        <f>'ModelParams Lw'!$B$6*EXP('ModelParams Lw'!$C$6*D101)</f>
        <v>-0.98585217513044054</v>
      </c>
      <c r="J101" s="24">
        <f>'ModelParams Lw'!$B$7*D101^2+'ModelParams Lw'!$C$7*D101+'ModelParams Lw'!$D$7</f>
        <v>-7.1</v>
      </c>
      <c r="K101" s="24">
        <f>'ModelParams Lw'!$B$8*D101^2+'ModelParams Lw'!$C$8*D101+'ModelParams Lw'!$D$8</f>
        <v>46.485999999999997</v>
      </c>
      <c r="L101" s="21" t="e">
        <f t="shared" si="56"/>
        <v>#DIV/0!</v>
      </c>
      <c r="M101" s="21" t="e">
        <f t="shared" si="55"/>
        <v>#DIV/0!</v>
      </c>
      <c r="N101" s="21" t="e">
        <f t="shared" si="55"/>
        <v>#DIV/0!</v>
      </c>
      <c r="O101" s="21" t="e">
        <f t="shared" si="55"/>
        <v>#DIV/0!</v>
      </c>
      <c r="P101" s="21" t="e">
        <f t="shared" si="55"/>
        <v>#DIV/0!</v>
      </c>
      <c r="Q101" s="21" t="e">
        <f t="shared" si="55"/>
        <v>#DIV/0!</v>
      </c>
      <c r="R101" s="21" t="e">
        <f t="shared" si="55"/>
        <v>#DIV/0!</v>
      </c>
      <c r="S101" s="21" t="e">
        <f t="shared" si="55"/>
        <v>#DIV/0!</v>
      </c>
      <c r="T101" s="24" t="e">
        <f>'ModelParams Lw'!$B$3+'ModelParams Lw'!$B$4*LOG10($B101/3600/(PI()/4*($D101/1000)^2))+'ModelParams Lw'!$B$5*LOG10(2*$H101/(1.2*($B101/3600/(PI()/4*($D101/1000)^2))^2))+10*LOG10($D101/1000)+L101</f>
        <v>#DIV/0!</v>
      </c>
      <c r="U101" s="24" t="e">
        <f>'ModelParams Lw'!$B$3+'ModelParams Lw'!$B$4*LOG10($B101/3600/(PI()/4*($D101/1000)^2))+'ModelParams Lw'!$B$5*LOG10(2*$H101/(1.2*($B101/3600/(PI()/4*($D101/1000)^2))^2))+10*LOG10($D101/1000)+M101</f>
        <v>#DIV/0!</v>
      </c>
      <c r="V101" s="24" t="e">
        <f>'ModelParams Lw'!$B$3+'ModelParams Lw'!$B$4*LOG10($B101/3600/(PI()/4*($D101/1000)^2))+'ModelParams Lw'!$B$5*LOG10(2*$H101/(1.2*($B101/3600/(PI()/4*($D101/1000)^2))^2))+10*LOG10($D101/1000)+N101</f>
        <v>#DIV/0!</v>
      </c>
      <c r="W101" s="24" t="e">
        <f>'ModelParams Lw'!$B$3+'ModelParams Lw'!$B$4*LOG10($B101/3600/(PI()/4*($D101/1000)^2))+'ModelParams Lw'!$B$5*LOG10(2*$H101/(1.2*($B101/3600/(PI()/4*($D101/1000)^2))^2))+10*LOG10($D101/1000)+O101</f>
        <v>#DIV/0!</v>
      </c>
      <c r="X101" s="24" t="e">
        <f>'ModelParams Lw'!$B$3+'ModelParams Lw'!$B$4*LOG10($B101/3600/(PI()/4*($D101/1000)^2))+'ModelParams Lw'!$B$5*LOG10(2*$H101/(1.2*($B101/3600/(PI()/4*($D101/1000)^2))^2))+10*LOG10($D101/1000)+P101</f>
        <v>#DIV/0!</v>
      </c>
      <c r="Y101" s="24" t="e">
        <f>'ModelParams Lw'!$B$3+'ModelParams Lw'!$B$4*LOG10($B101/3600/(PI()/4*($D101/1000)^2))+'ModelParams Lw'!$B$5*LOG10(2*$H101/(1.2*($B101/3600/(PI()/4*($D101/1000)^2))^2))+10*LOG10($D101/1000)+Q101</f>
        <v>#DIV/0!</v>
      </c>
      <c r="Z101" s="24" t="e">
        <f>'ModelParams Lw'!$B$3+'ModelParams Lw'!$B$4*LOG10($B101/3600/(PI()/4*($D101/1000)^2))+'ModelParams Lw'!$B$5*LOG10(2*$H101/(1.2*($B101/3600/(PI()/4*($D101/1000)^2))^2))+10*LOG10($D101/1000)+R101</f>
        <v>#DIV/0!</v>
      </c>
      <c r="AA101" s="24" t="e">
        <f>'ModelParams Lw'!$B$3+'ModelParams Lw'!$B$4*LOG10($B101/3600/(PI()/4*($D101/1000)^2))+'ModelParams Lw'!$B$5*LOG10(2*$H101/(1.2*($B101/3600/(PI()/4*($D101/1000)^2))^2))+10*LOG10($D101/1000)+S101</f>
        <v>#DIV/0!</v>
      </c>
      <c r="AB101" s="24" t="e">
        <f>10*LOG10(IF(T101="",0,POWER(10,((T101+'ModelParams Lw'!$O$4)/10))) +IF(U101="",0,POWER(10,((U101+'ModelParams Lw'!$P$4)/10))) +IF(V101="",0,POWER(10,((V101+'ModelParams Lw'!$Q$4)/10))) +IF(W101="",0,POWER(10,((W101+'ModelParams Lw'!$R$4)/10))) +IF(X101="",0,POWER(10,((X101+'ModelParams Lw'!$S$4)/10))) +IF(Y101="",0,POWER(10,((Y101+'ModelParams Lw'!$T$4)/10))) +IF(Z101="",0,POWER(10,((Z101+'ModelParams Lw'!$U$4)/10)))+IF(AA101="",0,POWER(10,((AA101+'ModelParams Lw'!$V$4)/10))))</f>
        <v>#DIV/0!</v>
      </c>
      <c r="AC101" s="24" t="e">
        <f t="shared" si="43"/>
        <v>#DIV/0!</v>
      </c>
      <c r="AD101" s="24" t="e">
        <f>(T101-'ModelParams Lw'!O$10)/'ModelParams Lw'!O$11</f>
        <v>#DIV/0!</v>
      </c>
      <c r="AE101" s="24" t="e">
        <f>(U101-'ModelParams Lw'!P$10)/'ModelParams Lw'!P$11</f>
        <v>#DIV/0!</v>
      </c>
      <c r="AF101" s="24" t="e">
        <f>(V101-'ModelParams Lw'!Q$10)/'ModelParams Lw'!Q$11</f>
        <v>#DIV/0!</v>
      </c>
      <c r="AG101" s="24" t="e">
        <f>(W101-'ModelParams Lw'!R$10)/'ModelParams Lw'!R$11</f>
        <v>#DIV/0!</v>
      </c>
      <c r="AH101" s="24" t="e">
        <f>(X101-'ModelParams Lw'!S$10)/'ModelParams Lw'!S$11</f>
        <v>#DIV/0!</v>
      </c>
      <c r="AI101" s="24" t="e">
        <f>(Y101-'ModelParams Lw'!T$10)/'ModelParams Lw'!T$11</f>
        <v>#DIV/0!</v>
      </c>
      <c r="AJ101" s="24" t="e">
        <f>(Z101-'ModelParams Lw'!U$10)/'ModelParams Lw'!U$11</f>
        <v>#DIV/0!</v>
      </c>
      <c r="AK101" s="24" t="e">
        <f>(AA101-'ModelParams Lw'!V$10)/'ModelParams Lw'!V$11</f>
        <v>#DIV/0!</v>
      </c>
      <c r="AL101" s="24" t="e">
        <f t="shared" si="44"/>
        <v>#DIV/0!</v>
      </c>
      <c r="AM101" s="24" t="e">
        <f>LOOKUP($G101,SilencerParams!$E$3:$E$98,SilencerParams!K$3:K$98)</f>
        <v>#DIV/0!</v>
      </c>
      <c r="AN101" s="24" t="e">
        <f>LOOKUP($G101,SilencerParams!$E$3:$E$98,SilencerParams!L$3:L$98)</f>
        <v>#DIV/0!</v>
      </c>
      <c r="AO101" s="24" t="e">
        <f>LOOKUP($G101,SilencerParams!$E$3:$E$98,SilencerParams!M$3:M$98)</f>
        <v>#DIV/0!</v>
      </c>
      <c r="AP101" s="24" t="e">
        <f>LOOKUP($G101,SilencerParams!$E$3:$E$98,SilencerParams!N$3:N$98)</f>
        <v>#DIV/0!</v>
      </c>
      <c r="AQ101" s="24" t="e">
        <f>LOOKUP($G101,SilencerParams!$E$3:$E$98,SilencerParams!O$3:O$98)</f>
        <v>#DIV/0!</v>
      </c>
      <c r="AR101" s="24" t="e">
        <f>LOOKUP($G101,SilencerParams!$E$3:$E$98,SilencerParams!P$3:P$98)</f>
        <v>#DIV/0!</v>
      </c>
      <c r="AS101" s="24" t="e">
        <f>LOOKUP($G101,SilencerParams!$E$3:$E$98,SilencerParams!Q$3:Q$98)</f>
        <v>#DIV/0!</v>
      </c>
      <c r="AT101" s="24" t="e">
        <f>LOOKUP($G101,SilencerParams!$E$3:$E$98,SilencerParams!R$3:R$98)</f>
        <v>#DIV/0!</v>
      </c>
      <c r="AU101" s="151" t="e">
        <f>LOOKUP($G101,SilencerParams!$E$3:$E$98,SilencerParams!S$3:S$98)</f>
        <v>#DIV/0!</v>
      </c>
      <c r="AV101" s="151" t="e">
        <f>LOOKUP($G101,SilencerParams!$E$3:$E$98,SilencerParams!T$3:T$98)</f>
        <v>#DIV/0!</v>
      </c>
      <c r="AW101" s="151" t="e">
        <f>LOOKUP($G101,SilencerParams!$E$3:$E$98,SilencerParams!U$3:U$98)</f>
        <v>#DIV/0!</v>
      </c>
      <c r="AX101" s="151" t="e">
        <f>LOOKUP($G101,SilencerParams!$E$3:$E$98,SilencerParams!V$3:V$98)</f>
        <v>#DIV/0!</v>
      </c>
      <c r="AY101" s="151" t="e">
        <f>LOOKUP($G101,SilencerParams!$E$3:$E$98,SilencerParams!W$3:W$98)</f>
        <v>#DIV/0!</v>
      </c>
      <c r="AZ101" s="151" t="e">
        <f>LOOKUP($G101,SilencerParams!$E$3:$E$98,SilencerParams!X$3:X$98)</f>
        <v>#DIV/0!</v>
      </c>
      <c r="BA101" s="151" t="e">
        <f>LOOKUP($G101,SilencerParams!$E$3:$E$98,SilencerParams!Y$3:Y$98)</f>
        <v>#DIV/0!</v>
      </c>
      <c r="BB101" s="151" t="e">
        <f>LOOKUP($G101,SilencerParams!$E$3:$E$98,SilencerParams!Z$3:Z$98)</f>
        <v>#DIV/0!</v>
      </c>
      <c r="BC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S$3:S$98)</f>
        <v>#DIV/0!</v>
      </c>
      <c r="BD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T$3:T$98)</f>
        <v>#DIV/0!</v>
      </c>
      <c r="BE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U$3:U$98)</f>
        <v>#DIV/0!</v>
      </c>
      <c r="BF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V$3:V$98)</f>
        <v>#DIV/0!</v>
      </c>
      <c r="BG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W$3:W$98)</f>
        <v>#DIV/0!</v>
      </c>
      <c r="BH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X$3:X$98)</f>
        <v>#DIV/0!</v>
      </c>
      <c r="BI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Y$3:Y$98)</f>
        <v>#DIV/0!</v>
      </c>
      <c r="BJ101" s="151" t="e">
        <f>LOOKUP(IF(MROUND($AL101,2)&lt;=$AL101,CONCATENATE($D101,IF($F101&gt;=1000,$F101,CONCATENATE(0,$F101)),CONCATENATE(0,MROUND($AL101,2)+2)),CONCATENATE($D101,IF($F101&gt;=1000,$F101,CONCATENATE(0,$F101)),CONCATENATE(0,MROUND($AL101,2)-2))),SilencerParams!$E$3:$E$98,SilencerParams!Z$3:Z$98)</f>
        <v>#DIV/0!</v>
      </c>
      <c r="BK101" s="151" t="e">
        <f>IF($AL101&lt;2,LOOKUP(CONCATENATE($D101,IF($E101&gt;=1000,$E101,CONCATENATE(0,$E101)),"02"),SilencerParams!$E$3:$E$98,SilencerParams!S$3:S$98)/(LOG10(2)-LOG10(0.0001))*(LOG10($AL101)-LOG10(0.0001)),(BC101-AU101)/(LOG10(IF(MROUND($AL101,2)&lt;=$AL101,MROUND($AL101,2)+2,MROUND($AL101,2)-2))-LOG10(MROUND($AL101,2)))*(LOG10($AL101)-LOG10(MROUND($AL101,2)))+AU101)</f>
        <v>#DIV/0!</v>
      </c>
      <c r="BL101" s="151" t="e">
        <f>IF($AL101&lt;2,LOOKUP(CONCATENATE($D101,IF($E101&gt;=1000,$E101,CONCATENATE(0,$E101)),"02"),SilencerParams!$E$3:$E$98,SilencerParams!T$3:T$98)/(LOG10(2)-LOG10(0.0001))*(LOG10($AL101)-LOG10(0.0001)),(BD101-AV101)/(LOG10(IF(MROUND($AL101,2)&lt;=$AL101,MROUND($AL101,2)+2,MROUND($AL101,2)-2))-LOG10(MROUND($AL101,2)))*(LOG10($AL101)-LOG10(MROUND($AL101,2)))+AV101)</f>
        <v>#DIV/0!</v>
      </c>
      <c r="BM101" s="151" t="e">
        <f>IF($AL101&lt;2,LOOKUP(CONCATENATE($D101,IF($E101&gt;=1000,$E101,CONCATENATE(0,$E101)),"02"),SilencerParams!$E$3:$E$98,SilencerParams!U$3:U$98)/(LOG10(2)-LOG10(0.0001))*(LOG10($AL101)-LOG10(0.0001)),(BE101-AW101)/(LOG10(IF(MROUND($AL101,2)&lt;=$AL101,MROUND($AL101,2)+2,MROUND($AL101,2)-2))-LOG10(MROUND($AL101,2)))*(LOG10($AL101)-LOG10(MROUND($AL101,2)))+AW101)</f>
        <v>#DIV/0!</v>
      </c>
      <c r="BN101" s="151" t="e">
        <f>IF($AL101&lt;2,LOOKUP(CONCATENATE($D101,IF($E101&gt;=1000,$E101,CONCATENATE(0,$E101)),"02"),SilencerParams!$E$3:$E$98,SilencerParams!V$3:V$98)/(LOG10(2)-LOG10(0.0001))*(LOG10($AL101)-LOG10(0.0001)),(BF101-AX101)/(LOG10(IF(MROUND($AL101,2)&lt;=$AL101,MROUND($AL101,2)+2,MROUND($AL101,2)-2))-LOG10(MROUND($AL101,2)))*(LOG10($AL101)-LOG10(MROUND($AL101,2)))+AX101)</f>
        <v>#DIV/0!</v>
      </c>
      <c r="BO101" s="151" t="e">
        <f>IF($AL101&lt;2,LOOKUP(CONCATENATE($D101,IF($E101&gt;=1000,$E101,CONCATENATE(0,$E101)),"02"),SilencerParams!$E$3:$E$98,SilencerParams!W$3:W$98)/(LOG10(2)-LOG10(0.0001))*(LOG10($AL101)-LOG10(0.0001)),(BG101-AY101)/(LOG10(IF(MROUND($AL101,2)&lt;=$AL101,MROUND($AL101,2)+2,MROUND($AL101,2)-2))-LOG10(MROUND($AL101,2)))*(LOG10($AL101)-LOG10(MROUND($AL101,2)))+AY101)</f>
        <v>#DIV/0!</v>
      </c>
      <c r="BP101" s="151" t="e">
        <f>IF($AL101&lt;2,LOOKUP(CONCATENATE($D101,IF($E101&gt;=1000,$E101,CONCATENATE(0,$E101)),"02"),SilencerParams!$E$3:$E$98,SilencerParams!X$3:X$98)/(LOG10(2)-LOG10(0.0001))*(LOG10($AL101)-LOG10(0.0001)),(BH101-AZ101)/(LOG10(IF(MROUND($AL101,2)&lt;=$AL101,MROUND($AL101,2)+2,MROUND($AL101,2)-2))-LOG10(MROUND($AL101,2)))*(LOG10($AL101)-LOG10(MROUND($AL101,2)))+AZ101)</f>
        <v>#DIV/0!</v>
      </c>
      <c r="BQ101" s="151" t="e">
        <f>IF($AL101&lt;2,LOOKUP(CONCATENATE($D101,IF($E101&gt;=1000,$E101,CONCATENATE(0,$E101)),"02"),SilencerParams!$E$3:$E$98,SilencerParams!Y$3:Y$98)/(LOG10(2)-LOG10(0.0001))*(LOG10($AL101)-LOG10(0.0001)),(BI101-BA101)/(LOG10(IF(MROUND($AL101,2)&lt;=$AL101,MROUND($AL101,2)+2,MROUND($AL101,2)-2))-LOG10(MROUND($AL101,2)))*(LOG10($AL101)-LOG10(MROUND($AL101,2)))+BA101)</f>
        <v>#DIV/0!</v>
      </c>
      <c r="BR101" s="151" t="e">
        <f>IF($AL101&lt;2,LOOKUP(CONCATENATE($D101,IF($E101&gt;=1000,$E101,CONCATENATE(0,$E101)),"02"),SilencerParams!$E$3:$E$98,SilencerParams!Z$3:Z$98)/(LOG10(2)-LOG10(0.0001))*(LOG10($AL101)-LOG10(0.0001)),(BJ101-BB101)/(LOG10(IF(MROUND($AL101,2)&lt;=$AL101,MROUND($AL101,2)+2,MROUND($AL101,2)-2))-LOG10(MROUND($AL101,2)))*(LOG10($AL101)-LOG10(MROUND($AL101,2)))+BB101)</f>
        <v>#DIV/0!</v>
      </c>
      <c r="BS101" s="24" t="e">
        <f t="shared" si="45"/>
        <v>#DIV/0!</v>
      </c>
      <c r="BT101" s="24" t="e">
        <f t="shared" si="46"/>
        <v>#DIV/0!</v>
      </c>
      <c r="BU101" s="24" t="e">
        <f t="shared" si="47"/>
        <v>#DIV/0!</v>
      </c>
      <c r="BV101" s="24" t="e">
        <f t="shared" si="48"/>
        <v>#DIV/0!</v>
      </c>
      <c r="BW101" s="24" t="e">
        <f t="shared" si="49"/>
        <v>#DIV/0!</v>
      </c>
      <c r="BX101" s="24" t="e">
        <f t="shared" si="50"/>
        <v>#DIV/0!</v>
      </c>
      <c r="BY101" s="24" t="e">
        <f t="shared" si="51"/>
        <v>#DIV/0!</v>
      </c>
      <c r="BZ101" s="24" t="e">
        <f t="shared" si="52"/>
        <v>#DIV/0!</v>
      </c>
      <c r="CA101" s="24" t="e">
        <f>10*LOG10(IF(BS101="",0,POWER(10,((BS101+'ModelParams Lw'!$O$4)/10))) +IF(BT101="",0,POWER(10,((BT101+'ModelParams Lw'!$P$4)/10))) +IF(BU101="",0,POWER(10,((BU101+'ModelParams Lw'!$Q$4)/10))) +IF(BV101="",0,POWER(10,((BV101+'ModelParams Lw'!$R$4)/10))) +IF(BW101="",0,POWER(10,((BW101+'ModelParams Lw'!$S$4)/10))) +IF(BX101="",0,POWER(10,((BX101+'ModelParams Lw'!$T$4)/10))) +IF(BY101="",0,POWER(10,((BY101+'ModelParams Lw'!$U$4)/10)))+IF(BZ101="",0,POWER(10,((BZ101+'ModelParams Lw'!$V$4)/10))))</f>
        <v>#DIV/0!</v>
      </c>
      <c r="CB101" s="24" t="e">
        <f t="shared" si="53"/>
        <v>#DIV/0!</v>
      </c>
      <c r="CC101" s="24" t="e">
        <f>(BS101-'ModelParams Lw'!O$10)/'ModelParams Lw'!O$11</f>
        <v>#DIV/0!</v>
      </c>
      <c r="CD101" s="24" t="e">
        <f>(BT101-'ModelParams Lw'!P$10)/'ModelParams Lw'!P$11</f>
        <v>#DIV/0!</v>
      </c>
      <c r="CE101" s="24" t="e">
        <f>(BU101-'ModelParams Lw'!Q$10)/'ModelParams Lw'!Q$11</f>
        <v>#DIV/0!</v>
      </c>
      <c r="CF101" s="24" t="e">
        <f>(BV101-'ModelParams Lw'!R$10)/'ModelParams Lw'!R$11</f>
        <v>#DIV/0!</v>
      </c>
      <c r="CG101" s="24" t="e">
        <f>(BW101-'ModelParams Lw'!S$10)/'ModelParams Lw'!S$11</f>
        <v>#DIV/0!</v>
      </c>
      <c r="CH101" s="24" t="e">
        <f>(BX101-'ModelParams Lw'!T$10)/'ModelParams Lw'!T$11</f>
        <v>#DIV/0!</v>
      </c>
      <c r="CI101" s="24" t="e">
        <f>(BY101-'ModelParams Lw'!U$10)/'ModelParams Lw'!U$11</f>
        <v>#DIV/0!</v>
      </c>
      <c r="CJ101" s="24" t="e">
        <f>(BZ101-'ModelParams Lw'!V$10)/'ModelParams Lw'!V$11</f>
        <v>#DIV/0!</v>
      </c>
      <c r="CK101" s="24">
        <f>IF(Calcul!$E106="SW",'ModelParams Lw'!C$18+'ModelParams Lw'!C$19*LOG(CK$3)+'ModelParams Lw'!C$20*(PI()/4*($D101/1000)^2),IF('ModelParams Lw'!C$21+'ModelParams Lw'!C$22*LOG(CK$3)+'ModelParams Lw'!C$23*(PI()/4*($D101/1000)^2)&lt;'ModelParams Lw'!C$18+'ModelParams Lw'!C$19*LOG(CK$3)+'ModelParams Lw'!C$20*(PI()/4*($D101/1000)^2),'ModelParams Lw'!C$18+'ModelParams Lw'!C$19*LOG(CK$3)+'ModelParams Lw'!C$20*(PI()/4*($D101/1000)^2),'ModelParams Lw'!C$21+'ModelParams Lw'!C$22*LOG(CK$3)+'ModelParams Lw'!C$23*(PI()/4*($D101/1000)^2)))</f>
        <v>31.246735224896717</v>
      </c>
      <c r="CL101" s="24">
        <f>IF(Calcul!$E106="SW",'ModelParams Lw'!D$18+'ModelParams Lw'!D$19*LOG(CL$3)+'ModelParams Lw'!D$20*(PI()/4*($D101/1000)^2),IF('ModelParams Lw'!D$21+'ModelParams Lw'!D$22*LOG(CL$3)+'ModelParams Lw'!D$23*(PI()/4*($D101/1000)^2)&lt;'ModelParams Lw'!D$18+'ModelParams Lw'!D$19*LOG(CL$3)+'ModelParams Lw'!D$20*(PI()/4*($D101/1000)^2),'ModelParams Lw'!D$18+'ModelParams Lw'!D$19*LOG(CL$3)+'ModelParams Lw'!D$20*(PI()/4*($D101/1000)^2),'ModelParams Lw'!D$21+'ModelParams Lw'!D$22*LOG(CL$3)+'ModelParams Lw'!D$23*(PI()/4*($D101/1000)^2)))</f>
        <v>39.203910379364636</v>
      </c>
      <c r="CM101" s="24">
        <f>IF(Calcul!$E106="SW",'ModelParams Lw'!E$18+'ModelParams Lw'!E$19*LOG(CM$3)+'ModelParams Lw'!E$20*(PI()/4*($D101/1000)^2),IF('ModelParams Lw'!E$21+'ModelParams Lw'!E$22*LOG(CM$3)+'ModelParams Lw'!E$23*(PI()/4*($D101/1000)^2)&lt;'ModelParams Lw'!E$18+'ModelParams Lw'!E$19*LOG(CM$3)+'ModelParams Lw'!E$20*(PI()/4*($D101/1000)^2),'ModelParams Lw'!E$18+'ModelParams Lw'!E$19*LOG(CM$3)+'ModelParams Lw'!E$20*(PI()/4*($D101/1000)^2),'ModelParams Lw'!E$21+'ModelParams Lw'!E$22*LOG(CM$3)+'ModelParams Lw'!E$23*(PI()/4*($D101/1000)^2)))</f>
        <v>38.761096154158118</v>
      </c>
      <c r="CN101" s="24">
        <f>IF(Calcul!$E106="SW",'ModelParams Lw'!F$18+'ModelParams Lw'!F$19*LOG(CN$3)+'ModelParams Lw'!F$20*(PI()/4*($D101/1000)^2),IF('ModelParams Lw'!F$21+'ModelParams Lw'!F$22*LOG(CN$3)+'ModelParams Lw'!F$23*(PI()/4*($D101/1000)^2)&lt;'ModelParams Lw'!F$18+'ModelParams Lw'!F$19*LOG(CN$3)+'ModelParams Lw'!F$20*(PI()/4*($D101/1000)^2),'ModelParams Lw'!F$18+'ModelParams Lw'!F$19*LOG(CN$3)+'ModelParams Lw'!F$20*(PI()/4*($D101/1000)^2),'ModelParams Lw'!F$21+'ModelParams Lw'!F$22*LOG(CN$3)+'ModelParams Lw'!F$23*(PI()/4*($D101/1000)^2)))</f>
        <v>42.457901012674256</v>
      </c>
      <c r="CO101" s="24">
        <f>IF(Calcul!$E106="SW",'ModelParams Lw'!G$18+'ModelParams Lw'!G$19*LOG(CO$3)+'ModelParams Lw'!G$20*(PI()/4*($D101/1000)^2),IF('ModelParams Lw'!G$21+'ModelParams Lw'!G$22*LOG(CO$3)+'ModelParams Lw'!G$23*(PI()/4*($D101/1000)^2)&lt;'ModelParams Lw'!G$18+'ModelParams Lw'!G$19*LOG(CO$3)+'ModelParams Lw'!G$20*(PI()/4*($D101/1000)^2),'ModelParams Lw'!G$18+'ModelParams Lw'!G$19*LOG(CO$3)+'ModelParams Lw'!G$20*(PI()/4*($D101/1000)^2),'ModelParams Lw'!G$21+'ModelParams Lw'!G$22*LOG(CO$3)+'ModelParams Lw'!G$23*(PI()/4*($D101/1000)^2)))</f>
        <v>39.983812335865188</v>
      </c>
      <c r="CP101" s="24">
        <f>IF(Calcul!$E106="SW",'ModelParams Lw'!H$18+'ModelParams Lw'!H$19*LOG(CP$3)+'ModelParams Lw'!H$20*(PI()/4*($D101/1000)^2),IF('ModelParams Lw'!H$21+'ModelParams Lw'!H$22*LOG(CP$3)+'ModelParams Lw'!H$23*(PI()/4*($D101/1000)^2)&lt;'ModelParams Lw'!H$18+'ModelParams Lw'!H$19*LOG(CP$3)+'ModelParams Lw'!H$20*(PI()/4*($D101/1000)^2),'ModelParams Lw'!H$18+'ModelParams Lw'!H$19*LOG(CP$3)+'ModelParams Lw'!H$20*(PI()/4*($D101/1000)^2),'ModelParams Lw'!H$21+'ModelParams Lw'!H$22*LOG(CP$3)+'ModelParams Lw'!H$23*(PI()/4*($D101/1000)^2)))</f>
        <v>40.306137042572608</v>
      </c>
      <c r="CQ101" s="24">
        <f>IF(Calcul!$E106="SW",'ModelParams Lw'!I$18+'ModelParams Lw'!I$19*LOG(CQ$3)+'ModelParams Lw'!I$20*(PI()/4*($D101/1000)^2),IF('ModelParams Lw'!I$21+'ModelParams Lw'!I$22*LOG(CQ$3)+'ModelParams Lw'!I$23*(PI()/4*($D101/1000)^2)&lt;'ModelParams Lw'!I$18+'ModelParams Lw'!I$19*LOG(CQ$3)+'ModelParams Lw'!I$20*(PI()/4*($D101/1000)^2),'ModelParams Lw'!I$18+'ModelParams Lw'!I$19*LOG(CQ$3)+'ModelParams Lw'!I$20*(PI()/4*($D101/1000)^2),'ModelParams Lw'!I$21+'ModelParams Lw'!I$22*LOG(CQ$3)+'ModelParams Lw'!I$23*(PI()/4*($D101/1000)^2)))</f>
        <v>35.604370798776131</v>
      </c>
      <c r="CR101" s="24">
        <f>IF(Calcul!$E106="SW",'ModelParams Lw'!J$18+'ModelParams Lw'!J$19*LOG(CR$3)+'ModelParams Lw'!J$20*(PI()/4*($D101/1000)^2),IF('ModelParams Lw'!J$21+'ModelParams Lw'!J$22*LOG(CR$3)+'ModelParams Lw'!J$23*(PI()/4*($D101/1000)^2)&lt;'ModelParams Lw'!J$18+'ModelParams Lw'!J$19*LOG(CR$3)+'ModelParams Lw'!J$20*(PI()/4*($D101/1000)^2),'ModelParams Lw'!J$18+'ModelParams Lw'!J$19*LOG(CR$3)+'ModelParams Lw'!J$20*(PI()/4*($D101/1000)^2),'ModelParams Lw'!J$21+'ModelParams Lw'!J$22*LOG(CR$3)+'ModelParams Lw'!J$23*(PI()/4*($D101/1000)^2)))</f>
        <v>26.405199060578074</v>
      </c>
      <c r="CS101" s="24" t="e">
        <f t="shared" si="30"/>
        <v>#DIV/0!</v>
      </c>
      <c r="CT101" s="24" t="e">
        <f t="shared" si="31"/>
        <v>#DIV/0!</v>
      </c>
      <c r="CU101" s="24" t="e">
        <f t="shared" si="32"/>
        <v>#DIV/0!</v>
      </c>
      <c r="CV101" s="24" t="e">
        <f t="shared" si="33"/>
        <v>#DIV/0!</v>
      </c>
      <c r="CW101" s="24" t="e">
        <f t="shared" si="34"/>
        <v>#DIV/0!</v>
      </c>
      <c r="CX101" s="24" t="e">
        <f t="shared" si="35"/>
        <v>#DIV/0!</v>
      </c>
      <c r="CY101" s="24" t="e">
        <f t="shared" si="36"/>
        <v>#DIV/0!</v>
      </c>
      <c r="CZ101" s="24" t="e">
        <f t="shared" si="37"/>
        <v>#DIV/0!</v>
      </c>
      <c r="DA101" s="24" t="e">
        <f>10*LOG10(IF(CS101="",0,POWER(10,((CS101+'ModelParams Lw'!$O$4)/10))) +IF(CT101="",0,POWER(10,((CT101+'ModelParams Lw'!$P$4)/10))) +IF(CU101="",0,POWER(10,((CU101+'ModelParams Lw'!$Q$4)/10))) +IF(CV101="",0,POWER(10,((CV101+'ModelParams Lw'!$R$4)/10))) +IF(CW101="",0,POWER(10,((CW101+'ModelParams Lw'!$S$4)/10))) +IF(CX101="",0,POWER(10,((CX101+'ModelParams Lw'!$T$4)/10))) +IF(CY101="",0,POWER(10,((CY101+'ModelParams Lw'!$U$4)/10)))+IF(CZ101="",0,POWER(10,((CZ101+'ModelParams Lw'!$V$4)/10))))</f>
        <v>#DIV/0!</v>
      </c>
      <c r="DB101" s="24" t="e">
        <f t="shared" si="54"/>
        <v>#DIV/0!</v>
      </c>
      <c r="DC101" s="24" t="e">
        <f>(CS101-'ModelParams Lw'!$O$10)/'ModelParams Lw'!$O$11</f>
        <v>#DIV/0!</v>
      </c>
      <c r="DD101" s="24" t="e">
        <f>(CT101-'ModelParams Lw'!$P$10)/'ModelParams Lw'!$P$11</f>
        <v>#DIV/0!</v>
      </c>
      <c r="DE101" s="24" t="e">
        <f>(CU101-'ModelParams Lw'!$Q$10)/'ModelParams Lw'!$Q$11</f>
        <v>#DIV/0!</v>
      </c>
      <c r="DF101" s="24" t="e">
        <f>(CV101-'ModelParams Lw'!$R$10)/'ModelParams Lw'!$R$11</f>
        <v>#DIV/0!</v>
      </c>
      <c r="DG101" s="24" t="e">
        <f>(CW101-'ModelParams Lw'!$S$10)/'ModelParams Lw'!$S$11</f>
        <v>#DIV/0!</v>
      </c>
      <c r="DH101" s="24" t="e">
        <f>(CX101-'ModelParams Lw'!$T$10)/'ModelParams Lw'!$T$11</f>
        <v>#DIV/0!</v>
      </c>
      <c r="DI101" s="24" t="e">
        <f>(CY101-'ModelParams Lw'!$U$10)/'ModelParams Lw'!$U$11</f>
        <v>#DIV/0!</v>
      </c>
      <c r="DJ101" s="24" t="e">
        <f>(CZ101-'ModelParams Lw'!$V$10)/'ModelParams Lw'!$V$11</f>
        <v>#DIV/0!</v>
      </c>
    </row>
    <row r="102" spans="1:114">
      <c r="A102" s="12">
        <f>Calcul!B104</f>
        <v>0</v>
      </c>
      <c r="B102" s="12">
        <f t="shared" si="38"/>
        <v>0</v>
      </c>
      <c r="C102" s="12">
        <f>Calcul!C104</f>
        <v>0</v>
      </c>
      <c r="D102" s="12">
        <f>Calcul!D107</f>
        <v>0</v>
      </c>
      <c r="E102" s="12">
        <f t="shared" si="39"/>
        <v>400</v>
      </c>
      <c r="F102" s="12">
        <f t="shared" si="40"/>
        <v>900</v>
      </c>
      <c r="G102" s="12" t="e">
        <f t="shared" si="41"/>
        <v>#DIV/0!</v>
      </c>
      <c r="H102" s="24" t="e">
        <f t="shared" si="42"/>
        <v>#DIV/0!</v>
      </c>
      <c r="I102" s="24">
        <f>'ModelParams Lw'!$B$6*EXP('ModelParams Lw'!$C$6*D102)</f>
        <v>-0.98585217513044054</v>
      </c>
      <c r="J102" s="24">
        <f>'ModelParams Lw'!$B$7*D102^2+'ModelParams Lw'!$C$7*D102+'ModelParams Lw'!$D$7</f>
        <v>-7.1</v>
      </c>
      <c r="K102" s="24">
        <f>'ModelParams Lw'!$B$8*D102^2+'ModelParams Lw'!$C$8*D102+'ModelParams Lw'!$D$8</f>
        <v>46.485999999999997</v>
      </c>
      <c r="L102" s="21" t="e">
        <f t="shared" si="56"/>
        <v>#DIV/0!</v>
      </c>
      <c r="M102" s="21" t="e">
        <f t="shared" si="55"/>
        <v>#DIV/0!</v>
      </c>
      <c r="N102" s="21" t="e">
        <f t="shared" si="55"/>
        <v>#DIV/0!</v>
      </c>
      <c r="O102" s="21" t="e">
        <f t="shared" si="55"/>
        <v>#DIV/0!</v>
      </c>
      <c r="P102" s="21" t="e">
        <f t="shared" si="55"/>
        <v>#DIV/0!</v>
      </c>
      <c r="Q102" s="21" t="e">
        <f t="shared" si="55"/>
        <v>#DIV/0!</v>
      </c>
      <c r="R102" s="21" t="e">
        <f t="shared" si="55"/>
        <v>#DIV/0!</v>
      </c>
      <c r="S102" s="21" t="e">
        <f t="shared" si="55"/>
        <v>#DIV/0!</v>
      </c>
      <c r="T102" s="24" t="e">
        <f>'ModelParams Lw'!$B$3+'ModelParams Lw'!$B$4*LOG10($B102/3600/(PI()/4*($D102/1000)^2))+'ModelParams Lw'!$B$5*LOG10(2*$H102/(1.2*($B102/3600/(PI()/4*($D102/1000)^2))^2))+10*LOG10($D102/1000)+L102</f>
        <v>#DIV/0!</v>
      </c>
      <c r="U102" s="24" t="e">
        <f>'ModelParams Lw'!$B$3+'ModelParams Lw'!$B$4*LOG10($B102/3600/(PI()/4*($D102/1000)^2))+'ModelParams Lw'!$B$5*LOG10(2*$H102/(1.2*($B102/3600/(PI()/4*($D102/1000)^2))^2))+10*LOG10($D102/1000)+M102</f>
        <v>#DIV/0!</v>
      </c>
      <c r="V102" s="24" t="e">
        <f>'ModelParams Lw'!$B$3+'ModelParams Lw'!$B$4*LOG10($B102/3600/(PI()/4*($D102/1000)^2))+'ModelParams Lw'!$B$5*LOG10(2*$H102/(1.2*($B102/3600/(PI()/4*($D102/1000)^2))^2))+10*LOG10($D102/1000)+N102</f>
        <v>#DIV/0!</v>
      </c>
      <c r="W102" s="24" t="e">
        <f>'ModelParams Lw'!$B$3+'ModelParams Lw'!$B$4*LOG10($B102/3600/(PI()/4*($D102/1000)^2))+'ModelParams Lw'!$B$5*LOG10(2*$H102/(1.2*($B102/3600/(PI()/4*($D102/1000)^2))^2))+10*LOG10($D102/1000)+O102</f>
        <v>#DIV/0!</v>
      </c>
      <c r="X102" s="24" t="e">
        <f>'ModelParams Lw'!$B$3+'ModelParams Lw'!$B$4*LOG10($B102/3600/(PI()/4*($D102/1000)^2))+'ModelParams Lw'!$B$5*LOG10(2*$H102/(1.2*($B102/3600/(PI()/4*($D102/1000)^2))^2))+10*LOG10($D102/1000)+P102</f>
        <v>#DIV/0!</v>
      </c>
      <c r="Y102" s="24" t="e">
        <f>'ModelParams Lw'!$B$3+'ModelParams Lw'!$B$4*LOG10($B102/3600/(PI()/4*($D102/1000)^2))+'ModelParams Lw'!$B$5*LOG10(2*$H102/(1.2*($B102/3600/(PI()/4*($D102/1000)^2))^2))+10*LOG10($D102/1000)+Q102</f>
        <v>#DIV/0!</v>
      </c>
      <c r="Z102" s="24" t="e">
        <f>'ModelParams Lw'!$B$3+'ModelParams Lw'!$B$4*LOG10($B102/3600/(PI()/4*($D102/1000)^2))+'ModelParams Lw'!$B$5*LOG10(2*$H102/(1.2*($B102/3600/(PI()/4*($D102/1000)^2))^2))+10*LOG10($D102/1000)+R102</f>
        <v>#DIV/0!</v>
      </c>
      <c r="AA102" s="24" t="e">
        <f>'ModelParams Lw'!$B$3+'ModelParams Lw'!$B$4*LOG10($B102/3600/(PI()/4*($D102/1000)^2))+'ModelParams Lw'!$B$5*LOG10(2*$H102/(1.2*($B102/3600/(PI()/4*($D102/1000)^2))^2))+10*LOG10($D102/1000)+S102</f>
        <v>#DIV/0!</v>
      </c>
      <c r="AB102" s="24" t="e">
        <f>10*LOG10(IF(T102="",0,POWER(10,((T102+'ModelParams Lw'!$O$4)/10))) +IF(U102="",0,POWER(10,((U102+'ModelParams Lw'!$P$4)/10))) +IF(V102="",0,POWER(10,((V102+'ModelParams Lw'!$Q$4)/10))) +IF(W102="",0,POWER(10,((W102+'ModelParams Lw'!$R$4)/10))) +IF(X102="",0,POWER(10,((X102+'ModelParams Lw'!$S$4)/10))) +IF(Y102="",0,POWER(10,((Y102+'ModelParams Lw'!$T$4)/10))) +IF(Z102="",0,POWER(10,((Z102+'ModelParams Lw'!$U$4)/10)))+IF(AA102="",0,POWER(10,((AA102+'ModelParams Lw'!$V$4)/10))))</f>
        <v>#DIV/0!</v>
      </c>
      <c r="AC102" s="24" t="e">
        <f t="shared" si="43"/>
        <v>#DIV/0!</v>
      </c>
      <c r="AD102" s="24" t="e">
        <f>(T102-'ModelParams Lw'!O$10)/'ModelParams Lw'!O$11</f>
        <v>#DIV/0!</v>
      </c>
      <c r="AE102" s="24" t="e">
        <f>(U102-'ModelParams Lw'!P$10)/'ModelParams Lw'!P$11</f>
        <v>#DIV/0!</v>
      </c>
      <c r="AF102" s="24" t="e">
        <f>(V102-'ModelParams Lw'!Q$10)/'ModelParams Lw'!Q$11</f>
        <v>#DIV/0!</v>
      </c>
      <c r="AG102" s="24" t="e">
        <f>(W102-'ModelParams Lw'!R$10)/'ModelParams Lw'!R$11</f>
        <v>#DIV/0!</v>
      </c>
      <c r="AH102" s="24" t="e">
        <f>(X102-'ModelParams Lw'!S$10)/'ModelParams Lw'!S$11</f>
        <v>#DIV/0!</v>
      </c>
      <c r="AI102" s="24" t="e">
        <f>(Y102-'ModelParams Lw'!T$10)/'ModelParams Lw'!T$11</f>
        <v>#DIV/0!</v>
      </c>
      <c r="AJ102" s="24" t="e">
        <f>(Z102-'ModelParams Lw'!U$10)/'ModelParams Lw'!U$11</f>
        <v>#DIV/0!</v>
      </c>
      <c r="AK102" s="24" t="e">
        <f>(AA102-'ModelParams Lw'!V$10)/'ModelParams Lw'!V$11</f>
        <v>#DIV/0!</v>
      </c>
      <c r="AL102" s="24" t="e">
        <f t="shared" si="44"/>
        <v>#DIV/0!</v>
      </c>
      <c r="AM102" s="24" t="e">
        <f>LOOKUP($G102,SilencerParams!$E$3:$E$98,SilencerParams!K$3:K$98)</f>
        <v>#DIV/0!</v>
      </c>
      <c r="AN102" s="24" t="e">
        <f>LOOKUP($G102,SilencerParams!$E$3:$E$98,SilencerParams!L$3:L$98)</f>
        <v>#DIV/0!</v>
      </c>
      <c r="AO102" s="24" t="e">
        <f>LOOKUP($G102,SilencerParams!$E$3:$E$98,SilencerParams!M$3:M$98)</f>
        <v>#DIV/0!</v>
      </c>
      <c r="AP102" s="24" t="e">
        <f>LOOKUP($G102,SilencerParams!$E$3:$E$98,SilencerParams!N$3:N$98)</f>
        <v>#DIV/0!</v>
      </c>
      <c r="AQ102" s="24" t="e">
        <f>LOOKUP($G102,SilencerParams!$E$3:$E$98,SilencerParams!O$3:O$98)</f>
        <v>#DIV/0!</v>
      </c>
      <c r="AR102" s="24" t="e">
        <f>LOOKUP($G102,SilencerParams!$E$3:$E$98,SilencerParams!P$3:P$98)</f>
        <v>#DIV/0!</v>
      </c>
      <c r="AS102" s="24" t="e">
        <f>LOOKUP($G102,SilencerParams!$E$3:$E$98,SilencerParams!Q$3:Q$98)</f>
        <v>#DIV/0!</v>
      </c>
      <c r="AT102" s="24" t="e">
        <f>LOOKUP($G102,SilencerParams!$E$3:$E$98,SilencerParams!R$3:R$98)</f>
        <v>#DIV/0!</v>
      </c>
      <c r="AU102" s="151" t="e">
        <f>LOOKUP($G102,SilencerParams!$E$3:$E$98,SilencerParams!S$3:S$98)</f>
        <v>#DIV/0!</v>
      </c>
      <c r="AV102" s="151" t="e">
        <f>LOOKUP($G102,SilencerParams!$E$3:$E$98,SilencerParams!T$3:T$98)</f>
        <v>#DIV/0!</v>
      </c>
      <c r="AW102" s="151" t="e">
        <f>LOOKUP($G102,SilencerParams!$E$3:$E$98,SilencerParams!U$3:U$98)</f>
        <v>#DIV/0!</v>
      </c>
      <c r="AX102" s="151" t="e">
        <f>LOOKUP($G102,SilencerParams!$E$3:$E$98,SilencerParams!V$3:V$98)</f>
        <v>#DIV/0!</v>
      </c>
      <c r="AY102" s="151" t="e">
        <f>LOOKUP($G102,SilencerParams!$E$3:$E$98,SilencerParams!W$3:W$98)</f>
        <v>#DIV/0!</v>
      </c>
      <c r="AZ102" s="151" t="e">
        <f>LOOKUP($G102,SilencerParams!$E$3:$E$98,SilencerParams!X$3:X$98)</f>
        <v>#DIV/0!</v>
      </c>
      <c r="BA102" s="151" t="e">
        <f>LOOKUP($G102,SilencerParams!$E$3:$E$98,SilencerParams!Y$3:Y$98)</f>
        <v>#DIV/0!</v>
      </c>
      <c r="BB102" s="151" t="e">
        <f>LOOKUP($G102,SilencerParams!$E$3:$E$98,SilencerParams!Z$3:Z$98)</f>
        <v>#DIV/0!</v>
      </c>
      <c r="BC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S$3:S$98)</f>
        <v>#DIV/0!</v>
      </c>
      <c r="BD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T$3:T$98)</f>
        <v>#DIV/0!</v>
      </c>
      <c r="BE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U$3:U$98)</f>
        <v>#DIV/0!</v>
      </c>
      <c r="BF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V$3:V$98)</f>
        <v>#DIV/0!</v>
      </c>
      <c r="BG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W$3:W$98)</f>
        <v>#DIV/0!</v>
      </c>
      <c r="BH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X$3:X$98)</f>
        <v>#DIV/0!</v>
      </c>
      <c r="BI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Y$3:Y$98)</f>
        <v>#DIV/0!</v>
      </c>
      <c r="BJ102" s="151" t="e">
        <f>LOOKUP(IF(MROUND($AL102,2)&lt;=$AL102,CONCATENATE($D102,IF($F102&gt;=1000,$F102,CONCATENATE(0,$F102)),CONCATENATE(0,MROUND($AL102,2)+2)),CONCATENATE($D102,IF($F102&gt;=1000,$F102,CONCATENATE(0,$F102)),CONCATENATE(0,MROUND($AL102,2)-2))),SilencerParams!$E$3:$E$98,SilencerParams!Z$3:Z$98)</f>
        <v>#DIV/0!</v>
      </c>
      <c r="BK102" s="151" t="e">
        <f>IF($AL102&lt;2,LOOKUP(CONCATENATE($D102,IF($E102&gt;=1000,$E102,CONCATENATE(0,$E102)),"02"),SilencerParams!$E$3:$E$98,SilencerParams!S$3:S$98)/(LOG10(2)-LOG10(0.0001))*(LOG10($AL102)-LOG10(0.0001)),(BC102-AU102)/(LOG10(IF(MROUND($AL102,2)&lt;=$AL102,MROUND($AL102,2)+2,MROUND($AL102,2)-2))-LOG10(MROUND($AL102,2)))*(LOG10($AL102)-LOG10(MROUND($AL102,2)))+AU102)</f>
        <v>#DIV/0!</v>
      </c>
      <c r="BL102" s="151" t="e">
        <f>IF($AL102&lt;2,LOOKUP(CONCATENATE($D102,IF($E102&gt;=1000,$E102,CONCATENATE(0,$E102)),"02"),SilencerParams!$E$3:$E$98,SilencerParams!T$3:T$98)/(LOG10(2)-LOG10(0.0001))*(LOG10($AL102)-LOG10(0.0001)),(BD102-AV102)/(LOG10(IF(MROUND($AL102,2)&lt;=$AL102,MROUND($AL102,2)+2,MROUND($AL102,2)-2))-LOG10(MROUND($AL102,2)))*(LOG10($AL102)-LOG10(MROUND($AL102,2)))+AV102)</f>
        <v>#DIV/0!</v>
      </c>
      <c r="BM102" s="151" t="e">
        <f>IF($AL102&lt;2,LOOKUP(CONCATENATE($D102,IF($E102&gt;=1000,$E102,CONCATENATE(0,$E102)),"02"),SilencerParams!$E$3:$E$98,SilencerParams!U$3:U$98)/(LOG10(2)-LOG10(0.0001))*(LOG10($AL102)-LOG10(0.0001)),(BE102-AW102)/(LOG10(IF(MROUND($AL102,2)&lt;=$AL102,MROUND($AL102,2)+2,MROUND($AL102,2)-2))-LOG10(MROUND($AL102,2)))*(LOG10($AL102)-LOG10(MROUND($AL102,2)))+AW102)</f>
        <v>#DIV/0!</v>
      </c>
      <c r="BN102" s="151" t="e">
        <f>IF($AL102&lt;2,LOOKUP(CONCATENATE($D102,IF($E102&gt;=1000,$E102,CONCATENATE(0,$E102)),"02"),SilencerParams!$E$3:$E$98,SilencerParams!V$3:V$98)/(LOG10(2)-LOG10(0.0001))*(LOG10($AL102)-LOG10(0.0001)),(BF102-AX102)/(LOG10(IF(MROUND($AL102,2)&lt;=$AL102,MROUND($AL102,2)+2,MROUND($AL102,2)-2))-LOG10(MROUND($AL102,2)))*(LOG10($AL102)-LOG10(MROUND($AL102,2)))+AX102)</f>
        <v>#DIV/0!</v>
      </c>
      <c r="BO102" s="151" t="e">
        <f>IF($AL102&lt;2,LOOKUP(CONCATENATE($D102,IF($E102&gt;=1000,$E102,CONCATENATE(0,$E102)),"02"),SilencerParams!$E$3:$E$98,SilencerParams!W$3:W$98)/(LOG10(2)-LOG10(0.0001))*(LOG10($AL102)-LOG10(0.0001)),(BG102-AY102)/(LOG10(IF(MROUND($AL102,2)&lt;=$AL102,MROUND($AL102,2)+2,MROUND($AL102,2)-2))-LOG10(MROUND($AL102,2)))*(LOG10($AL102)-LOG10(MROUND($AL102,2)))+AY102)</f>
        <v>#DIV/0!</v>
      </c>
      <c r="BP102" s="151" t="e">
        <f>IF($AL102&lt;2,LOOKUP(CONCATENATE($D102,IF($E102&gt;=1000,$E102,CONCATENATE(0,$E102)),"02"),SilencerParams!$E$3:$E$98,SilencerParams!X$3:X$98)/(LOG10(2)-LOG10(0.0001))*(LOG10($AL102)-LOG10(0.0001)),(BH102-AZ102)/(LOG10(IF(MROUND($AL102,2)&lt;=$AL102,MROUND($AL102,2)+2,MROUND($AL102,2)-2))-LOG10(MROUND($AL102,2)))*(LOG10($AL102)-LOG10(MROUND($AL102,2)))+AZ102)</f>
        <v>#DIV/0!</v>
      </c>
      <c r="BQ102" s="151" t="e">
        <f>IF($AL102&lt;2,LOOKUP(CONCATENATE($D102,IF($E102&gt;=1000,$E102,CONCATENATE(0,$E102)),"02"),SilencerParams!$E$3:$E$98,SilencerParams!Y$3:Y$98)/(LOG10(2)-LOG10(0.0001))*(LOG10($AL102)-LOG10(0.0001)),(BI102-BA102)/(LOG10(IF(MROUND($AL102,2)&lt;=$AL102,MROUND($AL102,2)+2,MROUND($AL102,2)-2))-LOG10(MROUND($AL102,2)))*(LOG10($AL102)-LOG10(MROUND($AL102,2)))+BA102)</f>
        <v>#DIV/0!</v>
      </c>
      <c r="BR102" s="151" t="e">
        <f>IF($AL102&lt;2,LOOKUP(CONCATENATE($D102,IF($E102&gt;=1000,$E102,CONCATENATE(0,$E102)),"02"),SilencerParams!$E$3:$E$98,SilencerParams!Z$3:Z$98)/(LOG10(2)-LOG10(0.0001))*(LOG10($AL102)-LOG10(0.0001)),(BJ102-BB102)/(LOG10(IF(MROUND($AL102,2)&lt;=$AL102,MROUND($AL102,2)+2,MROUND($AL102,2)-2))-LOG10(MROUND($AL102,2)))*(LOG10($AL102)-LOG10(MROUND($AL102,2)))+BB102)</f>
        <v>#DIV/0!</v>
      </c>
      <c r="BS102" s="24" t="e">
        <f t="shared" si="45"/>
        <v>#DIV/0!</v>
      </c>
      <c r="BT102" s="24" t="e">
        <f t="shared" si="46"/>
        <v>#DIV/0!</v>
      </c>
      <c r="BU102" s="24" t="e">
        <f t="shared" si="47"/>
        <v>#DIV/0!</v>
      </c>
      <c r="BV102" s="24" t="e">
        <f t="shared" si="48"/>
        <v>#DIV/0!</v>
      </c>
      <c r="BW102" s="24" t="e">
        <f t="shared" si="49"/>
        <v>#DIV/0!</v>
      </c>
      <c r="BX102" s="24" t="e">
        <f t="shared" si="50"/>
        <v>#DIV/0!</v>
      </c>
      <c r="BY102" s="24" t="e">
        <f t="shared" si="51"/>
        <v>#DIV/0!</v>
      </c>
      <c r="BZ102" s="24" t="e">
        <f t="shared" si="52"/>
        <v>#DIV/0!</v>
      </c>
      <c r="CA102" s="24" t="e">
        <f>10*LOG10(IF(BS102="",0,POWER(10,((BS102+'ModelParams Lw'!$O$4)/10))) +IF(BT102="",0,POWER(10,((BT102+'ModelParams Lw'!$P$4)/10))) +IF(BU102="",0,POWER(10,((BU102+'ModelParams Lw'!$Q$4)/10))) +IF(BV102="",0,POWER(10,((BV102+'ModelParams Lw'!$R$4)/10))) +IF(BW102="",0,POWER(10,((BW102+'ModelParams Lw'!$S$4)/10))) +IF(BX102="",0,POWER(10,((BX102+'ModelParams Lw'!$T$4)/10))) +IF(BY102="",0,POWER(10,((BY102+'ModelParams Lw'!$U$4)/10)))+IF(BZ102="",0,POWER(10,((BZ102+'ModelParams Lw'!$V$4)/10))))</f>
        <v>#DIV/0!</v>
      </c>
      <c r="CB102" s="24" t="e">
        <f t="shared" si="53"/>
        <v>#DIV/0!</v>
      </c>
      <c r="CC102" s="24" t="e">
        <f>(BS102-'ModelParams Lw'!O$10)/'ModelParams Lw'!O$11</f>
        <v>#DIV/0!</v>
      </c>
      <c r="CD102" s="24" t="e">
        <f>(BT102-'ModelParams Lw'!P$10)/'ModelParams Lw'!P$11</f>
        <v>#DIV/0!</v>
      </c>
      <c r="CE102" s="24" t="e">
        <f>(BU102-'ModelParams Lw'!Q$10)/'ModelParams Lw'!Q$11</f>
        <v>#DIV/0!</v>
      </c>
      <c r="CF102" s="24" t="e">
        <f>(BV102-'ModelParams Lw'!R$10)/'ModelParams Lw'!R$11</f>
        <v>#DIV/0!</v>
      </c>
      <c r="CG102" s="24" t="e">
        <f>(BW102-'ModelParams Lw'!S$10)/'ModelParams Lw'!S$11</f>
        <v>#DIV/0!</v>
      </c>
      <c r="CH102" s="24" t="e">
        <f>(BX102-'ModelParams Lw'!T$10)/'ModelParams Lw'!T$11</f>
        <v>#DIV/0!</v>
      </c>
      <c r="CI102" s="24" t="e">
        <f>(BY102-'ModelParams Lw'!U$10)/'ModelParams Lw'!U$11</f>
        <v>#DIV/0!</v>
      </c>
      <c r="CJ102" s="24" t="e">
        <f>(BZ102-'ModelParams Lw'!V$10)/'ModelParams Lw'!V$11</f>
        <v>#DIV/0!</v>
      </c>
      <c r="CK102" s="24">
        <f>IF(Calcul!$E107="SW",'ModelParams Lw'!C$18+'ModelParams Lw'!C$19*LOG(CK$3)+'ModelParams Lw'!C$20*(PI()/4*($D102/1000)^2),IF('ModelParams Lw'!C$21+'ModelParams Lw'!C$22*LOG(CK$3)+'ModelParams Lw'!C$23*(PI()/4*($D102/1000)^2)&lt;'ModelParams Lw'!C$18+'ModelParams Lw'!C$19*LOG(CK$3)+'ModelParams Lw'!C$20*(PI()/4*($D102/1000)^2),'ModelParams Lw'!C$18+'ModelParams Lw'!C$19*LOG(CK$3)+'ModelParams Lw'!C$20*(PI()/4*($D102/1000)^2),'ModelParams Lw'!C$21+'ModelParams Lw'!C$22*LOG(CK$3)+'ModelParams Lw'!C$23*(PI()/4*($D102/1000)^2)))</f>
        <v>31.246735224896717</v>
      </c>
      <c r="CL102" s="24">
        <f>IF(Calcul!$E107="SW",'ModelParams Lw'!D$18+'ModelParams Lw'!D$19*LOG(CL$3)+'ModelParams Lw'!D$20*(PI()/4*($D102/1000)^2),IF('ModelParams Lw'!D$21+'ModelParams Lw'!D$22*LOG(CL$3)+'ModelParams Lw'!D$23*(PI()/4*($D102/1000)^2)&lt;'ModelParams Lw'!D$18+'ModelParams Lw'!D$19*LOG(CL$3)+'ModelParams Lw'!D$20*(PI()/4*($D102/1000)^2),'ModelParams Lw'!D$18+'ModelParams Lw'!D$19*LOG(CL$3)+'ModelParams Lw'!D$20*(PI()/4*($D102/1000)^2),'ModelParams Lw'!D$21+'ModelParams Lw'!D$22*LOG(CL$3)+'ModelParams Lw'!D$23*(PI()/4*($D102/1000)^2)))</f>
        <v>39.203910379364636</v>
      </c>
      <c r="CM102" s="24">
        <f>IF(Calcul!$E107="SW",'ModelParams Lw'!E$18+'ModelParams Lw'!E$19*LOG(CM$3)+'ModelParams Lw'!E$20*(PI()/4*($D102/1000)^2),IF('ModelParams Lw'!E$21+'ModelParams Lw'!E$22*LOG(CM$3)+'ModelParams Lw'!E$23*(PI()/4*($D102/1000)^2)&lt;'ModelParams Lw'!E$18+'ModelParams Lw'!E$19*LOG(CM$3)+'ModelParams Lw'!E$20*(PI()/4*($D102/1000)^2),'ModelParams Lw'!E$18+'ModelParams Lw'!E$19*LOG(CM$3)+'ModelParams Lw'!E$20*(PI()/4*($D102/1000)^2),'ModelParams Lw'!E$21+'ModelParams Lw'!E$22*LOG(CM$3)+'ModelParams Lw'!E$23*(PI()/4*($D102/1000)^2)))</f>
        <v>38.761096154158118</v>
      </c>
      <c r="CN102" s="24">
        <f>IF(Calcul!$E107="SW",'ModelParams Lw'!F$18+'ModelParams Lw'!F$19*LOG(CN$3)+'ModelParams Lw'!F$20*(PI()/4*($D102/1000)^2),IF('ModelParams Lw'!F$21+'ModelParams Lw'!F$22*LOG(CN$3)+'ModelParams Lw'!F$23*(PI()/4*($D102/1000)^2)&lt;'ModelParams Lw'!F$18+'ModelParams Lw'!F$19*LOG(CN$3)+'ModelParams Lw'!F$20*(PI()/4*($D102/1000)^2),'ModelParams Lw'!F$18+'ModelParams Lw'!F$19*LOG(CN$3)+'ModelParams Lw'!F$20*(PI()/4*($D102/1000)^2),'ModelParams Lw'!F$21+'ModelParams Lw'!F$22*LOG(CN$3)+'ModelParams Lw'!F$23*(PI()/4*($D102/1000)^2)))</f>
        <v>42.457901012674256</v>
      </c>
      <c r="CO102" s="24">
        <f>IF(Calcul!$E107="SW",'ModelParams Lw'!G$18+'ModelParams Lw'!G$19*LOG(CO$3)+'ModelParams Lw'!G$20*(PI()/4*($D102/1000)^2),IF('ModelParams Lw'!G$21+'ModelParams Lw'!G$22*LOG(CO$3)+'ModelParams Lw'!G$23*(PI()/4*($D102/1000)^2)&lt;'ModelParams Lw'!G$18+'ModelParams Lw'!G$19*LOG(CO$3)+'ModelParams Lw'!G$20*(PI()/4*($D102/1000)^2),'ModelParams Lw'!G$18+'ModelParams Lw'!G$19*LOG(CO$3)+'ModelParams Lw'!G$20*(PI()/4*($D102/1000)^2),'ModelParams Lw'!G$21+'ModelParams Lw'!G$22*LOG(CO$3)+'ModelParams Lw'!G$23*(PI()/4*($D102/1000)^2)))</f>
        <v>39.983812335865188</v>
      </c>
      <c r="CP102" s="24">
        <f>IF(Calcul!$E107="SW",'ModelParams Lw'!H$18+'ModelParams Lw'!H$19*LOG(CP$3)+'ModelParams Lw'!H$20*(PI()/4*($D102/1000)^2),IF('ModelParams Lw'!H$21+'ModelParams Lw'!H$22*LOG(CP$3)+'ModelParams Lw'!H$23*(PI()/4*($D102/1000)^2)&lt;'ModelParams Lw'!H$18+'ModelParams Lw'!H$19*LOG(CP$3)+'ModelParams Lw'!H$20*(PI()/4*($D102/1000)^2),'ModelParams Lw'!H$18+'ModelParams Lw'!H$19*LOG(CP$3)+'ModelParams Lw'!H$20*(PI()/4*($D102/1000)^2),'ModelParams Lw'!H$21+'ModelParams Lw'!H$22*LOG(CP$3)+'ModelParams Lw'!H$23*(PI()/4*($D102/1000)^2)))</f>
        <v>40.306137042572608</v>
      </c>
      <c r="CQ102" s="24">
        <f>IF(Calcul!$E107="SW",'ModelParams Lw'!I$18+'ModelParams Lw'!I$19*LOG(CQ$3)+'ModelParams Lw'!I$20*(PI()/4*($D102/1000)^2),IF('ModelParams Lw'!I$21+'ModelParams Lw'!I$22*LOG(CQ$3)+'ModelParams Lw'!I$23*(PI()/4*($D102/1000)^2)&lt;'ModelParams Lw'!I$18+'ModelParams Lw'!I$19*LOG(CQ$3)+'ModelParams Lw'!I$20*(PI()/4*($D102/1000)^2),'ModelParams Lw'!I$18+'ModelParams Lw'!I$19*LOG(CQ$3)+'ModelParams Lw'!I$20*(PI()/4*($D102/1000)^2),'ModelParams Lw'!I$21+'ModelParams Lw'!I$22*LOG(CQ$3)+'ModelParams Lw'!I$23*(PI()/4*($D102/1000)^2)))</f>
        <v>35.604370798776131</v>
      </c>
      <c r="CR102" s="24">
        <f>IF(Calcul!$E107="SW",'ModelParams Lw'!J$18+'ModelParams Lw'!J$19*LOG(CR$3)+'ModelParams Lw'!J$20*(PI()/4*($D102/1000)^2),IF('ModelParams Lw'!J$21+'ModelParams Lw'!J$22*LOG(CR$3)+'ModelParams Lw'!J$23*(PI()/4*($D102/1000)^2)&lt;'ModelParams Lw'!J$18+'ModelParams Lw'!J$19*LOG(CR$3)+'ModelParams Lw'!J$20*(PI()/4*($D102/1000)^2),'ModelParams Lw'!J$18+'ModelParams Lw'!J$19*LOG(CR$3)+'ModelParams Lw'!J$20*(PI()/4*($D102/1000)^2),'ModelParams Lw'!J$21+'ModelParams Lw'!J$22*LOG(CR$3)+'ModelParams Lw'!J$23*(PI()/4*($D102/1000)^2)))</f>
        <v>26.405199060578074</v>
      </c>
      <c r="CS102" s="24" t="e">
        <f t="shared" si="30"/>
        <v>#DIV/0!</v>
      </c>
      <c r="CT102" s="24" t="e">
        <f t="shared" si="31"/>
        <v>#DIV/0!</v>
      </c>
      <c r="CU102" s="24" t="e">
        <f t="shared" si="32"/>
        <v>#DIV/0!</v>
      </c>
      <c r="CV102" s="24" t="e">
        <f t="shared" si="33"/>
        <v>#DIV/0!</v>
      </c>
      <c r="CW102" s="24" t="e">
        <f t="shared" si="34"/>
        <v>#DIV/0!</v>
      </c>
      <c r="CX102" s="24" t="e">
        <f t="shared" si="35"/>
        <v>#DIV/0!</v>
      </c>
      <c r="CY102" s="24" t="e">
        <f t="shared" si="36"/>
        <v>#DIV/0!</v>
      </c>
      <c r="CZ102" s="24" t="e">
        <f t="shared" si="37"/>
        <v>#DIV/0!</v>
      </c>
      <c r="DA102" s="24" t="e">
        <f>10*LOG10(IF(CS102="",0,POWER(10,((CS102+'ModelParams Lw'!$O$4)/10))) +IF(CT102="",0,POWER(10,((CT102+'ModelParams Lw'!$P$4)/10))) +IF(CU102="",0,POWER(10,((CU102+'ModelParams Lw'!$Q$4)/10))) +IF(CV102="",0,POWER(10,((CV102+'ModelParams Lw'!$R$4)/10))) +IF(CW102="",0,POWER(10,((CW102+'ModelParams Lw'!$S$4)/10))) +IF(CX102="",0,POWER(10,((CX102+'ModelParams Lw'!$T$4)/10))) +IF(CY102="",0,POWER(10,((CY102+'ModelParams Lw'!$U$4)/10)))+IF(CZ102="",0,POWER(10,((CZ102+'ModelParams Lw'!$V$4)/10))))</f>
        <v>#DIV/0!</v>
      </c>
      <c r="DB102" s="24" t="e">
        <f t="shared" si="54"/>
        <v>#DIV/0!</v>
      </c>
      <c r="DC102" s="24" t="e">
        <f>(CS102-'ModelParams Lw'!$O$10)/'ModelParams Lw'!$O$11</f>
        <v>#DIV/0!</v>
      </c>
      <c r="DD102" s="24" t="e">
        <f>(CT102-'ModelParams Lw'!$P$10)/'ModelParams Lw'!$P$11</f>
        <v>#DIV/0!</v>
      </c>
      <c r="DE102" s="24" t="e">
        <f>(CU102-'ModelParams Lw'!$Q$10)/'ModelParams Lw'!$Q$11</f>
        <v>#DIV/0!</v>
      </c>
      <c r="DF102" s="24" t="e">
        <f>(CV102-'ModelParams Lw'!$R$10)/'ModelParams Lw'!$R$11</f>
        <v>#DIV/0!</v>
      </c>
      <c r="DG102" s="24" t="e">
        <f>(CW102-'ModelParams Lw'!$S$10)/'ModelParams Lw'!$S$11</f>
        <v>#DIV/0!</v>
      </c>
      <c r="DH102" s="24" t="e">
        <f>(CX102-'ModelParams Lw'!$T$10)/'ModelParams Lw'!$T$11</f>
        <v>#DIV/0!</v>
      </c>
      <c r="DI102" s="24" t="e">
        <f>(CY102-'ModelParams Lw'!$U$10)/'ModelParams Lw'!$U$11</f>
        <v>#DIV/0!</v>
      </c>
      <c r="DJ102" s="24" t="e">
        <f>(CZ102-'ModelParams Lw'!$V$10)/'ModelParams Lw'!$V$11</f>
        <v>#DIV/0!</v>
      </c>
    </row>
    <row r="103" spans="1:114">
      <c r="A103" s="12">
        <f>Calcul!B105</f>
        <v>0</v>
      </c>
      <c r="B103" s="12">
        <f t="shared" si="38"/>
        <v>0</v>
      </c>
      <c r="C103" s="12">
        <f>Calcul!C105</f>
        <v>0</v>
      </c>
      <c r="D103" s="12">
        <f>Calcul!D108</f>
        <v>0</v>
      </c>
      <c r="E103" s="12">
        <f t="shared" si="39"/>
        <v>400</v>
      </c>
      <c r="F103" s="12">
        <f t="shared" si="40"/>
        <v>900</v>
      </c>
      <c r="G103" s="12" t="e">
        <f t="shared" si="41"/>
        <v>#DIV/0!</v>
      </c>
      <c r="H103" s="24" t="e">
        <f t="shared" si="42"/>
        <v>#DIV/0!</v>
      </c>
      <c r="I103" s="24">
        <f>'ModelParams Lw'!$B$6*EXP('ModelParams Lw'!$C$6*D103)</f>
        <v>-0.98585217513044054</v>
      </c>
      <c r="J103" s="24">
        <f>'ModelParams Lw'!$B$7*D103^2+'ModelParams Lw'!$C$7*D103+'ModelParams Lw'!$D$7</f>
        <v>-7.1</v>
      </c>
      <c r="K103" s="24">
        <f>'ModelParams Lw'!$B$8*D103^2+'ModelParams Lw'!$C$8*D103+'ModelParams Lw'!$D$8</f>
        <v>46.485999999999997</v>
      </c>
      <c r="L103" s="21" t="e">
        <f t="shared" si="56"/>
        <v>#DIV/0!</v>
      </c>
      <c r="M103" s="21" t="e">
        <f t="shared" si="55"/>
        <v>#DIV/0!</v>
      </c>
      <c r="N103" s="21" t="e">
        <f t="shared" si="55"/>
        <v>#DIV/0!</v>
      </c>
      <c r="O103" s="21" t="e">
        <f t="shared" si="55"/>
        <v>#DIV/0!</v>
      </c>
      <c r="P103" s="21" t="e">
        <f t="shared" si="55"/>
        <v>#DIV/0!</v>
      </c>
      <c r="Q103" s="21" t="e">
        <f t="shared" si="55"/>
        <v>#DIV/0!</v>
      </c>
      <c r="R103" s="21" t="e">
        <f t="shared" si="55"/>
        <v>#DIV/0!</v>
      </c>
      <c r="S103" s="21" t="e">
        <f t="shared" si="55"/>
        <v>#DIV/0!</v>
      </c>
      <c r="T103" s="24" t="e">
        <f>'ModelParams Lw'!$B$3+'ModelParams Lw'!$B$4*LOG10($B103/3600/(PI()/4*($D103/1000)^2))+'ModelParams Lw'!$B$5*LOG10(2*$H103/(1.2*($B103/3600/(PI()/4*($D103/1000)^2))^2))+10*LOG10($D103/1000)+L103</f>
        <v>#DIV/0!</v>
      </c>
      <c r="U103" s="24" t="e">
        <f>'ModelParams Lw'!$B$3+'ModelParams Lw'!$B$4*LOG10($B103/3600/(PI()/4*($D103/1000)^2))+'ModelParams Lw'!$B$5*LOG10(2*$H103/(1.2*($B103/3600/(PI()/4*($D103/1000)^2))^2))+10*LOG10($D103/1000)+M103</f>
        <v>#DIV/0!</v>
      </c>
      <c r="V103" s="24" t="e">
        <f>'ModelParams Lw'!$B$3+'ModelParams Lw'!$B$4*LOG10($B103/3600/(PI()/4*($D103/1000)^2))+'ModelParams Lw'!$B$5*LOG10(2*$H103/(1.2*($B103/3600/(PI()/4*($D103/1000)^2))^2))+10*LOG10($D103/1000)+N103</f>
        <v>#DIV/0!</v>
      </c>
      <c r="W103" s="24" t="e">
        <f>'ModelParams Lw'!$B$3+'ModelParams Lw'!$B$4*LOG10($B103/3600/(PI()/4*($D103/1000)^2))+'ModelParams Lw'!$B$5*LOG10(2*$H103/(1.2*($B103/3600/(PI()/4*($D103/1000)^2))^2))+10*LOG10($D103/1000)+O103</f>
        <v>#DIV/0!</v>
      </c>
      <c r="X103" s="24" t="e">
        <f>'ModelParams Lw'!$B$3+'ModelParams Lw'!$B$4*LOG10($B103/3600/(PI()/4*($D103/1000)^2))+'ModelParams Lw'!$B$5*LOG10(2*$H103/(1.2*($B103/3600/(PI()/4*($D103/1000)^2))^2))+10*LOG10($D103/1000)+P103</f>
        <v>#DIV/0!</v>
      </c>
      <c r="Y103" s="24" t="e">
        <f>'ModelParams Lw'!$B$3+'ModelParams Lw'!$B$4*LOG10($B103/3600/(PI()/4*($D103/1000)^2))+'ModelParams Lw'!$B$5*LOG10(2*$H103/(1.2*($B103/3600/(PI()/4*($D103/1000)^2))^2))+10*LOG10($D103/1000)+Q103</f>
        <v>#DIV/0!</v>
      </c>
      <c r="Z103" s="24" t="e">
        <f>'ModelParams Lw'!$B$3+'ModelParams Lw'!$B$4*LOG10($B103/3600/(PI()/4*($D103/1000)^2))+'ModelParams Lw'!$B$5*LOG10(2*$H103/(1.2*($B103/3600/(PI()/4*($D103/1000)^2))^2))+10*LOG10($D103/1000)+R103</f>
        <v>#DIV/0!</v>
      </c>
      <c r="AA103" s="24" t="e">
        <f>'ModelParams Lw'!$B$3+'ModelParams Lw'!$B$4*LOG10($B103/3600/(PI()/4*($D103/1000)^2))+'ModelParams Lw'!$B$5*LOG10(2*$H103/(1.2*($B103/3600/(PI()/4*($D103/1000)^2))^2))+10*LOG10($D103/1000)+S103</f>
        <v>#DIV/0!</v>
      </c>
      <c r="AB103" s="24" t="e">
        <f>10*LOG10(IF(T103="",0,POWER(10,((T103+'ModelParams Lw'!$O$4)/10))) +IF(U103="",0,POWER(10,((U103+'ModelParams Lw'!$P$4)/10))) +IF(V103="",0,POWER(10,((V103+'ModelParams Lw'!$Q$4)/10))) +IF(W103="",0,POWER(10,((W103+'ModelParams Lw'!$R$4)/10))) +IF(X103="",0,POWER(10,((X103+'ModelParams Lw'!$S$4)/10))) +IF(Y103="",0,POWER(10,((Y103+'ModelParams Lw'!$T$4)/10))) +IF(Z103="",0,POWER(10,((Z103+'ModelParams Lw'!$U$4)/10)))+IF(AA103="",0,POWER(10,((AA103+'ModelParams Lw'!$V$4)/10))))</f>
        <v>#DIV/0!</v>
      </c>
      <c r="AC103" s="24" t="e">
        <f t="shared" si="43"/>
        <v>#DIV/0!</v>
      </c>
      <c r="AD103" s="24" t="e">
        <f>(T103-'ModelParams Lw'!O$10)/'ModelParams Lw'!O$11</f>
        <v>#DIV/0!</v>
      </c>
      <c r="AE103" s="24" t="e">
        <f>(U103-'ModelParams Lw'!P$10)/'ModelParams Lw'!P$11</f>
        <v>#DIV/0!</v>
      </c>
      <c r="AF103" s="24" t="e">
        <f>(V103-'ModelParams Lw'!Q$10)/'ModelParams Lw'!Q$11</f>
        <v>#DIV/0!</v>
      </c>
      <c r="AG103" s="24" t="e">
        <f>(W103-'ModelParams Lw'!R$10)/'ModelParams Lw'!R$11</f>
        <v>#DIV/0!</v>
      </c>
      <c r="AH103" s="24" t="e">
        <f>(X103-'ModelParams Lw'!S$10)/'ModelParams Lw'!S$11</f>
        <v>#DIV/0!</v>
      </c>
      <c r="AI103" s="24" t="e">
        <f>(Y103-'ModelParams Lw'!T$10)/'ModelParams Lw'!T$11</f>
        <v>#DIV/0!</v>
      </c>
      <c r="AJ103" s="24" t="e">
        <f>(Z103-'ModelParams Lw'!U$10)/'ModelParams Lw'!U$11</f>
        <v>#DIV/0!</v>
      </c>
      <c r="AK103" s="24" t="e">
        <f>(AA103-'ModelParams Lw'!V$10)/'ModelParams Lw'!V$11</f>
        <v>#DIV/0!</v>
      </c>
      <c r="AL103" s="24" t="e">
        <f t="shared" si="44"/>
        <v>#DIV/0!</v>
      </c>
      <c r="AM103" s="24" t="e">
        <f>LOOKUP($G103,SilencerParams!$E$3:$E$98,SilencerParams!K$3:K$98)</f>
        <v>#DIV/0!</v>
      </c>
      <c r="AN103" s="24" t="e">
        <f>LOOKUP($G103,SilencerParams!$E$3:$E$98,SilencerParams!L$3:L$98)</f>
        <v>#DIV/0!</v>
      </c>
      <c r="AO103" s="24" t="e">
        <f>LOOKUP($G103,SilencerParams!$E$3:$E$98,SilencerParams!M$3:M$98)</f>
        <v>#DIV/0!</v>
      </c>
      <c r="AP103" s="24" t="e">
        <f>LOOKUP($G103,SilencerParams!$E$3:$E$98,SilencerParams!N$3:N$98)</f>
        <v>#DIV/0!</v>
      </c>
      <c r="AQ103" s="24" t="e">
        <f>LOOKUP($G103,SilencerParams!$E$3:$E$98,SilencerParams!O$3:O$98)</f>
        <v>#DIV/0!</v>
      </c>
      <c r="AR103" s="24" t="e">
        <f>LOOKUP($G103,SilencerParams!$E$3:$E$98,SilencerParams!P$3:P$98)</f>
        <v>#DIV/0!</v>
      </c>
      <c r="AS103" s="24" t="e">
        <f>LOOKUP($G103,SilencerParams!$E$3:$E$98,SilencerParams!Q$3:Q$98)</f>
        <v>#DIV/0!</v>
      </c>
      <c r="AT103" s="24" t="e">
        <f>LOOKUP($G103,SilencerParams!$E$3:$E$98,SilencerParams!R$3:R$98)</f>
        <v>#DIV/0!</v>
      </c>
      <c r="AU103" s="151" t="e">
        <f>LOOKUP($G103,SilencerParams!$E$3:$E$98,SilencerParams!S$3:S$98)</f>
        <v>#DIV/0!</v>
      </c>
      <c r="AV103" s="151" t="e">
        <f>LOOKUP($G103,SilencerParams!$E$3:$E$98,SilencerParams!T$3:T$98)</f>
        <v>#DIV/0!</v>
      </c>
      <c r="AW103" s="151" t="e">
        <f>LOOKUP($G103,SilencerParams!$E$3:$E$98,SilencerParams!U$3:U$98)</f>
        <v>#DIV/0!</v>
      </c>
      <c r="AX103" s="151" t="e">
        <f>LOOKUP($G103,SilencerParams!$E$3:$E$98,SilencerParams!V$3:V$98)</f>
        <v>#DIV/0!</v>
      </c>
      <c r="AY103" s="151" t="e">
        <f>LOOKUP($G103,SilencerParams!$E$3:$E$98,SilencerParams!W$3:W$98)</f>
        <v>#DIV/0!</v>
      </c>
      <c r="AZ103" s="151" t="e">
        <f>LOOKUP($G103,SilencerParams!$E$3:$E$98,SilencerParams!X$3:X$98)</f>
        <v>#DIV/0!</v>
      </c>
      <c r="BA103" s="151" t="e">
        <f>LOOKUP($G103,SilencerParams!$E$3:$E$98,SilencerParams!Y$3:Y$98)</f>
        <v>#DIV/0!</v>
      </c>
      <c r="BB103" s="151" t="e">
        <f>LOOKUP($G103,SilencerParams!$E$3:$E$98,SilencerParams!Z$3:Z$98)</f>
        <v>#DIV/0!</v>
      </c>
      <c r="BC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S$3:S$98)</f>
        <v>#DIV/0!</v>
      </c>
      <c r="BD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T$3:T$98)</f>
        <v>#DIV/0!</v>
      </c>
      <c r="BE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U$3:U$98)</f>
        <v>#DIV/0!</v>
      </c>
      <c r="BF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V$3:V$98)</f>
        <v>#DIV/0!</v>
      </c>
      <c r="BG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W$3:W$98)</f>
        <v>#DIV/0!</v>
      </c>
      <c r="BH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X$3:X$98)</f>
        <v>#DIV/0!</v>
      </c>
      <c r="BI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Y$3:Y$98)</f>
        <v>#DIV/0!</v>
      </c>
      <c r="BJ103" s="151" t="e">
        <f>LOOKUP(IF(MROUND($AL103,2)&lt;=$AL103,CONCATENATE($D103,IF($F103&gt;=1000,$F103,CONCATENATE(0,$F103)),CONCATENATE(0,MROUND($AL103,2)+2)),CONCATENATE($D103,IF($F103&gt;=1000,$F103,CONCATENATE(0,$F103)),CONCATENATE(0,MROUND($AL103,2)-2))),SilencerParams!$E$3:$E$98,SilencerParams!Z$3:Z$98)</f>
        <v>#DIV/0!</v>
      </c>
      <c r="BK103" s="151" t="e">
        <f>IF($AL103&lt;2,LOOKUP(CONCATENATE($D103,IF($E103&gt;=1000,$E103,CONCATENATE(0,$E103)),"02"),SilencerParams!$E$3:$E$98,SilencerParams!S$3:S$98)/(LOG10(2)-LOG10(0.0001))*(LOG10($AL103)-LOG10(0.0001)),(BC103-AU103)/(LOG10(IF(MROUND($AL103,2)&lt;=$AL103,MROUND($AL103,2)+2,MROUND($AL103,2)-2))-LOG10(MROUND($AL103,2)))*(LOG10($AL103)-LOG10(MROUND($AL103,2)))+AU103)</f>
        <v>#DIV/0!</v>
      </c>
      <c r="BL103" s="151" t="e">
        <f>IF($AL103&lt;2,LOOKUP(CONCATENATE($D103,IF($E103&gt;=1000,$E103,CONCATENATE(0,$E103)),"02"),SilencerParams!$E$3:$E$98,SilencerParams!T$3:T$98)/(LOG10(2)-LOG10(0.0001))*(LOG10($AL103)-LOG10(0.0001)),(BD103-AV103)/(LOG10(IF(MROUND($AL103,2)&lt;=$AL103,MROUND($AL103,2)+2,MROUND($AL103,2)-2))-LOG10(MROUND($AL103,2)))*(LOG10($AL103)-LOG10(MROUND($AL103,2)))+AV103)</f>
        <v>#DIV/0!</v>
      </c>
      <c r="BM103" s="151" t="e">
        <f>IF($AL103&lt;2,LOOKUP(CONCATENATE($D103,IF($E103&gt;=1000,$E103,CONCATENATE(0,$E103)),"02"),SilencerParams!$E$3:$E$98,SilencerParams!U$3:U$98)/(LOG10(2)-LOG10(0.0001))*(LOG10($AL103)-LOG10(0.0001)),(BE103-AW103)/(LOG10(IF(MROUND($AL103,2)&lt;=$AL103,MROUND($AL103,2)+2,MROUND($AL103,2)-2))-LOG10(MROUND($AL103,2)))*(LOG10($AL103)-LOG10(MROUND($AL103,2)))+AW103)</f>
        <v>#DIV/0!</v>
      </c>
      <c r="BN103" s="151" t="e">
        <f>IF($AL103&lt;2,LOOKUP(CONCATENATE($D103,IF($E103&gt;=1000,$E103,CONCATENATE(0,$E103)),"02"),SilencerParams!$E$3:$E$98,SilencerParams!V$3:V$98)/(LOG10(2)-LOG10(0.0001))*(LOG10($AL103)-LOG10(0.0001)),(BF103-AX103)/(LOG10(IF(MROUND($AL103,2)&lt;=$AL103,MROUND($AL103,2)+2,MROUND($AL103,2)-2))-LOG10(MROUND($AL103,2)))*(LOG10($AL103)-LOG10(MROUND($AL103,2)))+AX103)</f>
        <v>#DIV/0!</v>
      </c>
      <c r="BO103" s="151" t="e">
        <f>IF($AL103&lt;2,LOOKUP(CONCATENATE($D103,IF($E103&gt;=1000,$E103,CONCATENATE(0,$E103)),"02"),SilencerParams!$E$3:$E$98,SilencerParams!W$3:W$98)/(LOG10(2)-LOG10(0.0001))*(LOG10($AL103)-LOG10(0.0001)),(BG103-AY103)/(LOG10(IF(MROUND($AL103,2)&lt;=$AL103,MROUND($AL103,2)+2,MROUND($AL103,2)-2))-LOG10(MROUND($AL103,2)))*(LOG10($AL103)-LOG10(MROUND($AL103,2)))+AY103)</f>
        <v>#DIV/0!</v>
      </c>
      <c r="BP103" s="151" t="e">
        <f>IF($AL103&lt;2,LOOKUP(CONCATENATE($D103,IF($E103&gt;=1000,$E103,CONCATENATE(0,$E103)),"02"),SilencerParams!$E$3:$E$98,SilencerParams!X$3:X$98)/(LOG10(2)-LOG10(0.0001))*(LOG10($AL103)-LOG10(0.0001)),(BH103-AZ103)/(LOG10(IF(MROUND($AL103,2)&lt;=$AL103,MROUND($AL103,2)+2,MROUND($AL103,2)-2))-LOG10(MROUND($AL103,2)))*(LOG10($AL103)-LOG10(MROUND($AL103,2)))+AZ103)</f>
        <v>#DIV/0!</v>
      </c>
      <c r="BQ103" s="151" t="e">
        <f>IF($AL103&lt;2,LOOKUP(CONCATENATE($D103,IF($E103&gt;=1000,$E103,CONCATENATE(0,$E103)),"02"),SilencerParams!$E$3:$E$98,SilencerParams!Y$3:Y$98)/(LOG10(2)-LOG10(0.0001))*(LOG10($AL103)-LOG10(0.0001)),(BI103-BA103)/(LOG10(IF(MROUND($AL103,2)&lt;=$AL103,MROUND($AL103,2)+2,MROUND($AL103,2)-2))-LOG10(MROUND($AL103,2)))*(LOG10($AL103)-LOG10(MROUND($AL103,2)))+BA103)</f>
        <v>#DIV/0!</v>
      </c>
      <c r="BR103" s="151" t="e">
        <f>IF($AL103&lt;2,LOOKUP(CONCATENATE($D103,IF($E103&gt;=1000,$E103,CONCATENATE(0,$E103)),"02"),SilencerParams!$E$3:$E$98,SilencerParams!Z$3:Z$98)/(LOG10(2)-LOG10(0.0001))*(LOG10($AL103)-LOG10(0.0001)),(BJ103-BB103)/(LOG10(IF(MROUND($AL103,2)&lt;=$AL103,MROUND($AL103,2)+2,MROUND($AL103,2)-2))-LOG10(MROUND($AL103,2)))*(LOG10($AL103)-LOG10(MROUND($AL103,2)))+BB103)</f>
        <v>#DIV/0!</v>
      </c>
      <c r="BS103" s="24" t="e">
        <f t="shared" si="45"/>
        <v>#DIV/0!</v>
      </c>
      <c r="BT103" s="24" t="e">
        <f t="shared" si="46"/>
        <v>#DIV/0!</v>
      </c>
      <c r="BU103" s="24" t="e">
        <f t="shared" si="47"/>
        <v>#DIV/0!</v>
      </c>
      <c r="BV103" s="24" t="e">
        <f t="shared" si="48"/>
        <v>#DIV/0!</v>
      </c>
      <c r="BW103" s="24" t="e">
        <f t="shared" si="49"/>
        <v>#DIV/0!</v>
      </c>
      <c r="BX103" s="24" t="e">
        <f t="shared" si="50"/>
        <v>#DIV/0!</v>
      </c>
      <c r="BY103" s="24" t="e">
        <f t="shared" si="51"/>
        <v>#DIV/0!</v>
      </c>
      <c r="BZ103" s="24" t="e">
        <f t="shared" si="52"/>
        <v>#DIV/0!</v>
      </c>
      <c r="CA103" s="24" t="e">
        <f>10*LOG10(IF(BS103="",0,POWER(10,((BS103+'ModelParams Lw'!$O$4)/10))) +IF(BT103="",0,POWER(10,((BT103+'ModelParams Lw'!$P$4)/10))) +IF(BU103="",0,POWER(10,((BU103+'ModelParams Lw'!$Q$4)/10))) +IF(BV103="",0,POWER(10,((BV103+'ModelParams Lw'!$R$4)/10))) +IF(BW103="",0,POWER(10,((BW103+'ModelParams Lw'!$S$4)/10))) +IF(BX103="",0,POWER(10,((BX103+'ModelParams Lw'!$T$4)/10))) +IF(BY103="",0,POWER(10,((BY103+'ModelParams Lw'!$U$4)/10)))+IF(BZ103="",0,POWER(10,((BZ103+'ModelParams Lw'!$V$4)/10))))</f>
        <v>#DIV/0!</v>
      </c>
      <c r="CB103" s="24" t="e">
        <f t="shared" si="53"/>
        <v>#DIV/0!</v>
      </c>
      <c r="CC103" s="24" t="e">
        <f>(BS103-'ModelParams Lw'!O$10)/'ModelParams Lw'!O$11</f>
        <v>#DIV/0!</v>
      </c>
      <c r="CD103" s="24" t="e">
        <f>(BT103-'ModelParams Lw'!P$10)/'ModelParams Lw'!P$11</f>
        <v>#DIV/0!</v>
      </c>
      <c r="CE103" s="24" t="e">
        <f>(BU103-'ModelParams Lw'!Q$10)/'ModelParams Lw'!Q$11</f>
        <v>#DIV/0!</v>
      </c>
      <c r="CF103" s="24" t="e">
        <f>(BV103-'ModelParams Lw'!R$10)/'ModelParams Lw'!R$11</f>
        <v>#DIV/0!</v>
      </c>
      <c r="CG103" s="24" t="e">
        <f>(BW103-'ModelParams Lw'!S$10)/'ModelParams Lw'!S$11</f>
        <v>#DIV/0!</v>
      </c>
      <c r="CH103" s="24" t="e">
        <f>(BX103-'ModelParams Lw'!T$10)/'ModelParams Lw'!T$11</f>
        <v>#DIV/0!</v>
      </c>
      <c r="CI103" s="24" t="e">
        <f>(BY103-'ModelParams Lw'!U$10)/'ModelParams Lw'!U$11</f>
        <v>#DIV/0!</v>
      </c>
      <c r="CJ103" s="24" t="e">
        <f>(BZ103-'ModelParams Lw'!V$10)/'ModelParams Lw'!V$11</f>
        <v>#DIV/0!</v>
      </c>
      <c r="CK103" s="24">
        <f>IF(Calcul!$E108="SW",'ModelParams Lw'!C$18+'ModelParams Lw'!C$19*LOG(CK$3)+'ModelParams Lw'!C$20*(PI()/4*($D103/1000)^2),IF('ModelParams Lw'!C$21+'ModelParams Lw'!C$22*LOG(CK$3)+'ModelParams Lw'!C$23*(PI()/4*($D103/1000)^2)&lt;'ModelParams Lw'!C$18+'ModelParams Lw'!C$19*LOG(CK$3)+'ModelParams Lw'!C$20*(PI()/4*($D103/1000)^2),'ModelParams Lw'!C$18+'ModelParams Lw'!C$19*LOG(CK$3)+'ModelParams Lw'!C$20*(PI()/4*($D103/1000)^2),'ModelParams Lw'!C$21+'ModelParams Lw'!C$22*LOG(CK$3)+'ModelParams Lw'!C$23*(PI()/4*($D103/1000)^2)))</f>
        <v>31.246735224896717</v>
      </c>
      <c r="CL103" s="24">
        <f>IF(Calcul!$E108="SW",'ModelParams Lw'!D$18+'ModelParams Lw'!D$19*LOG(CL$3)+'ModelParams Lw'!D$20*(PI()/4*($D103/1000)^2),IF('ModelParams Lw'!D$21+'ModelParams Lw'!D$22*LOG(CL$3)+'ModelParams Lw'!D$23*(PI()/4*($D103/1000)^2)&lt;'ModelParams Lw'!D$18+'ModelParams Lw'!D$19*LOG(CL$3)+'ModelParams Lw'!D$20*(PI()/4*($D103/1000)^2),'ModelParams Lw'!D$18+'ModelParams Lw'!D$19*LOG(CL$3)+'ModelParams Lw'!D$20*(PI()/4*($D103/1000)^2),'ModelParams Lw'!D$21+'ModelParams Lw'!D$22*LOG(CL$3)+'ModelParams Lw'!D$23*(PI()/4*($D103/1000)^2)))</f>
        <v>39.203910379364636</v>
      </c>
      <c r="CM103" s="24">
        <f>IF(Calcul!$E108="SW",'ModelParams Lw'!E$18+'ModelParams Lw'!E$19*LOG(CM$3)+'ModelParams Lw'!E$20*(PI()/4*($D103/1000)^2),IF('ModelParams Lw'!E$21+'ModelParams Lw'!E$22*LOG(CM$3)+'ModelParams Lw'!E$23*(PI()/4*($D103/1000)^2)&lt;'ModelParams Lw'!E$18+'ModelParams Lw'!E$19*LOG(CM$3)+'ModelParams Lw'!E$20*(PI()/4*($D103/1000)^2),'ModelParams Lw'!E$18+'ModelParams Lw'!E$19*LOG(CM$3)+'ModelParams Lw'!E$20*(PI()/4*($D103/1000)^2),'ModelParams Lw'!E$21+'ModelParams Lw'!E$22*LOG(CM$3)+'ModelParams Lw'!E$23*(PI()/4*($D103/1000)^2)))</f>
        <v>38.761096154158118</v>
      </c>
      <c r="CN103" s="24">
        <f>IF(Calcul!$E108="SW",'ModelParams Lw'!F$18+'ModelParams Lw'!F$19*LOG(CN$3)+'ModelParams Lw'!F$20*(PI()/4*($D103/1000)^2),IF('ModelParams Lw'!F$21+'ModelParams Lw'!F$22*LOG(CN$3)+'ModelParams Lw'!F$23*(PI()/4*($D103/1000)^2)&lt;'ModelParams Lw'!F$18+'ModelParams Lw'!F$19*LOG(CN$3)+'ModelParams Lw'!F$20*(PI()/4*($D103/1000)^2),'ModelParams Lw'!F$18+'ModelParams Lw'!F$19*LOG(CN$3)+'ModelParams Lw'!F$20*(PI()/4*($D103/1000)^2),'ModelParams Lw'!F$21+'ModelParams Lw'!F$22*LOG(CN$3)+'ModelParams Lw'!F$23*(PI()/4*($D103/1000)^2)))</f>
        <v>42.457901012674256</v>
      </c>
      <c r="CO103" s="24">
        <f>IF(Calcul!$E108="SW",'ModelParams Lw'!G$18+'ModelParams Lw'!G$19*LOG(CO$3)+'ModelParams Lw'!G$20*(PI()/4*($D103/1000)^2),IF('ModelParams Lw'!G$21+'ModelParams Lw'!G$22*LOG(CO$3)+'ModelParams Lw'!G$23*(PI()/4*($D103/1000)^2)&lt;'ModelParams Lw'!G$18+'ModelParams Lw'!G$19*LOG(CO$3)+'ModelParams Lw'!G$20*(PI()/4*($D103/1000)^2),'ModelParams Lw'!G$18+'ModelParams Lw'!G$19*LOG(CO$3)+'ModelParams Lw'!G$20*(PI()/4*($D103/1000)^2),'ModelParams Lw'!G$21+'ModelParams Lw'!G$22*LOG(CO$3)+'ModelParams Lw'!G$23*(PI()/4*($D103/1000)^2)))</f>
        <v>39.983812335865188</v>
      </c>
      <c r="CP103" s="24">
        <f>IF(Calcul!$E108="SW",'ModelParams Lw'!H$18+'ModelParams Lw'!H$19*LOG(CP$3)+'ModelParams Lw'!H$20*(PI()/4*($D103/1000)^2),IF('ModelParams Lw'!H$21+'ModelParams Lw'!H$22*LOG(CP$3)+'ModelParams Lw'!H$23*(PI()/4*($D103/1000)^2)&lt;'ModelParams Lw'!H$18+'ModelParams Lw'!H$19*LOG(CP$3)+'ModelParams Lw'!H$20*(PI()/4*($D103/1000)^2),'ModelParams Lw'!H$18+'ModelParams Lw'!H$19*LOG(CP$3)+'ModelParams Lw'!H$20*(PI()/4*($D103/1000)^2),'ModelParams Lw'!H$21+'ModelParams Lw'!H$22*LOG(CP$3)+'ModelParams Lw'!H$23*(PI()/4*($D103/1000)^2)))</f>
        <v>40.306137042572608</v>
      </c>
      <c r="CQ103" s="24">
        <f>IF(Calcul!$E108="SW",'ModelParams Lw'!I$18+'ModelParams Lw'!I$19*LOG(CQ$3)+'ModelParams Lw'!I$20*(PI()/4*($D103/1000)^2),IF('ModelParams Lw'!I$21+'ModelParams Lw'!I$22*LOG(CQ$3)+'ModelParams Lw'!I$23*(PI()/4*($D103/1000)^2)&lt;'ModelParams Lw'!I$18+'ModelParams Lw'!I$19*LOG(CQ$3)+'ModelParams Lw'!I$20*(PI()/4*($D103/1000)^2),'ModelParams Lw'!I$18+'ModelParams Lw'!I$19*LOG(CQ$3)+'ModelParams Lw'!I$20*(PI()/4*($D103/1000)^2),'ModelParams Lw'!I$21+'ModelParams Lw'!I$22*LOG(CQ$3)+'ModelParams Lw'!I$23*(PI()/4*($D103/1000)^2)))</f>
        <v>35.604370798776131</v>
      </c>
      <c r="CR103" s="24">
        <f>IF(Calcul!$E108="SW",'ModelParams Lw'!J$18+'ModelParams Lw'!J$19*LOG(CR$3)+'ModelParams Lw'!J$20*(PI()/4*($D103/1000)^2),IF('ModelParams Lw'!J$21+'ModelParams Lw'!J$22*LOG(CR$3)+'ModelParams Lw'!J$23*(PI()/4*($D103/1000)^2)&lt;'ModelParams Lw'!J$18+'ModelParams Lw'!J$19*LOG(CR$3)+'ModelParams Lw'!J$20*(PI()/4*($D103/1000)^2),'ModelParams Lw'!J$18+'ModelParams Lw'!J$19*LOG(CR$3)+'ModelParams Lw'!J$20*(PI()/4*($D103/1000)^2),'ModelParams Lw'!J$21+'ModelParams Lw'!J$22*LOG(CR$3)+'ModelParams Lw'!J$23*(PI()/4*($D103/1000)^2)))</f>
        <v>26.405199060578074</v>
      </c>
      <c r="CS103" s="24" t="e">
        <f t="shared" si="30"/>
        <v>#DIV/0!</v>
      </c>
      <c r="CT103" s="24" t="e">
        <f t="shared" si="31"/>
        <v>#DIV/0!</v>
      </c>
      <c r="CU103" s="24" t="e">
        <f t="shared" si="32"/>
        <v>#DIV/0!</v>
      </c>
      <c r="CV103" s="24" t="e">
        <f t="shared" si="33"/>
        <v>#DIV/0!</v>
      </c>
      <c r="CW103" s="24" t="e">
        <f t="shared" si="34"/>
        <v>#DIV/0!</v>
      </c>
      <c r="CX103" s="24" t="e">
        <f t="shared" si="35"/>
        <v>#DIV/0!</v>
      </c>
      <c r="CY103" s="24" t="e">
        <f t="shared" si="36"/>
        <v>#DIV/0!</v>
      </c>
      <c r="CZ103" s="24" t="e">
        <f t="shared" si="37"/>
        <v>#DIV/0!</v>
      </c>
      <c r="DA103" s="24" t="e">
        <f>10*LOG10(IF(CS103="",0,POWER(10,((CS103+'ModelParams Lw'!$O$4)/10))) +IF(CT103="",0,POWER(10,((CT103+'ModelParams Lw'!$P$4)/10))) +IF(CU103="",0,POWER(10,((CU103+'ModelParams Lw'!$Q$4)/10))) +IF(CV103="",0,POWER(10,((CV103+'ModelParams Lw'!$R$4)/10))) +IF(CW103="",0,POWER(10,((CW103+'ModelParams Lw'!$S$4)/10))) +IF(CX103="",0,POWER(10,((CX103+'ModelParams Lw'!$T$4)/10))) +IF(CY103="",0,POWER(10,((CY103+'ModelParams Lw'!$U$4)/10)))+IF(CZ103="",0,POWER(10,((CZ103+'ModelParams Lw'!$V$4)/10))))</f>
        <v>#DIV/0!</v>
      </c>
      <c r="DB103" s="24" t="e">
        <f t="shared" si="54"/>
        <v>#DIV/0!</v>
      </c>
      <c r="DC103" s="24" t="e">
        <f>(CS103-'ModelParams Lw'!$O$10)/'ModelParams Lw'!$O$11</f>
        <v>#DIV/0!</v>
      </c>
      <c r="DD103" s="24" t="e">
        <f>(CT103-'ModelParams Lw'!$P$10)/'ModelParams Lw'!$P$11</f>
        <v>#DIV/0!</v>
      </c>
      <c r="DE103" s="24" t="e">
        <f>(CU103-'ModelParams Lw'!$Q$10)/'ModelParams Lw'!$Q$11</f>
        <v>#DIV/0!</v>
      </c>
      <c r="DF103" s="24" t="e">
        <f>(CV103-'ModelParams Lw'!$R$10)/'ModelParams Lw'!$R$11</f>
        <v>#DIV/0!</v>
      </c>
      <c r="DG103" s="24" t="e">
        <f>(CW103-'ModelParams Lw'!$S$10)/'ModelParams Lw'!$S$11</f>
        <v>#DIV/0!</v>
      </c>
      <c r="DH103" s="24" t="e">
        <f>(CX103-'ModelParams Lw'!$T$10)/'ModelParams Lw'!$T$11</f>
        <v>#DIV/0!</v>
      </c>
      <c r="DI103" s="24" t="e">
        <f>(CY103-'ModelParams Lw'!$U$10)/'ModelParams Lw'!$U$11</f>
        <v>#DIV/0!</v>
      </c>
      <c r="DJ103" s="24" t="e">
        <f>(CZ103-'ModelParams Lw'!$V$10)/'ModelParams Lw'!$V$11</f>
        <v>#DIV/0!</v>
      </c>
    </row>
    <row r="104" spans="1:114">
      <c r="A104" s="12">
        <f>Calcul!B106</f>
        <v>0</v>
      </c>
      <c r="B104" s="12">
        <f t="shared" si="38"/>
        <v>0</v>
      </c>
      <c r="C104" s="12">
        <f>Calcul!C106</f>
        <v>0</v>
      </c>
      <c r="D104" s="12">
        <f>Calcul!D109</f>
        <v>0</v>
      </c>
      <c r="E104" s="12">
        <f t="shared" si="39"/>
        <v>400</v>
      </c>
      <c r="F104" s="12">
        <f t="shared" si="40"/>
        <v>900</v>
      </c>
      <c r="G104" s="12" t="e">
        <f t="shared" si="41"/>
        <v>#DIV/0!</v>
      </c>
      <c r="H104" s="24" t="e">
        <f t="shared" si="42"/>
        <v>#DIV/0!</v>
      </c>
      <c r="I104" s="24">
        <f>'ModelParams Lw'!$B$6*EXP('ModelParams Lw'!$C$6*D104)</f>
        <v>-0.98585217513044054</v>
      </c>
      <c r="J104" s="24">
        <f>'ModelParams Lw'!$B$7*D104^2+'ModelParams Lw'!$C$7*D104+'ModelParams Lw'!$D$7</f>
        <v>-7.1</v>
      </c>
      <c r="K104" s="24">
        <f>'ModelParams Lw'!$B$8*D104^2+'ModelParams Lw'!$C$8*D104+'ModelParams Lw'!$D$8</f>
        <v>46.485999999999997</v>
      </c>
      <c r="L104" s="21" t="e">
        <f t="shared" si="56"/>
        <v>#DIV/0!</v>
      </c>
      <c r="M104" s="21" t="e">
        <f t="shared" si="55"/>
        <v>#DIV/0!</v>
      </c>
      <c r="N104" s="21" t="e">
        <f t="shared" si="55"/>
        <v>#DIV/0!</v>
      </c>
      <c r="O104" s="21" t="e">
        <f t="shared" si="55"/>
        <v>#DIV/0!</v>
      </c>
      <c r="P104" s="21" t="e">
        <f t="shared" si="55"/>
        <v>#DIV/0!</v>
      </c>
      <c r="Q104" s="21" t="e">
        <f t="shared" si="55"/>
        <v>#DIV/0!</v>
      </c>
      <c r="R104" s="21" t="e">
        <f t="shared" si="55"/>
        <v>#DIV/0!</v>
      </c>
      <c r="S104" s="21" t="e">
        <f t="shared" si="55"/>
        <v>#DIV/0!</v>
      </c>
      <c r="T104" s="24" t="e">
        <f>'ModelParams Lw'!$B$3+'ModelParams Lw'!$B$4*LOG10($B104/3600/(PI()/4*($D104/1000)^2))+'ModelParams Lw'!$B$5*LOG10(2*$H104/(1.2*($B104/3600/(PI()/4*($D104/1000)^2))^2))+10*LOG10($D104/1000)+L104</f>
        <v>#DIV/0!</v>
      </c>
      <c r="U104" s="24" t="e">
        <f>'ModelParams Lw'!$B$3+'ModelParams Lw'!$B$4*LOG10($B104/3600/(PI()/4*($D104/1000)^2))+'ModelParams Lw'!$B$5*LOG10(2*$H104/(1.2*($B104/3600/(PI()/4*($D104/1000)^2))^2))+10*LOG10($D104/1000)+M104</f>
        <v>#DIV/0!</v>
      </c>
      <c r="V104" s="24" t="e">
        <f>'ModelParams Lw'!$B$3+'ModelParams Lw'!$B$4*LOG10($B104/3600/(PI()/4*($D104/1000)^2))+'ModelParams Lw'!$B$5*LOG10(2*$H104/(1.2*($B104/3600/(PI()/4*($D104/1000)^2))^2))+10*LOG10($D104/1000)+N104</f>
        <v>#DIV/0!</v>
      </c>
      <c r="W104" s="24" t="e">
        <f>'ModelParams Lw'!$B$3+'ModelParams Lw'!$B$4*LOG10($B104/3600/(PI()/4*($D104/1000)^2))+'ModelParams Lw'!$B$5*LOG10(2*$H104/(1.2*($B104/3600/(PI()/4*($D104/1000)^2))^2))+10*LOG10($D104/1000)+O104</f>
        <v>#DIV/0!</v>
      </c>
      <c r="X104" s="24" t="e">
        <f>'ModelParams Lw'!$B$3+'ModelParams Lw'!$B$4*LOG10($B104/3600/(PI()/4*($D104/1000)^2))+'ModelParams Lw'!$B$5*LOG10(2*$H104/(1.2*($B104/3600/(PI()/4*($D104/1000)^2))^2))+10*LOG10($D104/1000)+P104</f>
        <v>#DIV/0!</v>
      </c>
      <c r="Y104" s="24" t="e">
        <f>'ModelParams Lw'!$B$3+'ModelParams Lw'!$B$4*LOG10($B104/3600/(PI()/4*($D104/1000)^2))+'ModelParams Lw'!$B$5*LOG10(2*$H104/(1.2*($B104/3600/(PI()/4*($D104/1000)^2))^2))+10*LOG10($D104/1000)+Q104</f>
        <v>#DIV/0!</v>
      </c>
      <c r="Z104" s="24" t="e">
        <f>'ModelParams Lw'!$B$3+'ModelParams Lw'!$B$4*LOG10($B104/3600/(PI()/4*($D104/1000)^2))+'ModelParams Lw'!$B$5*LOG10(2*$H104/(1.2*($B104/3600/(PI()/4*($D104/1000)^2))^2))+10*LOG10($D104/1000)+R104</f>
        <v>#DIV/0!</v>
      </c>
      <c r="AA104" s="24" t="e">
        <f>'ModelParams Lw'!$B$3+'ModelParams Lw'!$B$4*LOG10($B104/3600/(PI()/4*($D104/1000)^2))+'ModelParams Lw'!$B$5*LOG10(2*$H104/(1.2*($B104/3600/(PI()/4*($D104/1000)^2))^2))+10*LOG10($D104/1000)+S104</f>
        <v>#DIV/0!</v>
      </c>
      <c r="AB104" s="24" t="e">
        <f>10*LOG10(IF(T104="",0,POWER(10,((T104+'ModelParams Lw'!$O$4)/10))) +IF(U104="",0,POWER(10,((U104+'ModelParams Lw'!$P$4)/10))) +IF(V104="",0,POWER(10,((V104+'ModelParams Lw'!$Q$4)/10))) +IF(W104="",0,POWER(10,((W104+'ModelParams Lw'!$R$4)/10))) +IF(X104="",0,POWER(10,((X104+'ModelParams Lw'!$S$4)/10))) +IF(Y104="",0,POWER(10,((Y104+'ModelParams Lw'!$T$4)/10))) +IF(Z104="",0,POWER(10,((Z104+'ModelParams Lw'!$U$4)/10)))+IF(AA104="",0,POWER(10,((AA104+'ModelParams Lw'!$V$4)/10))))</f>
        <v>#DIV/0!</v>
      </c>
      <c r="AC104" s="24" t="e">
        <f t="shared" si="43"/>
        <v>#DIV/0!</v>
      </c>
      <c r="AD104" s="24" t="e">
        <f>(T104-'ModelParams Lw'!O$10)/'ModelParams Lw'!O$11</f>
        <v>#DIV/0!</v>
      </c>
      <c r="AE104" s="24" t="e">
        <f>(U104-'ModelParams Lw'!P$10)/'ModelParams Lw'!P$11</f>
        <v>#DIV/0!</v>
      </c>
      <c r="AF104" s="24" t="e">
        <f>(V104-'ModelParams Lw'!Q$10)/'ModelParams Lw'!Q$11</f>
        <v>#DIV/0!</v>
      </c>
      <c r="AG104" s="24" t="e">
        <f>(W104-'ModelParams Lw'!R$10)/'ModelParams Lw'!R$11</f>
        <v>#DIV/0!</v>
      </c>
      <c r="AH104" s="24" t="e">
        <f>(X104-'ModelParams Lw'!S$10)/'ModelParams Lw'!S$11</f>
        <v>#DIV/0!</v>
      </c>
      <c r="AI104" s="24" t="e">
        <f>(Y104-'ModelParams Lw'!T$10)/'ModelParams Lw'!T$11</f>
        <v>#DIV/0!</v>
      </c>
      <c r="AJ104" s="24" t="e">
        <f>(Z104-'ModelParams Lw'!U$10)/'ModelParams Lw'!U$11</f>
        <v>#DIV/0!</v>
      </c>
      <c r="AK104" s="24" t="e">
        <f>(AA104-'ModelParams Lw'!V$10)/'ModelParams Lw'!V$11</f>
        <v>#DIV/0!</v>
      </c>
      <c r="AL104" s="24" t="e">
        <f t="shared" si="44"/>
        <v>#DIV/0!</v>
      </c>
      <c r="AM104" s="24" t="e">
        <f>LOOKUP($G104,SilencerParams!$E$3:$E$98,SilencerParams!K$3:K$98)</f>
        <v>#DIV/0!</v>
      </c>
      <c r="AN104" s="24" t="e">
        <f>LOOKUP($G104,SilencerParams!$E$3:$E$98,SilencerParams!L$3:L$98)</f>
        <v>#DIV/0!</v>
      </c>
      <c r="AO104" s="24" t="e">
        <f>LOOKUP($G104,SilencerParams!$E$3:$E$98,SilencerParams!M$3:M$98)</f>
        <v>#DIV/0!</v>
      </c>
      <c r="AP104" s="24" t="e">
        <f>LOOKUP($G104,SilencerParams!$E$3:$E$98,SilencerParams!N$3:N$98)</f>
        <v>#DIV/0!</v>
      </c>
      <c r="AQ104" s="24" t="e">
        <f>LOOKUP($G104,SilencerParams!$E$3:$E$98,SilencerParams!O$3:O$98)</f>
        <v>#DIV/0!</v>
      </c>
      <c r="AR104" s="24" t="e">
        <f>LOOKUP($G104,SilencerParams!$E$3:$E$98,SilencerParams!P$3:P$98)</f>
        <v>#DIV/0!</v>
      </c>
      <c r="AS104" s="24" t="e">
        <f>LOOKUP($G104,SilencerParams!$E$3:$E$98,SilencerParams!Q$3:Q$98)</f>
        <v>#DIV/0!</v>
      </c>
      <c r="AT104" s="24" t="e">
        <f>LOOKUP($G104,SilencerParams!$E$3:$E$98,SilencerParams!R$3:R$98)</f>
        <v>#DIV/0!</v>
      </c>
      <c r="AU104" s="151" t="e">
        <f>LOOKUP($G104,SilencerParams!$E$3:$E$98,SilencerParams!S$3:S$98)</f>
        <v>#DIV/0!</v>
      </c>
      <c r="AV104" s="151" t="e">
        <f>LOOKUP($G104,SilencerParams!$E$3:$E$98,SilencerParams!T$3:T$98)</f>
        <v>#DIV/0!</v>
      </c>
      <c r="AW104" s="151" t="e">
        <f>LOOKUP($G104,SilencerParams!$E$3:$E$98,SilencerParams!U$3:U$98)</f>
        <v>#DIV/0!</v>
      </c>
      <c r="AX104" s="151" t="e">
        <f>LOOKUP($G104,SilencerParams!$E$3:$E$98,SilencerParams!V$3:V$98)</f>
        <v>#DIV/0!</v>
      </c>
      <c r="AY104" s="151" t="e">
        <f>LOOKUP($G104,SilencerParams!$E$3:$E$98,SilencerParams!W$3:W$98)</f>
        <v>#DIV/0!</v>
      </c>
      <c r="AZ104" s="151" t="e">
        <f>LOOKUP($G104,SilencerParams!$E$3:$E$98,SilencerParams!X$3:X$98)</f>
        <v>#DIV/0!</v>
      </c>
      <c r="BA104" s="151" t="e">
        <f>LOOKUP($G104,SilencerParams!$E$3:$E$98,SilencerParams!Y$3:Y$98)</f>
        <v>#DIV/0!</v>
      </c>
      <c r="BB104" s="151" t="e">
        <f>LOOKUP($G104,SilencerParams!$E$3:$E$98,SilencerParams!Z$3:Z$98)</f>
        <v>#DIV/0!</v>
      </c>
      <c r="BC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S$3:S$98)</f>
        <v>#DIV/0!</v>
      </c>
      <c r="BD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T$3:T$98)</f>
        <v>#DIV/0!</v>
      </c>
      <c r="BE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U$3:U$98)</f>
        <v>#DIV/0!</v>
      </c>
      <c r="BF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V$3:V$98)</f>
        <v>#DIV/0!</v>
      </c>
      <c r="BG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W$3:W$98)</f>
        <v>#DIV/0!</v>
      </c>
      <c r="BH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X$3:X$98)</f>
        <v>#DIV/0!</v>
      </c>
      <c r="BI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Y$3:Y$98)</f>
        <v>#DIV/0!</v>
      </c>
      <c r="BJ104" s="151" t="e">
        <f>LOOKUP(IF(MROUND($AL104,2)&lt;=$AL104,CONCATENATE($D104,IF($F104&gt;=1000,$F104,CONCATENATE(0,$F104)),CONCATENATE(0,MROUND($AL104,2)+2)),CONCATENATE($D104,IF($F104&gt;=1000,$F104,CONCATENATE(0,$F104)),CONCATENATE(0,MROUND($AL104,2)-2))),SilencerParams!$E$3:$E$98,SilencerParams!Z$3:Z$98)</f>
        <v>#DIV/0!</v>
      </c>
      <c r="BK104" s="151" t="e">
        <f>IF($AL104&lt;2,LOOKUP(CONCATENATE($D104,IF($E104&gt;=1000,$E104,CONCATENATE(0,$E104)),"02"),SilencerParams!$E$3:$E$98,SilencerParams!S$3:S$98)/(LOG10(2)-LOG10(0.0001))*(LOG10($AL104)-LOG10(0.0001)),(BC104-AU104)/(LOG10(IF(MROUND($AL104,2)&lt;=$AL104,MROUND($AL104,2)+2,MROUND($AL104,2)-2))-LOG10(MROUND($AL104,2)))*(LOG10($AL104)-LOG10(MROUND($AL104,2)))+AU104)</f>
        <v>#DIV/0!</v>
      </c>
      <c r="BL104" s="151" t="e">
        <f>IF($AL104&lt;2,LOOKUP(CONCATENATE($D104,IF($E104&gt;=1000,$E104,CONCATENATE(0,$E104)),"02"),SilencerParams!$E$3:$E$98,SilencerParams!T$3:T$98)/(LOG10(2)-LOG10(0.0001))*(LOG10($AL104)-LOG10(0.0001)),(BD104-AV104)/(LOG10(IF(MROUND($AL104,2)&lt;=$AL104,MROUND($AL104,2)+2,MROUND($AL104,2)-2))-LOG10(MROUND($AL104,2)))*(LOG10($AL104)-LOG10(MROUND($AL104,2)))+AV104)</f>
        <v>#DIV/0!</v>
      </c>
      <c r="BM104" s="151" t="e">
        <f>IF($AL104&lt;2,LOOKUP(CONCATENATE($D104,IF($E104&gt;=1000,$E104,CONCATENATE(0,$E104)),"02"),SilencerParams!$E$3:$E$98,SilencerParams!U$3:U$98)/(LOG10(2)-LOG10(0.0001))*(LOG10($AL104)-LOG10(0.0001)),(BE104-AW104)/(LOG10(IF(MROUND($AL104,2)&lt;=$AL104,MROUND($AL104,2)+2,MROUND($AL104,2)-2))-LOG10(MROUND($AL104,2)))*(LOG10($AL104)-LOG10(MROUND($AL104,2)))+AW104)</f>
        <v>#DIV/0!</v>
      </c>
      <c r="BN104" s="151" t="e">
        <f>IF($AL104&lt;2,LOOKUP(CONCATENATE($D104,IF($E104&gt;=1000,$E104,CONCATENATE(0,$E104)),"02"),SilencerParams!$E$3:$E$98,SilencerParams!V$3:V$98)/(LOG10(2)-LOG10(0.0001))*(LOG10($AL104)-LOG10(0.0001)),(BF104-AX104)/(LOG10(IF(MROUND($AL104,2)&lt;=$AL104,MROUND($AL104,2)+2,MROUND($AL104,2)-2))-LOG10(MROUND($AL104,2)))*(LOG10($AL104)-LOG10(MROUND($AL104,2)))+AX104)</f>
        <v>#DIV/0!</v>
      </c>
      <c r="BO104" s="151" t="e">
        <f>IF($AL104&lt;2,LOOKUP(CONCATENATE($D104,IF($E104&gt;=1000,$E104,CONCATENATE(0,$E104)),"02"),SilencerParams!$E$3:$E$98,SilencerParams!W$3:W$98)/(LOG10(2)-LOG10(0.0001))*(LOG10($AL104)-LOG10(0.0001)),(BG104-AY104)/(LOG10(IF(MROUND($AL104,2)&lt;=$AL104,MROUND($AL104,2)+2,MROUND($AL104,2)-2))-LOG10(MROUND($AL104,2)))*(LOG10($AL104)-LOG10(MROUND($AL104,2)))+AY104)</f>
        <v>#DIV/0!</v>
      </c>
      <c r="BP104" s="151" t="e">
        <f>IF($AL104&lt;2,LOOKUP(CONCATENATE($D104,IF($E104&gt;=1000,$E104,CONCATENATE(0,$E104)),"02"),SilencerParams!$E$3:$E$98,SilencerParams!X$3:X$98)/(LOG10(2)-LOG10(0.0001))*(LOG10($AL104)-LOG10(0.0001)),(BH104-AZ104)/(LOG10(IF(MROUND($AL104,2)&lt;=$AL104,MROUND($AL104,2)+2,MROUND($AL104,2)-2))-LOG10(MROUND($AL104,2)))*(LOG10($AL104)-LOG10(MROUND($AL104,2)))+AZ104)</f>
        <v>#DIV/0!</v>
      </c>
      <c r="BQ104" s="151" t="e">
        <f>IF($AL104&lt;2,LOOKUP(CONCATENATE($D104,IF($E104&gt;=1000,$E104,CONCATENATE(0,$E104)),"02"),SilencerParams!$E$3:$E$98,SilencerParams!Y$3:Y$98)/(LOG10(2)-LOG10(0.0001))*(LOG10($AL104)-LOG10(0.0001)),(BI104-BA104)/(LOG10(IF(MROUND($AL104,2)&lt;=$AL104,MROUND($AL104,2)+2,MROUND($AL104,2)-2))-LOG10(MROUND($AL104,2)))*(LOG10($AL104)-LOG10(MROUND($AL104,2)))+BA104)</f>
        <v>#DIV/0!</v>
      </c>
      <c r="BR104" s="151" t="e">
        <f>IF($AL104&lt;2,LOOKUP(CONCATENATE($D104,IF($E104&gt;=1000,$E104,CONCATENATE(0,$E104)),"02"),SilencerParams!$E$3:$E$98,SilencerParams!Z$3:Z$98)/(LOG10(2)-LOG10(0.0001))*(LOG10($AL104)-LOG10(0.0001)),(BJ104-BB104)/(LOG10(IF(MROUND($AL104,2)&lt;=$AL104,MROUND($AL104,2)+2,MROUND($AL104,2)-2))-LOG10(MROUND($AL104,2)))*(LOG10($AL104)-LOG10(MROUND($AL104,2)))+BB104)</f>
        <v>#DIV/0!</v>
      </c>
      <c r="BS104" s="24" t="e">
        <f t="shared" si="45"/>
        <v>#DIV/0!</v>
      </c>
      <c r="BT104" s="24" t="e">
        <f t="shared" si="46"/>
        <v>#DIV/0!</v>
      </c>
      <c r="BU104" s="24" t="e">
        <f t="shared" si="47"/>
        <v>#DIV/0!</v>
      </c>
      <c r="BV104" s="24" t="e">
        <f t="shared" si="48"/>
        <v>#DIV/0!</v>
      </c>
      <c r="BW104" s="24" t="e">
        <f t="shared" si="49"/>
        <v>#DIV/0!</v>
      </c>
      <c r="BX104" s="24" t="e">
        <f t="shared" si="50"/>
        <v>#DIV/0!</v>
      </c>
      <c r="BY104" s="24" t="e">
        <f t="shared" si="51"/>
        <v>#DIV/0!</v>
      </c>
      <c r="BZ104" s="24" t="e">
        <f t="shared" si="52"/>
        <v>#DIV/0!</v>
      </c>
      <c r="CA104" s="24" t="e">
        <f>10*LOG10(IF(BS104="",0,POWER(10,((BS104+'ModelParams Lw'!$O$4)/10))) +IF(BT104="",0,POWER(10,((BT104+'ModelParams Lw'!$P$4)/10))) +IF(BU104="",0,POWER(10,((BU104+'ModelParams Lw'!$Q$4)/10))) +IF(BV104="",0,POWER(10,((BV104+'ModelParams Lw'!$R$4)/10))) +IF(BW104="",0,POWER(10,((BW104+'ModelParams Lw'!$S$4)/10))) +IF(BX104="",0,POWER(10,((BX104+'ModelParams Lw'!$T$4)/10))) +IF(BY104="",0,POWER(10,((BY104+'ModelParams Lw'!$U$4)/10)))+IF(BZ104="",0,POWER(10,((BZ104+'ModelParams Lw'!$V$4)/10))))</f>
        <v>#DIV/0!</v>
      </c>
      <c r="CB104" s="24" t="e">
        <f t="shared" si="53"/>
        <v>#DIV/0!</v>
      </c>
      <c r="CC104" s="24" t="e">
        <f>(BS104-'ModelParams Lw'!O$10)/'ModelParams Lw'!O$11</f>
        <v>#DIV/0!</v>
      </c>
      <c r="CD104" s="24" t="e">
        <f>(BT104-'ModelParams Lw'!P$10)/'ModelParams Lw'!P$11</f>
        <v>#DIV/0!</v>
      </c>
      <c r="CE104" s="24" t="e">
        <f>(BU104-'ModelParams Lw'!Q$10)/'ModelParams Lw'!Q$11</f>
        <v>#DIV/0!</v>
      </c>
      <c r="CF104" s="24" t="e">
        <f>(BV104-'ModelParams Lw'!R$10)/'ModelParams Lw'!R$11</f>
        <v>#DIV/0!</v>
      </c>
      <c r="CG104" s="24" t="e">
        <f>(BW104-'ModelParams Lw'!S$10)/'ModelParams Lw'!S$11</f>
        <v>#DIV/0!</v>
      </c>
      <c r="CH104" s="24" t="e">
        <f>(BX104-'ModelParams Lw'!T$10)/'ModelParams Lw'!T$11</f>
        <v>#DIV/0!</v>
      </c>
      <c r="CI104" s="24" t="e">
        <f>(BY104-'ModelParams Lw'!U$10)/'ModelParams Lw'!U$11</f>
        <v>#DIV/0!</v>
      </c>
      <c r="CJ104" s="24" t="e">
        <f>(BZ104-'ModelParams Lw'!V$10)/'ModelParams Lw'!V$11</f>
        <v>#DIV/0!</v>
      </c>
      <c r="CK104" s="24">
        <f>IF(Calcul!$E109="SW",'ModelParams Lw'!C$18+'ModelParams Lw'!C$19*LOG(CK$3)+'ModelParams Lw'!C$20*(PI()/4*($D104/1000)^2),IF('ModelParams Lw'!C$21+'ModelParams Lw'!C$22*LOG(CK$3)+'ModelParams Lw'!C$23*(PI()/4*($D104/1000)^2)&lt;'ModelParams Lw'!C$18+'ModelParams Lw'!C$19*LOG(CK$3)+'ModelParams Lw'!C$20*(PI()/4*($D104/1000)^2),'ModelParams Lw'!C$18+'ModelParams Lw'!C$19*LOG(CK$3)+'ModelParams Lw'!C$20*(PI()/4*($D104/1000)^2),'ModelParams Lw'!C$21+'ModelParams Lw'!C$22*LOG(CK$3)+'ModelParams Lw'!C$23*(PI()/4*($D104/1000)^2)))</f>
        <v>31.246735224896717</v>
      </c>
      <c r="CL104" s="24">
        <f>IF(Calcul!$E109="SW",'ModelParams Lw'!D$18+'ModelParams Lw'!D$19*LOG(CL$3)+'ModelParams Lw'!D$20*(PI()/4*($D104/1000)^2),IF('ModelParams Lw'!D$21+'ModelParams Lw'!D$22*LOG(CL$3)+'ModelParams Lw'!D$23*(PI()/4*($D104/1000)^2)&lt;'ModelParams Lw'!D$18+'ModelParams Lw'!D$19*LOG(CL$3)+'ModelParams Lw'!D$20*(PI()/4*($D104/1000)^2),'ModelParams Lw'!D$18+'ModelParams Lw'!D$19*LOG(CL$3)+'ModelParams Lw'!D$20*(PI()/4*($D104/1000)^2),'ModelParams Lw'!D$21+'ModelParams Lw'!D$22*LOG(CL$3)+'ModelParams Lw'!D$23*(PI()/4*($D104/1000)^2)))</f>
        <v>39.203910379364636</v>
      </c>
      <c r="CM104" s="24">
        <f>IF(Calcul!$E109="SW",'ModelParams Lw'!E$18+'ModelParams Lw'!E$19*LOG(CM$3)+'ModelParams Lw'!E$20*(PI()/4*($D104/1000)^2),IF('ModelParams Lw'!E$21+'ModelParams Lw'!E$22*LOG(CM$3)+'ModelParams Lw'!E$23*(PI()/4*($D104/1000)^2)&lt;'ModelParams Lw'!E$18+'ModelParams Lw'!E$19*LOG(CM$3)+'ModelParams Lw'!E$20*(PI()/4*($D104/1000)^2),'ModelParams Lw'!E$18+'ModelParams Lw'!E$19*LOG(CM$3)+'ModelParams Lw'!E$20*(PI()/4*($D104/1000)^2),'ModelParams Lw'!E$21+'ModelParams Lw'!E$22*LOG(CM$3)+'ModelParams Lw'!E$23*(PI()/4*($D104/1000)^2)))</f>
        <v>38.761096154158118</v>
      </c>
      <c r="CN104" s="24">
        <f>IF(Calcul!$E109="SW",'ModelParams Lw'!F$18+'ModelParams Lw'!F$19*LOG(CN$3)+'ModelParams Lw'!F$20*(PI()/4*($D104/1000)^2),IF('ModelParams Lw'!F$21+'ModelParams Lw'!F$22*LOG(CN$3)+'ModelParams Lw'!F$23*(PI()/4*($D104/1000)^2)&lt;'ModelParams Lw'!F$18+'ModelParams Lw'!F$19*LOG(CN$3)+'ModelParams Lw'!F$20*(PI()/4*($D104/1000)^2),'ModelParams Lw'!F$18+'ModelParams Lw'!F$19*LOG(CN$3)+'ModelParams Lw'!F$20*(PI()/4*($D104/1000)^2),'ModelParams Lw'!F$21+'ModelParams Lw'!F$22*LOG(CN$3)+'ModelParams Lw'!F$23*(PI()/4*($D104/1000)^2)))</f>
        <v>42.457901012674256</v>
      </c>
      <c r="CO104" s="24">
        <f>IF(Calcul!$E109="SW",'ModelParams Lw'!G$18+'ModelParams Lw'!G$19*LOG(CO$3)+'ModelParams Lw'!G$20*(PI()/4*($D104/1000)^2),IF('ModelParams Lw'!G$21+'ModelParams Lw'!G$22*LOG(CO$3)+'ModelParams Lw'!G$23*(PI()/4*($D104/1000)^2)&lt;'ModelParams Lw'!G$18+'ModelParams Lw'!G$19*LOG(CO$3)+'ModelParams Lw'!G$20*(PI()/4*($D104/1000)^2),'ModelParams Lw'!G$18+'ModelParams Lw'!G$19*LOG(CO$3)+'ModelParams Lw'!G$20*(PI()/4*($D104/1000)^2),'ModelParams Lw'!G$21+'ModelParams Lw'!G$22*LOG(CO$3)+'ModelParams Lw'!G$23*(PI()/4*($D104/1000)^2)))</f>
        <v>39.983812335865188</v>
      </c>
      <c r="CP104" s="24">
        <f>IF(Calcul!$E109="SW",'ModelParams Lw'!H$18+'ModelParams Lw'!H$19*LOG(CP$3)+'ModelParams Lw'!H$20*(PI()/4*($D104/1000)^2),IF('ModelParams Lw'!H$21+'ModelParams Lw'!H$22*LOG(CP$3)+'ModelParams Lw'!H$23*(PI()/4*($D104/1000)^2)&lt;'ModelParams Lw'!H$18+'ModelParams Lw'!H$19*LOG(CP$3)+'ModelParams Lw'!H$20*(PI()/4*($D104/1000)^2),'ModelParams Lw'!H$18+'ModelParams Lw'!H$19*LOG(CP$3)+'ModelParams Lw'!H$20*(PI()/4*($D104/1000)^2),'ModelParams Lw'!H$21+'ModelParams Lw'!H$22*LOG(CP$3)+'ModelParams Lw'!H$23*(PI()/4*($D104/1000)^2)))</f>
        <v>40.306137042572608</v>
      </c>
      <c r="CQ104" s="24">
        <f>IF(Calcul!$E109="SW",'ModelParams Lw'!I$18+'ModelParams Lw'!I$19*LOG(CQ$3)+'ModelParams Lw'!I$20*(PI()/4*($D104/1000)^2),IF('ModelParams Lw'!I$21+'ModelParams Lw'!I$22*LOG(CQ$3)+'ModelParams Lw'!I$23*(PI()/4*($D104/1000)^2)&lt;'ModelParams Lw'!I$18+'ModelParams Lw'!I$19*LOG(CQ$3)+'ModelParams Lw'!I$20*(PI()/4*($D104/1000)^2),'ModelParams Lw'!I$18+'ModelParams Lw'!I$19*LOG(CQ$3)+'ModelParams Lw'!I$20*(PI()/4*($D104/1000)^2),'ModelParams Lw'!I$21+'ModelParams Lw'!I$22*LOG(CQ$3)+'ModelParams Lw'!I$23*(PI()/4*($D104/1000)^2)))</f>
        <v>35.604370798776131</v>
      </c>
      <c r="CR104" s="24">
        <f>IF(Calcul!$E109="SW",'ModelParams Lw'!J$18+'ModelParams Lw'!J$19*LOG(CR$3)+'ModelParams Lw'!J$20*(PI()/4*($D104/1000)^2),IF('ModelParams Lw'!J$21+'ModelParams Lw'!J$22*LOG(CR$3)+'ModelParams Lw'!J$23*(PI()/4*($D104/1000)^2)&lt;'ModelParams Lw'!J$18+'ModelParams Lw'!J$19*LOG(CR$3)+'ModelParams Lw'!J$20*(PI()/4*($D104/1000)^2),'ModelParams Lw'!J$18+'ModelParams Lw'!J$19*LOG(CR$3)+'ModelParams Lw'!J$20*(PI()/4*($D104/1000)^2),'ModelParams Lw'!J$21+'ModelParams Lw'!J$22*LOG(CR$3)+'ModelParams Lw'!J$23*(PI()/4*($D104/1000)^2)))</f>
        <v>26.405199060578074</v>
      </c>
      <c r="CS104" s="24" t="e">
        <f t="shared" si="30"/>
        <v>#DIV/0!</v>
      </c>
      <c r="CT104" s="24" t="e">
        <f t="shared" si="31"/>
        <v>#DIV/0!</v>
      </c>
      <c r="CU104" s="24" t="e">
        <f t="shared" si="32"/>
        <v>#DIV/0!</v>
      </c>
      <c r="CV104" s="24" t="e">
        <f t="shared" si="33"/>
        <v>#DIV/0!</v>
      </c>
      <c r="CW104" s="24" t="e">
        <f t="shared" si="34"/>
        <v>#DIV/0!</v>
      </c>
      <c r="CX104" s="24" t="e">
        <f t="shared" si="35"/>
        <v>#DIV/0!</v>
      </c>
      <c r="CY104" s="24" t="e">
        <f t="shared" si="36"/>
        <v>#DIV/0!</v>
      </c>
      <c r="CZ104" s="24" t="e">
        <f t="shared" si="37"/>
        <v>#DIV/0!</v>
      </c>
      <c r="DA104" s="24" t="e">
        <f>10*LOG10(IF(CS104="",0,POWER(10,((CS104+'ModelParams Lw'!$O$4)/10))) +IF(CT104="",0,POWER(10,((CT104+'ModelParams Lw'!$P$4)/10))) +IF(CU104="",0,POWER(10,((CU104+'ModelParams Lw'!$Q$4)/10))) +IF(CV104="",0,POWER(10,((CV104+'ModelParams Lw'!$R$4)/10))) +IF(CW104="",0,POWER(10,((CW104+'ModelParams Lw'!$S$4)/10))) +IF(CX104="",0,POWER(10,((CX104+'ModelParams Lw'!$T$4)/10))) +IF(CY104="",0,POWER(10,((CY104+'ModelParams Lw'!$U$4)/10)))+IF(CZ104="",0,POWER(10,((CZ104+'ModelParams Lw'!$V$4)/10))))</f>
        <v>#DIV/0!</v>
      </c>
      <c r="DB104" s="24" t="e">
        <f t="shared" si="54"/>
        <v>#DIV/0!</v>
      </c>
      <c r="DC104" s="24" t="e">
        <f>(CS104-'ModelParams Lw'!$O$10)/'ModelParams Lw'!$O$11</f>
        <v>#DIV/0!</v>
      </c>
      <c r="DD104" s="24" t="e">
        <f>(CT104-'ModelParams Lw'!$P$10)/'ModelParams Lw'!$P$11</f>
        <v>#DIV/0!</v>
      </c>
      <c r="DE104" s="24" t="e">
        <f>(CU104-'ModelParams Lw'!$Q$10)/'ModelParams Lw'!$Q$11</f>
        <v>#DIV/0!</v>
      </c>
      <c r="DF104" s="24" t="e">
        <f>(CV104-'ModelParams Lw'!$R$10)/'ModelParams Lw'!$R$11</f>
        <v>#DIV/0!</v>
      </c>
      <c r="DG104" s="24" t="e">
        <f>(CW104-'ModelParams Lw'!$S$10)/'ModelParams Lw'!$S$11</f>
        <v>#DIV/0!</v>
      </c>
      <c r="DH104" s="24" t="e">
        <f>(CX104-'ModelParams Lw'!$T$10)/'ModelParams Lw'!$T$11</f>
        <v>#DIV/0!</v>
      </c>
      <c r="DI104" s="24" t="e">
        <f>(CY104-'ModelParams Lw'!$U$10)/'ModelParams Lw'!$U$11</f>
        <v>#DIV/0!</v>
      </c>
      <c r="DJ104" s="24" t="e">
        <f>(CZ104-'ModelParams Lw'!$V$10)/'ModelParams Lw'!$V$11</f>
        <v>#DIV/0!</v>
      </c>
    </row>
    <row r="105" spans="1:114">
      <c r="A105" s="12">
        <f>Calcul!B107</f>
        <v>0</v>
      </c>
      <c r="B105" s="12">
        <f t="shared" si="38"/>
        <v>0</v>
      </c>
      <c r="C105" s="12">
        <f>Calcul!C107</f>
        <v>0</v>
      </c>
      <c r="D105" s="12">
        <f>Calcul!D110</f>
        <v>0</v>
      </c>
      <c r="E105" s="12">
        <f t="shared" si="39"/>
        <v>400</v>
      </c>
      <c r="F105" s="12">
        <f t="shared" si="40"/>
        <v>900</v>
      </c>
      <c r="G105" s="12" t="e">
        <f t="shared" si="41"/>
        <v>#DIV/0!</v>
      </c>
      <c r="H105" s="24" t="e">
        <f t="shared" si="42"/>
        <v>#DIV/0!</v>
      </c>
      <c r="I105" s="24">
        <f>'ModelParams Lw'!$B$6*EXP('ModelParams Lw'!$C$6*D105)</f>
        <v>-0.98585217513044054</v>
      </c>
      <c r="J105" s="24">
        <f>'ModelParams Lw'!$B$7*D105^2+'ModelParams Lw'!$C$7*D105+'ModelParams Lw'!$D$7</f>
        <v>-7.1</v>
      </c>
      <c r="K105" s="24">
        <f>'ModelParams Lw'!$B$8*D105^2+'ModelParams Lw'!$C$8*D105+'ModelParams Lw'!$D$8</f>
        <v>46.485999999999997</v>
      </c>
      <c r="L105" s="21" t="e">
        <f t="shared" si="56"/>
        <v>#DIV/0!</v>
      </c>
      <c r="M105" s="21" t="e">
        <f t="shared" si="55"/>
        <v>#DIV/0!</v>
      </c>
      <c r="N105" s="21" t="e">
        <f t="shared" si="55"/>
        <v>#DIV/0!</v>
      </c>
      <c r="O105" s="21" t="e">
        <f t="shared" si="55"/>
        <v>#DIV/0!</v>
      </c>
      <c r="P105" s="21" t="e">
        <f t="shared" si="55"/>
        <v>#DIV/0!</v>
      </c>
      <c r="Q105" s="21" t="e">
        <f t="shared" si="55"/>
        <v>#DIV/0!</v>
      </c>
      <c r="R105" s="21" t="e">
        <f t="shared" si="55"/>
        <v>#DIV/0!</v>
      </c>
      <c r="S105" s="21" t="e">
        <f t="shared" si="55"/>
        <v>#DIV/0!</v>
      </c>
      <c r="T105" s="24" t="e">
        <f>'ModelParams Lw'!$B$3+'ModelParams Lw'!$B$4*LOG10($B105/3600/(PI()/4*($D105/1000)^2))+'ModelParams Lw'!$B$5*LOG10(2*$H105/(1.2*($B105/3600/(PI()/4*($D105/1000)^2))^2))+10*LOG10($D105/1000)+L105</f>
        <v>#DIV/0!</v>
      </c>
      <c r="U105" s="24" t="e">
        <f>'ModelParams Lw'!$B$3+'ModelParams Lw'!$B$4*LOG10($B105/3600/(PI()/4*($D105/1000)^2))+'ModelParams Lw'!$B$5*LOG10(2*$H105/(1.2*($B105/3600/(PI()/4*($D105/1000)^2))^2))+10*LOG10($D105/1000)+M105</f>
        <v>#DIV/0!</v>
      </c>
      <c r="V105" s="24" t="e">
        <f>'ModelParams Lw'!$B$3+'ModelParams Lw'!$B$4*LOG10($B105/3600/(PI()/4*($D105/1000)^2))+'ModelParams Lw'!$B$5*LOG10(2*$H105/(1.2*($B105/3600/(PI()/4*($D105/1000)^2))^2))+10*LOG10($D105/1000)+N105</f>
        <v>#DIV/0!</v>
      </c>
      <c r="W105" s="24" t="e">
        <f>'ModelParams Lw'!$B$3+'ModelParams Lw'!$B$4*LOG10($B105/3600/(PI()/4*($D105/1000)^2))+'ModelParams Lw'!$B$5*LOG10(2*$H105/(1.2*($B105/3600/(PI()/4*($D105/1000)^2))^2))+10*LOG10($D105/1000)+O105</f>
        <v>#DIV/0!</v>
      </c>
      <c r="X105" s="24" t="e">
        <f>'ModelParams Lw'!$B$3+'ModelParams Lw'!$B$4*LOG10($B105/3600/(PI()/4*($D105/1000)^2))+'ModelParams Lw'!$B$5*LOG10(2*$H105/(1.2*($B105/3600/(PI()/4*($D105/1000)^2))^2))+10*LOG10($D105/1000)+P105</f>
        <v>#DIV/0!</v>
      </c>
      <c r="Y105" s="24" t="e">
        <f>'ModelParams Lw'!$B$3+'ModelParams Lw'!$B$4*LOG10($B105/3600/(PI()/4*($D105/1000)^2))+'ModelParams Lw'!$B$5*LOG10(2*$H105/(1.2*($B105/3600/(PI()/4*($D105/1000)^2))^2))+10*LOG10($D105/1000)+Q105</f>
        <v>#DIV/0!</v>
      </c>
      <c r="Z105" s="24" t="e">
        <f>'ModelParams Lw'!$B$3+'ModelParams Lw'!$B$4*LOG10($B105/3600/(PI()/4*($D105/1000)^2))+'ModelParams Lw'!$B$5*LOG10(2*$H105/(1.2*($B105/3600/(PI()/4*($D105/1000)^2))^2))+10*LOG10($D105/1000)+R105</f>
        <v>#DIV/0!</v>
      </c>
      <c r="AA105" s="24" t="e">
        <f>'ModelParams Lw'!$B$3+'ModelParams Lw'!$B$4*LOG10($B105/3600/(PI()/4*($D105/1000)^2))+'ModelParams Lw'!$B$5*LOG10(2*$H105/(1.2*($B105/3600/(PI()/4*($D105/1000)^2))^2))+10*LOG10($D105/1000)+S105</f>
        <v>#DIV/0!</v>
      </c>
      <c r="AB105" s="24" t="e">
        <f>10*LOG10(IF(T105="",0,POWER(10,((T105+'ModelParams Lw'!$O$4)/10))) +IF(U105="",0,POWER(10,((U105+'ModelParams Lw'!$P$4)/10))) +IF(V105="",0,POWER(10,((V105+'ModelParams Lw'!$Q$4)/10))) +IF(W105="",0,POWER(10,((W105+'ModelParams Lw'!$R$4)/10))) +IF(X105="",0,POWER(10,((X105+'ModelParams Lw'!$S$4)/10))) +IF(Y105="",0,POWER(10,((Y105+'ModelParams Lw'!$T$4)/10))) +IF(Z105="",0,POWER(10,((Z105+'ModelParams Lw'!$U$4)/10)))+IF(AA105="",0,POWER(10,((AA105+'ModelParams Lw'!$V$4)/10))))</f>
        <v>#DIV/0!</v>
      </c>
      <c r="AC105" s="24" t="e">
        <f t="shared" si="43"/>
        <v>#DIV/0!</v>
      </c>
      <c r="AD105" s="24" t="e">
        <f>(T105-'ModelParams Lw'!O$10)/'ModelParams Lw'!O$11</f>
        <v>#DIV/0!</v>
      </c>
      <c r="AE105" s="24" t="e">
        <f>(U105-'ModelParams Lw'!P$10)/'ModelParams Lw'!P$11</f>
        <v>#DIV/0!</v>
      </c>
      <c r="AF105" s="24" t="e">
        <f>(V105-'ModelParams Lw'!Q$10)/'ModelParams Lw'!Q$11</f>
        <v>#DIV/0!</v>
      </c>
      <c r="AG105" s="24" t="e">
        <f>(W105-'ModelParams Lw'!R$10)/'ModelParams Lw'!R$11</f>
        <v>#DIV/0!</v>
      </c>
      <c r="AH105" s="24" t="e">
        <f>(X105-'ModelParams Lw'!S$10)/'ModelParams Lw'!S$11</f>
        <v>#DIV/0!</v>
      </c>
      <c r="AI105" s="24" t="e">
        <f>(Y105-'ModelParams Lw'!T$10)/'ModelParams Lw'!T$11</f>
        <v>#DIV/0!</v>
      </c>
      <c r="AJ105" s="24" t="e">
        <f>(Z105-'ModelParams Lw'!U$10)/'ModelParams Lw'!U$11</f>
        <v>#DIV/0!</v>
      </c>
      <c r="AK105" s="24" t="e">
        <f>(AA105-'ModelParams Lw'!V$10)/'ModelParams Lw'!V$11</f>
        <v>#DIV/0!</v>
      </c>
      <c r="AL105" s="24" t="e">
        <f t="shared" si="44"/>
        <v>#DIV/0!</v>
      </c>
      <c r="AM105" s="24" t="e">
        <f>LOOKUP($G105,SilencerParams!$E$3:$E$98,SilencerParams!K$3:K$98)</f>
        <v>#DIV/0!</v>
      </c>
      <c r="AN105" s="24" t="e">
        <f>LOOKUP($G105,SilencerParams!$E$3:$E$98,SilencerParams!L$3:L$98)</f>
        <v>#DIV/0!</v>
      </c>
      <c r="AO105" s="24" t="e">
        <f>LOOKUP($G105,SilencerParams!$E$3:$E$98,SilencerParams!M$3:M$98)</f>
        <v>#DIV/0!</v>
      </c>
      <c r="AP105" s="24" t="e">
        <f>LOOKUP($G105,SilencerParams!$E$3:$E$98,SilencerParams!N$3:N$98)</f>
        <v>#DIV/0!</v>
      </c>
      <c r="AQ105" s="24" t="e">
        <f>LOOKUP($G105,SilencerParams!$E$3:$E$98,SilencerParams!O$3:O$98)</f>
        <v>#DIV/0!</v>
      </c>
      <c r="AR105" s="24" t="e">
        <f>LOOKUP($G105,SilencerParams!$E$3:$E$98,SilencerParams!P$3:P$98)</f>
        <v>#DIV/0!</v>
      </c>
      <c r="AS105" s="24" t="e">
        <f>LOOKUP($G105,SilencerParams!$E$3:$E$98,SilencerParams!Q$3:Q$98)</f>
        <v>#DIV/0!</v>
      </c>
      <c r="AT105" s="24" t="e">
        <f>LOOKUP($G105,SilencerParams!$E$3:$E$98,SilencerParams!R$3:R$98)</f>
        <v>#DIV/0!</v>
      </c>
      <c r="AU105" s="151" t="e">
        <f>LOOKUP($G105,SilencerParams!$E$3:$E$98,SilencerParams!S$3:S$98)</f>
        <v>#DIV/0!</v>
      </c>
      <c r="AV105" s="151" t="e">
        <f>LOOKUP($G105,SilencerParams!$E$3:$E$98,SilencerParams!T$3:T$98)</f>
        <v>#DIV/0!</v>
      </c>
      <c r="AW105" s="151" t="e">
        <f>LOOKUP($G105,SilencerParams!$E$3:$E$98,SilencerParams!U$3:U$98)</f>
        <v>#DIV/0!</v>
      </c>
      <c r="AX105" s="151" t="e">
        <f>LOOKUP($G105,SilencerParams!$E$3:$E$98,SilencerParams!V$3:V$98)</f>
        <v>#DIV/0!</v>
      </c>
      <c r="AY105" s="151" t="e">
        <f>LOOKUP($G105,SilencerParams!$E$3:$E$98,SilencerParams!W$3:W$98)</f>
        <v>#DIV/0!</v>
      </c>
      <c r="AZ105" s="151" t="e">
        <f>LOOKUP($G105,SilencerParams!$E$3:$E$98,SilencerParams!X$3:X$98)</f>
        <v>#DIV/0!</v>
      </c>
      <c r="BA105" s="151" t="e">
        <f>LOOKUP($G105,SilencerParams!$E$3:$E$98,SilencerParams!Y$3:Y$98)</f>
        <v>#DIV/0!</v>
      </c>
      <c r="BB105" s="151" t="e">
        <f>LOOKUP($G105,SilencerParams!$E$3:$E$98,SilencerParams!Z$3:Z$98)</f>
        <v>#DIV/0!</v>
      </c>
      <c r="BC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S$3:S$98)</f>
        <v>#DIV/0!</v>
      </c>
      <c r="BD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T$3:T$98)</f>
        <v>#DIV/0!</v>
      </c>
      <c r="BE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U$3:U$98)</f>
        <v>#DIV/0!</v>
      </c>
      <c r="BF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V$3:V$98)</f>
        <v>#DIV/0!</v>
      </c>
      <c r="BG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W$3:W$98)</f>
        <v>#DIV/0!</v>
      </c>
      <c r="BH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X$3:X$98)</f>
        <v>#DIV/0!</v>
      </c>
      <c r="BI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Y$3:Y$98)</f>
        <v>#DIV/0!</v>
      </c>
      <c r="BJ105" s="151" t="e">
        <f>LOOKUP(IF(MROUND($AL105,2)&lt;=$AL105,CONCATENATE($D105,IF($F105&gt;=1000,$F105,CONCATENATE(0,$F105)),CONCATENATE(0,MROUND($AL105,2)+2)),CONCATENATE($D105,IF($F105&gt;=1000,$F105,CONCATENATE(0,$F105)),CONCATENATE(0,MROUND($AL105,2)-2))),SilencerParams!$E$3:$E$98,SilencerParams!Z$3:Z$98)</f>
        <v>#DIV/0!</v>
      </c>
      <c r="BK105" s="151" t="e">
        <f>IF($AL105&lt;2,LOOKUP(CONCATENATE($D105,IF($E105&gt;=1000,$E105,CONCATENATE(0,$E105)),"02"),SilencerParams!$E$3:$E$98,SilencerParams!S$3:S$98)/(LOG10(2)-LOG10(0.0001))*(LOG10($AL105)-LOG10(0.0001)),(BC105-AU105)/(LOG10(IF(MROUND($AL105,2)&lt;=$AL105,MROUND($AL105,2)+2,MROUND($AL105,2)-2))-LOG10(MROUND($AL105,2)))*(LOG10($AL105)-LOG10(MROUND($AL105,2)))+AU105)</f>
        <v>#DIV/0!</v>
      </c>
      <c r="BL105" s="151" t="e">
        <f>IF($AL105&lt;2,LOOKUP(CONCATENATE($D105,IF($E105&gt;=1000,$E105,CONCATENATE(0,$E105)),"02"),SilencerParams!$E$3:$E$98,SilencerParams!T$3:T$98)/(LOG10(2)-LOG10(0.0001))*(LOG10($AL105)-LOG10(0.0001)),(BD105-AV105)/(LOG10(IF(MROUND($AL105,2)&lt;=$AL105,MROUND($AL105,2)+2,MROUND($AL105,2)-2))-LOG10(MROUND($AL105,2)))*(LOG10($AL105)-LOG10(MROUND($AL105,2)))+AV105)</f>
        <v>#DIV/0!</v>
      </c>
      <c r="BM105" s="151" t="e">
        <f>IF($AL105&lt;2,LOOKUP(CONCATENATE($D105,IF($E105&gt;=1000,$E105,CONCATENATE(0,$E105)),"02"),SilencerParams!$E$3:$E$98,SilencerParams!U$3:U$98)/(LOG10(2)-LOG10(0.0001))*(LOG10($AL105)-LOG10(0.0001)),(BE105-AW105)/(LOG10(IF(MROUND($AL105,2)&lt;=$AL105,MROUND($AL105,2)+2,MROUND($AL105,2)-2))-LOG10(MROUND($AL105,2)))*(LOG10($AL105)-LOG10(MROUND($AL105,2)))+AW105)</f>
        <v>#DIV/0!</v>
      </c>
      <c r="BN105" s="151" t="e">
        <f>IF($AL105&lt;2,LOOKUP(CONCATENATE($D105,IF($E105&gt;=1000,$E105,CONCATENATE(0,$E105)),"02"),SilencerParams!$E$3:$E$98,SilencerParams!V$3:V$98)/(LOG10(2)-LOG10(0.0001))*(LOG10($AL105)-LOG10(0.0001)),(BF105-AX105)/(LOG10(IF(MROUND($AL105,2)&lt;=$AL105,MROUND($AL105,2)+2,MROUND($AL105,2)-2))-LOG10(MROUND($AL105,2)))*(LOG10($AL105)-LOG10(MROUND($AL105,2)))+AX105)</f>
        <v>#DIV/0!</v>
      </c>
      <c r="BO105" s="151" t="e">
        <f>IF($AL105&lt;2,LOOKUP(CONCATENATE($D105,IF($E105&gt;=1000,$E105,CONCATENATE(0,$E105)),"02"),SilencerParams!$E$3:$E$98,SilencerParams!W$3:W$98)/(LOG10(2)-LOG10(0.0001))*(LOG10($AL105)-LOG10(0.0001)),(BG105-AY105)/(LOG10(IF(MROUND($AL105,2)&lt;=$AL105,MROUND($AL105,2)+2,MROUND($AL105,2)-2))-LOG10(MROUND($AL105,2)))*(LOG10($AL105)-LOG10(MROUND($AL105,2)))+AY105)</f>
        <v>#DIV/0!</v>
      </c>
      <c r="BP105" s="151" t="e">
        <f>IF($AL105&lt;2,LOOKUP(CONCATENATE($D105,IF($E105&gt;=1000,$E105,CONCATENATE(0,$E105)),"02"),SilencerParams!$E$3:$E$98,SilencerParams!X$3:X$98)/(LOG10(2)-LOG10(0.0001))*(LOG10($AL105)-LOG10(0.0001)),(BH105-AZ105)/(LOG10(IF(MROUND($AL105,2)&lt;=$AL105,MROUND($AL105,2)+2,MROUND($AL105,2)-2))-LOG10(MROUND($AL105,2)))*(LOG10($AL105)-LOG10(MROUND($AL105,2)))+AZ105)</f>
        <v>#DIV/0!</v>
      </c>
      <c r="BQ105" s="151" t="e">
        <f>IF($AL105&lt;2,LOOKUP(CONCATENATE($D105,IF($E105&gt;=1000,$E105,CONCATENATE(0,$E105)),"02"),SilencerParams!$E$3:$E$98,SilencerParams!Y$3:Y$98)/(LOG10(2)-LOG10(0.0001))*(LOG10($AL105)-LOG10(0.0001)),(BI105-BA105)/(LOG10(IF(MROUND($AL105,2)&lt;=$AL105,MROUND($AL105,2)+2,MROUND($AL105,2)-2))-LOG10(MROUND($AL105,2)))*(LOG10($AL105)-LOG10(MROUND($AL105,2)))+BA105)</f>
        <v>#DIV/0!</v>
      </c>
      <c r="BR105" s="151" t="e">
        <f>IF($AL105&lt;2,LOOKUP(CONCATENATE($D105,IF($E105&gt;=1000,$E105,CONCATENATE(0,$E105)),"02"),SilencerParams!$E$3:$E$98,SilencerParams!Z$3:Z$98)/(LOG10(2)-LOG10(0.0001))*(LOG10($AL105)-LOG10(0.0001)),(BJ105-BB105)/(LOG10(IF(MROUND($AL105,2)&lt;=$AL105,MROUND($AL105,2)+2,MROUND($AL105,2)-2))-LOG10(MROUND($AL105,2)))*(LOG10($AL105)-LOG10(MROUND($AL105,2)))+BB105)</f>
        <v>#DIV/0!</v>
      </c>
      <c r="BS105" s="24" t="e">
        <f t="shared" si="45"/>
        <v>#DIV/0!</v>
      </c>
      <c r="BT105" s="24" t="e">
        <f t="shared" si="46"/>
        <v>#DIV/0!</v>
      </c>
      <c r="BU105" s="24" t="e">
        <f t="shared" si="47"/>
        <v>#DIV/0!</v>
      </c>
      <c r="BV105" s="24" t="e">
        <f t="shared" si="48"/>
        <v>#DIV/0!</v>
      </c>
      <c r="BW105" s="24" t="e">
        <f t="shared" si="49"/>
        <v>#DIV/0!</v>
      </c>
      <c r="BX105" s="24" t="e">
        <f t="shared" si="50"/>
        <v>#DIV/0!</v>
      </c>
      <c r="BY105" s="24" t="e">
        <f t="shared" si="51"/>
        <v>#DIV/0!</v>
      </c>
      <c r="BZ105" s="24" t="e">
        <f t="shared" si="52"/>
        <v>#DIV/0!</v>
      </c>
      <c r="CA105" s="24" t="e">
        <f>10*LOG10(IF(BS105="",0,POWER(10,((BS105+'ModelParams Lw'!$O$4)/10))) +IF(BT105="",0,POWER(10,((BT105+'ModelParams Lw'!$P$4)/10))) +IF(BU105="",0,POWER(10,((BU105+'ModelParams Lw'!$Q$4)/10))) +IF(BV105="",0,POWER(10,((BV105+'ModelParams Lw'!$R$4)/10))) +IF(BW105="",0,POWER(10,((BW105+'ModelParams Lw'!$S$4)/10))) +IF(BX105="",0,POWER(10,((BX105+'ModelParams Lw'!$T$4)/10))) +IF(BY105="",0,POWER(10,((BY105+'ModelParams Lw'!$U$4)/10)))+IF(BZ105="",0,POWER(10,((BZ105+'ModelParams Lw'!$V$4)/10))))</f>
        <v>#DIV/0!</v>
      </c>
      <c r="CB105" s="24" t="e">
        <f t="shared" si="53"/>
        <v>#DIV/0!</v>
      </c>
      <c r="CC105" s="24" t="e">
        <f>(BS105-'ModelParams Lw'!O$10)/'ModelParams Lw'!O$11</f>
        <v>#DIV/0!</v>
      </c>
      <c r="CD105" s="24" t="e">
        <f>(BT105-'ModelParams Lw'!P$10)/'ModelParams Lw'!P$11</f>
        <v>#DIV/0!</v>
      </c>
      <c r="CE105" s="24" t="e">
        <f>(BU105-'ModelParams Lw'!Q$10)/'ModelParams Lw'!Q$11</f>
        <v>#DIV/0!</v>
      </c>
      <c r="CF105" s="24" t="e">
        <f>(BV105-'ModelParams Lw'!R$10)/'ModelParams Lw'!R$11</f>
        <v>#DIV/0!</v>
      </c>
      <c r="CG105" s="24" t="e">
        <f>(BW105-'ModelParams Lw'!S$10)/'ModelParams Lw'!S$11</f>
        <v>#DIV/0!</v>
      </c>
      <c r="CH105" s="24" t="e">
        <f>(BX105-'ModelParams Lw'!T$10)/'ModelParams Lw'!T$11</f>
        <v>#DIV/0!</v>
      </c>
      <c r="CI105" s="24" t="e">
        <f>(BY105-'ModelParams Lw'!U$10)/'ModelParams Lw'!U$11</f>
        <v>#DIV/0!</v>
      </c>
      <c r="CJ105" s="24" t="e">
        <f>(BZ105-'ModelParams Lw'!V$10)/'ModelParams Lw'!V$11</f>
        <v>#DIV/0!</v>
      </c>
      <c r="CK105" s="24">
        <f>IF(Calcul!$E110="SW",'ModelParams Lw'!C$18+'ModelParams Lw'!C$19*LOG(CK$3)+'ModelParams Lw'!C$20*(PI()/4*($D105/1000)^2),IF('ModelParams Lw'!C$21+'ModelParams Lw'!C$22*LOG(CK$3)+'ModelParams Lw'!C$23*(PI()/4*($D105/1000)^2)&lt;'ModelParams Lw'!C$18+'ModelParams Lw'!C$19*LOG(CK$3)+'ModelParams Lw'!C$20*(PI()/4*($D105/1000)^2),'ModelParams Lw'!C$18+'ModelParams Lw'!C$19*LOG(CK$3)+'ModelParams Lw'!C$20*(PI()/4*($D105/1000)^2),'ModelParams Lw'!C$21+'ModelParams Lw'!C$22*LOG(CK$3)+'ModelParams Lw'!C$23*(PI()/4*($D105/1000)^2)))</f>
        <v>31.246735224896717</v>
      </c>
      <c r="CL105" s="24">
        <f>IF(Calcul!$E110="SW",'ModelParams Lw'!D$18+'ModelParams Lw'!D$19*LOG(CL$3)+'ModelParams Lw'!D$20*(PI()/4*($D105/1000)^2),IF('ModelParams Lw'!D$21+'ModelParams Lw'!D$22*LOG(CL$3)+'ModelParams Lw'!D$23*(PI()/4*($D105/1000)^2)&lt;'ModelParams Lw'!D$18+'ModelParams Lw'!D$19*LOG(CL$3)+'ModelParams Lw'!D$20*(PI()/4*($D105/1000)^2),'ModelParams Lw'!D$18+'ModelParams Lw'!D$19*LOG(CL$3)+'ModelParams Lw'!D$20*(PI()/4*($D105/1000)^2),'ModelParams Lw'!D$21+'ModelParams Lw'!D$22*LOG(CL$3)+'ModelParams Lw'!D$23*(PI()/4*($D105/1000)^2)))</f>
        <v>39.203910379364636</v>
      </c>
      <c r="CM105" s="24">
        <f>IF(Calcul!$E110="SW",'ModelParams Lw'!E$18+'ModelParams Lw'!E$19*LOG(CM$3)+'ModelParams Lw'!E$20*(PI()/4*($D105/1000)^2),IF('ModelParams Lw'!E$21+'ModelParams Lw'!E$22*LOG(CM$3)+'ModelParams Lw'!E$23*(PI()/4*($D105/1000)^2)&lt;'ModelParams Lw'!E$18+'ModelParams Lw'!E$19*LOG(CM$3)+'ModelParams Lw'!E$20*(PI()/4*($D105/1000)^2),'ModelParams Lw'!E$18+'ModelParams Lw'!E$19*LOG(CM$3)+'ModelParams Lw'!E$20*(PI()/4*($D105/1000)^2),'ModelParams Lw'!E$21+'ModelParams Lw'!E$22*LOG(CM$3)+'ModelParams Lw'!E$23*(PI()/4*($D105/1000)^2)))</f>
        <v>38.761096154158118</v>
      </c>
      <c r="CN105" s="24">
        <f>IF(Calcul!$E110="SW",'ModelParams Lw'!F$18+'ModelParams Lw'!F$19*LOG(CN$3)+'ModelParams Lw'!F$20*(PI()/4*($D105/1000)^2),IF('ModelParams Lw'!F$21+'ModelParams Lw'!F$22*LOG(CN$3)+'ModelParams Lw'!F$23*(PI()/4*($D105/1000)^2)&lt;'ModelParams Lw'!F$18+'ModelParams Lw'!F$19*LOG(CN$3)+'ModelParams Lw'!F$20*(PI()/4*($D105/1000)^2),'ModelParams Lw'!F$18+'ModelParams Lw'!F$19*LOG(CN$3)+'ModelParams Lw'!F$20*(PI()/4*($D105/1000)^2),'ModelParams Lw'!F$21+'ModelParams Lw'!F$22*LOG(CN$3)+'ModelParams Lw'!F$23*(PI()/4*($D105/1000)^2)))</f>
        <v>42.457901012674256</v>
      </c>
      <c r="CO105" s="24">
        <f>IF(Calcul!$E110="SW",'ModelParams Lw'!G$18+'ModelParams Lw'!G$19*LOG(CO$3)+'ModelParams Lw'!G$20*(PI()/4*($D105/1000)^2),IF('ModelParams Lw'!G$21+'ModelParams Lw'!G$22*LOG(CO$3)+'ModelParams Lw'!G$23*(PI()/4*($D105/1000)^2)&lt;'ModelParams Lw'!G$18+'ModelParams Lw'!G$19*LOG(CO$3)+'ModelParams Lw'!G$20*(PI()/4*($D105/1000)^2),'ModelParams Lw'!G$18+'ModelParams Lw'!G$19*LOG(CO$3)+'ModelParams Lw'!G$20*(PI()/4*($D105/1000)^2),'ModelParams Lw'!G$21+'ModelParams Lw'!G$22*LOG(CO$3)+'ModelParams Lw'!G$23*(PI()/4*($D105/1000)^2)))</f>
        <v>39.983812335865188</v>
      </c>
      <c r="CP105" s="24">
        <f>IF(Calcul!$E110="SW",'ModelParams Lw'!H$18+'ModelParams Lw'!H$19*LOG(CP$3)+'ModelParams Lw'!H$20*(PI()/4*($D105/1000)^2),IF('ModelParams Lw'!H$21+'ModelParams Lw'!H$22*LOG(CP$3)+'ModelParams Lw'!H$23*(PI()/4*($D105/1000)^2)&lt;'ModelParams Lw'!H$18+'ModelParams Lw'!H$19*LOG(CP$3)+'ModelParams Lw'!H$20*(PI()/4*($D105/1000)^2),'ModelParams Lw'!H$18+'ModelParams Lw'!H$19*LOG(CP$3)+'ModelParams Lw'!H$20*(PI()/4*($D105/1000)^2),'ModelParams Lw'!H$21+'ModelParams Lw'!H$22*LOG(CP$3)+'ModelParams Lw'!H$23*(PI()/4*($D105/1000)^2)))</f>
        <v>40.306137042572608</v>
      </c>
      <c r="CQ105" s="24">
        <f>IF(Calcul!$E110="SW",'ModelParams Lw'!I$18+'ModelParams Lw'!I$19*LOG(CQ$3)+'ModelParams Lw'!I$20*(PI()/4*($D105/1000)^2),IF('ModelParams Lw'!I$21+'ModelParams Lw'!I$22*LOG(CQ$3)+'ModelParams Lw'!I$23*(PI()/4*($D105/1000)^2)&lt;'ModelParams Lw'!I$18+'ModelParams Lw'!I$19*LOG(CQ$3)+'ModelParams Lw'!I$20*(PI()/4*($D105/1000)^2),'ModelParams Lw'!I$18+'ModelParams Lw'!I$19*LOG(CQ$3)+'ModelParams Lw'!I$20*(PI()/4*($D105/1000)^2),'ModelParams Lw'!I$21+'ModelParams Lw'!I$22*LOG(CQ$3)+'ModelParams Lw'!I$23*(PI()/4*($D105/1000)^2)))</f>
        <v>35.604370798776131</v>
      </c>
      <c r="CR105" s="24">
        <f>IF(Calcul!$E110="SW",'ModelParams Lw'!J$18+'ModelParams Lw'!J$19*LOG(CR$3)+'ModelParams Lw'!J$20*(PI()/4*($D105/1000)^2),IF('ModelParams Lw'!J$21+'ModelParams Lw'!J$22*LOG(CR$3)+'ModelParams Lw'!J$23*(PI()/4*($D105/1000)^2)&lt;'ModelParams Lw'!J$18+'ModelParams Lw'!J$19*LOG(CR$3)+'ModelParams Lw'!J$20*(PI()/4*($D105/1000)^2),'ModelParams Lw'!J$18+'ModelParams Lw'!J$19*LOG(CR$3)+'ModelParams Lw'!J$20*(PI()/4*($D105/1000)^2),'ModelParams Lw'!J$21+'ModelParams Lw'!J$22*LOG(CR$3)+'ModelParams Lw'!J$23*(PI()/4*($D105/1000)^2)))</f>
        <v>26.405199060578074</v>
      </c>
      <c r="CS105" s="24" t="e">
        <f t="shared" si="30"/>
        <v>#DIV/0!</v>
      </c>
      <c r="CT105" s="24" t="e">
        <f t="shared" si="31"/>
        <v>#DIV/0!</v>
      </c>
      <c r="CU105" s="24" t="e">
        <f t="shared" si="32"/>
        <v>#DIV/0!</v>
      </c>
      <c r="CV105" s="24" t="e">
        <f t="shared" si="33"/>
        <v>#DIV/0!</v>
      </c>
      <c r="CW105" s="24" t="e">
        <f t="shared" si="34"/>
        <v>#DIV/0!</v>
      </c>
      <c r="CX105" s="24" t="e">
        <f t="shared" si="35"/>
        <v>#DIV/0!</v>
      </c>
      <c r="CY105" s="24" t="e">
        <f t="shared" si="36"/>
        <v>#DIV/0!</v>
      </c>
      <c r="CZ105" s="24" t="e">
        <f t="shared" si="37"/>
        <v>#DIV/0!</v>
      </c>
      <c r="DA105" s="24" t="e">
        <f>10*LOG10(IF(CS105="",0,POWER(10,((CS105+'ModelParams Lw'!$O$4)/10))) +IF(CT105="",0,POWER(10,((CT105+'ModelParams Lw'!$P$4)/10))) +IF(CU105="",0,POWER(10,((CU105+'ModelParams Lw'!$Q$4)/10))) +IF(CV105="",0,POWER(10,((CV105+'ModelParams Lw'!$R$4)/10))) +IF(CW105="",0,POWER(10,((CW105+'ModelParams Lw'!$S$4)/10))) +IF(CX105="",0,POWER(10,((CX105+'ModelParams Lw'!$T$4)/10))) +IF(CY105="",0,POWER(10,((CY105+'ModelParams Lw'!$U$4)/10)))+IF(CZ105="",0,POWER(10,((CZ105+'ModelParams Lw'!$V$4)/10))))</f>
        <v>#DIV/0!</v>
      </c>
      <c r="DB105" s="24" t="e">
        <f t="shared" si="54"/>
        <v>#DIV/0!</v>
      </c>
      <c r="DC105" s="24" t="e">
        <f>(CS105-'ModelParams Lw'!$O$10)/'ModelParams Lw'!$O$11</f>
        <v>#DIV/0!</v>
      </c>
      <c r="DD105" s="24" t="e">
        <f>(CT105-'ModelParams Lw'!$P$10)/'ModelParams Lw'!$P$11</f>
        <v>#DIV/0!</v>
      </c>
      <c r="DE105" s="24" t="e">
        <f>(CU105-'ModelParams Lw'!$Q$10)/'ModelParams Lw'!$Q$11</f>
        <v>#DIV/0!</v>
      </c>
      <c r="DF105" s="24" t="e">
        <f>(CV105-'ModelParams Lw'!$R$10)/'ModelParams Lw'!$R$11</f>
        <v>#DIV/0!</v>
      </c>
      <c r="DG105" s="24" t="e">
        <f>(CW105-'ModelParams Lw'!$S$10)/'ModelParams Lw'!$S$11</f>
        <v>#DIV/0!</v>
      </c>
      <c r="DH105" s="24" t="e">
        <f>(CX105-'ModelParams Lw'!$T$10)/'ModelParams Lw'!$T$11</f>
        <v>#DIV/0!</v>
      </c>
      <c r="DI105" s="24" t="e">
        <f>(CY105-'ModelParams Lw'!$U$10)/'ModelParams Lw'!$U$11</f>
        <v>#DIV/0!</v>
      </c>
      <c r="DJ105" s="24" t="e">
        <f>(CZ105-'ModelParams Lw'!$V$10)/'ModelParams Lw'!$V$11</f>
        <v>#DIV/0!</v>
      </c>
    </row>
    <row r="106" spans="1:114">
      <c r="A106" s="12">
        <f>Calcul!B108</f>
        <v>0</v>
      </c>
      <c r="B106" s="12">
        <f t="shared" si="38"/>
        <v>0</v>
      </c>
      <c r="C106" s="12">
        <f>Calcul!C108</f>
        <v>0</v>
      </c>
      <c r="D106" s="12">
        <f>Calcul!D111</f>
        <v>0</v>
      </c>
      <c r="E106" s="12">
        <f t="shared" si="39"/>
        <v>400</v>
      </c>
      <c r="F106" s="12">
        <f t="shared" si="40"/>
        <v>900</v>
      </c>
      <c r="G106" s="12" t="e">
        <f t="shared" si="41"/>
        <v>#DIV/0!</v>
      </c>
      <c r="H106" s="24" t="e">
        <f t="shared" si="42"/>
        <v>#DIV/0!</v>
      </c>
      <c r="I106" s="24">
        <f>'ModelParams Lw'!$B$6*EXP('ModelParams Lw'!$C$6*D106)</f>
        <v>-0.98585217513044054</v>
      </c>
      <c r="J106" s="24">
        <f>'ModelParams Lw'!$B$7*D106^2+'ModelParams Lw'!$C$7*D106+'ModelParams Lw'!$D$7</f>
        <v>-7.1</v>
      </c>
      <c r="K106" s="24">
        <f>'ModelParams Lw'!$B$8*D106^2+'ModelParams Lw'!$C$8*D106+'ModelParams Lw'!$D$8</f>
        <v>46.485999999999997</v>
      </c>
      <c r="L106" s="21" t="e">
        <f t="shared" si="56"/>
        <v>#DIV/0!</v>
      </c>
      <c r="M106" s="21" t="e">
        <f t="shared" si="55"/>
        <v>#DIV/0!</v>
      </c>
      <c r="N106" s="21" t="e">
        <f t="shared" si="55"/>
        <v>#DIV/0!</v>
      </c>
      <c r="O106" s="21" t="e">
        <f t="shared" si="55"/>
        <v>#DIV/0!</v>
      </c>
      <c r="P106" s="21" t="e">
        <f t="shared" si="55"/>
        <v>#DIV/0!</v>
      </c>
      <c r="Q106" s="21" t="e">
        <f t="shared" si="55"/>
        <v>#DIV/0!</v>
      </c>
      <c r="R106" s="21" t="e">
        <f t="shared" si="55"/>
        <v>#DIV/0!</v>
      </c>
      <c r="S106" s="21" t="e">
        <f t="shared" si="55"/>
        <v>#DIV/0!</v>
      </c>
      <c r="T106" s="24" t="e">
        <f>'ModelParams Lw'!$B$3+'ModelParams Lw'!$B$4*LOG10($B106/3600/(PI()/4*($D106/1000)^2))+'ModelParams Lw'!$B$5*LOG10(2*$H106/(1.2*($B106/3600/(PI()/4*($D106/1000)^2))^2))+10*LOG10($D106/1000)+L106</f>
        <v>#DIV/0!</v>
      </c>
      <c r="U106" s="24" t="e">
        <f>'ModelParams Lw'!$B$3+'ModelParams Lw'!$B$4*LOG10($B106/3600/(PI()/4*($D106/1000)^2))+'ModelParams Lw'!$B$5*LOG10(2*$H106/(1.2*($B106/3600/(PI()/4*($D106/1000)^2))^2))+10*LOG10($D106/1000)+M106</f>
        <v>#DIV/0!</v>
      </c>
      <c r="V106" s="24" t="e">
        <f>'ModelParams Lw'!$B$3+'ModelParams Lw'!$B$4*LOG10($B106/3600/(PI()/4*($D106/1000)^2))+'ModelParams Lw'!$B$5*LOG10(2*$H106/(1.2*($B106/3600/(PI()/4*($D106/1000)^2))^2))+10*LOG10($D106/1000)+N106</f>
        <v>#DIV/0!</v>
      </c>
      <c r="W106" s="24" t="e">
        <f>'ModelParams Lw'!$B$3+'ModelParams Lw'!$B$4*LOG10($B106/3600/(PI()/4*($D106/1000)^2))+'ModelParams Lw'!$B$5*LOG10(2*$H106/(1.2*($B106/3600/(PI()/4*($D106/1000)^2))^2))+10*LOG10($D106/1000)+O106</f>
        <v>#DIV/0!</v>
      </c>
      <c r="X106" s="24" t="e">
        <f>'ModelParams Lw'!$B$3+'ModelParams Lw'!$B$4*LOG10($B106/3600/(PI()/4*($D106/1000)^2))+'ModelParams Lw'!$B$5*LOG10(2*$H106/(1.2*($B106/3600/(PI()/4*($D106/1000)^2))^2))+10*LOG10($D106/1000)+P106</f>
        <v>#DIV/0!</v>
      </c>
      <c r="Y106" s="24" t="e">
        <f>'ModelParams Lw'!$B$3+'ModelParams Lw'!$B$4*LOG10($B106/3600/(PI()/4*($D106/1000)^2))+'ModelParams Lw'!$B$5*LOG10(2*$H106/(1.2*($B106/3600/(PI()/4*($D106/1000)^2))^2))+10*LOG10($D106/1000)+Q106</f>
        <v>#DIV/0!</v>
      </c>
      <c r="Z106" s="24" t="e">
        <f>'ModelParams Lw'!$B$3+'ModelParams Lw'!$B$4*LOG10($B106/3600/(PI()/4*($D106/1000)^2))+'ModelParams Lw'!$B$5*LOG10(2*$H106/(1.2*($B106/3600/(PI()/4*($D106/1000)^2))^2))+10*LOG10($D106/1000)+R106</f>
        <v>#DIV/0!</v>
      </c>
      <c r="AA106" s="24" t="e">
        <f>'ModelParams Lw'!$B$3+'ModelParams Lw'!$B$4*LOG10($B106/3600/(PI()/4*($D106/1000)^2))+'ModelParams Lw'!$B$5*LOG10(2*$H106/(1.2*($B106/3600/(PI()/4*($D106/1000)^2))^2))+10*LOG10($D106/1000)+S106</f>
        <v>#DIV/0!</v>
      </c>
      <c r="AB106" s="24" t="e">
        <f>10*LOG10(IF(T106="",0,POWER(10,((T106+'ModelParams Lw'!$O$4)/10))) +IF(U106="",0,POWER(10,((U106+'ModelParams Lw'!$P$4)/10))) +IF(V106="",0,POWER(10,((V106+'ModelParams Lw'!$Q$4)/10))) +IF(W106="",0,POWER(10,((W106+'ModelParams Lw'!$R$4)/10))) +IF(X106="",0,POWER(10,((X106+'ModelParams Lw'!$S$4)/10))) +IF(Y106="",0,POWER(10,((Y106+'ModelParams Lw'!$T$4)/10))) +IF(Z106="",0,POWER(10,((Z106+'ModelParams Lw'!$U$4)/10)))+IF(AA106="",0,POWER(10,((AA106+'ModelParams Lw'!$V$4)/10))))</f>
        <v>#DIV/0!</v>
      </c>
      <c r="AC106" s="24" t="e">
        <f t="shared" si="43"/>
        <v>#DIV/0!</v>
      </c>
      <c r="AD106" s="24" t="e">
        <f>(T106-'ModelParams Lw'!O$10)/'ModelParams Lw'!O$11</f>
        <v>#DIV/0!</v>
      </c>
      <c r="AE106" s="24" t="e">
        <f>(U106-'ModelParams Lw'!P$10)/'ModelParams Lw'!P$11</f>
        <v>#DIV/0!</v>
      </c>
      <c r="AF106" s="24" t="e">
        <f>(V106-'ModelParams Lw'!Q$10)/'ModelParams Lw'!Q$11</f>
        <v>#DIV/0!</v>
      </c>
      <c r="AG106" s="24" t="e">
        <f>(W106-'ModelParams Lw'!R$10)/'ModelParams Lw'!R$11</f>
        <v>#DIV/0!</v>
      </c>
      <c r="AH106" s="24" t="e">
        <f>(X106-'ModelParams Lw'!S$10)/'ModelParams Lw'!S$11</f>
        <v>#DIV/0!</v>
      </c>
      <c r="AI106" s="24" t="e">
        <f>(Y106-'ModelParams Lw'!T$10)/'ModelParams Lw'!T$11</f>
        <v>#DIV/0!</v>
      </c>
      <c r="AJ106" s="24" t="e">
        <f>(Z106-'ModelParams Lw'!U$10)/'ModelParams Lw'!U$11</f>
        <v>#DIV/0!</v>
      </c>
      <c r="AK106" s="24" t="e">
        <f>(AA106-'ModelParams Lw'!V$10)/'ModelParams Lw'!V$11</f>
        <v>#DIV/0!</v>
      </c>
      <c r="AL106" s="24" t="e">
        <f t="shared" si="44"/>
        <v>#DIV/0!</v>
      </c>
      <c r="AM106" s="24" t="e">
        <f>LOOKUP($G106,SilencerParams!$E$3:$E$98,SilencerParams!K$3:K$98)</f>
        <v>#DIV/0!</v>
      </c>
      <c r="AN106" s="24" t="e">
        <f>LOOKUP($G106,SilencerParams!$E$3:$E$98,SilencerParams!L$3:L$98)</f>
        <v>#DIV/0!</v>
      </c>
      <c r="AO106" s="24" t="e">
        <f>LOOKUP($G106,SilencerParams!$E$3:$E$98,SilencerParams!M$3:M$98)</f>
        <v>#DIV/0!</v>
      </c>
      <c r="AP106" s="24" t="e">
        <f>LOOKUP($G106,SilencerParams!$E$3:$E$98,SilencerParams!N$3:N$98)</f>
        <v>#DIV/0!</v>
      </c>
      <c r="AQ106" s="24" t="e">
        <f>LOOKUP($G106,SilencerParams!$E$3:$E$98,SilencerParams!O$3:O$98)</f>
        <v>#DIV/0!</v>
      </c>
      <c r="AR106" s="24" t="e">
        <f>LOOKUP($G106,SilencerParams!$E$3:$E$98,SilencerParams!P$3:P$98)</f>
        <v>#DIV/0!</v>
      </c>
      <c r="AS106" s="24" t="e">
        <f>LOOKUP($G106,SilencerParams!$E$3:$E$98,SilencerParams!Q$3:Q$98)</f>
        <v>#DIV/0!</v>
      </c>
      <c r="AT106" s="24" t="e">
        <f>LOOKUP($G106,SilencerParams!$E$3:$E$98,SilencerParams!R$3:R$98)</f>
        <v>#DIV/0!</v>
      </c>
      <c r="AU106" s="151" t="e">
        <f>LOOKUP($G106,SilencerParams!$E$3:$E$98,SilencerParams!S$3:S$98)</f>
        <v>#DIV/0!</v>
      </c>
      <c r="AV106" s="151" t="e">
        <f>LOOKUP($G106,SilencerParams!$E$3:$E$98,SilencerParams!T$3:T$98)</f>
        <v>#DIV/0!</v>
      </c>
      <c r="AW106" s="151" t="e">
        <f>LOOKUP($G106,SilencerParams!$E$3:$E$98,SilencerParams!U$3:U$98)</f>
        <v>#DIV/0!</v>
      </c>
      <c r="AX106" s="151" t="e">
        <f>LOOKUP($G106,SilencerParams!$E$3:$E$98,SilencerParams!V$3:V$98)</f>
        <v>#DIV/0!</v>
      </c>
      <c r="AY106" s="151" t="e">
        <f>LOOKUP($G106,SilencerParams!$E$3:$E$98,SilencerParams!W$3:W$98)</f>
        <v>#DIV/0!</v>
      </c>
      <c r="AZ106" s="151" t="e">
        <f>LOOKUP($G106,SilencerParams!$E$3:$E$98,SilencerParams!X$3:X$98)</f>
        <v>#DIV/0!</v>
      </c>
      <c r="BA106" s="151" t="e">
        <f>LOOKUP($G106,SilencerParams!$E$3:$E$98,SilencerParams!Y$3:Y$98)</f>
        <v>#DIV/0!</v>
      </c>
      <c r="BB106" s="151" t="e">
        <f>LOOKUP($G106,SilencerParams!$E$3:$E$98,SilencerParams!Z$3:Z$98)</f>
        <v>#DIV/0!</v>
      </c>
      <c r="BC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S$3:S$98)</f>
        <v>#DIV/0!</v>
      </c>
      <c r="BD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T$3:T$98)</f>
        <v>#DIV/0!</v>
      </c>
      <c r="BE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U$3:U$98)</f>
        <v>#DIV/0!</v>
      </c>
      <c r="BF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V$3:V$98)</f>
        <v>#DIV/0!</v>
      </c>
      <c r="BG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W$3:W$98)</f>
        <v>#DIV/0!</v>
      </c>
      <c r="BH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X$3:X$98)</f>
        <v>#DIV/0!</v>
      </c>
      <c r="BI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Y$3:Y$98)</f>
        <v>#DIV/0!</v>
      </c>
      <c r="BJ106" s="151" t="e">
        <f>LOOKUP(IF(MROUND($AL106,2)&lt;=$AL106,CONCATENATE($D106,IF($F106&gt;=1000,$F106,CONCATENATE(0,$F106)),CONCATENATE(0,MROUND($AL106,2)+2)),CONCATENATE($D106,IF($F106&gt;=1000,$F106,CONCATENATE(0,$F106)),CONCATENATE(0,MROUND($AL106,2)-2))),SilencerParams!$E$3:$E$98,SilencerParams!Z$3:Z$98)</f>
        <v>#DIV/0!</v>
      </c>
      <c r="BK106" s="151" t="e">
        <f>IF($AL106&lt;2,LOOKUP(CONCATENATE($D106,IF($E106&gt;=1000,$E106,CONCATENATE(0,$E106)),"02"),SilencerParams!$E$3:$E$98,SilencerParams!S$3:S$98)/(LOG10(2)-LOG10(0.0001))*(LOG10($AL106)-LOG10(0.0001)),(BC106-AU106)/(LOG10(IF(MROUND($AL106,2)&lt;=$AL106,MROUND($AL106,2)+2,MROUND($AL106,2)-2))-LOG10(MROUND($AL106,2)))*(LOG10($AL106)-LOG10(MROUND($AL106,2)))+AU106)</f>
        <v>#DIV/0!</v>
      </c>
      <c r="BL106" s="151" t="e">
        <f>IF($AL106&lt;2,LOOKUP(CONCATENATE($D106,IF($E106&gt;=1000,$E106,CONCATENATE(0,$E106)),"02"),SilencerParams!$E$3:$E$98,SilencerParams!T$3:T$98)/(LOG10(2)-LOG10(0.0001))*(LOG10($AL106)-LOG10(0.0001)),(BD106-AV106)/(LOG10(IF(MROUND($AL106,2)&lt;=$AL106,MROUND($AL106,2)+2,MROUND($AL106,2)-2))-LOG10(MROUND($AL106,2)))*(LOG10($AL106)-LOG10(MROUND($AL106,2)))+AV106)</f>
        <v>#DIV/0!</v>
      </c>
      <c r="BM106" s="151" t="e">
        <f>IF($AL106&lt;2,LOOKUP(CONCATENATE($D106,IF($E106&gt;=1000,$E106,CONCATENATE(0,$E106)),"02"),SilencerParams!$E$3:$E$98,SilencerParams!U$3:U$98)/(LOG10(2)-LOG10(0.0001))*(LOG10($AL106)-LOG10(0.0001)),(BE106-AW106)/(LOG10(IF(MROUND($AL106,2)&lt;=$AL106,MROUND($AL106,2)+2,MROUND($AL106,2)-2))-LOG10(MROUND($AL106,2)))*(LOG10($AL106)-LOG10(MROUND($AL106,2)))+AW106)</f>
        <v>#DIV/0!</v>
      </c>
      <c r="BN106" s="151" t="e">
        <f>IF($AL106&lt;2,LOOKUP(CONCATENATE($D106,IF($E106&gt;=1000,$E106,CONCATENATE(0,$E106)),"02"),SilencerParams!$E$3:$E$98,SilencerParams!V$3:V$98)/(LOG10(2)-LOG10(0.0001))*(LOG10($AL106)-LOG10(0.0001)),(BF106-AX106)/(LOG10(IF(MROUND($AL106,2)&lt;=$AL106,MROUND($AL106,2)+2,MROUND($AL106,2)-2))-LOG10(MROUND($AL106,2)))*(LOG10($AL106)-LOG10(MROUND($AL106,2)))+AX106)</f>
        <v>#DIV/0!</v>
      </c>
      <c r="BO106" s="151" t="e">
        <f>IF($AL106&lt;2,LOOKUP(CONCATENATE($D106,IF($E106&gt;=1000,$E106,CONCATENATE(0,$E106)),"02"),SilencerParams!$E$3:$E$98,SilencerParams!W$3:W$98)/(LOG10(2)-LOG10(0.0001))*(LOG10($AL106)-LOG10(0.0001)),(BG106-AY106)/(LOG10(IF(MROUND($AL106,2)&lt;=$AL106,MROUND($AL106,2)+2,MROUND($AL106,2)-2))-LOG10(MROUND($AL106,2)))*(LOG10($AL106)-LOG10(MROUND($AL106,2)))+AY106)</f>
        <v>#DIV/0!</v>
      </c>
      <c r="BP106" s="151" t="e">
        <f>IF($AL106&lt;2,LOOKUP(CONCATENATE($D106,IF($E106&gt;=1000,$E106,CONCATENATE(0,$E106)),"02"),SilencerParams!$E$3:$E$98,SilencerParams!X$3:X$98)/(LOG10(2)-LOG10(0.0001))*(LOG10($AL106)-LOG10(0.0001)),(BH106-AZ106)/(LOG10(IF(MROUND($AL106,2)&lt;=$AL106,MROUND($AL106,2)+2,MROUND($AL106,2)-2))-LOG10(MROUND($AL106,2)))*(LOG10($AL106)-LOG10(MROUND($AL106,2)))+AZ106)</f>
        <v>#DIV/0!</v>
      </c>
      <c r="BQ106" s="151" t="e">
        <f>IF($AL106&lt;2,LOOKUP(CONCATENATE($D106,IF($E106&gt;=1000,$E106,CONCATENATE(0,$E106)),"02"),SilencerParams!$E$3:$E$98,SilencerParams!Y$3:Y$98)/(LOG10(2)-LOG10(0.0001))*(LOG10($AL106)-LOG10(0.0001)),(BI106-BA106)/(LOG10(IF(MROUND($AL106,2)&lt;=$AL106,MROUND($AL106,2)+2,MROUND($AL106,2)-2))-LOG10(MROUND($AL106,2)))*(LOG10($AL106)-LOG10(MROUND($AL106,2)))+BA106)</f>
        <v>#DIV/0!</v>
      </c>
      <c r="BR106" s="151" t="e">
        <f>IF($AL106&lt;2,LOOKUP(CONCATENATE($D106,IF($E106&gt;=1000,$E106,CONCATENATE(0,$E106)),"02"),SilencerParams!$E$3:$E$98,SilencerParams!Z$3:Z$98)/(LOG10(2)-LOG10(0.0001))*(LOG10($AL106)-LOG10(0.0001)),(BJ106-BB106)/(LOG10(IF(MROUND($AL106,2)&lt;=$AL106,MROUND($AL106,2)+2,MROUND($AL106,2)-2))-LOG10(MROUND($AL106,2)))*(LOG10($AL106)-LOG10(MROUND($AL106,2)))+BB106)</f>
        <v>#DIV/0!</v>
      </c>
      <c r="BS106" s="24" t="e">
        <f t="shared" si="45"/>
        <v>#DIV/0!</v>
      </c>
      <c r="BT106" s="24" t="e">
        <f t="shared" si="46"/>
        <v>#DIV/0!</v>
      </c>
      <c r="BU106" s="24" t="e">
        <f t="shared" si="47"/>
        <v>#DIV/0!</v>
      </c>
      <c r="BV106" s="24" t="e">
        <f t="shared" si="48"/>
        <v>#DIV/0!</v>
      </c>
      <c r="BW106" s="24" t="e">
        <f t="shared" si="49"/>
        <v>#DIV/0!</v>
      </c>
      <c r="BX106" s="24" t="e">
        <f t="shared" si="50"/>
        <v>#DIV/0!</v>
      </c>
      <c r="BY106" s="24" t="e">
        <f t="shared" si="51"/>
        <v>#DIV/0!</v>
      </c>
      <c r="BZ106" s="24" t="e">
        <f t="shared" si="52"/>
        <v>#DIV/0!</v>
      </c>
      <c r="CA106" s="24" t="e">
        <f>10*LOG10(IF(BS106="",0,POWER(10,((BS106+'ModelParams Lw'!$O$4)/10))) +IF(BT106="",0,POWER(10,((BT106+'ModelParams Lw'!$P$4)/10))) +IF(BU106="",0,POWER(10,((BU106+'ModelParams Lw'!$Q$4)/10))) +IF(BV106="",0,POWER(10,((BV106+'ModelParams Lw'!$R$4)/10))) +IF(BW106="",0,POWER(10,((BW106+'ModelParams Lw'!$S$4)/10))) +IF(BX106="",0,POWER(10,((BX106+'ModelParams Lw'!$T$4)/10))) +IF(BY106="",0,POWER(10,((BY106+'ModelParams Lw'!$U$4)/10)))+IF(BZ106="",0,POWER(10,((BZ106+'ModelParams Lw'!$V$4)/10))))</f>
        <v>#DIV/0!</v>
      </c>
      <c r="CB106" s="24" t="e">
        <f t="shared" si="53"/>
        <v>#DIV/0!</v>
      </c>
      <c r="CC106" s="24" t="e">
        <f>(BS106-'ModelParams Lw'!O$10)/'ModelParams Lw'!O$11</f>
        <v>#DIV/0!</v>
      </c>
      <c r="CD106" s="24" t="e">
        <f>(BT106-'ModelParams Lw'!P$10)/'ModelParams Lw'!P$11</f>
        <v>#DIV/0!</v>
      </c>
      <c r="CE106" s="24" t="e">
        <f>(BU106-'ModelParams Lw'!Q$10)/'ModelParams Lw'!Q$11</f>
        <v>#DIV/0!</v>
      </c>
      <c r="CF106" s="24" t="e">
        <f>(BV106-'ModelParams Lw'!R$10)/'ModelParams Lw'!R$11</f>
        <v>#DIV/0!</v>
      </c>
      <c r="CG106" s="24" t="e">
        <f>(BW106-'ModelParams Lw'!S$10)/'ModelParams Lw'!S$11</f>
        <v>#DIV/0!</v>
      </c>
      <c r="CH106" s="24" t="e">
        <f>(BX106-'ModelParams Lw'!T$10)/'ModelParams Lw'!T$11</f>
        <v>#DIV/0!</v>
      </c>
      <c r="CI106" s="24" t="e">
        <f>(BY106-'ModelParams Lw'!U$10)/'ModelParams Lw'!U$11</f>
        <v>#DIV/0!</v>
      </c>
      <c r="CJ106" s="24" t="e">
        <f>(BZ106-'ModelParams Lw'!V$10)/'ModelParams Lw'!V$11</f>
        <v>#DIV/0!</v>
      </c>
      <c r="CK106" s="24">
        <f>IF(Calcul!$E111="SW",'ModelParams Lw'!C$18+'ModelParams Lw'!C$19*LOG(CK$3)+'ModelParams Lw'!C$20*(PI()/4*($D106/1000)^2),IF('ModelParams Lw'!C$21+'ModelParams Lw'!C$22*LOG(CK$3)+'ModelParams Lw'!C$23*(PI()/4*($D106/1000)^2)&lt;'ModelParams Lw'!C$18+'ModelParams Lw'!C$19*LOG(CK$3)+'ModelParams Lw'!C$20*(PI()/4*($D106/1000)^2),'ModelParams Lw'!C$18+'ModelParams Lw'!C$19*LOG(CK$3)+'ModelParams Lw'!C$20*(PI()/4*($D106/1000)^2),'ModelParams Lw'!C$21+'ModelParams Lw'!C$22*LOG(CK$3)+'ModelParams Lw'!C$23*(PI()/4*($D106/1000)^2)))</f>
        <v>31.246735224896717</v>
      </c>
      <c r="CL106" s="24">
        <f>IF(Calcul!$E111="SW",'ModelParams Lw'!D$18+'ModelParams Lw'!D$19*LOG(CL$3)+'ModelParams Lw'!D$20*(PI()/4*($D106/1000)^2),IF('ModelParams Lw'!D$21+'ModelParams Lw'!D$22*LOG(CL$3)+'ModelParams Lw'!D$23*(PI()/4*($D106/1000)^2)&lt;'ModelParams Lw'!D$18+'ModelParams Lw'!D$19*LOG(CL$3)+'ModelParams Lw'!D$20*(PI()/4*($D106/1000)^2),'ModelParams Lw'!D$18+'ModelParams Lw'!D$19*LOG(CL$3)+'ModelParams Lw'!D$20*(PI()/4*($D106/1000)^2),'ModelParams Lw'!D$21+'ModelParams Lw'!D$22*LOG(CL$3)+'ModelParams Lw'!D$23*(PI()/4*($D106/1000)^2)))</f>
        <v>39.203910379364636</v>
      </c>
      <c r="CM106" s="24">
        <f>IF(Calcul!$E111="SW",'ModelParams Lw'!E$18+'ModelParams Lw'!E$19*LOG(CM$3)+'ModelParams Lw'!E$20*(PI()/4*($D106/1000)^2),IF('ModelParams Lw'!E$21+'ModelParams Lw'!E$22*LOG(CM$3)+'ModelParams Lw'!E$23*(PI()/4*($D106/1000)^2)&lt;'ModelParams Lw'!E$18+'ModelParams Lw'!E$19*LOG(CM$3)+'ModelParams Lw'!E$20*(PI()/4*($D106/1000)^2),'ModelParams Lw'!E$18+'ModelParams Lw'!E$19*LOG(CM$3)+'ModelParams Lw'!E$20*(PI()/4*($D106/1000)^2),'ModelParams Lw'!E$21+'ModelParams Lw'!E$22*LOG(CM$3)+'ModelParams Lw'!E$23*(PI()/4*($D106/1000)^2)))</f>
        <v>38.761096154158118</v>
      </c>
      <c r="CN106" s="24">
        <f>IF(Calcul!$E111="SW",'ModelParams Lw'!F$18+'ModelParams Lw'!F$19*LOG(CN$3)+'ModelParams Lw'!F$20*(PI()/4*($D106/1000)^2),IF('ModelParams Lw'!F$21+'ModelParams Lw'!F$22*LOG(CN$3)+'ModelParams Lw'!F$23*(PI()/4*($D106/1000)^2)&lt;'ModelParams Lw'!F$18+'ModelParams Lw'!F$19*LOG(CN$3)+'ModelParams Lw'!F$20*(PI()/4*($D106/1000)^2),'ModelParams Lw'!F$18+'ModelParams Lw'!F$19*LOG(CN$3)+'ModelParams Lw'!F$20*(PI()/4*($D106/1000)^2),'ModelParams Lw'!F$21+'ModelParams Lw'!F$22*LOG(CN$3)+'ModelParams Lw'!F$23*(PI()/4*($D106/1000)^2)))</f>
        <v>42.457901012674256</v>
      </c>
      <c r="CO106" s="24">
        <f>IF(Calcul!$E111="SW",'ModelParams Lw'!G$18+'ModelParams Lw'!G$19*LOG(CO$3)+'ModelParams Lw'!G$20*(PI()/4*($D106/1000)^2),IF('ModelParams Lw'!G$21+'ModelParams Lw'!G$22*LOG(CO$3)+'ModelParams Lw'!G$23*(PI()/4*($D106/1000)^2)&lt;'ModelParams Lw'!G$18+'ModelParams Lw'!G$19*LOG(CO$3)+'ModelParams Lw'!G$20*(PI()/4*($D106/1000)^2),'ModelParams Lw'!G$18+'ModelParams Lw'!G$19*LOG(CO$3)+'ModelParams Lw'!G$20*(PI()/4*($D106/1000)^2),'ModelParams Lw'!G$21+'ModelParams Lw'!G$22*LOG(CO$3)+'ModelParams Lw'!G$23*(PI()/4*($D106/1000)^2)))</f>
        <v>39.983812335865188</v>
      </c>
      <c r="CP106" s="24">
        <f>IF(Calcul!$E111="SW",'ModelParams Lw'!H$18+'ModelParams Lw'!H$19*LOG(CP$3)+'ModelParams Lw'!H$20*(PI()/4*($D106/1000)^2),IF('ModelParams Lw'!H$21+'ModelParams Lw'!H$22*LOG(CP$3)+'ModelParams Lw'!H$23*(PI()/4*($D106/1000)^2)&lt;'ModelParams Lw'!H$18+'ModelParams Lw'!H$19*LOG(CP$3)+'ModelParams Lw'!H$20*(PI()/4*($D106/1000)^2),'ModelParams Lw'!H$18+'ModelParams Lw'!H$19*LOG(CP$3)+'ModelParams Lw'!H$20*(PI()/4*($D106/1000)^2),'ModelParams Lw'!H$21+'ModelParams Lw'!H$22*LOG(CP$3)+'ModelParams Lw'!H$23*(PI()/4*($D106/1000)^2)))</f>
        <v>40.306137042572608</v>
      </c>
      <c r="CQ106" s="24">
        <f>IF(Calcul!$E111="SW",'ModelParams Lw'!I$18+'ModelParams Lw'!I$19*LOG(CQ$3)+'ModelParams Lw'!I$20*(PI()/4*($D106/1000)^2),IF('ModelParams Lw'!I$21+'ModelParams Lw'!I$22*LOG(CQ$3)+'ModelParams Lw'!I$23*(PI()/4*($D106/1000)^2)&lt;'ModelParams Lw'!I$18+'ModelParams Lw'!I$19*LOG(CQ$3)+'ModelParams Lw'!I$20*(PI()/4*($D106/1000)^2),'ModelParams Lw'!I$18+'ModelParams Lw'!I$19*LOG(CQ$3)+'ModelParams Lw'!I$20*(PI()/4*($D106/1000)^2),'ModelParams Lw'!I$21+'ModelParams Lw'!I$22*LOG(CQ$3)+'ModelParams Lw'!I$23*(PI()/4*($D106/1000)^2)))</f>
        <v>35.604370798776131</v>
      </c>
      <c r="CR106" s="24">
        <f>IF(Calcul!$E111="SW",'ModelParams Lw'!J$18+'ModelParams Lw'!J$19*LOG(CR$3)+'ModelParams Lw'!J$20*(PI()/4*($D106/1000)^2),IF('ModelParams Lw'!J$21+'ModelParams Lw'!J$22*LOG(CR$3)+'ModelParams Lw'!J$23*(PI()/4*($D106/1000)^2)&lt;'ModelParams Lw'!J$18+'ModelParams Lw'!J$19*LOG(CR$3)+'ModelParams Lw'!J$20*(PI()/4*($D106/1000)^2),'ModelParams Lw'!J$18+'ModelParams Lw'!J$19*LOG(CR$3)+'ModelParams Lw'!J$20*(PI()/4*($D106/1000)^2),'ModelParams Lw'!J$21+'ModelParams Lw'!J$22*LOG(CR$3)+'ModelParams Lw'!J$23*(PI()/4*($D106/1000)^2)))</f>
        <v>26.405199060578074</v>
      </c>
      <c r="CS106" s="24" t="e">
        <f t="shared" si="30"/>
        <v>#DIV/0!</v>
      </c>
      <c r="CT106" s="24" t="e">
        <f t="shared" si="31"/>
        <v>#DIV/0!</v>
      </c>
      <c r="CU106" s="24" t="e">
        <f t="shared" si="32"/>
        <v>#DIV/0!</v>
      </c>
      <c r="CV106" s="24" t="e">
        <f t="shared" si="33"/>
        <v>#DIV/0!</v>
      </c>
      <c r="CW106" s="24" t="e">
        <f t="shared" si="34"/>
        <v>#DIV/0!</v>
      </c>
      <c r="CX106" s="24" t="e">
        <f t="shared" si="35"/>
        <v>#DIV/0!</v>
      </c>
      <c r="CY106" s="24" t="e">
        <f t="shared" si="36"/>
        <v>#DIV/0!</v>
      </c>
      <c r="CZ106" s="24" t="e">
        <f t="shared" si="37"/>
        <v>#DIV/0!</v>
      </c>
      <c r="DA106" s="24" t="e">
        <f>10*LOG10(IF(CS106="",0,POWER(10,((CS106+'ModelParams Lw'!$O$4)/10))) +IF(CT106="",0,POWER(10,((CT106+'ModelParams Lw'!$P$4)/10))) +IF(CU106="",0,POWER(10,((CU106+'ModelParams Lw'!$Q$4)/10))) +IF(CV106="",0,POWER(10,((CV106+'ModelParams Lw'!$R$4)/10))) +IF(CW106="",0,POWER(10,((CW106+'ModelParams Lw'!$S$4)/10))) +IF(CX106="",0,POWER(10,((CX106+'ModelParams Lw'!$T$4)/10))) +IF(CY106="",0,POWER(10,((CY106+'ModelParams Lw'!$U$4)/10)))+IF(CZ106="",0,POWER(10,((CZ106+'ModelParams Lw'!$V$4)/10))))</f>
        <v>#DIV/0!</v>
      </c>
      <c r="DB106" s="24" t="e">
        <f t="shared" si="54"/>
        <v>#DIV/0!</v>
      </c>
      <c r="DC106" s="24" t="e">
        <f>(CS106-'ModelParams Lw'!$O$10)/'ModelParams Lw'!$O$11</f>
        <v>#DIV/0!</v>
      </c>
      <c r="DD106" s="24" t="e">
        <f>(CT106-'ModelParams Lw'!$P$10)/'ModelParams Lw'!$P$11</f>
        <v>#DIV/0!</v>
      </c>
      <c r="DE106" s="24" t="e">
        <f>(CU106-'ModelParams Lw'!$Q$10)/'ModelParams Lw'!$Q$11</f>
        <v>#DIV/0!</v>
      </c>
      <c r="DF106" s="24" t="e">
        <f>(CV106-'ModelParams Lw'!$R$10)/'ModelParams Lw'!$R$11</f>
        <v>#DIV/0!</v>
      </c>
      <c r="DG106" s="24" t="e">
        <f>(CW106-'ModelParams Lw'!$S$10)/'ModelParams Lw'!$S$11</f>
        <v>#DIV/0!</v>
      </c>
      <c r="DH106" s="24" t="e">
        <f>(CX106-'ModelParams Lw'!$T$10)/'ModelParams Lw'!$T$11</f>
        <v>#DIV/0!</v>
      </c>
      <c r="DI106" s="24" t="e">
        <f>(CY106-'ModelParams Lw'!$U$10)/'ModelParams Lw'!$U$11</f>
        <v>#DIV/0!</v>
      </c>
      <c r="DJ106" s="24" t="e">
        <f>(CZ106-'ModelParams Lw'!$V$10)/'ModelParams Lw'!$V$11</f>
        <v>#DIV/0!</v>
      </c>
    </row>
    <row r="107" spans="1:114">
      <c r="A107" s="12">
        <f>Calcul!B109</f>
        <v>0</v>
      </c>
      <c r="B107" s="12">
        <f t="shared" si="38"/>
        <v>0</v>
      </c>
      <c r="C107" s="12">
        <f>Calcul!C109</f>
        <v>0</v>
      </c>
      <c r="D107" s="12">
        <f>Calcul!D112</f>
        <v>0</v>
      </c>
      <c r="E107" s="12">
        <f t="shared" si="39"/>
        <v>400</v>
      </c>
      <c r="F107" s="12">
        <f t="shared" si="40"/>
        <v>900</v>
      </c>
      <c r="G107" s="12" t="e">
        <f t="shared" si="41"/>
        <v>#DIV/0!</v>
      </c>
      <c r="H107" s="24" t="e">
        <f t="shared" si="42"/>
        <v>#DIV/0!</v>
      </c>
      <c r="I107" s="24">
        <f>'ModelParams Lw'!$B$6*EXP('ModelParams Lw'!$C$6*D107)</f>
        <v>-0.98585217513044054</v>
      </c>
      <c r="J107" s="24">
        <f>'ModelParams Lw'!$B$7*D107^2+'ModelParams Lw'!$C$7*D107+'ModelParams Lw'!$D$7</f>
        <v>-7.1</v>
      </c>
      <c r="K107" s="24">
        <f>'ModelParams Lw'!$B$8*D107^2+'ModelParams Lw'!$C$8*D107+'ModelParams Lw'!$D$8</f>
        <v>46.485999999999997</v>
      </c>
      <c r="L107" s="21" t="e">
        <f t="shared" si="56"/>
        <v>#DIV/0!</v>
      </c>
      <c r="M107" s="21" t="e">
        <f t="shared" si="55"/>
        <v>#DIV/0!</v>
      </c>
      <c r="N107" s="21" t="e">
        <f t="shared" si="55"/>
        <v>#DIV/0!</v>
      </c>
      <c r="O107" s="21" t="e">
        <f t="shared" si="55"/>
        <v>#DIV/0!</v>
      </c>
      <c r="P107" s="21" t="e">
        <f t="shared" si="55"/>
        <v>#DIV/0!</v>
      </c>
      <c r="Q107" s="21" t="e">
        <f t="shared" si="55"/>
        <v>#DIV/0!</v>
      </c>
      <c r="R107" s="21" t="e">
        <f t="shared" si="55"/>
        <v>#DIV/0!</v>
      </c>
      <c r="S107" s="21" t="e">
        <f t="shared" si="55"/>
        <v>#DIV/0!</v>
      </c>
      <c r="T107" s="24" t="e">
        <f>'ModelParams Lw'!$B$3+'ModelParams Lw'!$B$4*LOG10($B107/3600/(PI()/4*($D107/1000)^2))+'ModelParams Lw'!$B$5*LOG10(2*$H107/(1.2*($B107/3600/(PI()/4*($D107/1000)^2))^2))+10*LOG10($D107/1000)+L107</f>
        <v>#DIV/0!</v>
      </c>
      <c r="U107" s="24" t="e">
        <f>'ModelParams Lw'!$B$3+'ModelParams Lw'!$B$4*LOG10($B107/3600/(PI()/4*($D107/1000)^2))+'ModelParams Lw'!$B$5*LOG10(2*$H107/(1.2*($B107/3600/(PI()/4*($D107/1000)^2))^2))+10*LOG10($D107/1000)+M107</f>
        <v>#DIV/0!</v>
      </c>
      <c r="V107" s="24" t="e">
        <f>'ModelParams Lw'!$B$3+'ModelParams Lw'!$B$4*LOG10($B107/3600/(PI()/4*($D107/1000)^2))+'ModelParams Lw'!$B$5*LOG10(2*$H107/(1.2*($B107/3600/(PI()/4*($D107/1000)^2))^2))+10*LOG10($D107/1000)+N107</f>
        <v>#DIV/0!</v>
      </c>
      <c r="W107" s="24" t="e">
        <f>'ModelParams Lw'!$B$3+'ModelParams Lw'!$B$4*LOG10($B107/3600/(PI()/4*($D107/1000)^2))+'ModelParams Lw'!$B$5*LOG10(2*$H107/(1.2*($B107/3600/(PI()/4*($D107/1000)^2))^2))+10*LOG10($D107/1000)+O107</f>
        <v>#DIV/0!</v>
      </c>
      <c r="X107" s="24" t="e">
        <f>'ModelParams Lw'!$B$3+'ModelParams Lw'!$B$4*LOG10($B107/3600/(PI()/4*($D107/1000)^2))+'ModelParams Lw'!$B$5*LOG10(2*$H107/(1.2*($B107/3600/(PI()/4*($D107/1000)^2))^2))+10*LOG10($D107/1000)+P107</f>
        <v>#DIV/0!</v>
      </c>
      <c r="Y107" s="24" t="e">
        <f>'ModelParams Lw'!$B$3+'ModelParams Lw'!$B$4*LOG10($B107/3600/(PI()/4*($D107/1000)^2))+'ModelParams Lw'!$B$5*LOG10(2*$H107/(1.2*($B107/3600/(PI()/4*($D107/1000)^2))^2))+10*LOG10($D107/1000)+Q107</f>
        <v>#DIV/0!</v>
      </c>
      <c r="Z107" s="24" t="e">
        <f>'ModelParams Lw'!$B$3+'ModelParams Lw'!$B$4*LOG10($B107/3600/(PI()/4*($D107/1000)^2))+'ModelParams Lw'!$B$5*LOG10(2*$H107/(1.2*($B107/3600/(PI()/4*($D107/1000)^2))^2))+10*LOG10($D107/1000)+R107</f>
        <v>#DIV/0!</v>
      </c>
      <c r="AA107" s="24" t="e">
        <f>'ModelParams Lw'!$B$3+'ModelParams Lw'!$B$4*LOG10($B107/3600/(PI()/4*($D107/1000)^2))+'ModelParams Lw'!$B$5*LOG10(2*$H107/(1.2*($B107/3600/(PI()/4*($D107/1000)^2))^2))+10*LOG10($D107/1000)+S107</f>
        <v>#DIV/0!</v>
      </c>
      <c r="AB107" s="24" t="e">
        <f>10*LOG10(IF(T107="",0,POWER(10,((T107+'ModelParams Lw'!$O$4)/10))) +IF(U107="",0,POWER(10,((U107+'ModelParams Lw'!$P$4)/10))) +IF(V107="",0,POWER(10,((V107+'ModelParams Lw'!$Q$4)/10))) +IF(W107="",0,POWER(10,((W107+'ModelParams Lw'!$R$4)/10))) +IF(X107="",0,POWER(10,((X107+'ModelParams Lw'!$S$4)/10))) +IF(Y107="",0,POWER(10,((Y107+'ModelParams Lw'!$T$4)/10))) +IF(Z107="",0,POWER(10,((Z107+'ModelParams Lw'!$U$4)/10)))+IF(AA107="",0,POWER(10,((AA107+'ModelParams Lw'!$V$4)/10))))</f>
        <v>#DIV/0!</v>
      </c>
      <c r="AC107" s="24" t="e">
        <f t="shared" si="43"/>
        <v>#DIV/0!</v>
      </c>
      <c r="AD107" s="24" t="e">
        <f>(T107-'ModelParams Lw'!O$10)/'ModelParams Lw'!O$11</f>
        <v>#DIV/0!</v>
      </c>
      <c r="AE107" s="24" t="e">
        <f>(U107-'ModelParams Lw'!P$10)/'ModelParams Lw'!P$11</f>
        <v>#DIV/0!</v>
      </c>
      <c r="AF107" s="24" t="e">
        <f>(V107-'ModelParams Lw'!Q$10)/'ModelParams Lw'!Q$11</f>
        <v>#DIV/0!</v>
      </c>
      <c r="AG107" s="24" t="e">
        <f>(W107-'ModelParams Lw'!R$10)/'ModelParams Lw'!R$11</f>
        <v>#DIV/0!</v>
      </c>
      <c r="AH107" s="24" t="e">
        <f>(X107-'ModelParams Lw'!S$10)/'ModelParams Lw'!S$11</f>
        <v>#DIV/0!</v>
      </c>
      <c r="AI107" s="24" t="e">
        <f>(Y107-'ModelParams Lw'!T$10)/'ModelParams Lw'!T$11</f>
        <v>#DIV/0!</v>
      </c>
      <c r="AJ107" s="24" t="e">
        <f>(Z107-'ModelParams Lw'!U$10)/'ModelParams Lw'!U$11</f>
        <v>#DIV/0!</v>
      </c>
      <c r="AK107" s="24" t="e">
        <f>(AA107-'ModelParams Lw'!V$10)/'ModelParams Lw'!V$11</f>
        <v>#DIV/0!</v>
      </c>
      <c r="AL107" s="24" t="e">
        <f t="shared" si="44"/>
        <v>#DIV/0!</v>
      </c>
      <c r="AM107" s="24" t="e">
        <f>LOOKUP($G107,SilencerParams!$E$3:$E$98,SilencerParams!K$3:K$98)</f>
        <v>#DIV/0!</v>
      </c>
      <c r="AN107" s="24" t="e">
        <f>LOOKUP($G107,SilencerParams!$E$3:$E$98,SilencerParams!L$3:L$98)</f>
        <v>#DIV/0!</v>
      </c>
      <c r="AO107" s="24" t="e">
        <f>LOOKUP($G107,SilencerParams!$E$3:$E$98,SilencerParams!M$3:M$98)</f>
        <v>#DIV/0!</v>
      </c>
      <c r="AP107" s="24" t="e">
        <f>LOOKUP($G107,SilencerParams!$E$3:$E$98,SilencerParams!N$3:N$98)</f>
        <v>#DIV/0!</v>
      </c>
      <c r="AQ107" s="24" t="e">
        <f>LOOKUP($G107,SilencerParams!$E$3:$E$98,SilencerParams!O$3:O$98)</f>
        <v>#DIV/0!</v>
      </c>
      <c r="AR107" s="24" t="e">
        <f>LOOKUP($G107,SilencerParams!$E$3:$E$98,SilencerParams!P$3:P$98)</f>
        <v>#DIV/0!</v>
      </c>
      <c r="AS107" s="24" t="e">
        <f>LOOKUP($G107,SilencerParams!$E$3:$E$98,SilencerParams!Q$3:Q$98)</f>
        <v>#DIV/0!</v>
      </c>
      <c r="AT107" s="24" t="e">
        <f>LOOKUP($G107,SilencerParams!$E$3:$E$98,SilencerParams!R$3:R$98)</f>
        <v>#DIV/0!</v>
      </c>
      <c r="AU107" s="151" t="e">
        <f>LOOKUP($G107,SilencerParams!$E$3:$E$98,SilencerParams!S$3:S$98)</f>
        <v>#DIV/0!</v>
      </c>
      <c r="AV107" s="151" t="e">
        <f>LOOKUP($G107,SilencerParams!$E$3:$E$98,SilencerParams!T$3:T$98)</f>
        <v>#DIV/0!</v>
      </c>
      <c r="AW107" s="151" t="e">
        <f>LOOKUP($G107,SilencerParams!$E$3:$E$98,SilencerParams!U$3:U$98)</f>
        <v>#DIV/0!</v>
      </c>
      <c r="AX107" s="151" t="e">
        <f>LOOKUP($G107,SilencerParams!$E$3:$E$98,SilencerParams!V$3:V$98)</f>
        <v>#DIV/0!</v>
      </c>
      <c r="AY107" s="151" t="e">
        <f>LOOKUP($G107,SilencerParams!$E$3:$E$98,SilencerParams!W$3:W$98)</f>
        <v>#DIV/0!</v>
      </c>
      <c r="AZ107" s="151" t="e">
        <f>LOOKUP($G107,SilencerParams!$E$3:$E$98,SilencerParams!X$3:X$98)</f>
        <v>#DIV/0!</v>
      </c>
      <c r="BA107" s="151" t="e">
        <f>LOOKUP($G107,SilencerParams!$E$3:$E$98,SilencerParams!Y$3:Y$98)</f>
        <v>#DIV/0!</v>
      </c>
      <c r="BB107" s="151" t="e">
        <f>LOOKUP($G107,SilencerParams!$E$3:$E$98,SilencerParams!Z$3:Z$98)</f>
        <v>#DIV/0!</v>
      </c>
      <c r="BC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S$3:S$98)</f>
        <v>#DIV/0!</v>
      </c>
      <c r="BD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T$3:T$98)</f>
        <v>#DIV/0!</v>
      </c>
      <c r="BE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U$3:U$98)</f>
        <v>#DIV/0!</v>
      </c>
      <c r="BF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V$3:V$98)</f>
        <v>#DIV/0!</v>
      </c>
      <c r="BG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W$3:W$98)</f>
        <v>#DIV/0!</v>
      </c>
      <c r="BH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X$3:X$98)</f>
        <v>#DIV/0!</v>
      </c>
      <c r="BI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Y$3:Y$98)</f>
        <v>#DIV/0!</v>
      </c>
      <c r="BJ107" s="151" t="e">
        <f>LOOKUP(IF(MROUND($AL107,2)&lt;=$AL107,CONCATENATE($D107,IF($F107&gt;=1000,$F107,CONCATENATE(0,$F107)),CONCATENATE(0,MROUND($AL107,2)+2)),CONCATENATE($D107,IF($F107&gt;=1000,$F107,CONCATENATE(0,$F107)),CONCATENATE(0,MROUND($AL107,2)-2))),SilencerParams!$E$3:$E$98,SilencerParams!Z$3:Z$98)</f>
        <v>#DIV/0!</v>
      </c>
      <c r="BK107" s="151" t="e">
        <f>IF($AL107&lt;2,LOOKUP(CONCATENATE($D107,IF($E107&gt;=1000,$E107,CONCATENATE(0,$E107)),"02"),SilencerParams!$E$3:$E$98,SilencerParams!S$3:S$98)/(LOG10(2)-LOG10(0.0001))*(LOG10($AL107)-LOG10(0.0001)),(BC107-AU107)/(LOG10(IF(MROUND($AL107,2)&lt;=$AL107,MROUND($AL107,2)+2,MROUND($AL107,2)-2))-LOG10(MROUND($AL107,2)))*(LOG10($AL107)-LOG10(MROUND($AL107,2)))+AU107)</f>
        <v>#DIV/0!</v>
      </c>
      <c r="BL107" s="151" t="e">
        <f>IF($AL107&lt;2,LOOKUP(CONCATENATE($D107,IF($E107&gt;=1000,$E107,CONCATENATE(0,$E107)),"02"),SilencerParams!$E$3:$E$98,SilencerParams!T$3:T$98)/(LOG10(2)-LOG10(0.0001))*(LOG10($AL107)-LOG10(0.0001)),(BD107-AV107)/(LOG10(IF(MROUND($AL107,2)&lt;=$AL107,MROUND($AL107,2)+2,MROUND($AL107,2)-2))-LOG10(MROUND($AL107,2)))*(LOG10($AL107)-LOG10(MROUND($AL107,2)))+AV107)</f>
        <v>#DIV/0!</v>
      </c>
      <c r="BM107" s="151" t="e">
        <f>IF($AL107&lt;2,LOOKUP(CONCATENATE($D107,IF($E107&gt;=1000,$E107,CONCATENATE(0,$E107)),"02"),SilencerParams!$E$3:$E$98,SilencerParams!U$3:U$98)/(LOG10(2)-LOG10(0.0001))*(LOG10($AL107)-LOG10(0.0001)),(BE107-AW107)/(LOG10(IF(MROUND($AL107,2)&lt;=$AL107,MROUND($AL107,2)+2,MROUND($AL107,2)-2))-LOG10(MROUND($AL107,2)))*(LOG10($AL107)-LOG10(MROUND($AL107,2)))+AW107)</f>
        <v>#DIV/0!</v>
      </c>
      <c r="BN107" s="151" t="e">
        <f>IF($AL107&lt;2,LOOKUP(CONCATENATE($D107,IF($E107&gt;=1000,$E107,CONCATENATE(0,$E107)),"02"),SilencerParams!$E$3:$E$98,SilencerParams!V$3:V$98)/(LOG10(2)-LOG10(0.0001))*(LOG10($AL107)-LOG10(0.0001)),(BF107-AX107)/(LOG10(IF(MROUND($AL107,2)&lt;=$AL107,MROUND($AL107,2)+2,MROUND($AL107,2)-2))-LOG10(MROUND($AL107,2)))*(LOG10($AL107)-LOG10(MROUND($AL107,2)))+AX107)</f>
        <v>#DIV/0!</v>
      </c>
      <c r="BO107" s="151" t="e">
        <f>IF($AL107&lt;2,LOOKUP(CONCATENATE($D107,IF($E107&gt;=1000,$E107,CONCATENATE(0,$E107)),"02"),SilencerParams!$E$3:$E$98,SilencerParams!W$3:W$98)/(LOG10(2)-LOG10(0.0001))*(LOG10($AL107)-LOG10(0.0001)),(BG107-AY107)/(LOG10(IF(MROUND($AL107,2)&lt;=$AL107,MROUND($AL107,2)+2,MROUND($AL107,2)-2))-LOG10(MROUND($AL107,2)))*(LOG10($AL107)-LOG10(MROUND($AL107,2)))+AY107)</f>
        <v>#DIV/0!</v>
      </c>
      <c r="BP107" s="151" t="e">
        <f>IF($AL107&lt;2,LOOKUP(CONCATENATE($D107,IF($E107&gt;=1000,$E107,CONCATENATE(0,$E107)),"02"),SilencerParams!$E$3:$E$98,SilencerParams!X$3:X$98)/(LOG10(2)-LOG10(0.0001))*(LOG10($AL107)-LOG10(0.0001)),(BH107-AZ107)/(LOG10(IF(MROUND($AL107,2)&lt;=$AL107,MROUND($AL107,2)+2,MROUND($AL107,2)-2))-LOG10(MROUND($AL107,2)))*(LOG10($AL107)-LOG10(MROUND($AL107,2)))+AZ107)</f>
        <v>#DIV/0!</v>
      </c>
      <c r="BQ107" s="151" t="e">
        <f>IF($AL107&lt;2,LOOKUP(CONCATENATE($D107,IF($E107&gt;=1000,$E107,CONCATENATE(0,$E107)),"02"),SilencerParams!$E$3:$E$98,SilencerParams!Y$3:Y$98)/(LOG10(2)-LOG10(0.0001))*(LOG10($AL107)-LOG10(0.0001)),(BI107-BA107)/(LOG10(IF(MROUND($AL107,2)&lt;=$AL107,MROUND($AL107,2)+2,MROUND($AL107,2)-2))-LOG10(MROUND($AL107,2)))*(LOG10($AL107)-LOG10(MROUND($AL107,2)))+BA107)</f>
        <v>#DIV/0!</v>
      </c>
      <c r="BR107" s="151" t="e">
        <f>IF($AL107&lt;2,LOOKUP(CONCATENATE($D107,IF($E107&gt;=1000,$E107,CONCATENATE(0,$E107)),"02"),SilencerParams!$E$3:$E$98,SilencerParams!Z$3:Z$98)/(LOG10(2)-LOG10(0.0001))*(LOG10($AL107)-LOG10(0.0001)),(BJ107-BB107)/(LOG10(IF(MROUND($AL107,2)&lt;=$AL107,MROUND($AL107,2)+2,MROUND($AL107,2)-2))-LOG10(MROUND($AL107,2)))*(LOG10($AL107)-LOG10(MROUND($AL107,2)))+BB107)</f>
        <v>#DIV/0!</v>
      </c>
      <c r="BS107" s="24" t="e">
        <f t="shared" si="45"/>
        <v>#DIV/0!</v>
      </c>
      <c r="BT107" s="24" t="e">
        <f t="shared" si="46"/>
        <v>#DIV/0!</v>
      </c>
      <c r="BU107" s="24" t="e">
        <f t="shared" si="47"/>
        <v>#DIV/0!</v>
      </c>
      <c r="BV107" s="24" t="e">
        <f t="shared" si="48"/>
        <v>#DIV/0!</v>
      </c>
      <c r="BW107" s="24" t="e">
        <f t="shared" si="49"/>
        <v>#DIV/0!</v>
      </c>
      <c r="BX107" s="24" t="e">
        <f t="shared" si="50"/>
        <v>#DIV/0!</v>
      </c>
      <c r="BY107" s="24" t="e">
        <f t="shared" si="51"/>
        <v>#DIV/0!</v>
      </c>
      <c r="BZ107" s="24" t="e">
        <f t="shared" si="52"/>
        <v>#DIV/0!</v>
      </c>
      <c r="CA107" s="24" t="e">
        <f>10*LOG10(IF(BS107="",0,POWER(10,((BS107+'ModelParams Lw'!$O$4)/10))) +IF(BT107="",0,POWER(10,((BT107+'ModelParams Lw'!$P$4)/10))) +IF(BU107="",0,POWER(10,((BU107+'ModelParams Lw'!$Q$4)/10))) +IF(BV107="",0,POWER(10,((BV107+'ModelParams Lw'!$R$4)/10))) +IF(BW107="",0,POWER(10,((BW107+'ModelParams Lw'!$S$4)/10))) +IF(BX107="",0,POWER(10,((BX107+'ModelParams Lw'!$T$4)/10))) +IF(BY107="",0,POWER(10,((BY107+'ModelParams Lw'!$U$4)/10)))+IF(BZ107="",0,POWER(10,((BZ107+'ModelParams Lw'!$V$4)/10))))</f>
        <v>#DIV/0!</v>
      </c>
      <c r="CB107" s="24" t="e">
        <f t="shared" si="53"/>
        <v>#DIV/0!</v>
      </c>
      <c r="CC107" s="24" t="e">
        <f>(BS107-'ModelParams Lw'!O$10)/'ModelParams Lw'!O$11</f>
        <v>#DIV/0!</v>
      </c>
      <c r="CD107" s="24" t="e">
        <f>(BT107-'ModelParams Lw'!P$10)/'ModelParams Lw'!P$11</f>
        <v>#DIV/0!</v>
      </c>
      <c r="CE107" s="24" t="e">
        <f>(BU107-'ModelParams Lw'!Q$10)/'ModelParams Lw'!Q$11</f>
        <v>#DIV/0!</v>
      </c>
      <c r="CF107" s="24" t="e">
        <f>(BV107-'ModelParams Lw'!R$10)/'ModelParams Lw'!R$11</f>
        <v>#DIV/0!</v>
      </c>
      <c r="CG107" s="24" t="e">
        <f>(BW107-'ModelParams Lw'!S$10)/'ModelParams Lw'!S$11</f>
        <v>#DIV/0!</v>
      </c>
      <c r="CH107" s="24" t="e">
        <f>(BX107-'ModelParams Lw'!T$10)/'ModelParams Lw'!T$11</f>
        <v>#DIV/0!</v>
      </c>
      <c r="CI107" s="24" t="e">
        <f>(BY107-'ModelParams Lw'!U$10)/'ModelParams Lw'!U$11</f>
        <v>#DIV/0!</v>
      </c>
      <c r="CJ107" s="24" t="e">
        <f>(BZ107-'ModelParams Lw'!V$10)/'ModelParams Lw'!V$11</f>
        <v>#DIV/0!</v>
      </c>
      <c r="CK107" s="24">
        <f>IF(Calcul!$E112="SW",'ModelParams Lw'!C$18+'ModelParams Lw'!C$19*LOG(CK$3)+'ModelParams Lw'!C$20*(PI()/4*($D107/1000)^2),IF('ModelParams Lw'!C$21+'ModelParams Lw'!C$22*LOG(CK$3)+'ModelParams Lw'!C$23*(PI()/4*($D107/1000)^2)&lt;'ModelParams Lw'!C$18+'ModelParams Lw'!C$19*LOG(CK$3)+'ModelParams Lw'!C$20*(PI()/4*($D107/1000)^2),'ModelParams Lw'!C$18+'ModelParams Lw'!C$19*LOG(CK$3)+'ModelParams Lw'!C$20*(PI()/4*($D107/1000)^2),'ModelParams Lw'!C$21+'ModelParams Lw'!C$22*LOG(CK$3)+'ModelParams Lw'!C$23*(PI()/4*($D107/1000)^2)))</f>
        <v>31.246735224896717</v>
      </c>
      <c r="CL107" s="24">
        <f>IF(Calcul!$E112="SW",'ModelParams Lw'!D$18+'ModelParams Lw'!D$19*LOG(CL$3)+'ModelParams Lw'!D$20*(PI()/4*($D107/1000)^2),IF('ModelParams Lw'!D$21+'ModelParams Lw'!D$22*LOG(CL$3)+'ModelParams Lw'!D$23*(PI()/4*($D107/1000)^2)&lt;'ModelParams Lw'!D$18+'ModelParams Lw'!D$19*LOG(CL$3)+'ModelParams Lw'!D$20*(PI()/4*($D107/1000)^2),'ModelParams Lw'!D$18+'ModelParams Lw'!D$19*LOG(CL$3)+'ModelParams Lw'!D$20*(PI()/4*($D107/1000)^2),'ModelParams Lw'!D$21+'ModelParams Lw'!D$22*LOG(CL$3)+'ModelParams Lw'!D$23*(PI()/4*($D107/1000)^2)))</f>
        <v>39.203910379364636</v>
      </c>
      <c r="CM107" s="24">
        <f>IF(Calcul!$E112="SW",'ModelParams Lw'!E$18+'ModelParams Lw'!E$19*LOG(CM$3)+'ModelParams Lw'!E$20*(PI()/4*($D107/1000)^2),IF('ModelParams Lw'!E$21+'ModelParams Lw'!E$22*LOG(CM$3)+'ModelParams Lw'!E$23*(PI()/4*($D107/1000)^2)&lt;'ModelParams Lw'!E$18+'ModelParams Lw'!E$19*LOG(CM$3)+'ModelParams Lw'!E$20*(PI()/4*($D107/1000)^2),'ModelParams Lw'!E$18+'ModelParams Lw'!E$19*LOG(CM$3)+'ModelParams Lw'!E$20*(PI()/4*($D107/1000)^2),'ModelParams Lw'!E$21+'ModelParams Lw'!E$22*LOG(CM$3)+'ModelParams Lw'!E$23*(PI()/4*($D107/1000)^2)))</f>
        <v>38.761096154158118</v>
      </c>
      <c r="CN107" s="24">
        <f>IF(Calcul!$E112="SW",'ModelParams Lw'!F$18+'ModelParams Lw'!F$19*LOG(CN$3)+'ModelParams Lw'!F$20*(PI()/4*($D107/1000)^2),IF('ModelParams Lw'!F$21+'ModelParams Lw'!F$22*LOG(CN$3)+'ModelParams Lw'!F$23*(PI()/4*($D107/1000)^2)&lt;'ModelParams Lw'!F$18+'ModelParams Lw'!F$19*LOG(CN$3)+'ModelParams Lw'!F$20*(PI()/4*($D107/1000)^2),'ModelParams Lw'!F$18+'ModelParams Lw'!F$19*LOG(CN$3)+'ModelParams Lw'!F$20*(PI()/4*($D107/1000)^2),'ModelParams Lw'!F$21+'ModelParams Lw'!F$22*LOG(CN$3)+'ModelParams Lw'!F$23*(PI()/4*($D107/1000)^2)))</f>
        <v>42.457901012674256</v>
      </c>
      <c r="CO107" s="24">
        <f>IF(Calcul!$E112="SW",'ModelParams Lw'!G$18+'ModelParams Lw'!G$19*LOG(CO$3)+'ModelParams Lw'!G$20*(PI()/4*($D107/1000)^2),IF('ModelParams Lw'!G$21+'ModelParams Lw'!G$22*LOG(CO$3)+'ModelParams Lw'!G$23*(PI()/4*($D107/1000)^2)&lt;'ModelParams Lw'!G$18+'ModelParams Lw'!G$19*LOG(CO$3)+'ModelParams Lw'!G$20*(PI()/4*($D107/1000)^2),'ModelParams Lw'!G$18+'ModelParams Lw'!G$19*LOG(CO$3)+'ModelParams Lw'!G$20*(PI()/4*($D107/1000)^2),'ModelParams Lw'!G$21+'ModelParams Lw'!G$22*LOG(CO$3)+'ModelParams Lw'!G$23*(PI()/4*($D107/1000)^2)))</f>
        <v>39.983812335865188</v>
      </c>
      <c r="CP107" s="24">
        <f>IF(Calcul!$E112="SW",'ModelParams Lw'!H$18+'ModelParams Lw'!H$19*LOG(CP$3)+'ModelParams Lw'!H$20*(PI()/4*($D107/1000)^2),IF('ModelParams Lw'!H$21+'ModelParams Lw'!H$22*LOG(CP$3)+'ModelParams Lw'!H$23*(PI()/4*($D107/1000)^2)&lt;'ModelParams Lw'!H$18+'ModelParams Lw'!H$19*LOG(CP$3)+'ModelParams Lw'!H$20*(PI()/4*($D107/1000)^2),'ModelParams Lw'!H$18+'ModelParams Lw'!H$19*LOG(CP$3)+'ModelParams Lw'!H$20*(PI()/4*($D107/1000)^2),'ModelParams Lw'!H$21+'ModelParams Lw'!H$22*LOG(CP$3)+'ModelParams Lw'!H$23*(PI()/4*($D107/1000)^2)))</f>
        <v>40.306137042572608</v>
      </c>
      <c r="CQ107" s="24">
        <f>IF(Calcul!$E112="SW",'ModelParams Lw'!I$18+'ModelParams Lw'!I$19*LOG(CQ$3)+'ModelParams Lw'!I$20*(PI()/4*($D107/1000)^2),IF('ModelParams Lw'!I$21+'ModelParams Lw'!I$22*LOG(CQ$3)+'ModelParams Lw'!I$23*(PI()/4*($D107/1000)^2)&lt;'ModelParams Lw'!I$18+'ModelParams Lw'!I$19*LOG(CQ$3)+'ModelParams Lw'!I$20*(PI()/4*($D107/1000)^2),'ModelParams Lw'!I$18+'ModelParams Lw'!I$19*LOG(CQ$3)+'ModelParams Lw'!I$20*(PI()/4*($D107/1000)^2),'ModelParams Lw'!I$21+'ModelParams Lw'!I$22*LOG(CQ$3)+'ModelParams Lw'!I$23*(PI()/4*($D107/1000)^2)))</f>
        <v>35.604370798776131</v>
      </c>
      <c r="CR107" s="24">
        <f>IF(Calcul!$E112="SW",'ModelParams Lw'!J$18+'ModelParams Lw'!J$19*LOG(CR$3)+'ModelParams Lw'!J$20*(PI()/4*($D107/1000)^2),IF('ModelParams Lw'!J$21+'ModelParams Lw'!J$22*LOG(CR$3)+'ModelParams Lw'!J$23*(PI()/4*($D107/1000)^2)&lt;'ModelParams Lw'!J$18+'ModelParams Lw'!J$19*LOG(CR$3)+'ModelParams Lw'!J$20*(PI()/4*($D107/1000)^2),'ModelParams Lw'!J$18+'ModelParams Lw'!J$19*LOG(CR$3)+'ModelParams Lw'!J$20*(PI()/4*($D107/1000)^2),'ModelParams Lw'!J$21+'ModelParams Lw'!J$22*LOG(CR$3)+'ModelParams Lw'!J$23*(PI()/4*($D107/1000)^2)))</f>
        <v>26.405199060578074</v>
      </c>
      <c r="CS107" s="24" t="e">
        <f t="shared" si="30"/>
        <v>#DIV/0!</v>
      </c>
      <c r="CT107" s="24" t="e">
        <f t="shared" si="31"/>
        <v>#DIV/0!</v>
      </c>
      <c r="CU107" s="24" t="e">
        <f t="shared" si="32"/>
        <v>#DIV/0!</v>
      </c>
      <c r="CV107" s="24" t="e">
        <f t="shared" si="33"/>
        <v>#DIV/0!</v>
      </c>
      <c r="CW107" s="24" t="e">
        <f t="shared" si="34"/>
        <v>#DIV/0!</v>
      </c>
      <c r="CX107" s="24" t="e">
        <f t="shared" si="35"/>
        <v>#DIV/0!</v>
      </c>
      <c r="CY107" s="24" t="e">
        <f t="shared" si="36"/>
        <v>#DIV/0!</v>
      </c>
      <c r="CZ107" s="24" t="e">
        <f t="shared" si="37"/>
        <v>#DIV/0!</v>
      </c>
      <c r="DA107" s="24" t="e">
        <f>10*LOG10(IF(CS107="",0,POWER(10,((CS107+'ModelParams Lw'!$O$4)/10))) +IF(CT107="",0,POWER(10,((CT107+'ModelParams Lw'!$P$4)/10))) +IF(CU107="",0,POWER(10,((CU107+'ModelParams Lw'!$Q$4)/10))) +IF(CV107="",0,POWER(10,((CV107+'ModelParams Lw'!$R$4)/10))) +IF(CW107="",0,POWER(10,((CW107+'ModelParams Lw'!$S$4)/10))) +IF(CX107="",0,POWER(10,((CX107+'ModelParams Lw'!$T$4)/10))) +IF(CY107="",0,POWER(10,((CY107+'ModelParams Lw'!$U$4)/10)))+IF(CZ107="",0,POWER(10,((CZ107+'ModelParams Lw'!$V$4)/10))))</f>
        <v>#DIV/0!</v>
      </c>
      <c r="DB107" s="24" t="e">
        <f t="shared" si="54"/>
        <v>#DIV/0!</v>
      </c>
      <c r="DC107" s="24" t="e">
        <f>(CS107-'ModelParams Lw'!$O$10)/'ModelParams Lw'!$O$11</f>
        <v>#DIV/0!</v>
      </c>
      <c r="DD107" s="24" t="e">
        <f>(CT107-'ModelParams Lw'!$P$10)/'ModelParams Lw'!$P$11</f>
        <v>#DIV/0!</v>
      </c>
      <c r="DE107" s="24" t="e">
        <f>(CU107-'ModelParams Lw'!$Q$10)/'ModelParams Lw'!$Q$11</f>
        <v>#DIV/0!</v>
      </c>
      <c r="DF107" s="24" t="e">
        <f>(CV107-'ModelParams Lw'!$R$10)/'ModelParams Lw'!$R$11</f>
        <v>#DIV/0!</v>
      </c>
      <c r="DG107" s="24" t="e">
        <f>(CW107-'ModelParams Lw'!$S$10)/'ModelParams Lw'!$S$11</f>
        <v>#DIV/0!</v>
      </c>
      <c r="DH107" s="24" t="e">
        <f>(CX107-'ModelParams Lw'!$T$10)/'ModelParams Lw'!$T$11</f>
        <v>#DIV/0!</v>
      </c>
      <c r="DI107" s="24" t="e">
        <f>(CY107-'ModelParams Lw'!$U$10)/'ModelParams Lw'!$U$11</f>
        <v>#DIV/0!</v>
      </c>
      <c r="DJ107" s="24" t="e">
        <f>(CZ107-'ModelParams Lw'!$V$10)/'ModelParams Lw'!$V$11</f>
        <v>#DIV/0!</v>
      </c>
    </row>
    <row r="108" spans="1:114">
      <c r="A108" s="12">
        <f>Calcul!B110</f>
        <v>0</v>
      </c>
      <c r="B108" s="12">
        <f t="shared" si="38"/>
        <v>0</v>
      </c>
      <c r="C108" s="12">
        <f>Calcul!C110</f>
        <v>0</v>
      </c>
      <c r="D108" s="12">
        <f>Calcul!D113</f>
        <v>0</v>
      </c>
      <c r="E108" s="12">
        <f t="shared" si="39"/>
        <v>400</v>
      </c>
      <c r="F108" s="12">
        <f t="shared" si="40"/>
        <v>900</v>
      </c>
      <c r="G108" s="12" t="e">
        <f t="shared" si="41"/>
        <v>#DIV/0!</v>
      </c>
      <c r="H108" s="24" t="e">
        <f t="shared" si="42"/>
        <v>#DIV/0!</v>
      </c>
      <c r="I108" s="24">
        <f>'ModelParams Lw'!$B$6*EXP('ModelParams Lw'!$C$6*D108)</f>
        <v>-0.98585217513044054</v>
      </c>
      <c r="J108" s="24">
        <f>'ModelParams Lw'!$B$7*D108^2+'ModelParams Lw'!$C$7*D108+'ModelParams Lw'!$D$7</f>
        <v>-7.1</v>
      </c>
      <c r="K108" s="24">
        <f>'ModelParams Lw'!$B$8*D108^2+'ModelParams Lw'!$C$8*D108+'ModelParams Lw'!$D$8</f>
        <v>46.485999999999997</v>
      </c>
      <c r="L108" s="21" t="e">
        <f t="shared" si="56"/>
        <v>#DIV/0!</v>
      </c>
      <c r="M108" s="21" t="e">
        <f t="shared" si="55"/>
        <v>#DIV/0!</v>
      </c>
      <c r="N108" s="21" t="e">
        <f t="shared" si="55"/>
        <v>#DIV/0!</v>
      </c>
      <c r="O108" s="21" t="e">
        <f t="shared" si="55"/>
        <v>#DIV/0!</v>
      </c>
      <c r="P108" s="21" t="e">
        <f t="shared" si="55"/>
        <v>#DIV/0!</v>
      </c>
      <c r="Q108" s="21" t="e">
        <f t="shared" si="55"/>
        <v>#DIV/0!</v>
      </c>
      <c r="R108" s="21" t="e">
        <f t="shared" si="55"/>
        <v>#DIV/0!</v>
      </c>
      <c r="S108" s="21" t="e">
        <f t="shared" si="55"/>
        <v>#DIV/0!</v>
      </c>
      <c r="T108" s="24" t="e">
        <f>'ModelParams Lw'!$B$3+'ModelParams Lw'!$B$4*LOG10($B108/3600/(PI()/4*($D108/1000)^2))+'ModelParams Lw'!$B$5*LOG10(2*$H108/(1.2*($B108/3600/(PI()/4*($D108/1000)^2))^2))+10*LOG10($D108/1000)+L108</f>
        <v>#DIV/0!</v>
      </c>
      <c r="U108" s="24" t="e">
        <f>'ModelParams Lw'!$B$3+'ModelParams Lw'!$B$4*LOG10($B108/3600/(PI()/4*($D108/1000)^2))+'ModelParams Lw'!$B$5*LOG10(2*$H108/(1.2*($B108/3600/(PI()/4*($D108/1000)^2))^2))+10*LOG10($D108/1000)+M108</f>
        <v>#DIV/0!</v>
      </c>
      <c r="V108" s="24" t="e">
        <f>'ModelParams Lw'!$B$3+'ModelParams Lw'!$B$4*LOG10($B108/3600/(PI()/4*($D108/1000)^2))+'ModelParams Lw'!$B$5*LOG10(2*$H108/(1.2*($B108/3600/(PI()/4*($D108/1000)^2))^2))+10*LOG10($D108/1000)+N108</f>
        <v>#DIV/0!</v>
      </c>
      <c r="W108" s="24" t="e">
        <f>'ModelParams Lw'!$B$3+'ModelParams Lw'!$B$4*LOG10($B108/3600/(PI()/4*($D108/1000)^2))+'ModelParams Lw'!$B$5*LOG10(2*$H108/(1.2*($B108/3600/(PI()/4*($D108/1000)^2))^2))+10*LOG10($D108/1000)+O108</f>
        <v>#DIV/0!</v>
      </c>
      <c r="X108" s="24" t="e">
        <f>'ModelParams Lw'!$B$3+'ModelParams Lw'!$B$4*LOG10($B108/3600/(PI()/4*($D108/1000)^2))+'ModelParams Lw'!$B$5*LOG10(2*$H108/(1.2*($B108/3600/(PI()/4*($D108/1000)^2))^2))+10*LOG10($D108/1000)+P108</f>
        <v>#DIV/0!</v>
      </c>
      <c r="Y108" s="24" t="e">
        <f>'ModelParams Lw'!$B$3+'ModelParams Lw'!$B$4*LOG10($B108/3600/(PI()/4*($D108/1000)^2))+'ModelParams Lw'!$B$5*LOG10(2*$H108/(1.2*($B108/3600/(PI()/4*($D108/1000)^2))^2))+10*LOG10($D108/1000)+Q108</f>
        <v>#DIV/0!</v>
      </c>
      <c r="Z108" s="24" t="e">
        <f>'ModelParams Lw'!$B$3+'ModelParams Lw'!$B$4*LOG10($B108/3600/(PI()/4*($D108/1000)^2))+'ModelParams Lw'!$B$5*LOG10(2*$H108/(1.2*($B108/3600/(PI()/4*($D108/1000)^2))^2))+10*LOG10($D108/1000)+R108</f>
        <v>#DIV/0!</v>
      </c>
      <c r="AA108" s="24" t="e">
        <f>'ModelParams Lw'!$B$3+'ModelParams Lw'!$B$4*LOG10($B108/3600/(PI()/4*($D108/1000)^2))+'ModelParams Lw'!$B$5*LOG10(2*$H108/(1.2*($B108/3600/(PI()/4*($D108/1000)^2))^2))+10*LOG10($D108/1000)+S108</f>
        <v>#DIV/0!</v>
      </c>
      <c r="AB108" s="24" t="e">
        <f>10*LOG10(IF(T108="",0,POWER(10,((T108+'ModelParams Lw'!$O$4)/10))) +IF(U108="",0,POWER(10,((U108+'ModelParams Lw'!$P$4)/10))) +IF(V108="",0,POWER(10,((V108+'ModelParams Lw'!$Q$4)/10))) +IF(W108="",0,POWER(10,((W108+'ModelParams Lw'!$R$4)/10))) +IF(X108="",0,POWER(10,((X108+'ModelParams Lw'!$S$4)/10))) +IF(Y108="",0,POWER(10,((Y108+'ModelParams Lw'!$T$4)/10))) +IF(Z108="",0,POWER(10,((Z108+'ModelParams Lw'!$U$4)/10)))+IF(AA108="",0,POWER(10,((AA108+'ModelParams Lw'!$V$4)/10))))</f>
        <v>#DIV/0!</v>
      </c>
      <c r="AC108" s="24" t="e">
        <f t="shared" si="43"/>
        <v>#DIV/0!</v>
      </c>
      <c r="AD108" s="24" t="e">
        <f>(T108-'ModelParams Lw'!O$10)/'ModelParams Lw'!O$11</f>
        <v>#DIV/0!</v>
      </c>
      <c r="AE108" s="24" t="e">
        <f>(U108-'ModelParams Lw'!P$10)/'ModelParams Lw'!P$11</f>
        <v>#DIV/0!</v>
      </c>
      <c r="AF108" s="24" t="e">
        <f>(V108-'ModelParams Lw'!Q$10)/'ModelParams Lw'!Q$11</f>
        <v>#DIV/0!</v>
      </c>
      <c r="AG108" s="24" t="e">
        <f>(W108-'ModelParams Lw'!R$10)/'ModelParams Lw'!R$11</f>
        <v>#DIV/0!</v>
      </c>
      <c r="AH108" s="24" t="e">
        <f>(X108-'ModelParams Lw'!S$10)/'ModelParams Lw'!S$11</f>
        <v>#DIV/0!</v>
      </c>
      <c r="AI108" s="24" t="e">
        <f>(Y108-'ModelParams Lw'!T$10)/'ModelParams Lw'!T$11</f>
        <v>#DIV/0!</v>
      </c>
      <c r="AJ108" s="24" t="e">
        <f>(Z108-'ModelParams Lw'!U$10)/'ModelParams Lw'!U$11</f>
        <v>#DIV/0!</v>
      </c>
      <c r="AK108" s="24" t="e">
        <f>(AA108-'ModelParams Lw'!V$10)/'ModelParams Lw'!V$11</f>
        <v>#DIV/0!</v>
      </c>
      <c r="AL108" s="24" t="e">
        <f t="shared" si="44"/>
        <v>#DIV/0!</v>
      </c>
      <c r="AM108" s="24" t="e">
        <f>LOOKUP($G108,SilencerParams!$E$3:$E$98,SilencerParams!K$3:K$98)</f>
        <v>#DIV/0!</v>
      </c>
      <c r="AN108" s="24" t="e">
        <f>LOOKUP($G108,SilencerParams!$E$3:$E$98,SilencerParams!L$3:L$98)</f>
        <v>#DIV/0!</v>
      </c>
      <c r="AO108" s="24" t="e">
        <f>LOOKUP($G108,SilencerParams!$E$3:$E$98,SilencerParams!M$3:M$98)</f>
        <v>#DIV/0!</v>
      </c>
      <c r="AP108" s="24" t="e">
        <f>LOOKUP($G108,SilencerParams!$E$3:$E$98,SilencerParams!N$3:N$98)</f>
        <v>#DIV/0!</v>
      </c>
      <c r="AQ108" s="24" t="e">
        <f>LOOKUP($G108,SilencerParams!$E$3:$E$98,SilencerParams!O$3:O$98)</f>
        <v>#DIV/0!</v>
      </c>
      <c r="AR108" s="24" t="e">
        <f>LOOKUP($G108,SilencerParams!$E$3:$E$98,SilencerParams!P$3:P$98)</f>
        <v>#DIV/0!</v>
      </c>
      <c r="AS108" s="24" t="e">
        <f>LOOKUP($G108,SilencerParams!$E$3:$E$98,SilencerParams!Q$3:Q$98)</f>
        <v>#DIV/0!</v>
      </c>
      <c r="AT108" s="24" t="e">
        <f>LOOKUP($G108,SilencerParams!$E$3:$E$98,SilencerParams!R$3:R$98)</f>
        <v>#DIV/0!</v>
      </c>
      <c r="AU108" s="151" t="e">
        <f>LOOKUP($G108,SilencerParams!$E$3:$E$98,SilencerParams!S$3:S$98)</f>
        <v>#DIV/0!</v>
      </c>
      <c r="AV108" s="151" t="e">
        <f>LOOKUP($G108,SilencerParams!$E$3:$E$98,SilencerParams!T$3:T$98)</f>
        <v>#DIV/0!</v>
      </c>
      <c r="AW108" s="151" t="e">
        <f>LOOKUP($G108,SilencerParams!$E$3:$E$98,SilencerParams!U$3:U$98)</f>
        <v>#DIV/0!</v>
      </c>
      <c r="AX108" s="151" t="e">
        <f>LOOKUP($G108,SilencerParams!$E$3:$E$98,SilencerParams!V$3:V$98)</f>
        <v>#DIV/0!</v>
      </c>
      <c r="AY108" s="151" t="e">
        <f>LOOKUP($G108,SilencerParams!$E$3:$E$98,SilencerParams!W$3:W$98)</f>
        <v>#DIV/0!</v>
      </c>
      <c r="AZ108" s="151" t="e">
        <f>LOOKUP($G108,SilencerParams!$E$3:$E$98,SilencerParams!X$3:X$98)</f>
        <v>#DIV/0!</v>
      </c>
      <c r="BA108" s="151" t="e">
        <f>LOOKUP($G108,SilencerParams!$E$3:$E$98,SilencerParams!Y$3:Y$98)</f>
        <v>#DIV/0!</v>
      </c>
      <c r="BB108" s="151" t="e">
        <f>LOOKUP($G108,SilencerParams!$E$3:$E$98,SilencerParams!Z$3:Z$98)</f>
        <v>#DIV/0!</v>
      </c>
      <c r="BC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S$3:S$98)</f>
        <v>#DIV/0!</v>
      </c>
      <c r="BD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T$3:T$98)</f>
        <v>#DIV/0!</v>
      </c>
      <c r="BE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U$3:U$98)</f>
        <v>#DIV/0!</v>
      </c>
      <c r="BF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V$3:V$98)</f>
        <v>#DIV/0!</v>
      </c>
      <c r="BG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W$3:W$98)</f>
        <v>#DIV/0!</v>
      </c>
      <c r="BH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X$3:X$98)</f>
        <v>#DIV/0!</v>
      </c>
      <c r="BI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Y$3:Y$98)</f>
        <v>#DIV/0!</v>
      </c>
      <c r="BJ108" s="151" t="e">
        <f>LOOKUP(IF(MROUND($AL108,2)&lt;=$AL108,CONCATENATE($D108,IF($F108&gt;=1000,$F108,CONCATENATE(0,$F108)),CONCATENATE(0,MROUND($AL108,2)+2)),CONCATENATE($D108,IF($F108&gt;=1000,$F108,CONCATENATE(0,$F108)),CONCATENATE(0,MROUND($AL108,2)-2))),SilencerParams!$E$3:$E$98,SilencerParams!Z$3:Z$98)</f>
        <v>#DIV/0!</v>
      </c>
      <c r="BK108" s="151" t="e">
        <f>IF($AL108&lt;2,LOOKUP(CONCATENATE($D108,IF($E108&gt;=1000,$E108,CONCATENATE(0,$E108)),"02"),SilencerParams!$E$3:$E$98,SilencerParams!S$3:S$98)/(LOG10(2)-LOG10(0.0001))*(LOG10($AL108)-LOG10(0.0001)),(BC108-AU108)/(LOG10(IF(MROUND($AL108,2)&lt;=$AL108,MROUND($AL108,2)+2,MROUND($AL108,2)-2))-LOG10(MROUND($AL108,2)))*(LOG10($AL108)-LOG10(MROUND($AL108,2)))+AU108)</f>
        <v>#DIV/0!</v>
      </c>
      <c r="BL108" s="151" t="e">
        <f>IF($AL108&lt;2,LOOKUP(CONCATENATE($D108,IF($E108&gt;=1000,$E108,CONCATENATE(0,$E108)),"02"),SilencerParams!$E$3:$E$98,SilencerParams!T$3:T$98)/(LOG10(2)-LOG10(0.0001))*(LOG10($AL108)-LOG10(0.0001)),(BD108-AV108)/(LOG10(IF(MROUND($AL108,2)&lt;=$AL108,MROUND($AL108,2)+2,MROUND($AL108,2)-2))-LOG10(MROUND($AL108,2)))*(LOG10($AL108)-LOG10(MROUND($AL108,2)))+AV108)</f>
        <v>#DIV/0!</v>
      </c>
      <c r="BM108" s="151" t="e">
        <f>IF($AL108&lt;2,LOOKUP(CONCATENATE($D108,IF($E108&gt;=1000,$E108,CONCATENATE(0,$E108)),"02"),SilencerParams!$E$3:$E$98,SilencerParams!U$3:U$98)/(LOG10(2)-LOG10(0.0001))*(LOG10($AL108)-LOG10(0.0001)),(BE108-AW108)/(LOG10(IF(MROUND($AL108,2)&lt;=$AL108,MROUND($AL108,2)+2,MROUND($AL108,2)-2))-LOG10(MROUND($AL108,2)))*(LOG10($AL108)-LOG10(MROUND($AL108,2)))+AW108)</f>
        <v>#DIV/0!</v>
      </c>
      <c r="BN108" s="151" t="e">
        <f>IF($AL108&lt;2,LOOKUP(CONCATENATE($D108,IF($E108&gt;=1000,$E108,CONCATENATE(0,$E108)),"02"),SilencerParams!$E$3:$E$98,SilencerParams!V$3:V$98)/(LOG10(2)-LOG10(0.0001))*(LOG10($AL108)-LOG10(0.0001)),(BF108-AX108)/(LOG10(IF(MROUND($AL108,2)&lt;=$AL108,MROUND($AL108,2)+2,MROUND($AL108,2)-2))-LOG10(MROUND($AL108,2)))*(LOG10($AL108)-LOG10(MROUND($AL108,2)))+AX108)</f>
        <v>#DIV/0!</v>
      </c>
      <c r="BO108" s="151" t="e">
        <f>IF($AL108&lt;2,LOOKUP(CONCATENATE($D108,IF($E108&gt;=1000,$E108,CONCATENATE(0,$E108)),"02"),SilencerParams!$E$3:$E$98,SilencerParams!W$3:W$98)/(LOG10(2)-LOG10(0.0001))*(LOG10($AL108)-LOG10(0.0001)),(BG108-AY108)/(LOG10(IF(MROUND($AL108,2)&lt;=$AL108,MROUND($AL108,2)+2,MROUND($AL108,2)-2))-LOG10(MROUND($AL108,2)))*(LOG10($AL108)-LOG10(MROUND($AL108,2)))+AY108)</f>
        <v>#DIV/0!</v>
      </c>
      <c r="BP108" s="151" t="e">
        <f>IF($AL108&lt;2,LOOKUP(CONCATENATE($D108,IF($E108&gt;=1000,$E108,CONCATENATE(0,$E108)),"02"),SilencerParams!$E$3:$E$98,SilencerParams!X$3:X$98)/(LOG10(2)-LOG10(0.0001))*(LOG10($AL108)-LOG10(0.0001)),(BH108-AZ108)/(LOG10(IF(MROUND($AL108,2)&lt;=$AL108,MROUND($AL108,2)+2,MROUND($AL108,2)-2))-LOG10(MROUND($AL108,2)))*(LOG10($AL108)-LOG10(MROUND($AL108,2)))+AZ108)</f>
        <v>#DIV/0!</v>
      </c>
      <c r="BQ108" s="151" t="e">
        <f>IF($AL108&lt;2,LOOKUP(CONCATENATE($D108,IF($E108&gt;=1000,$E108,CONCATENATE(0,$E108)),"02"),SilencerParams!$E$3:$E$98,SilencerParams!Y$3:Y$98)/(LOG10(2)-LOG10(0.0001))*(LOG10($AL108)-LOG10(0.0001)),(BI108-BA108)/(LOG10(IF(MROUND($AL108,2)&lt;=$AL108,MROUND($AL108,2)+2,MROUND($AL108,2)-2))-LOG10(MROUND($AL108,2)))*(LOG10($AL108)-LOG10(MROUND($AL108,2)))+BA108)</f>
        <v>#DIV/0!</v>
      </c>
      <c r="BR108" s="151" t="e">
        <f>IF($AL108&lt;2,LOOKUP(CONCATENATE($D108,IF($E108&gt;=1000,$E108,CONCATENATE(0,$E108)),"02"),SilencerParams!$E$3:$E$98,SilencerParams!Z$3:Z$98)/(LOG10(2)-LOG10(0.0001))*(LOG10($AL108)-LOG10(0.0001)),(BJ108-BB108)/(LOG10(IF(MROUND($AL108,2)&lt;=$AL108,MROUND($AL108,2)+2,MROUND($AL108,2)-2))-LOG10(MROUND($AL108,2)))*(LOG10($AL108)-LOG10(MROUND($AL108,2)))+BB108)</f>
        <v>#DIV/0!</v>
      </c>
      <c r="BS108" s="24" t="e">
        <f t="shared" si="45"/>
        <v>#DIV/0!</v>
      </c>
      <c r="BT108" s="24" t="e">
        <f t="shared" si="46"/>
        <v>#DIV/0!</v>
      </c>
      <c r="BU108" s="24" t="e">
        <f t="shared" si="47"/>
        <v>#DIV/0!</v>
      </c>
      <c r="BV108" s="24" t="e">
        <f t="shared" si="48"/>
        <v>#DIV/0!</v>
      </c>
      <c r="BW108" s="24" t="e">
        <f t="shared" si="49"/>
        <v>#DIV/0!</v>
      </c>
      <c r="BX108" s="24" t="e">
        <f t="shared" si="50"/>
        <v>#DIV/0!</v>
      </c>
      <c r="BY108" s="24" t="e">
        <f t="shared" si="51"/>
        <v>#DIV/0!</v>
      </c>
      <c r="BZ108" s="24" t="e">
        <f t="shared" si="52"/>
        <v>#DIV/0!</v>
      </c>
      <c r="CA108" s="24" t="e">
        <f>10*LOG10(IF(BS108="",0,POWER(10,((BS108+'ModelParams Lw'!$O$4)/10))) +IF(BT108="",0,POWER(10,((BT108+'ModelParams Lw'!$P$4)/10))) +IF(BU108="",0,POWER(10,((BU108+'ModelParams Lw'!$Q$4)/10))) +IF(BV108="",0,POWER(10,((BV108+'ModelParams Lw'!$R$4)/10))) +IF(BW108="",0,POWER(10,((BW108+'ModelParams Lw'!$S$4)/10))) +IF(BX108="",0,POWER(10,((BX108+'ModelParams Lw'!$T$4)/10))) +IF(BY108="",0,POWER(10,((BY108+'ModelParams Lw'!$U$4)/10)))+IF(BZ108="",0,POWER(10,((BZ108+'ModelParams Lw'!$V$4)/10))))</f>
        <v>#DIV/0!</v>
      </c>
      <c r="CB108" s="24" t="e">
        <f t="shared" si="53"/>
        <v>#DIV/0!</v>
      </c>
      <c r="CC108" s="24" t="e">
        <f>(BS108-'ModelParams Lw'!O$10)/'ModelParams Lw'!O$11</f>
        <v>#DIV/0!</v>
      </c>
      <c r="CD108" s="24" t="e">
        <f>(BT108-'ModelParams Lw'!P$10)/'ModelParams Lw'!P$11</f>
        <v>#DIV/0!</v>
      </c>
      <c r="CE108" s="24" t="e">
        <f>(BU108-'ModelParams Lw'!Q$10)/'ModelParams Lw'!Q$11</f>
        <v>#DIV/0!</v>
      </c>
      <c r="CF108" s="24" t="e">
        <f>(BV108-'ModelParams Lw'!R$10)/'ModelParams Lw'!R$11</f>
        <v>#DIV/0!</v>
      </c>
      <c r="CG108" s="24" t="e">
        <f>(BW108-'ModelParams Lw'!S$10)/'ModelParams Lw'!S$11</f>
        <v>#DIV/0!</v>
      </c>
      <c r="CH108" s="24" t="e">
        <f>(BX108-'ModelParams Lw'!T$10)/'ModelParams Lw'!T$11</f>
        <v>#DIV/0!</v>
      </c>
      <c r="CI108" s="24" t="e">
        <f>(BY108-'ModelParams Lw'!U$10)/'ModelParams Lw'!U$11</f>
        <v>#DIV/0!</v>
      </c>
      <c r="CJ108" s="24" t="e">
        <f>(BZ108-'ModelParams Lw'!V$10)/'ModelParams Lw'!V$11</f>
        <v>#DIV/0!</v>
      </c>
      <c r="CK108" s="24">
        <f>IF(Calcul!$E113="SW",'ModelParams Lw'!C$18+'ModelParams Lw'!C$19*LOG(CK$3)+'ModelParams Lw'!C$20*(PI()/4*($D108/1000)^2),IF('ModelParams Lw'!C$21+'ModelParams Lw'!C$22*LOG(CK$3)+'ModelParams Lw'!C$23*(PI()/4*($D108/1000)^2)&lt;'ModelParams Lw'!C$18+'ModelParams Lw'!C$19*LOG(CK$3)+'ModelParams Lw'!C$20*(PI()/4*($D108/1000)^2),'ModelParams Lw'!C$18+'ModelParams Lw'!C$19*LOG(CK$3)+'ModelParams Lw'!C$20*(PI()/4*($D108/1000)^2),'ModelParams Lw'!C$21+'ModelParams Lw'!C$22*LOG(CK$3)+'ModelParams Lw'!C$23*(PI()/4*($D108/1000)^2)))</f>
        <v>31.246735224896717</v>
      </c>
      <c r="CL108" s="24">
        <f>IF(Calcul!$E113="SW",'ModelParams Lw'!D$18+'ModelParams Lw'!D$19*LOG(CL$3)+'ModelParams Lw'!D$20*(PI()/4*($D108/1000)^2),IF('ModelParams Lw'!D$21+'ModelParams Lw'!D$22*LOG(CL$3)+'ModelParams Lw'!D$23*(PI()/4*($D108/1000)^2)&lt;'ModelParams Lw'!D$18+'ModelParams Lw'!D$19*LOG(CL$3)+'ModelParams Lw'!D$20*(PI()/4*($D108/1000)^2),'ModelParams Lw'!D$18+'ModelParams Lw'!D$19*LOG(CL$3)+'ModelParams Lw'!D$20*(PI()/4*($D108/1000)^2),'ModelParams Lw'!D$21+'ModelParams Lw'!D$22*LOG(CL$3)+'ModelParams Lw'!D$23*(PI()/4*($D108/1000)^2)))</f>
        <v>39.203910379364636</v>
      </c>
      <c r="CM108" s="24">
        <f>IF(Calcul!$E113="SW",'ModelParams Lw'!E$18+'ModelParams Lw'!E$19*LOG(CM$3)+'ModelParams Lw'!E$20*(PI()/4*($D108/1000)^2),IF('ModelParams Lw'!E$21+'ModelParams Lw'!E$22*LOG(CM$3)+'ModelParams Lw'!E$23*(PI()/4*($D108/1000)^2)&lt;'ModelParams Lw'!E$18+'ModelParams Lw'!E$19*LOG(CM$3)+'ModelParams Lw'!E$20*(PI()/4*($D108/1000)^2),'ModelParams Lw'!E$18+'ModelParams Lw'!E$19*LOG(CM$3)+'ModelParams Lw'!E$20*(PI()/4*($D108/1000)^2),'ModelParams Lw'!E$21+'ModelParams Lw'!E$22*LOG(CM$3)+'ModelParams Lw'!E$23*(PI()/4*($D108/1000)^2)))</f>
        <v>38.761096154158118</v>
      </c>
      <c r="CN108" s="24">
        <f>IF(Calcul!$E113="SW",'ModelParams Lw'!F$18+'ModelParams Lw'!F$19*LOG(CN$3)+'ModelParams Lw'!F$20*(PI()/4*($D108/1000)^2),IF('ModelParams Lw'!F$21+'ModelParams Lw'!F$22*LOG(CN$3)+'ModelParams Lw'!F$23*(PI()/4*($D108/1000)^2)&lt;'ModelParams Lw'!F$18+'ModelParams Lw'!F$19*LOG(CN$3)+'ModelParams Lw'!F$20*(PI()/4*($D108/1000)^2),'ModelParams Lw'!F$18+'ModelParams Lw'!F$19*LOG(CN$3)+'ModelParams Lw'!F$20*(PI()/4*($D108/1000)^2),'ModelParams Lw'!F$21+'ModelParams Lw'!F$22*LOG(CN$3)+'ModelParams Lw'!F$23*(PI()/4*($D108/1000)^2)))</f>
        <v>42.457901012674256</v>
      </c>
      <c r="CO108" s="24">
        <f>IF(Calcul!$E113="SW",'ModelParams Lw'!G$18+'ModelParams Lw'!G$19*LOG(CO$3)+'ModelParams Lw'!G$20*(PI()/4*($D108/1000)^2),IF('ModelParams Lw'!G$21+'ModelParams Lw'!G$22*LOG(CO$3)+'ModelParams Lw'!G$23*(PI()/4*($D108/1000)^2)&lt;'ModelParams Lw'!G$18+'ModelParams Lw'!G$19*LOG(CO$3)+'ModelParams Lw'!G$20*(PI()/4*($D108/1000)^2),'ModelParams Lw'!G$18+'ModelParams Lw'!G$19*LOG(CO$3)+'ModelParams Lw'!G$20*(PI()/4*($D108/1000)^2),'ModelParams Lw'!G$21+'ModelParams Lw'!G$22*LOG(CO$3)+'ModelParams Lw'!G$23*(PI()/4*($D108/1000)^2)))</f>
        <v>39.983812335865188</v>
      </c>
      <c r="CP108" s="24">
        <f>IF(Calcul!$E113="SW",'ModelParams Lw'!H$18+'ModelParams Lw'!H$19*LOG(CP$3)+'ModelParams Lw'!H$20*(PI()/4*($D108/1000)^2),IF('ModelParams Lw'!H$21+'ModelParams Lw'!H$22*LOG(CP$3)+'ModelParams Lw'!H$23*(PI()/4*($D108/1000)^2)&lt;'ModelParams Lw'!H$18+'ModelParams Lw'!H$19*LOG(CP$3)+'ModelParams Lw'!H$20*(PI()/4*($D108/1000)^2),'ModelParams Lw'!H$18+'ModelParams Lw'!H$19*LOG(CP$3)+'ModelParams Lw'!H$20*(PI()/4*($D108/1000)^2),'ModelParams Lw'!H$21+'ModelParams Lw'!H$22*LOG(CP$3)+'ModelParams Lw'!H$23*(PI()/4*($D108/1000)^2)))</f>
        <v>40.306137042572608</v>
      </c>
      <c r="CQ108" s="24">
        <f>IF(Calcul!$E113="SW",'ModelParams Lw'!I$18+'ModelParams Lw'!I$19*LOG(CQ$3)+'ModelParams Lw'!I$20*(PI()/4*($D108/1000)^2),IF('ModelParams Lw'!I$21+'ModelParams Lw'!I$22*LOG(CQ$3)+'ModelParams Lw'!I$23*(PI()/4*($D108/1000)^2)&lt;'ModelParams Lw'!I$18+'ModelParams Lw'!I$19*LOG(CQ$3)+'ModelParams Lw'!I$20*(PI()/4*($D108/1000)^2),'ModelParams Lw'!I$18+'ModelParams Lw'!I$19*LOG(CQ$3)+'ModelParams Lw'!I$20*(PI()/4*($D108/1000)^2),'ModelParams Lw'!I$21+'ModelParams Lw'!I$22*LOG(CQ$3)+'ModelParams Lw'!I$23*(PI()/4*($D108/1000)^2)))</f>
        <v>35.604370798776131</v>
      </c>
      <c r="CR108" s="24">
        <f>IF(Calcul!$E113="SW",'ModelParams Lw'!J$18+'ModelParams Lw'!J$19*LOG(CR$3)+'ModelParams Lw'!J$20*(PI()/4*($D108/1000)^2),IF('ModelParams Lw'!J$21+'ModelParams Lw'!J$22*LOG(CR$3)+'ModelParams Lw'!J$23*(PI()/4*($D108/1000)^2)&lt;'ModelParams Lw'!J$18+'ModelParams Lw'!J$19*LOG(CR$3)+'ModelParams Lw'!J$20*(PI()/4*($D108/1000)^2),'ModelParams Lw'!J$18+'ModelParams Lw'!J$19*LOG(CR$3)+'ModelParams Lw'!J$20*(PI()/4*($D108/1000)^2),'ModelParams Lw'!J$21+'ModelParams Lw'!J$22*LOG(CR$3)+'ModelParams Lw'!J$23*(PI()/4*($D108/1000)^2)))</f>
        <v>26.405199060578074</v>
      </c>
      <c r="CS108" s="24" t="e">
        <f t="shared" si="30"/>
        <v>#DIV/0!</v>
      </c>
      <c r="CT108" s="24" t="e">
        <f t="shared" si="31"/>
        <v>#DIV/0!</v>
      </c>
      <c r="CU108" s="24" t="e">
        <f t="shared" si="32"/>
        <v>#DIV/0!</v>
      </c>
      <c r="CV108" s="24" t="e">
        <f t="shared" si="33"/>
        <v>#DIV/0!</v>
      </c>
      <c r="CW108" s="24" t="e">
        <f t="shared" si="34"/>
        <v>#DIV/0!</v>
      </c>
      <c r="CX108" s="24" t="e">
        <f t="shared" si="35"/>
        <v>#DIV/0!</v>
      </c>
      <c r="CY108" s="24" t="e">
        <f t="shared" si="36"/>
        <v>#DIV/0!</v>
      </c>
      <c r="CZ108" s="24" t="e">
        <f t="shared" si="37"/>
        <v>#DIV/0!</v>
      </c>
      <c r="DA108" s="24" t="e">
        <f>10*LOG10(IF(CS108="",0,POWER(10,((CS108+'ModelParams Lw'!$O$4)/10))) +IF(CT108="",0,POWER(10,((CT108+'ModelParams Lw'!$P$4)/10))) +IF(CU108="",0,POWER(10,((CU108+'ModelParams Lw'!$Q$4)/10))) +IF(CV108="",0,POWER(10,((CV108+'ModelParams Lw'!$R$4)/10))) +IF(CW108="",0,POWER(10,((CW108+'ModelParams Lw'!$S$4)/10))) +IF(CX108="",0,POWER(10,((CX108+'ModelParams Lw'!$T$4)/10))) +IF(CY108="",0,POWER(10,((CY108+'ModelParams Lw'!$U$4)/10)))+IF(CZ108="",0,POWER(10,((CZ108+'ModelParams Lw'!$V$4)/10))))</f>
        <v>#DIV/0!</v>
      </c>
      <c r="DB108" s="24" t="e">
        <f t="shared" si="54"/>
        <v>#DIV/0!</v>
      </c>
      <c r="DC108" s="24" t="e">
        <f>(CS108-'ModelParams Lw'!$O$10)/'ModelParams Lw'!$O$11</f>
        <v>#DIV/0!</v>
      </c>
      <c r="DD108" s="24" t="e">
        <f>(CT108-'ModelParams Lw'!$P$10)/'ModelParams Lw'!$P$11</f>
        <v>#DIV/0!</v>
      </c>
      <c r="DE108" s="24" t="e">
        <f>(CU108-'ModelParams Lw'!$Q$10)/'ModelParams Lw'!$Q$11</f>
        <v>#DIV/0!</v>
      </c>
      <c r="DF108" s="24" t="e">
        <f>(CV108-'ModelParams Lw'!$R$10)/'ModelParams Lw'!$R$11</f>
        <v>#DIV/0!</v>
      </c>
      <c r="DG108" s="24" t="e">
        <f>(CW108-'ModelParams Lw'!$S$10)/'ModelParams Lw'!$S$11</f>
        <v>#DIV/0!</v>
      </c>
      <c r="DH108" s="24" t="e">
        <f>(CX108-'ModelParams Lw'!$T$10)/'ModelParams Lw'!$T$11</f>
        <v>#DIV/0!</v>
      </c>
      <c r="DI108" s="24" t="e">
        <f>(CY108-'ModelParams Lw'!$U$10)/'ModelParams Lw'!$U$11</f>
        <v>#DIV/0!</v>
      </c>
      <c r="DJ108" s="24" t="e">
        <f>(CZ108-'ModelParams Lw'!$V$10)/'ModelParams Lw'!$V$11</f>
        <v>#DIV/0!</v>
      </c>
    </row>
    <row r="109" spans="1:114">
      <c r="A109" s="12">
        <f>Calcul!B111</f>
        <v>0</v>
      </c>
      <c r="B109" s="12">
        <f t="shared" si="38"/>
        <v>0</v>
      </c>
      <c r="C109" s="12">
        <f>Calcul!C111</f>
        <v>0</v>
      </c>
      <c r="D109" s="12">
        <f>Calcul!D114</f>
        <v>0</v>
      </c>
      <c r="E109" s="12">
        <f t="shared" si="39"/>
        <v>400</v>
      </c>
      <c r="F109" s="12">
        <f t="shared" si="40"/>
        <v>900</v>
      </c>
      <c r="G109" s="12" t="e">
        <f t="shared" si="41"/>
        <v>#DIV/0!</v>
      </c>
      <c r="H109" s="24" t="e">
        <f t="shared" si="42"/>
        <v>#DIV/0!</v>
      </c>
      <c r="I109" s="24">
        <f>'ModelParams Lw'!$B$6*EXP('ModelParams Lw'!$C$6*D109)</f>
        <v>-0.98585217513044054</v>
      </c>
      <c r="J109" s="24">
        <f>'ModelParams Lw'!$B$7*D109^2+'ModelParams Lw'!$C$7*D109+'ModelParams Lw'!$D$7</f>
        <v>-7.1</v>
      </c>
      <c r="K109" s="24">
        <f>'ModelParams Lw'!$B$8*D109^2+'ModelParams Lw'!$C$8*D109+'ModelParams Lw'!$D$8</f>
        <v>46.485999999999997</v>
      </c>
      <c r="L109" s="21" t="e">
        <f t="shared" si="56"/>
        <v>#DIV/0!</v>
      </c>
      <c r="M109" s="21" t="e">
        <f t="shared" si="55"/>
        <v>#DIV/0!</v>
      </c>
      <c r="N109" s="21" t="e">
        <f t="shared" si="55"/>
        <v>#DIV/0!</v>
      </c>
      <c r="O109" s="21" t="e">
        <f t="shared" si="55"/>
        <v>#DIV/0!</v>
      </c>
      <c r="P109" s="21" t="e">
        <f t="shared" si="55"/>
        <v>#DIV/0!</v>
      </c>
      <c r="Q109" s="21" t="e">
        <f t="shared" si="55"/>
        <v>#DIV/0!</v>
      </c>
      <c r="R109" s="21" t="e">
        <f t="shared" si="55"/>
        <v>#DIV/0!</v>
      </c>
      <c r="S109" s="21" t="e">
        <f t="shared" si="55"/>
        <v>#DIV/0!</v>
      </c>
      <c r="T109" s="24" t="e">
        <f>'ModelParams Lw'!$B$3+'ModelParams Lw'!$B$4*LOG10($B109/3600/(PI()/4*($D109/1000)^2))+'ModelParams Lw'!$B$5*LOG10(2*$H109/(1.2*($B109/3600/(PI()/4*($D109/1000)^2))^2))+10*LOG10($D109/1000)+L109</f>
        <v>#DIV/0!</v>
      </c>
      <c r="U109" s="24" t="e">
        <f>'ModelParams Lw'!$B$3+'ModelParams Lw'!$B$4*LOG10($B109/3600/(PI()/4*($D109/1000)^2))+'ModelParams Lw'!$B$5*LOG10(2*$H109/(1.2*($B109/3600/(PI()/4*($D109/1000)^2))^2))+10*LOG10($D109/1000)+M109</f>
        <v>#DIV/0!</v>
      </c>
      <c r="V109" s="24" t="e">
        <f>'ModelParams Lw'!$B$3+'ModelParams Lw'!$B$4*LOG10($B109/3600/(PI()/4*($D109/1000)^2))+'ModelParams Lw'!$B$5*LOG10(2*$H109/(1.2*($B109/3600/(PI()/4*($D109/1000)^2))^2))+10*LOG10($D109/1000)+N109</f>
        <v>#DIV/0!</v>
      </c>
      <c r="W109" s="24" t="e">
        <f>'ModelParams Lw'!$B$3+'ModelParams Lw'!$B$4*LOG10($B109/3600/(PI()/4*($D109/1000)^2))+'ModelParams Lw'!$B$5*LOG10(2*$H109/(1.2*($B109/3600/(PI()/4*($D109/1000)^2))^2))+10*LOG10($D109/1000)+O109</f>
        <v>#DIV/0!</v>
      </c>
      <c r="X109" s="24" t="e">
        <f>'ModelParams Lw'!$B$3+'ModelParams Lw'!$B$4*LOG10($B109/3600/(PI()/4*($D109/1000)^2))+'ModelParams Lw'!$B$5*LOG10(2*$H109/(1.2*($B109/3600/(PI()/4*($D109/1000)^2))^2))+10*LOG10($D109/1000)+P109</f>
        <v>#DIV/0!</v>
      </c>
      <c r="Y109" s="24" t="e">
        <f>'ModelParams Lw'!$B$3+'ModelParams Lw'!$B$4*LOG10($B109/3600/(PI()/4*($D109/1000)^2))+'ModelParams Lw'!$B$5*LOG10(2*$H109/(1.2*($B109/3600/(PI()/4*($D109/1000)^2))^2))+10*LOG10($D109/1000)+Q109</f>
        <v>#DIV/0!</v>
      </c>
      <c r="Z109" s="24" t="e">
        <f>'ModelParams Lw'!$B$3+'ModelParams Lw'!$B$4*LOG10($B109/3600/(PI()/4*($D109/1000)^2))+'ModelParams Lw'!$B$5*LOG10(2*$H109/(1.2*($B109/3600/(PI()/4*($D109/1000)^2))^2))+10*LOG10($D109/1000)+R109</f>
        <v>#DIV/0!</v>
      </c>
      <c r="AA109" s="24" t="e">
        <f>'ModelParams Lw'!$B$3+'ModelParams Lw'!$B$4*LOG10($B109/3600/(PI()/4*($D109/1000)^2))+'ModelParams Lw'!$B$5*LOG10(2*$H109/(1.2*($B109/3600/(PI()/4*($D109/1000)^2))^2))+10*LOG10($D109/1000)+S109</f>
        <v>#DIV/0!</v>
      </c>
      <c r="AB109" s="24" t="e">
        <f>10*LOG10(IF(T109="",0,POWER(10,((T109+'ModelParams Lw'!$O$4)/10))) +IF(U109="",0,POWER(10,((U109+'ModelParams Lw'!$P$4)/10))) +IF(V109="",0,POWER(10,((V109+'ModelParams Lw'!$Q$4)/10))) +IF(W109="",0,POWER(10,((W109+'ModelParams Lw'!$R$4)/10))) +IF(X109="",0,POWER(10,((X109+'ModelParams Lw'!$S$4)/10))) +IF(Y109="",0,POWER(10,((Y109+'ModelParams Lw'!$T$4)/10))) +IF(Z109="",0,POWER(10,((Z109+'ModelParams Lw'!$U$4)/10)))+IF(AA109="",0,POWER(10,((AA109+'ModelParams Lw'!$V$4)/10))))</f>
        <v>#DIV/0!</v>
      </c>
      <c r="AC109" s="24" t="e">
        <f t="shared" si="43"/>
        <v>#DIV/0!</v>
      </c>
      <c r="AD109" s="24" t="e">
        <f>(T109-'ModelParams Lw'!O$10)/'ModelParams Lw'!O$11</f>
        <v>#DIV/0!</v>
      </c>
      <c r="AE109" s="24" t="e">
        <f>(U109-'ModelParams Lw'!P$10)/'ModelParams Lw'!P$11</f>
        <v>#DIV/0!</v>
      </c>
      <c r="AF109" s="24" t="e">
        <f>(V109-'ModelParams Lw'!Q$10)/'ModelParams Lw'!Q$11</f>
        <v>#DIV/0!</v>
      </c>
      <c r="AG109" s="24" t="e">
        <f>(W109-'ModelParams Lw'!R$10)/'ModelParams Lw'!R$11</f>
        <v>#DIV/0!</v>
      </c>
      <c r="AH109" s="24" t="e">
        <f>(X109-'ModelParams Lw'!S$10)/'ModelParams Lw'!S$11</f>
        <v>#DIV/0!</v>
      </c>
      <c r="AI109" s="24" t="e">
        <f>(Y109-'ModelParams Lw'!T$10)/'ModelParams Lw'!T$11</f>
        <v>#DIV/0!</v>
      </c>
      <c r="AJ109" s="24" t="e">
        <f>(Z109-'ModelParams Lw'!U$10)/'ModelParams Lw'!U$11</f>
        <v>#DIV/0!</v>
      </c>
      <c r="AK109" s="24" t="e">
        <f>(AA109-'ModelParams Lw'!V$10)/'ModelParams Lw'!V$11</f>
        <v>#DIV/0!</v>
      </c>
      <c r="AL109" s="24" t="e">
        <f t="shared" si="44"/>
        <v>#DIV/0!</v>
      </c>
      <c r="AM109" s="24" t="e">
        <f>LOOKUP($G109,SilencerParams!$E$3:$E$98,SilencerParams!K$3:K$98)</f>
        <v>#DIV/0!</v>
      </c>
      <c r="AN109" s="24" t="e">
        <f>LOOKUP($G109,SilencerParams!$E$3:$E$98,SilencerParams!L$3:L$98)</f>
        <v>#DIV/0!</v>
      </c>
      <c r="AO109" s="24" t="e">
        <f>LOOKUP($G109,SilencerParams!$E$3:$E$98,SilencerParams!M$3:M$98)</f>
        <v>#DIV/0!</v>
      </c>
      <c r="AP109" s="24" t="e">
        <f>LOOKUP($G109,SilencerParams!$E$3:$E$98,SilencerParams!N$3:N$98)</f>
        <v>#DIV/0!</v>
      </c>
      <c r="AQ109" s="24" t="e">
        <f>LOOKUP($G109,SilencerParams!$E$3:$E$98,SilencerParams!O$3:O$98)</f>
        <v>#DIV/0!</v>
      </c>
      <c r="AR109" s="24" t="e">
        <f>LOOKUP($G109,SilencerParams!$E$3:$E$98,SilencerParams!P$3:P$98)</f>
        <v>#DIV/0!</v>
      </c>
      <c r="AS109" s="24" t="e">
        <f>LOOKUP($G109,SilencerParams!$E$3:$E$98,SilencerParams!Q$3:Q$98)</f>
        <v>#DIV/0!</v>
      </c>
      <c r="AT109" s="24" t="e">
        <f>LOOKUP($G109,SilencerParams!$E$3:$E$98,SilencerParams!R$3:R$98)</f>
        <v>#DIV/0!</v>
      </c>
      <c r="AU109" s="151" t="e">
        <f>LOOKUP($G109,SilencerParams!$E$3:$E$98,SilencerParams!S$3:S$98)</f>
        <v>#DIV/0!</v>
      </c>
      <c r="AV109" s="151" t="e">
        <f>LOOKUP($G109,SilencerParams!$E$3:$E$98,SilencerParams!T$3:T$98)</f>
        <v>#DIV/0!</v>
      </c>
      <c r="AW109" s="151" t="e">
        <f>LOOKUP($G109,SilencerParams!$E$3:$E$98,SilencerParams!U$3:U$98)</f>
        <v>#DIV/0!</v>
      </c>
      <c r="AX109" s="151" t="e">
        <f>LOOKUP($G109,SilencerParams!$E$3:$E$98,SilencerParams!V$3:V$98)</f>
        <v>#DIV/0!</v>
      </c>
      <c r="AY109" s="151" t="e">
        <f>LOOKUP($G109,SilencerParams!$E$3:$E$98,SilencerParams!W$3:W$98)</f>
        <v>#DIV/0!</v>
      </c>
      <c r="AZ109" s="151" t="e">
        <f>LOOKUP($G109,SilencerParams!$E$3:$E$98,SilencerParams!X$3:X$98)</f>
        <v>#DIV/0!</v>
      </c>
      <c r="BA109" s="151" t="e">
        <f>LOOKUP($G109,SilencerParams!$E$3:$E$98,SilencerParams!Y$3:Y$98)</f>
        <v>#DIV/0!</v>
      </c>
      <c r="BB109" s="151" t="e">
        <f>LOOKUP($G109,SilencerParams!$E$3:$E$98,SilencerParams!Z$3:Z$98)</f>
        <v>#DIV/0!</v>
      </c>
      <c r="BC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S$3:S$98)</f>
        <v>#DIV/0!</v>
      </c>
      <c r="BD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T$3:T$98)</f>
        <v>#DIV/0!</v>
      </c>
      <c r="BE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U$3:U$98)</f>
        <v>#DIV/0!</v>
      </c>
      <c r="BF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V$3:V$98)</f>
        <v>#DIV/0!</v>
      </c>
      <c r="BG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W$3:W$98)</f>
        <v>#DIV/0!</v>
      </c>
      <c r="BH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X$3:X$98)</f>
        <v>#DIV/0!</v>
      </c>
      <c r="BI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Y$3:Y$98)</f>
        <v>#DIV/0!</v>
      </c>
      <c r="BJ109" s="151" t="e">
        <f>LOOKUP(IF(MROUND($AL109,2)&lt;=$AL109,CONCATENATE($D109,IF($F109&gt;=1000,$F109,CONCATENATE(0,$F109)),CONCATENATE(0,MROUND($AL109,2)+2)),CONCATENATE($D109,IF($F109&gt;=1000,$F109,CONCATENATE(0,$F109)),CONCATENATE(0,MROUND($AL109,2)-2))),SilencerParams!$E$3:$E$98,SilencerParams!Z$3:Z$98)</f>
        <v>#DIV/0!</v>
      </c>
      <c r="BK109" s="151" t="e">
        <f>IF($AL109&lt;2,LOOKUP(CONCATENATE($D109,IF($E109&gt;=1000,$E109,CONCATENATE(0,$E109)),"02"),SilencerParams!$E$3:$E$98,SilencerParams!S$3:S$98)/(LOG10(2)-LOG10(0.0001))*(LOG10($AL109)-LOG10(0.0001)),(BC109-AU109)/(LOG10(IF(MROUND($AL109,2)&lt;=$AL109,MROUND($AL109,2)+2,MROUND($AL109,2)-2))-LOG10(MROUND($AL109,2)))*(LOG10($AL109)-LOG10(MROUND($AL109,2)))+AU109)</f>
        <v>#DIV/0!</v>
      </c>
      <c r="BL109" s="151" t="e">
        <f>IF($AL109&lt;2,LOOKUP(CONCATENATE($D109,IF($E109&gt;=1000,$E109,CONCATENATE(0,$E109)),"02"),SilencerParams!$E$3:$E$98,SilencerParams!T$3:T$98)/(LOG10(2)-LOG10(0.0001))*(LOG10($AL109)-LOG10(0.0001)),(BD109-AV109)/(LOG10(IF(MROUND($AL109,2)&lt;=$AL109,MROUND($AL109,2)+2,MROUND($AL109,2)-2))-LOG10(MROUND($AL109,2)))*(LOG10($AL109)-LOG10(MROUND($AL109,2)))+AV109)</f>
        <v>#DIV/0!</v>
      </c>
      <c r="BM109" s="151" t="e">
        <f>IF($AL109&lt;2,LOOKUP(CONCATENATE($D109,IF($E109&gt;=1000,$E109,CONCATENATE(0,$E109)),"02"),SilencerParams!$E$3:$E$98,SilencerParams!U$3:U$98)/(LOG10(2)-LOG10(0.0001))*(LOG10($AL109)-LOG10(0.0001)),(BE109-AW109)/(LOG10(IF(MROUND($AL109,2)&lt;=$AL109,MROUND($AL109,2)+2,MROUND($AL109,2)-2))-LOG10(MROUND($AL109,2)))*(LOG10($AL109)-LOG10(MROUND($AL109,2)))+AW109)</f>
        <v>#DIV/0!</v>
      </c>
      <c r="BN109" s="151" t="e">
        <f>IF($AL109&lt;2,LOOKUP(CONCATENATE($D109,IF($E109&gt;=1000,$E109,CONCATENATE(0,$E109)),"02"),SilencerParams!$E$3:$E$98,SilencerParams!V$3:V$98)/(LOG10(2)-LOG10(0.0001))*(LOG10($AL109)-LOG10(0.0001)),(BF109-AX109)/(LOG10(IF(MROUND($AL109,2)&lt;=$AL109,MROUND($AL109,2)+2,MROUND($AL109,2)-2))-LOG10(MROUND($AL109,2)))*(LOG10($AL109)-LOG10(MROUND($AL109,2)))+AX109)</f>
        <v>#DIV/0!</v>
      </c>
      <c r="BO109" s="151" t="e">
        <f>IF($AL109&lt;2,LOOKUP(CONCATENATE($D109,IF($E109&gt;=1000,$E109,CONCATENATE(0,$E109)),"02"),SilencerParams!$E$3:$E$98,SilencerParams!W$3:W$98)/(LOG10(2)-LOG10(0.0001))*(LOG10($AL109)-LOG10(0.0001)),(BG109-AY109)/(LOG10(IF(MROUND($AL109,2)&lt;=$AL109,MROUND($AL109,2)+2,MROUND($AL109,2)-2))-LOG10(MROUND($AL109,2)))*(LOG10($AL109)-LOG10(MROUND($AL109,2)))+AY109)</f>
        <v>#DIV/0!</v>
      </c>
      <c r="BP109" s="151" t="e">
        <f>IF($AL109&lt;2,LOOKUP(CONCATENATE($D109,IF($E109&gt;=1000,$E109,CONCATENATE(0,$E109)),"02"),SilencerParams!$E$3:$E$98,SilencerParams!X$3:X$98)/(LOG10(2)-LOG10(0.0001))*(LOG10($AL109)-LOG10(0.0001)),(BH109-AZ109)/(LOG10(IF(MROUND($AL109,2)&lt;=$AL109,MROUND($AL109,2)+2,MROUND($AL109,2)-2))-LOG10(MROUND($AL109,2)))*(LOG10($AL109)-LOG10(MROUND($AL109,2)))+AZ109)</f>
        <v>#DIV/0!</v>
      </c>
      <c r="BQ109" s="151" t="e">
        <f>IF($AL109&lt;2,LOOKUP(CONCATENATE($D109,IF($E109&gt;=1000,$E109,CONCATENATE(0,$E109)),"02"),SilencerParams!$E$3:$E$98,SilencerParams!Y$3:Y$98)/(LOG10(2)-LOG10(0.0001))*(LOG10($AL109)-LOG10(0.0001)),(BI109-BA109)/(LOG10(IF(MROUND($AL109,2)&lt;=$AL109,MROUND($AL109,2)+2,MROUND($AL109,2)-2))-LOG10(MROUND($AL109,2)))*(LOG10($AL109)-LOG10(MROUND($AL109,2)))+BA109)</f>
        <v>#DIV/0!</v>
      </c>
      <c r="BR109" s="151" t="e">
        <f>IF($AL109&lt;2,LOOKUP(CONCATENATE($D109,IF($E109&gt;=1000,$E109,CONCATENATE(0,$E109)),"02"),SilencerParams!$E$3:$E$98,SilencerParams!Z$3:Z$98)/(LOG10(2)-LOG10(0.0001))*(LOG10($AL109)-LOG10(0.0001)),(BJ109-BB109)/(LOG10(IF(MROUND($AL109,2)&lt;=$AL109,MROUND($AL109,2)+2,MROUND($AL109,2)-2))-LOG10(MROUND($AL109,2)))*(LOG10($AL109)-LOG10(MROUND($AL109,2)))+BB109)</f>
        <v>#DIV/0!</v>
      </c>
      <c r="BS109" s="24" t="e">
        <f t="shared" si="45"/>
        <v>#DIV/0!</v>
      </c>
      <c r="BT109" s="24" t="e">
        <f t="shared" si="46"/>
        <v>#DIV/0!</v>
      </c>
      <c r="BU109" s="24" t="e">
        <f t="shared" si="47"/>
        <v>#DIV/0!</v>
      </c>
      <c r="BV109" s="24" t="e">
        <f t="shared" si="48"/>
        <v>#DIV/0!</v>
      </c>
      <c r="BW109" s="24" t="e">
        <f t="shared" si="49"/>
        <v>#DIV/0!</v>
      </c>
      <c r="BX109" s="24" t="e">
        <f t="shared" si="50"/>
        <v>#DIV/0!</v>
      </c>
      <c r="BY109" s="24" t="e">
        <f t="shared" si="51"/>
        <v>#DIV/0!</v>
      </c>
      <c r="BZ109" s="24" t="e">
        <f t="shared" si="52"/>
        <v>#DIV/0!</v>
      </c>
      <c r="CA109" s="24" t="e">
        <f>10*LOG10(IF(BS109="",0,POWER(10,((BS109+'ModelParams Lw'!$O$4)/10))) +IF(BT109="",0,POWER(10,((BT109+'ModelParams Lw'!$P$4)/10))) +IF(BU109="",0,POWER(10,((BU109+'ModelParams Lw'!$Q$4)/10))) +IF(BV109="",0,POWER(10,((BV109+'ModelParams Lw'!$R$4)/10))) +IF(BW109="",0,POWER(10,((BW109+'ModelParams Lw'!$S$4)/10))) +IF(BX109="",0,POWER(10,((BX109+'ModelParams Lw'!$T$4)/10))) +IF(BY109="",0,POWER(10,((BY109+'ModelParams Lw'!$U$4)/10)))+IF(BZ109="",0,POWER(10,((BZ109+'ModelParams Lw'!$V$4)/10))))</f>
        <v>#DIV/0!</v>
      </c>
      <c r="CB109" s="24" t="e">
        <f t="shared" si="53"/>
        <v>#DIV/0!</v>
      </c>
      <c r="CC109" s="24" t="e">
        <f>(BS109-'ModelParams Lw'!O$10)/'ModelParams Lw'!O$11</f>
        <v>#DIV/0!</v>
      </c>
      <c r="CD109" s="24" t="e">
        <f>(BT109-'ModelParams Lw'!P$10)/'ModelParams Lw'!P$11</f>
        <v>#DIV/0!</v>
      </c>
      <c r="CE109" s="24" t="e">
        <f>(BU109-'ModelParams Lw'!Q$10)/'ModelParams Lw'!Q$11</f>
        <v>#DIV/0!</v>
      </c>
      <c r="CF109" s="24" t="e">
        <f>(BV109-'ModelParams Lw'!R$10)/'ModelParams Lw'!R$11</f>
        <v>#DIV/0!</v>
      </c>
      <c r="CG109" s="24" t="e">
        <f>(BW109-'ModelParams Lw'!S$10)/'ModelParams Lw'!S$11</f>
        <v>#DIV/0!</v>
      </c>
      <c r="CH109" s="24" t="e">
        <f>(BX109-'ModelParams Lw'!T$10)/'ModelParams Lw'!T$11</f>
        <v>#DIV/0!</v>
      </c>
      <c r="CI109" s="24" t="e">
        <f>(BY109-'ModelParams Lw'!U$10)/'ModelParams Lw'!U$11</f>
        <v>#DIV/0!</v>
      </c>
      <c r="CJ109" s="24" t="e">
        <f>(BZ109-'ModelParams Lw'!V$10)/'ModelParams Lw'!V$11</f>
        <v>#DIV/0!</v>
      </c>
      <c r="CK109" s="24">
        <f>IF(Calcul!$E114="SW",'ModelParams Lw'!C$18+'ModelParams Lw'!C$19*LOG(CK$3)+'ModelParams Lw'!C$20*(PI()/4*($D109/1000)^2),IF('ModelParams Lw'!C$21+'ModelParams Lw'!C$22*LOG(CK$3)+'ModelParams Lw'!C$23*(PI()/4*($D109/1000)^2)&lt;'ModelParams Lw'!C$18+'ModelParams Lw'!C$19*LOG(CK$3)+'ModelParams Lw'!C$20*(PI()/4*($D109/1000)^2),'ModelParams Lw'!C$18+'ModelParams Lw'!C$19*LOG(CK$3)+'ModelParams Lw'!C$20*(PI()/4*($D109/1000)^2),'ModelParams Lw'!C$21+'ModelParams Lw'!C$22*LOG(CK$3)+'ModelParams Lw'!C$23*(PI()/4*($D109/1000)^2)))</f>
        <v>31.246735224896717</v>
      </c>
      <c r="CL109" s="24">
        <f>IF(Calcul!$E114="SW",'ModelParams Lw'!D$18+'ModelParams Lw'!D$19*LOG(CL$3)+'ModelParams Lw'!D$20*(PI()/4*($D109/1000)^2),IF('ModelParams Lw'!D$21+'ModelParams Lw'!D$22*LOG(CL$3)+'ModelParams Lw'!D$23*(PI()/4*($D109/1000)^2)&lt;'ModelParams Lw'!D$18+'ModelParams Lw'!D$19*LOG(CL$3)+'ModelParams Lw'!D$20*(PI()/4*($D109/1000)^2),'ModelParams Lw'!D$18+'ModelParams Lw'!D$19*LOG(CL$3)+'ModelParams Lw'!D$20*(PI()/4*($D109/1000)^2),'ModelParams Lw'!D$21+'ModelParams Lw'!D$22*LOG(CL$3)+'ModelParams Lw'!D$23*(PI()/4*($D109/1000)^2)))</f>
        <v>39.203910379364636</v>
      </c>
      <c r="CM109" s="24">
        <f>IF(Calcul!$E114="SW",'ModelParams Lw'!E$18+'ModelParams Lw'!E$19*LOG(CM$3)+'ModelParams Lw'!E$20*(PI()/4*($D109/1000)^2),IF('ModelParams Lw'!E$21+'ModelParams Lw'!E$22*LOG(CM$3)+'ModelParams Lw'!E$23*(PI()/4*($D109/1000)^2)&lt;'ModelParams Lw'!E$18+'ModelParams Lw'!E$19*LOG(CM$3)+'ModelParams Lw'!E$20*(PI()/4*($D109/1000)^2),'ModelParams Lw'!E$18+'ModelParams Lw'!E$19*LOG(CM$3)+'ModelParams Lw'!E$20*(PI()/4*($D109/1000)^2),'ModelParams Lw'!E$21+'ModelParams Lw'!E$22*LOG(CM$3)+'ModelParams Lw'!E$23*(PI()/4*($D109/1000)^2)))</f>
        <v>38.761096154158118</v>
      </c>
      <c r="CN109" s="24">
        <f>IF(Calcul!$E114="SW",'ModelParams Lw'!F$18+'ModelParams Lw'!F$19*LOG(CN$3)+'ModelParams Lw'!F$20*(PI()/4*($D109/1000)^2),IF('ModelParams Lw'!F$21+'ModelParams Lw'!F$22*LOG(CN$3)+'ModelParams Lw'!F$23*(PI()/4*($D109/1000)^2)&lt;'ModelParams Lw'!F$18+'ModelParams Lw'!F$19*LOG(CN$3)+'ModelParams Lw'!F$20*(PI()/4*($D109/1000)^2),'ModelParams Lw'!F$18+'ModelParams Lw'!F$19*LOG(CN$3)+'ModelParams Lw'!F$20*(PI()/4*($D109/1000)^2),'ModelParams Lw'!F$21+'ModelParams Lw'!F$22*LOG(CN$3)+'ModelParams Lw'!F$23*(PI()/4*($D109/1000)^2)))</f>
        <v>42.457901012674256</v>
      </c>
      <c r="CO109" s="24">
        <f>IF(Calcul!$E114="SW",'ModelParams Lw'!G$18+'ModelParams Lw'!G$19*LOG(CO$3)+'ModelParams Lw'!G$20*(PI()/4*($D109/1000)^2),IF('ModelParams Lw'!G$21+'ModelParams Lw'!G$22*LOG(CO$3)+'ModelParams Lw'!G$23*(PI()/4*($D109/1000)^2)&lt;'ModelParams Lw'!G$18+'ModelParams Lw'!G$19*LOG(CO$3)+'ModelParams Lw'!G$20*(PI()/4*($D109/1000)^2),'ModelParams Lw'!G$18+'ModelParams Lw'!G$19*LOG(CO$3)+'ModelParams Lw'!G$20*(PI()/4*($D109/1000)^2),'ModelParams Lw'!G$21+'ModelParams Lw'!G$22*LOG(CO$3)+'ModelParams Lw'!G$23*(PI()/4*($D109/1000)^2)))</f>
        <v>39.983812335865188</v>
      </c>
      <c r="CP109" s="24">
        <f>IF(Calcul!$E114="SW",'ModelParams Lw'!H$18+'ModelParams Lw'!H$19*LOG(CP$3)+'ModelParams Lw'!H$20*(PI()/4*($D109/1000)^2),IF('ModelParams Lw'!H$21+'ModelParams Lw'!H$22*LOG(CP$3)+'ModelParams Lw'!H$23*(PI()/4*($D109/1000)^2)&lt;'ModelParams Lw'!H$18+'ModelParams Lw'!H$19*LOG(CP$3)+'ModelParams Lw'!H$20*(PI()/4*($D109/1000)^2),'ModelParams Lw'!H$18+'ModelParams Lw'!H$19*LOG(CP$3)+'ModelParams Lw'!H$20*(PI()/4*($D109/1000)^2),'ModelParams Lw'!H$21+'ModelParams Lw'!H$22*LOG(CP$3)+'ModelParams Lw'!H$23*(PI()/4*($D109/1000)^2)))</f>
        <v>40.306137042572608</v>
      </c>
      <c r="CQ109" s="24">
        <f>IF(Calcul!$E114="SW",'ModelParams Lw'!I$18+'ModelParams Lw'!I$19*LOG(CQ$3)+'ModelParams Lw'!I$20*(PI()/4*($D109/1000)^2),IF('ModelParams Lw'!I$21+'ModelParams Lw'!I$22*LOG(CQ$3)+'ModelParams Lw'!I$23*(PI()/4*($D109/1000)^2)&lt;'ModelParams Lw'!I$18+'ModelParams Lw'!I$19*LOG(CQ$3)+'ModelParams Lw'!I$20*(PI()/4*($D109/1000)^2),'ModelParams Lw'!I$18+'ModelParams Lw'!I$19*LOG(CQ$3)+'ModelParams Lw'!I$20*(PI()/4*($D109/1000)^2),'ModelParams Lw'!I$21+'ModelParams Lw'!I$22*LOG(CQ$3)+'ModelParams Lw'!I$23*(PI()/4*($D109/1000)^2)))</f>
        <v>35.604370798776131</v>
      </c>
      <c r="CR109" s="24">
        <f>IF(Calcul!$E114="SW",'ModelParams Lw'!J$18+'ModelParams Lw'!J$19*LOG(CR$3)+'ModelParams Lw'!J$20*(PI()/4*($D109/1000)^2),IF('ModelParams Lw'!J$21+'ModelParams Lw'!J$22*LOG(CR$3)+'ModelParams Lw'!J$23*(PI()/4*($D109/1000)^2)&lt;'ModelParams Lw'!J$18+'ModelParams Lw'!J$19*LOG(CR$3)+'ModelParams Lw'!J$20*(PI()/4*($D109/1000)^2),'ModelParams Lw'!J$18+'ModelParams Lw'!J$19*LOG(CR$3)+'ModelParams Lw'!J$20*(PI()/4*($D109/1000)^2),'ModelParams Lw'!J$21+'ModelParams Lw'!J$22*LOG(CR$3)+'ModelParams Lw'!J$23*(PI()/4*($D109/1000)^2)))</f>
        <v>26.405199060578074</v>
      </c>
      <c r="CS109" s="24" t="e">
        <f t="shared" si="30"/>
        <v>#DIV/0!</v>
      </c>
      <c r="CT109" s="24" t="e">
        <f t="shared" si="31"/>
        <v>#DIV/0!</v>
      </c>
      <c r="CU109" s="24" t="e">
        <f t="shared" si="32"/>
        <v>#DIV/0!</v>
      </c>
      <c r="CV109" s="24" t="e">
        <f t="shared" si="33"/>
        <v>#DIV/0!</v>
      </c>
      <c r="CW109" s="24" t="e">
        <f t="shared" si="34"/>
        <v>#DIV/0!</v>
      </c>
      <c r="CX109" s="24" t="e">
        <f t="shared" si="35"/>
        <v>#DIV/0!</v>
      </c>
      <c r="CY109" s="24" t="e">
        <f t="shared" si="36"/>
        <v>#DIV/0!</v>
      </c>
      <c r="CZ109" s="24" t="e">
        <f t="shared" si="37"/>
        <v>#DIV/0!</v>
      </c>
      <c r="DA109" s="24" t="e">
        <f>10*LOG10(IF(CS109="",0,POWER(10,((CS109+'ModelParams Lw'!$O$4)/10))) +IF(CT109="",0,POWER(10,((CT109+'ModelParams Lw'!$P$4)/10))) +IF(CU109="",0,POWER(10,((CU109+'ModelParams Lw'!$Q$4)/10))) +IF(CV109="",0,POWER(10,((CV109+'ModelParams Lw'!$R$4)/10))) +IF(CW109="",0,POWER(10,((CW109+'ModelParams Lw'!$S$4)/10))) +IF(CX109="",0,POWER(10,((CX109+'ModelParams Lw'!$T$4)/10))) +IF(CY109="",0,POWER(10,((CY109+'ModelParams Lw'!$U$4)/10)))+IF(CZ109="",0,POWER(10,((CZ109+'ModelParams Lw'!$V$4)/10))))</f>
        <v>#DIV/0!</v>
      </c>
      <c r="DB109" s="24" t="e">
        <f t="shared" si="54"/>
        <v>#DIV/0!</v>
      </c>
      <c r="DC109" s="24" t="e">
        <f>(CS109-'ModelParams Lw'!$O$10)/'ModelParams Lw'!$O$11</f>
        <v>#DIV/0!</v>
      </c>
      <c r="DD109" s="24" t="e">
        <f>(CT109-'ModelParams Lw'!$P$10)/'ModelParams Lw'!$P$11</f>
        <v>#DIV/0!</v>
      </c>
      <c r="DE109" s="24" t="e">
        <f>(CU109-'ModelParams Lw'!$Q$10)/'ModelParams Lw'!$Q$11</f>
        <v>#DIV/0!</v>
      </c>
      <c r="DF109" s="24" t="e">
        <f>(CV109-'ModelParams Lw'!$R$10)/'ModelParams Lw'!$R$11</f>
        <v>#DIV/0!</v>
      </c>
      <c r="DG109" s="24" t="e">
        <f>(CW109-'ModelParams Lw'!$S$10)/'ModelParams Lw'!$S$11</f>
        <v>#DIV/0!</v>
      </c>
      <c r="DH109" s="24" t="e">
        <f>(CX109-'ModelParams Lw'!$T$10)/'ModelParams Lw'!$T$11</f>
        <v>#DIV/0!</v>
      </c>
      <c r="DI109" s="24" t="e">
        <f>(CY109-'ModelParams Lw'!$U$10)/'ModelParams Lw'!$U$11</f>
        <v>#DIV/0!</v>
      </c>
      <c r="DJ109" s="24" t="e">
        <f>(CZ109-'ModelParams Lw'!$V$10)/'ModelParams Lw'!$V$11</f>
        <v>#DIV/0!</v>
      </c>
    </row>
    <row r="110" spans="1:114">
      <c r="A110" s="12">
        <f>Calcul!B112</f>
        <v>0</v>
      </c>
      <c r="B110" s="12">
        <f t="shared" si="38"/>
        <v>0</v>
      </c>
      <c r="C110" s="12">
        <f>Calcul!C112</f>
        <v>0</v>
      </c>
      <c r="D110" s="12">
        <f>Calcul!D115</f>
        <v>0</v>
      </c>
      <c r="E110" s="12">
        <f t="shared" si="39"/>
        <v>400</v>
      </c>
      <c r="F110" s="12">
        <f t="shared" si="40"/>
        <v>900</v>
      </c>
      <c r="G110" s="12" t="e">
        <f t="shared" si="41"/>
        <v>#DIV/0!</v>
      </c>
      <c r="H110" s="24" t="e">
        <f t="shared" si="42"/>
        <v>#DIV/0!</v>
      </c>
      <c r="I110" s="24">
        <f>'ModelParams Lw'!$B$6*EXP('ModelParams Lw'!$C$6*D110)</f>
        <v>-0.98585217513044054</v>
      </c>
      <c r="J110" s="24">
        <f>'ModelParams Lw'!$B$7*D110^2+'ModelParams Lw'!$C$7*D110+'ModelParams Lw'!$D$7</f>
        <v>-7.1</v>
      </c>
      <c r="K110" s="24">
        <f>'ModelParams Lw'!$B$8*D110^2+'ModelParams Lw'!$C$8*D110+'ModelParams Lw'!$D$8</f>
        <v>46.485999999999997</v>
      </c>
      <c r="L110" s="21" t="e">
        <f t="shared" si="56"/>
        <v>#DIV/0!</v>
      </c>
      <c r="M110" s="21" t="e">
        <f t="shared" si="55"/>
        <v>#DIV/0!</v>
      </c>
      <c r="N110" s="21" t="e">
        <f t="shared" si="55"/>
        <v>#DIV/0!</v>
      </c>
      <c r="O110" s="21" t="e">
        <f t="shared" si="55"/>
        <v>#DIV/0!</v>
      </c>
      <c r="P110" s="21" t="e">
        <f t="shared" si="55"/>
        <v>#DIV/0!</v>
      </c>
      <c r="Q110" s="21" t="e">
        <f t="shared" si="55"/>
        <v>#DIV/0!</v>
      </c>
      <c r="R110" s="21" t="e">
        <f t="shared" si="55"/>
        <v>#DIV/0!</v>
      </c>
      <c r="S110" s="21" t="e">
        <f t="shared" si="55"/>
        <v>#DIV/0!</v>
      </c>
      <c r="T110" s="24" t="e">
        <f>'ModelParams Lw'!$B$3+'ModelParams Lw'!$B$4*LOG10($B110/3600/(PI()/4*($D110/1000)^2))+'ModelParams Lw'!$B$5*LOG10(2*$H110/(1.2*($B110/3600/(PI()/4*($D110/1000)^2))^2))+10*LOG10($D110/1000)+L110</f>
        <v>#DIV/0!</v>
      </c>
      <c r="U110" s="24" t="e">
        <f>'ModelParams Lw'!$B$3+'ModelParams Lw'!$B$4*LOG10($B110/3600/(PI()/4*($D110/1000)^2))+'ModelParams Lw'!$B$5*LOG10(2*$H110/(1.2*($B110/3600/(PI()/4*($D110/1000)^2))^2))+10*LOG10($D110/1000)+M110</f>
        <v>#DIV/0!</v>
      </c>
      <c r="V110" s="24" t="e">
        <f>'ModelParams Lw'!$B$3+'ModelParams Lw'!$B$4*LOG10($B110/3600/(PI()/4*($D110/1000)^2))+'ModelParams Lw'!$B$5*LOG10(2*$H110/(1.2*($B110/3600/(PI()/4*($D110/1000)^2))^2))+10*LOG10($D110/1000)+N110</f>
        <v>#DIV/0!</v>
      </c>
      <c r="W110" s="24" t="e">
        <f>'ModelParams Lw'!$B$3+'ModelParams Lw'!$B$4*LOG10($B110/3600/(PI()/4*($D110/1000)^2))+'ModelParams Lw'!$B$5*LOG10(2*$H110/(1.2*($B110/3600/(PI()/4*($D110/1000)^2))^2))+10*LOG10($D110/1000)+O110</f>
        <v>#DIV/0!</v>
      </c>
      <c r="X110" s="24" t="e">
        <f>'ModelParams Lw'!$B$3+'ModelParams Lw'!$B$4*LOG10($B110/3600/(PI()/4*($D110/1000)^2))+'ModelParams Lw'!$B$5*LOG10(2*$H110/(1.2*($B110/3600/(PI()/4*($D110/1000)^2))^2))+10*LOG10($D110/1000)+P110</f>
        <v>#DIV/0!</v>
      </c>
      <c r="Y110" s="24" t="e">
        <f>'ModelParams Lw'!$B$3+'ModelParams Lw'!$B$4*LOG10($B110/3600/(PI()/4*($D110/1000)^2))+'ModelParams Lw'!$B$5*LOG10(2*$H110/(1.2*($B110/3600/(PI()/4*($D110/1000)^2))^2))+10*LOG10($D110/1000)+Q110</f>
        <v>#DIV/0!</v>
      </c>
      <c r="Z110" s="24" t="e">
        <f>'ModelParams Lw'!$B$3+'ModelParams Lw'!$B$4*LOG10($B110/3600/(PI()/4*($D110/1000)^2))+'ModelParams Lw'!$B$5*LOG10(2*$H110/(1.2*($B110/3600/(PI()/4*($D110/1000)^2))^2))+10*LOG10($D110/1000)+R110</f>
        <v>#DIV/0!</v>
      </c>
      <c r="AA110" s="24" t="e">
        <f>'ModelParams Lw'!$B$3+'ModelParams Lw'!$B$4*LOG10($B110/3600/(PI()/4*($D110/1000)^2))+'ModelParams Lw'!$B$5*LOG10(2*$H110/(1.2*($B110/3600/(PI()/4*($D110/1000)^2))^2))+10*LOG10($D110/1000)+S110</f>
        <v>#DIV/0!</v>
      </c>
      <c r="AB110" s="24" t="e">
        <f>10*LOG10(IF(T110="",0,POWER(10,((T110+'ModelParams Lw'!$O$4)/10))) +IF(U110="",0,POWER(10,((U110+'ModelParams Lw'!$P$4)/10))) +IF(V110="",0,POWER(10,((V110+'ModelParams Lw'!$Q$4)/10))) +IF(W110="",0,POWER(10,((W110+'ModelParams Lw'!$R$4)/10))) +IF(X110="",0,POWER(10,((X110+'ModelParams Lw'!$S$4)/10))) +IF(Y110="",0,POWER(10,((Y110+'ModelParams Lw'!$T$4)/10))) +IF(Z110="",0,POWER(10,((Z110+'ModelParams Lw'!$U$4)/10)))+IF(AA110="",0,POWER(10,((AA110+'ModelParams Lw'!$V$4)/10))))</f>
        <v>#DIV/0!</v>
      </c>
      <c r="AC110" s="24" t="e">
        <f t="shared" si="43"/>
        <v>#DIV/0!</v>
      </c>
      <c r="AD110" s="24" t="e">
        <f>(T110-'ModelParams Lw'!O$10)/'ModelParams Lw'!O$11</f>
        <v>#DIV/0!</v>
      </c>
      <c r="AE110" s="24" t="e">
        <f>(U110-'ModelParams Lw'!P$10)/'ModelParams Lw'!P$11</f>
        <v>#DIV/0!</v>
      </c>
      <c r="AF110" s="24" t="e">
        <f>(V110-'ModelParams Lw'!Q$10)/'ModelParams Lw'!Q$11</f>
        <v>#DIV/0!</v>
      </c>
      <c r="AG110" s="24" t="e">
        <f>(W110-'ModelParams Lw'!R$10)/'ModelParams Lw'!R$11</f>
        <v>#DIV/0!</v>
      </c>
      <c r="AH110" s="24" t="e">
        <f>(X110-'ModelParams Lw'!S$10)/'ModelParams Lw'!S$11</f>
        <v>#DIV/0!</v>
      </c>
      <c r="AI110" s="24" t="e">
        <f>(Y110-'ModelParams Lw'!T$10)/'ModelParams Lw'!T$11</f>
        <v>#DIV/0!</v>
      </c>
      <c r="AJ110" s="24" t="e">
        <f>(Z110-'ModelParams Lw'!U$10)/'ModelParams Lw'!U$11</f>
        <v>#DIV/0!</v>
      </c>
      <c r="AK110" s="24" t="e">
        <f>(AA110-'ModelParams Lw'!V$10)/'ModelParams Lw'!V$11</f>
        <v>#DIV/0!</v>
      </c>
      <c r="AL110" s="24" t="e">
        <f t="shared" si="44"/>
        <v>#DIV/0!</v>
      </c>
      <c r="AM110" s="24" t="e">
        <f>LOOKUP($G110,SilencerParams!$E$3:$E$98,SilencerParams!K$3:K$98)</f>
        <v>#DIV/0!</v>
      </c>
      <c r="AN110" s="24" t="e">
        <f>LOOKUP($G110,SilencerParams!$E$3:$E$98,SilencerParams!L$3:L$98)</f>
        <v>#DIV/0!</v>
      </c>
      <c r="AO110" s="24" t="e">
        <f>LOOKUP($G110,SilencerParams!$E$3:$E$98,SilencerParams!M$3:M$98)</f>
        <v>#DIV/0!</v>
      </c>
      <c r="AP110" s="24" t="e">
        <f>LOOKUP($G110,SilencerParams!$E$3:$E$98,SilencerParams!N$3:N$98)</f>
        <v>#DIV/0!</v>
      </c>
      <c r="AQ110" s="24" t="e">
        <f>LOOKUP($G110,SilencerParams!$E$3:$E$98,SilencerParams!O$3:O$98)</f>
        <v>#DIV/0!</v>
      </c>
      <c r="AR110" s="24" t="e">
        <f>LOOKUP($G110,SilencerParams!$E$3:$E$98,SilencerParams!P$3:P$98)</f>
        <v>#DIV/0!</v>
      </c>
      <c r="AS110" s="24" t="e">
        <f>LOOKUP($G110,SilencerParams!$E$3:$E$98,SilencerParams!Q$3:Q$98)</f>
        <v>#DIV/0!</v>
      </c>
      <c r="AT110" s="24" t="e">
        <f>LOOKUP($G110,SilencerParams!$E$3:$E$98,SilencerParams!R$3:R$98)</f>
        <v>#DIV/0!</v>
      </c>
      <c r="AU110" s="151" t="e">
        <f>LOOKUP($G110,SilencerParams!$E$3:$E$98,SilencerParams!S$3:S$98)</f>
        <v>#DIV/0!</v>
      </c>
      <c r="AV110" s="151" t="e">
        <f>LOOKUP($G110,SilencerParams!$E$3:$E$98,SilencerParams!T$3:T$98)</f>
        <v>#DIV/0!</v>
      </c>
      <c r="AW110" s="151" t="e">
        <f>LOOKUP($G110,SilencerParams!$E$3:$E$98,SilencerParams!U$3:U$98)</f>
        <v>#DIV/0!</v>
      </c>
      <c r="AX110" s="151" t="e">
        <f>LOOKUP($G110,SilencerParams!$E$3:$E$98,SilencerParams!V$3:V$98)</f>
        <v>#DIV/0!</v>
      </c>
      <c r="AY110" s="151" t="e">
        <f>LOOKUP($G110,SilencerParams!$E$3:$E$98,SilencerParams!W$3:W$98)</f>
        <v>#DIV/0!</v>
      </c>
      <c r="AZ110" s="151" t="e">
        <f>LOOKUP($G110,SilencerParams!$E$3:$E$98,SilencerParams!X$3:X$98)</f>
        <v>#DIV/0!</v>
      </c>
      <c r="BA110" s="151" t="e">
        <f>LOOKUP($G110,SilencerParams!$E$3:$E$98,SilencerParams!Y$3:Y$98)</f>
        <v>#DIV/0!</v>
      </c>
      <c r="BB110" s="151" t="e">
        <f>LOOKUP($G110,SilencerParams!$E$3:$E$98,SilencerParams!Z$3:Z$98)</f>
        <v>#DIV/0!</v>
      </c>
      <c r="BC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S$3:S$98)</f>
        <v>#DIV/0!</v>
      </c>
      <c r="BD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T$3:T$98)</f>
        <v>#DIV/0!</v>
      </c>
      <c r="BE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U$3:U$98)</f>
        <v>#DIV/0!</v>
      </c>
      <c r="BF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V$3:V$98)</f>
        <v>#DIV/0!</v>
      </c>
      <c r="BG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W$3:W$98)</f>
        <v>#DIV/0!</v>
      </c>
      <c r="BH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X$3:X$98)</f>
        <v>#DIV/0!</v>
      </c>
      <c r="BI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Y$3:Y$98)</f>
        <v>#DIV/0!</v>
      </c>
      <c r="BJ110" s="151" t="e">
        <f>LOOKUP(IF(MROUND($AL110,2)&lt;=$AL110,CONCATENATE($D110,IF($F110&gt;=1000,$F110,CONCATENATE(0,$F110)),CONCATENATE(0,MROUND($AL110,2)+2)),CONCATENATE($D110,IF($F110&gt;=1000,$F110,CONCATENATE(0,$F110)),CONCATENATE(0,MROUND($AL110,2)-2))),SilencerParams!$E$3:$E$98,SilencerParams!Z$3:Z$98)</f>
        <v>#DIV/0!</v>
      </c>
      <c r="BK110" s="151" t="e">
        <f>IF($AL110&lt;2,LOOKUP(CONCATENATE($D110,IF($E110&gt;=1000,$E110,CONCATENATE(0,$E110)),"02"),SilencerParams!$E$3:$E$98,SilencerParams!S$3:S$98)/(LOG10(2)-LOG10(0.0001))*(LOG10($AL110)-LOG10(0.0001)),(BC110-AU110)/(LOG10(IF(MROUND($AL110,2)&lt;=$AL110,MROUND($AL110,2)+2,MROUND($AL110,2)-2))-LOG10(MROUND($AL110,2)))*(LOG10($AL110)-LOG10(MROUND($AL110,2)))+AU110)</f>
        <v>#DIV/0!</v>
      </c>
      <c r="BL110" s="151" t="e">
        <f>IF($AL110&lt;2,LOOKUP(CONCATENATE($D110,IF($E110&gt;=1000,$E110,CONCATENATE(0,$E110)),"02"),SilencerParams!$E$3:$E$98,SilencerParams!T$3:T$98)/(LOG10(2)-LOG10(0.0001))*(LOG10($AL110)-LOG10(0.0001)),(BD110-AV110)/(LOG10(IF(MROUND($AL110,2)&lt;=$AL110,MROUND($AL110,2)+2,MROUND($AL110,2)-2))-LOG10(MROUND($AL110,2)))*(LOG10($AL110)-LOG10(MROUND($AL110,2)))+AV110)</f>
        <v>#DIV/0!</v>
      </c>
      <c r="BM110" s="151" t="e">
        <f>IF($AL110&lt;2,LOOKUP(CONCATENATE($D110,IF($E110&gt;=1000,$E110,CONCATENATE(0,$E110)),"02"),SilencerParams!$E$3:$E$98,SilencerParams!U$3:U$98)/(LOG10(2)-LOG10(0.0001))*(LOG10($AL110)-LOG10(0.0001)),(BE110-AW110)/(LOG10(IF(MROUND($AL110,2)&lt;=$AL110,MROUND($AL110,2)+2,MROUND($AL110,2)-2))-LOG10(MROUND($AL110,2)))*(LOG10($AL110)-LOG10(MROUND($AL110,2)))+AW110)</f>
        <v>#DIV/0!</v>
      </c>
      <c r="BN110" s="151" t="e">
        <f>IF($AL110&lt;2,LOOKUP(CONCATENATE($D110,IF($E110&gt;=1000,$E110,CONCATENATE(0,$E110)),"02"),SilencerParams!$E$3:$E$98,SilencerParams!V$3:V$98)/(LOG10(2)-LOG10(0.0001))*(LOG10($AL110)-LOG10(0.0001)),(BF110-AX110)/(LOG10(IF(MROUND($AL110,2)&lt;=$AL110,MROUND($AL110,2)+2,MROUND($AL110,2)-2))-LOG10(MROUND($AL110,2)))*(LOG10($AL110)-LOG10(MROUND($AL110,2)))+AX110)</f>
        <v>#DIV/0!</v>
      </c>
      <c r="BO110" s="151" t="e">
        <f>IF($AL110&lt;2,LOOKUP(CONCATENATE($D110,IF($E110&gt;=1000,$E110,CONCATENATE(0,$E110)),"02"),SilencerParams!$E$3:$E$98,SilencerParams!W$3:W$98)/(LOG10(2)-LOG10(0.0001))*(LOG10($AL110)-LOG10(0.0001)),(BG110-AY110)/(LOG10(IF(MROUND($AL110,2)&lt;=$AL110,MROUND($AL110,2)+2,MROUND($AL110,2)-2))-LOG10(MROUND($AL110,2)))*(LOG10($AL110)-LOG10(MROUND($AL110,2)))+AY110)</f>
        <v>#DIV/0!</v>
      </c>
      <c r="BP110" s="151" t="e">
        <f>IF($AL110&lt;2,LOOKUP(CONCATENATE($D110,IF($E110&gt;=1000,$E110,CONCATENATE(0,$E110)),"02"),SilencerParams!$E$3:$E$98,SilencerParams!X$3:X$98)/(LOG10(2)-LOG10(0.0001))*(LOG10($AL110)-LOG10(0.0001)),(BH110-AZ110)/(LOG10(IF(MROUND($AL110,2)&lt;=$AL110,MROUND($AL110,2)+2,MROUND($AL110,2)-2))-LOG10(MROUND($AL110,2)))*(LOG10($AL110)-LOG10(MROUND($AL110,2)))+AZ110)</f>
        <v>#DIV/0!</v>
      </c>
      <c r="BQ110" s="151" t="e">
        <f>IF($AL110&lt;2,LOOKUP(CONCATENATE($D110,IF($E110&gt;=1000,$E110,CONCATENATE(0,$E110)),"02"),SilencerParams!$E$3:$E$98,SilencerParams!Y$3:Y$98)/(LOG10(2)-LOG10(0.0001))*(LOG10($AL110)-LOG10(0.0001)),(BI110-BA110)/(LOG10(IF(MROUND($AL110,2)&lt;=$AL110,MROUND($AL110,2)+2,MROUND($AL110,2)-2))-LOG10(MROUND($AL110,2)))*(LOG10($AL110)-LOG10(MROUND($AL110,2)))+BA110)</f>
        <v>#DIV/0!</v>
      </c>
      <c r="BR110" s="151" t="e">
        <f>IF($AL110&lt;2,LOOKUP(CONCATENATE($D110,IF($E110&gt;=1000,$E110,CONCATENATE(0,$E110)),"02"),SilencerParams!$E$3:$E$98,SilencerParams!Z$3:Z$98)/(LOG10(2)-LOG10(0.0001))*(LOG10($AL110)-LOG10(0.0001)),(BJ110-BB110)/(LOG10(IF(MROUND($AL110,2)&lt;=$AL110,MROUND($AL110,2)+2,MROUND($AL110,2)-2))-LOG10(MROUND($AL110,2)))*(LOG10($AL110)-LOG10(MROUND($AL110,2)))+BB110)</f>
        <v>#DIV/0!</v>
      </c>
      <c r="BS110" s="24" t="e">
        <f t="shared" si="45"/>
        <v>#DIV/0!</v>
      </c>
      <c r="BT110" s="24" t="e">
        <f t="shared" si="46"/>
        <v>#DIV/0!</v>
      </c>
      <c r="BU110" s="24" t="e">
        <f t="shared" si="47"/>
        <v>#DIV/0!</v>
      </c>
      <c r="BV110" s="24" t="e">
        <f t="shared" si="48"/>
        <v>#DIV/0!</v>
      </c>
      <c r="BW110" s="24" t="e">
        <f t="shared" si="49"/>
        <v>#DIV/0!</v>
      </c>
      <c r="BX110" s="24" t="e">
        <f t="shared" si="50"/>
        <v>#DIV/0!</v>
      </c>
      <c r="BY110" s="24" t="e">
        <f t="shared" si="51"/>
        <v>#DIV/0!</v>
      </c>
      <c r="BZ110" s="24" t="e">
        <f t="shared" si="52"/>
        <v>#DIV/0!</v>
      </c>
      <c r="CA110" s="24" t="e">
        <f>10*LOG10(IF(BS110="",0,POWER(10,((BS110+'ModelParams Lw'!$O$4)/10))) +IF(BT110="",0,POWER(10,((BT110+'ModelParams Lw'!$P$4)/10))) +IF(BU110="",0,POWER(10,((BU110+'ModelParams Lw'!$Q$4)/10))) +IF(BV110="",0,POWER(10,((BV110+'ModelParams Lw'!$R$4)/10))) +IF(BW110="",0,POWER(10,((BW110+'ModelParams Lw'!$S$4)/10))) +IF(BX110="",0,POWER(10,((BX110+'ModelParams Lw'!$T$4)/10))) +IF(BY110="",0,POWER(10,((BY110+'ModelParams Lw'!$U$4)/10)))+IF(BZ110="",0,POWER(10,((BZ110+'ModelParams Lw'!$V$4)/10))))</f>
        <v>#DIV/0!</v>
      </c>
      <c r="CB110" s="24" t="e">
        <f t="shared" si="53"/>
        <v>#DIV/0!</v>
      </c>
      <c r="CC110" s="24" t="e">
        <f>(BS110-'ModelParams Lw'!O$10)/'ModelParams Lw'!O$11</f>
        <v>#DIV/0!</v>
      </c>
      <c r="CD110" s="24" t="e">
        <f>(BT110-'ModelParams Lw'!P$10)/'ModelParams Lw'!P$11</f>
        <v>#DIV/0!</v>
      </c>
      <c r="CE110" s="24" t="e">
        <f>(BU110-'ModelParams Lw'!Q$10)/'ModelParams Lw'!Q$11</f>
        <v>#DIV/0!</v>
      </c>
      <c r="CF110" s="24" t="e">
        <f>(BV110-'ModelParams Lw'!R$10)/'ModelParams Lw'!R$11</f>
        <v>#DIV/0!</v>
      </c>
      <c r="CG110" s="24" t="e">
        <f>(BW110-'ModelParams Lw'!S$10)/'ModelParams Lw'!S$11</f>
        <v>#DIV/0!</v>
      </c>
      <c r="CH110" s="24" t="e">
        <f>(BX110-'ModelParams Lw'!T$10)/'ModelParams Lw'!T$11</f>
        <v>#DIV/0!</v>
      </c>
      <c r="CI110" s="24" t="e">
        <f>(BY110-'ModelParams Lw'!U$10)/'ModelParams Lw'!U$11</f>
        <v>#DIV/0!</v>
      </c>
      <c r="CJ110" s="24" t="e">
        <f>(BZ110-'ModelParams Lw'!V$10)/'ModelParams Lw'!V$11</f>
        <v>#DIV/0!</v>
      </c>
      <c r="CK110" s="24">
        <f>IF(Calcul!$E115="SW",'ModelParams Lw'!C$18+'ModelParams Lw'!C$19*LOG(CK$3)+'ModelParams Lw'!C$20*(PI()/4*($D110/1000)^2),IF('ModelParams Lw'!C$21+'ModelParams Lw'!C$22*LOG(CK$3)+'ModelParams Lw'!C$23*(PI()/4*($D110/1000)^2)&lt;'ModelParams Lw'!C$18+'ModelParams Lw'!C$19*LOG(CK$3)+'ModelParams Lw'!C$20*(PI()/4*($D110/1000)^2),'ModelParams Lw'!C$18+'ModelParams Lw'!C$19*LOG(CK$3)+'ModelParams Lw'!C$20*(PI()/4*($D110/1000)^2),'ModelParams Lw'!C$21+'ModelParams Lw'!C$22*LOG(CK$3)+'ModelParams Lw'!C$23*(PI()/4*($D110/1000)^2)))</f>
        <v>31.246735224896717</v>
      </c>
      <c r="CL110" s="24">
        <f>IF(Calcul!$E115="SW",'ModelParams Lw'!D$18+'ModelParams Lw'!D$19*LOG(CL$3)+'ModelParams Lw'!D$20*(PI()/4*($D110/1000)^2),IF('ModelParams Lw'!D$21+'ModelParams Lw'!D$22*LOG(CL$3)+'ModelParams Lw'!D$23*(PI()/4*($D110/1000)^2)&lt;'ModelParams Lw'!D$18+'ModelParams Lw'!D$19*LOG(CL$3)+'ModelParams Lw'!D$20*(PI()/4*($D110/1000)^2),'ModelParams Lw'!D$18+'ModelParams Lw'!D$19*LOG(CL$3)+'ModelParams Lw'!D$20*(PI()/4*($D110/1000)^2),'ModelParams Lw'!D$21+'ModelParams Lw'!D$22*LOG(CL$3)+'ModelParams Lw'!D$23*(PI()/4*($D110/1000)^2)))</f>
        <v>39.203910379364636</v>
      </c>
      <c r="CM110" s="24">
        <f>IF(Calcul!$E115="SW",'ModelParams Lw'!E$18+'ModelParams Lw'!E$19*LOG(CM$3)+'ModelParams Lw'!E$20*(PI()/4*($D110/1000)^2),IF('ModelParams Lw'!E$21+'ModelParams Lw'!E$22*LOG(CM$3)+'ModelParams Lw'!E$23*(PI()/4*($D110/1000)^2)&lt;'ModelParams Lw'!E$18+'ModelParams Lw'!E$19*LOG(CM$3)+'ModelParams Lw'!E$20*(PI()/4*($D110/1000)^2),'ModelParams Lw'!E$18+'ModelParams Lw'!E$19*LOG(CM$3)+'ModelParams Lw'!E$20*(PI()/4*($D110/1000)^2),'ModelParams Lw'!E$21+'ModelParams Lw'!E$22*LOG(CM$3)+'ModelParams Lw'!E$23*(PI()/4*($D110/1000)^2)))</f>
        <v>38.761096154158118</v>
      </c>
      <c r="CN110" s="24">
        <f>IF(Calcul!$E115="SW",'ModelParams Lw'!F$18+'ModelParams Lw'!F$19*LOG(CN$3)+'ModelParams Lw'!F$20*(PI()/4*($D110/1000)^2),IF('ModelParams Lw'!F$21+'ModelParams Lw'!F$22*LOG(CN$3)+'ModelParams Lw'!F$23*(PI()/4*($D110/1000)^2)&lt;'ModelParams Lw'!F$18+'ModelParams Lw'!F$19*LOG(CN$3)+'ModelParams Lw'!F$20*(PI()/4*($D110/1000)^2),'ModelParams Lw'!F$18+'ModelParams Lw'!F$19*LOG(CN$3)+'ModelParams Lw'!F$20*(PI()/4*($D110/1000)^2),'ModelParams Lw'!F$21+'ModelParams Lw'!F$22*LOG(CN$3)+'ModelParams Lw'!F$23*(PI()/4*($D110/1000)^2)))</f>
        <v>42.457901012674256</v>
      </c>
      <c r="CO110" s="24">
        <f>IF(Calcul!$E115="SW",'ModelParams Lw'!G$18+'ModelParams Lw'!G$19*LOG(CO$3)+'ModelParams Lw'!G$20*(PI()/4*($D110/1000)^2),IF('ModelParams Lw'!G$21+'ModelParams Lw'!G$22*LOG(CO$3)+'ModelParams Lw'!G$23*(PI()/4*($D110/1000)^2)&lt;'ModelParams Lw'!G$18+'ModelParams Lw'!G$19*LOG(CO$3)+'ModelParams Lw'!G$20*(PI()/4*($D110/1000)^2),'ModelParams Lw'!G$18+'ModelParams Lw'!G$19*LOG(CO$3)+'ModelParams Lw'!G$20*(PI()/4*($D110/1000)^2),'ModelParams Lw'!G$21+'ModelParams Lw'!G$22*LOG(CO$3)+'ModelParams Lw'!G$23*(PI()/4*($D110/1000)^2)))</f>
        <v>39.983812335865188</v>
      </c>
      <c r="CP110" s="24">
        <f>IF(Calcul!$E115="SW",'ModelParams Lw'!H$18+'ModelParams Lw'!H$19*LOG(CP$3)+'ModelParams Lw'!H$20*(PI()/4*($D110/1000)^2),IF('ModelParams Lw'!H$21+'ModelParams Lw'!H$22*LOG(CP$3)+'ModelParams Lw'!H$23*(PI()/4*($D110/1000)^2)&lt;'ModelParams Lw'!H$18+'ModelParams Lw'!H$19*LOG(CP$3)+'ModelParams Lw'!H$20*(PI()/4*($D110/1000)^2),'ModelParams Lw'!H$18+'ModelParams Lw'!H$19*LOG(CP$3)+'ModelParams Lw'!H$20*(PI()/4*($D110/1000)^2),'ModelParams Lw'!H$21+'ModelParams Lw'!H$22*LOG(CP$3)+'ModelParams Lw'!H$23*(PI()/4*($D110/1000)^2)))</f>
        <v>40.306137042572608</v>
      </c>
      <c r="CQ110" s="24">
        <f>IF(Calcul!$E115="SW",'ModelParams Lw'!I$18+'ModelParams Lw'!I$19*LOG(CQ$3)+'ModelParams Lw'!I$20*(PI()/4*($D110/1000)^2),IF('ModelParams Lw'!I$21+'ModelParams Lw'!I$22*LOG(CQ$3)+'ModelParams Lw'!I$23*(PI()/4*($D110/1000)^2)&lt;'ModelParams Lw'!I$18+'ModelParams Lw'!I$19*LOG(CQ$3)+'ModelParams Lw'!I$20*(PI()/4*($D110/1000)^2),'ModelParams Lw'!I$18+'ModelParams Lw'!I$19*LOG(CQ$3)+'ModelParams Lw'!I$20*(PI()/4*($D110/1000)^2),'ModelParams Lw'!I$21+'ModelParams Lw'!I$22*LOG(CQ$3)+'ModelParams Lw'!I$23*(PI()/4*($D110/1000)^2)))</f>
        <v>35.604370798776131</v>
      </c>
      <c r="CR110" s="24">
        <f>IF(Calcul!$E115="SW",'ModelParams Lw'!J$18+'ModelParams Lw'!J$19*LOG(CR$3)+'ModelParams Lw'!J$20*(PI()/4*($D110/1000)^2),IF('ModelParams Lw'!J$21+'ModelParams Lw'!J$22*LOG(CR$3)+'ModelParams Lw'!J$23*(PI()/4*($D110/1000)^2)&lt;'ModelParams Lw'!J$18+'ModelParams Lw'!J$19*LOG(CR$3)+'ModelParams Lw'!J$20*(PI()/4*($D110/1000)^2),'ModelParams Lw'!J$18+'ModelParams Lw'!J$19*LOG(CR$3)+'ModelParams Lw'!J$20*(PI()/4*($D110/1000)^2),'ModelParams Lw'!J$21+'ModelParams Lw'!J$22*LOG(CR$3)+'ModelParams Lw'!J$23*(PI()/4*($D110/1000)^2)))</f>
        <v>26.405199060578074</v>
      </c>
      <c r="CS110" s="24" t="e">
        <f t="shared" si="30"/>
        <v>#DIV/0!</v>
      </c>
      <c r="CT110" s="24" t="e">
        <f t="shared" si="31"/>
        <v>#DIV/0!</v>
      </c>
      <c r="CU110" s="24" t="e">
        <f t="shared" si="32"/>
        <v>#DIV/0!</v>
      </c>
      <c r="CV110" s="24" t="e">
        <f t="shared" si="33"/>
        <v>#DIV/0!</v>
      </c>
      <c r="CW110" s="24" t="e">
        <f t="shared" si="34"/>
        <v>#DIV/0!</v>
      </c>
      <c r="CX110" s="24" t="e">
        <f t="shared" si="35"/>
        <v>#DIV/0!</v>
      </c>
      <c r="CY110" s="24" t="e">
        <f t="shared" si="36"/>
        <v>#DIV/0!</v>
      </c>
      <c r="CZ110" s="24" t="e">
        <f t="shared" si="37"/>
        <v>#DIV/0!</v>
      </c>
      <c r="DA110" s="24" t="e">
        <f>10*LOG10(IF(CS110="",0,POWER(10,((CS110+'ModelParams Lw'!$O$4)/10))) +IF(CT110="",0,POWER(10,((CT110+'ModelParams Lw'!$P$4)/10))) +IF(CU110="",0,POWER(10,((CU110+'ModelParams Lw'!$Q$4)/10))) +IF(CV110="",0,POWER(10,((CV110+'ModelParams Lw'!$R$4)/10))) +IF(CW110="",0,POWER(10,((CW110+'ModelParams Lw'!$S$4)/10))) +IF(CX110="",0,POWER(10,((CX110+'ModelParams Lw'!$T$4)/10))) +IF(CY110="",0,POWER(10,((CY110+'ModelParams Lw'!$U$4)/10)))+IF(CZ110="",0,POWER(10,((CZ110+'ModelParams Lw'!$V$4)/10))))</f>
        <v>#DIV/0!</v>
      </c>
      <c r="DB110" s="24" t="e">
        <f t="shared" si="54"/>
        <v>#DIV/0!</v>
      </c>
      <c r="DC110" s="24" t="e">
        <f>(CS110-'ModelParams Lw'!$O$10)/'ModelParams Lw'!$O$11</f>
        <v>#DIV/0!</v>
      </c>
      <c r="DD110" s="24" t="e">
        <f>(CT110-'ModelParams Lw'!$P$10)/'ModelParams Lw'!$P$11</f>
        <v>#DIV/0!</v>
      </c>
      <c r="DE110" s="24" t="e">
        <f>(CU110-'ModelParams Lw'!$Q$10)/'ModelParams Lw'!$Q$11</f>
        <v>#DIV/0!</v>
      </c>
      <c r="DF110" s="24" t="e">
        <f>(CV110-'ModelParams Lw'!$R$10)/'ModelParams Lw'!$R$11</f>
        <v>#DIV/0!</v>
      </c>
      <c r="DG110" s="24" t="e">
        <f>(CW110-'ModelParams Lw'!$S$10)/'ModelParams Lw'!$S$11</f>
        <v>#DIV/0!</v>
      </c>
      <c r="DH110" s="24" t="e">
        <f>(CX110-'ModelParams Lw'!$T$10)/'ModelParams Lw'!$T$11</f>
        <v>#DIV/0!</v>
      </c>
      <c r="DI110" s="24" t="e">
        <f>(CY110-'ModelParams Lw'!$U$10)/'ModelParams Lw'!$U$11</f>
        <v>#DIV/0!</v>
      </c>
      <c r="DJ110" s="24" t="e">
        <f>(CZ110-'ModelParams Lw'!$V$10)/'ModelParams Lw'!$V$11</f>
        <v>#DIV/0!</v>
      </c>
    </row>
    <row r="111" spans="1:114">
      <c r="A111" s="12">
        <f>Calcul!B113</f>
        <v>0</v>
      </c>
      <c r="B111" s="12">
        <f t="shared" si="38"/>
        <v>0</v>
      </c>
      <c r="C111" s="12">
        <f>Calcul!C113</f>
        <v>0</v>
      </c>
      <c r="D111" s="12">
        <f>Calcul!D116</f>
        <v>0</v>
      </c>
      <c r="E111" s="12">
        <f t="shared" si="39"/>
        <v>400</v>
      </c>
      <c r="F111" s="12">
        <f t="shared" si="40"/>
        <v>900</v>
      </c>
      <c r="G111" s="12" t="e">
        <f t="shared" si="41"/>
        <v>#DIV/0!</v>
      </c>
      <c r="H111" s="24" t="e">
        <f t="shared" si="42"/>
        <v>#DIV/0!</v>
      </c>
      <c r="I111" s="24">
        <f>'ModelParams Lw'!$B$6*EXP('ModelParams Lw'!$C$6*D111)</f>
        <v>-0.98585217513044054</v>
      </c>
      <c r="J111" s="24">
        <f>'ModelParams Lw'!$B$7*D111^2+'ModelParams Lw'!$C$7*D111+'ModelParams Lw'!$D$7</f>
        <v>-7.1</v>
      </c>
      <c r="K111" s="24">
        <f>'ModelParams Lw'!$B$8*D111^2+'ModelParams Lw'!$C$8*D111+'ModelParams Lw'!$D$8</f>
        <v>46.485999999999997</v>
      </c>
      <c r="L111" s="21" t="e">
        <f t="shared" si="56"/>
        <v>#DIV/0!</v>
      </c>
      <c r="M111" s="21" t="e">
        <f t="shared" si="55"/>
        <v>#DIV/0!</v>
      </c>
      <c r="N111" s="21" t="e">
        <f t="shared" si="55"/>
        <v>#DIV/0!</v>
      </c>
      <c r="O111" s="21" t="e">
        <f t="shared" si="55"/>
        <v>#DIV/0!</v>
      </c>
      <c r="P111" s="21" t="e">
        <f t="shared" si="55"/>
        <v>#DIV/0!</v>
      </c>
      <c r="Q111" s="21" t="e">
        <f t="shared" si="55"/>
        <v>#DIV/0!</v>
      </c>
      <c r="R111" s="21" t="e">
        <f t="shared" si="55"/>
        <v>#DIV/0!</v>
      </c>
      <c r="S111" s="21" t="e">
        <f t="shared" si="55"/>
        <v>#DIV/0!</v>
      </c>
      <c r="T111" s="24" t="e">
        <f>'ModelParams Lw'!$B$3+'ModelParams Lw'!$B$4*LOG10($B111/3600/(PI()/4*($D111/1000)^2))+'ModelParams Lw'!$B$5*LOG10(2*$H111/(1.2*($B111/3600/(PI()/4*($D111/1000)^2))^2))+10*LOG10($D111/1000)+L111</f>
        <v>#DIV/0!</v>
      </c>
      <c r="U111" s="24" t="e">
        <f>'ModelParams Lw'!$B$3+'ModelParams Lw'!$B$4*LOG10($B111/3600/(PI()/4*($D111/1000)^2))+'ModelParams Lw'!$B$5*LOG10(2*$H111/(1.2*($B111/3600/(PI()/4*($D111/1000)^2))^2))+10*LOG10($D111/1000)+M111</f>
        <v>#DIV/0!</v>
      </c>
      <c r="V111" s="24" t="e">
        <f>'ModelParams Lw'!$B$3+'ModelParams Lw'!$B$4*LOG10($B111/3600/(PI()/4*($D111/1000)^2))+'ModelParams Lw'!$B$5*LOG10(2*$H111/(1.2*($B111/3600/(PI()/4*($D111/1000)^2))^2))+10*LOG10($D111/1000)+N111</f>
        <v>#DIV/0!</v>
      </c>
      <c r="W111" s="24" t="e">
        <f>'ModelParams Lw'!$B$3+'ModelParams Lw'!$B$4*LOG10($B111/3600/(PI()/4*($D111/1000)^2))+'ModelParams Lw'!$B$5*LOG10(2*$H111/(1.2*($B111/3600/(PI()/4*($D111/1000)^2))^2))+10*LOG10($D111/1000)+O111</f>
        <v>#DIV/0!</v>
      </c>
      <c r="X111" s="24" t="e">
        <f>'ModelParams Lw'!$B$3+'ModelParams Lw'!$B$4*LOG10($B111/3600/(PI()/4*($D111/1000)^2))+'ModelParams Lw'!$B$5*LOG10(2*$H111/(1.2*($B111/3600/(PI()/4*($D111/1000)^2))^2))+10*LOG10($D111/1000)+P111</f>
        <v>#DIV/0!</v>
      </c>
      <c r="Y111" s="24" t="e">
        <f>'ModelParams Lw'!$B$3+'ModelParams Lw'!$B$4*LOG10($B111/3600/(PI()/4*($D111/1000)^2))+'ModelParams Lw'!$B$5*LOG10(2*$H111/(1.2*($B111/3600/(PI()/4*($D111/1000)^2))^2))+10*LOG10($D111/1000)+Q111</f>
        <v>#DIV/0!</v>
      </c>
      <c r="Z111" s="24" t="e">
        <f>'ModelParams Lw'!$B$3+'ModelParams Lw'!$B$4*LOG10($B111/3600/(PI()/4*($D111/1000)^2))+'ModelParams Lw'!$B$5*LOG10(2*$H111/(1.2*($B111/3600/(PI()/4*($D111/1000)^2))^2))+10*LOG10($D111/1000)+R111</f>
        <v>#DIV/0!</v>
      </c>
      <c r="AA111" s="24" t="e">
        <f>'ModelParams Lw'!$B$3+'ModelParams Lw'!$B$4*LOG10($B111/3600/(PI()/4*($D111/1000)^2))+'ModelParams Lw'!$B$5*LOG10(2*$H111/(1.2*($B111/3600/(PI()/4*($D111/1000)^2))^2))+10*LOG10($D111/1000)+S111</f>
        <v>#DIV/0!</v>
      </c>
      <c r="AB111" s="24" t="e">
        <f>10*LOG10(IF(T111="",0,POWER(10,((T111+'ModelParams Lw'!$O$4)/10))) +IF(U111="",0,POWER(10,((U111+'ModelParams Lw'!$P$4)/10))) +IF(V111="",0,POWER(10,((V111+'ModelParams Lw'!$Q$4)/10))) +IF(W111="",0,POWER(10,((W111+'ModelParams Lw'!$R$4)/10))) +IF(X111="",0,POWER(10,((X111+'ModelParams Lw'!$S$4)/10))) +IF(Y111="",0,POWER(10,((Y111+'ModelParams Lw'!$T$4)/10))) +IF(Z111="",0,POWER(10,((Z111+'ModelParams Lw'!$U$4)/10)))+IF(AA111="",0,POWER(10,((AA111+'ModelParams Lw'!$V$4)/10))))</f>
        <v>#DIV/0!</v>
      </c>
      <c r="AC111" s="24" t="e">
        <f t="shared" si="43"/>
        <v>#DIV/0!</v>
      </c>
      <c r="AD111" s="24" t="e">
        <f>(T111-'ModelParams Lw'!O$10)/'ModelParams Lw'!O$11</f>
        <v>#DIV/0!</v>
      </c>
      <c r="AE111" s="24" t="e">
        <f>(U111-'ModelParams Lw'!P$10)/'ModelParams Lw'!P$11</f>
        <v>#DIV/0!</v>
      </c>
      <c r="AF111" s="24" t="e">
        <f>(V111-'ModelParams Lw'!Q$10)/'ModelParams Lw'!Q$11</f>
        <v>#DIV/0!</v>
      </c>
      <c r="AG111" s="24" t="e">
        <f>(W111-'ModelParams Lw'!R$10)/'ModelParams Lw'!R$11</f>
        <v>#DIV/0!</v>
      </c>
      <c r="AH111" s="24" t="e">
        <f>(X111-'ModelParams Lw'!S$10)/'ModelParams Lw'!S$11</f>
        <v>#DIV/0!</v>
      </c>
      <c r="AI111" s="24" t="e">
        <f>(Y111-'ModelParams Lw'!T$10)/'ModelParams Lw'!T$11</f>
        <v>#DIV/0!</v>
      </c>
      <c r="AJ111" s="24" t="e">
        <f>(Z111-'ModelParams Lw'!U$10)/'ModelParams Lw'!U$11</f>
        <v>#DIV/0!</v>
      </c>
      <c r="AK111" s="24" t="e">
        <f>(AA111-'ModelParams Lw'!V$10)/'ModelParams Lw'!V$11</f>
        <v>#DIV/0!</v>
      </c>
      <c r="AL111" s="24" t="e">
        <f t="shared" si="44"/>
        <v>#DIV/0!</v>
      </c>
      <c r="AM111" s="24" t="e">
        <f>LOOKUP($G111,SilencerParams!$E$3:$E$98,SilencerParams!K$3:K$98)</f>
        <v>#DIV/0!</v>
      </c>
      <c r="AN111" s="24" t="e">
        <f>LOOKUP($G111,SilencerParams!$E$3:$E$98,SilencerParams!L$3:L$98)</f>
        <v>#DIV/0!</v>
      </c>
      <c r="AO111" s="24" t="e">
        <f>LOOKUP($G111,SilencerParams!$E$3:$E$98,SilencerParams!M$3:M$98)</f>
        <v>#DIV/0!</v>
      </c>
      <c r="AP111" s="24" t="e">
        <f>LOOKUP($G111,SilencerParams!$E$3:$E$98,SilencerParams!N$3:N$98)</f>
        <v>#DIV/0!</v>
      </c>
      <c r="AQ111" s="24" t="e">
        <f>LOOKUP($G111,SilencerParams!$E$3:$E$98,SilencerParams!O$3:O$98)</f>
        <v>#DIV/0!</v>
      </c>
      <c r="AR111" s="24" t="e">
        <f>LOOKUP($G111,SilencerParams!$E$3:$E$98,SilencerParams!P$3:P$98)</f>
        <v>#DIV/0!</v>
      </c>
      <c r="AS111" s="24" t="e">
        <f>LOOKUP($G111,SilencerParams!$E$3:$E$98,SilencerParams!Q$3:Q$98)</f>
        <v>#DIV/0!</v>
      </c>
      <c r="AT111" s="24" t="e">
        <f>LOOKUP($G111,SilencerParams!$E$3:$E$98,SilencerParams!R$3:R$98)</f>
        <v>#DIV/0!</v>
      </c>
      <c r="AU111" s="151" t="e">
        <f>LOOKUP($G111,SilencerParams!$E$3:$E$98,SilencerParams!S$3:S$98)</f>
        <v>#DIV/0!</v>
      </c>
      <c r="AV111" s="151" t="e">
        <f>LOOKUP($G111,SilencerParams!$E$3:$E$98,SilencerParams!T$3:T$98)</f>
        <v>#DIV/0!</v>
      </c>
      <c r="AW111" s="151" t="e">
        <f>LOOKUP($G111,SilencerParams!$E$3:$E$98,SilencerParams!U$3:U$98)</f>
        <v>#DIV/0!</v>
      </c>
      <c r="AX111" s="151" t="e">
        <f>LOOKUP($G111,SilencerParams!$E$3:$E$98,SilencerParams!V$3:V$98)</f>
        <v>#DIV/0!</v>
      </c>
      <c r="AY111" s="151" t="e">
        <f>LOOKUP($G111,SilencerParams!$E$3:$E$98,SilencerParams!W$3:W$98)</f>
        <v>#DIV/0!</v>
      </c>
      <c r="AZ111" s="151" t="e">
        <f>LOOKUP($G111,SilencerParams!$E$3:$E$98,SilencerParams!X$3:X$98)</f>
        <v>#DIV/0!</v>
      </c>
      <c r="BA111" s="151" t="e">
        <f>LOOKUP($G111,SilencerParams!$E$3:$E$98,SilencerParams!Y$3:Y$98)</f>
        <v>#DIV/0!</v>
      </c>
      <c r="BB111" s="151" t="e">
        <f>LOOKUP($G111,SilencerParams!$E$3:$E$98,SilencerParams!Z$3:Z$98)</f>
        <v>#DIV/0!</v>
      </c>
      <c r="BC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S$3:S$98)</f>
        <v>#DIV/0!</v>
      </c>
      <c r="BD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T$3:T$98)</f>
        <v>#DIV/0!</v>
      </c>
      <c r="BE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U$3:U$98)</f>
        <v>#DIV/0!</v>
      </c>
      <c r="BF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V$3:V$98)</f>
        <v>#DIV/0!</v>
      </c>
      <c r="BG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W$3:W$98)</f>
        <v>#DIV/0!</v>
      </c>
      <c r="BH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X$3:X$98)</f>
        <v>#DIV/0!</v>
      </c>
      <c r="BI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Y$3:Y$98)</f>
        <v>#DIV/0!</v>
      </c>
      <c r="BJ111" s="151" t="e">
        <f>LOOKUP(IF(MROUND($AL111,2)&lt;=$AL111,CONCATENATE($D111,IF($F111&gt;=1000,$F111,CONCATENATE(0,$F111)),CONCATENATE(0,MROUND($AL111,2)+2)),CONCATENATE($D111,IF($F111&gt;=1000,$F111,CONCATENATE(0,$F111)),CONCATENATE(0,MROUND($AL111,2)-2))),SilencerParams!$E$3:$E$98,SilencerParams!Z$3:Z$98)</f>
        <v>#DIV/0!</v>
      </c>
      <c r="BK111" s="151" t="e">
        <f>IF($AL111&lt;2,LOOKUP(CONCATENATE($D111,IF($E111&gt;=1000,$E111,CONCATENATE(0,$E111)),"02"),SilencerParams!$E$3:$E$98,SilencerParams!S$3:S$98)/(LOG10(2)-LOG10(0.0001))*(LOG10($AL111)-LOG10(0.0001)),(BC111-AU111)/(LOG10(IF(MROUND($AL111,2)&lt;=$AL111,MROUND($AL111,2)+2,MROUND($AL111,2)-2))-LOG10(MROUND($AL111,2)))*(LOG10($AL111)-LOG10(MROUND($AL111,2)))+AU111)</f>
        <v>#DIV/0!</v>
      </c>
      <c r="BL111" s="151" t="e">
        <f>IF($AL111&lt;2,LOOKUP(CONCATENATE($D111,IF($E111&gt;=1000,$E111,CONCATENATE(0,$E111)),"02"),SilencerParams!$E$3:$E$98,SilencerParams!T$3:T$98)/(LOG10(2)-LOG10(0.0001))*(LOG10($AL111)-LOG10(0.0001)),(BD111-AV111)/(LOG10(IF(MROUND($AL111,2)&lt;=$AL111,MROUND($AL111,2)+2,MROUND($AL111,2)-2))-LOG10(MROUND($AL111,2)))*(LOG10($AL111)-LOG10(MROUND($AL111,2)))+AV111)</f>
        <v>#DIV/0!</v>
      </c>
      <c r="BM111" s="151" t="e">
        <f>IF($AL111&lt;2,LOOKUP(CONCATENATE($D111,IF($E111&gt;=1000,$E111,CONCATENATE(0,$E111)),"02"),SilencerParams!$E$3:$E$98,SilencerParams!U$3:U$98)/(LOG10(2)-LOG10(0.0001))*(LOG10($AL111)-LOG10(0.0001)),(BE111-AW111)/(LOG10(IF(MROUND($AL111,2)&lt;=$AL111,MROUND($AL111,2)+2,MROUND($AL111,2)-2))-LOG10(MROUND($AL111,2)))*(LOG10($AL111)-LOG10(MROUND($AL111,2)))+AW111)</f>
        <v>#DIV/0!</v>
      </c>
      <c r="BN111" s="151" t="e">
        <f>IF($AL111&lt;2,LOOKUP(CONCATENATE($D111,IF($E111&gt;=1000,$E111,CONCATENATE(0,$E111)),"02"),SilencerParams!$E$3:$E$98,SilencerParams!V$3:V$98)/(LOG10(2)-LOG10(0.0001))*(LOG10($AL111)-LOG10(0.0001)),(BF111-AX111)/(LOG10(IF(MROUND($AL111,2)&lt;=$AL111,MROUND($AL111,2)+2,MROUND($AL111,2)-2))-LOG10(MROUND($AL111,2)))*(LOG10($AL111)-LOG10(MROUND($AL111,2)))+AX111)</f>
        <v>#DIV/0!</v>
      </c>
      <c r="BO111" s="151" t="e">
        <f>IF($AL111&lt;2,LOOKUP(CONCATENATE($D111,IF($E111&gt;=1000,$E111,CONCATENATE(0,$E111)),"02"),SilencerParams!$E$3:$E$98,SilencerParams!W$3:W$98)/(LOG10(2)-LOG10(0.0001))*(LOG10($AL111)-LOG10(0.0001)),(BG111-AY111)/(LOG10(IF(MROUND($AL111,2)&lt;=$AL111,MROUND($AL111,2)+2,MROUND($AL111,2)-2))-LOG10(MROUND($AL111,2)))*(LOG10($AL111)-LOG10(MROUND($AL111,2)))+AY111)</f>
        <v>#DIV/0!</v>
      </c>
      <c r="BP111" s="151" t="e">
        <f>IF($AL111&lt;2,LOOKUP(CONCATENATE($D111,IF($E111&gt;=1000,$E111,CONCATENATE(0,$E111)),"02"),SilencerParams!$E$3:$E$98,SilencerParams!X$3:X$98)/(LOG10(2)-LOG10(0.0001))*(LOG10($AL111)-LOG10(0.0001)),(BH111-AZ111)/(LOG10(IF(MROUND($AL111,2)&lt;=$AL111,MROUND($AL111,2)+2,MROUND($AL111,2)-2))-LOG10(MROUND($AL111,2)))*(LOG10($AL111)-LOG10(MROUND($AL111,2)))+AZ111)</f>
        <v>#DIV/0!</v>
      </c>
      <c r="BQ111" s="151" t="e">
        <f>IF($AL111&lt;2,LOOKUP(CONCATENATE($D111,IF($E111&gt;=1000,$E111,CONCATENATE(0,$E111)),"02"),SilencerParams!$E$3:$E$98,SilencerParams!Y$3:Y$98)/(LOG10(2)-LOG10(0.0001))*(LOG10($AL111)-LOG10(0.0001)),(BI111-BA111)/(LOG10(IF(MROUND($AL111,2)&lt;=$AL111,MROUND($AL111,2)+2,MROUND($AL111,2)-2))-LOG10(MROUND($AL111,2)))*(LOG10($AL111)-LOG10(MROUND($AL111,2)))+BA111)</f>
        <v>#DIV/0!</v>
      </c>
      <c r="BR111" s="151" t="e">
        <f>IF($AL111&lt;2,LOOKUP(CONCATENATE($D111,IF($E111&gt;=1000,$E111,CONCATENATE(0,$E111)),"02"),SilencerParams!$E$3:$E$98,SilencerParams!Z$3:Z$98)/(LOG10(2)-LOG10(0.0001))*(LOG10($AL111)-LOG10(0.0001)),(BJ111-BB111)/(LOG10(IF(MROUND($AL111,2)&lt;=$AL111,MROUND($AL111,2)+2,MROUND($AL111,2)-2))-LOG10(MROUND($AL111,2)))*(LOG10($AL111)-LOG10(MROUND($AL111,2)))+BB111)</f>
        <v>#DIV/0!</v>
      </c>
      <c r="BS111" s="24" t="e">
        <f t="shared" si="45"/>
        <v>#DIV/0!</v>
      </c>
      <c r="BT111" s="24" t="e">
        <f t="shared" si="46"/>
        <v>#DIV/0!</v>
      </c>
      <c r="BU111" s="24" t="e">
        <f t="shared" si="47"/>
        <v>#DIV/0!</v>
      </c>
      <c r="BV111" s="24" t="e">
        <f t="shared" si="48"/>
        <v>#DIV/0!</v>
      </c>
      <c r="BW111" s="24" t="e">
        <f t="shared" si="49"/>
        <v>#DIV/0!</v>
      </c>
      <c r="BX111" s="24" t="e">
        <f t="shared" si="50"/>
        <v>#DIV/0!</v>
      </c>
      <c r="BY111" s="24" t="e">
        <f t="shared" si="51"/>
        <v>#DIV/0!</v>
      </c>
      <c r="BZ111" s="24" t="e">
        <f t="shared" si="52"/>
        <v>#DIV/0!</v>
      </c>
      <c r="CA111" s="24" t="e">
        <f>10*LOG10(IF(BS111="",0,POWER(10,((BS111+'ModelParams Lw'!$O$4)/10))) +IF(BT111="",0,POWER(10,((BT111+'ModelParams Lw'!$P$4)/10))) +IF(BU111="",0,POWER(10,((BU111+'ModelParams Lw'!$Q$4)/10))) +IF(BV111="",0,POWER(10,((BV111+'ModelParams Lw'!$R$4)/10))) +IF(BW111="",0,POWER(10,((BW111+'ModelParams Lw'!$S$4)/10))) +IF(BX111="",0,POWER(10,((BX111+'ModelParams Lw'!$T$4)/10))) +IF(BY111="",0,POWER(10,((BY111+'ModelParams Lw'!$U$4)/10)))+IF(BZ111="",0,POWER(10,((BZ111+'ModelParams Lw'!$V$4)/10))))</f>
        <v>#DIV/0!</v>
      </c>
      <c r="CB111" s="24" t="e">
        <f t="shared" si="53"/>
        <v>#DIV/0!</v>
      </c>
      <c r="CC111" s="24" t="e">
        <f>(BS111-'ModelParams Lw'!O$10)/'ModelParams Lw'!O$11</f>
        <v>#DIV/0!</v>
      </c>
      <c r="CD111" s="24" t="e">
        <f>(BT111-'ModelParams Lw'!P$10)/'ModelParams Lw'!P$11</f>
        <v>#DIV/0!</v>
      </c>
      <c r="CE111" s="24" t="e">
        <f>(BU111-'ModelParams Lw'!Q$10)/'ModelParams Lw'!Q$11</f>
        <v>#DIV/0!</v>
      </c>
      <c r="CF111" s="24" t="e">
        <f>(BV111-'ModelParams Lw'!R$10)/'ModelParams Lw'!R$11</f>
        <v>#DIV/0!</v>
      </c>
      <c r="CG111" s="24" t="e">
        <f>(BW111-'ModelParams Lw'!S$10)/'ModelParams Lw'!S$11</f>
        <v>#DIV/0!</v>
      </c>
      <c r="CH111" s="24" t="e">
        <f>(BX111-'ModelParams Lw'!T$10)/'ModelParams Lw'!T$11</f>
        <v>#DIV/0!</v>
      </c>
      <c r="CI111" s="24" t="e">
        <f>(BY111-'ModelParams Lw'!U$10)/'ModelParams Lw'!U$11</f>
        <v>#DIV/0!</v>
      </c>
      <c r="CJ111" s="24" t="e">
        <f>(BZ111-'ModelParams Lw'!V$10)/'ModelParams Lw'!V$11</f>
        <v>#DIV/0!</v>
      </c>
      <c r="CK111" s="24">
        <f>IF(Calcul!$E116="SW",'ModelParams Lw'!C$18+'ModelParams Lw'!C$19*LOG(CK$3)+'ModelParams Lw'!C$20*(PI()/4*($D111/1000)^2),IF('ModelParams Lw'!C$21+'ModelParams Lw'!C$22*LOG(CK$3)+'ModelParams Lw'!C$23*(PI()/4*($D111/1000)^2)&lt;'ModelParams Lw'!C$18+'ModelParams Lw'!C$19*LOG(CK$3)+'ModelParams Lw'!C$20*(PI()/4*($D111/1000)^2),'ModelParams Lw'!C$18+'ModelParams Lw'!C$19*LOG(CK$3)+'ModelParams Lw'!C$20*(PI()/4*($D111/1000)^2),'ModelParams Lw'!C$21+'ModelParams Lw'!C$22*LOG(CK$3)+'ModelParams Lw'!C$23*(PI()/4*($D111/1000)^2)))</f>
        <v>31.246735224896717</v>
      </c>
      <c r="CL111" s="24">
        <f>IF(Calcul!$E116="SW",'ModelParams Lw'!D$18+'ModelParams Lw'!D$19*LOG(CL$3)+'ModelParams Lw'!D$20*(PI()/4*($D111/1000)^2),IF('ModelParams Lw'!D$21+'ModelParams Lw'!D$22*LOG(CL$3)+'ModelParams Lw'!D$23*(PI()/4*($D111/1000)^2)&lt;'ModelParams Lw'!D$18+'ModelParams Lw'!D$19*LOG(CL$3)+'ModelParams Lw'!D$20*(PI()/4*($D111/1000)^2),'ModelParams Lw'!D$18+'ModelParams Lw'!D$19*LOG(CL$3)+'ModelParams Lw'!D$20*(PI()/4*($D111/1000)^2),'ModelParams Lw'!D$21+'ModelParams Lw'!D$22*LOG(CL$3)+'ModelParams Lw'!D$23*(PI()/4*($D111/1000)^2)))</f>
        <v>39.203910379364636</v>
      </c>
      <c r="CM111" s="24">
        <f>IF(Calcul!$E116="SW",'ModelParams Lw'!E$18+'ModelParams Lw'!E$19*LOG(CM$3)+'ModelParams Lw'!E$20*(PI()/4*($D111/1000)^2),IF('ModelParams Lw'!E$21+'ModelParams Lw'!E$22*LOG(CM$3)+'ModelParams Lw'!E$23*(PI()/4*($D111/1000)^2)&lt;'ModelParams Lw'!E$18+'ModelParams Lw'!E$19*LOG(CM$3)+'ModelParams Lw'!E$20*(PI()/4*($D111/1000)^2),'ModelParams Lw'!E$18+'ModelParams Lw'!E$19*LOG(CM$3)+'ModelParams Lw'!E$20*(PI()/4*($D111/1000)^2),'ModelParams Lw'!E$21+'ModelParams Lw'!E$22*LOG(CM$3)+'ModelParams Lw'!E$23*(PI()/4*($D111/1000)^2)))</f>
        <v>38.761096154158118</v>
      </c>
      <c r="CN111" s="24">
        <f>IF(Calcul!$E116="SW",'ModelParams Lw'!F$18+'ModelParams Lw'!F$19*LOG(CN$3)+'ModelParams Lw'!F$20*(PI()/4*($D111/1000)^2),IF('ModelParams Lw'!F$21+'ModelParams Lw'!F$22*LOG(CN$3)+'ModelParams Lw'!F$23*(PI()/4*($D111/1000)^2)&lt;'ModelParams Lw'!F$18+'ModelParams Lw'!F$19*LOG(CN$3)+'ModelParams Lw'!F$20*(PI()/4*($D111/1000)^2),'ModelParams Lw'!F$18+'ModelParams Lw'!F$19*LOG(CN$3)+'ModelParams Lw'!F$20*(PI()/4*($D111/1000)^2),'ModelParams Lw'!F$21+'ModelParams Lw'!F$22*LOG(CN$3)+'ModelParams Lw'!F$23*(PI()/4*($D111/1000)^2)))</f>
        <v>42.457901012674256</v>
      </c>
      <c r="CO111" s="24">
        <f>IF(Calcul!$E116="SW",'ModelParams Lw'!G$18+'ModelParams Lw'!G$19*LOG(CO$3)+'ModelParams Lw'!G$20*(PI()/4*($D111/1000)^2),IF('ModelParams Lw'!G$21+'ModelParams Lw'!G$22*LOG(CO$3)+'ModelParams Lw'!G$23*(PI()/4*($D111/1000)^2)&lt;'ModelParams Lw'!G$18+'ModelParams Lw'!G$19*LOG(CO$3)+'ModelParams Lw'!G$20*(PI()/4*($D111/1000)^2),'ModelParams Lw'!G$18+'ModelParams Lw'!G$19*LOG(CO$3)+'ModelParams Lw'!G$20*(PI()/4*($D111/1000)^2),'ModelParams Lw'!G$21+'ModelParams Lw'!G$22*LOG(CO$3)+'ModelParams Lw'!G$23*(PI()/4*($D111/1000)^2)))</f>
        <v>39.983812335865188</v>
      </c>
      <c r="CP111" s="24">
        <f>IF(Calcul!$E116="SW",'ModelParams Lw'!H$18+'ModelParams Lw'!H$19*LOG(CP$3)+'ModelParams Lw'!H$20*(PI()/4*($D111/1000)^2),IF('ModelParams Lw'!H$21+'ModelParams Lw'!H$22*LOG(CP$3)+'ModelParams Lw'!H$23*(PI()/4*($D111/1000)^2)&lt;'ModelParams Lw'!H$18+'ModelParams Lw'!H$19*LOG(CP$3)+'ModelParams Lw'!H$20*(PI()/4*($D111/1000)^2),'ModelParams Lw'!H$18+'ModelParams Lw'!H$19*LOG(CP$3)+'ModelParams Lw'!H$20*(PI()/4*($D111/1000)^2),'ModelParams Lw'!H$21+'ModelParams Lw'!H$22*LOG(CP$3)+'ModelParams Lw'!H$23*(PI()/4*($D111/1000)^2)))</f>
        <v>40.306137042572608</v>
      </c>
      <c r="CQ111" s="24">
        <f>IF(Calcul!$E116="SW",'ModelParams Lw'!I$18+'ModelParams Lw'!I$19*LOG(CQ$3)+'ModelParams Lw'!I$20*(PI()/4*($D111/1000)^2),IF('ModelParams Lw'!I$21+'ModelParams Lw'!I$22*LOG(CQ$3)+'ModelParams Lw'!I$23*(PI()/4*($D111/1000)^2)&lt;'ModelParams Lw'!I$18+'ModelParams Lw'!I$19*LOG(CQ$3)+'ModelParams Lw'!I$20*(PI()/4*($D111/1000)^2),'ModelParams Lw'!I$18+'ModelParams Lw'!I$19*LOG(CQ$3)+'ModelParams Lw'!I$20*(PI()/4*($D111/1000)^2),'ModelParams Lw'!I$21+'ModelParams Lw'!I$22*LOG(CQ$3)+'ModelParams Lw'!I$23*(PI()/4*($D111/1000)^2)))</f>
        <v>35.604370798776131</v>
      </c>
      <c r="CR111" s="24">
        <f>IF(Calcul!$E116="SW",'ModelParams Lw'!J$18+'ModelParams Lw'!J$19*LOG(CR$3)+'ModelParams Lw'!J$20*(PI()/4*($D111/1000)^2),IF('ModelParams Lw'!J$21+'ModelParams Lw'!J$22*LOG(CR$3)+'ModelParams Lw'!J$23*(PI()/4*($D111/1000)^2)&lt;'ModelParams Lw'!J$18+'ModelParams Lw'!J$19*LOG(CR$3)+'ModelParams Lw'!J$20*(PI()/4*($D111/1000)^2),'ModelParams Lw'!J$18+'ModelParams Lw'!J$19*LOG(CR$3)+'ModelParams Lw'!J$20*(PI()/4*($D111/1000)^2),'ModelParams Lw'!J$21+'ModelParams Lw'!J$22*LOG(CR$3)+'ModelParams Lw'!J$23*(PI()/4*($D111/1000)^2)))</f>
        <v>26.405199060578074</v>
      </c>
      <c r="CS111" s="24" t="e">
        <f t="shared" si="30"/>
        <v>#DIV/0!</v>
      </c>
      <c r="CT111" s="24" t="e">
        <f t="shared" si="31"/>
        <v>#DIV/0!</v>
      </c>
      <c r="CU111" s="24" t="e">
        <f t="shared" si="32"/>
        <v>#DIV/0!</v>
      </c>
      <c r="CV111" s="24" t="e">
        <f t="shared" si="33"/>
        <v>#DIV/0!</v>
      </c>
      <c r="CW111" s="24" t="e">
        <f t="shared" si="34"/>
        <v>#DIV/0!</v>
      </c>
      <c r="CX111" s="24" t="e">
        <f t="shared" si="35"/>
        <v>#DIV/0!</v>
      </c>
      <c r="CY111" s="24" t="e">
        <f t="shared" si="36"/>
        <v>#DIV/0!</v>
      </c>
      <c r="CZ111" s="24" t="e">
        <f t="shared" si="37"/>
        <v>#DIV/0!</v>
      </c>
      <c r="DA111" s="24" t="e">
        <f>10*LOG10(IF(CS111="",0,POWER(10,((CS111+'ModelParams Lw'!$O$4)/10))) +IF(CT111="",0,POWER(10,((CT111+'ModelParams Lw'!$P$4)/10))) +IF(CU111="",0,POWER(10,((CU111+'ModelParams Lw'!$Q$4)/10))) +IF(CV111="",0,POWER(10,((CV111+'ModelParams Lw'!$R$4)/10))) +IF(CW111="",0,POWER(10,((CW111+'ModelParams Lw'!$S$4)/10))) +IF(CX111="",0,POWER(10,((CX111+'ModelParams Lw'!$T$4)/10))) +IF(CY111="",0,POWER(10,((CY111+'ModelParams Lw'!$U$4)/10)))+IF(CZ111="",0,POWER(10,((CZ111+'ModelParams Lw'!$V$4)/10))))</f>
        <v>#DIV/0!</v>
      </c>
      <c r="DB111" s="24" t="e">
        <f t="shared" si="54"/>
        <v>#DIV/0!</v>
      </c>
      <c r="DC111" s="24" t="e">
        <f>(CS111-'ModelParams Lw'!$O$10)/'ModelParams Lw'!$O$11</f>
        <v>#DIV/0!</v>
      </c>
      <c r="DD111" s="24" t="e">
        <f>(CT111-'ModelParams Lw'!$P$10)/'ModelParams Lw'!$P$11</f>
        <v>#DIV/0!</v>
      </c>
      <c r="DE111" s="24" t="e">
        <f>(CU111-'ModelParams Lw'!$Q$10)/'ModelParams Lw'!$Q$11</f>
        <v>#DIV/0!</v>
      </c>
      <c r="DF111" s="24" t="e">
        <f>(CV111-'ModelParams Lw'!$R$10)/'ModelParams Lw'!$R$11</f>
        <v>#DIV/0!</v>
      </c>
      <c r="DG111" s="24" t="e">
        <f>(CW111-'ModelParams Lw'!$S$10)/'ModelParams Lw'!$S$11</f>
        <v>#DIV/0!</v>
      </c>
      <c r="DH111" s="24" t="e">
        <f>(CX111-'ModelParams Lw'!$T$10)/'ModelParams Lw'!$T$11</f>
        <v>#DIV/0!</v>
      </c>
      <c r="DI111" s="24" t="e">
        <f>(CY111-'ModelParams Lw'!$U$10)/'ModelParams Lw'!$U$11</f>
        <v>#DIV/0!</v>
      </c>
      <c r="DJ111" s="24" t="e">
        <f>(CZ111-'ModelParams Lw'!$V$10)/'ModelParams Lw'!$V$11</f>
        <v>#DIV/0!</v>
      </c>
    </row>
    <row r="112" spans="1:114">
      <c r="A112" s="12">
        <f>Calcul!B114</f>
        <v>0</v>
      </c>
      <c r="B112" s="12">
        <f t="shared" si="38"/>
        <v>0</v>
      </c>
      <c r="C112" s="12">
        <f>Calcul!C114</f>
        <v>0</v>
      </c>
      <c r="D112" s="12">
        <f>Calcul!D117</f>
        <v>0</v>
      </c>
      <c r="E112" s="12">
        <f t="shared" si="39"/>
        <v>400</v>
      </c>
      <c r="F112" s="12">
        <f t="shared" si="40"/>
        <v>900</v>
      </c>
      <c r="G112" s="12" t="e">
        <f t="shared" si="41"/>
        <v>#DIV/0!</v>
      </c>
      <c r="H112" s="24" t="e">
        <f t="shared" si="42"/>
        <v>#DIV/0!</v>
      </c>
      <c r="I112" s="24">
        <f>'ModelParams Lw'!$B$6*EXP('ModelParams Lw'!$C$6*D112)</f>
        <v>-0.98585217513044054</v>
      </c>
      <c r="J112" s="24">
        <f>'ModelParams Lw'!$B$7*D112^2+'ModelParams Lw'!$C$7*D112+'ModelParams Lw'!$D$7</f>
        <v>-7.1</v>
      </c>
      <c r="K112" s="24">
        <f>'ModelParams Lw'!$B$8*D112^2+'ModelParams Lw'!$C$8*D112+'ModelParams Lw'!$D$8</f>
        <v>46.485999999999997</v>
      </c>
      <c r="L112" s="21" t="e">
        <f t="shared" si="56"/>
        <v>#DIV/0!</v>
      </c>
      <c r="M112" s="21" t="e">
        <f t="shared" si="55"/>
        <v>#DIV/0!</v>
      </c>
      <c r="N112" s="21" t="e">
        <f t="shared" si="55"/>
        <v>#DIV/0!</v>
      </c>
      <c r="O112" s="21" t="e">
        <f t="shared" si="55"/>
        <v>#DIV/0!</v>
      </c>
      <c r="P112" s="21" t="e">
        <f t="shared" si="55"/>
        <v>#DIV/0!</v>
      </c>
      <c r="Q112" s="21" t="e">
        <f t="shared" si="55"/>
        <v>#DIV/0!</v>
      </c>
      <c r="R112" s="21" t="e">
        <f t="shared" si="55"/>
        <v>#DIV/0!</v>
      </c>
      <c r="S112" s="21" t="e">
        <f t="shared" si="55"/>
        <v>#DIV/0!</v>
      </c>
      <c r="T112" s="24" t="e">
        <f>'ModelParams Lw'!$B$3+'ModelParams Lw'!$B$4*LOG10($B112/3600/(PI()/4*($D112/1000)^2))+'ModelParams Lw'!$B$5*LOG10(2*$H112/(1.2*($B112/3600/(PI()/4*($D112/1000)^2))^2))+10*LOG10($D112/1000)+L112</f>
        <v>#DIV/0!</v>
      </c>
      <c r="U112" s="24" t="e">
        <f>'ModelParams Lw'!$B$3+'ModelParams Lw'!$B$4*LOG10($B112/3600/(PI()/4*($D112/1000)^2))+'ModelParams Lw'!$B$5*LOG10(2*$H112/(1.2*($B112/3600/(PI()/4*($D112/1000)^2))^2))+10*LOG10($D112/1000)+M112</f>
        <v>#DIV/0!</v>
      </c>
      <c r="V112" s="24" t="e">
        <f>'ModelParams Lw'!$B$3+'ModelParams Lw'!$B$4*LOG10($B112/3600/(PI()/4*($D112/1000)^2))+'ModelParams Lw'!$B$5*LOG10(2*$H112/(1.2*($B112/3600/(PI()/4*($D112/1000)^2))^2))+10*LOG10($D112/1000)+N112</f>
        <v>#DIV/0!</v>
      </c>
      <c r="W112" s="24" t="e">
        <f>'ModelParams Lw'!$B$3+'ModelParams Lw'!$B$4*LOG10($B112/3600/(PI()/4*($D112/1000)^2))+'ModelParams Lw'!$B$5*LOG10(2*$H112/(1.2*($B112/3600/(PI()/4*($D112/1000)^2))^2))+10*LOG10($D112/1000)+O112</f>
        <v>#DIV/0!</v>
      </c>
      <c r="X112" s="24" t="e">
        <f>'ModelParams Lw'!$B$3+'ModelParams Lw'!$B$4*LOG10($B112/3600/(PI()/4*($D112/1000)^2))+'ModelParams Lw'!$B$5*LOG10(2*$H112/(1.2*($B112/3600/(PI()/4*($D112/1000)^2))^2))+10*LOG10($D112/1000)+P112</f>
        <v>#DIV/0!</v>
      </c>
      <c r="Y112" s="24" t="e">
        <f>'ModelParams Lw'!$B$3+'ModelParams Lw'!$B$4*LOG10($B112/3600/(PI()/4*($D112/1000)^2))+'ModelParams Lw'!$B$5*LOG10(2*$H112/(1.2*($B112/3600/(PI()/4*($D112/1000)^2))^2))+10*LOG10($D112/1000)+Q112</f>
        <v>#DIV/0!</v>
      </c>
      <c r="Z112" s="24" t="e">
        <f>'ModelParams Lw'!$B$3+'ModelParams Lw'!$B$4*LOG10($B112/3600/(PI()/4*($D112/1000)^2))+'ModelParams Lw'!$B$5*LOG10(2*$H112/(1.2*($B112/3600/(PI()/4*($D112/1000)^2))^2))+10*LOG10($D112/1000)+R112</f>
        <v>#DIV/0!</v>
      </c>
      <c r="AA112" s="24" t="e">
        <f>'ModelParams Lw'!$B$3+'ModelParams Lw'!$B$4*LOG10($B112/3600/(PI()/4*($D112/1000)^2))+'ModelParams Lw'!$B$5*LOG10(2*$H112/(1.2*($B112/3600/(PI()/4*($D112/1000)^2))^2))+10*LOG10($D112/1000)+S112</f>
        <v>#DIV/0!</v>
      </c>
      <c r="AB112" s="24" t="e">
        <f>10*LOG10(IF(T112="",0,POWER(10,((T112+'ModelParams Lw'!$O$4)/10))) +IF(U112="",0,POWER(10,((U112+'ModelParams Lw'!$P$4)/10))) +IF(V112="",0,POWER(10,((V112+'ModelParams Lw'!$Q$4)/10))) +IF(W112="",0,POWER(10,((W112+'ModelParams Lw'!$R$4)/10))) +IF(X112="",0,POWER(10,((X112+'ModelParams Lw'!$S$4)/10))) +IF(Y112="",0,POWER(10,((Y112+'ModelParams Lw'!$T$4)/10))) +IF(Z112="",0,POWER(10,((Z112+'ModelParams Lw'!$U$4)/10)))+IF(AA112="",0,POWER(10,((AA112+'ModelParams Lw'!$V$4)/10))))</f>
        <v>#DIV/0!</v>
      </c>
      <c r="AC112" s="24" t="e">
        <f t="shared" si="43"/>
        <v>#DIV/0!</v>
      </c>
      <c r="AD112" s="24" t="e">
        <f>(T112-'ModelParams Lw'!O$10)/'ModelParams Lw'!O$11</f>
        <v>#DIV/0!</v>
      </c>
      <c r="AE112" s="24" t="e">
        <f>(U112-'ModelParams Lw'!P$10)/'ModelParams Lw'!P$11</f>
        <v>#DIV/0!</v>
      </c>
      <c r="AF112" s="24" t="e">
        <f>(V112-'ModelParams Lw'!Q$10)/'ModelParams Lw'!Q$11</f>
        <v>#DIV/0!</v>
      </c>
      <c r="AG112" s="24" t="e">
        <f>(W112-'ModelParams Lw'!R$10)/'ModelParams Lw'!R$11</f>
        <v>#DIV/0!</v>
      </c>
      <c r="AH112" s="24" t="e">
        <f>(X112-'ModelParams Lw'!S$10)/'ModelParams Lw'!S$11</f>
        <v>#DIV/0!</v>
      </c>
      <c r="AI112" s="24" t="e">
        <f>(Y112-'ModelParams Lw'!T$10)/'ModelParams Lw'!T$11</f>
        <v>#DIV/0!</v>
      </c>
      <c r="AJ112" s="24" t="e">
        <f>(Z112-'ModelParams Lw'!U$10)/'ModelParams Lw'!U$11</f>
        <v>#DIV/0!</v>
      </c>
      <c r="AK112" s="24" t="e">
        <f>(AA112-'ModelParams Lw'!V$10)/'ModelParams Lw'!V$11</f>
        <v>#DIV/0!</v>
      </c>
      <c r="AL112" s="24" t="e">
        <f t="shared" si="44"/>
        <v>#DIV/0!</v>
      </c>
      <c r="AM112" s="24" t="e">
        <f>LOOKUP($G112,SilencerParams!$E$3:$E$98,SilencerParams!K$3:K$98)</f>
        <v>#DIV/0!</v>
      </c>
      <c r="AN112" s="24" t="e">
        <f>LOOKUP($G112,SilencerParams!$E$3:$E$98,SilencerParams!L$3:L$98)</f>
        <v>#DIV/0!</v>
      </c>
      <c r="AO112" s="24" t="e">
        <f>LOOKUP($G112,SilencerParams!$E$3:$E$98,SilencerParams!M$3:M$98)</f>
        <v>#DIV/0!</v>
      </c>
      <c r="AP112" s="24" t="e">
        <f>LOOKUP($G112,SilencerParams!$E$3:$E$98,SilencerParams!N$3:N$98)</f>
        <v>#DIV/0!</v>
      </c>
      <c r="AQ112" s="24" t="e">
        <f>LOOKUP($G112,SilencerParams!$E$3:$E$98,SilencerParams!O$3:O$98)</f>
        <v>#DIV/0!</v>
      </c>
      <c r="AR112" s="24" t="e">
        <f>LOOKUP($G112,SilencerParams!$E$3:$E$98,SilencerParams!P$3:P$98)</f>
        <v>#DIV/0!</v>
      </c>
      <c r="AS112" s="24" t="e">
        <f>LOOKUP($G112,SilencerParams!$E$3:$E$98,SilencerParams!Q$3:Q$98)</f>
        <v>#DIV/0!</v>
      </c>
      <c r="AT112" s="24" t="e">
        <f>LOOKUP($G112,SilencerParams!$E$3:$E$98,SilencerParams!R$3:R$98)</f>
        <v>#DIV/0!</v>
      </c>
      <c r="AU112" s="151" t="e">
        <f>LOOKUP($G112,SilencerParams!$E$3:$E$98,SilencerParams!S$3:S$98)</f>
        <v>#DIV/0!</v>
      </c>
      <c r="AV112" s="151" t="e">
        <f>LOOKUP($G112,SilencerParams!$E$3:$E$98,SilencerParams!T$3:T$98)</f>
        <v>#DIV/0!</v>
      </c>
      <c r="AW112" s="151" t="e">
        <f>LOOKUP($G112,SilencerParams!$E$3:$E$98,SilencerParams!U$3:U$98)</f>
        <v>#DIV/0!</v>
      </c>
      <c r="AX112" s="151" t="e">
        <f>LOOKUP($G112,SilencerParams!$E$3:$E$98,SilencerParams!V$3:V$98)</f>
        <v>#DIV/0!</v>
      </c>
      <c r="AY112" s="151" t="e">
        <f>LOOKUP($G112,SilencerParams!$E$3:$E$98,SilencerParams!W$3:W$98)</f>
        <v>#DIV/0!</v>
      </c>
      <c r="AZ112" s="151" t="e">
        <f>LOOKUP($G112,SilencerParams!$E$3:$E$98,SilencerParams!X$3:X$98)</f>
        <v>#DIV/0!</v>
      </c>
      <c r="BA112" s="151" t="e">
        <f>LOOKUP($G112,SilencerParams!$E$3:$E$98,SilencerParams!Y$3:Y$98)</f>
        <v>#DIV/0!</v>
      </c>
      <c r="BB112" s="151" t="e">
        <f>LOOKUP($G112,SilencerParams!$E$3:$E$98,SilencerParams!Z$3:Z$98)</f>
        <v>#DIV/0!</v>
      </c>
      <c r="BC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S$3:S$98)</f>
        <v>#DIV/0!</v>
      </c>
      <c r="BD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T$3:T$98)</f>
        <v>#DIV/0!</v>
      </c>
      <c r="BE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U$3:U$98)</f>
        <v>#DIV/0!</v>
      </c>
      <c r="BF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V$3:V$98)</f>
        <v>#DIV/0!</v>
      </c>
      <c r="BG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W$3:W$98)</f>
        <v>#DIV/0!</v>
      </c>
      <c r="BH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X$3:X$98)</f>
        <v>#DIV/0!</v>
      </c>
      <c r="BI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Y$3:Y$98)</f>
        <v>#DIV/0!</v>
      </c>
      <c r="BJ112" s="151" t="e">
        <f>LOOKUP(IF(MROUND($AL112,2)&lt;=$AL112,CONCATENATE($D112,IF($F112&gt;=1000,$F112,CONCATENATE(0,$F112)),CONCATENATE(0,MROUND($AL112,2)+2)),CONCATENATE($D112,IF($F112&gt;=1000,$F112,CONCATENATE(0,$F112)),CONCATENATE(0,MROUND($AL112,2)-2))),SilencerParams!$E$3:$E$98,SilencerParams!Z$3:Z$98)</f>
        <v>#DIV/0!</v>
      </c>
      <c r="BK112" s="151" t="e">
        <f>IF($AL112&lt;2,LOOKUP(CONCATENATE($D112,IF($E112&gt;=1000,$E112,CONCATENATE(0,$E112)),"02"),SilencerParams!$E$3:$E$98,SilencerParams!S$3:S$98)/(LOG10(2)-LOG10(0.0001))*(LOG10($AL112)-LOG10(0.0001)),(BC112-AU112)/(LOG10(IF(MROUND($AL112,2)&lt;=$AL112,MROUND($AL112,2)+2,MROUND($AL112,2)-2))-LOG10(MROUND($AL112,2)))*(LOG10($AL112)-LOG10(MROUND($AL112,2)))+AU112)</f>
        <v>#DIV/0!</v>
      </c>
      <c r="BL112" s="151" t="e">
        <f>IF($AL112&lt;2,LOOKUP(CONCATENATE($D112,IF($E112&gt;=1000,$E112,CONCATENATE(0,$E112)),"02"),SilencerParams!$E$3:$E$98,SilencerParams!T$3:T$98)/(LOG10(2)-LOG10(0.0001))*(LOG10($AL112)-LOG10(0.0001)),(BD112-AV112)/(LOG10(IF(MROUND($AL112,2)&lt;=$AL112,MROUND($AL112,2)+2,MROUND($AL112,2)-2))-LOG10(MROUND($AL112,2)))*(LOG10($AL112)-LOG10(MROUND($AL112,2)))+AV112)</f>
        <v>#DIV/0!</v>
      </c>
      <c r="BM112" s="151" t="e">
        <f>IF($AL112&lt;2,LOOKUP(CONCATENATE($D112,IF($E112&gt;=1000,$E112,CONCATENATE(0,$E112)),"02"),SilencerParams!$E$3:$E$98,SilencerParams!U$3:U$98)/(LOG10(2)-LOG10(0.0001))*(LOG10($AL112)-LOG10(0.0001)),(BE112-AW112)/(LOG10(IF(MROUND($AL112,2)&lt;=$AL112,MROUND($AL112,2)+2,MROUND($AL112,2)-2))-LOG10(MROUND($AL112,2)))*(LOG10($AL112)-LOG10(MROUND($AL112,2)))+AW112)</f>
        <v>#DIV/0!</v>
      </c>
      <c r="BN112" s="151" t="e">
        <f>IF($AL112&lt;2,LOOKUP(CONCATENATE($D112,IF($E112&gt;=1000,$E112,CONCATENATE(0,$E112)),"02"),SilencerParams!$E$3:$E$98,SilencerParams!V$3:V$98)/(LOG10(2)-LOG10(0.0001))*(LOG10($AL112)-LOG10(0.0001)),(BF112-AX112)/(LOG10(IF(MROUND($AL112,2)&lt;=$AL112,MROUND($AL112,2)+2,MROUND($AL112,2)-2))-LOG10(MROUND($AL112,2)))*(LOG10($AL112)-LOG10(MROUND($AL112,2)))+AX112)</f>
        <v>#DIV/0!</v>
      </c>
      <c r="BO112" s="151" t="e">
        <f>IF($AL112&lt;2,LOOKUP(CONCATENATE($D112,IF($E112&gt;=1000,$E112,CONCATENATE(0,$E112)),"02"),SilencerParams!$E$3:$E$98,SilencerParams!W$3:W$98)/(LOG10(2)-LOG10(0.0001))*(LOG10($AL112)-LOG10(0.0001)),(BG112-AY112)/(LOG10(IF(MROUND($AL112,2)&lt;=$AL112,MROUND($AL112,2)+2,MROUND($AL112,2)-2))-LOG10(MROUND($AL112,2)))*(LOG10($AL112)-LOG10(MROUND($AL112,2)))+AY112)</f>
        <v>#DIV/0!</v>
      </c>
      <c r="BP112" s="151" t="e">
        <f>IF($AL112&lt;2,LOOKUP(CONCATENATE($D112,IF($E112&gt;=1000,$E112,CONCATENATE(0,$E112)),"02"),SilencerParams!$E$3:$E$98,SilencerParams!X$3:X$98)/(LOG10(2)-LOG10(0.0001))*(LOG10($AL112)-LOG10(0.0001)),(BH112-AZ112)/(LOG10(IF(MROUND($AL112,2)&lt;=$AL112,MROUND($AL112,2)+2,MROUND($AL112,2)-2))-LOG10(MROUND($AL112,2)))*(LOG10($AL112)-LOG10(MROUND($AL112,2)))+AZ112)</f>
        <v>#DIV/0!</v>
      </c>
      <c r="BQ112" s="151" t="e">
        <f>IF($AL112&lt;2,LOOKUP(CONCATENATE($D112,IF($E112&gt;=1000,$E112,CONCATENATE(0,$E112)),"02"),SilencerParams!$E$3:$E$98,SilencerParams!Y$3:Y$98)/(LOG10(2)-LOG10(0.0001))*(LOG10($AL112)-LOG10(0.0001)),(BI112-BA112)/(LOG10(IF(MROUND($AL112,2)&lt;=$AL112,MROUND($AL112,2)+2,MROUND($AL112,2)-2))-LOG10(MROUND($AL112,2)))*(LOG10($AL112)-LOG10(MROUND($AL112,2)))+BA112)</f>
        <v>#DIV/0!</v>
      </c>
      <c r="BR112" s="151" t="e">
        <f>IF($AL112&lt;2,LOOKUP(CONCATENATE($D112,IF($E112&gt;=1000,$E112,CONCATENATE(0,$E112)),"02"),SilencerParams!$E$3:$E$98,SilencerParams!Z$3:Z$98)/(LOG10(2)-LOG10(0.0001))*(LOG10($AL112)-LOG10(0.0001)),(BJ112-BB112)/(LOG10(IF(MROUND($AL112,2)&lt;=$AL112,MROUND($AL112,2)+2,MROUND($AL112,2)-2))-LOG10(MROUND($AL112,2)))*(LOG10($AL112)-LOG10(MROUND($AL112,2)))+BB112)</f>
        <v>#DIV/0!</v>
      </c>
      <c r="BS112" s="24" t="e">
        <f t="shared" si="45"/>
        <v>#DIV/0!</v>
      </c>
      <c r="BT112" s="24" t="e">
        <f t="shared" si="46"/>
        <v>#DIV/0!</v>
      </c>
      <c r="BU112" s="24" t="e">
        <f t="shared" si="47"/>
        <v>#DIV/0!</v>
      </c>
      <c r="BV112" s="24" t="e">
        <f t="shared" si="48"/>
        <v>#DIV/0!</v>
      </c>
      <c r="BW112" s="24" t="e">
        <f t="shared" si="49"/>
        <v>#DIV/0!</v>
      </c>
      <c r="BX112" s="24" t="e">
        <f t="shared" si="50"/>
        <v>#DIV/0!</v>
      </c>
      <c r="BY112" s="24" t="e">
        <f t="shared" si="51"/>
        <v>#DIV/0!</v>
      </c>
      <c r="BZ112" s="24" t="e">
        <f t="shared" si="52"/>
        <v>#DIV/0!</v>
      </c>
      <c r="CA112" s="24" t="e">
        <f>10*LOG10(IF(BS112="",0,POWER(10,((BS112+'ModelParams Lw'!$O$4)/10))) +IF(BT112="",0,POWER(10,((BT112+'ModelParams Lw'!$P$4)/10))) +IF(BU112="",0,POWER(10,((BU112+'ModelParams Lw'!$Q$4)/10))) +IF(BV112="",0,POWER(10,((BV112+'ModelParams Lw'!$R$4)/10))) +IF(BW112="",0,POWER(10,((BW112+'ModelParams Lw'!$S$4)/10))) +IF(BX112="",0,POWER(10,((BX112+'ModelParams Lw'!$T$4)/10))) +IF(BY112="",0,POWER(10,((BY112+'ModelParams Lw'!$U$4)/10)))+IF(BZ112="",0,POWER(10,((BZ112+'ModelParams Lw'!$V$4)/10))))</f>
        <v>#DIV/0!</v>
      </c>
      <c r="CB112" s="24" t="e">
        <f t="shared" si="53"/>
        <v>#DIV/0!</v>
      </c>
      <c r="CC112" s="24" t="e">
        <f>(BS112-'ModelParams Lw'!O$10)/'ModelParams Lw'!O$11</f>
        <v>#DIV/0!</v>
      </c>
      <c r="CD112" s="24" t="e">
        <f>(BT112-'ModelParams Lw'!P$10)/'ModelParams Lw'!P$11</f>
        <v>#DIV/0!</v>
      </c>
      <c r="CE112" s="24" t="e">
        <f>(BU112-'ModelParams Lw'!Q$10)/'ModelParams Lw'!Q$11</f>
        <v>#DIV/0!</v>
      </c>
      <c r="CF112" s="24" t="e">
        <f>(BV112-'ModelParams Lw'!R$10)/'ModelParams Lw'!R$11</f>
        <v>#DIV/0!</v>
      </c>
      <c r="CG112" s="24" t="e">
        <f>(BW112-'ModelParams Lw'!S$10)/'ModelParams Lw'!S$11</f>
        <v>#DIV/0!</v>
      </c>
      <c r="CH112" s="24" t="e">
        <f>(BX112-'ModelParams Lw'!T$10)/'ModelParams Lw'!T$11</f>
        <v>#DIV/0!</v>
      </c>
      <c r="CI112" s="24" t="e">
        <f>(BY112-'ModelParams Lw'!U$10)/'ModelParams Lw'!U$11</f>
        <v>#DIV/0!</v>
      </c>
      <c r="CJ112" s="24" t="e">
        <f>(BZ112-'ModelParams Lw'!V$10)/'ModelParams Lw'!V$11</f>
        <v>#DIV/0!</v>
      </c>
      <c r="CK112" s="24">
        <f>IF(Calcul!$E117="SW",'ModelParams Lw'!C$18+'ModelParams Lw'!C$19*LOG(CK$3)+'ModelParams Lw'!C$20*(PI()/4*($D112/1000)^2),IF('ModelParams Lw'!C$21+'ModelParams Lw'!C$22*LOG(CK$3)+'ModelParams Lw'!C$23*(PI()/4*($D112/1000)^2)&lt;'ModelParams Lw'!C$18+'ModelParams Lw'!C$19*LOG(CK$3)+'ModelParams Lw'!C$20*(PI()/4*($D112/1000)^2),'ModelParams Lw'!C$18+'ModelParams Lw'!C$19*LOG(CK$3)+'ModelParams Lw'!C$20*(PI()/4*($D112/1000)^2),'ModelParams Lw'!C$21+'ModelParams Lw'!C$22*LOG(CK$3)+'ModelParams Lw'!C$23*(PI()/4*($D112/1000)^2)))</f>
        <v>31.246735224896717</v>
      </c>
      <c r="CL112" s="24">
        <f>IF(Calcul!$E117="SW",'ModelParams Lw'!D$18+'ModelParams Lw'!D$19*LOG(CL$3)+'ModelParams Lw'!D$20*(PI()/4*($D112/1000)^2),IF('ModelParams Lw'!D$21+'ModelParams Lw'!D$22*LOG(CL$3)+'ModelParams Lw'!D$23*(PI()/4*($D112/1000)^2)&lt;'ModelParams Lw'!D$18+'ModelParams Lw'!D$19*LOG(CL$3)+'ModelParams Lw'!D$20*(PI()/4*($D112/1000)^2),'ModelParams Lw'!D$18+'ModelParams Lw'!D$19*LOG(CL$3)+'ModelParams Lw'!D$20*(PI()/4*($D112/1000)^2),'ModelParams Lw'!D$21+'ModelParams Lw'!D$22*LOG(CL$3)+'ModelParams Lw'!D$23*(PI()/4*($D112/1000)^2)))</f>
        <v>39.203910379364636</v>
      </c>
      <c r="CM112" s="24">
        <f>IF(Calcul!$E117="SW",'ModelParams Lw'!E$18+'ModelParams Lw'!E$19*LOG(CM$3)+'ModelParams Lw'!E$20*(PI()/4*($D112/1000)^2),IF('ModelParams Lw'!E$21+'ModelParams Lw'!E$22*LOG(CM$3)+'ModelParams Lw'!E$23*(PI()/4*($D112/1000)^2)&lt;'ModelParams Lw'!E$18+'ModelParams Lw'!E$19*LOG(CM$3)+'ModelParams Lw'!E$20*(PI()/4*($D112/1000)^2),'ModelParams Lw'!E$18+'ModelParams Lw'!E$19*LOG(CM$3)+'ModelParams Lw'!E$20*(PI()/4*($D112/1000)^2),'ModelParams Lw'!E$21+'ModelParams Lw'!E$22*LOG(CM$3)+'ModelParams Lw'!E$23*(PI()/4*($D112/1000)^2)))</f>
        <v>38.761096154158118</v>
      </c>
      <c r="CN112" s="24">
        <f>IF(Calcul!$E117="SW",'ModelParams Lw'!F$18+'ModelParams Lw'!F$19*LOG(CN$3)+'ModelParams Lw'!F$20*(PI()/4*($D112/1000)^2),IF('ModelParams Lw'!F$21+'ModelParams Lw'!F$22*LOG(CN$3)+'ModelParams Lw'!F$23*(PI()/4*($D112/1000)^2)&lt;'ModelParams Lw'!F$18+'ModelParams Lw'!F$19*LOG(CN$3)+'ModelParams Lw'!F$20*(PI()/4*($D112/1000)^2),'ModelParams Lw'!F$18+'ModelParams Lw'!F$19*LOG(CN$3)+'ModelParams Lw'!F$20*(PI()/4*($D112/1000)^2),'ModelParams Lw'!F$21+'ModelParams Lw'!F$22*LOG(CN$3)+'ModelParams Lw'!F$23*(PI()/4*($D112/1000)^2)))</f>
        <v>42.457901012674256</v>
      </c>
      <c r="CO112" s="24">
        <f>IF(Calcul!$E117="SW",'ModelParams Lw'!G$18+'ModelParams Lw'!G$19*LOG(CO$3)+'ModelParams Lw'!G$20*(PI()/4*($D112/1000)^2),IF('ModelParams Lw'!G$21+'ModelParams Lw'!G$22*LOG(CO$3)+'ModelParams Lw'!G$23*(PI()/4*($D112/1000)^2)&lt;'ModelParams Lw'!G$18+'ModelParams Lw'!G$19*LOG(CO$3)+'ModelParams Lw'!G$20*(PI()/4*($D112/1000)^2),'ModelParams Lw'!G$18+'ModelParams Lw'!G$19*LOG(CO$3)+'ModelParams Lw'!G$20*(PI()/4*($D112/1000)^2),'ModelParams Lw'!G$21+'ModelParams Lw'!G$22*LOG(CO$3)+'ModelParams Lw'!G$23*(PI()/4*($D112/1000)^2)))</f>
        <v>39.983812335865188</v>
      </c>
      <c r="CP112" s="24">
        <f>IF(Calcul!$E117="SW",'ModelParams Lw'!H$18+'ModelParams Lw'!H$19*LOG(CP$3)+'ModelParams Lw'!H$20*(PI()/4*($D112/1000)^2),IF('ModelParams Lw'!H$21+'ModelParams Lw'!H$22*LOG(CP$3)+'ModelParams Lw'!H$23*(PI()/4*($D112/1000)^2)&lt;'ModelParams Lw'!H$18+'ModelParams Lw'!H$19*LOG(CP$3)+'ModelParams Lw'!H$20*(PI()/4*($D112/1000)^2),'ModelParams Lw'!H$18+'ModelParams Lw'!H$19*LOG(CP$3)+'ModelParams Lw'!H$20*(PI()/4*($D112/1000)^2),'ModelParams Lw'!H$21+'ModelParams Lw'!H$22*LOG(CP$3)+'ModelParams Lw'!H$23*(PI()/4*($D112/1000)^2)))</f>
        <v>40.306137042572608</v>
      </c>
      <c r="CQ112" s="24">
        <f>IF(Calcul!$E117="SW",'ModelParams Lw'!I$18+'ModelParams Lw'!I$19*LOG(CQ$3)+'ModelParams Lw'!I$20*(PI()/4*($D112/1000)^2),IF('ModelParams Lw'!I$21+'ModelParams Lw'!I$22*LOG(CQ$3)+'ModelParams Lw'!I$23*(PI()/4*($D112/1000)^2)&lt;'ModelParams Lw'!I$18+'ModelParams Lw'!I$19*LOG(CQ$3)+'ModelParams Lw'!I$20*(PI()/4*($D112/1000)^2),'ModelParams Lw'!I$18+'ModelParams Lw'!I$19*LOG(CQ$3)+'ModelParams Lw'!I$20*(PI()/4*($D112/1000)^2),'ModelParams Lw'!I$21+'ModelParams Lw'!I$22*LOG(CQ$3)+'ModelParams Lw'!I$23*(PI()/4*($D112/1000)^2)))</f>
        <v>35.604370798776131</v>
      </c>
      <c r="CR112" s="24">
        <f>IF(Calcul!$E117="SW",'ModelParams Lw'!J$18+'ModelParams Lw'!J$19*LOG(CR$3)+'ModelParams Lw'!J$20*(PI()/4*($D112/1000)^2),IF('ModelParams Lw'!J$21+'ModelParams Lw'!J$22*LOG(CR$3)+'ModelParams Lw'!J$23*(PI()/4*($D112/1000)^2)&lt;'ModelParams Lw'!J$18+'ModelParams Lw'!J$19*LOG(CR$3)+'ModelParams Lw'!J$20*(PI()/4*($D112/1000)^2),'ModelParams Lw'!J$18+'ModelParams Lw'!J$19*LOG(CR$3)+'ModelParams Lw'!J$20*(PI()/4*($D112/1000)^2),'ModelParams Lw'!J$21+'ModelParams Lw'!J$22*LOG(CR$3)+'ModelParams Lw'!J$23*(PI()/4*($D112/1000)^2)))</f>
        <v>26.405199060578074</v>
      </c>
      <c r="CS112" s="24" t="e">
        <f t="shared" si="30"/>
        <v>#DIV/0!</v>
      </c>
      <c r="CT112" s="24" t="e">
        <f t="shared" si="31"/>
        <v>#DIV/0!</v>
      </c>
      <c r="CU112" s="24" t="e">
        <f t="shared" si="32"/>
        <v>#DIV/0!</v>
      </c>
      <c r="CV112" s="24" t="e">
        <f t="shared" si="33"/>
        <v>#DIV/0!</v>
      </c>
      <c r="CW112" s="24" t="e">
        <f t="shared" si="34"/>
        <v>#DIV/0!</v>
      </c>
      <c r="CX112" s="24" t="e">
        <f t="shared" si="35"/>
        <v>#DIV/0!</v>
      </c>
      <c r="CY112" s="24" t="e">
        <f t="shared" si="36"/>
        <v>#DIV/0!</v>
      </c>
      <c r="CZ112" s="24" t="e">
        <f t="shared" si="37"/>
        <v>#DIV/0!</v>
      </c>
      <c r="DA112" s="24" t="e">
        <f>10*LOG10(IF(CS112="",0,POWER(10,((CS112+'ModelParams Lw'!$O$4)/10))) +IF(CT112="",0,POWER(10,((CT112+'ModelParams Lw'!$P$4)/10))) +IF(CU112="",0,POWER(10,((CU112+'ModelParams Lw'!$Q$4)/10))) +IF(CV112="",0,POWER(10,((CV112+'ModelParams Lw'!$R$4)/10))) +IF(CW112="",0,POWER(10,((CW112+'ModelParams Lw'!$S$4)/10))) +IF(CX112="",0,POWER(10,((CX112+'ModelParams Lw'!$T$4)/10))) +IF(CY112="",0,POWER(10,((CY112+'ModelParams Lw'!$U$4)/10)))+IF(CZ112="",0,POWER(10,((CZ112+'ModelParams Lw'!$V$4)/10))))</f>
        <v>#DIV/0!</v>
      </c>
      <c r="DB112" s="24" t="e">
        <f t="shared" si="54"/>
        <v>#DIV/0!</v>
      </c>
      <c r="DC112" s="24" t="e">
        <f>(CS112-'ModelParams Lw'!$O$10)/'ModelParams Lw'!$O$11</f>
        <v>#DIV/0!</v>
      </c>
      <c r="DD112" s="24" t="e">
        <f>(CT112-'ModelParams Lw'!$P$10)/'ModelParams Lw'!$P$11</f>
        <v>#DIV/0!</v>
      </c>
      <c r="DE112" s="24" t="e">
        <f>(CU112-'ModelParams Lw'!$Q$10)/'ModelParams Lw'!$Q$11</f>
        <v>#DIV/0!</v>
      </c>
      <c r="DF112" s="24" t="e">
        <f>(CV112-'ModelParams Lw'!$R$10)/'ModelParams Lw'!$R$11</f>
        <v>#DIV/0!</v>
      </c>
      <c r="DG112" s="24" t="e">
        <f>(CW112-'ModelParams Lw'!$S$10)/'ModelParams Lw'!$S$11</f>
        <v>#DIV/0!</v>
      </c>
      <c r="DH112" s="24" t="e">
        <f>(CX112-'ModelParams Lw'!$T$10)/'ModelParams Lw'!$T$11</f>
        <v>#DIV/0!</v>
      </c>
      <c r="DI112" s="24" t="e">
        <f>(CY112-'ModelParams Lw'!$U$10)/'ModelParams Lw'!$U$11</f>
        <v>#DIV/0!</v>
      </c>
      <c r="DJ112" s="24" t="e">
        <f>(CZ112-'ModelParams Lw'!$V$10)/'ModelParams Lw'!$V$11</f>
        <v>#DIV/0!</v>
      </c>
    </row>
    <row r="113" spans="1:114">
      <c r="A113" s="12">
        <f>Calcul!B115</f>
        <v>0</v>
      </c>
      <c r="B113" s="12">
        <f t="shared" si="38"/>
        <v>0</v>
      </c>
      <c r="C113" s="12">
        <f>Calcul!C115</f>
        <v>0</v>
      </c>
      <c r="D113" s="12">
        <f>Calcul!D118</f>
        <v>0</v>
      </c>
      <c r="E113" s="12">
        <f t="shared" si="39"/>
        <v>400</v>
      </c>
      <c r="F113" s="12">
        <f t="shared" si="40"/>
        <v>900</v>
      </c>
      <c r="G113" s="12" t="e">
        <f t="shared" si="41"/>
        <v>#DIV/0!</v>
      </c>
      <c r="H113" s="24" t="e">
        <f t="shared" si="42"/>
        <v>#DIV/0!</v>
      </c>
      <c r="I113" s="24">
        <f>'ModelParams Lw'!$B$6*EXP('ModelParams Lw'!$C$6*D113)</f>
        <v>-0.98585217513044054</v>
      </c>
      <c r="J113" s="24">
        <f>'ModelParams Lw'!$B$7*D113^2+'ModelParams Lw'!$C$7*D113+'ModelParams Lw'!$D$7</f>
        <v>-7.1</v>
      </c>
      <c r="K113" s="24">
        <f>'ModelParams Lw'!$B$8*D113^2+'ModelParams Lw'!$C$8*D113+'ModelParams Lw'!$D$8</f>
        <v>46.485999999999997</v>
      </c>
      <c r="L113" s="21" t="e">
        <f t="shared" si="56"/>
        <v>#DIV/0!</v>
      </c>
      <c r="M113" s="21" t="e">
        <f t="shared" si="55"/>
        <v>#DIV/0!</v>
      </c>
      <c r="N113" s="21" t="e">
        <f t="shared" si="55"/>
        <v>#DIV/0!</v>
      </c>
      <c r="O113" s="21" t="e">
        <f t="shared" si="55"/>
        <v>#DIV/0!</v>
      </c>
      <c r="P113" s="21" t="e">
        <f t="shared" si="55"/>
        <v>#DIV/0!</v>
      </c>
      <c r="Q113" s="21" t="e">
        <f t="shared" si="55"/>
        <v>#DIV/0!</v>
      </c>
      <c r="R113" s="21" t="e">
        <f t="shared" si="55"/>
        <v>#DIV/0!</v>
      </c>
      <c r="S113" s="21" t="e">
        <f t="shared" si="55"/>
        <v>#DIV/0!</v>
      </c>
      <c r="T113" s="24" t="e">
        <f>'ModelParams Lw'!$B$3+'ModelParams Lw'!$B$4*LOG10($B113/3600/(PI()/4*($D113/1000)^2))+'ModelParams Lw'!$B$5*LOG10(2*$H113/(1.2*($B113/3600/(PI()/4*($D113/1000)^2))^2))+10*LOG10($D113/1000)+L113</f>
        <v>#DIV/0!</v>
      </c>
      <c r="U113" s="24" t="e">
        <f>'ModelParams Lw'!$B$3+'ModelParams Lw'!$B$4*LOG10($B113/3600/(PI()/4*($D113/1000)^2))+'ModelParams Lw'!$B$5*LOG10(2*$H113/(1.2*($B113/3600/(PI()/4*($D113/1000)^2))^2))+10*LOG10($D113/1000)+M113</f>
        <v>#DIV/0!</v>
      </c>
      <c r="V113" s="24" t="e">
        <f>'ModelParams Lw'!$B$3+'ModelParams Lw'!$B$4*LOG10($B113/3600/(PI()/4*($D113/1000)^2))+'ModelParams Lw'!$B$5*LOG10(2*$H113/(1.2*($B113/3600/(PI()/4*($D113/1000)^2))^2))+10*LOG10($D113/1000)+N113</f>
        <v>#DIV/0!</v>
      </c>
      <c r="W113" s="24" t="e">
        <f>'ModelParams Lw'!$B$3+'ModelParams Lw'!$B$4*LOG10($B113/3600/(PI()/4*($D113/1000)^2))+'ModelParams Lw'!$B$5*LOG10(2*$H113/(1.2*($B113/3600/(PI()/4*($D113/1000)^2))^2))+10*LOG10($D113/1000)+O113</f>
        <v>#DIV/0!</v>
      </c>
      <c r="X113" s="24" t="e">
        <f>'ModelParams Lw'!$B$3+'ModelParams Lw'!$B$4*LOG10($B113/3600/(PI()/4*($D113/1000)^2))+'ModelParams Lw'!$B$5*LOG10(2*$H113/(1.2*($B113/3600/(PI()/4*($D113/1000)^2))^2))+10*LOG10($D113/1000)+P113</f>
        <v>#DIV/0!</v>
      </c>
      <c r="Y113" s="24" t="e">
        <f>'ModelParams Lw'!$B$3+'ModelParams Lw'!$B$4*LOG10($B113/3600/(PI()/4*($D113/1000)^2))+'ModelParams Lw'!$B$5*LOG10(2*$H113/(1.2*($B113/3600/(PI()/4*($D113/1000)^2))^2))+10*LOG10($D113/1000)+Q113</f>
        <v>#DIV/0!</v>
      </c>
      <c r="Z113" s="24" t="e">
        <f>'ModelParams Lw'!$B$3+'ModelParams Lw'!$B$4*LOG10($B113/3600/(PI()/4*($D113/1000)^2))+'ModelParams Lw'!$B$5*LOG10(2*$H113/(1.2*($B113/3600/(PI()/4*($D113/1000)^2))^2))+10*LOG10($D113/1000)+R113</f>
        <v>#DIV/0!</v>
      </c>
      <c r="AA113" s="24" t="e">
        <f>'ModelParams Lw'!$B$3+'ModelParams Lw'!$B$4*LOG10($B113/3600/(PI()/4*($D113/1000)^2))+'ModelParams Lw'!$B$5*LOG10(2*$H113/(1.2*($B113/3600/(PI()/4*($D113/1000)^2))^2))+10*LOG10($D113/1000)+S113</f>
        <v>#DIV/0!</v>
      </c>
      <c r="AB113" s="24" t="e">
        <f>10*LOG10(IF(T113="",0,POWER(10,((T113+'ModelParams Lw'!$O$4)/10))) +IF(U113="",0,POWER(10,((U113+'ModelParams Lw'!$P$4)/10))) +IF(V113="",0,POWER(10,((V113+'ModelParams Lw'!$Q$4)/10))) +IF(W113="",0,POWER(10,((W113+'ModelParams Lw'!$R$4)/10))) +IF(X113="",0,POWER(10,((X113+'ModelParams Lw'!$S$4)/10))) +IF(Y113="",0,POWER(10,((Y113+'ModelParams Lw'!$T$4)/10))) +IF(Z113="",0,POWER(10,((Z113+'ModelParams Lw'!$U$4)/10)))+IF(AA113="",0,POWER(10,((AA113+'ModelParams Lw'!$V$4)/10))))</f>
        <v>#DIV/0!</v>
      </c>
      <c r="AC113" s="24" t="e">
        <f t="shared" si="43"/>
        <v>#DIV/0!</v>
      </c>
      <c r="AD113" s="24" t="e">
        <f>(T113-'ModelParams Lw'!O$10)/'ModelParams Lw'!O$11</f>
        <v>#DIV/0!</v>
      </c>
      <c r="AE113" s="24" t="e">
        <f>(U113-'ModelParams Lw'!P$10)/'ModelParams Lw'!P$11</f>
        <v>#DIV/0!</v>
      </c>
      <c r="AF113" s="24" t="e">
        <f>(V113-'ModelParams Lw'!Q$10)/'ModelParams Lw'!Q$11</f>
        <v>#DIV/0!</v>
      </c>
      <c r="AG113" s="24" t="e">
        <f>(W113-'ModelParams Lw'!R$10)/'ModelParams Lw'!R$11</f>
        <v>#DIV/0!</v>
      </c>
      <c r="AH113" s="24" t="e">
        <f>(X113-'ModelParams Lw'!S$10)/'ModelParams Lw'!S$11</f>
        <v>#DIV/0!</v>
      </c>
      <c r="AI113" s="24" t="e">
        <f>(Y113-'ModelParams Lw'!T$10)/'ModelParams Lw'!T$11</f>
        <v>#DIV/0!</v>
      </c>
      <c r="AJ113" s="24" t="e">
        <f>(Z113-'ModelParams Lw'!U$10)/'ModelParams Lw'!U$11</f>
        <v>#DIV/0!</v>
      </c>
      <c r="AK113" s="24" t="e">
        <f>(AA113-'ModelParams Lw'!V$10)/'ModelParams Lw'!V$11</f>
        <v>#DIV/0!</v>
      </c>
      <c r="AL113" s="24" t="e">
        <f t="shared" si="44"/>
        <v>#DIV/0!</v>
      </c>
      <c r="AM113" s="24" t="e">
        <f>LOOKUP($G113,SilencerParams!$E$3:$E$98,SilencerParams!K$3:K$98)</f>
        <v>#DIV/0!</v>
      </c>
      <c r="AN113" s="24" t="e">
        <f>LOOKUP($G113,SilencerParams!$E$3:$E$98,SilencerParams!L$3:L$98)</f>
        <v>#DIV/0!</v>
      </c>
      <c r="AO113" s="24" t="e">
        <f>LOOKUP($G113,SilencerParams!$E$3:$E$98,SilencerParams!M$3:M$98)</f>
        <v>#DIV/0!</v>
      </c>
      <c r="AP113" s="24" t="e">
        <f>LOOKUP($G113,SilencerParams!$E$3:$E$98,SilencerParams!N$3:N$98)</f>
        <v>#DIV/0!</v>
      </c>
      <c r="AQ113" s="24" t="e">
        <f>LOOKUP($G113,SilencerParams!$E$3:$E$98,SilencerParams!O$3:O$98)</f>
        <v>#DIV/0!</v>
      </c>
      <c r="AR113" s="24" t="e">
        <f>LOOKUP($G113,SilencerParams!$E$3:$E$98,SilencerParams!P$3:P$98)</f>
        <v>#DIV/0!</v>
      </c>
      <c r="AS113" s="24" t="e">
        <f>LOOKUP($G113,SilencerParams!$E$3:$E$98,SilencerParams!Q$3:Q$98)</f>
        <v>#DIV/0!</v>
      </c>
      <c r="AT113" s="24" t="e">
        <f>LOOKUP($G113,SilencerParams!$E$3:$E$98,SilencerParams!R$3:R$98)</f>
        <v>#DIV/0!</v>
      </c>
      <c r="AU113" s="151" t="e">
        <f>LOOKUP($G113,SilencerParams!$E$3:$E$98,SilencerParams!S$3:S$98)</f>
        <v>#DIV/0!</v>
      </c>
      <c r="AV113" s="151" t="e">
        <f>LOOKUP($G113,SilencerParams!$E$3:$E$98,SilencerParams!T$3:T$98)</f>
        <v>#DIV/0!</v>
      </c>
      <c r="AW113" s="151" t="e">
        <f>LOOKUP($G113,SilencerParams!$E$3:$E$98,SilencerParams!U$3:U$98)</f>
        <v>#DIV/0!</v>
      </c>
      <c r="AX113" s="151" t="e">
        <f>LOOKUP($G113,SilencerParams!$E$3:$E$98,SilencerParams!V$3:V$98)</f>
        <v>#DIV/0!</v>
      </c>
      <c r="AY113" s="151" t="e">
        <f>LOOKUP($G113,SilencerParams!$E$3:$E$98,SilencerParams!W$3:W$98)</f>
        <v>#DIV/0!</v>
      </c>
      <c r="AZ113" s="151" t="e">
        <f>LOOKUP($G113,SilencerParams!$E$3:$E$98,SilencerParams!X$3:X$98)</f>
        <v>#DIV/0!</v>
      </c>
      <c r="BA113" s="151" t="e">
        <f>LOOKUP($G113,SilencerParams!$E$3:$E$98,SilencerParams!Y$3:Y$98)</f>
        <v>#DIV/0!</v>
      </c>
      <c r="BB113" s="151" t="e">
        <f>LOOKUP($G113,SilencerParams!$E$3:$E$98,SilencerParams!Z$3:Z$98)</f>
        <v>#DIV/0!</v>
      </c>
      <c r="BC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S$3:S$98)</f>
        <v>#DIV/0!</v>
      </c>
      <c r="BD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T$3:T$98)</f>
        <v>#DIV/0!</v>
      </c>
      <c r="BE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U$3:U$98)</f>
        <v>#DIV/0!</v>
      </c>
      <c r="BF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V$3:V$98)</f>
        <v>#DIV/0!</v>
      </c>
      <c r="BG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W$3:W$98)</f>
        <v>#DIV/0!</v>
      </c>
      <c r="BH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X$3:X$98)</f>
        <v>#DIV/0!</v>
      </c>
      <c r="BI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Y$3:Y$98)</f>
        <v>#DIV/0!</v>
      </c>
      <c r="BJ113" s="151" t="e">
        <f>LOOKUP(IF(MROUND($AL113,2)&lt;=$AL113,CONCATENATE($D113,IF($F113&gt;=1000,$F113,CONCATENATE(0,$F113)),CONCATENATE(0,MROUND($AL113,2)+2)),CONCATENATE($D113,IF($F113&gt;=1000,$F113,CONCATENATE(0,$F113)),CONCATENATE(0,MROUND($AL113,2)-2))),SilencerParams!$E$3:$E$98,SilencerParams!Z$3:Z$98)</f>
        <v>#DIV/0!</v>
      </c>
      <c r="BK113" s="151" t="e">
        <f>IF($AL113&lt;2,LOOKUP(CONCATENATE($D113,IF($E113&gt;=1000,$E113,CONCATENATE(0,$E113)),"02"),SilencerParams!$E$3:$E$98,SilencerParams!S$3:S$98)/(LOG10(2)-LOG10(0.0001))*(LOG10($AL113)-LOG10(0.0001)),(BC113-AU113)/(LOG10(IF(MROUND($AL113,2)&lt;=$AL113,MROUND($AL113,2)+2,MROUND($AL113,2)-2))-LOG10(MROUND($AL113,2)))*(LOG10($AL113)-LOG10(MROUND($AL113,2)))+AU113)</f>
        <v>#DIV/0!</v>
      </c>
      <c r="BL113" s="151" t="e">
        <f>IF($AL113&lt;2,LOOKUP(CONCATENATE($D113,IF($E113&gt;=1000,$E113,CONCATENATE(0,$E113)),"02"),SilencerParams!$E$3:$E$98,SilencerParams!T$3:T$98)/(LOG10(2)-LOG10(0.0001))*(LOG10($AL113)-LOG10(0.0001)),(BD113-AV113)/(LOG10(IF(MROUND($AL113,2)&lt;=$AL113,MROUND($AL113,2)+2,MROUND($AL113,2)-2))-LOG10(MROUND($AL113,2)))*(LOG10($AL113)-LOG10(MROUND($AL113,2)))+AV113)</f>
        <v>#DIV/0!</v>
      </c>
      <c r="BM113" s="151" t="e">
        <f>IF($AL113&lt;2,LOOKUP(CONCATENATE($D113,IF($E113&gt;=1000,$E113,CONCATENATE(0,$E113)),"02"),SilencerParams!$E$3:$E$98,SilencerParams!U$3:U$98)/(LOG10(2)-LOG10(0.0001))*(LOG10($AL113)-LOG10(0.0001)),(BE113-AW113)/(LOG10(IF(MROUND($AL113,2)&lt;=$AL113,MROUND($AL113,2)+2,MROUND($AL113,2)-2))-LOG10(MROUND($AL113,2)))*(LOG10($AL113)-LOG10(MROUND($AL113,2)))+AW113)</f>
        <v>#DIV/0!</v>
      </c>
      <c r="BN113" s="151" t="e">
        <f>IF($AL113&lt;2,LOOKUP(CONCATENATE($D113,IF($E113&gt;=1000,$E113,CONCATENATE(0,$E113)),"02"),SilencerParams!$E$3:$E$98,SilencerParams!V$3:V$98)/(LOG10(2)-LOG10(0.0001))*(LOG10($AL113)-LOG10(0.0001)),(BF113-AX113)/(LOG10(IF(MROUND($AL113,2)&lt;=$AL113,MROUND($AL113,2)+2,MROUND($AL113,2)-2))-LOG10(MROUND($AL113,2)))*(LOG10($AL113)-LOG10(MROUND($AL113,2)))+AX113)</f>
        <v>#DIV/0!</v>
      </c>
      <c r="BO113" s="151" t="e">
        <f>IF($AL113&lt;2,LOOKUP(CONCATENATE($D113,IF($E113&gt;=1000,$E113,CONCATENATE(0,$E113)),"02"),SilencerParams!$E$3:$E$98,SilencerParams!W$3:W$98)/(LOG10(2)-LOG10(0.0001))*(LOG10($AL113)-LOG10(0.0001)),(BG113-AY113)/(LOG10(IF(MROUND($AL113,2)&lt;=$AL113,MROUND($AL113,2)+2,MROUND($AL113,2)-2))-LOG10(MROUND($AL113,2)))*(LOG10($AL113)-LOG10(MROUND($AL113,2)))+AY113)</f>
        <v>#DIV/0!</v>
      </c>
      <c r="BP113" s="151" t="e">
        <f>IF($AL113&lt;2,LOOKUP(CONCATENATE($D113,IF($E113&gt;=1000,$E113,CONCATENATE(0,$E113)),"02"),SilencerParams!$E$3:$E$98,SilencerParams!X$3:X$98)/(LOG10(2)-LOG10(0.0001))*(LOG10($AL113)-LOG10(0.0001)),(BH113-AZ113)/(LOG10(IF(MROUND($AL113,2)&lt;=$AL113,MROUND($AL113,2)+2,MROUND($AL113,2)-2))-LOG10(MROUND($AL113,2)))*(LOG10($AL113)-LOG10(MROUND($AL113,2)))+AZ113)</f>
        <v>#DIV/0!</v>
      </c>
      <c r="BQ113" s="151" t="e">
        <f>IF($AL113&lt;2,LOOKUP(CONCATENATE($D113,IF($E113&gt;=1000,$E113,CONCATENATE(0,$E113)),"02"),SilencerParams!$E$3:$E$98,SilencerParams!Y$3:Y$98)/(LOG10(2)-LOG10(0.0001))*(LOG10($AL113)-LOG10(0.0001)),(BI113-BA113)/(LOG10(IF(MROUND($AL113,2)&lt;=$AL113,MROUND($AL113,2)+2,MROUND($AL113,2)-2))-LOG10(MROUND($AL113,2)))*(LOG10($AL113)-LOG10(MROUND($AL113,2)))+BA113)</f>
        <v>#DIV/0!</v>
      </c>
      <c r="BR113" s="151" t="e">
        <f>IF($AL113&lt;2,LOOKUP(CONCATENATE($D113,IF($E113&gt;=1000,$E113,CONCATENATE(0,$E113)),"02"),SilencerParams!$E$3:$E$98,SilencerParams!Z$3:Z$98)/(LOG10(2)-LOG10(0.0001))*(LOG10($AL113)-LOG10(0.0001)),(BJ113-BB113)/(LOG10(IF(MROUND($AL113,2)&lt;=$AL113,MROUND($AL113,2)+2,MROUND($AL113,2)-2))-LOG10(MROUND($AL113,2)))*(LOG10($AL113)-LOG10(MROUND($AL113,2)))+BB113)</f>
        <v>#DIV/0!</v>
      </c>
      <c r="BS113" s="24" t="e">
        <f t="shared" si="45"/>
        <v>#DIV/0!</v>
      </c>
      <c r="BT113" s="24" t="e">
        <f t="shared" si="46"/>
        <v>#DIV/0!</v>
      </c>
      <c r="BU113" s="24" t="e">
        <f t="shared" si="47"/>
        <v>#DIV/0!</v>
      </c>
      <c r="BV113" s="24" t="e">
        <f t="shared" si="48"/>
        <v>#DIV/0!</v>
      </c>
      <c r="BW113" s="24" t="e">
        <f t="shared" si="49"/>
        <v>#DIV/0!</v>
      </c>
      <c r="BX113" s="24" t="e">
        <f t="shared" si="50"/>
        <v>#DIV/0!</v>
      </c>
      <c r="BY113" s="24" t="e">
        <f t="shared" si="51"/>
        <v>#DIV/0!</v>
      </c>
      <c r="BZ113" s="24" t="e">
        <f t="shared" si="52"/>
        <v>#DIV/0!</v>
      </c>
      <c r="CA113" s="24" t="e">
        <f>10*LOG10(IF(BS113="",0,POWER(10,((BS113+'ModelParams Lw'!$O$4)/10))) +IF(BT113="",0,POWER(10,((BT113+'ModelParams Lw'!$P$4)/10))) +IF(BU113="",0,POWER(10,((BU113+'ModelParams Lw'!$Q$4)/10))) +IF(BV113="",0,POWER(10,((BV113+'ModelParams Lw'!$R$4)/10))) +IF(BW113="",0,POWER(10,((BW113+'ModelParams Lw'!$S$4)/10))) +IF(BX113="",0,POWER(10,((BX113+'ModelParams Lw'!$T$4)/10))) +IF(BY113="",0,POWER(10,((BY113+'ModelParams Lw'!$U$4)/10)))+IF(BZ113="",0,POWER(10,((BZ113+'ModelParams Lw'!$V$4)/10))))</f>
        <v>#DIV/0!</v>
      </c>
      <c r="CB113" s="24" t="e">
        <f t="shared" si="53"/>
        <v>#DIV/0!</v>
      </c>
      <c r="CC113" s="24" t="e">
        <f>(BS113-'ModelParams Lw'!O$10)/'ModelParams Lw'!O$11</f>
        <v>#DIV/0!</v>
      </c>
      <c r="CD113" s="24" t="e">
        <f>(BT113-'ModelParams Lw'!P$10)/'ModelParams Lw'!P$11</f>
        <v>#DIV/0!</v>
      </c>
      <c r="CE113" s="24" t="e">
        <f>(BU113-'ModelParams Lw'!Q$10)/'ModelParams Lw'!Q$11</f>
        <v>#DIV/0!</v>
      </c>
      <c r="CF113" s="24" t="e">
        <f>(BV113-'ModelParams Lw'!R$10)/'ModelParams Lw'!R$11</f>
        <v>#DIV/0!</v>
      </c>
      <c r="CG113" s="24" t="e">
        <f>(BW113-'ModelParams Lw'!S$10)/'ModelParams Lw'!S$11</f>
        <v>#DIV/0!</v>
      </c>
      <c r="CH113" s="24" t="e">
        <f>(BX113-'ModelParams Lw'!T$10)/'ModelParams Lw'!T$11</f>
        <v>#DIV/0!</v>
      </c>
      <c r="CI113" s="24" t="e">
        <f>(BY113-'ModelParams Lw'!U$10)/'ModelParams Lw'!U$11</f>
        <v>#DIV/0!</v>
      </c>
      <c r="CJ113" s="24" t="e">
        <f>(BZ113-'ModelParams Lw'!V$10)/'ModelParams Lw'!V$11</f>
        <v>#DIV/0!</v>
      </c>
      <c r="CK113" s="24">
        <f>IF(Calcul!$E118="SW",'ModelParams Lw'!C$18+'ModelParams Lw'!C$19*LOG(CK$3)+'ModelParams Lw'!C$20*(PI()/4*($D113/1000)^2),IF('ModelParams Lw'!C$21+'ModelParams Lw'!C$22*LOG(CK$3)+'ModelParams Lw'!C$23*(PI()/4*($D113/1000)^2)&lt;'ModelParams Lw'!C$18+'ModelParams Lw'!C$19*LOG(CK$3)+'ModelParams Lw'!C$20*(PI()/4*($D113/1000)^2),'ModelParams Lw'!C$18+'ModelParams Lw'!C$19*LOG(CK$3)+'ModelParams Lw'!C$20*(PI()/4*($D113/1000)^2),'ModelParams Lw'!C$21+'ModelParams Lw'!C$22*LOG(CK$3)+'ModelParams Lw'!C$23*(PI()/4*($D113/1000)^2)))</f>
        <v>31.246735224896717</v>
      </c>
      <c r="CL113" s="24">
        <f>IF(Calcul!$E118="SW",'ModelParams Lw'!D$18+'ModelParams Lw'!D$19*LOG(CL$3)+'ModelParams Lw'!D$20*(PI()/4*($D113/1000)^2),IF('ModelParams Lw'!D$21+'ModelParams Lw'!D$22*LOG(CL$3)+'ModelParams Lw'!D$23*(PI()/4*($D113/1000)^2)&lt;'ModelParams Lw'!D$18+'ModelParams Lw'!D$19*LOG(CL$3)+'ModelParams Lw'!D$20*(PI()/4*($D113/1000)^2),'ModelParams Lw'!D$18+'ModelParams Lw'!D$19*LOG(CL$3)+'ModelParams Lw'!D$20*(PI()/4*($D113/1000)^2),'ModelParams Lw'!D$21+'ModelParams Lw'!D$22*LOG(CL$3)+'ModelParams Lw'!D$23*(PI()/4*($D113/1000)^2)))</f>
        <v>39.203910379364636</v>
      </c>
      <c r="CM113" s="24">
        <f>IF(Calcul!$E118="SW",'ModelParams Lw'!E$18+'ModelParams Lw'!E$19*LOG(CM$3)+'ModelParams Lw'!E$20*(PI()/4*($D113/1000)^2),IF('ModelParams Lw'!E$21+'ModelParams Lw'!E$22*LOG(CM$3)+'ModelParams Lw'!E$23*(PI()/4*($D113/1000)^2)&lt;'ModelParams Lw'!E$18+'ModelParams Lw'!E$19*LOG(CM$3)+'ModelParams Lw'!E$20*(PI()/4*($D113/1000)^2),'ModelParams Lw'!E$18+'ModelParams Lw'!E$19*LOG(CM$3)+'ModelParams Lw'!E$20*(PI()/4*($D113/1000)^2),'ModelParams Lw'!E$21+'ModelParams Lw'!E$22*LOG(CM$3)+'ModelParams Lw'!E$23*(PI()/4*($D113/1000)^2)))</f>
        <v>38.761096154158118</v>
      </c>
      <c r="CN113" s="24">
        <f>IF(Calcul!$E118="SW",'ModelParams Lw'!F$18+'ModelParams Lw'!F$19*LOG(CN$3)+'ModelParams Lw'!F$20*(PI()/4*($D113/1000)^2),IF('ModelParams Lw'!F$21+'ModelParams Lw'!F$22*LOG(CN$3)+'ModelParams Lw'!F$23*(PI()/4*($D113/1000)^2)&lt;'ModelParams Lw'!F$18+'ModelParams Lw'!F$19*LOG(CN$3)+'ModelParams Lw'!F$20*(PI()/4*($D113/1000)^2),'ModelParams Lw'!F$18+'ModelParams Lw'!F$19*LOG(CN$3)+'ModelParams Lw'!F$20*(PI()/4*($D113/1000)^2),'ModelParams Lw'!F$21+'ModelParams Lw'!F$22*LOG(CN$3)+'ModelParams Lw'!F$23*(PI()/4*($D113/1000)^2)))</f>
        <v>42.457901012674256</v>
      </c>
      <c r="CO113" s="24">
        <f>IF(Calcul!$E118="SW",'ModelParams Lw'!G$18+'ModelParams Lw'!G$19*LOG(CO$3)+'ModelParams Lw'!G$20*(PI()/4*($D113/1000)^2),IF('ModelParams Lw'!G$21+'ModelParams Lw'!G$22*LOG(CO$3)+'ModelParams Lw'!G$23*(PI()/4*($D113/1000)^2)&lt;'ModelParams Lw'!G$18+'ModelParams Lw'!G$19*LOG(CO$3)+'ModelParams Lw'!G$20*(PI()/4*($D113/1000)^2),'ModelParams Lw'!G$18+'ModelParams Lw'!G$19*LOG(CO$3)+'ModelParams Lw'!G$20*(PI()/4*($D113/1000)^2),'ModelParams Lw'!G$21+'ModelParams Lw'!G$22*LOG(CO$3)+'ModelParams Lw'!G$23*(PI()/4*($D113/1000)^2)))</f>
        <v>39.983812335865188</v>
      </c>
      <c r="CP113" s="24">
        <f>IF(Calcul!$E118="SW",'ModelParams Lw'!H$18+'ModelParams Lw'!H$19*LOG(CP$3)+'ModelParams Lw'!H$20*(PI()/4*($D113/1000)^2),IF('ModelParams Lw'!H$21+'ModelParams Lw'!H$22*LOG(CP$3)+'ModelParams Lw'!H$23*(PI()/4*($D113/1000)^2)&lt;'ModelParams Lw'!H$18+'ModelParams Lw'!H$19*LOG(CP$3)+'ModelParams Lw'!H$20*(PI()/4*($D113/1000)^2),'ModelParams Lw'!H$18+'ModelParams Lw'!H$19*LOG(CP$3)+'ModelParams Lw'!H$20*(PI()/4*($D113/1000)^2),'ModelParams Lw'!H$21+'ModelParams Lw'!H$22*LOG(CP$3)+'ModelParams Lw'!H$23*(PI()/4*($D113/1000)^2)))</f>
        <v>40.306137042572608</v>
      </c>
      <c r="CQ113" s="24">
        <f>IF(Calcul!$E118="SW",'ModelParams Lw'!I$18+'ModelParams Lw'!I$19*LOG(CQ$3)+'ModelParams Lw'!I$20*(PI()/4*($D113/1000)^2),IF('ModelParams Lw'!I$21+'ModelParams Lw'!I$22*LOG(CQ$3)+'ModelParams Lw'!I$23*(PI()/4*($D113/1000)^2)&lt;'ModelParams Lw'!I$18+'ModelParams Lw'!I$19*LOG(CQ$3)+'ModelParams Lw'!I$20*(PI()/4*($D113/1000)^2),'ModelParams Lw'!I$18+'ModelParams Lw'!I$19*LOG(CQ$3)+'ModelParams Lw'!I$20*(PI()/4*($D113/1000)^2),'ModelParams Lw'!I$21+'ModelParams Lw'!I$22*LOG(CQ$3)+'ModelParams Lw'!I$23*(PI()/4*($D113/1000)^2)))</f>
        <v>35.604370798776131</v>
      </c>
      <c r="CR113" s="24">
        <f>IF(Calcul!$E118="SW",'ModelParams Lw'!J$18+'ModelParams Lw'!J$19*LOG(CR$3)+'ModelParams Lw'!J$20*(PI()/4*($D113/1000)^2),IF('ModelParams Lw'!J$21+'ModelParams Lw'!J$22*LOG(CR$3)+'ModelParams Lw'!J$23*(PI()/4*($D113/1000)^2)&lt;'ModelParams Lw'!J$18+'ModelParams Lw'!J$19*LOG(CR$3)+'ModelParams Lw'!J$20*(PI()/4*($D113/1000)^2),'ModelParams Lw'!J$18+'ModelParams Lw'!J$19*LOG(CR$3)+'ModelParams Lw'!J$20*(PI()/4*($D113/1000)^2),'ModelParams Lw'!J$21+'ModelParams Lw'!J$22*LOG(CR$3)+'ModelParams Lw'!J$23*(PI()/4*($D113/1000)^2)))</f>
        <v>26.405199060578074</v>
      </c>
      <c r="CS113" s="24" t="e">
        <f t="shared" si="30"/>
        <v>#DIV/0!</v>
      </c>
      <c r="CT113" s="24" t="e">
        <f t="shared" si="31"/>
        <v>#DIV/0!</v>
      </c>
      <c r="CU113" s="24" t="e">
        <f t="shared" si="32"/>
        <v>#DIV/0!</v>
      </c>
      <c r="CV113" s="24" t="e">
        <f t="shared" si="33"/>
        <v>#DIV/0!</v>
      </c>
      <c r="CW113" s="24" t="e">
        <f t="shared" si="34"/>
        <v>#DIV/0!</v>
      </c>
      <c r="CX113" s="24" t="e">
        <f t="shared" si="35"/>
        <v>#DIV/0!</v>
      </c>
      <c r="CY113" s="24" t="e">
        <f t="shared" si="36"/>
        <v>#DIV/0!</v>
      </c>
      <c r="CZ113" s="24" t="e">
        <f t="shared" si="37"/>
        <v>#DIV/0!</v>
      </c>
      <c r="DA113" s="24" t="e">
        <f>10*LOG10(IF(CS113="",0,POWER(10,((CS113+'ModelParams Lw'!$O$4)/10))) +IF(CT113="",0,POWER(10,((CT113+'ModelParams Lw'!$P$4)/10))) +IF(CU113="",0,POWER(10,((CU113+'ModelParams Lw'!$Q$4)/10))) +IF(CV113="",0,POWER(10,((CV113+'ModelParams Lw'!$R$4)/10))) +IF(CW113="",0,POWER(10,((CW113+'ModelParams Lw'!$S$4)/10))) +IF(CX113="",0,POWER(10,((CX113+'ModelParams Lw'!$T$4)/10))) +IF(CY113="",0,POWER(10,((CY113+'ModelParams Lw'!$U$4)/10)))+IF(CZ113="",0,POWER(10,((CZ113+'ModelParams Lw'!$V$4)/10))))</f>
        <v>#DIV/0!</v>
      </c>
      <c r="DB113" s="24" t="e">
        <f t="shared" si="54"/>
        <v>#DIV/0!</v>
      </c>
      <c r="DC113" s="24" t="e">
        <f>(CS113-'ModelParams Lw'!$O$10)/'ModelParams Lw'!$O$11</f>
        <v>#DIV/0!</v>
      </c>
      <c r="DD113" s="24" t="e">
        <f>(CT113-'ModelParams Lw'!$P$10)/'ModelParams Lw'!$P$11</f>
        <v>#DIV/0!</v>
      </c>
      <c r="DE113" s="24" t="e">
        <f>(CU113-'ModelParams Lw'!$Q$10)/'ModelParams Lw'!$Q$11</f>
        <v>#DIV/0!</v>
      </c>
      <c r="DF113" s="24" t="e">
        <f>(CV113-'ModelParams Lw'!$R$10)/'ModelParams Lw'!$R$11</f>
        <v>#DIV/0!</v>
      </c>
      <c r="DG113" s="24" t="e">
        <f>(CW113-'ModelParams Lw'!$S$10)/'ModelParams Lw'!$S$11</f>
        <v>#DIV/0!</v>
      </c>
      <c r="DH113" s="24" t="e">
        <f>(CX113-'ModelParams Lw'!$T$10)/'ModelParams Lw'!$T$11</f>
        <v>#DIV/0!</v>
      </c>
      <c r="DI113" s="24" t="e">
        <f>(CY113-'ModelParams Lw'!$U$10)/'ModelParams Lw'!$U$11</f>
        <v>#DIV/0!</v>
      </c>
      <c r="DJ113" s="24" t="e">
        <f>(CZ113-'ModelParams Lw'!$V$10)/'ModelParams Lw'!$V$11</f>
        <v>#DIV/0!</v>
      </c>
    </row>
    <row r="114" spans="1:114">
      <c r="A114" s="12">
        <f>Calcul!B116</f>
        <v>0</v>
      </c>
      <c r="B114" s="12">
        <f t="shared" si="38"/>
        <v>0</v>
      </c>
      <c r="C114" s="12">
        <f>Calcul!C116</f>
        <v>0</v>
      </c>
      <c r="D114" s="12">
        <f>Calcul!D119</f>
        <v>0</v>
      </c>
      <c r="E114" s="12">
        <f t="shared" si="39"/>
        <v>400</v>
      </c>
      <c r="F114" s="12">
        <f t="shared" si="40"/>
        <v>900</v>
      </c>
      <c r="G114" s="12" t="e">
        <f t="shared" si="41"/>
        <v>#DIV/0!</v>
      </c>
      <c r="H114" s="24" t="e">
        <f t="shared" si="42"/>
        <v>#DIV/0!</v>
      </c>
      <c r="I114" s="24">
        <f>'ModelParams Lw'!$B$6*EXP('ModelParams Lw'!$C$6*D114)</f>
        <v>-0.98585217513044054</v>
      </c>
      <c r="J114" s="24">
        <f>'ModelParams Lw'!$B$7*D114^2+'ModelParams Lw'!$C$7*D114+'ModelParams Lw'!$D$7</f>
        <v>-7.1</v>
      </c>
      <c r="K114" s="24">
        <f>'ModelParams Lw'!$B$8*D114^2+'ModelParams Lw'!$C$8*D114+'ModelParams Lw'!$D$8</f>
        <v>46.485999999999997</v>
      </c>
      <c r="L114" s="21" t="e">
        <f t="shared" si="56"/>
        <v>#DIV/0!</v>
      </c>
      <c r="M114" s="21" t="e">
        <f t="shared" si="55"/>
        <v>#DIV/0!</v>
      </c>
      <c r="N114" s="21" t="e">
        <f t="shared" si="55"/>
        <v>#DIV/0!</v>
      </c>
      <c r="O114" s="21" t="e">
        <f t="shared" si="55"/>
        <v>#DIV/0!</v>
      </c>
      <c r="P114" s="21" t="e">
        <f t="shared" si="55"/>
        <v>#DIV/0!</v>
      </c>
      <c r="Q114" s="21" t="e">
        <f t="shared" si="55"/>
        <v>#DIV/0!</v>
      </c>
      <c r="R114" s="21" t="e">
        <f t="shared" si="55"/>
        <v>#DIV/0!</v>
      </c>
      <c r="S114" s="21" t="e">
        <f t="shared" si="55"/>
        <v>#DIV/0!</v>
      </c>
      <c r="T114" s="24" t="e">
        <f>'ModelParams Lw'!$B$3+'ModelParams Lw'!$B$4*LOG10($B114/3600/(PI()/4*($D114/1000)^2))+'ModelParams Lw'!$B$5*LOG10(2*$H114/(1.2*($B114/3600/(PI()/4*($D114/1000)^2))^2))+10*LOG10($D114/1000)+L114</f>
        <v>#DIV/0!</v>
      </c>
      <c r="U114" s="24" t="e">
        <f>'ModelParams Lw'!$B$3+'ModelParams Lw'!$B$4*LOG10($B114/3600/(PI()/4*($D114/1000)^2))+'ModelParams Lw'!$B$5*LOG10(2*$H114/(1.2*($B114/3600/(PI()/4*($D114/1000)^2))^2))+10*LOG10($D114/1000)+M114</f>
        <v>#DIV/0!</v>
      </c>
      <c r="V114" s="24" t="e">
        <f>'ModelParams Lw'!$B$3+'ModelParams Lw'!$B$4*LOG10($B114/3600/(PI()/4*($D114/1000)^2))+'ModelParams Lw'!$B$5*LOG10(2*$H114/(1.2*($B114/3600/(PI()/4*($D114/1000)^2))^2))+10*LOG10($D114/1000)+N114</f>
        <v>#DIV/0!</v>
      </c>
      <c r="W114" s="24" t="e">
        <f>'ModelParams Lw'!$B$3+'ModelParams Lw'!$B$4*LOG10($B114/3600/(PI()/4*($D114/1000)^2))+'ModelParams Lw'!$B$5*LOG10(2*$H114/(1.2*($B114/3600/(PI()/4*($D114/1000)^2))^2))+10*LOG10($D114/1000)+O114</f>
        <v>#DIV/0!</v>
      </c>
      <c r="X114" s="24" t="e">
        <f>'ModelParams Lw'!$B$3+'ModelParams Lw'!$B$4*LOG10($B114/3600/(PI()/4*($D114/1000)^2))+'ModelParams Lw'!$B$5*LOG10(2*$H114/(1.2*($B114/3600/(PI()/4*($D114/1000)^2))^2))+10*LOG10($D114/1000)+P114</f>
        <v>#DIV/0!</v>
      </c>
      <c r="Y114" s="24" t="e">
        <f>'ModelParams Lw'!$B$3+'ModelParams Lw'!$B$4*LOG10($B114/3600/(PI()/4*($D114/1000)^2))+'ModelParams Lw'!$B$5*LOG10(2*$H114/(1.2*($B114/3600/(PI()/4*($D114/1000)^2))^2))+10*LOG10($D114/1000)+Q114</f>
        <v>#DIV/0!</v>
      </c>
      <c r="Z114" s="24" t="e">
        <f>'ModelParams Lw'!$B$3+'ModelParams Lw'!$B$4*LOG10($B114/3600/(PI()/4*($D114/1000)^2))+'ModelParams Lw'!$B$5*LOG10(2*$H114/(1.2*($B114/3600/(PI()/4*($D114/1000)^2))^2))+10*LOG10($D114/1000)+R114</f>
        <v>#DIV/0!</v>
      </c>
      <c r="AA114" s="24" t="e">
        <f>'ModelParams Lw'!$B$3+'ModelParams Lw'!$B$4*LOG10($B114/3600/(PI()/4*($D114/1000)^2))+'ModelParams Lw'!$B$5*LOG10(2*$H114/(1.2*($B114/3600/(PI()/4*($D114/1000)^2))^2))+10*LOG10($D114/1000)+S114</f>
        <v>#DIV/0!</v>
      </c>
      <c r="AB114" s="24" t="e">
        <f>10*LOG10(IF(T114="",0,POWER(10,((T114+'ModelParams Lw'!$O$4)/10))) +IF(U114="",0,POWER(10,((U114+'ModelParams Lw'!$P$4)/10))) +IF(V114="",0,POWER(10,((V114+'ModelParams Lw'!$Q$4)/10))) +IF(W114="",0,POWER(10,((W114+'ModelParams Lw'!$R$4)/10))) +IF(X114="",0,POWER(10,((X114+'ModelParams Lw'!$S$4)/10))) +IF(Y114="",0,POWER(10,((Y114+'ModelParams Lw'!$T$4)/10))) +IF(Z114="",0,POWER(10,((Z114+'ModelParams Lw'!$U$4)/10)))+IF(AA114="",0,POWER(10,((AA114+'ModelParams Lw'!$V$4)/10))))</f>
        <v>#DIV/0!</v>
      </c>
      <c r="AC114" s="24" t="e">
        <f t="shared" si="43"/>
        <v>#DIV/0!</v>
      </c>
      <c r="AD114" s="24" t="e">
        <f>(T114-'ModelParams Lw'!O$10)/'ModelParams Lw'!O$11</f>
        <v>#DIV/0!</v>
      </c>
      <c r="AE114" s="24" t="e">
        <f>(U114-'ModelParams Lw'!P$10)/'ModelParams Lw'!P$11</f>
        <v>#DIV/0!</v>
      </c>
      <c r="AF114" s="24" t="e">
        <f>(V114-'ModelParams Lw'!Q$10)/'ModelParams Lw'!Q$11</f>
        <v>#DIV/0!</v>
      </c>
      <c r="AG114" s="24" t="e">
        <f>(W114-'ModelParams Lw'!R$10)/'ModelParams Lw'!R$11</f>
        <v>#DIV/0!</v>
      </c>
      <c r="AH114" s="24" t="e">
        <f>(X114-'ModelParams Lw'!S$10)/'ModelParams Lw'!S$11</f>
        <v>#DIV/0!</v>
      </c>
      <c r="AI114" s="24" t="e">
        <f>(Y114-'ModelParams Lw'!T$10)/'ModelParams Lw'!T$11</f>
        <v>#DIV/0!</v>
      </c>
      <c r="AJ114" s="24" t="e">
        <f>(Z114-'ModelParams Lw'!U$10)/'ModelParams Lw'!U$11</f>
        <v>#DIV/0!</v>
      </c>
      <c r="AK114" s="24" t="e">
        <f>(AA114-'ModelParams Lw'!V$10)/'ModelParams Lw'!V$11</f>
        <v>#DIV/0!</v>
      </c>
      <c r="AL114" s="24" t="e">
        <f t="shared" si="44"/>
        <v>#DIV/0!</v>
      </c>
      <c r="AM114" s="24" t="e">
        <f>LOOKUP($G114,SilencerParams!$E$3:$E$98,SilencerParams!K$3:K$98)</f>
        <v>#DIV/0!</v>
      </c>
      <c r="AN114" s="24" t="e">
        <f>LOOKUP($G114,SilencerParams!$E$3:$E$98,SilencerParams!L$3:L$98)</f>
        <v>#DIV/0!</v>
      </c>
      <c r="AO114" s="24" t="e">
        <f>LOOKUP($G114,SilencerParams!$E$3:$E$98,SilencerParams!M$3:M$98)</f>
        <v>#DIV/0!</v>
      </c>
      <c r="AP114" s="24" t="e">
        <f>LOOKUP($G114,SilencerParams!$E$3:$E$98,SilencerParams!N$3:N$98)</f>
        <v>#DIV/0!</v>
      </c>
      <c r="AQ114" s="24" t="e">
        <f>LOOKUP($G114,SilencerParams!$E$3:$E$98,SilencerParams!O$3:O$98)</f>
        <v>#DIV/0!</v>
      </c>
      <c r="AR114" s="24" t="e">
        <f>LOOKUP($G114,SilencerParams!$E$3:$E$98,SilencerParams!P$3:P$98)</f>
        <v>#DIV/0!</v>
      </c>
      <c r="AS114" s="24" t="e">
        <f>LOOKUP($G114,SilencerParams!$E$3:$E$98,SilencerParams!Q$3:Q$98)</f>
        <v>#DIV/0!</v>
      </c>
      <c r="AT114" s="24" t="e">
        <f>LOOKUP($G114,SilencerParams!$E$3:$E$98,SilencerParams!R$3:R$98)</f>
        <v>#DIV/0!</v>
      </c>
      <c r="AU114" s="151" t="e">
        <f>LOOKUP($G114,SilencerParams!$E$3:$E$98,SilencerParams!S$3:S$98)</f>
        <v>#DIV/0!</v>
      </c>
      <c r="AV114" s="151" t="e">
        <f>LOOKUP($G114,SilencerParams!$E$3:$E$98,SilencerParams!T$3:T$98)</f>
        <v>#DIV/0!</v>
      </c>
      <c r="AW114" s="151" t="e">
        <f>LOOKUP($G114,SilencerParams!$E$3:$E$98,SilencerParams!U$3:U$98)</f>
        <v>#DIV/0!</v>
      </c>
      <c r="AX114" s="151" t="e">
        <f>LOOKUP($G114,SilencerParams!$E$3:$E$98,SilencerParams!V$3:V$98)</f>
        <v>#DIV/0!</v>
      </c>
      <c r="AY114" s="151" t="e">
        <f>LOOKUP($G114,SilencerParams!$E$3:$E$98,SilencerParams!W$3:W$98)</f>
        <v>#DIV/0!</v>
      </c>
      <c r="AZ114" s="151" t="e">
        <f>LOOKUP($G114,SilencerParams!$E$3:$E$98,SilencerParams!X$3:X$98)</f>
        <v>#DIV/0!</v>
      </c>
      <c r="BA114" s="151" t="e">
        <f>LOOKUP($G114,SilencerParams!$E$3:$E$98,SilencerParams!Y$3:Y$98)</f>
        <v>#DIV/0!</v>
      </c>
      <c r="BB114" s="151" t="e">
        <f>LOOKUP($G114,SilencerParams!$E$3:$E$98,SilencerParams!Z$3:Z$98)</f>
        <v>#DIV/0!</v>
      </c>
      <c r="BC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S$3:S$98)</f>
        <v>#DIV/0!</v>
      </c>
      <c r="BD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T$3:T$98)</f>
        <v>#DIV/0!</v>
      </c>
      <c r="BE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U$3:U$98)</f>
        <v>#DIV/0!</v>
      </c>
      <c r="BF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V$3:V$98)</f>
        <v>#DIV/0!</v>
      </c>
      <c r="BG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W$3:W$98)</f>
        <v>#DIV/0!</v>
      </c>
      <c r="BH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X$3:X$98)</f>
        <v>#DIV/0!</v>
      </c>
      <c r="BI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Y$3:Y$98)</f>
        <v>#DIV/0!</v>
      </c>
      <c r="BJ114" s="151" t="e">
        <f>LOOKUP(IF(MROUND($AL114,2)&lt;=$AL114,CONCATENATE($D114,IF($F114&gt;=1000,$F114,CONCATENATE(0,$F114)),CONCATENATE(0,MROUND($AL114,2)+2)),CONCATENATE($D114,IF($F114&gt;=1000,$F114,CONCATENATE(0,$F114)),CONCATENATE(0,MROUND($AL114,2)-2))),SilencerParams!$E$3:$E$98,SilencerParams!Z$3:Z$98)</f>
        <v>#DIV/0!</v>
      </c>
      <c r="BK114" s="151" t="e">
        <f>IF($AL114&lt;2,LOOKUP(CONCATENATE($D114,IF($E114&gt;=1000,$E114,CONCATENATE(0,$E114)),"02"),SilencerParams!$E$3:$E$98,SilencerParams!S$3:S$98)/(LOG10(2)-LOG10(0.0001))*(LOG10($AL114)-LOG10(0.0001)),(BC114-AU114)/(LOG10(IF(MROUND($AL114,2)&lt;=$AL114,MROUND($AL114,2)+2,MROUND($AL114,2)-2))-LOG10(MROUND($AL114,2)))*(LOG10($AL114)-LOG10(MROUND($AL114,2)))+AU114)</f>
        <v>#DIV/0!</v>
      </c>
      <c r="BL114" s="151" t="e">
        <f>IF($AL114&lt;2,LOOKUP(CONCATENATE($D114,IF($E114&gt;=1000,$E114,CONCATENATE(0,$E114)),"02"),SilencerParams!$E$3:$E$98,SilencerParams!T$3:T$98)/(LOG10(2)-LOG10(0.0001))*(LOG10($AL114)-LOG10(0.0001)),(BD114-AV114)/(LOG10(IF(MROUND($AL114,2)&lt;=$AL114,MROUND($AL114,2)+2,MROUND($AL114,2)-2))-LOG10(MROUND($AL114,2)))*(LOG10($AL114)-LOG10(MROUND($AL114,2)))+AV114)</f>
        <v>#DIV/0!</v>
      </c>
      <c r="BM114" s="151" t="e">
        <f>IF($AL114&lt;2,LOOKUP(CONCATENATE($D114,IF($E114&gt;=1000,$E114,CONCATENATE(0,$E114)),"02"),SilencerParams!$E$3:$E$98,SilencerParams!U$3:U$98)/(LOG10(2)-LOG10(0.0001))*(LOG10($AL114)-LOG10(0.0001)),(BE114-AW114)/(LOG10(IF(MROUND($AL114,2)&lt;=$AL114,MROUND($AL114,2)+2,MROUND($AL114,2)-2))-LOG10(MROUND($AL114,2)))*(LOG10($AL114)-LOG10(MROUND($AL114,2)))+AW114)</f>
        <v>#DIV/0!</v>
      </c>
      <c r="BN114" s="151" t="e">
        <f>IF($AL114&lt;2,LOOKUP(CONCATENATE($D114,IF($E114&gt;=1000,$E114,CONCATENATE(0,$E114)),"02"),SilencerParams!$E$3:$E$98,SilencerParams!V$3:V$98)/(LOG10(2)-LOG10(0.0001))*(LOG10($AL114)-LOG10(0.0001)),(BF114-AX114)/(LOG10(IF(MROUND($AL114,2)&lt;=$AL114,MROUND($AL114,2)+2,MROUND($AL114,2)-2))-LOG10(MROUND($AL114,2)))*(LOG10($AL114)-LOG10(MROUND($AL114,2)))+AX114)</f>
        <v>#DIV/0!</v>
      </c>
      <c r="BO114" s="151" t="e">
        <f>IF($AL114&lt;2,LOOKUP(CONCATENATE($D114,IF($E114&gt;=1000,$E114,CONCATENATE(0,$E114)),"02"),SilencerParams!$E$3:$E$98,SilencerParams!W$3:W$98)/(LOG10(2)-LOG10(0.0001))*(LOG10($AL114)-LOG10(0.0001)),(BG114-AY114)/(LOG10(IF(MROUND($AL114,2)&lt;=$AL114,MROUND($AL114,2)+2,MROUND($AL114,2)-2))-LOG10(MROUND($AL114,2)))*(LOG10($AL114)-LOG10(MROUND($AL114,2)))+AY114)</f>
        <v>#DIV/0!</v>
      </c>
      <c r="BP114" s="151" t="e">
        <f>IF($AL114&lt;2,LOOKUP(CONCATENATE($D114,IF($E114&gt;=1000,$E114,CONCATENATE(0,$E114)),"02"),SilencerParams!$E$3:$E$98,SilencerParams!X$3:X$98)/(LOG10(2)-LOG10(0.0001))*(LOG10($AL114)-LOG10(0.0001)),(BH114-AZ114)/(LOG10(IF(MROUND($AL114,2)&lt;=$AL114,MROUND($AL114,2)+2,MROUND($AL114,2)-2))-LOG10(MROUND($AL114,2)))*(LOG10($AL114)-LOG10(MROUND($AL114,2)))+AZ114)</f>
        <v>#DIV/0!</v>
      </c>
      <c r="BQ114" s="151" t="e">
        <f>IF($AL114&lt;2,LOOKUP(CONCATENATE($D114,IF($E114&gt;=1000,$E114,CONCATENATE(0,$E114)),"02"),SilencerParams!$E$3:$E$98,SilencerParams!Y$3:Y$98)/(LOG10(2)-LOG10(0.0001))*(LOG10($AL114)-LOG10(0.0001)),(BI114-BA114)/(LOG10(IF(MROUND($AL114,2)&lt;=$AL114,MROUND($AL114,2)+2,MROUND($AL114,2)-2))-LOG10(MROUND($AL114,2)))*(LOG10($AL114)-LOG10(MROUND($AL114,2)))+BA114)</f>
        <v>#DIV/0!</v>
      </c>
      <c r="BR114" s="151" t="e">
        <f>IF($AL114&lt;2,LOOKUP(CONCATENATE($D114,IF($E114&gt;=1000,$E114,CONCATENATE(0,$E114)),"02"),SilencerParams!$E$3:$E$98,SilencerParams!Z$3:Z$98)/(LOG10(2)-LOG10(0.0001))*(LOG10($AL114)-LOG10(0.0001)),(BJ114-BB114)/(LOG10(IF(MROUND($AL114,2)&lt;=$AL114,MROUND($AL114,2)+2,MROUND($AL114,2)-2))-LOG10(MROUND($AL114,2)))*(LOG10($AL114)-LOG10(MROUND($AL114,2)))+BB114)</f>
        <v>#DIV/0!</v>
      </c>
      <c r="BS114" s="24" t="e">
        <f t="shared" si="45"/>
        <v>#DIV/0!</v>
      </c>
      <c r="BT114" s="24" t="e">
        <f t="shared" si="46"/>
        <v>#DIV/0!</v>
      </c>
      <c r="BU114" s="24" t="e">
        <f t="shared" si="47"/>
        <v>#DIV/0!</v>
      </c>
      <c r="BV114" s="24" t="e">
        <f t="shared" si="48"/>
        <v>#DIV/0!</v>
      </c>
      <c r="BW114" s="24" t="e">
        <f t="shared" si="49"/>
        <v>#DIV/0!</v>
      </c>
      <c r="BX114" s="24" t="e">
        <f t="shared" si="50"/>
        <v>#DIV/0!</v>
      </c>
      <c r="BY114" s="24" t="e">
        <f t="shared" si="51"/>
        <v>#DIV/0!</v>
      </c>
      <c r="BZ114" s="24" t="e">
        <f t="shared" si="52"/>
        <v>#DIV/0!</v>
      </c>
      <c r="CA114" s="24" t="e">
        <f>10*LOG10(IF(BS114="",0,POWER(10,((BS114+'ModelParams Lw'!$O$4)/10))) +IF(BT114="",0,POWER(10,((BT114+'ModelParams Lw'!$P$4)/10))) +IF(BU114="",0,POWER(10,((BU114+'ModelParams Lw'!$Q$4)/10))) +IF(BV114="",0,POWER(10,((BV114+'ModelParams Lw'!$R$4)/10))) +IF(BW114="",0,POWER(10,((BW114+'ModelParams Lw'!$S$4)/10))) +IF(BX114="",0,POWER(10,((BX114+'ModelParams Lw'!$T$4)/10))) +IF(BY114="",0,POWER(10,((BY114+'ModelParams Lw'!$U$4)/10)))+IF(BZ114="",0,POWER(10,((BZ114+'ModelParams Lw'!$V$4)/10))))</f>
        <v>#DIV/0!</v>
      </c>
      <c r="CB114" s="24" t="e">
        <f t="shared" si="53"/>
        <v>#DIV/0!</v>
      </c>
      <c r="CC114" s="24" t="e">
        <f>(BS114-'ModelParams Lw'!O$10)/'ModelParams Lw'!O$11</f>
        <v>#DIV/0!</v>
      </c>
      <c r="CD114" s="24" t="e">
        <f>(BT114-'ModelParams Lw'!P$10)/'ModelParams Lw'!P$11</f>
        <v>#DIV/0!</v>
      </c>
      <c r="CE114" s="24" t="e">
        <f>(BU114-'ModelParams Lw'!Q$10)/'ModelParams Lw'!Q$11</f>
        <v>#DIV/0!</v>
      </c>
      <c r="CF114" s="24" t="e">
        <f>(BV114-'ModelParams Lw'!R$10)/'ModelParams Lw'!R$11</f>
        <v>#DIV/0!</v>
      </c>
      <c r="CG114" s="24" t="e">
        <f>(BW114-'ModelParams Lw'!S$10)/'ModelParams Lw'!S$11</f>
        <v>#DIV/0!</v>
      </c>
      <c r="CH114" s="24" t="e">
        <f>(BX114-'ModelParams Lw'!T$10)/'ModelParams Lw'!T$11</f>
        <v>#DIV/0!</v>
      </c>
      <c r="CI114" s="24" t="e">
        <f>(BY114-'ModelParams Lw'!U$10)/'ModelParams Lw'!U$11</f>
        <v>#DIV/0!</v>
      </c>
      <c r="CJ114" s="24" t="e">
        <f>(BZ114-'ModelParams Lw'!V$10)/'ModelParams Lw'!V$11</f>
        <v>#DIV/0!</v>
      </c>
      <c r="CK114" s="24">
        <f>IF(Calcul!$E119="SW",'ModelParams Lw'!C$18+'ModelParams Lw'!C$19*LOG(CK$3)+'ModelParams Lw'!C$20*(PI()/4*($D114/1000)^2),IF('ModelParams Lw'!C$21+'ModelParams Lw'!C$22*LOG(CK$3)+'ModelParams Lw'!C$23*(PI()/4*($D114/1000)^2)&lt;'ModelParams Lw'!C$18+'ModelParams Lw'!C$19*LOG(CK$3)+'ModelParams Lw'!C$20*(PI()/4*($D114/1000)^2),'ModelParams Lw'!C$18+'ModelParams Lw'!C$19*LOG(CK$3)+'ModelParams Lw'!C$20*(PI()/4*($D114/1000)^2),'ModelParams Lw'!C$21+'ModelParams Lw'!C$22*LOG(CK$3)+'ModelParams Lw'!C$23*(PI()/4*($D114/1000)^2)))</f>
        <v>31.246735224896717</v>
      </c>
      <c r="CL114" s="24">
        <f>IF(Calcul!$E119="SW",'ModelParams Lw'!D$18+'ModelParams Lw'!D$19*LOG(CL$3)+'ModelParams Lw'!D$20*(PI()/4*($D114/1000)^2),IF('ModelParams Lw'!D$21+'ModelParams Lw'!D$22*LOG(CL$3)+'ModelParams Lw'!D$23*(PI()/4*($D114/1000)^2)&lt;'ModelParams Lw'!D$18+'ModelParams Lw'!D$19*LOG(CL$3)+'ModelParams Lw'!D$20*(PI()/4*($D114/1000)^2),'ModelParams Lw'!D$18+'ModelParams Lw'!D$19*LOG(CL$3)+'ModelParams Lw'!D$20*(PI()/4*($D114/1000)^2),'ModelParams Lw'!D$21+'ModelParams Lw'!D$22*LOG(CL$3)+'ModelParams Lw'!D$23*(PI()/4*($D114/1000)^2)))</f>
        <v>39.203910379364636</v>
      </c>
      <c r="CM114" s="24">
        <f>IF(Calcul!$E119="SW",'ModelParams Lw'!E$18+'ModelParams Lw'!E$19*LOG(CM$3)+'ModelParams Lw'!E$20*(PI()/4*($D114/1000)^2),IF('ModelParams Lw'!E$21+'ModelParams Lw'!E$22*LOG(CM$3)+'ModelParams Lw'!E$23*(PI()/4*($D114/1000)^2)&lt;'ModelParams Lw'!E$18+'ModelParams Lw'!E$19*LOG(CM$3)+'ModelParams Lw'!E$20*(PI()/4*($D114/1000)^2),'ModelParams Lw'!E$18+'ModelParams Lw'!E$19*LOG(CM$3)+'ModelParams Lw'!E$20*(PI()/4*($D114/1000)^2),'ModelParams Lw'!E$21+'ModelParams Lw'!E$22*LOG(CM$3)+'ModelParams Lw'!E$23*(PI()/4*($D114/1000)^2)))</f>
        <v>38.761096154158118</v>
      </c>
      <c r="CN114" s="24">
        <f>IF(Calcul!$E119="SW",'ModelParams Lw'!F$18+'ModelParams Lw'!F$19*LOG(CN$3)+'ModelParams Lw'!F$20*(PI()/4*($D114/1000)^2),IF('ModelParams Lw'!F$21+'ModelParams Lw'!F$22*LOG(CN$3)+'ModelParams Lw'!F$23*(PI()/4*($D114/1000)^2)&lt;'ModelParams Lw'!F$18+'ModelParams Lw'!F$19*LOG(CN$3)+'ModelParams Lw'!F$20*(PI()/4*($D114/1000)^2),'ModelParams Lw'!F$18+'ModelParams Lw'!F$19*LOG(CN$3)+'ModelParams Lw'!F$20*(PI()/4*($D114/1000)^2),'ModelParams Lw'!F$21+'ModelParams Lw'!F$22*LOG(CN$3)+'ModelParams Lw'!F$23*(PI()/4*($D114/1000)^2)))</f>
        <v>42.457901012674256</v>
      </c>
      <c r="CO114" s="24">
        <f>IF(Calcul!$E119="SW",'ModelParams Lw'!G$18+'ModelParams Lw'!G$19*LOG(CO$3)+'ModelParams Lw'!G$20*(PI()/4*($D114/1000)^2),IF('ModelParams Lw'!G$21+'ModelParams Lw'!G$22*LOG(CO$3)+'ModelParams Lw'!G$23*(PI()/4*($D114/1000)^2)&lt;'ModelParams Lw'!G$18+'ModelParams Lw'!G$19*LOG(CO$3)+'ModelParams Lw'!G$20*(PI()/4*($D114/1000)^2),'ModelParams Lw'!G$18+'ModelParams Lw'!G$19*LOG(CO$3)+'ModelParams Lw'!G$20*(PI()/4*($D114/1000)^2),'ModelParams Lw'!G$21+'ModelParams Lw'!G$22*LOG(CO$3)+'ModelParams Lw'!G$23*(PI()/4*($D114/1000)^2)))</f>
        <v>39.983812335865188</v>
      </c>
      <c r="CP114" s="24">
        <f>IF(Calcul!$E119="SW",'ModelParams Lw'!H$18+'ModelParams Lw'!H$19*LOG(CP$3)+'ModelParams Lw'!H$20*(PI()/4*($D114/1000)^2),IF('ModelParams Lw'!H$21+'ModelParams Lw'!H$22*LOG(CP$3)+'ModelParams Lw'!H$23*(PI()/4*($D114/1000)^2)&lt;'ModelParams Lw'!H$18+'ModelParams Lw'!H$19*LOG(CP$3)+'ModelParams Lw'!H$20*(PI()/4*($D114/1000)^2),'ModelParams Lw'!H$18+'ModelParams Lw'!H$19*LOG(CP$3)+'ModelParams Lw'!H$20*(PI()/4*($D114/1000)^2),'ModelParams Lw'!H$21+'ModelParams Lw'!H$22*LOG(CP$3)+'ModelParams Lw'!H$23*(PI()/4*($D114/1000)^2)))</f>
        <v>40.306137042572608</v>
      </c>
      <c r="CQ114" s="24">
        <f>IF(Calcul!$E119="SW",'ModelParams Lw'!I$18+'ModelParams Lw'!I$19*LOG(CQ$3)+'ModelParams Lw'!I$20*(PI()/4*($D114/1000)^2),IF('ModelParams Lw'!I$21+'ModelParams Lw'!I$22*LOG(CQ$3)+'ModelParams Lw'!I$23*(PI()/4*($D114/1000)^2)&lt;'ModelParams Lw'!I$18+'ModelParams Lw'!I$19*LOG(CQ$3)+'ModelParams Lw'!I$20*(PI()/4*($D114/1000)^2),'ModelParams Lw'!I$18+'ModelParams Lw'!I$19*LOG(CQ$3)+'ModelParams Lw'!I$20*(PI()/4*($D114/1000)^2),'ModelParams Lw'!I$21+'ModelParams Lw'!I$22*LOG(CQ$3)+'ModelParams Lw'!I$23*(PI()/4*($D114/1000)^2)))</f>
        <v>35.604370798776131</v>
      </c>
      <c r="CR114" s="24">
        <f>IF(Calcul!$E119="SW",'ModelParams Lw'!J$18+'ModelParams Lw'!J$19*LOG(CR$3)+'ModelParams Lw'!J$20*(PI()/4*($D114/1000)^2),IF('ModelParams Lw'!J$21+'ModelParams Lw'!J$22*LOG(CR$3)+'ModelParams Lw'!J$23*(PI()/4*($D114/1000)^2)&lt;'ModelParams Lw'!J$18+'ModelParams Lw'!J$19*LOG(CR$3)+'ModelParams Lw'!J$20*(PI()/4*($D114/1000)^2),'ModelParams Lw'!J$18+'ModelParams Lw'!J$19*LOG(CR$3)+'ModelParams Lw'!J$20*(PI()/4*($D114/1000)^2),'ModelParams Lw'!J$21+'ModelParams Lw'!J$22*LOG(CR$3)+'ModelParams Lw'!J$23*(PI()/4*($D114/1000)^2)))</f>
        <v>26.405199060578074</v>
      </c>
      <c r="CS114" s="24" t="e">
        <f t="shared" si="30"/>
        <v>#DIV/0!</v>
      </c>
      <c r="CT114" s="24" t="e">
        <f t="shared" si="31"/>
        <v>#DIV/0!</v>
      </c>
      <c r="CU114" s="24" t="e">
        <f t="shared" si="32"/>
        <v>#DIV/0!</v>
      </c>
      <c r="CV114" s="24" t="e">
        <f t="shared" si="33"/>
        <v>#DIV/0!</v>
      </c>
      <c r="CW114" s="24" t="e">
        <f t="shared" si="34"/>
        <v>#DIV/0!</v>
      </c>
      <c r="CX114" s="24" t="e">
        <f t="shared" si="35"/>
        <v>#DIV/0!</v>
      </c>
      <c r="CY114" s="24" t="e">
        <f t="shared" si="36"/>
        <v>#DIV/0!</v>
      </c>
      <c r="CZ114" s="24" t="e">
        <f t="shared" si="37"/>
        <v>#DIV/0!</v>
      </c>
      <c r="DA114" s="24" t="e">
        <f>10*LOG10(IF(CS114="",0,POWER(10,((CS114+'ModelParams Lw'!$O$4)/10))) +IF(CT114="",0,POWER(10,((CT114+'ModelParams Lw'!$P$4)/10))) +IF(CU114="",0,POWER(10,((CU114+'ModelParams Lw'!$Q$4)/10))) +IF(CV114="",0,POWER(10,((CV114+'ModelParams Lw'!$R$4)/10))) +IF(CW114="",0,POWER(10,((CW114+'ModelParams Lw'!$S$4)/10))) +IF(CX114="",0,POWER(10,((CX114+'ModelParams Lw'!$T$4)/10))) +IF(CY114="",0,POWER(10,((CY114+'ModelParams Lw'!$U$4)/10)))+IF(CZ114="",0,POWER(10,((CZ114+'ModelParams Lw'!$V$4)/10))))</f>
        <v>#DIV/0!</v>
      </c>
      <c r="DB114" s="24" t="e">
        <f t="shared" si="54"/>
        <v>#DIV/0!</v>
      </c>
      <c r="DC114" s="24" t="e">
        <f>(CS114-'ModelParams Lw'!$O$10)/'ModelParams Lw'!$O$11</f>
        <v>#DIV/0!</v>
      </c>
      <c r="DD114" s="24" t="e">
        <f>(CT114-'ModelParams Lw'!$P$10)/'ModelParams Lw'!$P$11</f>
        <v>#DIV/0!</v>
      </c>
      <c r="DE114" s="24" t="e">
        <f>(CU114-'ModelParams Lw'!$Q$10)/'ModelParams Lw'!$Q$11</f>
        <v>#DIV/0!</v>
      </c>
      <c r="DF114" s="24" t="e">
        <f>(CV114-'ModelParams Lw'!$R$10)/'ModelParams Lw'!$R$11</f>
        <v>#DIV/0!</v>
      </c>
      <c r="DG114" s="24" t="e">
        <f>(CW114-'ModelParams Lw'!$S$10)/'ModelParams Lw'!$S$11</f>
        <v>#DIV/0!</v>
      </c>
      <c r="DH114" s="24" t="e">
        <f>(CX114-'ModelParams Lw'!$T$10)/'ModelParams Lw'!$T$11</f>
        <v>#DIV/0!</v>
      </c>
      <c r="DI114" s="24" t="e">
        <f>(CY114-'ModelParams Lw'!$U$10)/'ModelParams Lw'!$U$11</f>
        <v>#DIV/0!</v>
      </c>
      <c r="DJ114" s="24" t="e">
        <f>(CZ114-'ModelParams Lw'!$V$10)/'ModelParams Lw'!$V$11</f>
        <v>#DIV/0!</v>
      </c>
    </row>
    <row r="115" spans="1:114">
      <c r="A115" s="12">
        <f>Calcul!B117</f>
        <v>0</v>
      </c>
      <c r="B115" s="12">
        <f t="shared" si="38"/>
        <v>0</v>
      </c>
      <c r="C115" s="12">
        <f>Calcul!C117</f>
        <v>0</v>
      </c>
      <c r="D115" s="12">
        <f>Calcul!D120</f>
        <v>0</v>
      </c>
      <c r="E115" s="12">
        <f t="shared" si="39"/>
        <v>400</v>
      </c>
      <c r="F115" s="12">
        <f t="shared" si="40"/>
        <v>900</v>
      </c>
      <c r="G115" s="12" t="e">
        <f t="shared" si="41"/>
        <v>#DIV/0!</v>
      </c>
      <c r="H115" s="24" t="e">
        <f t="shared" si="42"/>
        <v>#DIV/0!</v>
      </c>
      <c r="I115" s="24">
        <f>'ModelParams Lw'!$B$6*EXP('ModelParams Lw'!$C$6*D115)</f>
        <v>-0.98585217513044054</v>
      </c>
      <c r="J115" s="24">
        <f>'ModelParams Lw'!$B$7*D115^2+'ModelParams Lw'!$C$7*D115+'ModelParams Lw'!$D$7</f>
        <v>-7.1</v>
      </c>
      <c r="K115" s="24">
        <f>'ModelParams Lw'!$B$8*D115^2+'ModelParams Lw'!$C$8*D115+'ModelParams Lw'!$D$8</f>
        <v>46.485999999999997</v>
      </c>
      <c r="L115" s="21" t="e">
        <f t="shared" si="56"/>
        <v>#DIV/0!</v>
      </c>
      <c r="M115" s="21" t="e">
        <f t="shared" si="55"/>
        <v>#DIV/0!</v>
      </c>
      <c r="N115" s="21" t="e">
        <f t="shared" si="55"/>
        <v>#DIV/0!</v>
      </c>
      <c r="O115" s="21" t="e">
        <f t="shared" si="55"/>
        <v>#DIV/0!</v>
      </c>
      <c r="P115" s="21" t="e">
        <f t="shared" si="55"/>
        <v>#DIV/0!</v>
      </c>
      <c r="Q115" s="21" t="e">
        <f t="shared" si="55"/>
        <v>#DIV/0!</v>
      </c>
      <c r="R115" s="21" t="e">
        <f t="shared" si="55"/>
        <v>#DIV/0!</v>
      </c>
      <c r="S115" s="21" t="e">
        <f t="shared" si="55"/>
        <v>#DIV/0!</v>
      </c>
      <c r="T115" s="24" t="e">
        <f>'ModelParams Lw'!$B$3+'ModelParams Lw'!$B$4*LOG10($B115/3600/(PI()/4*($D115/1000)^2))+'ModelParams Lw'!$B$5*LOG10(2*$H115/(1.2*($B115/3600/(PI()/4*($D115/1000)^2))^2))+10*LOG10($D115/1000)+L115</f>
        <v>#DIV/0!</v>
      </c>
      <c r="U115" s="24" t="e">
        <f>'ModelParams Lw'!$B$3+'ModelParams Lw'!$B$4*LOG10($B115/3600/(PI()/4*($D115/1000)^2))+'ModelParams Lw'!$B$5*LOG10(2*$H115/(1.2*($B115/3600/(PI()/4*($D115/1000)^2))^2))+10*LOG10($D115/1000)+M115</f>
        <v>#DIV/0!</v>
      </c>
      <c r="V115" s="24" t="e">
        <f>'ModelParams Lw'!$B$3+'ModelParams Lw'!$B$4*LOG10($B115/3600/(PI()/4*($D115/1000)^2))+'ModelParams Lw'!$B$5*LOG10(2*$H115/(1.2*($B115/3600/(PI()/4*($D115/1000)^2))^2))+10*LOG10($D115/1000)+N115</f>
        <v>#DIV/0!</v>
      </c>
      <c r="W115" s="24" t="e">
        <f>'ModelParams Lw'!$B$3+'ModelParams Lw'!$B$4*LOG10($B115/3600/(PI()/4*($D115/1000)^2))+'ModelParams Lw'!$B$5*LOG10(2*$H115/(1.2*($B115/3600/(PI()/4*($D115/1000)^2))^2))+10*LOG10($D115/1000)+O115</f>
        <v>#DIV/0!</v>
      </c>
      <c r="X115" s="24" t="e">
        <f>'ModelParams Lw'!$B$3+'ModelParams Lw'!$B$4*LOG10($B115/3600/(PI()/4*($D115/1000)^2))+'ModelParams Lw'!$B$5*LOG10(2*$H115/(1.2*($B115/3600/(PI()/4*($D115/1000)^2))^2))+10*LOG10($D115/1000)+P115</f>
        <v>#DIV/0!</v>
      </c>
      <c r="Y115" s="24" t="e">
        <f>'ModelParams Lw'!$B$3+'ModelParams Lw'!$B$4*LOG10($B115/3600/(PI()/4*($D115/1000)^2))+'ModelParams Lw'!$B$5*LOG10(2*$H115/(1.2*($B115/3600/(PI()/4*($D115/1000)^2))^2))+10*LOG10($D115/1000)+Q115</f>
        <v>#DIV/0!</v>
      </c>
      <c r="Z115" s="24" t="e">
        <f>'ModelParams Lw'!$B$3+'ModelParams Lw'!$B$4*LOG10($B115/3600/(PI()/4*($D115/1000)^2))+'ModelParams Lw'!$B$5*LOG10(2*$H115/(1.2*($B115/3600/(PI()/4*($D115/1000)^2))^2))+10*LOG10($D115/1000)+R115</f>
        <v>#DIV/0!</v>
      </c>
      <c r="AA115" s="24" t="e">
        <f>'ModelParams Lw'!$B$3+'ModelParams Lw'!$B$4*LOG10($B115/3600/(PI()/4*($D115/1000)^2))+'ModelParams Lw'!$B$5*LOG10(2*$H115/(1.2*($B115/3600/(PI()/4*($D115/1000)^2))^2))+10*LOG10($D115/1000)+S115</f>
        <v>#DIV/0!</v>
      </c>
      <c r="AB115" s="24" t="e">
        <f>10*LOG10(IF(T115="",0,POWER(10,((T115+'ModelParams Lw'!$O$4)/10))) +IF(U115="",0,POWER(10,((U115+'ModelParams Lw'!$P$4)/10))) +IF(V115="",0,POWER(10,((V115+'ModelParams Lw'!$Q$4)/10))) +IF(W115="",0,POWER(10,((W115+'ModelParams Lw'!$R$4)/10))) +IF(X115="",0,POWER(10,((X115+'ModelParams Lw'!$S$4)/10))) +IF(Y115="",0,POWER(10,((Y115+'ModelParams Lw'!$T$4)/10))) +IF(Z115="",0,POWER(10,((Z115+'ModelParams Lw'!$U$4)/10)))+IF(AA115="",0,POWER(10,((AA115+'ModelParams Lw'!$V$4)/10))))</f>
        <v>#DIV/0!</v>
      </c>
      <c r="AC115" s="24" t="e">
        <f t="shared" si="43"/>
        <v>#DIV/0!</v>
      </c>
      <c r="AD115" s="24" t="e">
        <f>(T115-'ModelParams Lw'!O$10)/'ModelParams Lw'!O$11</f>
        <v>#DIV/0!</v>
      </c>
      <c r="AE115" s="24" t="e">
        <f>(U115-'ModelParams Lw'!P$10)/'ModelParams Lw'!P$11</f>
        <v>#DIV/0!</v>
      </c>
      <c r="AF115" s="24" t="e">
        <f>(V115-'ModelParams Lw'!Q$10)/'ModelParams Lw'!Q$11</f>
        <v>#DIV/0!</v>
      </c>
      <c r="AG115" s="24" t="e">
        <f>(W115-'ModelParams Lw'!R$10)/'ModelParams Lw'!R$11</f>
        <v>#DIV/0!</v>
      </c>
      <c r="AH115" s="24" t="e">
        <f>(X115-'ModelParams Lw'!S$10)/'ModelParams Lw'!S$11</f>
        <v>#DIV/0!</v>
      </c>
      <c r="AI115" s="24" t="e">
        <f>(Y115-'ModelParams Lw'!T$10)/'ModelParams Lw'!T$11</f>
        <v>#DIV/0!</v>
      </c>
      <c r="AJ115" s="24" t="e">
        <f>(Z115-'ModelParams Lw'!U$10)/'ModelParams Lw'!U$11</f>
        <v>#DIV/0!</v>
      </c>
      <c r="AK115" s="24" t="e">
        <f>(AA115-'ModelParams Lw'!V$10)/'ModelParams Lw'!V$11</f>
        <v>#DIV/0!</v>
      </c>
      <c r="AL115" s="24" t="e">
        <f t="shared" si="44"/>
        <v>#DIV/0!</v>
      </c>
      <c r="AM115" s="24" t="e">
        <f>LOOKUP($G115,SilencerParams!$E$3:$E$98,SilencerParams!K$3:K$98)</f>
        <v>#DIV/0!</v>
      </c>
      <c r="AN115" s="24" t="e">
        <f>LOOKUP($G115,SilencerParams!$E$3:$E$98,SilencerParams!L$3:L$98)</f>
        <v>#DIV/0!</v>
      </c>
      <c r="AO115" s="24" t="e">
        <f>LOOKUP($G115,SilencerParams!$E$3:$E$98,SilencerParams!M$3:M$98)</f>
        <v>#DIV/0!</v>
      </c>
      <c r="AP115" s="24" t="e">
        <f>LOOKUP($G115,SilencerParams!$E$3:$E$98,SilencerParams!N$3:N$98)</f>
        <v>#DIV/0!</v>
      </c>
      <c r="AQ115" s="24" t="e">
        <f>LOOKUP($G115,SilencerParams!$E$3:$E$98,SilencerParams!O$3:O$98)</f>
        <v>#DIV/0!</v>
      </c>
      <c r="AR115" s="24" t="e">
        <f>LOOKUP($G115,SilencerParams!$E$3:$E$98,SilencerParams!P$3:P$98)</f>
        <v>#DIV/0!</v>
      </c>
      <c r="AS115" s="24" t="e">
        <f>LOOKUP($G115,SilencerParams!$E$3:$E$98,SilencerParams!Q$3:Q$98)</f>
        <v>#DIV/0!</v>
      </c>
      <c r="AT115" s="24" t="e">
        <f>LOOKUP($G115,SilencerParams!$E$3:$E$98,SilencerParams!R$3:R$98)</f>
        <v>#DIV/0!</v>
      </c>
      <c r="AU115" s="151" t="e">
        <f>LOOKUP($G115,SilencerParams!$E$3:$E$98,SilencerParams!S$3:S$98)</f>
        <v>#DIV/0!</v>
      </c>
      <c r="AV115" s="151" t="e">
        <f>LOOKUP($G115,SilencerParams!$E$3:$E$98,SilencerParams!T$3:T$98)</f>
        <v>#DIV/0!</v>
      </c>
      <c r="AW115" s="151" t="e">
        <f>LOOKUP($G115,SilencerParams!$E$3:$E$98,SilencerParams!U$3:U$98)</f>
        <v>#DIV/0!</v>
      </c>
      <c r="AX115" s="151" t="e">
        <f>LOOKUP($G115,SilencerParams!$E$3:$E$98,SilencerParams!V$3:V$98)</f>
        <v>#DIV/0!</v>
      </c>
      <c r="AY115" s="151" t="e">
        <f>LOOKUP($G115,SilencerParams!$E$3:$E$98,SilencerParams!W$3:W$98)</f>
        <v>#DIV/0!</v>
      </c>
      <c r="AZ115" s="151" t="e">
        <f>LOOKUP($G115,SilencerParams!$E$3:$E$98,SilencerParams!X$3:X$98)</f>
        <v>#DIV/0!</v>
      </c>
      <c r="BA115" s="151" t="e">
        <f>LOOKUP($G115,SilencerParams!$E$3:$E$98,SilencerParams!Y$3:Y$98)</f>
        <v>#DIV/0!</v>
      </c>
      <c r="BB115" s="151" t="e">
        <f>LOOKUP($G115,SilencerParams!$E$3:$E$98,SilencerParams!Z$3:Z$98)</f>
        <v>#DIV/0!</v>
      </c>
      <c r="BC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S$3:S$98)</f>
        <v>#DIV/0!</v>
      </c>
      <c r="BD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T$3:T$98)</f>
        <v>#DIV/0!</v>
      </c>
      <c r="BE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U$3:U$98)</f>
        <v>#DIV/0!</v>
      </c>
      <c r="BF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V$3:V$98)</f>
        <v>#DIV/0!</v>
      </c>
      <c r="BG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W$3:W$98)</f>
        <v>#DIV/0!</v>
      </c>
      <c r="BH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X$3:X$98)</f>
        <v>#DIV/0!</v>
      </c>
      <c r="BI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Y$3:Y$98)</f>
        <v>#DIV/0!</v>
      </c>
      <c r="BJ115" s="151" t="e">
        <f>LOOKUP(IF(MROUND($AL115,2)&lt;=$AL115,CONCATENATE($D115,IF($F115&gt;=1000,$F115,CONCATENATE(0,$F115)),CONCATENATE(0,MROUND($AL115,2)+2)),CONCATENATE($D115,IF($F115&gt;=1000,$F115,CONCATENATE(0,$F115)),CONCATENATE(0,MROUND($AL115,2)-2))),SilencerParams!$E$3:$E$98,SilencerParams!Z$3:Z$98)</f>
        <v>#DIV/0!</v>
      </c>
      <c r="BK115" s="151" t="e">
        <f>IF($AL115&lt;2,LOOKUP(CONCATENATE($D115,IF($E115&gt;=1000,$E115,CONCATENATE(0,$E115)),"02"),SilencerParams!$E$3:$E$98,SilencerParams!S$3:S$98)/(LOG10(2)-LOG10(0.0001))*(LOG10($AL115)-LOG10(0.0001)),(BC115-AU115)/(LOG10(IF(MROUND($AL115,2)&lt;=$AL115,MROUND($AL115,2)+2,MROUND($AL115,2)-2))-LOG10(MROUND($AL115,2)))*(LOG10($AL115)-LOG10(MROUND($AL115,2)))+AU115)</f>
        <v>#DIV/0!</v>
      </c>
      <c r="BL115" s="151" t="e">
        <f>IF($AL115&lt;2,LOOKUP(CONCATENATE($D115,IF($E115&gt;=1000,$E115,CONCATENATE(0,$E115)),"02"),SilencerParams!$E$3:$E$98,SilencerParams!T$3:T$98)/(LOG10(2)-LOG10(0.0001))*(LOG10($AL115)-LOG10(0.0001)),(BD115-AV115)/(LOG10(IF(MROUND($AL115,2)&lt;=$AL115,MROUND($AL115,2)+2,MROUND($AL115,2)-2))-LOG10(MROUND($AL115,2)))*(LOG10($AL115)-LOG10(MROUND($AL115,2)))+AV115)</f>
        <v>#DIV/0!</v>
      </c>
      <c r="BM115" s="151" t="e">
        <f>IF($AL115&lt;2,LOOKUP(CONCATENATE($D115,IF($E115&gt;=1000,$E115,CONCATENATE(0,$E115)),"02"),SilencerParams!$E$3:$E$98,SilencerParams!U$3:U$98)/(LOG10(2)-LOG10(0.0001))*(LOG10($AL115)-LOG10(0.0001)),(BE115-AW115)/(LOG10(IF(MROUND($AL115,2)&lt;=$AL115,MROUND($AL115,2)+2,MROUND($AL115,2)-2))-LOG10(MROUND($AL115,2)))*(LOG10($AL115)-LOG10(MROUND($AL115,2)))+AW115)</f>
        <v>#DIV/0!</v>
      </c>
      <c r="BN115" s="151" t="e">
        <f>IF($AL115&lt;2,LOOKUP(CONCATENATE($D115,IF($E115&gt;=1000,$E115,CONCATENATE(0,$E115)),"02"),SilencerParams!$E$3:$E$98,SilencerParams!V$3:V$98)/(LOG10(2)-LOG10(0.0001))*(LOG10($AL115)-LOG10(0.0001)),(BF115-AX115)/(LOG10(IF(MROUND($AL115,2)&lt;=$AL115,MROUND($AL115,2)+2,MROUND($AL115,2)-2))-LOG10(MROUND($AL115,2)))*(LOG10($AL115)-LOG10(MROUND($AL115,2)))+AX115)</f>
        <v>#DIV/0!</v>
      </c>
      <c r="BO115" s="151" t="e">
        <f>IF($AL115&lt;2,LOOKUP(CONCATENATE($D115,IF($E115&gt;=1000,$E115,CONCATENATE(0,$E115)),"02"),SilencerParams!$E$3:$E$98,SilencerParams!W$3:W$98)/(LOG10(2)-LOG10(0.0001))*(LOG10($AL115)-LOG10(0.0001)),(BG115-AY115)/(LOG10(IF(MROUND($AL115,2)&lt;=$AL115,MROUND($AL115,2)+2,MROUND($AL115,2)-2))-LOG10(MROUND($AL115,2)))*(LOG10($AL115)-LOG10(MROUND($AL115,2)))+AY115)</f>
        <v>#DIV/0!</v>
      </c>
      <c r="BP115" s="151" t="e">
        <f>IF($AL115&lt;2,LOOKUP(CONCATENATE($D115,IF($E115&gt;=1000,$E115,CONCATENATE(0,$E115)),"02"),SilencerParams!$E$3:$E$98,SilencerParams!X$3:X$98)/(LOG10(2)-LOG10(0.0001))*(LOG10($AL115)-LOG10(0.0001)),(BH115-AZ115)/(LOG10(IF(MROUND($AL115,2)&lt;=$AL115,MROUND($AL115,2)+2,MROUND($AL115,2)-2))-LOG10(MROUND($AL115,2)))*(LOG10($AL115)-LOG10(MROUND($AL115,2)))+AZ115)</f>
        <v>#DIV/0!</v>
      </c>
      <c r="BQ115" s="151" t="e">
        <f>IF($AL115&lt;2,LOOKUP(CONCATENATE($D115,IF($E115&gt;=1000,$E115,CONCATENATE(0,$E115)),"02"),SilencerParams!$E$3:$E$98,SilencerParams!Y$3:Y$98)/(LOG10(2)-LOG10(0.0001))*(LOG10($AL115)-LOG10(0.0001)),(BI115-BA115)/(LOG10(IF(MROUND($AL115,2)&lt;=$AL115,MROUND($AL115,2)+2,MROUND($AL115,2)-2))-LOG10(MROUND($AL115,2)))*(LOG10($AL115)-LOG10(MROUND($AL115,2)))+BA115)</f>
        <v>#DIV/0!</v>
      </c>
      <c r="BR115" s="151" t="e">
        <f>IF($AL115&lt;2,LOOKUP(CONCATENATE($D115,IF($E115&gt;=1000,$E115,CONCATENATE(0,$E115)),"02"),SilencerParams!$E$3:$E$98,SilencerParams!Z$3:Z$98)/(LOG10(2)-LOG10(0.0001))*(LOG10($AL115)-LOG10(0.0001)),(BJ115-BB115)/(LOG10(IF(MROUND($AL115,2)&lt;=$AL115,MROUND($AL115,2)+2,MROUND($AL115,2)-2))-LOG10(MROUND($AL115,2)))*(LOG10($AL115)-LOG10(MROUND($AL115,2)))+BB115)</f>
        <v>#DIV/0!</v>
      </c>
      <c r="BS115" s="24" t="e">
        <f t="shared" si="45"/>
        <v>#DIV/0!</v>
      </c>
      <c r="BT115" s="24" t="e">
        <f t="shared" si="46"/>
        <v>#DIV/0!</v>
      </c>
      <c r="BU115" s="24" t="e">
        <f t="shared" si="47"/>
        <v>#DIV/0!</v>
      </c>
      <c r="BV115" s="24" t="e">
        <f t="shared" si="48"/>
        <v>#DIV/0!</v>
      </c>
      <c r="BW115" s="24" t="e">
        <f t="shared" si="49"/>
        <v>#DIV/0!</v>
      </c>
      <c r="BX115" s="24" t="e">
        <f t="shared" si="50"/>
        <v>#DIV/0!</v>
      </c>
      <c r="BY115" s="24" t="e">
        <f t="shared" si="51"/>
        <v>#DIV/0!</v>
      </c>
      <c r="BZ115" s="24" t="e">
        <f t="shared" si="52"/>
        <v>#DIV/0!</v>
      </c>
      <c r="CA115" s="24" t="e">
        <f>10*LOG10(IF(BS115="",0,POWER(10,((BS115+'ModelParams Lw'!$O$4)/10))) +IF(BT115="",0,POWER(10,((BT115+'ModelParams Lw'!$P$4)/10))) +IF(BU115="",0,POWER(10,((BU115+'ModelParams Lw'!$Q$4)/10))) +IF(BV115="",0,POWER(10,((BV115+'ModelParams Lw'!$R$4)/10))) +IF(BW115="",0,POWER(10,((BW115+'ModelParams Lw'!$S$4)/10))) +IF(BX115="",0,POWER(10,((BX115+'ModelParams Lw'!$T$4)/10))) +IF(BY115="",0,POWER(10,((BY115+'ModelParams Lw'!$U$4)/10)))+IF(BZ115="",0,POWER(10,((BZ115+'ModelParams Lw'!$V$4)/10))))</f>
        <v>#DIV/0!</v>
      </c>
      <c r="CB115" s="24" t="e">
        <f t="shared" si="53"/>
        <v>#DIV/0!</v>
      </c>
      <c r="CC115" s="24" t="e">
        <f>(BS115-'ModelParams Lw'!O$10)/'ModelParams Lw'!O$11</f>
        <v>#DIV/0!</v>
      </c>
      <c r="CD115" s="24" t="e">
        <f>(BT115-'ModelParams Lw'!P$10)/'ModelParams Lw'!P$11</f>
        <v>#DIV/0!</v>
      </c>
      <c r="CE115" s="24" t="e">
        <f>(BU115-'ModelParams Lw'!Q$10)/'ModelParams Lw'!Q$11</f>
        <v>#DIV/0!</v>
      </c>
      <c r="CF115" s="24" t="e">
        <f>(BV115-'ModelParams Lw'!R$10)/'ModelParams Lw'!R$11</f>
        <v>#DIV/0!</v>
      </c>
      <c r="CG115" s="24" t="e">
        <f>(BW115-'ModelParams Lw'!S$10)/'ModelParams Lw'!S$11</f>
        <v>#DIV/0!</v>
      </c>
      <c r="CH115" s="24" t="e">
        <f>(BX115-'ModelParams Lw'!T$10)/'ModelParams Lw'!T$11</f>
        <v>#DIV/0!</v>
      </c>
      <c r="CI115" s="24" t="e">
        <f>(BY115-'ModelParams Lw'!U$10)/'ModelParams Lw'!U$11</f>
        <v>#DIV/0!</v>
      </c>
      <c r="CJ115" s="24" t="e">
        <f>(BZ115-'ModelParams Lw'!V$10)/'ModelParams Lw'!V$11</f>
        <v>#DIV/0!</v>
      </c>
      <c r="CK115" s="24">
        <f>IF(Calcul!$E120="SW",'ModelParams Lw'!C$18+'ModelParams Lw'!C$19*LOG(CK$3)+'ModelParams Lw'!C$20*(PI()/4*($D115/1000)^2),IF('ModelParams Lw'!C$21+'ModelParams Lw'!C$22*LOG(CK$3)+'ModelParams Lw'!C$23*(PI()/4*($D115/1000)^2)&lt;'ModelParams Lw'!C$18+'ModelParams Lw'!C$19*LOG(CK$3)+'ModelParams Lw'!C$20*(PI()/4*($D115/1000)^2),'ModelParams Lw'!C$18+'ModelParams Lw'!C$19*LOG(CK$3)+'ModelParams Lw'!C$20*(PI()/4*($D115/1000)^2),'ModelParams Lw'!C$21+'ModelParams Lw'!C$22*LOG(CK$3)+'ModelParams Lw'!C$23*(PI()/4*($D115/1000)^2)))</f>
        <v>31.246735224896717</v>
      </c>
      <c r="CL115" s="24">
        <f>IF(Calcul!$E120="SW",'ModelParams Lw'!D$18+'ModelParams Lw'!D$19*LOG(CL$3)+'ModelParams Lw'!D$20*(PI()/4*($D115/1000)^2),IF('ModelParams Lw'!D$21+'ModelParams Lw'!D$22*LOG(CL$3)+'ModelParams Lw'!D$23*(PI()/4*($D115/1000)^2)&lt;'ModelParams Lw'!D$18+'ModelParams Lw'!D$19*LOG(CL$3)+'ModelParams Lw'!D$20*(PI()/4*($D115/1000)^2),'ModelParams Lw'!D$18+'ModelParams Lw'!D$19*LOG(CL$3)+'ModelParams Lw'!D$20*(PI()/4*($D115/1000)^2),'ModelParams Lw'!D$21+'ModelParams Lw'!D$22*LOG(CL$3)+'ModelParams Lw'!D$23*(PI()/4*($D115/1000)^2)))</f>
        <v>39.203910379364636</v>
      </c>
      <c r="CM115" s="24">
        <f>IF(Calcul!$E120="SW",'ModelParams Lw'!E$18+'ModelParams Lw'!E$19*LOG(CM$3)+'ModelParams Lw'!E$20*(PI()/4*($D115/1000)^2),IF('ModelParams Lw'!E$21+'ModelParams Lw'!E$22*LOG(CM$3)+'ModelParams Lw'!E$23*(PI()/4*($D115/1000)^2)&lt;'ModelParams Lw'!E$18+'ModelParams Lw'!E$19*LOG(CM$3)+'ModelParams Lw'!E$20*(PI()/4*($D115/1000)^2),'ModelParams Lw'!E$18+'ModelParams Lw'!E$19*LOG(CM$3)+'ModelParams Lw'!E$20*(PI()/4*($D115/1000)^2),'ModelParams Lw'!E$21+'ModelParams Lw'!E$22*LOG(CM$3)+'ModelParams Lw'!E$23*(PI()/4*($D115/1000)^2)))</f>
        <v>38.761096154158118</v>
      </c>
      <c r="CN115" s="24">
        <f>IF(Calcul!$E120="SW",'ModelParams Lw'!F$18+'ModelParams Lw'!F$19*LOG(CN$3)+'ModelParams Lw'!F$20*(PI()/4*($D115/1000)^2),IF('ModelParams Lw'!F$21+'ModelParams Lw'!F$22*LOG(CN$3)+'ModelParams Lw'!F$23*(PI()/4*($D115/1000)^2)&lt;'ModelParams Lw'!F$18+'ModelParams Lw'!F$19*LOG(CN$3)+'ModelParams Lw'!F$20*(PI()/4*($D115/1000)^2),'ModelParams Lw'!F$18+'ModelParams Lw'!F$19*LOG(CN$3)+'ModelParams Lw'!F$20*(PI()/4*($D115/1000)^2),'ModelParams Lw'!F$21+'ModelParams Lw'!F$22*LOG(CN$3)+'ModelParams Lw'!F$23*(PI()/4*($D115/1000)^2)))</f>
        <v>42.457901012674256</v>
      </c>
      <c r="CO115" s="24">
        <f>IF(Calcul!$E120="SW",'ModelParams Lw'!G$18+'ModelParams Lw'!G$19*LOG(CO$3)+'ModelParams Lw'!G$20*(PI()/4*($D115/1000)^2),IF('ModelParams Lw'!G$21+'ModelParams Lw'!G$22*LOG(CO$3)+'ModelParams Lw'!G$23*(PI()/4*($D115/1000)^2)&lt;'ModelParams Lw'!G$18+'ModelParams Lw'!G$19*LOG(CO$3)+'ModelParams Lw'!G$20*(PI()/4*($D115/1000)^2),'ModelParams Lw'!G$18+'ModelParams Lw'!G$19*LOG(CO$3)+'ModelParams Lw'!G$20*(PI()/4*($D115/1000)^2),'ModelParams Lw'!G$21+'ModelParams Lw'!G$22*LOG(CO$3)+'ModelParams Lw'!G$23*(PI()/4*($D115/1000)^2)))</f>
        <v>39.983812335865188</v>
      </c>
      <c r="CP115" s="24">
        <f>IF(Calcul!$E120="SW",'ModelParams Lw'!H$18+'ModelParams Lw'!H$19*LOG(CP$3)+'ModelParams Lw'!H$20*(PI()/4*($D115/1000)^2),IF('ModelParams Lw'!H$21+'ModelParams Lw'!H$22*LOG(CP$3)+'ModelParams Lw'!H$23*(PI()/4*($D115/1000)^2)&lt;'ModelParams Lw'!H$18+'ModelParams Lw'!H$19*LOG(CP$3)+'ModelParams Lw'!H$20*(PI()/4*($D115/1000)^2),'ModelParams Lw'!H$18+'ModelParams Lw'!H$19*LOG(CP$3)+'ModelParams Lw'!H$20*(PI()/4*($D115/1000)^2),'ModelParams Lw'!H$21+'ModelParams Lw'!H$22*LOG(CP$3)+'ModelParams Lw'!H$23*(PI()/4*($D115/1000)^2)))</f>
        <v>40.306137042572608</v>
      </c>
      <c r="CQ115" s="24">
        <f>IF(Calcul!$E120="SW",'ModelParams Lw'!I$18+'ModelParams Lw'!I$19*LOG(CQ$3)+'ModelParams Lw'!I$20*(PI()/4*($D115/1000)^2),IF('ModelParams Lw'!I$21+'ModelParams Lw'!I$22*LOG(CQ$3)+'ModelParams Lw'!I$23*(PI()/4*($D115/1000)^2)&lt;'ModelParams Lw'!I$18+'ModelParams Lw'!I$19*LOG(CQ$3)+'ModelParams Lw'!I$20*(PI()/4*($D115/1000)^2),'ModelParams Lw'!I$18+'ModelParams Lw'!I$19*LOG(CQ$3)+'ModelParams Lw'!I$20*(PI()/4*($D115/1000)^2),'ModelParams Lw'!I$21+'ModelParams Lw'!I$22*LOG(CQ$3)+'ModelParams Lw'!I$23*(PI()/4*($D115/1000)^2)))</f>
        <v>35.604370798776131</v>
      </c>
      <c r="CR115" s="24">
        <f>IF(Calcul!$E120="SW",'ModelParams Lw'!J$18+'ModelParams Lw'!J$19*LOG(CR$3)+'ModelParams Lw'!J$20*(PI()/4*($D115/1000)^2),IF('ModelParams Lw'!J$21+'ModelParams Lw'!J$22*LOG(CR$3)+'ModelParams Lw'!J$23*(PI()/4*($D115/1000)^2)&lt;'ModelParams Lw'!J$18+'ModelParams Lw'!J$19*LOG(CR$3)+'ModelParams Lw'!J$20*(PI()/4*($D115/1000)^2),'ModelParams Lw'!J$18+'ModelParams Lw'!J$19*LOG(CR$3)+'ModelParams Lw'!J$20*(PI()/4*($D115/1000)^2),'ModelParams Lw'!J$21+'ModelParams Lw'!J$22*LOG(CR$3)+'ModelParams Lw'!J$23*(PI()/4*($D115/1000)^2)))</f>
        <v>26.405199060578074</v>
      </c>
      <c r="CS115" s="24" t="e">
        <f t="shared" si="30"/>
        <v>#DIV/0!</v>
      </c>
      <c r="CT115" s="24" t="e">
        <f t="shared" si="31"/>
        <v>#DIV/0!</v>
      </c>
      <c r="CU115" s="24" t="e">
        <f t="shared" si="32"/>
        <v>#DIV/0!</v>
      </c>
      <c r="CV115" s="24" t="e">
        <f t="shared" si="33"/>
        <v>#DIV/0!</v>
      </c>
      <c r="CW115" s="24" t="e">
        <f t="shared" si="34"/>
        <v>#DIV/0!</v>
      </c>
      <c r="CX115" s="24" t="e">
        <f t="shared" si="35"/>
        <v>#DIV/0!</v>
      </c>
      <c r="CY115" s="24" t="e">
        <f t="shared" si="36"/>
        <v>#DIV/0!</v>
      </c>
      <c r="CZ115" s="24" t="e">
        <f t="shared" si="37"/>
        <v>#DIV/0!</v>
      </c>
      <c r="DA115" s="24" t="e">
        <f>10*LOG10(IF(CS115="",0,POWER(10,((CS115+'ModelParams Lw'!$O$4)/10))) +IF(CT115="",0,POWER(10,((CT115+'ModelParams Lw'!$P$4)/10))) +IF(CU115="",0,POWER(10,((CU115+'ModelParams Lw'!$Q$4)/10))) +IF(CV115="",0,POWER(10,((CV115+'ModelParams Lw'!$R$4)/10))) +IF(CW115="",0,POWER(10,((CW115+'ModelParams Lw'!$S$4)/10))) +IF(CX115="",0,POWER(10,((CX115+'ModelParams Lw'!$T$4)/10))) +IF(CY115="",0,POWER(10,((CY115+'ModelParams Lw'!$U$4)/10)))+IF(CZ115="",0,POWER(10,((CZ115+'ModelParams Lw'!$V$4)/10))))</f>
        <v>#DIV/0!</v>
      </c>
      <c r="DB115" s="24" t="e">
        <f t="shared" si="54"/>
        <v>#DIV/0!</v>
      </c>
      <c r="DC115" s="24" t="e">
        <f>(CS115-'ModelParams Lw'!$O$10)/'ModelParams Lw'!$O$11</f>
        <v>#DIV/0!</v>
      </c>
      <c r="DD115" s="24" t="e">
        <f>(CT115-'ModelParams Lw'!$P$10)/'ModelParams Lw'!$P$11</f>
        <v>#DIV/0!</v>
      </c>
      <c r="DE115" s="24" t="e">
        <f>(CU115-'ModelParams Lw'!$Q$10)/'ModelParams Lw'!$Q$11</f>
        <v>#DIV/0!</v>
      </c>
      <c r="DF115" s="24" t="e">
        <f>(CV115-'ModelParams Lw'!$R$10)/'ModelParams Lw'!$R$11</f>
        <v>#DIV/0!</v>
      </c>
      <c r="DG115" s="24" t="e">
        <f>(CW115-'ModelParams Lw'!$S$10)/'ModelParams Lw'!$S$11</f>
        <v>#DIV/0!</v>
      </c>
      <c r="DH115" s="24" t="e">
        <f>(CX115-'ModelParams Lw'!$T$10)/'ModelParams Lw'!$T$11</f>
        <v>#DIV/0!</v>
      </c>
      <c r="DI115" s="24" t="e">
        <f>(CY115-'ModelParams Lw'!$U$10)/'ModelParams Lw'!$U$11</f>
        <v>#DIV/0!</v>
      </c>
      <c r="DJ115" s="24" t="e">
        <f>(CZ115-'ModelParams Lw'!$V$10)/'ModelParams Lw'!$V$11</f>
        <v>#DIV/0!</v>
      </c>
    </row>
    <row r="116" spans="1:114">
      <c r="A116" s="12">
        <f>Calcul!B118</f>
        <v>0</v>
      </c>
      <c r="B116" s="12">
        <f t="shared" si="38"/>
        <v>0</v>
      </c>
      <c r="C116" s="12">
        <f>Calcul!C118</f>
        <v>0</v>
      </c>
      <c r="D116" s="12">
        <f>Calcul!D121</f>
        <v>0</v>
      </c>
      <c r="E116" s="12">
        <f t="shared" si="39"/>
        <v>400</v>
      </c>
      <c r="F116" s="12">
        <f t="shared" si="40"/>
        <v>900</v>
      </c>
      <c r="G116" s="12" t="e">
        <f t="shared" si="41"/>
        <v>#DIV/0!</v>
      </c>
      <c r="H116" s="24" t="e">
        <f t="shared" si="42"/>
        <v>#DIV/0!</v>
      </c>
      <c r="I116" s="24">
        <f>'ModelParams Lw'!$B$6*EXP('ModelParams Lw'!$C$6*D116)</f>
        <v>-0.98585217513044054</v>
      </c>
      <c r="J116" s="24">
        <f>'ModelParams Lw'!$B$7*D116^2+'ModelParams Lw'!$C$7*D116+'ModelParams Lw'!$D$7</f>
        <v>-7.1</v>
      </c>
      <c r="K116" s="24">
        <f>'ModelParams Lw'!$B$8*D116^2+'ModelParams Lw'!$C$8*D116+'ModelParams Lw'!$D$8</f>
        <v>46.485999999999997</v>
      </c>
      <c r="L116" s="21" t="e">
        <f t="shared" si="56"/>
        <v>#DIV/0!</v>
      </c>
      <c r="M116" s="21" t="e">
        <f t="shared" si="55"/>
        <v>#DIV/0!</v>
      </c>
      <c r="N116" s="21" t="e">
        <f t="shared" si="55"/>
        <v>#DIV/0!</v>
      </c>
      <c r="O116" s="21" t="e">
        <f t="shared" si="55"/>
        <v>#DIV/0!</v>
      </c>
      <c r="P116" s="21" t="e">
        <f t="shared" si="55"/>
        <v>#DIV/0!</v>
      </c>
      <c r="Q116" s="21" t="e">
        <f t="shared" si="55"/>
        <v>#DIV/0!</v>
      </c>
      <c r="R116" s="21" t="e">
        <f t="shared" si="55"/>
        <v>#DIV/0!</v>
      </c>
      <c r="S116" s="21" t="e">
        <f t="shared" si="55"/>
        <v>#DIV/0!</v>
      </c>
      <c r="T116" s="24" t="e">
        <f>'ModelParams Lw'!$B$3+'ModelParams Lw'!$B$4*LOG10($B116/3600/(PI()/4*($D116/1000)^2))+'ModelParams Lw'!$B$5*LOG10(2*$H116/(1.2*($B116/3600/(PI()/4*($D116/1000)^2))^2))+10*LOG10($D116/1000)+L116</f>
        <v>#DIV/0!</v>
      </c>
      <c r="U116" s="24" t="e">
        <f>'ModelParams Lw'!$B$3+'ModelParams Lw'!$B$4*LOG10($B116/3600/(PI()/4*($D116/1000)^2))+'ModelParams Lw'!$B$5*LOG10(2*$H116/(1.2*($B116/3600/(PI()/4*($D116/1000)^2))^2))+10*LOG10($D116/1000)+M116</f>
        <v>#DIV/0!</v>
      </c>
      <c r="V116" s="24" t="e">
        <f>'ModelParams Lw'!$B$3+'ModelParams Lw'!$B$4*LOG10($B116/3600/(PI()/4*($D116/1000)^2))+'ModelParams Lw'!$B$5*LOG10(2*$H116/(1.2*($B116/3600/(PI()/4*($D116/1000)^2))^2))+10*LOG10($D116/1000)+N116</f>
        <v>#DIV/0!</v>
      </c>
      <c r="W116" s="24" t="e">
        <f>'ModelParams Lw'!$B$3+'ModelParams Lw'!$B$4*LOG10($B116/3600/(PI()/4*($D116/1000)^2))+'ModelParams Lw'!$B$5*LOG10(2*$H116/(1.2*($B116/3600/(PI()/4*($D116/1000)^2))^2))+10*LOG10($D116/1000)+O116</f>
        <v>#DIV/0!</v>
      </c>
      <c r="X116" s="24" t="e">
        <f>'ModelParams Lw'!$B$3+'ModelParams Lw'!$B$4*LOG10($B116/3600/(PI()/4*($D116/1000)^2))+'ModelParams Lw'!$B$5*LOG10(2*$H116/(1.2*($B116/3600/(PI()/4*($D116/1000)^2))^2))+10*LOG10($D116/1000)+P116</f>
        <v>#DIV/0!</v>
      </c>
      <c r="Y116" s="24" t="e">
        <f>'ModelParams Lw'!$B$3+'ModelParams Lw'!$B$4*LOG10($B116/3600/(PI()/4*($D116/1000)^2))+'ModelParams Lw'!$B$5*LOG10(2*$H116/(1.2*($B116/3600/(PI()/4*($D116/1000)^2))^2))+10*LOG10($D116/1000)+Q116</f>
        <v>#DIV/0!</v>
      </c>
      <c r="Z116" s="24" t="e">
        <f>'ModelParams Lw'!$B$3+'ModelParams Lw'!$B$4*LOG10($B116/3600/(PI()/4*($D116/1000)^2))+'ModelParams Lw'!$B$5*LOG10(2*$H116/(1.2*($B116/3600/(PI()/4*($D116/1000)^2))^2))+10*LOG10($D116/1000)+R116</f>
        <v>#DIV/0!</v>
      </c>
      <c r="AA116" s="24" t="e">
        <f>'ModelParams Lw'!$B$3+'ModelParams Lw'!$B$4*LOG10($B116/3600/(PI()/4*($D116/1000)^2))+'ModelParams Lw'!$B$5*LOG10(2*$H116/(1.2*($B116/3600/(PI()/4*($D116/1000)^2))^2))+10*LOG10($D116/1000)+S116</f>
        <v>#DIV/0!</v>
      </c>
      <c r="AB116" s="24" t="e">
        <f>10*LOG10(IF(T116="",0,POWER(10,((T116+'ModelParams Lw'!$O$4)/10))) +IF(U116="",0,POWER(10,((U116+'ModelParams Lw'!$P$4)/10))) +IF(V116="",0,POWER(10,((V116+'ModelParams Lw'!$Q$4)/10))) +IF(W116="",0,POWER(10,((W116+'ModelParams Lw'!$R$4)/10))) +IF(X116="",0,POWER(10,((X116+'ModelParams Lw'!$S$4)/10))) +IF(Y116="",0,POWER(10,((Y116+'ModelParams Lw'!$T$4)/10))) +IF(Z116="",0,POWER(10,((Z116+'ModelParams Lw'!$U$4)/10)))+IF(AA116="",0,POWER(10,((AA116+'ModelParams Lw'!$V$4)/10))))</f>
        <v>#DIV/0!</v>
      </c>
      <c r="AC116" s="24" t="e">
        <f t="shared" si="43"/>
        <v>#DIV/0!</v>
      </c>
      <c r="AD116" s="24" t="e">
        <f>(T116-'ModelParams Lw'!O$10)/'ModelParams Lw'!O$11</f>
        <v>#DIV/0!</v>
      </c>
      <c r="AE116" s="24" t="e">
        <f>(U116-'ModelParams Lw'!P$10)/'ModelParams Lw'!P$11</f>
        <v>#DIV/0!</v>
      </c>
      <c r="AF116" s="24" t="e">
        <f>(V116-'ModelParams Lw'!Q$10)/'ModelParams Lw'!Q$11</f>
        <v>#DIV/0!</v>
      </c>
      <c r="AG116" s="24" t="e">
        <f>(W116-'ModelParams Lw'!R$10)/'ModelParams Lw'!R$11</f>
        <v>#DIV/0!</v>
      </c>
      <c r="AH116" s="24" t="e">
        <f>(X116-'ModelParams Lw'!S$10)/'ModelParams Lw'!S$11</f>
        <v>#DIV/0!</v>
      </c>
      <c r="AI116" s="24" t="e">
        <f>(Y116-'ModelParams Lw'!T$10)/'ModelParams Lw'!T$11</f>
        <v>#DIV/0!</v>
      </c>
      <c r="AJ116" s="24" t="e">
        <f>(Z116-'ModelParams Lw'!U$10)/'ModelParams Lw'!U$11</f>
        <v>#DIV/0!</v>
      </c>
      <c r="AK116" s="24" t="e">
        <f>(AA116-'ModelParams Lw'!V$10)/'ModelParams Lw'!V$11</f>
        <v>#DIV/0!</v>
      </c>
      <c r="AL116" s="24" t="e">
        <f t="shared" si="44"/>
        <v>#DIV/0!</v>
      </c>
      <c r="AM116" s="24" t="e">
        <f>LOOKUP($G116,SilencerParams!$E$3:$E$98,SilencerParams!K$3:K$98)</f>
        <v>#DIV/0!</v>
      </c>
      <c r="AN116" s="24" t="e">
        <f>LOOKUP($G116,SilencerParams!$E$3:$E$98,SilencerParams!L$3:L$98)</f>
        <v>#DIV/0!</v>
      </c>
      <c r="AO116" s="24" t="e">
        <f>LOOKUP($G116,SilencerParams!$E$3:$E$98,SilencerParams!M$3:M$98)</f>
        <v>#DIV/0!</v>
      </c>
      <c r="AP116" s="24" t="e">
        <f>LOOKUP($G116,SilencerParams!$E$3:$E$98,SilencerParams!N$3:N$98)</f>
        <v>#DIV/0!</v>
      </c>
      <c r="AQ116" s="24" t="e">
        <f>LOOKUP($G116,SilencerParams!$E$3:$E$98,SilencerParams!O$3:O$98)</f>
        <v>#DIV/0!</v>
      </c>
      <c r="AR116" s="24" t="e">
        <f>LOOKUP($G116,SilencerParams!$E$3:$E$98,SilencerParams!P$3:P$98)</f>
        <v>#DIV/0!</v>
      </c>
      <c r="AS116" s="24" t="e">
        <f>LOOKUP($G116,SilencerParams!$E$3:$E$98,SilencerParams!Q$3:Q$98)</f>
        <v>#DIV/0!</v>
      </c>
      <c r="AT116" s="24" t="e">
        <f>LOOKUP($G116,SilencerParams!$E$3:$E$98,SilencerParams!R$3:R$98)</f>
        <v>#DIV/0!</v>
      </c>
      <c r="AU116" s="151" t="e">
        <f>LOOKUP($G116,SilencerParams!$E$3:$E$98,SilencerParams!S$3:S$98)</f>
        <v>#DIV/0!</v>
      </c>
      <c r="AV116" s="151" t="e">
        <f>LOOKUP($G116,SilencerParams!$E$3:$E$98,SilencerParams!T$3:T$98)</f>
        <v>#DIV/0!</v>
      </c>
      <c r="AW116" s="151" t="e">
        <f>LOOKUP($G116,SilencerParams!$E$3:$E$98,SilencerParams!U$3:U$98)</f>
        <v>#DIV/0!</v>
      </c>
      <c r="AX116" s="151" t="e">
        <f>LOOKUP($G116,SilencerParams!$E$3:$E$98,SilencerParams!V$3:V$98)</f>
        <v>#DIV/0!</v>
      </c>
      <c r="AY116" s="151" t="e">
        <f>LOOKUP($G116,SilencerParams!$E$3:$E$98,SilencerParams!W$3:W$98)</f>
        <v>#DIV/0!</v>
      </c>
      <c r="AZ116" s="151" t="e">
        <f>LOOKUP($G116,SilencerParams!$E$3:$E$98,SilencerParams!X$3:X$98)</f>
        <v>#DIV/0!</v>
      </c>
      <c r="BA116" s="151" t="e">
        <f>LOOKUP($G116,SilencerParams!$E$3:$E$98,SilencerParams!Y$3:Y$98)</f>
        <v>#DIV/0!</v>
      </c>
      <c r="BB116" s="151" t="e">
        <f>LOOKUP($G116,SilencerParams!$E$3:$E$98,SilencerParams!Z$3:Z$98)</f>
        <v>#DIV/0!</v>
      </c>
      <c r="BC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S$3:S$98)</f>
        <v>#DIV/0!</v>
      </c>
      <c r="BD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T$3:T$98)</f>
        <v>#DIV/0!</v>
      </c>
      <c r="BE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U$3:U$98)</f>
        <v>#DIV/0!</v>
      </c>
      <c r="BF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V$3:V$98)</f>
        <v>#DIV/0!</v>
      </c>
      <c r="BG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W$3:W$98)</f>
        <v>#DIV/0!</v>
      </c>
      <c r="BH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X$3:X$98)</f>
        <v>#DIV/0!</v>
      </c>
      <c r="BI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Y$3:Y$98)</f>
        <v>#DIV/0!</v>
      </c>
      <c r="BJ116" s="151" t="e">
        <f>LOOKUP(IF(MROUND($AL116,2)&lt;=$AL116,CONCATENATE($D116,IF($F116&gt;=1000,$F116,CONCATENATE(0,$F116)),CONCATENATE(0,MROUND($AL116,2)+2)),CONCATENATE($D116,IF($F116&gt;=1000,$F116,CONCATENATE(0,$F116)),CONCATENATE(0,MROUND($AL116,2)-2))),SilencerParams!$E$3:$E$98,SilencerParams!Z$3:Z$98)</f>
        <v>#DIV/0!</v>
      </c>
      <c r="BK116" s="151" t="e">
        <f>IF($AL116&lt;2,LOOKUP(CONCATENATE($D116,IF($E116&gt;=1000,$E116,CONCATENATE(0,$E116)),"02"),SilencerParams!$E$3:$E$98,SilencerParams!S$3:S$98)/(LOG10(2)-LOG10(0.0001))*(LOG10($AL116)-LOG10(0.0001)),(BC116-AU116)/(LOG10(IF(MROUND($AL116,2)&lt;=$AL116,MROUND($AL116,2)+2,MROUND($AL116,2)-2))-LOG10(MROUND($AL116,2)))*(LOG10($AL116)-LOG10(MROUND($AL116,2)))+AU116)</f>
        <v>#DIV/0!</v>
      </c>
      <c r="BL116" s="151" t="e">
        <f>IF($AL116&lt;2,LOOKUP(CONCATENATE($D116,IF($E116&gt;=1000,$E116,CONCATENATE(0,$E116)),"02"),SilencerParams!$E$3:$E$98,SilencerParams!T$3:T$98)/(LOG10(2)-LOG10(0.0001))*(LOG10($AL116)-LOG10(0.0001)),(BD116-AV116)/(LOG10(IF(MROUND($AL116,2)&lt;=$AL116,MROUND($AL116,2)+2,MROUND($AL116,2)-2))-LOG10(MROUND($AL116,2)))*(LOG10($AL116)-LOG10(MROUND($AL116,2)))+AV116)</f>
        <v>#DIV/0!</v>
      </c>
      <c r="BM116" s="151" t="e">
        <f>IF($AL116&lt;2,LOOKUP(CONCATENATE($D116,IF($E116&gt;=1000,$E116,CONCATENATE(0,$E116)),"02"),SilencerParams!$E$3:$E$98,SilencerParams!U$3:U$98)/(LOG10(2)-LOG10(0.0001))*(LOG10($AL116)-LOG10(0.0001)),(BE116-AW116)/(LOG10(IF(MROUND($AL116,2)&lt;=$AL116,MROUND($AL116,2)+2,MROUND($AL116,2)-2))-LOG10(MROUND($AL116,2)))*(LOG10($AL116)-LOG10(MROUND($AL116,2)))+AW116)</f>
        <v>#DIV/0!</v>
      </c>
      <c r="BN116" s="151" t="e">
        <f>IF($AL116&lt;2,LOOKUP(CONCATENATE($D116,IF($E116&gt;=1000,$E116,CONCATENATE(0,$E116)),"02"),SilencerParams!$E$3:$E$98,SilencerParams!V$3:V$98)/(LOG10(2)-LOG10(0.0001))*(LOG10($AL116)-LOG10(0.0001)),(BF116-AX116)/(LOG10(IF(MROUND($AL116,2)&lt;=$AL116,MROUND($AL116,2)+2,MROUND($AL116,2)-2))-LOG10(MROUND($AL116,2)))*(LOG10($AL116)-LOG10(MROUND($AL116,2)))+AX116)</f>
        <v>#DIV/0!</v>
      </c>
      <c r="BO116" s="151" t="e">
        <f>IF($AL116&lt;2,LOOKUP(CONCATENATE($D116,IF($E116&gt;=1000,$E116,CONCATENATE(0,$E116)),"02"),SilencerParams!$E$3:$E$98,SilencerParams!W$3:W$98)/(LOG10(2)-LOG10(0.0001))*(LOG10($AL116)-LOG10(0.0001)),(BG116-AY116)/(LOG10(IF(MROUND($AL116,2)&lt;=$AL116,MROUND($AL116,2)+2,MROUND($AL116,2)-2))-LOG10(MROUND($AL116,2)))*(LOG10($AL116)-LOG10(MROUND($AL116,2)))+AY116)</f>
        <v>#DIV/0!</v>
      </c>
      <c r="BP116" s="151" t="e">
        <f>IF($AL116&lt;2,LOOKUP(CONCATENATE($D116,IF($E116&gt;=1000,$E116,CONCATENATE(0,$E116)),"02"),SilencerParams!$E$3:$E$98,SilencerParams!X$3:X$98)/(LOG10(2)-LOG10(0.0001))*(LOG10($AL116)-LOG10(0.0001)),(BH116-AZ116)/(LOG10(IF(MROUND($AL116,2)&lt;=$AL116,MROUND($AL116,2)+2,MROUND($AL116,2)-2))-LOG10(MROUND($AL116,2)))*(LOG10($AL116)-LOG10(MROUND($AL116,2)))+AZ116)</f>
        <v>#DIV/0!</v>
      </c>
      <c r="BQ116" s="151" t="e">
        <f>IF($AL116&lt;2,LOOKUP(CONCATENATE($D116,IF($E116&gt;=1000,$E116,CONCATENATE(0,$E116)),"02"),SilencerParams!$E$3:$E$98,SilencerParams!Y$3:Y$98)/(LOG10(2)-LOG10(0.0001))*(LOG10($AL116)-LOG10(0.0001)),(BI116-BA116)/(LOG10(IF(MROUND($AL116,2)&lt;=$AL116,MROUND($AL116,2)+2,MROUND($AL116,2)-2))-LOG10(MROUND($AL116,2)))*(LOG10($AL116)-LOG10(MROUND($AL116,2)))+BA116)</f>
        <v>#DIV/0!</v>
      </c>
      <c r="BR116" s="151" t="e">
        <f>IF($AL116&lt;2,LOOKUP(CONCATENATE($D116,IF($E116&gt;=1000,$E116,CONCATENATE(0,$E116)),"02"),SilencerParams!$E$3:$E$98,SilencerParams!Z$3:Z$98)/(LOG10(2)-LOG10(0.0001))*(LOG10($AL116)-LOG10(0.0001)),(BJ116-BB116)/(LOG10(IF(MROUND($AL116,2)&lt;=$AL116,MROUND($AL116,2)+2,MROUND($AL116,2)-2))-LOG10(MROUND($AL116,2)))*(LOG10($AL116)-LOG10(MROUND($AL116,2)))+BB116)</f>
        <v>#DIV/0!</v>
      </c>
      <c r="BS116" s="24" t="e">
        <f t="shared" si="45"/>
        <v>#DIV/0!</v>
      </c>
      <c r="BT116" s="24" t="e">
        <f t="shared" si="46"/>
        <v>#DIV/0!</v>
      </c>
      <c r="BU116" s="24" t="e">
        <f t="shared" si="47"/>
        <v>#DIV/0!</v>
      </c>
      <c r="BV116" s="24" t="e">
        <f t="shared" si="48"/>
        <v>#DIV/0!</v>
      </c>
      <c r="BW116" s="24" t="e">
        <f t="shared" si="49"/>
        <v>#DIV/0!</v>
      </c>
      <c r="BX116" s="24" t="e">
        <f t="shared" si="50"/>
        <v>#DIV/0!</v>
      </c>
      <c r="BY116" s="24" t="e">
        <f t="shared" si="51"/>
        <v>#DIV/0!</v>
      </c>
      <c r="BZ116" s="24" t="e">
        <f t="shared" si="52"/>
        <v>#DIV/0!</v>
      </c>
      <c r="CA116" s="24" t="e">
        <f>10*LOG10(IF(BS116="",0,POWER(10,((BS116+'ModelParams Lw'!$O$4)/10))) +IF(BT116="",0,POWER(10,((BT116+'ModelParams Lw'!$P$4)/10))) +IF(BU116="",0,POWER(10,((BU116+'ModelParams Lw'!$Q$4)/10))) +IF(BV116="",0,POWER(10,((BV116+'ModelParams Lw'!$R$4)/10))) +IF(BW116="",0,POWER(10,((BW116+'ModelParams Lw'!$S$4)/10))) +IF(BX116="",0,POWER(10,((BX116+'ModelParams Lw'!$T$4)/10))) +IF(BY116="",0,POWER(10,((BY116+'ModelParams Lw'!$U$4)/10)))+IF(BZ116="",0,POWER(10,((BZ116+'ModelParams Lw'!$V$4)/10))))</f>
        <v>#DIV/0!</v>
      </c>
      <c r="CB116" s="24" t="e">
        <f t="shared" si="53"/>
        <v>#DIV/0!</v>
      </c>
      <c r="CC116" s="24" t="e">
        <f>(BS116-'ModelParams Lw'!O$10)/'ModelParams Lw'!O$11</f>
        <v>#DIV/0!</v>
      </c>
      <c r="CD116" s="24" t="e">
        <f>(BT116-'ModelParams Lw'!P$10)/'ModelParams Lw'!P$11</f>
        <v>#DIV/0!</v>
      </c>
      <c r="CE116" s="24" t="e">
        <f>(BU116-'ModelParams Lw'!Q$10)/'ModelParams Lw'!Q$11</f>
        <v>#DIV/0!</v>
      </c>
      <c r="CF116" s="24" t="e">
        <f>(BV116-'ModelParams Lw'!R$10)/'ModelParams Lw'!R$11</f>
        <v>#DIV/0!</v>
      </c>
      <c r="CG116" s="24" t="e">
        <f>(BW116-'ModelParams Lw'!S$10)/'ModelParams Lw'!S$11</f>
        <v>#DIV/0!</v>
      </c>
      <c r="CH116" s="24" t="e">
        <f>(BX116-'ModelParams Lw'!T$10)/'ModelParams Lw'!T$11</f>
        <v>#DIV/0!</v>
      </c>
      <c r="CI116" s="24" t="e">
        <f>(BY116-'ModelParams Lw'!U$10)/'ModelParams Lw'!U$11</f>
        <v>#DIV/0!</v>
      </c>
      <c r="CJ116" s="24" t="e">
        <f>(BZ116-'ModelParams Lw'!V$10)/'ModelParams Lw'!V$11</f>
        <v>#DIV/0!</v>
      </c>
      <c r="CK116" s="24">
        <f>IF(Calcul!$E121="SW",'ModelParams Lw'!C$18+'ModelParams Lw'!C$19*LOG(CK$3)+'ModelParams Lw'!C$20*(PI()/4*($D116/1000)^2),IF('ModelParams Lw'!C$21+'ModelParams Lw'!C$22*LOG(CK$3)+'ModelParams Lw'!C$23*(PI()/4*($D116/1000)^2)&lt;'ModelParams Lw'!C$18+'ModelParams Lw'!C$19*LOG(CK$3)+'ModelParams Lw'!C$20*(PI()/4*($D116/1000)^2),'ModelParams Lw'!C$18+'ModelParams Lw'!C$19*LOG(CK$3)+'ModelParams Lw'!C$20*(PI()/4*($D116/1000)^2),'ModelParams Lw'!C$21+'ModelParams Lw'!C$22*LOG(CK$3)+'ModelParams Lw'!C$23*(PI()/4*($D116/1000)^2)))</f>
        <v>31.246735224896717</v>
      </c>
      <c r="CL116" s="24">
        <f>IF(Calcul!$E121="SW",'ModelParams Lw'!D$18+'ModelParams Lw'!D$19*LOG(CL$3)+'ModelParams Lw'!D$20*(PI()/4*($D116/1000)^2),IF('ModelParams Lw'!D$21+'ModelParams Lw'!D$22*LOG(CL$3)+'ModelParams Lw'!D$23*(PI()/4*($D116/1000)^2)&lt;'ModelParams Lw'!D$18+'ModelParams Lw'!D$19*LOG(CL$3)+'ModelParams Lw'!D$20*(PI()/4*($D116/1000)^2),'ModelParams Lw'!D$18+'ModelParams Lw'!D$19*LOG(CL$3)+'ModelParams Lw'!D$20*(PI()/4*($D116/1000)^2),'ModelParams Lw'!D$21+'ModelParams Lw'!D$22*LOG(CL$3)+'ModelParams Lw'!D$23*(PI()/4*($D116/1000)^2)))</f>
        <v>39.203910379364636</v>
      </c>
      <c r="CM116" s="24">
        <f>IF(Calcul!$E121="SW",'ModelParams Lw'!E$18+'ModelParams Lw'!E$19*LOG(CM$3)+'ModelParams Lw'!E$20*(PI()/4*($D116/1000)^2),IF('ModelParams Lw'!E$21+'ModelParams Lw'!E$22*LOG(CM$3)+'ModelParams Lw'!E$23*(PI()/4*($D116/1000)^2)&lt;'ModelParams Lw'!E$18+'ModelParams Lw'!E$19*LOG(CM$3)+'ModelParams Lw'!E$20*(PI()/4*($D116/1000)^2),'ModelParams Lw'!E$18+'ModelParams Lw'!E$19*LOG(CM$3)+'ModelParams Lw'!E$20*(PI()/4*($D116/1000)^2),'ModelParams Lw'!E$21+'ModelParams Lw'!E$22*LOG(CM$3)+'ModelParams Lw'!E$23*(PI()/4*($D116/1000)^2)))</f>
        <v>38.761096154158118</v>
      </c>
      <c r="CN116" s="24">
        <f>IF(Calcul!$E121="SW",'ModelParams Lw'!F$18+'ModelParams Lw'!F$19*LOG(CN$3)+'ModelParams Lw'!F$20*(PI()/4*($D116/1000)^2),IF('ModelParams Lw'!F$21+'ModelParams Lw'!F$22*LOG(CN$3)+'ModelParams Lw'!F$23*(PI()/4*($D116/1000)^2)&lt;'ModelParams Lw'!F$18+'ModelParams Lw'!F$19*LOG(CN$3)+'ModelParams Lw'!F$20*(PI()/4*($D116/1000)^2),'ModelParams Lw'!F$18+'ModelParams Lw'!F$19*LOG(CN$3)+'ModelParams Lw'!F$20*(PI()/4*($D116/1000)^2),'ModelParams Lw'!F$21+'ModelParams Lw'!F$22*LOG(CN$3)+'ModelParams Lw'!F$23*(PI()/4*($D116/1000)^2)))</f>
        <v>42.457901012674256</v>
      </c>
      <c r="CO116" s="24">
        <f>IF(Calcul!$E121="SW",'ModelParams Lw'!G$18+'ModelParams Lw'!G$19*LOG(CO$3)+'ModelParams Lw'!G$20*(PI()/4*($D116/1000)^2),IF('ModelParams Lw'!G$21+'ModelParams Lw'!G$22*LOG(CO$3)+'ModelParams Lw'!G$23*(PI()/4*($D116/1000)^2)&lt;'ModelParams Lw'!G$18+'ModelParams Lw'!G$19*LOG(CO$3)+'ModelParams Lw'!G$20*(PI()/4*($D116/1000)^2),'ModelParams Lw'!G$18+'ModelParams Lw'!G$19*LOG(CO$3)+'ModelParams Lw'!G$20*(PI()/4*($D116/1000)^2),'ModelParams Lw'!G$21+'ModelParams Lw'!G$22*LOG(CO$3)+'ModelParams Lw'!G$23*(PI()/4*($D116/1000)^2)))</f>
        <v>39.983812335865188</v>
      </c>
      <c r="CP116" s="24">
        <f>IF(Calcul!$E121="SW",'ModelParams Lw'!H$18+'ModelParams Lw'!H$19*LOG(CP$3)+'ModelParams Lw'!H$20*(PI()/4*($D116/1000)^2),IF('ModelParams Lw'!H$21+'ModelParams Lw'!H$22*LOG(CP$3)+'ModelParams Lw'!H$23*(PI()/4*($D116/1000)^2)&lt;'ModelParams Lw'!H$18+'ModelParams Lw'!H$19*LOG(CP$3)+'ModelParams Lw'!H$20*(PI()/4*($D116/1000)^2),'ModelParams Lw'!H$18+'ModelParams Lw'!H$19*LOG(CP$3)+'ModelParams Lw'!H$20*(PI()/4*($D116/1000)^2),'ModelParams Lw'!H$21+'ModelParams Lw'!H$22*LOG(CP$3)+'ModelParams Lw'!H$23*(PI()/4*($D116/1000)^2)))</f>
        <v>40.306137042572608</v>
      </c>
      <c r="CQ116" s="24">
        <f>IF(Calcul!$E121="SW",'ModelParams Lw'!I$18+'ModelParams Lw'!I$19*LOG(CQ$3)+'ModelParams Lw'!I$20*(PI()/4*($D116/1000)^2),IF('ModelParams Lw'!I$21+'ModelParams Lw'!I$22*LOG(CQ$3)+'ModelParams Lw'!I$23*(PI()/4*($D116/1000)^2)&lt;'ModelParams Lw'!I$18+'ModelParams Lw'!I$19*LOG(CQ$3)+'ModelParams Lw'!I$20*(PI()/4*($D116/1000)^2),'ModelParams Lw'!I$18+'ModelParams Lw'!I$19*LOG(CQ$3)+'ModelParams Lw'!I$20*(PI()/4*($D116/1000)^2),'ModelParams Lw'!I$21+'ModelParams Lw'!I$22*LOG(CQ$3)+'ModelParams Lw'!I$23*(PI()/4*($D116/1000)^2)))</f>
        <v>35.604370798776131</v>
      </c>
      <c r="CR116" s="24">
        <f>IF(Calcul!$E121="SW",'ModelParams Lw'!J$18+'ModelParams Lw'!J$19*LOG(CR$3)+'ModelParams Lw'!J$20*(PI()/4*($D116/1000)^2),IF('ModelParams Lw'!J$21+'ModelParams Lw'!J$22*LOG(CR$3)+'ModelParams Lw'!J$23*(PI()/4*($D116/1000)^2)&lt;'ModelParams Lw'!J$18+'ModelParams Lw'!J$19*LOG(CR$3)+'ModelParams Lw'!J$20*(PI()/4*($D116/1000)^2),'ModelParams Lw'!J$18+'ModelParams Lw'!J$19*LOG(CR$3)+'ModelParams Lw'!J$20*(PI()/4*($D116/1000)^2),'ModelParams Lw'!J$21+'ModelParams Lw'!J$22*LOG(CR$3)+'ModelParams Lw'!J$23*(PI()/4*($D116/1000)^2)))</f>
        <v>26.405199060578074</v>
      </c>
      <c r="CS116" s="24" t="e">
        <f t="shared" si="30"/>
        <v>#DIV/0!</v>
      </c>
      <c r="CT116" s="24" t="e">
        <f t="shared" si="31"/>
        <v>#DIV/0!</v>
      </c>
      <c r="CU116" s="24" t="e">
        <f t="shared" si="32"/>
        <v>#DIV/0!</v>
      </c>
      <c r="CV116" s="24" t="e">
        <f t="shared" si="33"/>
        <v>#DIV/0!</v>
      </c>
      <c r="CW116" s="24" t="e">
        <f t="shared" si="34"/>
        <v>#DIV/0!</v>
      </c>
      <c r="CX116" s="24" t="e">
        <f t="shared" si="35"/>
        <v>#DIV/0!</v>
      </c>
      <c r="CY116" s="24" t="e">
        <f t="shared" si="36"/>
        <v>#DIV/0!</v>
      </c>
      <c r="CZ116" s="24" t="e">
        <f t="shared" si="37"/>
        <v>#DIV/0!</v>
      </c>
      <c r="DA116" s="24" t="e">
        <f>10*LOG10(IF(CS116="",0,POWER(10,((CS116+'ModelParams Lw'!$O$4)/10))) +IF(CT116="",0,POWER(10,((CT116+'ModelParams Lw'!$P$4)/10))) +IF(CU116="",0,POWER(10,((CU116+'ModelParams Lw'!$Q$4)/10))) +IF(CV116="",0,POWER(10,((CV116+'ModelParams Lw'!$R$4)/10))) +IF(CW116="",0,POWER(10,((CW116+'ModelParams Lw'!$S$4)/10))) +IF(CX116="",0,POWER(10,((CX116+'ModelParams Lw'!$T$4)/10))) +IF(CY116="",0,POWER(10,((CY116+'ModelParams Lw'!$U$4)/10)))+IF(CZ116="",0,POWER(10,((CZ116+'ModelParams Lw'!$V$4)/10))))</f>
        <v>#DIV/0!</v>
      </c>
      <c r="DB116" s="24" t="e">
        <f t="shared" si="54"/>
        <v>#DIV/0!</v>
      </c>
      <c r="DC116" s="24" t="e">
        <f>(CS116-'ModelParams Lw'!$O$10)/'ModelParams Lw'!$O$11</f>
        <v>#DIV/0!</v>
      </c>
      <c r="DD116" s="24" t="e">
        <f>(CT116-'ModelParams Lw'!$P$10)/'ModelParams Lw'!$P$11</f>
        <v>#DIV/0!</v>
      </c>
      <c r="DE116" s="24" t="e">
        <f>(CU116-'ModelParams Lw'!$Q$10)/'ModelParams Lw'!$Q$11</f>
        <v>#DIV/0!</v>
      </c>
      <c r="DF116" s="24" t="e">
        <f>(CV116-'ModelParams Lw'!$R$10)/'ModelParams Lw'!$R$11</f>
        <v>#DIV/0!</v>
      </c>
      <c r="DG116" s="24" t="e">
        <f>(CW116-'ModelParams Lw'!$S$10)/'ModelParams Lw'!$S$11</f>
        <v>#DIV/0!</v>
      </c>
      <c r="DH116" s="24" t="e">
        <f>(CX116-'ModelParams Lw'!$T$10)/'ModelParams Lw'!$T$11</f>
        <v>#DIV/0!</v>
      </c>
      <c r="DI116" s="24" t="e">
        <f>(CY116-'ModelParams Lw'!$U$10)/'ModelParams Lw'!$U$11</f>
        <v>#DIV/0!</v>
      </c>
      <c r="DJ116" s="24" t="e">
        <f>(CZ116-'ModelParams Lw'!$V$10)/'ModelParams Lw'!$V$11</f>
        <v>#DIV/0!</v>
      </c>
    </row>
    <row r="117" spans="1:114">
      <c r="A117" s="12">
        <f>Calcul!B119</f>
        <v>0</v>
      </c>
      <c r="B117" s="12">
        <f t="shared" si="38"/>
        <v>0</v>
      </c>
      <c r="C117" s="12">
        <f>Calcul!C119</f>
        <v>0</v>
      </c>
      <c r="D117" s="12">
        <f>Calcul!D122</f>
        <v>0</v>
      </c>
      <c r="E117" s="12">
        <f t="shared" si="39"/>
        <v>400</v>
      </c>
      <c r="F117" s="12">
        <f t="shared" si="40"/>
        <v>900</v>
      </c>
      <c r="G117" s="12" t="e">
        <f t="shared" si="41"/>
        <v>#DIV/0!</v>
      </c>
      <c r="H117" s="24" t="e">
        <f t="shared" si="42"/>
        <v>#DIV/0!</v>
      </c>
      <c r="I117" s="24">
        <f>'ModelParams Lw'!$B$6*EXP('ModelParams Lw'!$C$6*D117)</f>
        <v>-0.98585217513044054</v>
      </c>
      <c r="J117" s="24">
        <f>'ModelParams Lw'!$B$7*D117^2+'ModelParams Lw'!$C$7*D117+'ModelParams Lw'!$D$7</f>
        <v>-7.1</v>
      </c>
      <c r="K117" s="24">
        <f>'ModelParams Lw'!$B$8*D117^2+'ModelParams Lw'!$C$8*D117+'ModelParams Lw'!$D$8</f>
        <v>46.485999999999997</v>
      </c>
      <c r="L117" s="21" t="e">
        <f t="shared" si="56"/>
        <v>#DIV/0!</v>
      </c>
      <c r="M117" s="21" t="e">
        <f t="shared" si="55"/>
        <v>#DIV/0!</v>
      </c>
      <c r="N117" s="21" t="e">
        <f t="shared" si="55"/>
        <v>#DIV/0!</v>
      </c>
      <c r="O117" s="21" t="e">
        <f t="shared" si="55"/>
        <v>#DIV/0!</v>
      </c>
      <c r="P117" s="21" t="e">
        <f t="shared" si="55"/>
        <v>#DIV/0!</v>
      </c>
      <c r="Q117" s="21" t="e">
        <f t="shared" si="55"/>
        <v>#DIV/0!</v>
      </c>
      <c r="R117" s="21" t="e">
        <f t="shared" si="55"/>
        <v>#DIV/0!</v>
      </c>
      <c r="S117" s="21" t="e">
        <f t="shared" si="55"/>
        <v>#DIV/0!</v>
      </c>
      <c r="T117" s="24" t="e">
        <f>'ModelParams Lw'!$B$3+'ModelParams Lw'!$B$4*LOG10($B117/3600/(PI()/4*($D117/1000)^2))+'ModelParams Lw'!$B$5*LOG10(2*$H117/(1.2*($B117/3600/(PI()/4*($D117/1000)^2))^2))+10*LOG10($D117/1000)+L117</f>
        <v>#DIV/0!</v>
      </c>
      <c r="U117" s="24" t="e">
        <f>'ModelParams Lw'!$B$3+'ModelParams Lw'!$B$4*LOG10($B117/3600/(PI()/4*($D117/1000)^2))+'ModelParams Lw'!$B$5*LOG10(2*$H117/(1.2*($B117/3600/(PI()/4*($D117/1000)^2))^2))+10*LOG10($D117/1000)+M117</f>
        <v>#DIV/0!</v>
      </c>
      <c r="V117" s="24" t="e">
        <f>'ModelParams Lw'!$B$3+'ModelParams Lw'!$B$4*LOG10($B117/3600/(PI()/4*($D117/1000)^2))+'ModelParams Lw'!$B$5*LOG10(2*$H117/(1.2*($B117/3600/(PI()/4*($D117/1000)^2))^2))+10*LOG10($D117/1000)+N117</f>
        <v>#DIV/0!</v>
      </c>
      <c r="W117" s="24" t="e">
        <f>'ModelParams Lw'!$B$3+'ModelParams Lw'!$B$4*LOG10($B117/3600/(PI()/4*($D117/1000)^2))+'ModelParams Lw'!$B$5*LOG10(2*$H117/(1.2*($B117/3600/(PI()/4*($D117/1000)^2))^2))+10*LOG10($D117/1000)+O117</f>
        <v>#DIV/0!</v>
      </c>
      <c r="X117" s="24" t="e">
        <f>'ModelParams Lw'!$B$3+'ModelParams Lw'!$B$4*LOG10($B117/3600/(PI()/4*($D117/1000)^2))+'ModelParams Lw'!$B$5*LOG10(2*$H117/(1.2*($B117/3600/(PI()/4*($D117/1000)^2))^2))+10*LOG10($D117/1000)+P117</f>
        <v>#DIV/0!</v>
      </c>
      <c r="Y117" s="24" t="e">
        <f>'ModelParams Lw'!$B$3+'ModelParams Lw'!$B$4*LOG10($B117/3600/(PI()/4*($D117/1000)^2))+'ModelParams Lw'!$B$5*LOG10(2*$H117/(1.2*($B117/3600/(PI()/4*($D117/1000)^2))^2))+10*LOG10($D117/1000)+Q117</f>
        <v>#DIV/0!</v>
      </c>
      <c r="Z117" s="24" t="e">
        <f>'ModelParams Lw'!$B$3+'ModelParams Lw'!$B$4*LOG10($B117/3600/(PI()/4*($D117/1000)^2))+'ModelParams Lw'!$B$5*LOG10(2*$H117/(1.2*($B117/3600/(PI()/4*($D117/1000)^2))^2))+10*LOG10($D117/1000)+R117</f>
        <v>#DIV/0!</v>
      </c>
      <c r="AA117" s="24" t="e">
        <f>'ModelParams Lw'!$B$3+'ModelParams Lw'!$B$4*LOG10($B117/3600/(PI()/4*($D117/1000)^2))+'ModelParams Lw'!$B$5*LOG10(2*$H117/(1.2*($B117/3600/(PI()/4*($D117/1000)^2))^2))+10*LOG10($D117/1000)+S117</f>
        <v>#DIV/0!</v>
      </c>
      <c r="AB117" s="24" t="e">
        <f>10*LOG10(IF(T117="",0,POWER(10,((T117+'ModelParams Lw'!$O$4)/10))) +IF(U117="",0,POWER(10,((U117+'ModelParams Lw'!$P$4)/10))) +IF(V117="",0,POWER(10,((V117+'ModelParams Lw'!$Q$4)/10))) +IF(W117="",0,POWER(10,((W117+'ModelParams Lw'!$R$4)/10))) +IF(X117="",0,POWER(10,((X117+'ModelParams Lw'!$S$4)/10))) +IF(Y117="",0,POWER(10,((Y117+'ModelParams Lw'!$T$4)/10))) +IF(Z117="",0,POWER(10,((Z117+'ModelParams Lw'!$U$4)/10)))+IF(AA117="",0,POWER(10,((AA117+'ModelParams Lw'!$V$4)/10))))</f>
        <v>#DIV/0!</v>
      </c>
      <c r="AC117" s="24" t="e">
        <f t="shared" si="43"/>
        <v>#DIV/0!</v>
      </c>
      <c r="AD117" s="24" t="e">
        <f>(T117-'ModelParams Lw'!O$10)/'ModelParams Lw'!O$11</f>
        <v>#DIV/0!</v>
      </c>
      <c r="AE117" s="24" t="e">
        <f>(U117-'ModelParams Lw'!P$10)/'ModelParams Lw'!P$11</f>
        <v>#DIV/0!</v>
      </c>
      <c r="AF117" s="24" t="e">
        <f>(V117-'ModelParams Lw'!Q$10)/'ModelParams Lw'!Q$11</f>
        <v>#DIV/0!</v>
      </c>
      <c r="AG117" s="24" t="e">
        <f>(W117-'ModelParams Lw'!R$10)/'ModelParams Lw'!R$11</f>
        <v>#DIV/0!</v>
      </c>
      <c r="AH117" s="24" t="e">
        <f>(X117-'ModelParams Lw'!S$10)/'ModelParams Lw'!S$11</f>
        <v>#DIV/0!</v>
      </c>
      <c r="AI117" s="24" t="e">
        <f>(Y117-'ModelParams Lw'!T$10)/'ModelParams Lw'!T$11</f>
        <v>#DIV/0!</v>
      </c>
      <c r="AJ117" s="24" t="e">
        <f>(Z117-'ModelParams Lw'!U$10)/'ModelParams Lw'!U$11</f>
        <v>#DIV/0!</v>
      </c>
      <c r="AK117" s="24" t="e">
        <f>(AA117-'ModelParams Lw'!V$10)/'ModelParams Lw'!V$11</f>
        <v>#DIV/0!</v>
      </c>
      <c r="AL117" s="24" t="e">
        <f t="shared" si="44"/>
        <v>#DIV/0!</v>
      </c>
      <c r="AM117" s="24" t="e">
        <f>LOOKUP($G117,SilencerParams!$E$3:$E$98,SilencerParams!K$3:K$98)</f>
        <v>#DIV/0!</v>
      </c>
      <c r="AN117" s="24" t="e">
        <f>LOOKUP($G117,SilencerParams!$E$3:$E$98,SilencerParams!L$3:L$98)</f>
        <v>#DIV/0!</v>
      </c>
      <c r="AO117" s="24" t="e">
        <f>LOOKUP($G117,SilencerParams!$E$3:$E$98,SilencerParams!M$3:M$98)</f>
        <v>#DIV/0!</v>
      </c>
      <c r="AP117" s="24" t="e">
        <f>LOOKUP($G117,SilencerParams!$E$3:$E$98,SilencerParams!N$3:N$98)</f>
        <v>#DIV/0!</v>
      </c>
      <c r="AQ117" s="24" t="e">
        <f>LOOKUP($G117,SilencerParams!$E$3:$E$98,SilencerParams!O$3:O$98)</f>
        <v>#DIV/0!</v>
      </c>
      <c r="AR117" s="24" t="e">
        <f>LOOKUP($G117,SilencerParams!$E$3:$E$98,SilencerParams!P$3:P$98)</f>
        <v>#DIV/0!</v>
      </c>
      <c r="AS117" s="24" t="e">
        <f>LOOKUP($G117,SilencerParams!$E$3:$E$98,SilencerParams!Q$3:Q$98)</f>
        <v>#DIV/0!</v>
      </c>
      <c r="AT117" s="24" t="e">
        <f>LOOKUP($G117,SilencerParams!$E$3:$E$98,SilencerParams!R$3:R$98)</f>
        <v>#DIV/0!</v>
      </c>
      <c r="AU117" s="151" t="e">
        <f>LOOKUP($G117,SilencerParams!$E$3:$E$98,SilencerParams!S$3:S$98)</f>
        <v>#DIV/0!</v>
      </c>
      <c r="AV117" s="151" t="e">
        <f>LOOKUP($G117,SilencerParams!$E$3:$E$98,SilencerParams!T$3:T$98)</f>
        <v>#DIV/0!</v>
      </c>
      <c r="AW117" s="151" t="e">
        <f>LOOKUP($G117,SilencerParams!$E$3:$E$98,SilencerParams!U$3:U$98)</f>
        <v>#DIV/0!</v>
      </c>
      <c r="AX117" s="151" t="e">
        <f>LOOKUP($G117,SilencerParams!$E$3:$E$98,SilencerParams!V$3:V$98)</f>
        <v>#DIV/0!</v>
      </c>
      <c r="AY117" s="151" t="e">
        <f>LOOKUP($G117,SilencerParams!$E$3:$E$98,SilencerParams!W$3:W$98)</f>
        <v>#DIV/0!</v>
      </c>
      <c r="AZ117" s="151" t="e">
        <f>LOOKUP($G117,SilencerParams!$E$3:$E$98,SilencerParams!X$3:X$98)</f>
        <v>#DIV/0!</v>
      </c>
      <c r="BA117" s="151" t="e">
        <f>LOOKUP($G117,SilencerParams!$E$3:$E$98,SilencerParams!Y$3:Y$98)</f>
        <v>#DIV/0!</v>
      </c>
      <c r="BB117" s="151" t="e">
        <f>LOOKUP($G117,SilencerParams!$E$3:$E$98,SilencerParams!Z$3:Z$98)</f>
        <v>#DIV/0!</v>
      </c>
      <c r="BC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S$3:S$98)</f>
        <v>#DIV/0!</v>
      </c>
      <c r="BD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T$3:T$98)</f>
        <v>#DIV/0!</v>
      </c>
      <c r="BE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U$3:U$98)</f>
        <v>#DIV/0!</v>
      </c>
      <c r="BF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V$3:V$98)</f>
        <v>#DIV/0!</v>
      </c>
      <c r="BG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W$3:W$98)</f>
        <v>#DIV/0!</v>
      </c>
      <c r="BH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X$3:X$98)</f>
        <v>#DIV/0!</v>
      </c>
      <c r="BI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Y$3:Y$98)</f>
        <v>#DIV/0!</v>
      </c>
      <c r="BJ117" s="151" t="e">
        <f>LOOKUP(IF(MROUND($AL117,2)&lt;=$AL117,CONCATENATE($D117,IF($F117&gt;=1000,$F117,CONCATENATE(0,$F117)),CONCATENATE(0,MROUND($AL117,2)+2)),CONCATENATE($D117,IF($F117&gt;=1000,$F117,CONCATENATE(0,$F117)),CONCATENATE(0,MROUND($AL117,2)-2))),SilencerParams!$E$3:$E$98,SilencerParams!Z$3:Z$98)</f>
        <v>#DIV/0!</v>
      </c>
      <c r="BK117" s="151" t="e">
        <f>IF($AL117&lt;2,LOOKUP(CONCATENATE($D117,IF($E117&gt;=1000,$E117,CONCATENATE(0,$E117)),"02"),SilencerParams!$E$3:$E$98,SilencerParams!S$3:S$98)/(LOG10(2)-LOG10(0.0001))*(LOG10($AL117)-LOG10(0.0001)),(BC117-AU117)/(LOG10(IF(MROUND($AL117,2)&lt;=$AL117,MROUND($AL117,2)+2,MROUND($AL117,2)-2))-LOG10(MROUND($AL117,2)))*(LOG10($AL117)-LOG10(MROUND($AL117,2)))+AU117)</f>
        <v>#DIV/0!</v>
      </c>
      <c r="BL117" s="151" t="e">
        <f>IF($AL117&lt;2,LOOKUP(CONCATENATE($D117,IF($E117&gt;=1000,$E117,CONCATENATE(0,$E117)),"02"),SilencerParams!$E$3:$E$98,SilencerParams!T$3:T$98)/(LOG10(2)-LOG10(0.0001))*(LOG10($AL117)-LOG10(0.0001)),(BD117-AV117)/(LOG10(IF(MROUND($AL117,2)&lt;=$AL117,MROUND($AL117,2)+2,MROUND($AL117,2)-2))-LOG10(MROUND($AL117,2)))*(LOG10($AL117)-LOG10(MROUND($AL117,2)))+AV117)</f>
        <v>#DIV/0!</v>
      </c>
      <c r="BM117" s="151" t="e">
        <f>IF($AL117&lt;2,LOOKUP(CONCATENATE($D117,IF($E117&gt;=1000,$E117,CONCATENATE(0,$E117)),"02"),SilencerParams!$E$3:$E$98,SilencerParams!U$3:U$98)/(LOG10(2)-LOG10(0.0001))*(LOG10($AL117)-LOG10(0.0001)),(BE117-AW117)/(LOG10(IF(MROUND($AL117,2)&lt;=$AL117,MROUND($AL117,2)+2,MROUND($AL117,2)-2))-LOG10(MROUND($AL117,2)))*(LOG10($AL117)-LOG10(MROUND($AL117,2)))+AW117)</f>
        <v>#DIV/0!</v>
      </c>
      <c r="BN117" s="151" t="e">
        <f>IF($AL117&lt;2,LOOKUP(CONCATENATE($D117,IF($E117&gt;=1000,$E117,CONCATENATE(0,$E117)),"02"),SilencerParams!$E$3:$E$98,SilencerParams!V$3:V$98)/(LOG10(2)-LOG10(0.0001))*(LOG10($AL117)-LOG10(0.0001)),(BF117-AX117)/(LOG10(IF(MROUND($AL117,2)&lt;=$AL117,MROUND($AL117,2)+2,MROUND($AL117,2)-2))-LOG10(MROUND($AL117,2)))*(LOG10($AL117)-LOG10(MROUND($AL117,2)))+AX117)</f>
        <v>#DIV/0!</v>
      </c>
      <c r="BO117" s="151" t="e">
        <f>IF($AL117&lt;2,LOOKUP(CONCATENATE($D117,IF($E117&gt;=1000,$E117,CONCATENATE(0,$E117)),"02"),SilencerParams!$E$3:$E$98,SilencerParams!W$3:W$98)/(LOG10(2)-LOG10(0.0001))*(LOG10($AL117)-LOG10(0.0001)),(BG117-AY117)/(LOG10(IF(MROUND($AL117,2)&lt;=$AL117,MROUND($AL117,2)+2,MROUND($AL117,2)-2))-LOG10(MROUND($AL117,2)))*(LOG10($AL117)-LOG10(MROUND($AL117,2)))+AY117)</f>
        <v>#DIV/0!</v>
      </c>
      <c r="BP117" s="151" t="e">
        <f>IF($AL117&lt;2,LOOKUP(CONCATENATE($D117,IF($E117&gt;=1000,$E117,CONCATENATE(0,$E117)),"02"),SilencerParams!$E$3:$E$98,SilencerParams!X$3:X$98)/(LOG10(2)-LOG10(0.0001))*(LOG10($AL117)-LOG10(0.0001)),(BH117-AZ117)/(LOG10(IF(MROUND($AL117,2)&lt;=$AL117,MROUND($AL117,2)+2,MROUND($AL117,2)-2))-LOG10(MROUND($AL117,2)))*(LOG10($AL117)-LOG10(MROUND($AL117,2)))+AZ117)</f>
        <v>#DIV/0!</v>
      </c>
      <c r="BQ117" s="151" t="e">
        <f>IF($AL117&lt;2,LOOKUP(CONCATENATE($D117,IF($E117&gt;=1000,$E117,CONCATENATE(0,$E117)),"02"),SilencerParams!$E$3:$E$98,SilencerParams!Y$3:Y$98)/(LOG10(2)-LOG10(0.0001))*(LOG10($AL117)-LOG10(0.0001)),(BI117-BA117)/(LOG10(IF(MROUND($AL117,2)&lt;=$AL117,MROUND($AL117,2)+2,MROUND($AL117,2)-2))-LOG10(MROUND($AL117,2)))*(LOG10($AL117)-LOG10(MROUND($AL117,2)))+BA117)</f>
        <v>#DIV/0!</v>
      </c>
      <c r="BR117" s="151" t="e">
        <f>IF($AL117&lt;2,LOOKUP(CONCATENATE($D117,IF($E117&gt;=1000,$E117,CONCATENATE(0,$E117)),"02"),SilencerParams!$E$3:$E$98,SilencerParams!Z$3:Z$98)/(LOG10(2)-LOG10(0.0001))*(LOG10($AL117)-LOG10(0.0001)),(BJ117-BB117)/(LOG10(IF(MROUND($AL117,2)&lt;=$AL117,MROUND($AL117,2)+2,MROUND($AL117,2)-2))-LOG10(MROUND($AL117,2)))*(LOG10($AL117)-LOG10(MROUND($AL117,2)))+BB117)</f>
        <v>#DIV/0!</v>
      </c>
      <c r="BS117" s="24" t="e">
        <f t="shared" si="45"/>
        <v>#DIV/0!</v>
      </c>
      <c r="BT117" s="24" t="e">
        <f t="shared" si="46"/>
        <v>#DIV/0!</v>
      </c>
      <c r="BU117" s="24" t="e">
        <f t="shared" si="47"/>
        <v>#DIV/0!</v>
      </c>
      <c r="BV117" s="24" t="e">
        <f t="shared" si="48"/>
        <v>#DIV/0!</v>
      </c>
      <c r="BW117" s="24" t="e">
        <f t="shared" si="49"/>
        <v>#DIV/0!</v>
      </c>
      <c r="BX117" s="24" t="e">
        <f t="shared" si="50"/>
        <v>#DIV/0!</v>
      </c>
      <c r="BY117" s="24" t="e">
        <f t="shared" si="51"/>
        <v>#DIV/0!</v>
      </c>
      <c r="BZ117" s="24" t="e">
        <f t="shared" si="52"/>
        <v>#DIV/0!</v>
      </c>
      <c r="CA117" s="24" t="e">
        <f>10*LOG10(IF(BS117="",0,POWER(10,((BS117+'ModelParams Lw'!$O$4)/10))) +IF(BT117="",0,POWER(10,((BT117+'ModelParams Lw'!$P$4)/10))) +IF(BU117="",0,POWER(10,((BU117+'ModelParams Lw'!$Q$4)/10))) +IF(BV117="",0,POWER(10,((BV117+'ModelParams Lw'!$R$4)/10))) +IF(BW117="",0,POWER(10,((BW117+'ModelParams Lw'!$S$4)/10))) +IF(BX117="",0,POWER(10,((BX117+'ModelParams Lw'!$T$4)/10))) +IF(BY117="",0,POWER(10,((BY117+'ModelParams Lw'!$U$4)/10)))+IF(BZ117="",0,POWER(10,((BZ117+'ModelParams Lw'!$V$4)/10))))</f>
        <v>#DIV/0!</v>
      </c>
      <c r="CB117" s="24" t="e">
        <f t="shared" si="53"/>
        <v>#DIV/0!</v>
      </c>
      <c r="CC117" s="24" t="e">
        <f>(BS117-'ModelParams Lw'!O$10)/'ModelParams Lw'!O$11</f>
        <v>#DIV/0!</v>
      </c>
      <c r="CD117" s="24" t="e">
        <f>(BT117-'ModelParams Lw'!P$10)/'ModelParams Lw'!P$11</f>
        <v>#DIV/0!</v>
      </c>
      <c r="CE117" s="24" t="e">
        <f>(BU117-'ModelParams Lw'!Q$10)/'ModelParams Lw'!Q$11</f>
        <v>#DIV/0!</v>
      </c>
      <c r="CF117" s="24" t="e">
        <f>(BV117-'ModelParams Lw'!R$10)/'ModelParams Lw'!R$11</f>
        <v>#DIV/0!</v>
      </c>
      <c r="CG117" s="24" t="e">
        <f>(BW117-'ModelParams Lw'!S$10)/'ModelParams Lw'!S$11</f>
        <v>#DIV/0!</v>
      </c>
      <c r="CH117" s="24" t="e">
        <f>(BX117-'ModelParams Lw'!T$10)/'ModelParams Lw'!T$11</f>
        <v>#DIV/0!</v>
      </c>
      <c r="CI117" s="24" t="e">
        <f>(BY117-'ModelParams Lw'!U$10)/'ModelParams Lw'!U$11</f>
        <v>#DIV/0!</v>
      </c>
      <c r="CJ117" s="24" t="e">
        <f>(BZ117-'ModelParams Lw'!V$10)/'ModelParams Lw'!V$11</f>
        <v>#DIV/0!</v>
      </c>
      <c r="CK117" s="24">
        <f>IF(Calcul!$E122="SW",'ModelParams Lw'!C$18+'ModelParams Lw'!C$19*LOG(CK$3)+'ModelParams Lw'!C$20*(PI()/4*($D117/1000)^2),IF('ModelParams Lw'!C$21+'ModelParams Lw'!C$22*LOG(CK$3)+'ModelParams Lw'!C$23*(PI()/4*($D117/1000)^2)&lt;'ModelParams Lw'!C$18+'ModelParams Lw'!C$19*LOG(CK$3)+'ModelParams Lw'!C$20*(PI()/4*($D117/1000)^2),'ModelParams Lw'!C$18+'ModelParams Lw'!C$19*LOG(CK$3)+'ModelParams Lw'!C$20*(PI()/4*($D117/1000)^2),'ModelParams Lw'!C$21+'ModelParams Lw'!C$22*LOG(CK$3)+'ModelParams Lw'!C$23*(PI()/4*($D117/1000)^2)))</f>
        <v>31.246735224896717</v>
      </c>
      <c r="CL117" s="24">
        <f>IF(Calcul!$E122="SW",'ModelParams Lw'!D$18+'ModelParams Lw'!D$19*LOG(CL$3)+'ModelParams Lw'!D$20*(PI()/4*($D117/1000)^2),IF('ModelParams Lw'!D$21+'ModelParams Lw'!D$22*LOG(CL$3)+'ModelParams Lw'!D$23*(PI()/4*($D117/1000)^2)&lt;'ModelParams Lw'!D$18+'ModelParams Lw'!D$19*LOG(CL$3)+'ModelParams Lw'!D$20*(PI()/4*($D117/1000)^2),'ModelParams Lw'!D$18+'ModelParams Lw'!D$19*LOG(CL$3)+'ModelParams Lw'!D$20*(PI()/4*($D117/1000)^2),'ModelParams Lw'!D$21+'ModelParams Lw'!D$22*LOG(CL$3)+'ModelParams Lw'!D$23*(PI()/4*($D117/1000)^2)))</f>
        <v>39.203910379364636</v>
      </c>
      <c r="CM117" s="24">
        <f>IF(Calcul!$E122="SW",'ModelParams Lw'!E$18+'ModelParams Lw'!E$19*LOG(CM$3)+'ModelParams Lw'!E$20*(PI()/4*($D117/1000)^2),IF('ModelParams Lw'!E$21+'ModelParams Lw'!E$22*LOG(CM$3)+'ModelParams Lw'!E$23*(PI()/4*($D117/1000)^2)&lt;'ModelParams Lw'!E$18+'ModelParams Lw'!E$19*LOG(CM$3)+'ModelParams Lw'!E$20*(PI()/4*($D117/1000)^2),'ModelParams Lw'!E$18+'ModelParams Lw'!E$19*LOG(CM$3)+'ModelParams Lw'!E$20*(PI()/4*($D117/1000)^2),'ModelParams Lw'!E$21+'ModelParams Lw'!E$22*LOG(CM$3)+'ModelParams Lw'!E$23*(PI()/4*($D117/1000)^2)))</f>
        <v>38.761096154158118</v>
      </c>
      <c r="CN117" s="24">
        <f>IF(Calcul!$E122="SW",'ModelParams Lw'!F$18+'ModelParams Lw'!F$19*LOG(CN$3)+'ModelParams Lw'!F$20*(PI()/4*($D117/1000)^2),IF('ModelParams Lw'!F$21+'ModelParams Lw'!F$22*LOG(CN$3)+'ModelParams Lw'!F$23*(PI()/4*($D117/1000)^2)&lt;'ModelParams Lw'!F$18+'ModelParams Lw'!F$19*LOG(CN$3)+'ModelParams Lw'!F$20*(PI()/4*($D117/1000)^2),'ModelParams Lw'!F$18+'ModelParams Lw'!F$19*LOG(CN$3)+'ModelParams Lw'!F$20*(PI()/4*($D117/1000)^2),'ModelParams Lw'!F$21+'ModelParams Lw'!F$22*LOG(CN$3)+'ModelParams Lw'!F$23*(PI()/4*($D117/1000)^2)))</f>
        <v>42.457901012674256</v>
      </c>
      <c r="CO117" s="24">
        <f>IF(Calcul!$E122="SW",'ModelParams Lw'!G$18+'ModelParams Lw'!G$19*LOG(CO$3)+'ModelParams Lw'!G$20*(PI()/4*($D117/1000)^2),IF('ModelParams Lw'!G$21+'ModelParams Lw'!G$22*LOG(CO$3)+'ModelParams Lw'!G$23*(PI()/4*($D117/1000)^2)&lt;'ModelParams Lw'!G$18+'ModelParams Lw'!G$19*LOG(CO$3)+'ModelParams Lw'!G$20*(PI()/4*($D117/1000)^2),'ModelParams Lw'!G$18+'ModelParams Lw'!G$19*LOG(CO$3)+'ModelParams Lw'!G$20*(PI()/4*($D117/1000)^2),'ModelParams Lw'!G$21+'ModelParams Lw'!G$22*LOG(CO$3)+'ModelParams Lw'!G$23*(PI()/4*($D117/1000)^2)))</f>
        <v>39.983812335865188</v>
      </c>
      <c r="CP117" s="24">
        <f>IF(Calcul!$E122="SW",'ModelParams Lw'!H$18+'ModelParams Lw'!H$19*LOG(CP$3)+'ModelParams Lw'!H$20*(PI()/4*($D117/1000)^2),IF('ModelParams Lw'!H$21+'ModelParams Lw'!H$22*LOG(CP$3)+'ModelParams Lw'!H$23*(PI()/4*($D117/1000)^2)&lt;'ModelParams Lw'!H$18+'ModelParams Lw'!H$19*LOG(CP$3)+'ModelParams Lw'!H$20*(PI()/4*($D117/1000)^2),'ModelParams Lw'!H$18+'ModelParams Lw'!H$19*LOG(CP$3)+'ModelParams Lw'!H$20*(PI()/4*($D117/1000)^2),'ModelParams Lw'!H$21+'ModelParams Lw'!H$22*LOG(CP$3)+'ModelParams Lw'!H$23*(PI()/4*($D117/1000)^2)))</f>
        <v>40.306137042572608</v>
      </c>
      <c r="CQ117" s="24">
        <f>IF(Calcul!$E122="SW",'ModelParams Lw'!I$18+'ModelParams Lw'!I$19*LOG(CQ$3)+'ModelParams Lw'!I$20*(PI()/4*($D117/1000)^2),IF('ModelParams Lw'!I$21+'ModelParams Lw'!I$22*LOG(CQ$3)+'ModelParams Lw'!I$23*(PI()/4*($D117/1000)^2)&lt;'ModelParams Lw'!I$18+'ModelParams Lw'!I$19*LOG(CQ$3)+'ModelParams Lw'!I$20*(PI()/4*($D117/1000)^2),'ModelParams Lw'!I$18+'ModelParams Lw'!I$19*LOG(CQ$3)+'ModelParams Lw'!I$20*(PI()/4*($D117/1000)^2),'ModelParams Lw'!I$21+'ModelParams Lw'!I$22*LOG(CQ$3)+'ModelParams Lw'!I$23*(PI()/4*($D117/1000)^2)))</f>
        <v>35.604370798776131</v>
      </c>
      <c r="CR117" s="24">
        <f>IF(Calcul!$E122="SW",'ModelParams Lw'!J$18+'ModelParams Lw'!J$19*LOG(CR$3)+'ModelParams Lw'!J$20*(PI()/4*($D117/1000)^2),IF('ModelParams Lw'!J$21+'ModelParams Lw'!J$22*LOG(CR$3)+'ModelParams Lw'!J$23*(PI()/4*($D117/1000)^2)&lt;'ModelParams Lw'!J$18+'ModelParams Lw'!J$19*LOG(CR$3)+'ModelParams Lw'!J$20*(PI()/4*($D117/1000)^2),'ModelParams Lw'!J$18+'ModelParams Lw'!J$19*LOG(CR$3)+'ModelParams Lw'!J$20*(PI()/4*($D117/1000)^2),'ModelParams Lw'!J$21+'ModelParams Lw'!J$22*LOG(CR$3)+'ModelParams Lw'!J$23*(PI()/4*($D117/1000)^2)))</f>
        <v>26.405199060578074</v>
      </c>
      <c r="CS117" s="24" t="e">
        <f t="shared" si="30"/>
        <v>#DIV/0!</v>
      </c>
      <c r="CT117" s="24" t="e">
        <f t="shared" si="31"/>
        <v>#DIV/0!</v>
      </c>
      <c r="CU117" s="24" t="e">
        <f t="shared" si="32"/>
        <v>#DIV/0!</v>
      </c>
      <c r="CV117" s="24" t="e">
        <f t="shared" si="33"/>
        <v>#DIV/0!</v>
      </c>
      <c r="CW117" s="24" t="e">
        <f t="shared" si="34"/>
        <v>#DIV/0!</v>
      </c>
      <c r="CX117" s="24" t="e">
        <f t="shared" si="35"/>
        <v>#DIV/0!</v>
      </c>
      <c r="CY117" s="24" t="e">
        <f t="shared" si="36"/>
        <v>#DIV/0!</v>
      </c>
      <c r="CZ117" s="24" t="e">
        <f t="shared" si="37"/>
        <v>#DIV/0!</v>
      </c>
      <c r="DA117" s="24" t="e">
        <f>10*LOG10(IF(CS117="",0,POWER(10,((CS117+'ModelParams Lw'!$O$4)/10))) +IF(CT117="",0,POWER(10,((CT117+'ModelParams Lw'!$P$4)/10))) +IF(CU117="",0,POWER(10,((CU117+'ModelParams Lw'!$Q$4)/10))) +IF(CV117="",0,POWER(10,((CV117+'ModelParams Lw'!$R$4)/10))) +IF(CW117="",0,POWER(10,((CW117+'ModelParams Lw'!$S$4)/10))) +IF(CX117="",0,POWER(10,((CX117+'ModelParams Lw'!$T$4)/10))) +IF(CY117="",0,POWER(10,((CY117+'ModelParams Lw'!$U$4)/10)))+IF(CZ117="",0,POWER(10,((CZ117+'ModelParams Lw'!$V$4)/10))))</f>
        <v>#DIV/0!</v>
      </c>
      <c r="DB117" s="24" t="e">
        <f t="shared" si="54"/>
        <v>#DIV/0!</v>
      </c>
      <c r="DC117" s="24" t="e">
        <f>(CS117-'ModelParams Lw'!$O$10)/'ModelParams Lw'!$O$11</f>
        <v>#DIV/0!</v>
      </c>
      <c r="DD117" s="24" t="e">
        <f>(CT117-'ModelParams Lw'!$P$10)/'ModelParams Lw'!$P$11</f>
        <v>#DIV/0!</v>
      </c>
      <c r="DE117" s="24" t="e">
        <f>(CU117-'ModelParams Lw'!$Q$10)/'ModelParams Lw'!$Q$11</f>
        <v>#DIV/0!</v>
      </c>
      <c r="DF117" s="24" t="e">
        <f>(CV117-'ModelParams Lw'!$R$10)/'ModelParams Lw'!$R$11</f>
        <v>#DIV/0!</v>
      </c>
      <c r="DG117" s="24" t="e">
        <f>(CW117-'ModelParams Lw'!$S$10)/'ModelParams Lw'!$S$11</f>
        <v>#DIV/0!</v>
      </c>
      <c r="DH117" s="24" t="e">
        <f>(CX117-'ModelParams Lw'!$T$10)/'ModelParams Lw'!$T$11</f>
        <v>#DIV/0!</v>
      </c>
      <c r="DI117" s="24" t="e">
        <f>(CY117-'ModelParams Lw'!$U$10)/'ModelParams Lw'!$U$11</f>
        <v>#DIV/0!</v>
      </c>
      <c r="DJ117" s="24" t="e">
        <f>(CZ117-'ModelParams Lw'!$V$10)/'ModelParams Lw'!$V$11</f>
        <v>#DIV/0!</v>
      </c>
    </row>
    <row r="118" spans="1:114">
      <c r="A118" s="12">
        <f>Calcul!B120</f>
        <v>0</v>
      </c>
      <c r="B118" s="12">
        <f t="shared" si="38"/>
        <v>0</v>
      </c>
      <c r="C118" s="12">
        <f>Calcul!C120</f>
        <v>0</v>
      </c>
      <c r="D118" s="12">
        <f>Calcul!D123</f>
        <v>0</v>
      </c>
      <c r="E118" s="12">
        <f t="shared" si="39"/>
        <v>400</v>
      </c>
      <c r="F118" s="12">
        <f t="shared" si="40"/>
        <v>900</v>
      </c>
      <c r="G118" s="12" t="e">
        <f t="shared" si="41"/>
        <v>#DIV/0!</v>
      </c>
      <c r="H118" s="24" t="e">
        <f t="shared" si="42"/>
        <v>#DIV/0!</v>
      </c>
      <c r="I118" s="24">
        <f>'ModelParams Lw'!$B$6*EXP('ModelParams Lw'!$C$6*D118)</f>
        <v>-0.98585217513044054</v>
      </c>
      <c r="J118" s="24">
        <f>'ModelParams Lw'!$B$7*D118^2+'ModelParams Lw'!$C$7*D118+'ModelParams Lw'!$D$7</f>
        <v>-7.1</v>
      </c>
      <c r="K118" s="24">
        <f>'ModelParams Lw'!$B$8*D118^2+'ModelParams Lw'!$C$8*D118+'ModelParams Lw'!$D$8</f>
        <v>46.485999999999997</v>
      </c>
      <c r="L118" s="21" t="e">
        <f t="shared" si="56"/>
        <v>#DIV/0!</v>
      </c>
      <c r="M118" s="21" t="e">
        <f t="shared" si="55"/>
        <v>#DIV/0!</v>
      </c>
      <c r="N118" s="21" t="e">
        <f t="shared" si="55"/>
        <v>#DIV/0!</v>
      </c>
      <c r="O118" s="21" t="e">
        <f t="shared" ref="M118:S154" si="57">$I118*(LN(O$3/($AL118^0.4*$H118^0.3)))^2+$J118*LN(O$3/($AL118^0.4*$H118^0.3))+$K118</f>
        <v>#DIV/0!</v>
      </c>
      <c r="P118" s="21" t="e">
        <f t="shared" si="57"/>
        <v>#DIV/0!</v>
      </c>
      <c r="Q118" s="21" t="e">
        <f t="shared" si="57"/>
        <v>#DIV/0!</v>
      </c>
      <c r="R118" s="21" t="e">
        <f t="shared" si="57"/>
        <v>#DIV/0!</v>
      </c>
      <c r="S118" s="21" t="e">
        <f t="shared" si="57"/>
        <v>#DIV/0!</v>
      </c>
      <c r="T118" s="24" t="e">
        <f>'ModelParams Lw'!$B$3+'ModelParams Lw'!$B$4*LOG10($B118/3600/(PI()/4*($D118/1000)^2))+'ModelParams Lw'!$B$5*LOG10(2*$H118/(1.2*($B118/3600/(PI()/4*($D118/1000)^2))^2))+10*LOG10($D118/1000)+L118</f>
        <v>#DIV/0!</v>
      </c>
      <c r="U118" s="24" t="e">
        <f>'ModelParams Lw'!$B$3+'ModelParams Lw'!$B$4*LOG10($B118/3600/(PI()/4*($D118/1000)^2))+'ModelParams Lw'!$B$5*LOG10(2*$H118/(1.2*($B118/3600/(PI()/4*($D118/1000)^2))^2))+10*LOG10($D118/1000)+M118</f>
        <v>#DIV/0!</v>
      </c>
      <c r="V118" s="24" t="e">
        <f>'ModelParams Lw'!$B$3+'ModelParams Lw'!$B$4*LOG10($B118/3600/(PI()/4*($D118/1000)^2))+'ModelParams Lw'!$B$5*LOG10(2*$H118/(1.2*($B118/3600/(PI()/4*($D118/1000)^2))^2))+10*LOG10($D118/1000)+N118</f>
        <v>#DIV/0!</v>
      </c>
      <c r="W118" s="24" t="e">
        <f>'ModelParams Lw'!$B$3+'ModelParams Lw'!$B$4*LOG10($B118/3600/(PI()/4*($D118/1000)^2))+'ModelParams Lw'!$B$5*LOG10(2*$H118/(1.2*($B118/3600/(PI()/4*($D118/1000)^2))^2))+10*LOG10($D118/1000)+O118</f>
        <v>#DIV/0!</v>
      </c>
      <c r="X118" s="24" t="e">
        <f>'ModelParams Lw'!$B$3+'ModelParams Lw'!$B$4*LOG10($B118/3600/(PI()/4*($D118/1000)^2))+'ModelParams Lw'!$B$5*LOG10(2*$H118/(1.2*($B118/3600/(PI()/4*($D118/1000)^2))^2))+10*LOG10($D118/1000)+P118</f>
        <v>#DIV/0!</v>
      </c>
      <c r="Y118" s="24" t="e">
        <f>'ModelParams Lw'!$B$3+'ModelParams Lw'!$B$4*LOG10($B118/3600/(PI()/4*($D118/1000)^2))+'ModelParams Lw'!$B$5*LOG10(2*$H118/(1.2*($B118/3600/(PI()/4*($D118/1000)^2))^2))+10*LOG10($D118/1000)+Q118</f>
        <v>#DIV/0!</v>
      </c>
      <c r="Z118" s="24" t="e">
        <f>'ModelParams Lw'!$B$3+'ModelParams Lw'!$B$4*LOG10($B118/3600/(PI()/4*($D118/1000)^2))+'ModelParams Lw'!$B$5*LOG10(2*$H118/(1.2*($B118/3600/(PI()/4*($D118/1000)^2))^2))+10*LOG10($D118/1000)+R118</f>
        <v>#DIV/0!</v>
      </c>
      <c r="AA118" s="24" t="e">
        <f>'ModelParams Lw'!$B$3+'ModelParams Lw'!$B$4*LOG10($B118/3600/(PI()/4*($D118/1000)^2))+'ModelParams Lw'!$B$5*LOG10(2*$H118/(1.2*($B118/3600/(PI()/4*($D118/1000)^2))^2))+10*LOG10($D118/1000)+S118</f>
        <v>#DIV/0!</v>
      </c>
      <c r="AB118" s="24" t="e">
        <f>10*LOG10(IF(T118="",0,POWER(10,((T118+'ModelParams Lw'!$O$4)/10))) +IF(U118="",0,POWER(10,((U118+'ModelParams Lw'!$P$4)/10))) +IF(V118="",0,POWER(10,((V118+'ModelParams Lw'!$Q$4)/10))) +IF(W118="",0,POWER(10,((W118+'ModelParams Lw'!$R$4)/10))) +IF(X118="",0,POWER(10,((X118+'ModelParams Lw'!$S$4)/10))) +IF(Y118="",0,POWER(10,((Y118+'ModelParams Lw'!$T$4)/10))) +IF(Z118="",0,POWER(10,((Z118+'ModelParams Lw'!$U$4)/10)))+IF(AA118="",0,POWER(10,((AA118+'ModelParams Lw'!$V$4)/10))))</f>
        <v>#DIV/0!</v>
      </c>
      <c r="AC118" s="24" t="e">
        <f t="shared" si="43"/>
        <v>#DIV/0!</v>
      </c>
      <c r="AD118" s="24" t="e">
        <f>(T118-'ModelParams Lw'!O$10)/'ModelParams Lw'!O$11</f>
        <v>#DIV/0!</v>
      </c>
      <c r="AE118" s="24" t="e">
        <f>(U118-'ModelParams Lw'!P$10)/'ModelParams Lw'!P$11</f>
        <v>#DIV/0!</v>
      </c>
      <c r="AF118" s="24" t="e">
        <f>(V118-'ModelParams Lw'!Q$10)/'ModelParams Lw'!Q$11</f>
        <v>#DIV/0!</v>
      </c>
      <c r="AG118" s="24" t="e">
        <f>(W118-'ModelParams Lw'!R$10)/'ModelParams Lw'!R$11</f>
        <v>#DIV/0!</v>
      </c>
      <c r="AH118" s="24" t="e">
        <f>(X118-'ModelParams Lw'!S$10)/'ModelParams Lw'!S$11</f>
        <v>#DIV/0!</v>
      </c>
      <c r="AI118" s="24" t="e">
        <f>(Y118-'ModelParams Lw'!T$10)/'ModelParams Lw'!T$11</f>
        <v>#DIV/0!</v>
      </c>
      <c r="AJ118" s="24" t="e">
        <f>(Z118-'ModelParams Lw'!U$10)/'ModelParams Lw'!U$11</f>
        <v>#DIV/0!</v>
      </c>
      <c r="AK118" s="24" t="e">
        <f>(AA118-'ModelParams Lw'!V$10)/'ModelParams Lw'!V$11</f>
        <v>#DIV/0!</v>
      </c>
      <c r="AL118" s="24" t="e">
        <f t="shared" si="44"/>
        <v>#DIV/0!</v>
      </c>
      <c r="AM118" s="24" t="e">
        <f>LOOKUP($G118,SilencerParams!$E$3:$E$98,SilencerParams!K$3:K$98)</f>
        <v>#DIV/0!</v>
      </c>
      <c r="AN118" s="24" t="e">
        <f>LOOKUP($G118,SilencerParams!$E$3:$E$98,SilencerParams!L$3:L$98)</f>
        <v>#DIV/0!</v>
      </c>
      <c r="AO118" s="24" t="e">
        <f>LOOKUP($G118,SilencerParams!$E$3:$E$98,SilencerParams!M$3:M$98)</f>
        <v>#DIV/0!</v>
      </c>
      <c r="AP118" s="24" t="e">
        <f>LOOKUP($G118,SilencerParams!$E$3:$E$98,SilencerParams!N$3:N$98)</f>
        <v>#DIV/0!</v>
      </c>
      <c r="AQ118" s="24" t="e">
        <f>LOOKUP($G118,SilencerParams!$E$3:$E$98,SilencerParams!O$3:O$98)</f>
        <v>#DIV/0!</v>
      </c>
      <c r="AR118" s="24" t="e">
        <f>LOOKUP($G118,SilencerParams!$E$3:$E$98,SilencerParams!P$3:P$98)</f>
        <v>#DIV/0!</v>
      </c>
      <c r="AS118" s="24" t="e">
        <f>LOOKUP($G118,SilencerParams!$E$3:$E$98,SilencerParams!Q$3:Q$98)</f>
        <v>#DIV/0!</v>
      </c>
      <c r="AT118" s="24" t="e">
        <f>LOOKUP($G118,SilencerParams!$E$3:$E$98,SilencerParams!R$3:R$98)</f>
        <v>#DIV/0!</v>
      </c>
      <c r="AU118" s="151" t="e">
        <f>LOOKUP($G118,SilencerParams!$E$3:$E$98,SilencerParams!S$3:S$98)</f>
        <v>#DIV/0!</v>
      </c>
      <c r="AV118" s="151" t="e">
        <f>LOOKUP($G118,SilencerParams!$E$3:$E$98,SilencerParams!T$3:T$98)</f>
        <v>#DIV/0!</v>
      </c>
      <c r="AW118" s="151" t="e">
        <f>LOOKUP($G118,SilencerParams!$E$3:$E$98,SilencerParams!U$3:U$98)</f>
        <v>#DIV/0!</v>
      </c>
      <c r="AX118" s="151" t="e">
        <f>LOOKUP($G118,SilencerParams!$E$3:$E$98,SilencerParams!V$3:V$98)</f>
        <v>#DIV/0!</v>
      </c>
      <c r="AY118" s="151" t="e">
        <f>LOOKUP($G118,SilencerParams!$E$3:$E$98,SilencerParams!W$3:W$98)</f>
        <v>#DIV/0!</v>
      </c>
      <c r="AZ118" s="151" t="e">
        <f>LOOKUP($G118,SilencerParams!$E$3:$E$98,SilencerParams!X$3:X$98)</f>
        <v>#DIV/0!</v>
      </c>
      <c r="BA118" s="151" t="e">
        <f>LOOKUP($G118,SilencerParams!$E$3:$E$98,SilencerParams!Y$3:Y$98)</f>
        <v>#DIV/0!</v>
      </c>
      <c r="BB118" s="151" t="e">
        <f>LOOKUP($G118,SilencerParams!$E$3:$E$98,SilencerParams!Z$3:Z$98)</f>
        <v>#DIV/0!</v>
      </c>
      <c r="BC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S$3:S$98)</f>
        <v>#DIV/0!</v>
      </c>
      <c r="BD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T$3:T$98)</f>
        <v>#DIV/0!</v>
      </c>
      <c r="BE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U$3:U$98)</f>
        <v>#DIV/0!</v>
      </c>
      <c r="BF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V$3:V$98)</f>
        <v>#DIV/0!</v>
      </c>
      <c r="BG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W$3:W$98)</f>
        <v>#DIV/0!</v>
      </c>
      <c r="BH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X$3:X$98)</f>
        <v>#DIV/0!</v>
      </c>
      <c r="BI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Y$3:Y$98)</f>
        <v>#DIV/0!</v>
      </c>
      <c r="BJ118" s="151" t="e">
        <f>LOOKUP(IF(MROUND($AL118,2)&lt;=$AL118,CONCATENATE($D118,IF($F118&gt;=1000,$F118,CONCATENATE(0,$F118)),CONCATENATE(0,MROUND($AL118,2)+2)),CONCATENATE($D118,IF($F118&gt;=1000,$F118,CONCATENATE(0,$F118)),CONCATENATE(0,MROUND($AL118,2)-2))),SilencerParams!$E$3:$E$98,SilencerParams!Z$3:Z$98)</f>
        <v>#DIV/0!</v>
      </c>
      <c r="BK118" s="151" t="e">
        <f>IF($AL118&lt;2,LOOKUP(CONCATENATE($D118,IF($E118&gt;=1000,$E118,CONCATENATE(0,$E118)),"02"),SilencerParams!$E$3:$E$98,SilencerParams!S$3:S$98)/(LOG10(2)-LOG10(0.0001))*(LOG10($AL118)-LOG10(0.0001)),(BC118-AU118)/(LOG10(IF(MROUND($AL118,2)&lt;=$AL118,MROUND($AL118,2)+2,MROUND($AL118,2)-2))-LOG10(MROUND($AL118,2)))*(LOG10($AL118)-LOG10(MROUND($AL118,2)))+AU118)</f>
        <v>#DIV/0!</v>
      </c>
      <c r="BL118" s="151" t="e">
        <f>IF($AL118&lt;2,LOOKUP(CONCATENATE($D118,IF($E118&gt;=1000,$E118,CONCATENATE(0,$E118)),"02"),SilencerParams!$E$3:$E$98,SilencerParams!T$3:T$98)/(LOG10(2)-LOG10(0.0001))*(LOG10($AL118)-LOG10(0.0001)),(BD118-AV118)/(LOG10(IF(MROUND($AL118,2)&lt;=$AL118,MROUND($AL118,2)+2,MROUND($AL118,2)-2))-LOG10(MROUND($AL118,2)))*(LOG10($AL118)-LOG10(MROUND($AL118,2)))+AV118)</f>
        <v>#DIV/0!</v>
      </c>
      <c r="BM118" s="151" t="e">
        <f>IF($AL118&lt;2,LOOKUP(CONCATENATE($D118,IF($E118&gt;=1000,$E118,CONCATENATE(0,$E118)),"02"),SilencerParams!$E$3:$E$98,SilencerParams!U$3:U$98)/(LOG10(2)-LOG10(0.0001))*(LOG10($AL118)-LOG10(0.0001)),(BE118-AW118)/(LOG10(IF(MROUND($AL118,2)&lt;=$AL118,MROUND($AL118,2)+2,MROUND($AL118,2)-2))-LOG10(MROUND($AL118,2)))*(LOG10($AL118)-LOG10(MROUND($AL118,2)))+AW118)</f>
        <v>#DIV/0!</v>
      </c>
      <c r="BN118" s="151" t="e">
        <f>IF($AL118&lt;2,LOOKUP(CONCATENATE($D118,IF($E118&gt;=1000,$E118,CONCATENATE(0,$E118)),"02"),SilencerParams!$E$3:$E$98,SilencerParams!V$3:V$98)/(LOG10(2)-LOG10(0.0001))*(LOG10($AL118)-LOG10(0.0001)),(BF118-AX118)/(LOG10(IF(MROUND($AL118,2)&lt;=$AL118,MROUND($AL118,2)+2,MROUND($AL118,2)-2))-LOG10(MROUND($AL118,2)))*(LOG10($AL118)-LOG10(MROUND($AL118,2)))+AX118)</f>
        <v>#DIV/0!</v>
      </c>
      <c r="BO118" s="151" t="e">
        <f>IF($AL118&lt;2,LOOKUP(CONCATENATE($D118,IF($E118&gt;=1000,$E118,CONCATENATE(0,$E118)),"02"),SilencerParams!$E$3:$E$98,SilencerParams!W$3:W$98)/(LOG10(2)-LOG10(0.0001))*(LOG10($AL118)-LOG10(0.0001)),(BG118-AY118)/(LOG10(IF(MROUND($AL118,2)&lt;=$AL118,MROUND($AL118,2)+2,MROUND($AL118,2)-2))-LOG10(MROUND($AL118,2)))*(LOG10($AL118)-LOG10(MROUND($AL118,2)))+AY118)</f>
        <v>#DIV/0!</v>
      </c>
      <c r="BP118" s="151" t="e">
        <f>IF($AL118&lt;2,LOOKUP(CONCATENATE($D118,IF($E118&gt;=1000,$E118,CONCATENATE(0,$E118)),"02"),SilencerParams!$E$3:$E$98,SilencerParams!X$3:X$98)/(LOG10(2)-LOG10(0.0001))*(LOG10($AL118)-LOG10(0.0001)),(BH118-AZ118)/(LOG10(IF(MROUND($AL118,2)&lt;=$AL118,MROUND($AL118,2)+2,MROUND($AL118,2)-2))-LOG10(MROUND($AL118,2)))*(LOG10($AL118)-LOG10(MROUND($AL118,2)))+AZ118)</f>
        <v>#DIV/0!</v>
      </c>
      <c r="BQ118" s="151" t="e">
        <f>IF($AL118&lt;2,LOOKUP(CONCATENATE($D118,IF($E118&gt;=1000,$E118,CONCATENATE(0,$E118)),"02"),SilencerParams!$E$3:$E$98,SilencerParams!Y$3:Y$98)/(LOG10(2)-LOG10(0.0001))*(LOG10($AL118)-LOG10(0.0001)),(BI118-BA118)/(LOG10(IF(MROUND($AL118,2)&lt;=$AL118,MROUND($AL118,2)+2,MROUND($AL118,2)-2))-LOG10(MROUND($AL118,2)))*(LOG10($AL118)-LOG10(MROUND($AL118,2)))+BA118)</f>
        <v>#DIV/0!</v>
      </c>
      <c r="BR118" s="151" t="e">
        <f>IF($AL118&lt;2,LOOKUP(CONCATENATE($D118,IF($E118&gt;=1000,$E118,CONCATENATE(0,$E118)),"02"),SilencerParams!$E$3:$E$98,SilencerParams!Z$3:Z$98)/(LOG10(2)-LOG10(0.0001))*(LOG10($AL118)-LOG10(0.0001)),(BJ118-BB118)/(LOG10(IF(MROUND($AL118,2)&lt;=$AL118,MROUND($AL118,2)+2,MROUND($AL118,2)-2))-LOG10(MROUND($AL118,2)))*(LOG10($AL118)-LOG10(MROUND($AL118,2)))+BB118)</f>
        <v>#DIV/0!</v>
      </c>
      <c r="BS118" s="24" t="e">
        <f t="shared" si="45"/>
        <v>#DIV/0!</v>
      </c>
      <c r="BT118" s="24" t="e">
        <f t="shared" si="46"/>
        <v>#DIV/0!</v>
      </c>
      <c r="BU118" s="24" t="e">
        <f t="shared" si="47"/>
        <v>#DIV/0!</v>
      </c>
      <c r="BV118" s="24" t="e">
        <f t="shared" si="48"/>
        <v>#DIV/0!</v>
      </c>
      <c r="BW118" s="24" t="e">
        <f t="shared" si="49"/>
        <v>#DIV/0!</v>
      </c>
      <c r="BX118" s="24" t="e">
        <f t="shared" si="50"/>
        <v>#DIV/0!</v>
      </c>
      <c r="BY118" s="24" t="e">
        <f t="shared" si="51"/>
        <v>#DIV/0!</v>
      </c>
      <c r="BZ118" s="24" t="e">
        <f t="shared" si="52"/>
        <v>#DIV/0!</v>
      </c>
      <c r="CA118" s="24" t="e">
        <f>10*LOG10(IF(BS118="",0,POWER(10,((BS118+'ModelParams Lw'!$O$4)/10))) +IF(BT118="",0,POWER(10,((BT118+'ModelParams Lw'!$P$4)/10))) +IF(BU118="",0,POWER(10,((BU118+'ModelParams Lw'!$Q$4)/10))) +IF(BV118="",0,POWER(10,((BV118+'ModelParams Lw'!$R$4)/10))) +IF(BW118="",0,POWER(10,((BW118+'ModelParams Lw'!$S$4)/10))) +IF(BX118="",0,POWER(10,((BX118+'ModelParams Lw'!$T$4)/10))) +IF(BY118="",0,POWER(10,((BY118+'ModelParams Lw'!$U$4)/10)))+IF(BZ118="",0,POWER(10,((BZ118+'ModelParams Lw'!$V$4)/10))))</f>
        <v>#DIV/0!</v>
      </c>
      <c r="CB118" s="24" t="e">
        <f t="shared" si="53"/>
        <v>#DIV/0!</v>
      </c>
      <c r="CC118" s="24" t="e">
        <f>(BS118-'ModelParams Lw'!O$10)/'ModelParams Lw'!O$11</f>
        <v>#DIV/0!</v>
      </c>
      <c r="CD118" s="24" t="e">
        <f>(BT118-'ModelParams Lw'!P$10)/'ModelParams Lw'!P$11</f>
        <v>#DIV/0!</v>
      </c>
      <c r="CE118" s="24" t="e">
        <f>(BU118-'ModelParams Lw'!Q$10)/'ModelParams Lw'!Q$11</f>
        <v>#DIV/0!</v>
      </c>
      <c r="CF118" s="24" t="e">
        <f>(BV118-'ModelParams Lw'!R$10)/'ModelParams Lw'!R$11</f>
        <v>#DIV/0!</v>
      </c>
      <c r="CG118" s="24" t="e">
        <f>(BW118-'ModelParams Lw'!S$10)/'ModelParams Lw'!S$11</f>
        <v>#DIV/0!</v>
      </c>
      <c r="CH118" s="24" t="e">
        <f>(BX118-'ModelParams Lw'!T$10)/'ModelParams Lw'!T$11</f>
        <v>#DIV/0!</v>
      </c>
      <c r="CI118" s="24" t="e">
        <f>(BY118-'ModelParams Lw'!U$10)/'ModelParams Lw'!U$11</f>
        <v>#DIV/0!</v>
      </c>
      <c r="CJ118" s="24" t="e">
        <f>(BZ118-'ModelParams Lw'!V$10)/'ModelParams Lw'!V$11</f>
        <v>#DIV/0!</v>
      </c>
      <c r="CK118" s="24">
        <f>IF(Calcul!$E123="SW",'ModelParams Lw'!C$18+'ModelParams Lw'!C$19*LOG(CK$3)+'ModelParams Lw'!C$20*(PI()/4*($D118/1000)^2),IF('ModelParams Lw'!C$21+'ModelParams Lw'!C$22*LOG(CK$3)+'ModelParams Lw'!C$23*(PI()/4*($D118/1000)^2)&lt;'ModelParams Lw'!C$18+'ModelParams Lw'!C$19*LOG(CK$3)+'ModelParams Lw'!C$20*(PI()/4*($D118/1000)^2),'ModelParams Lw'!C$18+'ModelParams Lw'!C$19*LOG(CK$3)+'ModelParams Lw'!C$20*(PI()/4*($D118/1000)^2),'ModelParams Lw'!C$21+'ModelParams Lw'!C$22*LOG(CK$3)+'ModelParams Lw'!C$23*(PI()/4*($D118/1000)^2)))</f>
        <v>31.246735224896717</v>
      </c>
      <c r="CL118" s="24">
        <f>IF(Calcul!$E123="SW",'ModelParams Lw'!D$18+'ModelParams Lw'!D$19*LOG(CL$3)+'ModelParams Lw'!D$20*(PI()/4*($D118/1000)^2),IF('ModelParams Lw'!D$21+'ModelParams Lw'!D$22*LOG(CL$3)+'ModelParams Lw'!D$23*(PI()/4*($D118/1000)^2)&lt;'ModelParams Lw'!D$18+'ModelParams Lw'!D$19*LOG(CL$3)+'ModelParams Lw'!D$20*(PI()/4*($D118/1000)^2),'ModelParams Lw'!D$18+'ModelParams Lw'!D$19*LOG(CL$3)+'ModelParams Lw'!D$20*(PI()/4*($D118/1000)^2),'ModelParams Lw'!D$21+'ModelParams Lw'!D$22*LOG(CL$3)+'ModelParams Lw'!D$23*(PI()/4*($D118/1000)^2)))</f>
        <v>39.203910379364636</v>
      </c>
      <c r="CM118" s="24">
        <f>IF(Calcul!$E123="SW",'ModelParams Lw'!E$18+'ModelParams Lw'!E$19*LOG(CM$3)+'ModelParams Lw'!E$20*(PI()/4*($D118/1000)^2),IF('ModelParams Lw'!E$21+'ModelParams Lw'!E$22*LOG(CM$3)+'ModelParams Lw'!E$23*(PI()/4*($D118/1000)^2)&lt;'ModelParams Lw'!E$18+'ModelParams Lw'!E$19*LOG(CM$3)+'ModelParams Lw'!E$20*(PI()/4*($D118/1000)^2),'ModelParams Lw'!E$18+'ModelParams Lw'!E$19*LOG(CM$3)+'ModelParams Lw'!E$20*(PI()/4*($D118/1000)^2),'ModelParams Lw'!E$21+'ModelParams Lw'!E$22*LOG(CM$3)+'ModelParams Lw'!E$23*(PI()/4*($D118/1000)^2)))</f>
        <v>38.761096154158118</v>
      </c>
      <c r="CN118" s="24">
        <f>IF(Calcul!$E123="SW",'ModelParams Lw'!F$18+'ModelParams Lw'!F$19*LOG(CN$3)+'ModelParams Lw'!F$20*(PI()/4*($D118/1000)^2),IF('ModelParams Lw'!F$21+'ModelParams Lw'!F$22*LOG(CN$3)+'ModelParams Lw'!F$23*(PI()/4*($D118/1000)^2)&lt;'ModelParams Lw'!F$18+'ModelParams Lw'!F$19*LOG(CN$3)+'ModelParams Lw'!F$20*(PI()/4*($D118/1000)^2),'ModelParams Lw'!F$18+'ModelParams Lw'!F$19*LOG(CN$3)+'ModelParams Lw'!F$20*(PI()/4*($D118/1000)^2),'ModelParams Lw'!F$21+'ModelParams Lw'!F$22*LOG(CN$3)+'ModelParams Lw'!F$23*(PI()/4*($D118/1000)^2)))</f>
        <v>42.457901012674256</v>
      </c>
      <c r="CO118" s="24">
        <f>IF(Calcul!$E123="SW",'ModelParams Lw'!G$18+'ModelParams Lw'!G$19*LOG(CO$3)+'ModelParams Lw'!G$20*(PI()/4*($D118/1000)^2),IF('ModelParams Lw'!G$21+'ModelParams Lw'!G$22*LOG(CO$3)+'ModelParams Lw'!G$23*(PI()/4*($D118/1000)^2)&lt;'ModelParams Lw'!G$18+'ModelParams Lw'!G$19*LOG(CO$3)+'ModelParams Lw'!G$20*(PI()/4*($D118/1000)^2),'ModelParams Lw'!G$18+'ModelParams Lw'!G$19*LOG(CO$3)+'ModelParams Lw'!G$20*(PI()/4*($D118/1000)^2),'ModelParams Lw'!G$21+'ModelParams Lw'!G$22*LOG(CO$3)+'ModelParams Lw'!G$23*(PI()/4*($D118/1000)^2)))</f>
        <v>39.983812335865188</v>
      </c>
      <c r="CP118" s="24">
        <f>IF(Calcul!$E123="SW",'ModelParams Lw'!H$18+'ModelParams Lw'!H$19*LOG(CP$3)+'ModelParams Lw'!H$20*(PI()/4*($D118/1000)^2),IF('ModelParams Lw'!H$21+'ModelParams Lw'!H$22*LOG(CP$3)+'ModelParams Lw'!H$23*(PI()/4*($D118/1000)^2)&lt;'ModelParams Lw'!H$18+'ModelParams Lw'!H$19*LOG(CP$3)+'ModelParams Lw'!H$20*(PI()/4*($D118/1000)^2),'ModelParams Lw'!H$18+'ModelParams Lw'!H$19*LOG(CP$3)+'ModelParams Lw'!H$20*(PI()/4*($D118/1000)^2),'ModelParams Lw'!H$21+'ModelParams Lw'!H$22*LOG(CP$3)+'ModelParams Lw'!H$23*(PI()/4*($D118/1000)^2)))</f>
        <v>40.306137042572608</v>
      </c>
      <c r="CQ118" s="24">
        <f>IF(Calcul!$E123="SW",'ModelParams Lw'!I$18+'ModelParams Lw'!I$19*LOG(CQ$3)+'ModelParams Lw'!I$20*(PI()/4*($D118/1000)^2),IF('ModelParams Lw'!I$21+'ModelParams Lw'!I$22*LOG(CQ$3)+'ModelParams Lw'!I$23*(PI()/4*($D118/1000)^2)&lt;'ModelParams Lw'!I$18+'ModelParams Lw'!I$19*LOG(CQ$3)+'ModelParams Lw'!I$20*(PI()/4*($D118/1000)^2),'ModelParams Lw'!I$18+'ModelParams Lw'!I$19*LOG(CQ$3)+'ModelParams Lw'!I$20*(PI()/4*($D118/1000)^2),'ModelParams Lw'!I$21+'ModelParams Lw'!I$22*LOG(CQ$3)+'ModelParams Lw'!I$23*(PI()/4*($D118/1000)^2)))</f>
        <v>35.604370798776131</v>
      </c>
      <c r="CR118" s="24">
        <f>IF(Calcul!$E123="SW",'ModelParams Lw'!J$18+'ModelParams Lw'!J$19*LOG(CR$3)+'ModelParams Lw'!J$20*(PI()/4*($D118/1000)^2),IF('ModelParams Lw'!J$21+'ModelParams Lw'!J$22*LOG(CR$3)+'ModelParams Lw'!J$23*(PI()/4*($D118/1000)^2)&lt;'ModelParams Lw'!J$18+'ModelParams Lw'!J$19*LOG(CR$3)+'ModelParams Lw'!J$20*(PI()/4*($D118/1000)^2),'ModelParams Lw'!J$18+'ModelParams Lw'!J$19*LOG(CR$3)+'ModelParams Lw'!J$20*(PI()/4*($D118/1000)^2),'ModelParams Lw'!J$21+'ModelParams Lw'!J$22*LOG(CR$3)+'ModelParams Lw'!J$23*(PI()/4*($D118/1000)^2)))</f>
        <v>26.405199060578074</v>
      </c>
      <c r="CS118" s="24" t="e">
        <f t="shared" si="30"/>
        <v>#DIV/0!</v>
      </c>
      <c r="CT118" s="24" t="e">
        <f t="shared" si="31"/>
        <v>#DIV/0!</v>
      </c>
      <c r="CU118" s="24" t="e">
        <f t="shared" si="32"/>
        <v>#DIV/0!</v>
      </c>
      <c r="CV118" s="24" t="e">
        <f t="shared" si="33"/>
        <v>#DIV/0!</v>
      </c>
      <c r="CW118" s="24" t="e">
        <f t="shared" si="34"/>
        <v>#DIV/0!</v>
      </c>
      <c r="CX118" s="24" t="e">
        <f t="shared" si="35"/>
        <v>#DIV/0!</v>
      </c>
      <c r="CY118" s="24" t="e">
        <f t="shared" si="36"/>
        <v>#DIV/0!</v>
      </c>
      <c r="CZ118" s="24" t="e">
        <f t="shared" si="37"/>
        <v>#DIV/0!</v>
      </c>
      <c r="DA118" s="24" t="e">
        <f>10*LOG10(IF(CS118="",0,POWER(10,((CS118+'ModelParams Lw'!$O$4)/10))) +IF(CT118="",0,POWER(10,((CT118+'ModelParams Lw'!$P$4)/10))) +IF(CU118="",0,POWER(10,((CU118+'ModelParams Lw'!$Q$4)/10))) +IF(CV118="",0,POWER(10,((CV118+'ModelParams Lw'!$R$4)/10))) +IF(CW118="",0,POWER(10,((CW118+'ModelParams Lw'!$S$4)/10))) +IF(CX118="",0,POWER(10,((CX118+'ModelParams Lw'!$T$4)/10))) +IF(CY118="",0,POWER(10,((CY118+'ModelParams Lw'!$U$4)/10)))+IF(CZ118="",0,POWER(10,((CZ118+'ModelParams Lw'!$V$4)/10))))</f>
        <v>#DIV/0!</v>
      </c>
      <c r="DB118" s="24" t="e">
        <f t="shared" si="54"/>
        <v>#DIV/0!</v>
      </c>
      <c r="DC118" s="24" t="e">
        <f>(CS118-'ModelParams Lw'!$O$10)/'ModelParams Lw'!$O$11</f>
        <v>#DIV/0!</v>
      </c>
      <c r="DD118" s="24" t="e">
        <f>(CT118-'ModelParams Lw'!$P$10)/'ModelParams Lw'!$P$11</f>
        <v>#DIV/0!</v>
      </c>
      <c r="DE118" s="24" t="e">
        <f>(CU118-'ModelParams Lw'!$Q$10)/'ModelParams Lw'!$Q$11</f>
        <v>#DIV/0!</v>
      </c>
      <c r="DF118" s="24" t="e">
        <f>(CV118-'ModelParams Lw'!$R$10)/'ModelParams Lw'!$R$11</f>
        <v>#DIV/0!</v>
      </c>
      <c r="DG118" s="24" t="e">
        <f>(CW118-'ModelParams Lw'!$S$10)/'ModelParams Lw'!$S$11</f>
        <v>#DIV/0!</v>
      </c>
      <c r="DH118" s="24" t="e">
        <f>(CX118-'ModelParams Lw'!$T$10)/'ModelParams Lw'!$T$11</f>
        <v>#DIV/0!</v>
      </c>
      <c r="DI118" s="24" t="e">
        <f>(CY118-'ModelParams Lw'!$U$10)/'ModelParams Lw'!$U$11</f>
        <v>#DIV/0!</v>
      </c>
      <c r="DJ118" s="24" t="e">
        <f>(CZ118-'ModelParams Lw'!$V$10)/'ModelParams Lw'!$V$11</f>
        <v>#DIV/0!</v>
      </c>
    </row>
    <row r="119" spans="1:114">
      <c r="A119" s="12">
        <f>Calcul!B121</f>
        <v>0</v>
      </c>
      <c r="B119" s="12">
        <f t="shared" si="38"/>
        <v>0</v>
      </c>
      <c r="C119" s="12">
        <f>Calcul!C121</f>
        <v>0</v>
      </c>
      <c r="D119" s="12">
        <f>Calcul!D124</f>
        <v>0</v>
      </c>
      <c r="E119" s="12">
        <f t="shared" si="39"/>
        <v>400</v>
      </c>
      <c r="F119" s="12">
        <f t="shared" si="40"/>
        <v>900</v>
      </c>
      <c r="G119" s="12" t="e">
        <f t="shared" si="41"/>
        <v>#DIV/0!</v>
      </c>
      <c r="H119" s="24" t="e">
        <f t="shared" si="42"/>
        <v>#DIV/0!</v>
      </c>
      <c r="I119" s="24">
        <f>'ModelParams Lw'!$B$6*EXP('ModelParams Lw'!$C$6*D119)</f>
        <v>-0.98585217513044054</v>
      </c>
      <c r="J119" s="24">
        <f>'ModelParams Lw'!$B$7*D119^2+'ModelParams Lw'!$C$7*D119+'ModelParams Lw'!$D$7</f>
        <v>-7.1</v>
      </c>
      <c r="K119" s="24">
        <f>'ModelParams Lw'!$B$8*D119^2+'ModelParams Lw'!$C$8*D119+'ModelParams Lw'!$D$8</f>
        <v>46.485999999999997</v>
      </c>
      <c r="L119" s="21" t="e">
        <f t="shared" si="56"/>
        <v>#DIV/0!</v>
      </c>
      <c r="M119" s="21" t="e">
        <f t="shared" si="57"/>
        <v>#DIV/0!</v>
      </c>
      <c r="N119" s="21" t="e">
        <f t="shared" si="57"/>
        <v>#DIV/0!</v>
      </c>
      <c r="O119" s="21" t="e">
        <f t="shared" si="57"/>
        <v>#DIV/0!</v>
      </c>
      <c r="P119" s="21" t="e">
        <f t="shared" si="57"/>
        <v>#DIV/0!</v>
      </c>
      <c r="Q119" s="21" t="e">
        <f t="shared" si="57"/>
        <v>#DIV/0!</v>
      </c>
      <c r="R119" s="21" t="e">
        <f t="shared" si="57"/>
        <v>#DIV/0!</v>
      </c>
      <c r="S119" s="21" t="e">
        <f t="shared" si="57"/>
        <v>#DIV/0!</v>
      </c>
      <c r="T119" s="24" t="e">
        <f>'ModelParams Lw'!$B$3+'ModelParams Lw'!$B$4*LOG10($B119/3600/(PI()/4*($D119/1000)^2))+'ModelParams Lw'!$B$5*LOG10(2*$H119/(1.2*($B119/3600/(PI()/4*($D119/1000)^2))^2))+10*LOG10($D119/1000)+L119</f>
        <v>#DIV/0!</v>
      </c>
      <c r="U119" s="24" t="e">
        <f>'ModelParams Lw'!$B$3+'ModelParams Lw'!$B$4*LOG10($B119/3600/(PI()/4*($D119/1000)^2))+'ModelParams Lw'!$B$5*LOG10(2*$H119/(1.2*($B119/3600/(PI()/4*($D119/1000)^2))^2))+10*LOG10($D119/1000)+M119</f>
        <v>#DIV/0!</v>
      </c>
      <c r="V119" s="24" t="e">
        <f>'ModelParams Lw'!$B$3+'ModelParams Lw'!$B$4*LOG10($B119/3600/(PI()/4*($D119/1000)^2))+'ModelParams Lw'!$B$5*LOG10(2*$H119/(1.2*($B119/3600/(PI()/4*($D119/1000)^2))^2))+10*LOG10($D119/1000)+N119</f>
        <v>#DIV/0!</v>
      </c>
      <c r="W119" s="24" t="e">
        <f>'ModelParams Lw'!$B$3+'ModelParams Lw'!$B$4*LOG10($B119/3600/(PI()/4*($D119/1000)^2))+'ModelParams Lw'!$B$5*LOG10(2*$H119/(1.2*($B119/3600/(PI()/4*($D119/1000)^2))^2))+10*LOG10($D119/1000)+O119</f>
        <v>#DIV/0!</v>
      </c>
      <c r="X119" s="24" t="e">
        <f>'ModelParams Lw'!$B$3+'ModelParams Lw'!$B$4*LOG10($B119/3600/(PI()/4*($D119/1000)^2))+'ModelParams Lw'!$B$5*LOG10(2*$H119/(1.2*($B119/3600/(PI()/4*($D119/1000)^2))^2))+10*LOG10($D119/1000)+P119</f>
        <v>#DIV/0!</v>
      </c>
      <c r="Y119" s="24" t="e">
        <f>'ModelParams Lw'!$B$3+'ModelParams Lw'!$B$4*LOG10($B119/3600/(PI()/4*($D119/1000)^2))+'ModelParams Lw'!$B$5*LOG10(2*$H119/(1.2*($B119/3600/(PI()/4*($D119/1000)^2))^2))+10*LOG10($D119/1000)+Q119</f>
        <v>#DIV/0!</v>
      </c>
      <c r="Z119" s="24" t="e">
        <f>'ModelParams Lw'!$B$3+'ModelParams Lw'!$B$4*LOG10($B119/3600/(PI()/4*($D119/1000)^2))+'ModelParams Lw'!$B$5*LOG10(2*$H119/(1.2*($B119/3600/(PI()/4*($D119/1000)^2))^2))+10*LOG10($D119/1000)+R119</f>
        <v>#DIV/0!</v>
      </c>
      <c r="AA119" s="24" t="e">
        <f>'ModelParams Lw'!$B$3+'ModelParams Lw'!$B$4*LOG10($B119/3600/(PI()/4*($D119/1000)^2))+'ModelParams Lw'!$B$5*LOG10(2*$H119/(1.2*($B119/3600/(PI()/4*($D119/1000)^2))^2))+10*LOG10($D119/1000)+S119</f>
        <v>#DIV/0!</v>
      </c>
      <c r="AB119" s="24" t="e">
        <f>10*LOG10(IF(T119="",0,POWER(10,((T119+'ModelParams Lw'!$O$4)/10))) +IF(U119="",0,POWER(10,((U119+'ModelParams Lw'!$P$4)/10))) +IF(V119="",0,POWER(10,((V119+'ModelParams Lw'!$Q$4)/10))) +IF(W119="",0,POWER(10,((W119+'ModelParams Lw'!$R$4)/10))) +IF(X119="",0,POWER(10,((X119+'ModelParams Lw'!$S$4)/10))) +IF(Y119="",0,POWER(10,((Y119+'ModelParams Lw'!$T$4)/10))) +IF(Z119="",0,POWER(10,((Z119+'ModelParams Lw'!$U$4)/10)))+IF(AA119="",0,POWER(10,((AA119+'ModelParams Lw'!$V$4)/10))))</f>
        <v>#DIV/0!</v>
      </c>
      <c r="AC119" s="24" t="e">
        <f t="shared" si="43"/>
        <v>#DIV/0!</v>
      </c>
      <c r="AD119" s="24" t="e">
        <f>(T119-'ModelParams Lw'!O$10)/'ModelParams Lw'!O$11</f>
        <v>#DIV/0!</v>
      </c>
      <c r="AE119" s="24" t="e">
        <f>(U119-'ModelParams Lw'!P$10)/'ModelParams Lw'!P$11</f>
        <v>#DIV/0!</v>
      </c>
      <c r="AF119" s="24" t="e">
        <f>(V119-'ModelParams Lw'!Q$10)/'ModelParams Lw'!Q$11</f>
        <v>#DIV/0!</v>
      </c>
      <c r="AG119" s="24" t="e">
        <f>(W119-'ModelParams Lw'!R$10)/'ModelParams Lw'!R$11</f>
        <v>#DIV/0!</v>
      </c>
      <c r="AH119" s="24" t="e">
        <f>(X119-'ModelParams Lw'!S$10)/'ModelParams Lw'!S$11</f>
        <v>#DIV/0!</v>
      </c>
      <c r="AI119" s="24" t="e">
        <f>(Y119-'ModelParams Lw'!T$10)/'ModelParams Lw'!T$11</f>
        <v>#DIV/0!</v>
      </c>
      <c r="AJ119" s="24" t="e">
        <f>(Z119-'ModelParams Lw'!U$10)/'ModelParams Lw'!U$11</f>
        <v>#DIV/0!</v>
      </c>
      <c r="AK119" s="24" t="e">
        <f>(AA119-'ModelParams Lw'!V$10)/'ModelParams Lw'!V$11</f>
        <v>#DIV/0!</v>
      </c>
      <c r="AL119" s="24" t="e">
        <f t="shared" si="44"/>
        <v>#DIV/0!</v>
      </c>
      <c r="AM119" s="24" t="e">
        <f>LOOKUP($G119,SilencerParams!$E$3:$E$98,SilencerParams!K$3:K$98)</f>
        <v>#DIV/0!</v>
      </c>
      <c r="AN119" s="24" t="e">
        <f>LOOKUP($G119,SilencerParams!$E$3:$E$98,SilencerParams!L$3:L$98)</f>
        <v>#DIV/0!</v>
      </c>
      <c r="AO119" s="24" t="e">
        <f>LOOKUP($G119,SilencerParams!$E$3:$E$98,SilencerParams!M$3:M$98)</f>
        <v>#DIV/0!</v>
      </c>
      <c r="AP119" s="24" t="e">
        <f>LOOKUP($G119,SilencerParams!$E$3:$E$98,SilencerParams!N$3:N$98)</f>
        <v>#DIV/0!</v>
      </c>
      <c r="AQ119" s="24" t="e">
        <f>LOOKUP($G119,SilencerParams!$E$3:$E$98,SilencerParams!O$3:O$98)</f>
        <v>#DIV/0!</v>
      </c>
      <c r="AR119" s="24" t="e">
        <f>LOOKUP($G119,SilencerParams!$E$3:$E$98,SilencerParams!P$3:P$98)</f>
        <v>#DIV/0!</v>
      </c>
      <c r="AS119" s="24" t="e">
        <f>LOOKUP($G119,SilencerParams!$E$3:$E$98,SilencerParams!Q$3:Q$98)</f>
        <v>#DIV/0!</v>
      </c>
      <c r="AT119" s="24" t="e">
        <f>LOOKUP($G119,SilencerParams!$E$3:$E$98,SilencerParams!R$3:R$98)</f>
        <v>#DIV/0!</v>
      </c>
      <c r="AU119" s="151" t="e">
        <f>LOOKUP($G119,SilencerParams!$E$3:$E$98,SilencerParams!S$3:S$98)</f>
        <v>#DIV/0!</v>
      </c>
      <c r="AV119" s="151" t="e">
        <f>LOOKUP($G119,SilencerParams!$E$3:$E$98,SilencerParams!T$3:T$98)</f>
        <v>#DIV/0!</v>
      </c>
      <c r="AW119" s="151" t="e">
        <f>LOOKUP($G119,SilencerParams!$E$3:$E$98,SilencerParams!U$3:U$98)</f>
        <v>#DIV/0!</v>
      </c>
      <c r="AX119" s="151" t="e">
        <f>LOOKUP($G119,SilencerParams!$E$3:$E$98,SilencerParams!V$3:V$98)</f>
        <v>#DIV/0!</v>
      </c>
      <c r="AY119" s="151" t="e">
        <f>LOOKUP($G119,SilencerParams!$E$3:$E$98,SilencerParams!W$3:W$98)</f>
        <v>#DIV/0!</v>
      </c>
      <c r="AZ119" s="151" t="e">
        <f>LOOKUP($G119,SilencerParams!$E$3:$E$98,SilencerParams!X$3:X$98)</f>
        <v>#DIV/0!</v>
      </c>
      <c r="BA119" s="151" t="e">
        <f>LOOKUP($G119,SilencerParams!$E$3:$E$98,SilencerParams!Y$3:Y$98)</f>
        <v>#DIV/0!</v>
      </c>
      <c r="BB119" s="151" t="e">
        <f>LOOKUP($G119,SilencerParams!$E$3:$E$98,SilencerParams!Z$3:Z$98)</f>
        <v>#DIV/0!</v>
      </c>
      <c r="BC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S$3:S$98)</f>
        <v>#DIV/0!</v>
      </c>
      <c r="BD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T$3:T$98)</f>
        <v>#DIV/0!</v>
      </c>
      <c r="BE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U$3:U$98)</f>
        <v>#DIV/0!</v>
      </c>
      <c r="BF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V$3:V$98)</f>
        <v>#DIV/0!</v>
      </c>
      <c r="BG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W$3:W$98)</f>
        <v>#DIV/0!</v>
      </c>
      <c r="BH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X$3:X$98)</f>
        <v>#DIV/0!</v>
      </c>
      <c r="BI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Y$3:Y$98)</f>
        <v>#DIV/0!</v>
      </c>
      <c r="BJ119" s="151" t="e">
        <f>LOOKUP(IF(MROUND($AL119,2)&lt;=$AL119,CONCATENATE($D119,IF($F119&gt;=1000,$F119,CONCATENATE(0,$F119)),CONCATENATE(0,MROUND($AL119,2)+2)),CONCATENATE($D119,IF($F119&gt;=1000,$F119,CONCATENATE(0,$F119)),CONCATENATE(0,MROUND($AL119,2)-2))),SilencerParams!$E$3:$E$98,SilencerParams!Z$3:Z$98)</f>
        <v>#DIV/0!</v>
      </c>
      <c r="BK119" s="151" t="e">
        <f>IF($AL119&lt;2,LOOKUP(CONCATENATE($D119,IF($E119&gt;=1000,$E119,CONCATENATE(0,$E119)),"02"),SilencerParams!$E$3:$E$98,SilencerParams!S$3:S$98)/(LOG10(2)-LOG10(0.0001))*(LOG10($AL119)-LOG10(0.0001)),(BC119-AU119)/(LOG10(IF(MROUND($AL119,2)&lt;=$AL119,MROUND($AL119,2)+2,MROUND($AL119,2)-2))-LOG10(MROUND($AL119,2)))*(LOG10($AL119)-LOG10(MROUND($AL119,2)))+AU119)</f>
        <v>#DIV/0!</v>
      </c>
      <c r="BL119" s="151" t="e">
        <f>IF($AL119&lt;2,LOOKUP(CONCATENATE($D119,IF($E119&gt;=1000,$E119,CONCATENATE(0,$E119)),"02"),SilencerParams!$E$3:$E$98,SilencerParams!T$3:T$98)/(LOG10(2)-LOG10(0.0001))*(LOG10($AL119)-LOG10(0.0001)),(BD119-AV119)/(LOG10(IF(MROUND($AL119,2)&lt;=$AL119,MROUND($AL119,2)+2,MROUND($AL119,2)-2))-LOG10(MROUND($AL119,2)))*(LOG10($AL119)-LOG10(MROUND($AL119,2)))+AV119)</f>
        <v>#DIV/0!</v>
      </c>
      <c r="BM119" s="151" t="e">
        <f>IF($AL119&lt;2,LOOKUP(CONCATENATE($D119,IF($E119&gt;=1000,$E119,CONCATENATE(0,$E119)),"02"),SilencerParams!$E$3:$E$98,SilencerParams!U$3:U$98)/(LOG10(2)-LOG10(0.0001))*(LOG10($AL119)-LOG10(0.0001)),(BE119-AW119)/(LOG10(IF(MROUND($AL119,2)&lt;=$AL119,MROUND($AL119,2)+2,MROUND($AL119,2)-2))-LOG10(MROUND($AL119,2)))*(LOG10($AL119)-LOG10(MROUND($AL119,2)))+AW119)</f>
        <v>#DIV/0!</v>
      </c>
      <c r="BN119" s="151" t="e">
        <f>IF($AL119&lt;2,LOOKUP(CONCATENATE($D119,IF($E119&gt;=1000,$E119,CONCATENATE(0,$E119)),"02"),SilencerParams!$E$3:$E$98,SilencerParams!V$3:V$98)/(LOG10(2)-LOG10(0.0001))*(LOG10($AL119)-LOG10(0.0001)),(BF119-AX119)/(LOG10(IF(MROUND($AL119,2)&lt;=$AL119,MROUND($AL119,2)+2,MROUND($AL119,2)-2))-LOG10(MROUND($AL119,2)))*(LOG10($AL119)-LOG10(MROUND($AL119,2)))+AX119)</f>
        <v>#DIV/0!</v>
      </c>
      <c r="BO119" s="151" t="e">
        <f>IF($AL119&lt;2,LOOKUP(CONCATENATE($D119,IF($E119&gt;=1000,$E119,CONCATENATE(0,$E119)),"02"),SilencerParams!$E$3:$E$98,SilencerParams!W$3:W$98)/(LOG10(2)-LOG10(0.0001))*(LOG10($AL119)-LOG10(0.0001)),(BG119-AY119)/(LOG10(IF(MROUND($AL119,2)&lt;=$AL119,MROUND($AL119,2)+2,MROUND($AL119,2)-2))-LOG10(MROUND($AL119,2)))*(LOG10($AL119)-LOG10(MROUND($AL119,2)))+AY119)</f>
        <v>#DIV/0!</v>
      </c>
      <c r="BP119" s="151" t="e">
        <f>IF($AL119&lt;2,LOOKUP(CONCATENATE($D119,IF($E119&gt;=1000,$E119,CONCATENATE(0,$E119)),"02"),SilencerParams!$E$3:$E$98,SilencerParams!X$3:X$98)/(LOG10(2)-LOG10(0.0001))*(LOG10($AL119)-LOG10(0.0001)),(BH119-AZ119)/(LOG10(IF(MROUND($AL119,2)&lt;=$AL119,MROUND($AL119,2)+2,MROUND($AL119,2)-2))-LOG10(MROUND($AL119,2)))*(LOG10($AL119)-LOG10(MROUND($AL119,2)))+AZ119)</f>
        <v>#DIV/0!</v>
      </c>
      <c r="BQ119" s="151" t="e">
        <f>IF($AL119&lt;2,LOOKUP(CONCATENATE($D119,IF($E119&gt;=1000,$E119,CONCATENATE(0,$E119)),"02"),SilencerParams!$E$3:$E$98,SilencerParams!Y$3:Y$98)/(LOG10(2)-LOG10(0.0001))*(LOG10($AL119)-LOG10(0.0001)),(BI119-BA119)/(LOG10(IF(MROUND($AL119,2)&lt;=$AL119,MROUND($AL119,2)+2,MROUND($AL119,2)-2))-LOG10(MROUND($AL119,2)))*(LOG10($AL119)-LOG10(MROUND($AL119,2)))+BA119)</f>
        <v>#DIV/0!</v>
      </c>
      <c r="BR119" s="151" t="e">
        <f>IF($AL119&lt;2,LOOKUP(CONCATENATE($D119,IF($E119&gt;=1000,$E119,CONCATENATE(0,$E119)),"02"),SilencerParams!$E$3:$E$98,SilencerParams!Z$3:Z$98)/(LOG10(2)-LOG10(0.0001))*(LOG10($AL119)-LOG10(0.0001)),(BJ119-BB119)/(LOG10(IF(MROUND($AL119,2)&lt;=$AL119,MROUND($AL119,2)+2,MROUND($AL119,2)-2))-LOG10(MROUND($AL119,2)))*(LOG10($AL119)-LOG10(MROUND($AL119,2)))+BB119)</f>
        <v>#DIV/0!</v>
      </c>
      <c r="BS119" s="24" t="e">
        <f t="shared" si="45"/>
        <v>#DIV/0!</v>
      </c>
      <c r="BT119" s="24" t="e">
        <f t="shared" si="46"/>
        <v>#DIV/0!</v>
      </c>
      <c r="BU119" s="24" t="e">
        <f t="shared" si="47"/>
        <v>#DIV/0!</v>
      </c>
      <c r="BV119" s="24" t="e">
        <f t="shared" si="48"/>
        <v>#DIV/0!</v>
      </c>
      <c r="BW119" s="24" t="e">
        <f t="shared" si="49"/>
        <v>#DIV/0!</v>
      </c>
      <c r="BX119" s="24" t="e">
        <f t="shared" si="50"/>
        <v>#DIV/0!</v>
      </c>
      <c r="BY119" s="24" t="e">
        <f t="shared" si="51"/>
        <v>#DIV/0!</v>
      </c>
      <c r="BZ119" s="24" t="e">
        <f t="shared" si="52"/>
        <v>#DIV/0!</v>
      </c>
      <c r="CA119" s="24" t="e">
        <f>10*LOG10(IF(BS119="",0,POWER(10,((BS119+'ModelParams Lw'!$O$4)/10))) +IF(BT119="",0,POWER(10,((BT119+'ModelParams Lw'!$P$4)/10))) +IF(BU119="",0,POWER(10,((BU119+'ModelParams Lw'!$Q$4)/10))) +IF(BV119="",0,POWER(10,((BV119+'ModelParams Lw'!$R$4)/10))) +IF(BW119="",0,POWER(10,((BW119+'ModelParams Lw'!$S$4)/10))) +IF(BX119="",0,POWER(10,((BX119+'ModelParams Lw'!$T$4)/10))) +IF(BY119="",0,POWER(10,((BY119+'ModelParams Lw'!$U$4)/10)))+IF(BZ119="",0,POWER(10,((BZ119+'ModelParams Lw'!$V$4)/10))))</f>
        <v>#DIV/0!</v>
      </c>
      <c r="CB119" s="24" t="e">
        <f t="shared" si="53"/>
        <v>#DIV/0!</v>
      </c>
      <c r="CC119" s="24" t="e">
        <f>(BS119-'ModelParams Lw'!O$10)/'ModelParams Lw'!O$11</f>
        <v>#DIV/0!</v>
      </c>
      <c r="CD119" s="24" t="e">
        <f>(BT119-'ModelParams Lw'!P$10)/'ModelParams Lw'!P$11</f>
        <v>#DIV/0!</v>
      </c>
      <c r="CE119" s="24" t="e">
        <f>(BU119-'ModelParams Lw'!Q$10)/'ModelParams Lw'!Q$11</f>
        <v>#DIV/0!</v>
      </c>
      <c r="CF119" s="24" t="e">
        <f>(BV119-'ModelParams Lw'!R$10)/'ModelParams Lw'!R$11</f>
        <v>#DIV/0!</v>
      </c>
      <c r="CG119" s="24" t="e">
        <f>(BW119-'ModelParams Lw'!S$10)/'ModelParams Lw'!S$11</f>
        <v>#DIV/0!</v>
      </c>
      <c r="CH119" s="24" t="e">
        <f>(BX119-'ModelParams Lw'!T$10)/'ModelParams Lw'!T$11</f>
        <v>#DIV/0!</v>
      </c>
      <c r="CI119" s="24" t="e">
        <f>(BY119-'ModelParams Lw'!U$10)/'ModelParams Lw'!U$11</f>
        <v>#DIV/0!</v>
      </c>
      <c r="CJ119" s="24" t="e">
        <f>(BZ119-'ModelParams Lw'!V$10)/'ModelParams Lw'!V$11</f>
        <v>#DIV/0!</v>
      </c>
      <c r="CK119" s="24">
        <f>IF(Calcul!$E124="SW",'ModelParams Lw'!C$18+'ModelParams Lw'!C$19*LOG(CK$3)+'ModelParams Lw'!C$20*(PI()/4*($D119/1000)^2),IF('ModelParams Lw'!C$21+'ModelParams Lw'!C$22*LOG(CK$3)+'ModelParams Lw'!C$23*(PI()/4*($D119/1000)^2)&lt;'ModelParams Lw'!C$18+'ModelParams Lw'!C$19*LOG(CK$3)+'ModelParams Lw'!C$20*(PI()/4*($D119/1000)^2),'ModelParams Lw'!C$18+'ModelParams Lw'!C$19*LOG(CK$3)+'ModelParams Lw'!C$20*(PI()/4*($D119/1000)^2),'ModelParams Lw'!C$21+'ModelParams Lw'!C$22*LOG(CK$3)+'ModelParams Lw'!C$23*(PI()/4*($D119/1000)^2)))</f>
        <v>31.246735224896717</v>
      </c>
      <c r="CL119" s="24">
        <f>IF(Calcul!$E124="SW",'ModelParams Lw'!D$18+'ModelParams Lw'!D$19*LOG(CL$3)+'ModelParams Lw'!D$20*(PI()/4*($D119/1000)^2),IF('ModelParams Lw'!D$21+'ModelParams Lw'!D$22*LOG(CL$3)+'ModelParams Lw'!D$23*(PI()/4*($D119/1000)^2)&lt;'ModelParams Lw'!D$18+'ModelParams Lw'!D$19*LOG(CL$3)+'ModelParams Lw'!D$20*(PI()/4*($D119/1000)^2),'ModelParams Lw'!D$18+'ModelParams Lw'!D$19*LOG(CL$3)+'ModelParams Lw'!D$20*(PI()/4*($D119/1000)^2),'ModelParams Lw'!D$21+'ModelParams Lw'!D$22*LOG(CL$3)+'ModelParams Lw'!D$23*(PI()/4*($D119/1000)^2)))</f>
        <v>39.203910379364636</v>
      </c>
      <c r="CM119" s="24">
        <f>IF(Calcul!$E124="SW",'ModelParams Lw'!E$18+'ModelParams Lw'!E$19*LOG(CM$3)+'ModelParams Lw'!E$20*(PI()/4*($D119/1000)^2),IF('ModelParams Lw'!E$21+'ModelParams Lw'!E$22*LOG(CM$3)+'ModelParams Lw'!E$23*(PI()/4*($D119/1000)^2)&lt;'ModelParams Lw'!E$18+'ModelParams Lw'!E$19*LOG(CM$3)+'ModelParams Lw'!E$20*(PI()/4*($D119/1000)^2),'ModelParams Lw'!E$18+'ModelParams Lw'!E$19*LOG(CM$3)+'ModelParams Lw'!E$20*(PI()/4*($D119/1000)^2),'ModelParams Lw'!E$21+'ModelParams Lw'!E$22*LOG(CM$3)+'ModelParams Lw'!E$23*(PI()/4*($D119/1000)^2)))</f>
        <v>38.761096154158118</v>
      </c>
      <c r="CN119" s="24">
        <f>IF(Calcul!$E124="SW",'ModelParams Lw'!F$18+'ModelParams Lw'!F$19*LOG(CN$3)+'ModelParams Lw'!F$20*(PI()/4*($D119/1000)^2),IF('ModelParams Lw'!F$21+'ModelParams Lw'!F$22*LOG(CN$3)+'ModelParams Lw'!F$23*(PI()/4*($D119/1000)^2)&lt;'ModelParams Lw'!F$18+'ModelParams Lw'!F$19*LOG(CN$3)+'ModelParams Lw'!F$20*(PI()/4*($D119/1000)^2),'ModelParams Lw'!F$18+'ModelParams Lw'!F$19*LOG(CN$3)+'ModelParams Lw'!F$20*(PI()/4*($D119/1000)^2),'ModelParams Lw'!F$21+'ModelParams Lw'!F$22*LOG(CN$3)+'ModelParams Lw'!F$23*(PI()/4*($D119/1000)^2)))</f>
        <v>42.457901012674256</v>
      </c>
      <c r="CO119" s="24">
        <f>IF(Calcul!$E124="SW",'ModelParams Lw'!G$18+'ModelParams Lw'!G$19*LOG(CO$3)+'ModelParams Lw'!G$20*(PI()/4*($D119/1000)^2),IF('ModelParams Lw'!G$21+'ModelParams Lw'!G$22*LOG(CO$3)+'ModelParams Lw'!G$23*(PI()/4*($D119/1000)^2)&lt;'ModelParams Lw'!G$18+'ModelParams Lw'!G$19*LOG(CO$3)+'ModelParams Lw'!G$20*(PI()/4*($D119/1000)^2),'ModelParams Lw'!G$18+'ModelParams Lw'!G$19*LOG(CO$3)+'ModelParams Lw'!G$20*(PI()/4*($D119/1000)^2),'ModelParams Lw'!G$21+'ModelParams Lw'!G$22*LOG(CO$3)+'ModelParams Lw'!G$23*(PI()/4*($D119/1000)^2)))</f>
        <v>39.983812335865188</v>
      </c>
      <c r="CP119" s="24">
        <f>IF(Calcul!$E124="SW",'ModelParams Lw'!H$18+'ModelParams Lw'!H$19*LOG(CP$3)+'ModelParams Lw'!H$20*(PI()/4*($D119/1000)^2),IF('ModelParams Lw'!H$21+'ModelParams Lw'!H$22*LOG(CP$3)+'ModelParams Lw'!H$23*(PI()/4*($D119/1000)^2)&lt;'ModelParams Lw'!H$18+'ModelParams Lw'!H$19*LOG(CP$3)+'ModelParams Lw'!H$20*(PI()/4*($D119/1000)^2),'ModelParams Lw'!H$18+'ModelParams Lw'!H$19*LOG(CP$3)+'ModelParams Lw'!H$20*(PI()/4*($D119/1000)^2),'ModelParams Lw'!H$21+'ModelParams Lw'!H$22*LOG(CP$3)+'ModelParams Lw'!H$23*(PI()/4*($D119/1000)^2)))</f>
        <v>40.306137042572608</v>
      </c>
      <c r="CQ119" s="24">
        <f>IF(Calcul!$E124="SW",'ModelParams Lw'!I$18+'ModelParams Lw'!I$19*LOG(CQ$3)+'ModelParams Lw'!I$20*(PI()/4*($D119/1000)^2),IF('ModelParams Lw'!I$21+'ModelParams Lw'!I$22*LOG(CQ$3)+'ModelParams Lw'!I$23*(PI()/4*($D119/1000)^2)&lt;'ModelParams Lw'!I$18+'ModelParams Lw'!I$19*LOG(CQ$3)+'ModelParams Lw'!I$20*(PI()/4*($D119/1000)^2),'ModelParams Lw'!I$18+'ModelParams Lw'!I$19*LOG(CQ$3)+'ModelParams Lw'!I$20*(PI()/4*($D119/1000)^2),'ModelParams Lw'!I$21+'ModelParams Lw'!I$22*LOG(CQ$3)+'ModelParams Lw'!I$23*(PI()/4*($D119/1000)^2)))</f>
        <v>35.604370798776131</v>
      </c>
      <c r="CR119" s="24">
        <f>IF(Calcul!$E124="SW",'ModelParams Lw'!J$18+'ModelParams Lw'!J$19*LOG(CR$3)+'ModelParams Lw'!J$20*(PI()/4*($D119/1000)^2),IF('ModelParams Lw'!J$21+'ModelParams Lw'!J$22*LOG(CR$3)+'ModelParams Lw'!J$23*(PI()/4*($D119/1000)^2)&lt;'ModelParams Lw'!J$18+'ModelParams Lw'!J$19*LOG(CR$3)+'ModelParams Lw'!J$20*(PI()/4*($D119/1000)^2),'ModelParams Lw'!J$18+'ModelParams Lw'!J$19*LOG(CR$3)+'ModelParams Lw'!J$20*(PI()/4*($D119/1000)^2),'ModelParams Lw'!J$21+'ModelParams Lw'!J$22*LOG(CR$3)+'ModelParams Lw'!J$23*(PI()/4*($D119/1000)^2)))</f>
        <v>26.405199060578074</v>
      </c>
      <c r="CS119" s="24" t="e">
        <f t="shared" si="30"/>
        <v>#DIV/0!</v>
      </c>
      <c r="CT119" s="24" t="e">
        <f t="shared" si="31"/>
        <v>#DIV/0!</v>
      </c>
      <c r="CU119" s="24" t="e">
        <f t="shared" si="32"/>
        <v>#DIV/0!</v>
      </c>
      <c r="CV119" s="24" t="e">
        <f t="shared" si="33"/>
        <v>#DIV/0!</v>
      </c>
      <c r="CW119" s="24" t="e">
        <f t="shared" si="34"/>
        <v>#DIV/0!</v>
      </c>
      <c r="CX119" s="24" t="e">
        <f t="shared" si="35"/>
        <v>#DIV/0!</v>
      </c>
      <c r="CY119" s="24" t="e">
        <f t="shared" si="36"/>
        <v>#DIV/0!</v>
      </c>
      <c r="CZ119" s="24" t="e">
        <f t="shared" si="37"/>
        <v>#DIV/0!</v>
      </c>
      <c r="DA119" s="24" t="e">
        <f>10*LOG10(IF(CS119="",0,POWER(10,((CS119+'ModelParams Lw'!$O$4)/10))) +IF(CT119="",0,POWER(10,((CT119+'ModelParams Lw'!$P$4)/10))) +IF(CU119="",0,POWER(10,((CU119+'ModelParams Lw'!$Q$4)/10))) +IF(CV119="",0,POWER(10,((CV119+'ModelParams Lw'!$R$4)/10))) +IF(CW119="",0,POWER(10,((CW119+'ModelParams Lw'!$S$4)/10))) +IF(CX119="",0,POWER(10,((CX119+'ModelParams Lw'!$T$4)/10))) +IF(CY119="",0,POWER(10,((CY119+'ModelParams Lw'!$U$4)/10)))+IF(CZ119="",0,POWER(10,((CZ119+'ModelParams Lw'!$V$4)/10))))</f>
        <v>#DIV/0!</v>
      </c>
      <c r="DB119" s="24" t="e">
        <f t="shared" si="54"/>
        <v>#DIV/0!</v>
      </c>
      <c r="DC119" s="24" t="e">
        <f>(CS119-'ModelParams Lw'!$O$10)/'ModelParams Lw'!$O$11</f>
        <v>#DIV/0!</v>
      </c>
      <c r="DD119" s="24" t="e">
        <f>(CT119-'ModelParams Lw'!$P$10)/'ModelParams Lw'!$P$11</f>
        <v>#DIV/0!</v>
      </c>
      <c r="DE119" s="24" t="e">
        <f>(CU119-'ModelParams Lw'!$Q$10)/'ModelParams Lw'!$Q$11</f>
        <v>#DIV/0!</v>
      </c>
      <c r="DF119" s="24" t="e">
        <f>(CV119-'ModelParams Lw'!$R$10)/'ModelParams Lw'!$R$11</f>
        <v>#DIV/0!</v>
      </c>
      <c r="DG119" s="24" t="e">
        <f>(CW119-'ModelParams Lw'!$S$10)/'ModelParams Lw'!$S$11</f>
        <v>#DIV/0!</v>
      </c>
      <c r="DH119" s="24" t="e">
        <f>(CX119-'ModelParams Lw'!$T$10)/'ModelParams Lw'!$T$11</f>
        <v>#DIV/0!</v>
      </c>
      <c r="DI119" s="24" t="e">
        <f>(CY119-'ModelParams Lw'!$U$10)/'ModelParams Lw'!$U$11</f>
        <v>#DIV/0!</v>
      </c>
      <c r="DJ119" s="24" t="e">
        <f>(CZ119-'ModelParams Lw'!$V$10)/'ModelParams Lw'!$V$11</f>
        <v>#DIV/0!</v>
      </c>
    </row>
    <row r="120" spans="1:114">
      <c r="A120" s="12">
        <f>Calcul!B122</f>
        <v>0</v>
      </c>
      <c r="B120" s="12">
        <f t="shared" si="38"/>
        <v>0</v>
      </c>
      <c r="C120" s="12">
        <f>Calcul!C122</f>
        <v>0</v>
      </c>
      <c r="D120" s="12">
        <f>Calcul!D125</f>
        <v>0</v>
      </c>
      <c r="E120" s="12">
        <f t="shared" si="39"/>
        <v>400</v>
      </c>
      <c r="F120" s="12">
        <f t="shared" si="40"/>
        <v>900</v>
      </c>
      <c r="G120" s="12" t="e">
        <f t="shared" si="41"/>
        <v>#DIV/0!</v>
      </c>
      <c r="H120" s="24" t="e">
        <f t="shared" si="42"/>
        <v>#DIV/0!</v>
      </c>
      <c r="I120" s="24">
        <f>'ModelParams Lw'!$B$6*EXP('ModelParams Lw'!$C$6*D120)</f>
        <v>-0.98585217513044054</v>
      </c>
      <c r="J120" s="24">
        <f>'ModelParams Lw'!$B$7*D120^2+'ModelParams Lw'!$C$7*D120+'ModelParams Lw'!$D$7</f>
        <v>-7.1</v>
      </c>
      <c r="K120" s="24">
        <f>'ModelParams Lw'!$B$8*D120^2+'ModelParams Lw'!$C$8*D120+'ModelParams Lw'!$D$8</f>
        <v>46.485999999999997</v>
      </c>
      <c r="L120" s="21" t="e">
        <f t="shared" si="56"/>
        <v>#DIV/0!</v>
      </c>
      <c r="M120" s="21" t="e">
        <f t="shared" si="57"/>
        <v>#DIV/0!</v>
      </c>
      <c r="N120" s="21" t="e">
        <f t="shared" si="57"/>
        <v>#DIV/0!</v>
      </c>
      <c r="O120" s="21" t="e">
        <f t="shared" si="57"/>
        <v>#DIV/0!</v>
      </c>
      <c r="P120" s="21" t="e">
        <f t="shared" si="57"/>
        <v>#DIV/0!</v>
      </c>
      <c r="Q120" s="21" t="e">
        <f t="shared" si="57"/>
        <v>#DIV/0!</v>
      </c>
      <c r="R120" s="21" t="e">
        <f t="shared" si="57"/>
        <v>#DIV/0!</v>
      </c>
      <c r="S120" s="21" t="e">
        <f t="shared" si="57"/>
        <v>#DIV/0!</v>
      </c>
      <c r="T120" s="24" t="e">
        <f>'ModelParams Lw'!$B$3+'ModelParams Lw'!$B$4*LOG10($B120/3600/(PI()/4*($D120/1000)^2))+'ModelParams Lw'!$B$5*LOG10(2*$H120/(1.2*($B120/3600/(PI()/4*($D120/1000)^2))^2))+10*LOG10($D120/1000)+L120</f>
        <v>#DIV/0!</v>
      </c>
      <c r="U120" s="24" t="e">
        <f>'ModelParams Lw'!$B$3+'ModelParams Lw'!$B$4*LOG10($B120/3600/(PI()/4*($D120/1000)^2))+'ModelParams Lw'!$B$5*LOG10(2*$H120/(1.2*($B120/3600/(PI()/4*($D120/1000)^2))^2))+10*LOG10($D120/1000)+M120</f>
        <v>#DIV/0!</v>
      </c>
      <c r="V120" s="24" t="e">
        <f>'ModelParams Lw'!$B$3+'ModelParams Lw'!$B$4*LOG10($B120/3600/(PI()/4*($D120/1000)^2))+'ModelParams Lw'!$B$5*LOG10(2*$H120/(1.2*($B120/3600/(PI()/4*($D120/1000)^2))^2))+10*LOG10($D120/1000)+N120</f>
        <v>#DIV/0!</v>
      </c>
      <c r="W120" s="24" t="e">
        <f>'ModelParams Lw'!$B$3+'ModelParams Lw'!$B$4*LOG10($B120/3600/(PI()/4*($D120/1000)^2))+'ModelParams Lw'!$B$5*LOG10(2*$H120/(1.2*($B120/3600/(PI()/4*($D120/1000)^2))^2))+10*LOG10($D120/1000)+O120</f>
        <v>#DIV/0!</v>
      </c>
      <c r="X120" s="24" t="e">
        <f>'ModelParams Lw'!$B$3+'ModelParams Lw'!$B$4*LOG10($B120/3600/(PI()/4*($D120/1000)^2))+'ModelParams Lw'!$B$5*LOG10(2*$H120/(1.2*($B120/3600/(PI()/4*($D120/1000)^2))^2))+10*LOG10($D120/1000)+P120</f>
        <v>#DIV/0!</v>
      </c>
      <c r="Y120" s="24" t="e">
        <f>'ModelParams Lw'!$B$3+'ModelParams Lw'!$B$4*LOG10($B120/3600/(PI()/4*($D120/1000)^2))+'ModelParams Lw'!$B$5*LOG10(2*$H120/(1.2*($B120/3600/(PI()/4*($D120/1000)^2))^2))+10*LOG10($D120/1000)+Q120</f>
        <v>#DIV/0!</v>
      </c>
      <c r="Z120" s="24" t="e">
        <f>'ModelParams Lw'!$B$3+'ModelParams Lw'!$B$4*LOG10($B120/3600/(PI()/4*($D120/1000)^2))+'ModelParams Lw'!$B$5*LOG10(2*$H120/(1.2*($B120/3600/(PI()/4*($D120/1000)^2))^2))+10*LOG10($D120/1000)+R120</f>
        <v>#DIV/0!</v>
      </c>
      <c r="AA120" s="24" t="e">
        <f>'ModelParams Lw'!$B$3+'ModelParams Lw'!$B$4*LOG10($B120/3600/(PI()/4*($D120/1000)^2))+'ModelParams Lw'!$B$5*LOG10(2*$H120/(1.2*($B120/3600/(PI()/4*($D120/1000)^2))^2))+10*LOG10($D120/1000)+S120</f>
        <v>#DIV/0!</v>
      </c>
      <c r="AB120" s="24" t="e">
        <f>10*LOG10(IF(T120="",0,POWER(10,((T120+'ModelParams Lw'!$O$4)/10))) +IF(U120="",0,POWER(10,((U120+'ModelParams Lw'!$P$4)/10))) +IF(V120="",0,POWER(10,((V120+'ModelParams Lw'!$Q$4)/10))) +IF(W120="",0,POWER(10,((W120+'ModelParams Lw'!$R$4)/10))) +IF(X120="",0,POWER(10,((X120+'ModelParams Lw'!$S$4)/10))) +IF(Y120="",0,POWER(10,((Y120+'ModelParams Lw'!$T$4)/10))) +IF(Z120="",0,POWER(10,((Z120+'ModelParams Lw'!$U$4)/10)))+IF(AA120="",0,POWER(10,((AA120+'ModelParams Lw'!$V$4)/10))))</f>
        <v>#DIV/0!</v>
      </c>
      <c r="AC120" s="24" t="e">
        <f t="shared" si="43"/>
        <v>#DIV/0!</v>
      </c>
      <c r="AD120" s="24" t="e">
        <f>(T120-'ModelParams Lw'!O$10)/'ModelParams Lw'!O$11</f>
        <v>#DIV/0!</v>
      </c>
      <c r="AE120" s="24" t="e">
        <f>(U120-'ModelParams Lw'!P$10)/'ModelParams Lw'!P$11</f>
        <v>#DIV/0!</v>
      </c>
      <c r="AF120" s="24" t="e">
        <f>(V120-'ModelParams Lw'!Q$10)/'ModelParams Lw'!Q$11</f>
        <v>#DIV/0!</v>
      </c>
      <c r="AG120" s="24" t="e">
        <f>(W120-'ModelParams Lw'!R$10)/'ModelParams Lw'!R$11</f>
        <v>#DIV/0!</v>
      </c>
      <c r="AH120" s="24" t="e">
        <f>(X120-'ModelParams Lw'!S$10)/'ModelParams Lw'!S$11</f>
        <v>#DIV/0!</v>
      </c>
      <c r="AI120" s="24" t="e">
        <f>(Y120-'ModelParams Lw'!T$10)/'ModelParams Lw'!T$11</f>
        <v>#DIV/0!</v>
      </c>
      <c r="AJ120" s="24" t="e">
        <f>(Z120-'ModelParams Lw'!U$10)/'ModelParams Lw'!U$11</f>
        <v>#DIV/0!</v>
      </c>
      <c r="AK120" s="24" t="e">
        <f>(AA120-'ModelParams Lw'!V$10)/'ModelParams Lw'!V$11</f>
        <v>#DIV/0!</v>
      </c>
      <c r="AL120" s="24" t="e">
        <f t="shared" si="44"/>
        <v>#DIV/0!</v>
      </c>
      <c r="AM120" s="24" t="e">
        <f>LOOKUP($G120,SilencerParams!$E$3:$E$98,SilencerParams!K$3:K$98)</f>
        <v>#DIV/0!</v>
      </c>
      <c r="AN120" s="24" t="e">
        <f>LOOKUP($G120,SilencerParams!$E$3:$E$98,SilencerParams!L$3:L$98)</f>
        <v>#DIV/0!</v>
      </c>
      <c r="AO120" s="24" t="e">
        <f>LOOKUP($G120,SilencerParams!$E$3:$E$98,SilencerParams!M$3:M$98)</f>
        <v>#DIV/0!</v>
      </c>
      <c r="AP120" s="24" t="e">
        <f>LOOKUP($G120,SilencerParams!$E$3:$E$98,SilencerParams!N$3:N$98)</f>
        <v>#DIV/0!</v>
      </c>
      <c r="AQ120" s="24" t="e">
        <f>LOOKUP($G120,SilencerParams!$E$3:$E$98,SilencerParams!O$3:O$98)</f>
        <v>#DIV/0!</v>
      </c>
      <c r="AR120" s="24" t="e">
        <f>LOOKUP($G120,SilencerParams!$E$3:$E$98,SilencerParams!P$3:P$98)</f>
        <v>#DIV/0!</v>
      </c>
      <c r="AS120" s="24" t="e">
        <f>LOOKUP($G120,SilencerParams!$E$3:$E$98,SilencerParams!Q$3:Q$98)</f>
        <v>#DIV/0!</v>
      </c>
      <c r="AT120" s="24" t="e">
        <f>LOOKUP($G120,SilencerParams!$E$3:$E$98,SilencerParams!R$3:R$98)</f>
        <v>#DIV/0!</v>
      </c>
      <c r="AU120" s="151" t="e">
        <f>LOOKUP($G120,SilencerParams!$E$3:$E$98,SilencerParams!S$3:S$98)</f>
        <v>#DIV/0!</v>
      </c>
      <c r="AV120" s="151" t="e">
        <f>LOOKUP($G120,SilencerParams!$E$3:$E$98,SilencerParams!T$3:T$98)</f>
        <v>#DIV/0!</v>
      </c>
      <c r="AW120" s="151" t="e">
        <f>LOOKUP($G120,SilencerParams!$E$3:$E$98,SilencerParams!U$3:U$98)</f>
        <v>#DIV/0!</v>
      </c>
      <c r="AX120" s="151" t="e">
        <f>LOOKUP($G120,SilencerParams!$E$3:$E$98,SilencerParams!V$3:V$98)</f>
        <v>#DIV/0!</v>
      </c>
      <c r="AY120" s="151" t="e">
        <f>LOOKUP($G120,SilencerParams!$E$3:$E$98,SilencerParams!W$3:W$98)</f>
        <v>#DIV/0!</v>
      </c>
      <c r="AZ120" s="151" t="e">
        <f>LOOKUP($G120,SilencerParams!$E$3:$E$98,SilencerParams!X$3:X$98)</f>
        <v>#DIV/0!</v>
      </c>
      <c r="BA120" s="151" t="e">
        <f>LOOKUP($G120,SilencerParams!$E$3:$E$98,SilencerParams!Y$3:Y$98)</f>
        <v>#DIV/0!</v>
      </c>
      <c r="BB120" s="151" t="e">
        <f>LOOKUP($G120,SilencerParams!$E$3:$E$98,SilencerParams!Z$3:Z$98)</f>
        <v>#DIV/0!</v>
      </c>
      <c r="BC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S$3:S$98)</f>
        <v>#DIV/0!</v>
      </c>
      <c r="BD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T$3:T$98)</f>
        <v>#DIV/0!</v>
      </c>
      <c r="BE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U$3:U$98)</f>
        <v>#DIV/0!</v>
      </c>
      <c r="BF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V$3:V$98)</f>
        <v>#DIV/0!</v>
      </c>
      <c r="BG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W$3:W$98)</f>
        <v>#DIV/0!</v>
      </c>
      <c r="BH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X$3:X$98)</f>
        <v>#DIV/0!</v>
      </c>
      <c r="BI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Y$3:Y$98)</f>
        <v>#DIV/0!</v>
      </c>
      <c r="BJ120" s="151" t="e">
        <f>LOOKUP(IF(MROUND($AL120,2)&lt;=$AL120,CONCATENATE($D120,IF($F120&gt;=1000,$F120,CONCATENATE(0,$F120)),CONCATENATE(0,MROUND($AL120,2)+2)),CONCATENATE($D120,IF($F120&gt;=1000,$F120,CONCATENATE(0,$F120)),CONCATENATE(0,MROUND($AL120,2)-2))),SilencerParams!$E$3:$E$98,SilencerParams!Z$3:Z$98)</f>
        <v>#DIV/0!</v>
      </c>
      <c r="BK120" s="151" t="e">
        <f>IF($AL120&lt;2,LOOKUP(CONCATENATE($D120,IF($E120&gt;=1000,$E120,CONCATENATE(0,$E120)),"02"),SilencerParams!$E$3:$E$98,SilencerParams!S$3:S$98)/(LOG10(2)-LOG10(0.0001))*(LOG10($AL120)-LOG10(0.0001)),(BC120-AU120)/(LOG10(IF(MROUND($AL120,2)&lt;=$AL120,MROUND($AL120,2)+2,MROUND($AL120,2)-2))-LOG10(MROUND($AL120,2)))*(LOG10($AL120)-LOG10(MROUND($AL120,2)))+AU120)</f>
        <v>#DIV/0!</v>
      </c>
      <c r="BL120" s="151" t="e">
        <f>IF($AL120&lt;2,LOOKUP(CONCATENATE($D120,IF($E120&gt;=1000,$E120,CONCATENATE(0,$E120)),"02"),SilencerParams!$E$3:$E$98,SilencerParams!T$3:T$98)/(LOG10(2)-LOG10(0.0001))*(LOG10($AL120)-LOG10(0.0001)),(BD120-AV120)/(LOG10(IF(MROUND($AL120,2)&lt;=$AL120,MROUND($AL120,2)+2,MROUND($AL120,2)-2))-LOG10(MROUND($AL120,2)))*(LOG10($AL120)-LOG10(MROUND($AL120,2)))+AV120)</f>
        <v>#DIV/0!</v>
      </c>
      <c r="BM120" s="151" t="e">
        <f>IF($AL120&lt;2,LOOKUP(CONCATENATE($D120,IF($E120&gt;=1000,$E120,CONCATENATE(0,$E120)),"02"),SilencerParams!$E$3:$E$98,SilencerParams!U$3:U$98)/(LOG10(2)-LOG10(0.0001))*(LOG10($AL120)-LOG10(0.0001)),(BE120-AW120)/(LOG10(IF(MROUND($AL120,2)&lt;=$AL120,MROUND($AL120,2)+2,MROUND($AL120,2)-2))-LOG10(MROUND($AL120,2)))*(LOG10($AL120)-LOG10(MROUND($AL120,2)))+AW120)</f>
        <v>#DIV/0!</v>
      </c>
      <c r="BN120" s="151" t="e">
        <f>IF($AL120&lt;2,LOOKUP(CONCATENATE($D120,IF($E120&gt;=1000,$E120,CONCATENATE(0,$E120)),"02"),SilencerParams!$E$3:$E$98,SilencerParams!V$3:V$98)/(LOG10(2)-LOG10(0.0001))*(LOG10($AL120)-LOG10(0.0001)),(BF120-AX120)/(LOG10(IF(MROUND($AL120,2)&lt;=$AL120,MROUND($AL120,2)+2,MROUND($AL120,2)-2))-LOG10(MROUND($AL120,2)))*(LOG10($AL120)-LOG10(MROUND($AL120,2)))+AX120)</f>
        <v>#DIV/0!</v>
      </c>
      <c r="BO120" s="151" t="e">
        <f>IF($AL120&lt;2,LOOKUP(CONCATENATE($D120,IF($E120&gt;=1000,$E120,CONCATENATE(0,$E120)),"02"),SilencerParams!$E$3:$E$98,SilencerParams!W$3:W$98)/(LOG10(2)-LOG10(0.0001))*(LOG10($AL120)-LOG10(0.0001)),(BG120-AY120)/(LOG10(IF(MROUND($AL120,2)&lt;=$AL120,MROUND($AL120,2)+2,MROUND($AL120,2)-2))-LOG10(MROUND($AL120,2)))*(LOG10($AL120)-LOG10(MROUND($AL120,2)))+AY120)</f>
        <v>#DIV/0!</v>
      </c>
      <c r="BP120" s="151" t="e">
        <f>IF($AL120&lt;2,LOOKUP(CONCATENATE($D120,IF($E120&gt;=1000,$E120,CONCATENATE(0,$E120)),"02"),SilencerParams!$E$3:$E$98,SilencerParams!X$3:X$98)/(LOG10(2)-LOG10(0.0001))*(LOG10($AL120)-LOG10(0.0001)),(BH120-AZ120)/(LOG10(IF(MROUND($AL120,2)&lt;=$AL120,MROUND($AL120,2)+2,MROUND($AL120,2)-2))-LOG10(MROUND($AL120,2)))*(LOG10($AL120)-LOG10(MROUND($AL120,2)))+AZ120)</f>
        <v>#DIV/0!</v>
      </c>
      <c r="BQ120" s="151" t="e">
        <f>IF($AL120&lt;2,LOOKUP(CONCATENATE($D120,IF($E120&gt;=1000,$E120,CONCATENATE(0,$E120)),"02"),SilencerParams!$E$3:$E$98,SilencerParams!Y$3:Y$98)/(LOG10(2)-LOG10(0.0001))*(LOG10($AL120)-LOG10(0.0001)),(BI120-BA120)/(LOG10(IF(MROUND($AL120,2)&lt;=$AL120,MROUND($AL120,2)+2,MROUND($AL120,2)-2))-LOG10(MROUND($AL120,2)))*(LOG10($AL120)-LOG10(MROUND($AL120,2)))+BA120)</f>
        <v>#DIV/0!</v>
      </c>
      <c r="BR120" s="151" t="e">
        <f>IF($AL120&lt;2,LOOKUP(CONCATENATE($D120,IF($E120&gt;=1000,$E120,CONCATENATE(0,$E120)),"02"),SilencerParams!$E$3:$E$98,SilencerParams!Z$3:Z$98)/(LOG10(2)-LOG10(0.0001))*(LOG10($AL120)-LOG10(0.0001)),(BJ120-BB120)/(LOG10(IF(MROUND($AL120,2)&lt;=$AL120,MROUND($AL120,2)+2,MROUND($AL120,2)-2))-LOG10(MROUND($AL120,2)))*(LOG10($AL120)-LOG10(MROUND($AL120,2)))+BB120)</f>
        <v>#DIV/0!</v>
      </c>
      <c r="BS120" s="24" t="e">
        <f t="shared" si="45"/>
        <v>#DIV/0!</v>
      </c>
      <c r="BT120" s="24" t="e">
        <f t="shared" si="46"/>
        <v>#DIV/0!</v>
      </c>
      <c r="BU120" s="24" t="e">
        <f t="shared" si="47"/>
        <v>#DIV/0!</v>
      </c>
      <c r="BV120" s="24" t="e">
        <f t="shared" si="48"/>
        <v>#DIV/0!</v>
      </c>
      <c r="BW120" s="24" t="e">
        <f t="shared" si="49"/>
        <v>#DIV/0!</v>
      </c>
      <c r="BX120" s="24" t="e">
        <f t="shared" si="50"/>
        <v>#DIV/0!</v>
      </c>
      <c r="BY120" s="24" t="e">
        <f t="shared" si="51"/>
        <v>#DIV/0!</v>
      </c>
      <c r="BZ120" s="24" t="e">
        <f t="shared" si="52"/>
        <v>#DIV/0!</v>
      </c>
      <c r="CA120" s="24" t="e">
        <f>10*LOG10(IF(BS120="",0,POWER(10,((BS120+'ModelParams Lw'!$O$4)/10))) +IF(BT120="",0,POWER(10,((BT120+'ModelParams Lw'!$P$4)/10))) +IF(BU120="",0,POWER(10,((BU120+'ModelParams Lw'!$Q$4)/10))) +IF(BV120="",0,POWER(10,((BV120+'ModelParams Lw'!$R$4)/10))) +IF(BW120="",0,POWER(10,((BW120+'ModelParams Lw'!$S$4)/10))) +IF(BX120="",0,POWER(10,((BX120+'ModelParams Lw'!$T$4)/10))) +IF(BY120="",0,POWER(10,((BY120+'ModelParams Lw'!$U$4)/10)))+IF(BZ120="",0,POWER(10,((BZ120+'ModelParams Lw'!$V$4)/10))))</f>
        <v>#DIV/0!</v>
      </c>
      <c r="CB120" s="24" t="e">
        <f t="shared" si="53"/>
        <v>#DIV/0!</v>
      </c>
      <c r="CC120" s="24" t="e">
        <f>(BS120-'ModelParams Lw'!O$10)/'ModelParams Lw'!O$11</f>
        <v>#DIV/0!</v>
      </c>
      <c r="CD120" s="24" t="e">
        <f>(BT120-'ModelParams Lw'!P$10)/'ModelParams Lw'!P$11</f>
        <v>#DIV/0!</v>
      </c>
      <c r="CE120" s="24" t="e">
        <f>(BU120-'ModelParams Lw'!Q$10)/'ModelParams Lw'!Q$11</f>
        <v>#DIV/0!</v>
      </c>
      <c r="CF120" s="24" t="e">
        <f>(BV120-'ModelParams Lw'!R$10)/'ModelParams Lw'!R$11</f>
        <v>#DIV/0!</v>
      </c>
      <c r="CG120" s="24" t="e">
        <f>(BW120-'ModelParams Lw'!S$10)/'ModelParams Lw'!S$11</f>
        <v>#DIV/0!</v>
      </c>
      <c r="CH120" s="24" t="e">
        <f>(BX120-'ModelParams Lw'!T$10)/'ModelParams Lw'!T$11</f>
        <v>#DIV/0!</v>
      </c>
      <c r="CI120" s="24" t="e">
        <f>(BY120-'ModelParams Lw'!U$10)/'ModelParams Lw'!U$11</f>
        <v>#DIV/0!</v>
      </c>
      <c r="CJ120" s="24" t="e">
        <f>(BZ120-'ModelParams Lw'!V$10)/'ModelParams Lw'!V$11</f>
        <v>#DIV/0!</v>
      </c>
      <c r="CK120" s="24">
        <f>IF(Calcul!$E125="SW",'ModelParams Lw'!C$18+'ModelParams Lw'!C$19*LOG(CK$3)+'ModelParams Lw'!C$20*(PI()/4*($D120/1000)^2),IF('ModelParams Lw'!C$21+'ModelParams Lw'!C$22*LOG(CK$3)+'ModelParams Lw'!C$23*(PI()/4*($D120/1000)^2)&lt;'ModelParams Lw'!C$18+'ModelParams Lw'!C$19*LOG(CK$3)+'ModelParams Lw'!C$20*(PI()/4*($D120/1000)^2),'ModelParams Lw'!C$18+'ModelParams Lw'!C$19*LOG(CK$3)+'ModelParams Lw'!C$20*(PI()/4*($D120/1000)^2),'ModelParams Lw'!C$21+'ModelParams Lw'!C$22*LOG(CK$3)+'ModelParams Lw'!C$23*(PI()/4*($D120/1000)^2)))</f>
        <v>31.246735224896717</v>
      </c>
      <c r="CL120" s="24">
        <f>IF(Calcul!$E125="SW",'ModelParams Lw'!D$18+'ModelParams Lw'!D$19*LOG(CL$3)+'ModelParams Lw'!D$20*(PI()/4*($D120/1000)^2),IF('ModelParams Lw'!D$21+'ModelParams Lw'!D$22*LOG(CL$3)+'ModelParams Lw'!D$23*(PI()/4*($D120/1000)^2)&lt;'ModelParams Lw'!D$18+'ModelParams Lw'!D$19*LOG(CL$3)+'ModelParams Lw'!D$20*(PI()/4*($D120/1000)^2),'ModelParams Lw'!D$18+'ModelParams Lw'!D$19*LOG(CL$3)+'ModelParams Lw'!D$20*(PI()/4*($D120/1000)^2),'ModelParams Lw'!D$21+'ModelParams Lw'!D$22*LOG(CL$3)+'ModelParams Lw'!D$23*(PI()/4*($D120/1000)^2)))</f>
        <v>39.203910379364636</v>
      </c>
      <c r="CM120" s="24">
        <f>IF(Calcul!$E125="SW",'ModelParams Lw'!E$18+'ModelParams Lw'!E$19*LOG(CM$3)+'ModelParams Lw'!E$20*(PI()/4*($D120/1000)^2),IF('ModelParams Lw'!E$21+'ModelParams Lw'!E$22*LOG(CM$3)+'ModelParams Lw'!E$23*(PI()/4*($D120/1000)^2)&lt;'ModelParams Lw'!E$18+'ModelParams Lw'!E$19*LOG(CM$3)+'ModelParams Lw'!E$20*(PI()/4*($D120/1000)^2),'ModelParams Lw'!E$18+'ModelParams Lw'!E$19*LOG(CM$3)+'ModelParams Lw'!E$20*(PI()/4*($D120/1000)^2),'ModelParams Lw'!E$21+'ModelParams Lw'!E$22*LOG(CM$3)+'ModelParams Lw'!E$23*(PI()/4*($D120/1000)^2)))</f>
        <v>38.761096154158118</v>
      </c>
      <c r="CN120" s="24">
        <f>IF(Calcul!$E125="SW",'ModelParams Lw'!F$18+'ModelParams Lw'!F$19*LOG(CN$3)+'ModelParams Lw'!F$20*(PI()/4*($D120/1000)^2),IF('ModelParams Lw'!F$21+'ModelParams Lw'!F$22*LOG(CN$3)+'ModelParams Lw'!F$23*(PI()/4*($D120/1000)^2)&lt;'ModelParams Lw'!F$18+'ModelParams Lw'!F$19*LOG(CN$3)+'ModelParams Lw'!F$20*(PI()/4*($D120/1000)^2),'ModelParams Lw'!F$18+'ModelParams Lw'!F$19*LOG(CN$3)+'ModelParams Lw'!F$20*(PI()/4*($D120/1000)^2),'ModelParams Lw'!F$21+'ModelParams Lw'!F$22*LOG(CN$3)+'ModelParams Lw'!F$23*(PI()/4*($D120/1000)^2)))</f>
        <v>42.457901012674256</v>
      </c>
      <c r="CO120" s="24">
        <f>IF(Calcul!$E125="SW",'ModelParams Lw'!G$18+'ModelParams Lw'!G$19*LOG(CO$3)+'ModelParams Lw'!G$20*(PI()/4*($D120/1000)^2),IF('ModelParams Lw'!G$21+'ModelParams Lw'!G$22*LOG(CO$3)+'ModelParams Lw'!G$23*(PI()/4*($D120/1000)^2)&lt;'ModelParams Lw'!G$18+'ModelParams Lw'!G$19*LOG(CO$3)+'ModelParams Lw'!G$20*(PI()/4*($D120/1000)^2),'ModelParams Lw'!G$18+'ModelParams Lw'!G$19*LOG(CO$3)+'ModelParams Lw'!G$20*(PI()/4*($D120/1000)^2),'ModelParams Lw'!G$21+'ModelParams Lw'!G$22*LOG(CO$3)+'ModelParams Lw'!G$23*(PI()/4*($D120/1000)^2)))</f>
        <v>39.983812335865188</v>
      </c>
      <c r="CP120" s="24">
        <f>IF(Calcul!$E125="SW",'ModelParams Lw'!H$18+'ModelParams Lw'!H$19*LOG(CP$3)+'ModelParams Lw'!H$20*(PI()/4*($D120/1000)^2),IF('ModelParams Lw'!H$21+'ModelParams Lw'!H$22*LOG(CP$3)+'ModelParams Lw'!H$23*(PI()/4*($D120/1000)^2)&lt;'ModelParams Lw'!H$18+'ModelParams Lw'!H$19*LOG(CP$3)+'ModelParams Lw'!H$20*(PI()/4*($D120/1000)^2),'ModelParams Lw'!H$18+'ModelParams Lw'!H$19*LOG(CP$3)+'ModelParams Lw'!H$20*(PI()/4*($D120/1000)^2),'ModelParams Lw'!H$21+'ModelParams Lw'!H$22*LOG(CP$3)+'ModelParams Lw'!H$23*(PI()/4*($D120/1000)^2)))</f>
        <v>40.306137042572608</v>
      </c>
      <c r="CQ120" s="24">
        <f>IF(Calcul!$E125="SW",'ModelParams Lw'!I$18+'ModelParams Lw'!I$19*LOG(CQ$3)+'ModelParams Lw'!I$20*(PI()/4*($D120/1000)^2),IF('ModelParams Lw'!I$21+'ModelParams Lw'!I$22*LOG(CQ$3)+'ModelParams Lw'!I$23*(PI()/4*($D120/1000)^2)&lt;'ModelParams Lw'!I$18+'ModelParams Lw'!I$19*LOG(CQ$3)+'ModelParams Lw'!I$20*(PI()/4*($D120/1000)^2),'ModelParams Lw'!I$18+'ModelParams Lw'!I$19*LOG(CQ$3)+'ModelParams Lw'!I$20*(PI()/4*($D120/1000)^2),'ModelParams Lw'!I$21+'ModelParams Lw'!I$22*LOG(CQ$3)+'ModelParams Lw'!I$23*(PI()/4*($D120/1000)^2)))</f>
        <v>35.604370798776131</v>
      </c>
      <c r="CR120" s="24">
        <f>IF(Calcul!$E125="SW",'ModelParams Lw'!J$18+'ModelParams Lw'!J$19*LOG(CR$3)+'ModelParams Lw'!J$20*(PI()/4*($D120/1000)^2),IF('ModelParams Lw'!J$21+'ModelParams Lw'!J$22*LOG(CR$3)+'ModelParams Lw'!J$23*(PI()/4*($D120/1000)^2)&lt;'ModelParams Lw'!J$18+'ModelParams Lw'!J$19*LOG(CR$3)+'ModelParams Lw'!J$20*(PI()/4*($D120/1000)^2),'ModelParams Lw'!J$18+'ModelParams Lw'!J$19*LOG(CR$3)+'ModelParams Lw'!J$20*(PI()/4*($D120/1000)^2),'ModelParams Lw'!J$21+'ModelParams Lw'!J$22*LOG(CR$3)+'ModelParams Lw'!J$23*(PI()/4*($D120/1000)^2)))</f>
        <v>26.405199060578074</v>
      </c>
      <c r="CS120" s="24" t="e">
        <f t="shared" si="30"/>
        <v>#DIV/0!</v>
      </c>
      <c r="CT120" s="24" t="e">
        <f t="shared" si="31"/>
        <v>#DIV/0!</v>
      </c>
      <c r="CU120" s="24" t="e">
        <f t="shared" si="32"/>
        <v>#DIV/0!</v>
      </c>
      <c r="CV120" s="24" t="e">
        <f t="shared" si="33"/>
        <v>#DIV/0!</v>
      </c>
      <c r="CW120" s="24" t="e">
        <f t="shared" si="34"/>
        <v>#DIV/0!</v>
      </c>
      <c r="CX120" s="24" t="e">
        <f t="shared" si="35"/>
        <v>#DIV/0!</v>
      </c>
      <c r="CY120" s="24" t="e">
        <f t="shared" si="36"/>
        <v>#DIV/0!</v>
      </c>
      <c r="CZ120" s="24" t="e">
        <f t="shared" si="37"/>
        <v>#DIV/0!</v>
      </c>
      <c r="DA120" s="24" t="e">
        <f>10*LOG10(IF(CS120="",0,POWER(10,((CS120+'ModelParams Lw'!$O$4)/10))) +IF(CT120="",0,POWER(10,((CT120+'ModelParams Lw'!$P$4)/10))) +IF(CU120="",0,POWER(10,((CU120+'ModelParams Lw'!$Q$4)/10))) +IF(CV120="",0,POWER(10,((CV120+'ModelParams Lw'!$R$4)/10))) +IF(CW120="",0,POWER(10,((CW120+'ModelParams Lw'!$S$4)/10))) +IF(CX120="",0,POWER(10,((CX120+'ModelParams Lw'!$T$4)/10))) +IF(CY120="",0,POWER(10,((CY120+'ModelParams Lw'!$U$4)/10)))+IF(CZ120="",0,POWER(10,((CZ120+'ModelParams Lw'!$V$4)/10))))</f>
        <v>#DIV/0!</v>
      </c>
      <c r="DB120" s="24" t="e">
        <f t="shared" si="54"/>
        <v>#DIV/0!</v>
      </c>
      <c r="DC120" s="24" t="e">
        <f>(CS120-'ModelParams Lw'!$O$10)/'ModelParams Lw'!$O$11</f>
        <v>#DIV/0!</v>
      </c>
      <c r="DD120" s="24" t="e">
        <f>(CT120-'ModelParams Lw'!$P$10)/'ModelParams Lw'!$P$11</f>
        <v>#DIV/0!</v>
      </c>
      <c r="DE120" s="24" t="e">
        <f>(CU120-'ModelParams Lw'!$Q$10)/'ModelParams Lw'!$Q$11</f>
        <v>#DIV/0!</v>
      </c>
      <c r="DF120" s="24" t="e">
        <f>(CV120-'ModelParams Lw'!$R$10)/'ModelParams Lw'!$R$11</f>
        <v>#DIV/0!</v>
      </c>
      <c r="DG120" s="24" t="e">
        <f>(CW120-'ModelParams Lw'!$S$10)/'ModelParams Lw'!$S$11</f>
        <v>#DIV/0!</v>
      </c>
      <c r="DH120" s="24" t="e">
        <f>(CX120-'ModelParams Lw'!$T$10)/'ModelParams Lw'!$T$11</f>
        <v>#DIV/0!</v>
      </c>
      <c r="DI120" s="24" t="e">
        <f>(CY120-'ModelParams Lw'!$U$10)/'ModelParams Lw'!$U$11</f>
        <v>#DIV/0!</v>
      </c>
      <c r="DJ120" s="24" t="e">
        <f>(CZ120-'ModelParams Lw'!$V$10)/'ModelParams Lw'!$V$11</f>
        <v>#DIV/0!</v>
      </c>
    </row>
    <row r="121" spans="1:114">
      <c r="A121" s="12">
        <f>Calcul!B123</f>
        <v>0</v>
      </c>
      <c r="B121" s="12">
        <f t="shared" si="38"/>
        <v>0</v>
      </c>
      <c r="C121" s="12">
        <f>Calcul!C123</f>
        <v>0</v>
      </c>
      <c r="D121" s="12">
        <f>Calcul!D126</f>
        <v>0</v>
      </c>
      <c r="E121" s="12">
        <f t="shared" si="39"/>
        <v>400</v>
      </c>
      <c r="F121" s="12">
        <f t="shared" si="40"/>
        <v>900</v>
      </c>
      <c r="G121" s="12" t="e">
        <f t="shared" si="41"/>
        <v>#DIV/0!</v>
      </c>
      <c r="H121" s="24" t="e">
        <f t="shared" si="42"/>
        <v>#DIV/0!</v>
      </c>
      <c r="I121" s="24">
        <f>'ModelParams Lw'!$B$6*EXP('ModelParams Lw'!$C$6*D121)</f>
        <v>-0.98585217513044054</v>
      </c>
      <c r="J121" s="24">
        <f>'ModelParams Lw'!$B$7*D121^2+'ModelParams Lw'!$C$7*D121+'ModelParams Lw'!$D$7</f>
        <v>-7.1</v>
      </c>
      <c r="K121" s="24">
        <f>'ModelParams Lw'!$B$8*D121^2+'ModelParams Lw'!$C$8*D121+'ModelParams Lw'!$D$8</f>
        <v>46.485999999999997</v>
      </c>
      <c r="L121" s="21" t="e">
        <f t="shared" si="56"/>
        <v>#DIV/0!</v>
      </c>
      <c r="M121" s="21" t="e">
        <f t="shared" si="57"/>
        <v>#DIV/0!</v>
      </c>
      <c r="N121" s="21" t="e">
        <f t="shared" si="57"/>
        <v>#DIV/0!</v>
      </c>
      <c r="O121" s="21" t="e">
        <f t="shared" si="57"/>
        <v>#DIV/0!</v>
      </c>
      <c r="P121" s="21" t="e">
        <f t="shared" si="57"/>
        <v>#DIV/0!</v>
      </c>
      <c r="Q121" s="21" t="e">
        <f t="shared" si="57"/>
        <v>#DIV/0!</v>
      </c>
      <c r="R121" s="21" t="e">
        <f t="shared" si="57"/>
        <v>#DIV/0!</v>
      </c>
      <c r="S121" s="21" t="e">
        <f t="shared" si="57"/>
        <v>#DIV/0!</v>
      </c>
      <c r="T121" s="24" t="e">
        <f>'ModelParams Lw'!$B$3+'ModelParams Lw'!$B$4*LOG10($B121/3600/(PI()/4*($D121/1000)^2))+'ModelParams Lw'!$B$5*LOG10(2*$H121/(1.2*($B121/3600/(PI()/4*($D121/1000)^2))^2))+10*LOG10($D121/1000)+L121</f>
        <v>#DIV/0!</v>
      </c>
      <c r="U121" s="24" t="e">
        <f>'ModelParams Lw'!$B$3+'ModelParams Lw'!$B$4*LOG10($B121/3600/(PI()/4*($D121/1000)^2))+'ModelParams Lw'!$B$5*LOG10(2*$H121/(1.2*($B121/3600/(PI()/4*($D121/1000)^2))^2))+10*LOG10($D121/1000)+M121</f>
        <v>#DIV/0!</v>
      </c>
      <c r="V121" s="24" t="e">
        <f>'ModelParams Lw'!$B$3+'ModelParams Lw'!$B$4*LOG10($B121/3600/(PI()/4*($D121/1000)^2))+'ModelParams Lw'!$B$5*LOG10(2*$H121/(1.2*($B121/3600/(PI()/4*($D121/1000)^2))^2))+10*LOG10($D121/1000)+N121</f>
        <v>#DIV/0!</v>
      </c>
      <c r="W121" s="24" t="e">
        <f>'ModelParams Lw'!$B$3+'ModelParams Lw'!$B$4*LOG10($B121/3600/(PI()/4*($D121/1000)^2))+'ModelParams Lw'!$B$5*LOG10(2*$H121/(1.2*($B121/3600/(PI()/4*($D121/1000)^2))^2))+10*LOG10($D121/1000)+O121</f>
        <v>#DIV/0!</v>
      </c>
      <c r="X121" s="24" t="e">
        <f>'ModelParams Lw'!$B$3+'ModelParams Lw'!$B$4*LOG10($B121/3600/(PI()/4*($D121/1000)^2))+'ModelParams Lw'!$B$5*LOG10(2*$H121/(1.2*($B121/3600/(PI()/4*($D121/1000)^2))^2))+10*LOG10($D121/1000)+P121</f>
        <v>#DIV/0!</v>
      </c>
      <c r="Y121" s="24" t="e">
        <f>'ModelParams Lw'!$B$3+'ModelParams Lw'!$B$4*LOG10($B121/3600/(PI()/4*($D121/1000)^2))+'ModelParams Lw'!$B$5*LOG10(2*$H121/(1.2*($B121/3600/(PI()/4*($D121/1000)^2))^2))+10*LOG10($D121/1000)+Q121</f>
        <v>#DIV/0!</v>
      </c>
      <c r="Z121" s="24" t="e">
        <f>'ModelParams Lw'!$B$3+'ModelParams Lw'!$B$4*LOG10($B121/3600/(PI()/4*($D121/1000)^2))+'ModelParams Lw'!$B$5*LOG10(2*$H121/(1.2*($B121/3600/(PI()/4*($D121/1000)^2))^2))+10*LOG10($D121/1000)+R121</f>
        <v>#DIV/0!</v>
      </c>
      <c r="AA121" s="24" t="e">
        <f>'ModelParams Lw'!$B$3+'ModelParams Lw'!$B$4*LOG10($B121/3600/(PI()/4*($D121/1000)^2))+'ModelParams Lw'!$B$5*LOG10(2*$H121/(1.2*($B121/3600/(PI()/4*($D121/1000)^2))^2))+10*LOG10($D121/1000)+S121</f>
        <v>#DIV/0!</v>
      </c>
      <c r="AB121" s="24" t="e">
        <f>10*LOG10(IF(T121="",0,POWER(10,((T121+'ModelParams Lw'!$O$4)/10))) +IF(U121="",0,POWER(10,((U121+'ModelParams Lw'!$P$4)/10))) +IF(V121="",0,POWER(10,((V121+'ModelParams Lw'!$Q$4)/10))) +IF(W121="",0,POWER(10,((W121+'ModelParams Lw'!$R$4)/10))) +IF(X121="",0,POWER(10,((X121+'ModelParams Lw'!$S$4)/10))) +IF(Y121="",0,POWER(10,((Y121+'ModelParams Lw'!$T$4)/10))) +IF(Z121="",0,POWER(10,((Z121+'ModelParams Lw'!$U$4)/10)))+IF(AA121="",0,POWER(10,((AA121+'ModelParams Lw'!$V$4)/10))))</f>
        <v>#DIV/0!</v>
      </c>
      <c r="AC121" s="24" t="e">
        <f t="shared" si="43"/>
        <v>#DIV/0!</v>
      </c>
      <c r="AD121" s="24" t="e">
        <f>(T121-'ModelParams Lw'!O$10)/'ModelParams Lw'!O$11</f>
        <v>#DIV/0!</v>
      </c>
      <c r="AE121" s="24" t="e">
        <f>(U121-'ModelParams Lw'!P$10)/'ModelParams Lw'!P$11</f>
        <v>#DIV/0!</v>
      </c>
      <c r="AF121" s="24" t="e">
        <f>(V121-'ModelParams Lw'!Q$10)/'ModelParams Lw'!Q$11</f>
        <v>#DIV/0!</v>
      </c>
      <c r="AG121" s="24" t="e">
        <f>(W121-'ModelParams Lw'!R$10)/'ModelParams Lw'!R$11</f>
        <v>#DIV/0!</v>
      </c>
      <c r="AH121" s="24" t="e">
        <f>(X121-'ModelParams Lw'!S$10)/'ModelParams Lw'!S$11</f>
        <v>#DIV/0!</v>
      </c>
      <c r="AI121" s="24" t="e">
        <f>(Y121-'ModelParams Lw'!T$10)/'ModelParams Lw'!T$11</f>
        <v>#DIV/0!</v>
      </c>
      <c r="AJ121" s="24" t="e">
        <f>(Z121-'ModelParams Lw'!U$10)/'ModelParams Lw'!U$11</f>
        <v>#DIV/0!</v>
      </c>
      <c r="AK121" s="24" t="e">
        <f>(AA121-'ModelParams Lw'!V$10)/'ModelParams Lw'!V$11</f>
        <v>#DIV/0!</v>
      </c>
      <c r="AL121" s="24" t="e">
        <f t="shared" si="44"/>
        <v>#DIV/0!</v>
      </c>
      <c r="AM121" s="24" t="e">
        <f>LOOKUP($G121,SilencerParams!$E$3:$E$98,SilencerParams!K$3:K$98)</f>
        <v>#DIV/0!</v>
      </c>
      <c r="AN121" s="24" t="e">
        <f>LOOKUP($G121,SilencerParams!$E$3:$E$98,SilencerParams!L$3:L$98)</f>
        <v>#DIV/0!</v>
      </c>
      <c r="AO121" s="24" t="e">
        <f>LOOKUP($G121,SilencerParams!$E$3:$E$98,SilencerParams!M$3:M$98)</f>
        <v>#DIV/0!</v>
      </c>
      <c r="AP121" s="24" t="e">
        <f>LOOKUP($G121,SilencerParams!$E$3:$E$98,SilencerParams!N$3:N$98)</f>
        <v>#DIV/0!</v>
      </c>
      <c r="AQ121" s="24" t="e">
        <f>LOOKUP($G121,SilencerParams!$E$3:$E$98,SilencerParams!O$3:O$98)</f>
        <v>#DIV/0!</v>
      </c>
      <c r="AR121" s="24" t="e">
        <f>LOOKUP($G121,SilencerParams!$E$3:$E$98,SilencerParams!P$3:P$98)</f>
        <v>#DIV/0!</v>
      </c>
      <c r="AS121" s="24" t="e">
        <f>LOOKUP($G121,SilencerParams!$E$3:$E$98,SilencerParams!Q$3:Q$98)</f>
        <v>#DIV/0!</v>
      </c>
      <c r="AT121" s="24" t="e">
        <f>LOOKUP($G121,SilencerParams!$E$3:$E$98,SilencerParams!R$3:R$98)</f>
        <v>#DIV/0!</v>
      </c>
      <c r="AU121" s="151" t="e">
        <f>LOOKUP($G121,SilencerParams!$E$3:$E$98,SilencerParams!S$3:S$98)</f>
        <v>#DIV/0!</v>
      </c>
      <c r="AV121" s="151" t="e">
        <f>LOOKUP($G121,SilencerParams!$E$3:$E$98,SilencerParams!T$3:T$98)</f>
        <v>#DIV/0!</v>
      </c>
      <c r="AW121" s="151" t="e">
        <f>LOOKUP($G121,SilencerParams!$E$3:$E$98,SilencerParams!U$3:U$98)</f>
        <v>#DIV/0!</v>
      </c>
      <c r="AX121" s="151" t="e">
        <f>LOOKUP($G121,SilencerParams!$E$3:$E$98,SilencerParams!V$3:V$98)</f>
        <v>#DIV/0!</v>
      </c>
      <c r="AY121" s="151" t="e">
        <f>LOOKUP($G121,SilencerParams!$E$3:$E$98,SilencerParams!W$3:W$98)</f>
        <v>#DIV/0!</v>
      </c>
      <c r="AZ121" s="151" t="e">
        <f>LOOKUP($G121,SilencerParams!$E$3:$E$98,SilencerParams!X$3:X$98)</f>
        <v>#DIV/0!</v>
      </c>
      <c r="BA121" s="151" t="e">
        <f>LOOKUP($G121,SilencerParams!$E$3:$E$98,SilencerParams!Y$3:Y$98)</f>
        <v>#DIV/0!</v>
      </c>
      <c r="BB121" s="151" t="e">
        <f>LOOKUP($G121,SilencerParams!$E$3:$E$98,SilencerParams!Z$3:Z$98)</f>
        <v>#DIV/0!</v>
      </c>
      <c r="BC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S$3:S$98)</f>
        <v>#DIV/0!</v>
      </c>
      <c r="BD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T$3:T$98)</f>
        <v>#DIV/0!</v>
      </c>
      <c r="BE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U$3:U$98)</f>
        <v>#DIV/0!</v>
      </c>
      <c r="BF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V$3:V$98)</f>
        <v>#DIV/0!</v>
      </c>
      <c r="BG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W$3:W$98)</f>
        <v>#DIV/0!</v>
      </c>
      <c r="BH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X$3:X$98)</f>
        <v>#DIV/0!</v>
      </c>
      <c r="BI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Y$3:Y$98)</f>
        <v>#DIV/0!</v>
      </c>
      <c r="BJ121" s="151" t="e">
        <f>LOOKUP(IF(MROUND($AL121,2)&lt;=$AL121,CONCATENATE($D121,IF($F121&gt;=1000,$F121,CONCATENATE(0,$F121)),CONCATENATE(0,MROUND($AL121,2)+2)),CONCATENATE($D121,IF($F121&gt;=1000,$F121,CONCATENATE(0,$F121)),CONCATENATE(0,MROUND($AL121,2)-2))),SilencerParams!$E$3:$E$98,SilencerParams!Z$3:Z$98)</f>
        <v>#DIV/0!</v>
      </c>
      <c r="BK121" s="151" t="e">
        <f>IF($AL121&lt;2,LOOKUP(CONCATENATE($D121,IF($E121&gt;=1000,$E121,CONCATENATE(0,$E121)),"02"),SilencerParams!$E$3:$E$98,SilencerParams!S$3:S$98)/(LOG10(2)-LOG10(0.0001))*(LOG10($AL121)-LOG10(0.0001)),(BC121-AU121)/(LOG10(IF(MROUND($AL121,2)&lt;=$AL121,MROUND($AL121,2)+2,MROUND($AL121,2)-2))-LOG10(MROUND($AL121,2)))*(LOG10($AL121)-LOG10(MROUND($AL121,2)))+AU121)</f>
        <v>#DIV/0!</v>
      </c>
      <c r="BL121" s="151" t="e">
        <f>IF($AL121&lt;2,LOOKUP(CONCATENATE($D121,IF($E121&gt;=1000,$E121,CONCATENATE(0,$E121)),"02"),SilencerParams!$E$3:$E$98,SilencerParams!T$3:T$98)/(LOG10(2)-LOG10(0.0001))*(LOG10($AL121)-LOG10(0.0001)),(BD121-AV121)/(LOG10(IF(MROUND($AL121,2)&lt;=$AL121,MROUND($AL121,2)+2,MROUND($AL121,2)-2))-LOG10(MROUND($AL121,2)))*(LOG10($AL121)-LOG10(MROUND($AL121,2)))+AV121)</f>
        <v>#DIV/0!</v>
      </c>
      <c r="BM121" s="151" t="e">
        <f>IF($AL121&lt;2,LOOKUP(CONCATENATE($D121,IF($E121&gt;=1000,$E121,CONCATENATE(0,$E121)),"02"),SilencerParams!$E$3:$E$98,SilencerParams!U$3:U$98)/(LOG10(2)-LOG10(0.0001))*(LOG10($AL121)-LOG10(0.0001)),(BE121-AW121)/(LOG10(IF(MROUND($AL121,2)&lt;=$AL121,MROUND($AL121,2)+2,MROUND($AL121,2)-2))-LOG10(MROUND($AL121,2)))*(LOG10($AL121)-LOG10(MROUND($AL121,2)))+AW121)</f>
        <v>#DIV/0!</v>
      </c>
      <c r="BN121" s="151" t="e">
        <f>IF($AL121&lt;2,LOOKUP(CONCATENATE($D121,IF($E121&gt;=1000,$E121,CONCATENATE(0,$E121)),"02"),SilencerParams!$E$3:$E$98,SilencerParams!V$3:V$98)/(LOG10(2)-LOG10(0.0001))*(LOG10($AL121)-LOG10(0.0001)),(BF121-AX121)/(LOG10(IF(MROUND($AL121,2)&lt;=$AL121,MROUND($AL121,2)+2,MROUND($AL121,2)-2))-LOG10(MROUND($AL121,2)))*(LOG10($AL121)-LOG10(MROUND($AL121,2)))+AX121)</f>
        <v>#DIV/0!</v>
      </c>
      <c r="BO121" s="151" t="e">
        <f>IF($AL121&lt;2,LOOKUP(CONCATENATE($D121,IF($E121&gt;=1000,$E121,CONCATENATE(0,$E121)),"02"),SilencerParams!$E$3:$E$98,SilencerParams!W$3:W$98)/(LOG10(2)-LOG10(0.0001))*(LOG10($AL121)-LOG10(0.0001)),(BG121-AY121)/(LOG10(IF(MROUND($AL121,2)&lt;=$AL121,MROUND($AL121,2)+2,MROUND($AL121,2)-2))-LOG10(MROUND($AL121,2)))*(LOG10($AL121)-LOG10(MROUND($AL121,2)))+AY121)</f>
        <v>#DIV/0!</v>
      </c>
      <c r="BP121" s="151" t="e">
        <f>IF($AL121&lt;2,LOOKUP(CONCATENATE($D121,IF($E121&gt;=1000,$E121,CONCATENATE(0,$E121)),"02"),SilencerParams!$E$3:$E$98,SilencerParams!X$3:X$98)/(LOG10(2)-LOG10(0.0001))*(LOG10($AL121)-LOG10(0.0001)),(BH121-AZ121)/(LOG10(IF(MROUND($AL121,2)&lt;=$AL121,MROUND($AL121,2)+2,MROUND($AL121,2)-2))-LOG10(MROUND($AL121,2)))*(LOG10($AL121)-LOG10(MROUND($AL121,2)))+AZ121)</f>
        <v>#DIV/0!</v>
      </c>
      <c r="BQ121" s="151" t="e">
        <f>IF($AL121&lt;2,LOOKUP(CONCATENATE($D121,IF($E121&gt;=1000,$E121,CONCATENATE(0,$E121)),"02"),SilencerParams!$E$3:$E$98,SilencerParams!Y$3:Y$98)/(LOG10(2)-LOG10(0.0001))*(LOG10($AL121)-LOG10(0.0001)),(BI121-BA121)/(LOG10(IF(MROUND($AL121,2)&lt;=$AL121,MROUND($AL121,2)+2,MROUND($AL121,2)-2))-LOG10(MROUND($AL121,2)))*(LOG10($AL121)-LOG10(MROUND($AL121,2)))+BA121)</f>
        <v>#DIV/0!</v>
      </c>
      <c r="BR121" s="151" t="e">
        <f>IF($AL121&lt;2,LOOKUP(CONCATENATE($D121,IF($E121&gt;=1000,$E121,CONCATENATE(0,$E121)),"02"),SilencerParams!$E$3:$E$98,SilencerParams!Z$3:Z$98)/(LOG10(2)-LOG10(0.0001))*(LOG10($AL121)-LOG10(0.0001)),(BJ121-BB121)/(LOG10(IF(MROUND($AL121,2)&lt;=$AL121,MROUND($AL121,2)+2,MROUND($AL121,2)-2))-LOG10(MROUND($AL121,2)))*(LOG10($AL121)-LOG10(MROUND($AL121,2)))+BB121)</f>
        <v>#DIV/0!</v>
      </c>
      <c r="BS121" s="24" t="e">
        <f t="shared" si="45"/>
        <v>#DIV/0!</v>
      </c>
      <c r="BT121" s="24" t="e">
        <f t="shared" si="46"/>
        <v>#DIV/0!</v>
      </c>
      <c r="BU121" s="24" t="e">
        <f t="shared" si="47"/>
        <v>#DIV/0!</v>
      </c>
      <c r="BV121" s="24" t="e">
        <f t="shared" si="48"/>
        <v>#DIV/0!</v>
      </c>
      <c r="BW121" s="24" t="e">
        <f t="shared" si="49"/>
        <v>#DIV/0!</v>
      </c>
      <c r="BX121" s="24" t="e">
        <f t="shared" si="50"/>
        <v>#DIV/0!</v>
      </c>
      <c r="BY121" s="24" t="e">
        <f t="shared" si="51"/>
        <v>#DIV/0!</v>
      </c>
      <c r="BZ121" s="24" t="e">
        <f t="shared" si="52"/>
        <v>#DIV/0!</v>
      </c>
      <c r="CA121" s="24" t="e">
        <f>10*LOG10(IF(BS121="",0,POWER(10,((BS121+'ModelParams Lw'!$O$4)/10))) +IF(BT121="",0,POWER(10,((BT121+'ModelParams Lw'!$P$4)/10))) +IF(BU121="",0,POWER(10,((BU121+'ModelParams Lw'!$Q$4)/10))) +IF(BV121="",0,POWER(10,((BV121+'ModelParams Lw'!$R$4)/10))) +IF(BW121="",0,POWER(10,((BW121+'ModelParams Lw'!$S$4)/10))) +IF(BX121="",0,POWER(10,((BX121+'ModelParams Lw'!$T$4)/10))) +IF(BY121="",0,POWER(10,((BY121+'ModelParams Lw'!$U$4)/10)))+IF(BZ121="",0,POWER(10,((BZ121+'ModelParams Lw'!$V$4)/10))))</f>
        <v>#DIV/0!</v>
      </c>
      <c r="CB121" s="24" t="e">
        <f t="shared" si="53"/>
        <v>#DIV/0!</v>
      </c>
      <c r="CC121" s="24" t="e">
        <f>(BS121-'ModelParams Lw'!O$10)/'ModelParams Lw'!O$11</f>
        <v>#DIV/0!</v>
      </c>
      <c r="CD121" s="24" t="e">
        <f>(BT121-'ModelParams Lw'!P$10)/'ModelParams Lw'!P$11</f>
        <v>#DIV/0!</v>
      </c>
      <c r="CE121" s="24" t="e">
        <f>(BU121-'ModelParams Lw'!Q$10)/'ModelParams Lw'!Q$11</f>
        <v>#DIV/0!</v>
      </c>
      <c r="CF121" s="24" t="e">
        <f>(BV121-'ModelParams Lw'!R$10)/'ModelParams Lw'!R$11</f>
        <v>#DIV/0!</v>
      </c>
      <c r="CG121" s="24" t="e">
        <f>(BW121-'ModelParams Lw'!S$10)/'ModelParams Lw'!S$11</f>
        <v>#DIV/0!</v>
      </c>
      <c r="CH121" s="24" t="e">
        <f>(BX121-'ModelParams Lw'!T$10)/'ModelParams Lw'!T$11</f>
        <v>#DIV/0!</v>
      </c>
      <c r="CI121" s="24" t="e">
        <f>(BY121-'ModelParams Lw'!U$10)/'ModelParams Lw'!U$11</f>
        <v>#DIV/0!</v>
      </c>
      <c r="CJ121" s="24" t="e">
        <f>(BZ121-'ModelParams Lw'!V$10)/'ModelParams Lw'!V$11</f>
        <v>#DIV/0!</v>
      </c>
      <c r="CK121" s="24">
        <f>IF(Calcul!$E126="SW",'ModelParams Lw'!C$18+'ModelParams Lw'!C$19*LOG(CK$3)+'ModelParams Lw'!C$20*(PI()/4*($D121/1000)^2),IF('ModelParams Lw'!C$21+'ModelParams Lw'!C$22*LOG(CK$3)+'ModelParams Lw'!C$23*(PI()/4*($D121/1000)^2)&lt;'ModelParams Lw'!C$18+'ModelParams Lw'!C$19*LOG(CK$3)+'ModelParams Lw'!C$20*(PI()/4*($D121/1000)^2),'ModelParams Lw'!C$18+'ModelParams Lw'!C$19*LOG(CK$3)+'ModelParams Lw'!C$20*(PI()/4*($D121/1000)^2),'ModelParams Lw'!C$21+'ModelParams Lw'!C$22*LOG(CK$3)+'ModelParams Lw'!C$23*(PI()/4*($D121/1000)^2)))</f>
        <v>31.246735224896717</v>
      </c>
      <c r="CL121" s="24">
        <f>IF(Calcul!$E126="SW",'ModelParams Lw'!D$18+'ModelParams Lw'!D$19*LOG(CL$3)+'ModelParams Lw'!D$20*(PI()/4*($D121/1000)^2),IF('ModelParams Lw'!D$21+'ModelParams Lw'!D$22*LOG(CL$3)+'ModelParams Lw'!D$23*(PI()/4*($D121/1000)^2)&lt;'ModelParams Lw'!D$18+'ModelParams Lw'!D$19*LOG(CL$3)+'ModelParams Lw'!D$20*(PI()/4*($D121/1000)^2),'ModelParams Lw'!D$18+'ModelParams Lw'!D$19*LOG(CL$3)+'ModelParams Lw'!D$20*(PI()/4*($D121/1000)^2),'ModelParams Lw'!D$21+'ModelParams Lw'!D$22*LOG(CL$3)+'ModelParams Lw'!D$23*(PI()/4*($D121/1000)^2)))</f>
        <v>39.203910379364636</v>
      </c>
      <c r="CM121" s="24">
        <f>IF(Calcul!$E126="SW",'ModelParams Lw'!E$18+'ModelParams Lw'!E$19*LOG(CM$3)+'ModelParams Lw'!E$20*(PI()/4*($D121/1000)^2),IF('ModelParams Lw'!E$21+'ModelParams Lw'!E$22*LOG(CM$3)+'ModelParams Lw'!E$23*(PI()/4*($D121/1000)^2)&lt;'ModelParams Lw'!E$18+'ModelParams Lw'!E$19*LOG(CM$3)+'ModelParams Lw'!E$20*(PI()/4*($D121/1000)^2),'ModelParams Lw'!E$18+'ModelParams Lw'!E$19*LOG(CM$3)+'ModelParams Lw'!E$20*(PI()/4*($D121/1000)^2),'ModelParams Lw'!E$21+'ModelParams Lw'!E$22*LOG(CM$3)+'ModelParams Lw'!E$23*(PI()/4*($D121/1000)^2)))</f>
        <v>38.761096154158118</v>
      </c>
      <c r="CN121" s="24">
        <f>IF(Calcul!$E126="SW",'ModelParams Lw'!F$18+'ModelParams Lw'!F$19*LOG(CN$3)+'ModelParams Lw'!F$20*(PI()/4*($D121/1000)^2),IF('ModelParams Lw'!F$21+'ModelParams Lw'!F$22*LOG(CN$3)+'ModelParams Lw'!F$23*(PI()/4*($D121/1000)^2)&lt;'ModelParams Lw'!F$18+'ModelParams Lw'!F$19*LOG(CN$3)+'ModelParams Lw'!F$20*(PI()/4*($D121/1000)^2),'ModelParams Lw'!F$18+'ModelParams Lw'!F$19*LOG(CN$3)+'ModelParams Lw'!F$20*(PI()/4*($D121/1000)^2),'ModelParams Lw'!F$21+'ModelParams Lw'!F$22*LOG(CN$3)+'ModelParams Lw'!F$23*(PI()/4*($D121/1000)^2)))</f>
        <v>42.457901012674256</v>
      </c>
      <c r="CO121" s="24">
        <f>IF(Calcul!$E126="SW",'ModelParams Lw'!G$18+'ModelParams Lw'!G$19*LOG(CO$3)+'ModelParams Lw'!G$20*(PI()/4*($D121/1000)^2),IF('ModelParams Lw'!G$21+'ModelParams Lw'!G$22*LOG(CO$3)+'ModelParams Lw'!G$23*(PI()/4*($D121/1000)^2)&lt;'ModelParams Lw'!G$18+'ModelParams Lw'!G$19*LOG(CO$3)+'ModelParams Lw'!G$20*(PI()/4*($D121/1000)^2),'ModelParams Lw'!G$18+'ModelParams Lw'!G$19*LOG(CO$3)+'ModelParams Lw'!G$20*(PI()/4*($D121/1000)^2),'ModelParams Lw'!G$21+'ModelParams Lw'!G$22*LOG(CO$3)+'ModelParams Lw'!G$23*(PI()/4*($D121/1000)^2)))</f>
        <v>39.983812335865188</v>
      </c>
      <c r="CP121" s="24">
        <f>IF(Calcul!$E126="SW",'ModelParams Lw'!H$18+'ModelParams Lw'!H$19*LOG(CP$3)+'ModelParams Lw'!H$20*(PI()/4*($D121/1000)^2),IF('ModelParams Lw'!H$21+'ModelParams Lw'!H$22*LOG(CP$3)+'ModelParams Lw'!H$23*(PI()/4*($D121/1000)^2)&lt;'ModelParams Lw'!H$18+'ModelParams Lw'!H$19*LOG(CP$3)+'ModelParams Lw'!H$20*(PI()/4*($D121/1000)^2),'ModelParams Lw'!H$18+'ModelParams Lw'!H$19*LOG(CP$3)+'ModelParams Lw'!H$20*(PI()/4*($D121/1000)^2),'ModelParams Lw'!H$21+'ModelParams Lw'!H$22*LOG(CP$3)+'ModelParams Lw'!H$23*(PI()/4*($D121/1000)^2)))</f>
        <v>40.306137042572608</v>
      </c>
      <c r="CQ121" s="24">
        <f>IF(Calcul!$E126="SW",'ModelParams Lw'!I$18+'ModelParams Lw'!I$19*LOG(CQ$3)+'ModelParams Lw'!I$20*(PI()/4*($D121/1000)^2),IF('ModelParams Lw'!I$21+'ModelParams Lw'!I$22*LOG(CQ$3)+'ModelParams Lw'!I$23*(PI()/4*($D121/1000)^2)&lt;'ModelParams Lw'!I$18+'ModelParams Lw'!I$19*LOG(CQ$3)+'ModelParams Lw'!I$20*(PI()/4*($D121/1000)^2),'ModelParams Lw'!I$18+'ModelParams Lw'!I$19*LOG(CQ$3)+'ModelParams Lw'!I$20*(PI()/4*($D121/1000)^2),'ModelParams Lw'!I$21+'ModelParams Lw'!I$22*LOG(CQ$3)+'ModelParams Lw'!I$23*(PI()/4*($D121/1000)^2)))</f>
        <v>35.604370798776131</v>
      </c>
      <c r="CR121" s="24">
        <f>IF(Calcul!$E126="SW",'ModelParams Lw'!J$18+'ModelParams Lw'!J$19*LOG(CR$3)+'ModelParams Lw'!J$20*(PI()/4*($D121/1000)^2),IF('ModelParams Lw'!J$21+'ModelParams Lw'!J$22*LOG(CR$3)+'ModelParams Lw'!J$23*(PI()/4*($D121/1000)^2)&lt;'ModelParams Lw'!J$18+'ModelParams Lw'!J$19*LOG(CR$3)+'ModelParams Lw'!J$20*(PI()/4*($D121/1000)^2),'ModelParams Lw'!J$18+'ModelParams Lw'!J$19*LOG(CR$3)+'ModelParams Lw'!J$20*(PI()/4*($D121/1000)^2),'ModelParams Lw'!J$21+'ModelParams Lw'!J$22*LOG(CR$3)+'ModelParams Lw'!J$23*(PI()/4*($D121/1000)^2)))</f>
        <v>26.405199060578074</v>
      </c>
      <c r="CS121" s="24" t="e">
        <f t="shared" si="30"/>
        <v>#DIV/0!</v>
      </c>
      <c r="CT121" s="24" t="e">
        <f t="shared" si="31"/>
        <v>#DIV/0!</v>
      </c>
      <c r="CU121" s="24" t="e">
        <f t="shared" si="32"/>
        <v>#DIV/0!</v>
      </c>
      <c r="CV121" s="24" t="e">
        <f t="shared" si="33"/>
        <v>#DIV/0!</v>
      </c>
      <c r="CW121" s="24" t="e">
        <f t="shared" si="34"/>
        <v>#DIV/0!</v>
      </c>
      <c r="CX121" s="24" t="e">
        <f t="shared" si="35"/>
        <v>#DIV/0!</v>
      </c>
      <c r="CY121" s="24" t="e">
        <f t="shared" si="36"/>
        <v>#DIV/0!</v>
      </c>
      <c r="CZ121" s="24" t="e">
        <f t="shared" si="37"/>
        <v>#DIV/0!</v>
      </c>
      <c r="DA121" s="24" t="e">
        <f>10*LOG10(IF(CS121="",0,POWER(10,((CS121+'ModelParams Lw'!$O$4)/10))) +IF(CT121="",0,POWER(10,((CT121+'ModelParams Lw'!$P$4)/10))) +IF(CU121="",0,POWER(10,((CU121+'ModelParams Lw'!$Q$4)/10))) +IF(CV121="",0,POWER(10,((CV121+'ModelParams Lw'!$R$4)/10))) +IF(CW121="",0,POWER(10,((CW121+'ModelParams Lw'!$S$4)/10))) +IF(CX121="",0,POWER(10,((CX121+'ModelParams Lw'!$T$4)/10))) +IF(CY121="",0,POWER(10,((CY121+'ModelParams Lw'!$U$4)/10)))+IF(CZ121="",0,POWER(10,((CZ121+'ModelParams Lw'!$V$4)/10))))</f>
        <v>#DIV/0!</v>
      </c>
      <c r="DB121" s="24" t="e">
        <f t="shared" si="54"/>
        <v>#DIV/0!</v>
      </c>
      <c r="DC121" s="24" t="e">
        <f>(CS121-'ModelParams Lw'!$O$10)/'ModelParams Lw'!$O$11</f>
        <v>#DIV/0!</v>
      </c>
      <c r="DD121" s="24" t="e">
        <f>(CT121-'ModelParams Lw'!$P$10)/'ModelParams Lw'!$P$11</f>
        <v>#DIV/0!</v>
      </c>
      <c r="DE121" s="24" t="e">
        <f>(CU121-'ModelParams Lw'!$Q$10)/'ModelParams Lw'!$Q$11</f>
        <v>#DIV/0!</v>
      </c>
      <c r="DF121" s="24" t="e">
        <f>(CV121-'ModelParams Lw'!$R$10)/'ModelParams Lw'!$R$11</f>
        <v>#DIV/0!</v>
      </c>
      <c r="DG121" s="24" t="e">
        <f>(CW121-'ModelParams Lw'!$S$10)/'ModelParams Lw'!$S$11</f>
        <v>#DIV/0!</v>
      </c>
      <c r="DH121" s="24" t="e">
        <f>(CX121-'ModelParams Lw'!$T$10)/'ModelParams Lw'!$T$11</f>
        <v>#DIV/0!</v>
      </c>
      <c r="DI121" s="24" t="e">
        <f>(CY121-'ModelParams Lw'!$U$10)/'ModelParams Lw'!$U$11</f>
        <v>#DIV/0!</v>
      </c>
      <c r="DJ121" s="24" t="e">
        <f>(CZ121-'ModelParams Lw'!$V$10)/'ModelParams Lw'!$V$11</f>
        <v>#DIV/0!</v>
      </c>
    </row>
    <row r="122" spans="1:114">
      <c r="A122" s="12">
        <f>Calcul!B124</f>
        <v>0</v>
      </c>
      <c r="B122" s="12">
        <f t="shared" si="38"/>
        <v>0</v>
      </c>
      <c r="C122" s="12">
        <f>Calcul!C124</f>
        <v>0</v>
      </c>
      <c r="D122" s="12">
        <f>Calcul!D127</f>
        <v>0</v>
      </c>
      <c r="E122" s="12">
        <f t="shared" si="39"/>
        <v>400</v>
      </c>
      <c r="F122" s="12">
        <f t="shared" si="40"/>
        <v>900</v>
      </c>
      <c r="G122" s="12" t="e">
        <f t="shared" si="41"/>
        <v>#DIV/0!</v>
      </c>
      <c r="H122" s="24" t="e">
        <f t="shared" si="42"/>
        <v>#DIV/0!</v>
      </c>
      <c r="I122" s="24">
        <f>'ModelParams Lw'!$B$6*EXP('ModelParams Lw'!$C$6*D122)</f>
        <v>-0.98585217513044054</v>
      </c>
      <c r="J122" s="24">
        <f>'ModelParams Lw'!$B$7*D122^2+'ModelParams Lw'!$C$7*D122+'ModelParams Lw'!$D$7</f>
        <v>-7.1</v>
      </c>
      <c r="K122" s="24">
        <f>'ModelParams Lw'!$B$8*D122^2+'ModelParams Lw'!$C$8*D122+'ModelParams Lw'!$D$8</f>
        <v>46.485999999999997</v>
      </c>
      <c r="L122" s="21" t="e">
        <f t="shared" si="56"/>
        <v>#DIV/0!</v>
      </c>
      <c r="M122" s="21" t="e">
        <f t="shared" si="57"/>
        <v>#DIV/0!</v>
      </c>
      <c r="N122" s="21" t="e">
        <f t="shared" si="57"/>
        <v>#DIV/0!</v>
      </c>
      <c r="O122" s="21" t="e">
        <f t="shared" si="57"/>
        <v>#DIV/0!</v>
      </c>
      <c r="P122" s="21" t="e">
        <f t="shared" si="57"/>
        <v>#DIV/0!</v>
      </c>
      <c r="Q122" s="21" t="e">
        <f t="shared" si="57"/>
        <v>#DIV/0!</v>
      </c>
      <c r="R122" s="21" t="e">
        <f t="shared" si="57"/>
        <v>#DIV/0!</v>
      </c>
      <c r="S122" s="21" t="e">
        <f t="shared" si="57"/>
        <v>#DIV/0!</v>
      </c>
      <c r="T122" s="24" t="e">
        <f>'ModelParams Lw'!$B$3+'ModelParams Lw'!$B$4*LOG10($B122/3600/(PI()/4*($D122/1000)^2))+'ModelParams Lw'!$B$5*LOG10(2*$H122/(1.2*($B122/3600/(PI()/4*($D122/1000)^2))^2))+10*LOG10($D122/1000)+L122</f>
        <v>#DIV/0!</v>
      </c>
      <c r="U122" s="24" t="e">
        <f>'ModelParams Lw'!$B$3+'ModelParams Lw'!$B$4*LOG10($B122/3600/(PI()/4*($D122/1000)^2))+'ModelParams Lw'!$B$5*LOG10(2*$H122/(1.2*($B122/3600/(PI()/4*($D122/1000)^2))^2))+10*LOG10($D122/1000)+M122</f>
        <v>#DIV/0!</v>
      </c>
      <c r="V122" s="24" t="e">
        <f>'ModelParams Lw'!$B$3+'ModelParams Lw'!$B$4*LOG10($B122/3600/(PI()/4*($D122/1000)^2))+'ModelParams Lw'!$B$5*LOG10(2*$H122/(1.2*($B122/3600/(PI()/4*($D122/1000)^2))^2))+10*LOG10($D122/1000)+N122</f>
        <v>#DIV/0!</v>
      </c>
      <c r="W122" s="24" t="e">
        <f>'ModelParams Lw'!$B$3+'ModelParams Lw'!$B$4*LOG10($B122/3600/(PI()/4*($D122/1000)^2))+'ModelParams Lw'!$B$5*LOG10(2*$H122/(1.2*($B122/3600/(PI()/4*($D122/1000)^2))^2))+10*LOG10($D122/1000)+O122</f>
        <v>#DIV/0!</v>
      </c>
      <c r="X122" s="24" t="e">
        <f>'ModelParams Lw'!$B$3+'ModelParams Lw'!$B$4*LOG10($B122/3600/(PI()/4*($D122/1000)^2))+'ModelParams Lw'!$B$5*LOG10(2*$H122/(1.2*($B122/3600/(PI()/4*($D122/1000)^2))^2))+10*LOG10($D122/1000)+P122</f>
        <v>#DIV/0!</v>
      </c>
      <c r="Y122" s="24" t="e">
        <f>'ModelParams Lw'!$B$3+'ModelParams Lw'!$B$4*LOG10($B122/3600/(PI()/4*($D122/1000)^2))+'ModelParams Lw'!$B$5*LOG10(2*$H122/(1.2*($B122/3600/(PI()/4*($D122/1000)^2))^2))+10*LOG10($D122/1000)+Q122</f>
        <v>#DIV/0!</v>
      </c>
      <c r="Z122" s="24" t="e">
        <f>'ModelParams Lw'!$B$3+'ModelParams Lw'!$B$4*LOG10($B122/3600/(PI()/4*($D122/1000)^2))+'ModelParams Lw'!$B$5*LOG10(2*$H122/(1.2*($B122/3600/(PI()/4*($D122/1000)^2))^2))+10*LOG10($D122/1000)+R122</f>
        <v>#DIV/0!</v>
      </c>
      <c r="AA122" s="24" t="e">
        <f>'ModelParams Lw'!$B$3+'ModelParams Lw'!$B$4*LOG10($B122/3600/(PI()/4*($D122/1000)^2))+'ModelParams Lw'!$B$5*LOG10(2*$H122/(1.2*($B122/3600/(PI()/4*($D122/1000)^2))^2))+10*LOG10($D122/1000)+S122</f>
        <v>#DIV/0!</v>
      </c>
      <c r="AB122" s="24" t="e">
        <f>10*LOG10(IF(T122="",0,POWER(10,((T122+'ModelParams Lw'!$O$4)/10))) +IF(U122="",0,POWER(10,((U122+'ModelParams Lw'!$P$4)/10))) +IF(V122="",0,POWER(10,((V122+'ModelParams Lw'!$Q$4)/10))) +IF(W122="",0,POWER(10,((W122+'ModelParams Lw'!$R$4)/10))) +IF(X122="",0,POWER(10,((X122+'ModelParams Lw'!$S$4)/10))) +IF(Y122="",0,POWER(10,((Y122+'ModelParams Lw'!$T$4)/10))) +IF(Z122="",0,POWER(10,((Z122+'ModelParams Lw'!$U$4)/10)))+IF(AA122="",0,POWER(10,((AA122+'ModelParams Lw'!$V$4)/10))))</f>
        <v>#DIV/0!</v>
      </c>
      <c r="AC122" s="24" t="e">
        <f t="shared" si="43"/>
        <v>#DIV/0!</v>
      </c>
      <c r="AD122" s="24" t="e">
        <f>(T122-'ModelParams Lw'!O$10)/'ModelParams Lw'!O$11</f>
        <v>#DIV/0!</v>
      </c>
      <c r="AE122" s="24" t="e">
        <f>(U122-'ModelParams Lw'!P$10)/'ModelParams Lw'!P$11</f>
        <v>#DIV/0!</v>
      </c>
      <c r="AF122" s="24" t="e">
        <f>(V122-'ModelParams Lw'!Q$10)/'ModelParams Lw'!Q$11</f>
        <v>#DIV/0!</v>
      </c>
      <c r="AG122" s="24" t="e">
        <f>(W122-'ModelParams Lw'!R$10)/'ModelParams Lw'!R$11</f>
        <v>#DIV/0!</v>
      </c>
      <c r="AH122" s="24" t="e">
        <f>(X122-'ModelParams Lw'!S$10)/'ModelParams Lw'!S$11</f>
        <v>#DIV/0!</v>
      </c>
      <c r="AI122" s="24" t="e">
        <f>(Y122-'ModelParams Lw'!T$10)/'ModelParams Lw'!T$11</f>
        <v>#DIV/0!</v>
      </c>
      <c r="AJ122" s="24" t="e">
        <f>(Z122-'ModelParams Lw'!U$10)/'ModelParams Lw'!U$11</f>
        <v>#DIV/0!</v>
      </c>
      <c r="AK122" s="24" t="e">
        <f>(AA122-'ModelParams Lw'!V$10)/'ModelParams Lw'!V$11</f>
        <v>#DIV/0!</v>
      </c>
      <c r="AL122" s="24" t="e">
        <f t="shared" si="44"/>
        <v>#DIV/0!</v>
      </c>
      <c r="AM122" s="24" t="e">
        <f>LOOKUP($G122,SilencerParams!$E$3:$E$98,SilencerParams!K$3:K$98)</f>
        <v>#DIV/0!</v>
      </c>
      <c r="AN122" s="24" t="e">
        <f>LOOKUP($G122,SilencerParams!$E$3:$E$98,SilencerParams!L$3:L$98)</f>
        <v>#DIV/0!</v>
      </c>
      <c r="AO122" s="24" t="e">
        <f>LOOKUP($G122,SilencerParams!$E$3:$E$98,SilencerParams!M$3:M$98)</f>
        <v>#DIV/0!</v>
      </c>
      <c r="AP122" s="24" t="e">
        <f>LOOKUP($G122,SilencerParams!$E$3:$E$98,SilencerParams!N$3:N$98)</f>
        <v>#DIV/0!</v>
      </c>
      <c r="AQ122" s="24" t="e">
        <f>LOOKUP($G122,SilencerParams!$E$3:$E$98,SilencerParams!O$3:O$98)</f>
        <v>#DIV/0!</v>
      </c>
      <c r="AR122" s="24" t="e">
        <f>LOOKUP($G122,SilencerParams!$E$3:$E$98,SilencerParams!P$3:P$98)</f>
        <v>#DIV/0!</v>
      </c>
      <c r="AS122" s="24" t="e">
        <f>LOOKUP($G122,SilencerParams!$E$3:$E$98,SilencerParams!Q$3:Q$98)</f>
        <v>#DIV/0!</v>
      </c>
      <c r="AT122" s="24" t="e">
        <f>LOOKUP($G122,SilencerParams!$E$3:$E$98,SilencerParams!R$3:R$98)</f>
        <v>#DIV/0!</v>
      </c>
      <c r="AU122" s="151" t="e">
        <f>LOOKUP($G122,SilencerParams!$E$3:$E$98,SilencerParams!S$3:S$98)</f>
        <v>#DIV/0!</v>
      </c>
      <c r="AV122" s="151" t="e">
        <f>LOOKUP($G122,SilencerParams!$E$3:$E$98,SilencerParams!T$3:T$98)</f>
        <v>#DIV/0!</v>
      </c>
      <c r="AW122" s="151" t="e">
        <f>LOOKUP($G122,SilencerParams!$E$3:$E$98,SilencerParams!U$3:U$98)</f>
        <v>#DIV/0!</v>
      </c>
      <c r="AX122" s="151" t="e">
        <f>LOOKUP($G122,SilencerParams!$E$3:$E$98,SilencerParams!V$3:V$98)</f>
        <v>#DIV/0!</v>
      </c>
      <c r="AY122" s="151" t="e">
        <f>LOOKUP($G122,SilencerParams!$E$3:$E$98,SilencerParams!W$3:W$98)</f>
        <v>#DIV/0!</v>
      </c>
      <c r="AZ122" s="151" t="e">
        <f>LOOKUP($G122,SilencerParams!$E$3:$E$98,SilencerParams!X$3:X$98)</f>
        <v>#DIV/0!</v>
      </c>
      <c r="BA122" s="151" t="e">
        <f>LOOKUP($G122,SilencerParams!$E$3:$E$98,SilencerParams!Y$3:Y$98)</f>
        <v>#DIV/0!</v>
      </c>
      <c r="BB122" s="151" t="e">
        <f>LOOKUP($G122,SilencerParams!$E$3:$E$98,SilencerParams!Z$3:Z$98)</f>
        <v>#DIV/0!</v>
      </c>
      <c r="BC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S$3:S$98)</f>
        <v>#DIV/0!</v>
      </c>
      <c r="BD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T$3:T$98)</f>
        <v>#DIV/0!</v>
      </c>
      <c r="BE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U$3:U$98)</f>
        <v>#DIV/0!</v>
      </c>
      <c r="BF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V$3:V$98)</f>
        <v>#DIV/0!</v>
      </c>
      <c r="BG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W$3:W$98)</f>
        <v>#DIV/0!</v>
      </c>
      <c r="BH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X$3:X$98)</f>
        <v>#DIV/0!</v>
      </c>
      <c r="BI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Y$3:Y$98)</f>
        <v>#DIV/0!</v>
      </c>
      <c r="BJ122" s="151" t="e">
        <f>LOOKUP(IF(MROUND($AL122,2)&lt;=$AL122,CONCATENATE($D122,IF($F122&gt;=1000,$F122,CONCATENATE(0,$F122)),CONCATENATE(0,MROUND($AL122,2)+2)),CONCATENATE($D122,IF($F122&gt;=1000,$F122,CONCATENATE(0,$F122)),CONCATENATE(0,MROUND($AL122,2)-2))),SilencerParams!$E$3:$E$98,SilencerParams!Z$3:Z$98)</f>
        <v>#DIV/0!</v>
      </c>
      <c r="BK122" s="151" t="e">
        <f>IF($AL122&lt;2,LOOKUP(CONCATENATE($D122,IF($E122&gt;=1000,$E122,CONCATENATE(0,$E122)),"02"),SilencerParams!$E$3:$E$98,SilencerParams!S$3:S$98)/(LOG10(2)-LOG10(0.0001))*(LOG10($AL122)-LOG10(0.0001)),(BC122-AU122)/(LOG10(IF(MROUND($AL122,2)&lt;=$AL122,MROUND($AL122,2)+2,MROUND($AL122,2)-2))-LOG10(MROUND($AL122,2)))*(LOG10($AL122)-LOG10(MROUND($AL122,2)))+AU122)</f>
        <v>#DIV/0!</v>
      </c>
      <c r="BL122" s="151" t="e">
        <f>IF($AL122&lt;2,LOOKUP(CONCATENATE($D122,IF($E122&gt;=1000,$E122,CONCATENATE(0,$E122)),"02"),SilencerParams!$E$3:$E$98,SilencerParams!T$3:T$98)/(LOG10(2)-LOG10(0.0001))*(LOG10($AL122)-LOG10(0.0001)),(BD122-AV122)/(LOG10(IF(MROUND($AL122,2)&lt;=$AL122,MROUND($AL122,2)+2,MROUND($AL122,2)-2))-LOG10(MROUND($AL122,2)))*(LOG10($AL122)-LOG10(MROUND($AL122,2)))+AV122)</f>
        <v>#DIV/0!</v>
      </c>
      <c r="BM122" s="151" t="e">
        <f>IF($AL122&lt;2,LOOKUP(CONCATENATE($D122,IF($E122&gt;=1000,$E122,CONCATENATE(0,$E122)),"02"),SilencerParams!$E$3:$E$98,SilencerParams!U$3:U$98)/(LOG10(2)-LOG10(0.0001))*(LOG10($AL122)-LOG10(0.0001)),(BE122-AW122)/(LOG10(IF(MROUND($AL122,2)&lt;=$AL122,MROUND($AL122,2)+2,MROUND($AL122,2)-2))-LOG10(MROUND($AL122,2)))*(LOG10($AL122)-LOG10(MROUND($AL122,2)))+AW122)</f>
        <v>#DIV/0!</v>
      </c>
      <c r="BN122" s="151" t="e">
        <f>IF($AL122&lt;2,LOOKUP(CONCATENATE($D122,IF($E122&gt;=1000,$E122,CONCATENATE(0,$E122)),"02"),SilencerParams!$E$3:$E$98,SilencerParams!V$3:V$98)/(LOG10(2)-LOG10(0.0001))*(LOG10($AL122)-LOG10(0.0001)),(BF122-AX122)/(LOG10(IF(MROUND($AL122,2)&lt;=$AL122,MROUND($AL122,2)+2,MROUND($AL122,2)-2))-LOG10(MROUND($AL122,2)))*(LOG10($AL122)-LOG10(MROUND($AL122,2)))+AX122)</f>
        <v>#DIV/0!</v>
      </c>
      <c r="BO122" s="151" t="e">
        <f>IF($AL122&lt;2,LOOKUP(CONCATENATE($D122,IF($E122&gt;=1000,$E122,CONCATENATE(0,$E122)),"02"),SilencerParams!$E$3:$E$98,SilencerParams!W$3:W$98)/(LOG10(2)-LOG10(0.0001))*(LOG10($AL122)-LOG10(0.0001)),(BG122-AY122)/(LOG10(IF(MROUND($AL122,2)&lt;=$AL122,MROUND($AL122,2)+2,MROUND($AL122,2)-2))-LOG10(MROUND($AL122,2)))*(LOG10($AL122)-LOG10(MROUND($AL122,2)))+AY122)</f>
        <v>#DIV/0!</v>
      </c>
      <c r="BP122" s="151" t="e">
        <f>IF($AL122&lt;2,LOOKUP(CONCATENATE($D122,IF($E122&gt;=1000,$E122,CONCATENATE(0,$E122)),"02"),SilencerParams!$E$3:$E$98,SilencerParams!X$3:X$98)/(LOG10(2)-LOG10(0.0001))*(LOG10($AL122)-LOG10(0.0001)),(BH122-AZ122)/(LOG10(IF(MROUND($AL122,2)&lt;=$AL122,MROUND($AL122,2)+2,MROUND($AL122,2)-2))-LOG10(MROUND($AL122,2)))*(LOG10($AL122)-LOG10(MROUND($AL122,2)))+AZ122)</f>
        <v>#DIV/0!</v>
      </c>
      <c r="BQ122" s="151" t="e">
        <f>IF($AL122&lt;2,LOOKUP(CONCATENATE($D122,IF($E122&gt;=1000,$E122,CONCATENATE(0,$E122)),"02"),SilencerParams!$E$3:$E$98,SilencerParams!Y$3:Y$98)/(LOG10(2)-LOG10(0.0001))*(LOG10($AL122)-LOG10(0.0001)),(BI122-BA122)/(LOG10(IF(MROUND($AL122,2)&lt;=$AL122,MROUND($AL122,2)+2,MROUND($AL122,2)-2))-LOG10(MROUND($AL122,2)))*(LOG10($AL122)-LOG10(MROUND($AL122,2)))+BA122)</f>
        <v>#DIV/0!</v>
      </c>
      <c r="BR122" s="151" t="e">
        <f>IF($AL122&lt;2,LOOKUP(CONCATENATE($D122,IF($E122&gt;=1000,$E122,CONCATENATE(0,$E122)),"02"),SilencerParams!$E$3:$E$98,SilencerParams!Z$3:Z$98)/(LOG10(2)-LOG10(0.0001))*(LOG10($AL122)-LOG10(0.0001)),(BJ122-BB122)/(LOG10(IF(MROUND($AL122,2)&lt;=$AL122,MROUND($AL122,2)+2,MROUND($AL122,2)-2))-LOG10(MROUND($AL122,2)))*(LOG10($AL122)-LOG10(MROUND($AL122,2)))+BB122)</f>
        <v>#DIV/0!</v>
      </c>
      <c r="BS122" s="24" t="e">
        <f t="shared" si="45"/>
        <v>#DIV/0!</v>
      </c>
      <c r="BT122" s="24" t="e">
        <f t="shared" si="46"/>
        <v>#DIV/0!</v>
      </c>
      <c r="BU122" s="24" t="e">
        <f t="shared" si="47"/>
        <v>#DIV/0!</v>
      </c>
      <c r="BV122" s="24" t="e">
        <f t="shared" si="48"/>
        <v>#DIV/0!</v>
      </c>
      <c r="BW122" s="24" t="e">
        <f t="shared" si="49"/>
        <v>#DIV/0!</v>
      </c>
      <c r="BX122" s="24" t="e">
        <f t="shared" si="50"/>
        <v>#DIV/0!</v>
      </c>
      <c r="BY122" s="24" t="e">
        <f t="shared" si="51"/>
        <v>#DIV/0!</v>
      </c>
      <c r="BZ122" s="24" t="e">
        <f t="shared" si="52"/>
        <v>#DIV/0!</v>
      </c>
      <c r="CA122" s="24" t="e">
        <f>10*LOG10(IF(BS122="",0,POWER(10,((BS122+'ModelParams Lw'!$O$4)/10))) +IF(BT122="",0,POWER(10,((BT122+'ModelParams Lw'!$P$4)/10))) +IF(BU122="",0,POWER(10,((BU122+'ModelParams Lw'!$Q$4)/10))) +IF(BV122="",0,POWER(10,((BV122+'ModelParams Lw'!$R$4)/10))) +IF(BW122="",0,POWER(10,((BW122+'ModelParams Lw'!$S$4)/10))) +IF(BX122="",0,POWER(10,((BX122+'ModelParams Lw'!$T$4)/10))) +IF(BY122="",0,POWER(10,((BY122+'ModelParams Lw'!$U$4)/10)))+IF(BZ122="",0,POWER(10,((BZ122+'ModelParams Lw'!$V$4)/10))))</f>
        <v>#DIV/0!</v>
      </c>
      <c r="CB122" s="24" t="e">
        <f t="shared" si="53"/>
        <v>#DIV/0!</v>
      </c>
      <c r="CC122" s="24" t="e">
        <f>(BS122-'ModelParams Lw'!O$10)/'ModelParams Lw'!O$11</f>
        <v>#DIV/0!</v>
      </c>
      <c r="CD122" s="24" t="e">
        <f>(BT122-'ModelParams Lw'!P$10)/'ModelParams Lw'!P$11</f>
        <v>#DIV/0!</v>
      </c>
      <c r="CE122" s="24" t="e">
        <f>(BU122-'ModelParams Lw'!Q$10)/'ModelParams Lw'!Q$11</f>
        <v>#DIV/0!</v>
      </c>
      <c r="CF122" s="24" t="e">
        <f>(BV122-'ModelParams Lw'!R$10)/'ModelParams Lw'!R$11</f>
        <v>#DIV/0!</v>
      </c>
      <c r="CG122" s="24" t="e">
        <f>(BW122-'ModelParams Lw'!S$10)/'ModelParams Lw'!S$11</f>
        <v>#DIV/0!</v>
      </c>
      <c r="CH122" s="24" t="e">
        <f>(BX122-'ModelParams Lw'!T$10)/'ModelParams Lw'!T$11</f>
        <v>#DIV/0!</v>
      </c>
      <c r="CI122" s="24" t="e">
        <f>(BY122-'ModelParams Lw'!U$10)/'ModelParams Lw'!U$11</f>
        <v>#DIV/0!</v>
      </c>
      <c r="CJ122" s="24" t="e">
        <f>(BZ122-'ModelParams Lw'!V$10)/'ModelParams Lw'!V$11</f>
        <v>#DIV/0!</v>
      </c>
      <c r="CK122" s="24">
        <f>IF(Calcul!$E127="SW",'ModelParams Lw'!C$18+'ModelParams Lw'!C$19*LOG(CK$3)+'ModelParams Lw'!C$20*(PI()/4*($D122/1000)^2),IF('ModelParams Lw'!C$21+'ModelParams Lw'!C$22*LOG(CK$3)+'ModelParams Lw'!C$23*(PI()/4*($D122/1000)^2)&lt;'ModelParams Lw'!C$18+'ModelParams Lw'!C$19*LOG(CK$3)+'ModelParams Lw'!C$20*(PI()/4*($D122/1000)^2),'ModelParams Lw'!C$18+'ModelParams Lw'!C$19*LOG(CK$3)+'ModelParams Lw'!C$20*(PI()/4*($D122/1000)^2),'ModelParams Lw'!C$21+'ModelParams Lw'!C$22*LOG(CK$3)+'ModelParams Lw'!C$23*(PI()/4*($D122/1000)^2)))</f>
        <v>31.246735224896717</v>
      </c>
      <c r="CL122" s="24">
        <f>IF(Calcul!$E127="SW",'ModelParams Lw'!D$18+'ModelParams Lw'!D$19*LOG(CL$3)+'ModelParams Lw'!D$20*(PI()/4*($D122/1000)^2),IF('ModelParams Lw'!D$21+'ModelParams Lw'!D$22*LOG(CL$3)+'ModelParams Lw'!D$23*(PI()/4*($D122/1000)^2)&lt;'ModelParams Lw'!D$18+'ModelParams Lw'!D$19*LOG(CL$3)+'ModelParams Lw'!D$20*(PI()/4*($D122/1000)^2),'ModelParams Lw'!D$18+'ModelParams Lw'!D$19*LOG(CL$3)+'ModelParams Lw'!D$20*(PI()/4*($D122/1000)^2),'ModelParams Lw'!D$21+'ModelParams Lw'!D$22*LOG(CL$3)+'ModelParams Lw'!D$23*(PI()/4*($D122/1000)^2)))</f>
        <v>39.203910379364636</v>
      </c>
      <c r="CM122" s="24">
        <f>IF(Calcul!$E127="SW",'ModelParams Lw'!E$18+'ModelParams Lw'!E$19*LOG(CM$3)+'ModelParams Lw'!E$20*(PI()/4*($D122/1000)^2),IF('ModelParams Lw'!E$21+'ModelParams Lw'!E$22*LOG(CM$3)+'ModelParams Lw'!E$23*(PI()/4*($D122/1000)^2)&lt;'ModelParams Lw'!E$18+'ModelParams Lw'!E$19*LOG(CM$3)+'ModelParams Lw'!E$20*(PI()/4*($D122/1000)^2),'ModelParams Lw'!E$18+'ModelParams Lw'!E$19*LOG(CM$3)+'ModelParams Lw'!E$20*(PI()/4*($D122/1000)^2),'ModelParams Lw'!E$21+'ModelParams Lw'!E$22*LOG(CM$3)+'ModelParams Lw'!E$23*(PI()/4*($D122/1000)^2)))</f>
        <v>38.761096154158118</v>
      </c>
      <c r="CN122" s="24">
        <f>IF(Calcul!$E127="SW",'ModelParams Lw'!F$18+'ModelParams Lw'!F$19*LOG(CN$3)+'ModelParams Lw'!F$20*(PI()/4*($D122/1000)^2),IF('ModelParams Lw'!F$21+'ModelParams Lw'!F$22*LOG(CN$3)+'ModelParams Lw'!F$23*(PI()/4*($D122/1000)^2)&lt;'ModelParams Lw'!F$18+'ModelParams Lw'!F$19*LOG(CN$3)+'ModelParams Lw'!F$20*(PI()/4*($D122/1000)^2),'ModelParams Lw'!F$18+'ModelParams Lw'!F$19*LOG(CN$3)+'ModelParams Lw'!F$20*(PI()/4*($D122/1000)^2),'ModelParams Lw'!F$21+'ModelParams Lw'!F$22*LOG(CN$3)+'ModelParams Lw'!F$23*(PI()/4*($D122/1000)^2)))</f>
        <v>42.457901012674256</v>
      </c>
      <c r="CO122" s="24">
        <f>IF(Calcul!$E127="SW",'ModelParams Lw'!G$18+'ModelParams Lw'!G$19*LOG(CO$3)+'ModelParams Lw'!G$20*(PI()/4*($D122/1000)^2),IF('ModelParams Lw'!G$21+'ModelParams Lw'!G$22*LOG(CO$3)+'ModelParams Lw'!G$23*(PI()/4*($D122/1000)^2)&lt;'ModelParams Lw'!G$18+'ModelParams Lw'!G$19*LOG(CO$3)+'ModelParams Lw'!G$20*(PI()/4*($D122/1000)^2),'ModelParams Lw'!G$18+'ModelParams Lw'!G$19*LOG(CO$3)+'ModelParams Lw'!G$20*(PI()/4*($D122/1000)^2),'ModelParams Lw'!G$21+'ModelParams Lw'!G$22*LOG(CO$3)+'ModelParams Lw'!G$23*(PI()/4*($D122/1000)^2)))</f>
        <v>39.983812335865188</v>
      </c>
      <c r="CP122" s="24">
        <f>IF(Calcul!$E127="SW",'ModelParams Lw'!H$18+'ModelParams Lw'!H$19*LOG(CP$3)+'ModelParams Lw'!H$20*(PI()/4*($D122/1000)^2),IF('ModelParams Lw'!H$21+'ModelParams Lw'!H$22*LOG(CP$3)+'ModelParams Lw'!H$23*(PI()/4*($D122/1000)^2)&lt;'ModelParams Lw'!H$18+'ModelParams Lw'!H$19*LOG(CP$3)+'ModelParams Lw'!H$20*(PI()/4*($D122/1000)^2),'ModelParams Lw'!H$18+'ModelParams Lw'!H$19*LOG(CP$3)+'ModelParams Lw'!H$20*(PI()/4*($D122/1000)^2),'ModelParams Lw'!H$21+'ModelParams Lw'!H$22*LOG(CP$3)+'ModelParams Lw'!H$23*(PI()/4*($D122/1000)^2)))</f>
        <v>40.306137042572608</v>
      </c>
      <c r="CQ122" s="24">
        <f>IF(Calcul!$E127="SW",'ModelParams Lw'!I$18+'ModelParams Lw'!I$19*LOG(CQ$3)+'ModelParams Lw'!I$20*(PI()/4*($D122/1000)^2),IF('ModelParams Lw'!I$21+'ModelParams Lw'!I$22*LOG(CQ$3)+'ModelParams Lw'!I$23*(PI()/4*($D122/1000)^2)&lt;'ModelParams Lw'!I$18+'ModelParams Lw'!I$19*LOG(CQ$3)+'ModelParams Lw'!I$20*(PI()/4*($D122/1000)^2),'ModelParams Lw'!I$18+'ModelParams Lw'!I$19*LOG(CQ$3)+'ModelParams Lw'!I$20*(PI()/4*($D122/1000)^2),'ModelParams Lw'!I$21+'ModelParams Lw'!I$22*LOG(CQ$3)+'ModelParams Lw'!I$23*(PI()/4*($D122/1000)^2)))</f>
        <v>35.604370798776131</v>
      </c>
      <c r="CR122" s="24">
        <f>IF(Calcul!$E127="SW",'ModelParams Lw'!J$18+'ModelParams Lw'!J$19*LOG(CR$3)+'ModelParams Lw'!J$20*(PI()/4*($D122/1000)^2),IF('ModelParams Lw'!J$21+'ModelParams Lw'!J$22*LOG(CR$3)+'ModelParams Lw'!J$23*(PI()/4*($D122/1000)^2)&lt;'ModelParams Lw'!J$18+'ModelParams Lw'!J$19*LOG(CR$3)+'ModelParams Lw'!J$20*(PI()/4*($D122/1000)^2),'ModelParams Lw'!J$18+'ModelParams Lw'!J$19*LOG(CR$3)+'ModelParams Lw'!J$20*(PI()/4*($D122/1000)^2),'ModelParams Lw'!J$21+'ModelParams Lw'!J$22*LOG(CR$3)+'ModelParams Lw'!J$23*(PI()/4*($D122/1000)^2)))</f>
        <v>26.405199060578074</v>
      </c>
      <c r="CS122" s="24" t="e">
        <f t="shared" si="30"/>
        <v>#DIV/0!</v>
      </c>
      <c r="CT122" s="24" t="e">
        <f t="shared" si="31"/>
        <v>#DIV/0!</v>
      </c>
      <c r="CU122" s="24" t="e">
        <f t="shared" si="32"/>
        <v>#DIV/0!</v>
      </c>
      <c r="CV122" s="24" t="e">
        <f t="shared" si="33"/>
        <v>#DIV/0!</v>
      </c>
      <c r="CW122" s="24" t="e">
        <f t="shared" si="34"/>
        <v>#DIV/0!</v>
      </c>
      <c r="CX122" s="24" t="e">
        <f t="shared" si="35"/>
        <v>#DIV/0!</v>
      </c>
      <c r="CY122" s="24" t="e">
        <f t="shared" si="36"/>
        <v>#DIV/0!</v>
      </c>
      <c r="CZ122" s="24" t="e">
        <f t="shared" si="37"/>
        <v>#DIV/0!</v>
      </c>
      <c r="DA122" s="24" t="e">
        <f>10*LOG10(IF(CS122="",0,POWER(10,((CS122+'ModelParams Lw'!$O$4)/10))) +IF(CT122="",0,POWER(10,((CT122+'ModelParams Lw'!$P$4)/10))) +IF(CU122="",0,POWER(10,((CU122+'ModelParams Lw'!$Q$4)/10))) +IF(CV122="",0,POWER(10,((CV122+'ModelParams Lw'!$R$4)/10))) +IF(CW122="",0,POWER(10,((CW122+'ModelParams Lw'!$S$4)/10))) +IF(CX122="",0,POWER(10,((CX122+'ModelParams Lw'!$T$4)/10))) +IF(CY122="",0,POWER(10,((CY122+'ModelParams Lw'!$U$4)/10)))+IF(CZ122="",0,POWER(10,((CZ122+'ModelParams Lw'!$V$4)/10))))</f>
        <v>#DIV/0!</v>
      </c>
      <c r="DB122" s="24" t="e">
        <f t="shared" si="54"/>
        <v>#DIV/0!</v>
      </c>
      <c r="DC122" s="24" t="e">
        <f>(CS122-'ModelParams Lw'!$O$10)/'ModelParams Lw'!$O$11</f>
        <v>#DIV/0!</v>
      </c>
      <c r="DD122" s="24" t="e">
        <f>(CT122-'ModelParams Lw'!$P$10)/'ModelParams Lw'!$P$11</f>
        <v>#DIV/0!</v>
      </c>
      <c r="DE122" s="24" t="e">
        <f>(CU122-'ModelParams Lw'!$Q$10)/'ModelParams Lw'!$Q$11</f>
        <v>#DIV/0!</v>
      </c>
      <c r="DF122" s="24" t="e">
        <f>(CV122-'ModelParams Lw'!$R$10)/'ModelParams Lw'!$R$11</f>
        <v>#DIV/0!</v>
      </c>
      <c r="DG122" s="24" t="e">
        <f>(CW122-'ModelParams Lw'!$S$10)/'ModelParams Lw'!$S$11</f>
        <v>#DIV/0!</v>
      </c>
      <c r="DH122" s="24" t="e">
        <f>(CX122-'ModelParams Lw'!$T$10)/'ModelParams Lw'!$T$11</f>
        <v>#DIV/0!</v>
      </c>
      <c r="DI122" s="24" t="e">
        <f>(CY122-'ModelParams Lw'!$U$10)/'ModelParams Lw'!$U$11</f>
        <v>#DIV/0!</v>
      </c>
      <c r="DJ122" s="24" t="e">
        <f>(CZ122-'ModelParams Lw'!$V$10)/'ModelParams Lw'!$V$11</f>
        <v>#DIV/0!</v>
      </c>
    </row>
    <row r="123" spans="1:114">
      <c r="A123" s="12">
        <f>Calcul!B125</f>
        <v>0</v>
      </c>
      <c r="B123" s="12">
        <f t="shared" si="38"/>
        <v>0</v>
      </c>
      <c r="C123" s="12">
        <f>Calcul!C125</f>
        <v>0</v>
      </c>
      <c r="D123" s="12">
        <f>Calcul!D128</f>
        <v>0</v>
      </c>
      <c r="E123" s="12">
        <f t="shared" si="39"/>
        <v>400</v>
      </c>
      <c r="F123" s="12">
        <f t="shared" si="40"/>
        <v>900</v>
      </c>
      <c r="G123" s="12" t="e">
        <f t="shared" si="41"/>
        <v>#DIV/0!</v>
      </c>
      <c r="H123" s="24" t="e">
        <f t="shared" si="42"/>
        <v>#DIV/0!</v>
      </c>
      <c r="I123" s="24">
        <f>'ModelParams Lw'!$B$6*EXP('ModelParams Lw'!$C$6*D123)</f>
        <v>-0.98585217513044054</v>
      </c>
      <c r="J123" s="24">
        <f>'ModelParams Lw'!$B$7*D123^2+'ModelParams Lw'!$C$7*D123+'ModelParams Lw'!$D$7</f>
        <v>-7.1</v>
      </c>
      <c r="K123" s="24">
        <f>'ModelParams Lw'!$B$8*D123^2+'ModelParams Lw'!$C$8*D123+'ModelParams Lw'!$D$8</f>
        <v>46.485999999999997</v>
      </c>
      <c r="L123" s="21" t="e">
        <f t="shared" si="56"/>
        <v>#DIV/0!</v>
      </c>
      <c r="M123" s="21" t="e">
        <f t="shared" si="57"/>
        <v>#DIV/0!</v>
      </c>
      <c r="N123" s="21" t="e">
        <f t="shared" si="57"/>
        <v>#DIV/0!</v>
      </c>
      <c r="O123" s="21" t="e">
        <f t="shared" si="57"/>
        <v>#DIV/0!</v>
      </c>
      <c r="P123" s="21" t="e">
        <f t="shared" si="57"/>
        <v>#DIV/0!</v>
      </c>
      <c r="Q123" s="21" t="e">
        <f t="shared" si="57"/>
        <v>#DIV/0!</v>
      </c>
      <c r="R123" s="21" t="e">
        <f t="shared" si="57"/>
        <v>#DIV/0!</v>
      </c>
      <c r="S123" s="21" t="e">
        <f t="shared" si="57"/>
        <v>#DIV/0!</v>
      </c>
      <c r="T123" s="24" t="e">
        <f>'ModelParams Lw'!$B$3+'ModelParams Lw'!$B$4*LOG10($B123/3600/(PI()/4*($D123/1000)^2))+'ModelParams Lw'!$B$5*LOG10(2*$H123/(1.2*($B123/3600/(PI()/4*($D123/1000)^2))^2))+10*LOG10($D123/1000)+L123</f>
        <v>#DIV/0!</v>
      </c>
      <c r="U123" s="24" t="e">
        <f>'ModelParams Lw'!$B$3+'ModelParams Lw'!$B$4*LOG10($B123/3600/(PI()/4*($D123/1000)^2))+'ModelParams Lw'!$B$5*LOG10(2*$H123/(1.2*($B123/3600/(PI()/4*($D123/1000)^2))^2))+10*LOG10($D123/1000)+M123</f>
        <v>#DIV/0!</v>
      </c>
      <c r="V123" s="24" t="e">
        <f>'ModelParams Lw'!$B$3+'ModelParams Lw'!$B$4*LOG10($B123/3600/(PI()/4*($D123/1000)^2))+'ModelParams Lw'!$B$5*LOG10(2*$H123/(1.2*($B123/3600/(PI()/4*($D123/1000)^2))^2))+10*LOG10($D123/1000)+N123</f>
        <v>#DIV/0!</v>
      </c>
      <c r="W123" s="24" t="e">
        <f>'ModelParams Lw'!$B$3+'ModelParams Lw'!$B$4*LOG10($B123/3600/(PI()/4*($D123/1000)^2))+'ModelParams Lw'!$B$5*LOG10(2*$H123/(1.2*($B123/3600/(PI()/4*($D123/1000)^2))^2))+10*LOG10($D123/1000)+O123</f>
        <v>#DIV/0!</v>
      </c>
      <c r="X123" s="24" t="e">
        <f>'ModelParams Lw'!$B$3+'ModelParams Lw'!$B$4*LOG10($B123/3600/(PI()/4*($D123/1000)^2))+'ModelParams Lw'!$B$5*LOG10(2*$H123/(1.2*($B123/3600/(PI()/4*($D123/1000)^2))^2))+10*LOG10($D123/1000)+P123</f>
        <v>#DIV/0!</v>
      </c>
      <c r="Y123" s="24" t="e">
        <f>'ModelParams Lw'!$B$3+'ModelParams Lw'!$B$4*LOG10($B123/3600/(PI()/4*($D123/1000)^2))+'ModelParams Lw'!$B$5*LOG10(2*$H123/(1.2*($B123/3600/(PI()/4*($D123/1000)^2))^2))+10*LOG10($D123/1000)+Q123</f>
        <v>#DIV/0!</v>
      </c>
      <c r="Z123" s="24" t="e">
        <f>'ModelParams Lw'!$B$3+'ModelParams Lw'!$B$4*LOG10($B123/3600/(PI()/4*($D123/1000)^2))+'ModelParams Lw'!$B$5*LOG10(2*$H123/(1.2*($B123/3600/(PI()/4*($D123/1000)^2))^2))+10*LOG10($D123/1000)+R123</f>
        <v>#DIV/0!</v>
      </c>
      <c r="AA123" s="24" t="e">
        <f>'ModelParams Lw'!$B$3+'ModelParams Lw'!$B$4*LOG10($B123/3600/(PI()/4*($D123/1000)^2))+'ModelParams Lw'!$B$5*LOG10(2*$H123/(1.2*($B123/3600/(PI()/4*($D123/1000)^2))^2))+10*LOG10($D123/1000)+S123</f>
        <v>#DIV/0!</v>
      </c>
      <c r="AB123" s="24" t="e">
        <f>10*LOG10(IF(T123="",0,POWER(10,((T123+'ModelParams Lw'!$O$4)/10))) +IF(U123="",0,POWER(10,((U123+'ModelParams Lw'!$P$4)/10))) +IF(V123="",0,POWER(10,((V123+'ModelParams Lw'!$Q$4)/10))) +IF(W123="",0,POWER(10,((W123+'ModelParams Lw'!$R$4)/10))) +IF(X123="",0,POWER(10,((X123+'ModelParams Lw'!$S$4)/10))) +IF(Y123="",0,POWER(10,((Y123+'ModelParams Lw'!$T$4)/10))) +IF(Z123="",0,POWER(10,((Z123+'ModelParams Lw'!$U$4)/10)))+IF(AA123="",0,POWER(10,((AA123+'ModelParams Lw'!$V$4)/10))))</f>
        <v>#DIV/0!</v>
      </c>
      <c r="AC123" s="24" t="e">
        <f t="shared" si="43"/>
        <v>#DIV/0!</v>
      </c>
      <c r="AD123" s="24" t="e">
        <f>(T123-'ModelParams Lw'!O$10)/'ModelParams Lw'!O$11</f>
        <v>#DIV/0!</v>
      </c>
      <c r="AE123" s="24" t="e">
        <f>(U123-'ModelParams Lw'!P$10)/'ModelParams Lw'!P$11</f>
        <v>#DIV/0!</v>
      </c>
      <c r="AF123" s="24" t="e">
        <f>(V123-'ModelParams Lw'!Q$10)/'ModelParams Lw'!Q$11</f>
        <v>#DIV/0!</v>
      </c>
      <c r="AG123" s="24" t="e">
        <f>(W123-'ModelParams Lw'!R$10)/'ModelParams Lw'!R$11</f>
        <v>#DIV/0!</v>
      </c>
      <c r="AH123" s="24" t="e">
        <f>(X123-'ModelParams Lw'!S$10)/'ModelParams Lw'!S$11</f>
        <v>#DIV/0!</v>
      </c>
      <c r="AI123" s="24" t="e">
        <f>(Y123-'ModelParams Lw'!T$10)/'ModelParams Lw'!T$11</f>
        <v>#DIV/0!</v>
      </c>
      <c r="AJ123" s="24" t="e">
        <f>(Z123-'ModelParams Lw'!U$10)/'ModelParams Lw'!U$11</f>
        <v>#DIV/0!</v>
      </c>
      <c r="AK123" s="24" t="e">
        <f>(AA123-'ModelParams Lw'!V$10)/'ModelParams Lw'!V$11</f>
        <v>#DIV/0!</v>
      </c>
      <c r="AL123" s="24" t="e">
        <f t="shared" si="44"/>
        <v>#DIV/0!</v>
      </c>
      <c r="AM123" s="24" t="e">
        <f>LOOKUP($G123,SilencerParams!$E$3:$E$98,SilencerParams!K$3:K$98)</f>
        <v>#DIV/0!</v>
      </c>
      <c r="AN123" s="24" t="e">
        <f>LOOKUP($G123,SilencerParams!$E$3:$E$98,SilencerParams!L$3:L$98)</f>
        <v>#DIV/0!</v>
      </c>
      <c r="AO123" s="24" t="e">
        <f>LOOKUP($G123,SilencerParams!$E$3:$E$98,SilencerParams!M$3:M$98)</f>
        <v>#DIV/0!</v>
      </c>
      <c r="AP123" s="24" t="e">
        <f>LOOKUP($G123,SilencerParams!$E$3:$E$98,SilencerParams!N$3:N$98)</f>
        <v>#DIV/0!</v>
      </c>
      <c r="AQ123" s="24" t="e">
        <f>LOOKUP($G123,SilencerParams!$E$3:$E$98,SilencerParams!O$3:O$98)</f>
        <v>#DIV/0!</v>
      </c>
      <c r="AR123" s="24" t="e">
        <f>LOOKUP($G123,SilencerParams!$E$3:$E$98,SilencerParams!P$3:P$98)</f>
        <v>#DIV/0!</v>
      </c>
      <c r="AS123" s="24" t="e">
        <f>LOOKUP($G123,SilencerParams!$E$3:$E$98,SilencerParams!Q$3:Q$98)</f>
        <v>#DIV/0!</v>
      </c>
      <c r="AT123" s="24" t="e">
        <f>LOOKUP($G123,SilencerParams!$E$3:$E$98,SilencerParams!R$3:R$98)</f>
        <v>#DIV/0!</v>
      </c>
      <c r="AU123" s="151" t="e">
        <f>LOOKUP($G123,SilencerParams!$E$3:$E$98,SilencerParams!S$3:S$98)</f>
        <v>#DIV/0!</v>
      </c>
      <c r="AV123" s="151" t="e">
        <f>LOOKUP($G123,SilencerParams!$E$3:$E$98,SilencerParams!T$3:T$98)</f>
        <v>#DIV/0!</v>
      </c>
      <c r="AW123" s="151" t="e">
        <f>LOOKUP($G123,SilencerParams!$E$3:$E$98,SilencerParams!U$3:U$98)</f>
        <v>#DIV/0!</v>
      </c>
      <c r="AX123" s="151" t="e">
        <f>LOOKUP($G123,SilencerParams!$E$3:$E$98,SilencerParams!V$3:V$98)</f>
        <v>#DIV/0!</v>
      </c>
      <c r="AY123" s="151" t="e">
        <f>LOOKUP($G123,SilencerParams!$E$3:$E$98,SilencerParams!W$3:W$98)</f>
        <v>#DIV/0!</v>
      </c>
      <c r="AZ123" s="151" t="e">
        <f>LOOKUP($G123,SilencerParams!$E$3:$E$98,SilencerParams!X$3:X$98)</f>
        <v>#DIV/0!</v>
      </c>
      <c r="BA123" s="151" t="e">
        <f>LOOKUP($G123,SilencerParams!$E$3:$E$98,SilencerParams!Y$3:Y$98)</f>
        <v>#DIV/0!</v>
      </c>
      <c r="BB123" s="151" t="e">
        <f>LOOKUP($G123,SilencerParams!$E$3:$E$98,SilencerParams!Z$3:Z$98)</f>
        <v>#DIV/0!</v>
      </c>
      <c r="BC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S$3:S$98)</f>
        <v>#DIV/0!</v>
      </c>
      <c r="BD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T$3:T$98)</f>
        <v>#DIV/0!</v>
      </c>
      <c r="BE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U$3:U$98)</f>
        <v>#DIV/0!</v>
      </c>
      <c r="BF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V$3:V$98)</f>
        <v>#DIV/0!</v>
      </c>
      <c r="BG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W$3:W$98)</f>
        <v>#DIV/0!</v>
      </c>
      <c r="BH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X$3:X$98)</f>
        <v>#DIV/0!</v>
      </c>
      <c r="BI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Y$3:Y$98)</f>
        <v>#DIV/0!</v>
      </c>
      <c r="BJ123" s="151" t="e">
        <f>LOOKUP(IF(MROUND($AL123,2)&lt;=$AL123,CONCATENATE($D123,IF($F123&gt;=1000,$F123,CONCATENATE(0,$F123)),CONCATENATE(0,MROUND($AL123,2)+2)),CONCATENATE($D123,IF($F123&gt;=1000,$F123,CONCATENATE(0,$F123)),CONCATENATE(0,MROUND($AL123,2)-2))),SilencerParams!$E$3:$E$98,SilencerParams!Z$3:Z$98)</f>
        <v>#DIV/0!</v>
      </c>
      <c r="BK123" s="151" t="e">
        <f>IF($AL123&lt;2,LOOKUP(CONCATENATE($D123,IF($E123&gt;=1000,$E123,CONCATENATE(0,$E123)),"02"),SilencerParams!$E$3:$E$98,SilencerParams!S$3:S$98)/(LOG10(2)-LOG10(0.0001))*(LOG10($AL123)-LOG10(0.0001)),(BC123-AU123)/(LOG10(IF(MROUND($AL123,2)&lt;=$AL123,MROUND($AL123,2)+2,MROUND($AL123,2)-2))-LOG10(MROUND($AL123,2)))*(LOG10($AL123)-LOG10(MROUND($AL123,2)))+AU123)</f>
        <v>#DIV/0!</v>
      </c>
      <c r="BL123" s="151" t="e">
        <f>IF($AL123&lt;2,LOOKUP(CONCATENATE($D123,IF($E123&gt;=1000,$E123,CONCATENATE(0,$E123)),"02"),SilencerParams!$E$3:$E$98,SilencerParams!T$3:T$98)/(LOG10(2)-LOG10(0.0001))*(LOG10($AL123)-LOG10(0.0001)),(BD123-AV123)/(LOG10(IF(MROUND($AL123,2)&lt;=$AL123,MROUND($AL123,2)+2,MROUND($AL123,2)-2))-LOG10(MROUND($AL123,2)))*(LOG10($AL123)-LOG10(MROUND($AL123,2)))+AV123)</f>
        <v>#DIV/0!</v>
      </c>
      <c r="BM123" s="151" t="e">
        <f>IF($AL123&lt;2,LOOKUP(CONCATENATE($D123,IF($E123&gt;=1000,$E123,CONCATENATE(0,$E123)),"02"),SilencerParams!$E$3:$E$98,SilencerParams!U$3:U$98)/(LOG10(2)-LOG10(0.0001))*(LOG10($AL123)-LOG10(0.0001)),(BE123-AW123)/(LOG10(IF(MROUND($AL123,2)&lt;=$AL123,MROUND($AL123,2)+2,MROUND($AL123,2)-2))-LOG10(MROUND($AL123,2)))*(LOG10($AL123)-LOG10(MROUND($AL123,2)))+AW123)</f>
        <v>#DIV/0!</v>
      </c>
      <c r="BN123" s="151" t="e">
        <f>IF($AL123&lt;2,LOOKUP(CONCATENATE($D123,IF($E123&gt;=1000,$E123,CONCATENATE(0,$E123)),"02"),SilencerParams!$E$3:$E$98,SilencerParams!V$3:V$98)/(LOG10(2)-LOG10(0.0001))*(LOG10($AL123)-LOG10(0.0001)),(BF123-AX123)/(LOG10(IF(MROUND($AL123,2)&lt;=$AL123,MROUND($AL123,2)+2,MROUND($AL123,2)-2))-LOG10(MROUND($AL123,2)))*(LOG10($AL123)-LOG10(MROUND($AL123,2)))+AX123)</f>
        <v>#DIV/0!</v>
      </c>
      <c r="BO123" s="151" t="e">
        <f>IF($AL123&lt;2,LOOKUP(CONCATENATE($D123,IF($E123&gt;=1000,$E123,CONCATENATE(0,$E123)),"02"),SilencerParams!$E$3:$E$98,SilencerParams!W$3:W$98)/(LOG10(2)-LOG10(0.0001))*(LOG10($AL123)-LOG10(0.0001)),(BG123-AY123)/(LOG10(IF(MROUND($AL123,2)&lt;=$AL123,MROUND($AL123,2)+2,MROUND($AL123,2)-2))-LOG10(MROUND($AL123,2)))*(LOG10($AL123)-LOG10(MROUND($AL123,2)))+AY123)</f>
        <v>#DIV/0!</v>
      </c>
      <c r="BP123" s="151" t="e">
        <f>IF($AL123&lt;2,LOOKUP(CONCATENATE($D123,IF($E123&gt;=1000,$E123,CONCATENATE(0,$E123)),"02"),SilencerParams!$E$3:$E$98,SilencerParams!X$3:X$98)/(LOG10(2)-LOG10(0.0001))*(LOG10($AL123)-LOG10(0.0001)),(BH123-AZ123)/(LOG10(IF(MROUND($AL123,2)&lt;=$AL123,MROUND($AL123,2)+2,MROUND($AL123,2)-2))-LOG10(MROUND($AL123,2)))*(LOG10($AL123)-LOG10(MROUND($AL123,2)))+AZ123)</f>
        <v>#DIV/0!</v>
      </c>
      <c r="BQ123" s="151" t="e">
        <f>IF($AL123&lt;2,LOOKUP(CONCATENATE($D123,IF($E123&gt;=1000,$E123,CONCATENATE(0,$E123)),"02"),SilencerParams!$E$3:$E$98,SilencerParams!Y$3:Y$98)/(LOG10(2)-LOG10(0.0001))*(LOG10($AL123)-LOG10(0.0001)),(BI123-BA123)/(LOG10(IF(MROUND($AL123,2)&lt;=$AL123,MROUND($AL123,2)+2,MROUND($AL123,2)-2))-LOG10(MROUND($AL123,2)))*(LOG10($AL123)-LOG10(MROUND($AL123,2)))+BA123)</f>
        <v>#DIV/0!</v>
      </c>
      <c r="BR123" s="151" t="e">
        <f>IF($AL123&lt;2,LOOKUP(CONCATENATE($D123,IF($E123&gt;=1000,$E123,CONCATENATE(0,$E123)),"02"),SilencerParams!$E$3:$E$98,SilencerParams!Z$3:Z$98)/(LOG10(2)-LOG10(0.0001))*(LOG10($AL123)-LOG10(0.0001)),(BJ123-BB123)/(LOG10(IF(MROUND($AL123,2)&lt;=$AL123,MROUND($AL123,2)+2,MROUND($AL123,2)-2))-LOG10(MROUND($AL123,2)))*(LOG10($AL123)-LOG10(MROUND($AL123,2)))+BB123)</f>
        <v>#DIV/0!</v>
      </c>
      <c r="BS123" s="24" t="e">
        <f t="shared" si="45"/>
        <v>#DIV/0!</v>
      </c>
      <c r="BT123" s="24" t="e">
        <f t="shared" si="46"/>
        <v>#DIV/0!</v>
      </c>
      <c r="BU123" s="24" t="e">
        <f t="shared" si="47"/>
        <v>#DIV/0!</v>
      </c>
      <c r="BV123" s="24" t="e">
        <f t="shared" si="48"/>
        <v>#DIV/0!</v>
      </c>
      <c r="BW123" s="24" t="e">
        <f t="shared" si="49"/>
        <v>#DIV/0!</v>
      </c>
      <c r="BX123" s="24" t="e">
        <f t="shared" si="50"/>
        <v>#DIV/0!</v>
      </c>
      <c r="BY123" s="24" t="e">
        <f t="shared" si="51"/>
        <v>#DIV/0!</v>
      </c>
      <c r="BZ123" s="24" t="e">
        <f t="shared" si="52"/>
        <v>#DIV/0!</v>
      </c>
      <c r="CA123" s="24" t="e">
        <f>10*LOG10(IF(BS123="",0,POWER(10,((BS123+'ModelParams Lw'!$O$4)/10))) +IF(BT123="",0,POWER(10,((BT123+'ModelParams Lw'!$P$4)/10))) +IF(BU123="",0,POWER(10,((BU123+'ModelParams Lw'!$Q$4)/10))) +IF(BV123="",0,POWER(10,((BV123+'ModelParams Lw'!$R$4)/10))) +IF(BW123="",0,POWER(10,((BW123+'ModelParams Lw'!$S$4)/10))) +IF(BX123="",0,POWER(10,((BX123+'ModelParams Lw'!$T$4)/10))) +IF(BY123="",0,POWER(10,((BY123+'ModelParams Lw'!$U$4)/10)))+IF(BZ123="",0,POWER(10,((BZ123+'ModelParams Lw'!$V$4)/10))))</f>
        <v>#DIV/0!</v>
      </c>
      <c r="CB123" s="24" t="e">
        <f t="shared" si="53"/>
        <v>#DIV/0!</v>
      </c>
      <c r="CC123" s="24" t="e">
        <f>(BS123-'ModelParams Lw'!O$10)/'ModelParams Lw'!O$11</f>
        <v>#DIV/0!</v>
      </c>
      <c r="CD123" s="24" t="e">
        <f>(BT123-'ModelParams Lw'!P$10)/'ModelParams Lw'!P$11</f>
        <v>#DIV/0!</v>
      </c>
      <c r="CE123" s="24" t="e">
        <f>(BU123-'ModelParams Lw'!Q$10)/'ModelParams Lw'!Q$11</f>
        <v>#DIV/0!</v>
      </c>
      <c r="CF123" s="24" t="e">
        <f>(BV123-'ModelParams Lw'!R$10)/'ModelParams Lw'!R$11</f>
        <v>#DIV/0!</v>
      </c>
      <c r="CG123" s="24" t="e">
        <f>(BW123-'ModelParams Lw'!S$10)/'ModelParams Lw'!S$11</f>
        <v>#DIV/0!</v>
      </c>
      <c r="CH123" s="24" t="e">
        <f>(BX123-'ModelParams Lw'!T$10)/'ModelParams Lw'!T$11</f>
        <v>#DIV/0!</v>
      </c>
      <c r="CI123" s="24" t="e">
        <f>(BY123-'ModelParams Lw'!U$10)/'ModelParams Lw'!U$11</f>
        <v>#DIV/0!</v>
      </c>
      <c r="CJ123" s="24" t="e">
        <f>(BZ123-'ModelParams Lw'!V$10)/'ModelParams Lw'!V$11</f>
        <v>#DIV/0!</v>
      </c>
      <c r="CK123" s="24">
        <f>IF(Calcul!$E128="SW",'ModelParams Lw'!C$18+'ModelParams Lw'!C$19*LOG(CK$3)+'ModelParams Lw'!C$20*(PI()/4*($D123/1000)^2),IF('ModelParams Lw'!C$21+'ModelParams Lw'!C$22*LOG(CK$3)+'ModelParams Lw'!C$23*(PI()/4*($D123/1000)^2)&lt;'ModelParams Lw'!C$18+'ModelParams Lw'!C$19*LOG(CK$3)+'ModelParams Lw'!C$20*(PI()/4*($D123/1000)^2),'ModelParams Lw'!C$18+'ModelParams Lw'!C$19*LOG(CK$3)+'ModelParams Lw'!C$20*(PI()/4*($D123/1000)^2),'ModelParams Lw'!C$21+'ModelParams Lw'!C$22*LOG(CK$3)+'ModelParams Lw'!C$23*(PI()/4*($D123/1000)^2)))</f>
        <v>31.246735224896717</v>
      </c>
      <c r="CL123" s="24">
        <f>IF(Calcul!$E128="SW",'ModelParams Lw'!D$18+'ModelParams Lw'!D$19*LOG(CL$3)+'ModelParams Lw'!D$20*(PI()/4*($D123/1000)^2),IF('ModelParams Lw'!D$21+'ModelParams Lw'!D$22*LOG(CL$3)+'ModelParams Lw'!D$23*(PI()/4*($D123/1000)^2)&lt;'ModelParams Lw'!D$18+'ModelParams Lw'!D$19*LOG(CL$3)+'ModelParams Lw'!D$20*(PI()/4*($D123/1000)^2),'ModelParams Lw'!D$18+'ModelParams Lw'!D$19*LOG(CL$3)+'ModelParams Lw'!D$20*(PI()/4*($D123/1000)^2),'ModelParams Lw'!D$21+'ModelParams Lw'!D$22*LOG(CL$3)+'ModelParams Lw'!D$23*(PI()/4*($D123/1000)^2)))</f>
        <v>39.203910379364636</v>
      </c>
      <c r="CM123" s="24">
        <f>IF(Calcul!$E128="SW",'ModelParams Lw'!E$18+'ModelParams Lw'!E$19*LOG(CM$3)+'ModelParams Lw'!E$20*(PI()/4*($D123/1000)^2),IF('ModelParams Lw'!E$21+'ModelParams Lw'!E$22*LOG(CM$3)+'ModelParams Lw'!E$23*(PI()/4*($D123/1000)^2)&lt;'ModelParams Lw'!E$18+'ModelParams Lw'!E$19*LOG(CM$3)+'ModelParams Lw'!E$20*(PI()/4*($D123/1000)^2),'ModelParams Lw'!E$18+'ModelParams Lw'!E$19*LOG(CM$3)+'ModelParams Lw'!E$20*(PI()/4*($D123/1000)^2),'ModelParams Lw'!E$21+'ModelParams Lw'!E$22*LOG(CM$3)+'ModelParams Lw'!E$23*(PI()/4*($D123/1000)^2)))</f>
        <v>38.761096154158118</v>
      </c>
      <c r="CN123" s="24">
        <f>IF(Calcul!$E128="SW",'ModelParams Lw'!F$18+'ModelParams Lw'!F$19*LOG(CN$3)+'ModelParams Lw'!F$20*(PI()/4*($D123/1000)^2),IF('ModelParams Lw'!F$21+'ModelParams Lw'!F$22*LOG(CN$3)+'ModelParams Lw'!F$23*(PI()/4*($D123/1000)^2)&lt;'ModelParams Lw'!F$18+'ModelParams Lw'!F$19*LOG(CN$3)+'ModelParams Lw'!F$20*(PI()/4*($D123/1000)^2),'ModelParams Lw'!F$18+'ModelParams Lw'!F$19*LOG(CN$3)+'ModelParams Lw'!F$20*(PI()/4*($D123/1000)^2),'ModelParams Lw'!F$21+'ModelParams Lw'!F$22*LOG(CN$3)+'ModelParams Lw'!F$23*(PI()/4*($D123/1000)^2)))</f>
        <v>42.457901012674256</v>
      </c>
      <c r="CO123" s="24">
        <f>IF(Calcul!$E128="SW",'ModelParams Lw'!G$18+'ModelParams Lw'!G$19*LOG(CO$3)+'ModelParams Lw'!G$20*(PI()/4*($D123/1000)^2),IF('ModelParams Lw'!G$21+'ModelParams Lw'!G$22*LOG(CO$3)+'ModelParams Lw'!G$23*(PI()/4*($D123/1000)^2)&lt;'ModelParams Lw'!G$18+'ModelParams Lw'!G$19*LOG(CO$3)+'ModelParams Lw'!G$20*(PI()/4*($D123/1000)^2),'ModelParams Lw'!G$18+'ModelParams Lw'!G$19*LOG(CO$3)+'ModelParams Lw'!G$20*(PI()/4*($D123/1000)^2),'ModelParams Lw'!G$21+'ModelParams Lw'!G$22*LOG(CO$3)+'ModelParams Lw'!G$23*(PI()/4*($D123/1000)^2)))</f>
        <v>39.983812335865188</v>
      </c>
      <c r="CP123" s="24">
        <f>IF(Calcul!$E128="SW",'ModelParams Lw'!H$18+'ModelParams Lw'!H$19*LOG(CP$3)+'ModelParams Lw'!H$20*(PI()/4*($D123/1000)^2),IF('ModelParams Lw'!H$21+'ModelParams Lw'!H$22*LOG(CP$3)+'ModelParams Lw'!H$23*(PI()/4*($D123/1000)^2)&lt;'ModelParams Lw'!H$18+'ModelParams Lw'!H$19*LOG(CP$3)+'ModelParams Lw'!H$20*(PI()/4*($D123/1000)^2),'ModelParams Lw'!H$18+'ModelParams Lw'!H$19*LOG(CP$3)+'ModelParams Lw'!H$20*(PI()/4*($D123/1000)^2),'ModelParams Lw'!H$21+'ModelParams Lw'!H$22*LOG(CP$3)+'ModelParams Lw'!H$23*(PI()/4*($D123/1000)^2)))</f>
        <v>40.306137042572608</v>
      </c>
      <c r="CQ123" s="24">
        <f>IF(Calcul!$E128="SW",'ModelParams Lw'!I$18+'ModelParams Lw'!I$19*LOG(CQ$3)+'ModelParams Lw'!I$20*(PI()/4*($D123/1000)^2),IF('ModelParams Lw'!I$21+'ModelParams Lw'!I$22*LOG(CQ$3)+'ModelParams Lw'!I$23*(PI()/4*($D123/1000)^2)&lt;'ModelParams Lw'!I$18+'ModelParams Lw'!I$19*LOG(CQ$3)+'ModelParams Lw'!I$20*(PI()/4*($D123/1000)^2),'ModelParams Lw'!I$18+'ModelParams Lw'!I$19*LOG(CQ$3)+'ModelParams Lw'!I$20*(PI()/4*($D123/1000)^2),'ModelParams Lw'!I$21+'ModelParams Lw'!I$22*LOG(CQ$3)+'ModelParams Lw'!I$23*(PI()/4*($D123/1000)^2)))</f>
        <v>35.604370798776131</v>
      </c>
      <c r="CR123" s="24">
        <f>IF(Calcul!$E128="SW",'ModelParams Lw'!J$18+'ModelParams Lw'!J$19*LOG(CR$3)+'ModelParams Lw'!J$20*(PI()/4*($D123/1000)^2),IF('ModelParams Lw'!J$21+'ModelParams Lw'!J$22*LOG(CR$3)+'ModelParams Lw'!J$23*(PI()/4*($D123/1000)^2)&lt;'ModelParams Lw'!J$18+'ModelParams Lw'!J$19*LOG(CR$3)+'ModelParams Lw'!J$20*(PI()/4*($D123/1000)^2),'ModelParams Lw'!J$18+'ModelParams Lw'!J$19*LOG(CR$3)+'ModelParams Lw'!J$20*(PI()/4*($D123/1000)^2),'ModelParams Lw'!J$21+'ModelParams Lw'!J$22*LOG(CR$3)+'ModelParams Lw'!J$23*(PI()/4*($D123/1000)^2)))</f>
        <v>26.405199060578074</v>
      </c>
      <c r="CS123" s="24" t="e">
        <f t="shared" si="30"/>
        <v>#DIV/0!</v>
      </c>
      <c r="CT123" s="24" t="e">
        <f t="shared" si="31"/>
        <v>#DIV/0!</v>
      </c>
      <c r="CU123" s="24" t="e">
        <f t="shared" si="32"/>
        <v>#DIV/0!</v>
      </c>
      <c r="CV123" s="24" t="e">
        <f t="shared" si="33"/>
        <v>#DIV/0!</v>
      </c>
      <c r="CW123" s="24" t="e">
        <f t="shared" si="34"/>
        <v>#DIV/0!</v>
      </c>
      <c r="CX123" s="24" t="e">
        <f t="shared" si="35"/>
        <v>#DIV/0!</v>
      </c>
      <c r="CY123" s="24" t="e">
        <f t="shared" si="36"/>
        <v>#DIV/0!</v>
      </c>
      <c r="CZ123" s="24" t="e">
        <f t="shared" si="37"/>
        <v>#DIV/0!</v>
      </c>
      <c r="DA123" s="24" t="e">
        <f>10*LOG10(IF(CS123="",0,POWER(10,((CS123+'ModelParams Lw'!$O$4)/10))) +IF(CT123="",0,POWER(10,((CT123+'ModelParams Lw'!$P$4)/10))) +IF(CU123="",0,POWER(10,((CU123+'ModelParams Lw'!$Q$4)/10))) +IF(CV123="",0,POWER(10,((CV123+'ModelParams Lw'!$R$4)/10))) +IF(CW123="",0,POWER(10,((CW123+'ModelParams Lw'!$S$4)/10))) +IF(CX123="",0,POWER(10,((CX123+'ModelParams Lw'!$T$4)/10))) +IF(CY123="",0,POWER(10,((CY123+'ModelParams Lw'!$U$4)/10)))+IF(CZ123="",0,POWER(10,((CZ123+'ModelParams Lw'!$V$4)/10))))</f>
        <v>#DIV/0!</v>
      </c>
      <c r="DB123" s="24" t="e">
        <f t="shared" si="54"/>
        <v>#DIV/0!</v>
      </c>
      <c r="DC123" s="24" t="e">
        <f>(CS123-'ModelParams Lw'!$O$10)/'ModelParams Lw'!$O$11</f>
        <v>#DIV/0!</v>
      </c>
      <c r="DD123" s="24" t="e">
        <f>(CT123-'ModelParams Lw'!$P$10)/'ModelParams Lw'!$P$11</f>
        <v>#DIV/0!</v>
      </c>
      <c r="DE123" s="24" t="e">
        <f>(CU123-'ModelParams Lw'!$Q$10)/'ModelParams Lw'!$Q$11</f>
        <v>#DIV/0!</v>
      </c>
      <c r="DF123" s="24" t="e">
        <f>(CV123-'ModelParams Lw'!$R$10)/'ModelParams Lw'!$R$11</f>
        <v>#DIV/0!</v>
      </c>
      <c r="DG123" s="24" t="e">
        <f>(CW123-'ModelParams Lw'!$S$10)/'ModelParams Lw'!$S$11</f>
        <v>#DIV/0!</v>
      </c>
      <c r="DH123" s="24" t="e">
        <f>(CX123-'ModelParams Lw'!$T$10)/'ModelParams Lw'!$T$11</f>
        <v>#DIV/0!</v>
      </c>
      <c r="DI123" s="24" t="e">
        <f>(CY123-'ModelParams Lw'!$U$10)/'ModelParams Lw'!$U$11</f>
        <v>#DIV/0!</v>
      </c>
      <c r="DJ123" s="24" t="e">
        <f>(CZ123-'ModelParams Lw'!$V$10)/'ModelParams Lw'!$V$11</f>
        <v>#DIV/0!</v>
      </c>
    </row>
    <row r="124" spans="1:114">
      <c r="A124" s="12">
        <f>Calcul!B126</f>
        <v>0</v>
      </c>
      <c r="B124" s="12">
        <f t="shared" si="38"/>
        <v>0</v>
      </c>
      <c r="C124" s="12">
        <f>Calcul!C126</f>
        <v>0</v>
      </c>
      <c r="D124" s="12">
        <f>Calcul!D129</f>
        <v>0</v>
      </c>
      <c r="E124" s="12">
        <f t="shared" si="39"/>
        <v>400</v>
      </c>
      <c r="F124" s="12">
        <f t="shared" si="40"/>
        <v>900</v>
      </c>
      <c r="G124" s="12" t="e">
        <f t="shared" si="41"/>
        <v>#DIV/0!</v>
      </c>
      <c r="H124" s="24" t="e">
        <f t="shared" si="42"/>
        <v>#DIV/0!</v>
      </c>
      <c r="I124" s="24">
        <f>'ModelParams Lw'!$B$6*EXP('ModelParams Lw'!$C$6*D124)</f>
        <v>-0.98585217513044054</v>
      </c>
      <c r="J124" s="24">
        <f>'ModelParams Lw'!$B$7*D124^2+'ModelParams Lw'!$C$7*D124+'ModelParams Lw'!$D$7</f>
        <v>-7.1</v>
      </c>
      <c r="K124" s="24">
        <f>'ModelParams Lw'!$B$8*D124^2+'ModelParams Lw'!$C$8*D124+'ModelParams Lw'!$D$8</f>
        <v>46.485999999999997</v>
      </c>
      <c r="L124" s="21" t="e">
        <f t="shared" si="56"/>
        <v>#DIV/0!</v>
      </c>
      <c r="M124" s="21" t="e">
        <f t="shared" si="57"/>
        <v>#DIV/0!</v>
      </c>
      <c r="N124" s="21" t="e">
        <f t="shared" si="57"/>
        <v>#DIV/0!</v>
      </c>
      <c r="O124" s="21" t="e">
        <f t="shared" si="57"/>
        <v>#DIV/0!</v>
      </c>
      <c r="P124" s="21" t="e">
        <f t="shared" si="57"/>
        <v>#DIV/0!</v>
      </c>
      <c r="Q124" s="21" t="e">
        <f t="shared" si="57"/>
        <v>#DIV/0!</v>
      </c>
      <c r="R124" s="21" t="e">
        <f t="shared" si="57"/>
        <v>#DIV/0!</v>
      </c>
      <c r="S124" s="21" t="e">
        <f t="shared" si="57"/>
        <v>#DIV/0!</v>
      </c>
      <c r="T124" s="24" t="e">
        <f>'ModelParams Lw'!$B$3+'ModelParams Lw'!$B$4*LOG10($B124/3600/(PI()/4*($D124/1000)^2))+'ModelParams Lw'!$B$5*LOG10(2*$H124/(1.2*($B124/3600/(PI()/4*($D124/1000)^2))^2))+10*LOG10($D124/1000)+L124</f>
        <v>#DIV/0!</v>
      </c>
      <c r="U124" s="24" t="e">
        <f>'ModelParams Lw'!$B$3+'ModelParams Lw'!$B$4*LOG10($B124/3600/(PI()/4*($D124/1000)^2))+'ModelParams Lw'!$B$5*LOG10(2*$H124/(1.2*($B124/3600/(PI()/4*($D124/1000)^2))^2))+10*LOG10($D124/1000)+M124</f>
        <v>#DIV/0!</v>
      </c>
      <c r="V124" s="24" t="e">
        <f>'ModelParams Lw'!$B$3+'ModelParams Lw'!$B$4*LOG10($B124/3600/(PI()/4*($D124/1000)^2))+'ModelParams Lw'!$B$5*LOG10(2*$H124/(1.2*($B124/3600/(PI()/4*($D124/1000)^2))^2))+10*LOG10($D124/1000)+N124</f>
        <v>#DIV/0!</v>
      </c>
      <c r="W124" s="24" t="e">
        <f>'ModelParams Lw'!$B$3+'ModelParams Lw'!$B$4*LOG10($B124/3600/(PI()/4*($D124/1000)^2))+'ModelParams Lw'!$B$5*LOG10(2*$H124/(1.2*($B124/3600/(PI()/4*($D124/1000)^2))^2))+10*LOG10($D124/1000)+O124</f>
        <v>#DIV/0!</v>
      </c>
      <c r="X124" s="24" t="e">
        <f>'ModelParams Lw'!$B$3+'ModelParams Lw'!$B$4*LOG10($B124/3600/(PI()/4*($D124/1000)^2))+'ModelParams Lw'!$B$5*LOG10(2*$H124/(1.2*($B124/3600/(PI()/4*($D124/1000)^2))^2))+10*LOG10($D124/1000)+P124</f>
        <v>#DIV/0!</v>
      </c>
      <c r="Y124" s="24" t="e">
        <f>'ModelParams Lw'!$B$3+'ModelParams Lw'!$B$4*LOG10($B124/3600/(PI()/4*($D124/1000)^2))+'ModelParams Lw'!$B$5*LOG10(2*$H124/(1.2*($B124/3600/(PI()/4*($D124/1000)^2))^2))+10*LOG10($D124/1000)+Q124</f>
        <v>#DIV/0!</v>
      </c>
      <c r="Z124" s="24" t="e">
        <f>'ModelParams Lw'!$B$3+'ModelParams Lw'!$B$4*LOG10($B124/3600/(PI()/4*($D124/1000)^2))+'ModelParams Lw'!$B$5*LOG10(2*$H124/(1.2*($B124/3600/(PI()/4*($D124/1000)^2))^2))+10*LOG10($D124/1000)+R124</f>
        <v>#DIV/0!</v>
      </c>
      <c r="AA124" s="24" t="e">
        <f>'ModelParams Lw'!$B$3+'ModelParams Lw'!$B$4*LOG10($B124/3600/(PI()/4*($D124/1000)^2))+'ModelParams Lw'!$B$5*LOG10(2*$H124/(1.2*($B124/3600/(PI()/4*($D124/1000)^2))^2))+10*LOG10($D124/1000)+S124</f>
        <v>#DIV/0!</v>
      </c>
      <c r="AB124" s="24" t="e">
        <f>10*LOG10(IF(T124="",0,POWER(10,((T124+'ModelParams Lw'!$O$4)/10))) +IF(U124="",0,POWER(10,((U124+'ModelParams Lw'!$P$4)/10))) +IF(V124="",0,POWER(10,((V124+'ModelParams Lw'!$Q$4)/10))) +IF(W124="",0,POWER(10,((W124+'ModelParams Lw'!$R$4)/10))) +IF(X124="",0,POWER(10,((X124+'ModelParams Lw'!$S$4)/10))) +IF(Y124="",0,POWER(10,((Y124+'ModelParams Lw'!$T$4)/10))) +IF(Z124="",0,POWER(10,((Z124+'ModelParams Lw'!$U$4)/10)))+IF(AA124="",0,POWER(10,((AA124+'ModelParams Lw'!$V$4)/10))))</f>
        <v>#DIV/0!</v>
      </c>
      <c r="AC124" s="24" t="e">
        <f t="shared" si="43"/>
        <v>#DIV/0!</v>
      </c>
      <c r="AD124" s="24" t="e">
        <f>(T124-'ModelParams Lw'!O$10)/'ModelParams Lw'!O$11</f>
        <v>#DIV/0!</v>
      </c>
      <c r="AE124" s="24" t="e">
        <f>(U124-'ModelParams Lw'!P$10)/'ModelParams Lw'!P$11</f>
        <v>#DIV/0!</v>
      </c>
      <c r="AF124" s="24" t="e">
        <f>(V124-'ModelParams Lw'!Q$10)/'ModelParams Lw'!Q$11</f>
        <v>#DIV/0!</v>
      </c>
      <c r="AG124" s="24" t="e">
        <f>(W124-'ModelParams Lw'!R$10)/'ModelParams Lw'!R$11</f>
        <v>#DIV/0!</v>
      </c>
      <c r="AH124" s="24" t="e">
        <f>(X124-'ModelParams Lw'!S$10)/'ModelParams Lw'!S$11</f>
        <v>#DIV/0!</v>
      </c>
      <c r="AI124" s="24" t="e">
        <f>(Y124-'ModelParams Lw'!T$10)/'ModelParams Lw'!T$11</f>
        <v>#DIV/0!</v>
      </c>
      <c r="AJ124" s="24" t="e">
        <f>(Z124-'ModelParams Lw'!U$10)/'ModelParams Lw'!U$11</f>
        <v>#DIV/0!</v>
      </c>
      <c r="AK124" s="24" t="e">
        <f>(AA124-'ModelParams Lw'!V$10)/'ModelParams Lw'!V$11</f>
        <v>#DIV/0!</v>
      </c>
      <c r="AL124" s="24" t="e">
        <f t="shared" si="44"/>
        <v>#DIV/0!</v>
      </c>
      <c r="AM124" s="24" t="e">
        <f>LOOKUP($G124,SilencerParams!$E$3:$E$98,SilencerParams!K$3:K$98)</f>
        <v>#DIV/0!</v>
      </c>
      <c r="AN124" s="24" t="e">
        <f>LOOKUP($G124,SilencerParams!$E$3:$E$98,SilencerParams!L$3:L$98)</f>
        <v>#DIV/0!</v>
      </c>
      <c r="AO124" s="24" t="e">
        <f>LOOKUP($G124,SilencerParams!$E$3:$E$98,SilencerParams!M$3:M$98)</f>
        <v>#DIV/0!</v>
      </c>
      <c r="AP124" s="24" t="e">
        <f>LOOKUP($G124,SilencerParams!$E$3:$E$98,SilencerParams!N$3:N$98)</f>
        <v>#DIV/0!</v>
      </c>
      <c r="AQ124" s="24" t="e">
        <f>LOOKUP($G124,SilencerParams!$E$3:$E$98,SilencerParams!O$3:O$98)</f>
        <v>#DIV/0!</v>
      </c>
      <c r="AR124" s="24" t="e">
        <f>LOOKUP($G124,SilencerParams!$E$3:$E$98,SilencerParams!P$3:P$98)</f>
        <v>#DIV/0!</v>
      </c>
      <c r="AS124" s="24" t="e">
        <f>LOOKUP($G124,SilencerParams!$E$3:$E$98,SilencerParams!Q$3:Q$98)</f>
        <v>#DIV/0!</v>
      </c>
      <c r="AT124" s="24" t="e">
        <f>LOOKUP($G124,SilencerParams!$E$3:$E$98,SilencerParams!R$3:R$98)</f>
        <v>#DIV/0!</v>
      </c>
      <c r="AU124" s="151" t="e">
        <f>LOOKUP($G124,SilencerParams!$E$3:$E$98,SilencerParams!S$3:S$98)</f>
        <v>#DIV/0!</v>
      </c>
      <c r="AV124" s="151" t="e">
        <f>LOOKUP($G124,SilencerParams!$E$3:$E$98,SilencerParams!T$3:T$98)</f>
        <v>#DIV/0!</v>
      </c>
      <c r="AW124" s="151" t="e">
        <f>LOOKUP($G124,SilencerParams!$E$3:$E$98,SilencerParams!U$3:U$98)</f>
        <v>#DIV/0!</v>
      </c>
      <c r="AX124" s="151" t="e">
        <f>LOOKUP($G124,SilencerParams!$E$3:$E$98,SilencerParams!V$3:V$98)</f>
        <v>#DIV/0!</v>
      </c>
      <c r="AY124" s="151" t="e">
        <f>LOOKUP($G124,SilencerParams!$E$3:$E$98,SilencerParams!W$3:W$98)</f>
        <v>#DIV/0!</v>
      </c>
      <c r="AZ124" s="151" t="e">
        <f>LOOKUP($G124,SilencerParams!$E$3:$E$98,SilencerParams!X$3:X$98)</f>
        <v>#DIV/0!</v>
      </c>
      <c r="BA124" s="151" t="e">
        <f>LOOKUP($G124,SilencerParams!$E$3:$E$98,SilencerParams!Y$3:Y$98)</f>
        <v>#DIV/0!</v>
      </c>
      <c r="BB124" s="151" t="e">
        <f>LOOKUP($G124,SilencerParams!$E$3:$E$98,SilencerParams!Z$3:Z$98)</f>
        <v>#DIV/0!</v>
      </c>
      <c r="BC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S$3:S$98)</f>
        <v>#DIV/0!</v>
      </c>
      <c r="BD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T$3:T$98)</f>
        <v>#DIV/0!</v>
      </c>
      <c r="BE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U$3:U$98)</f>
        <v>#DIV/0!</v>
      </c>
      <c r="BF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V$3:V$98)</f>
        <v>#DIV/0!</v>
      </c>
      <c r="BG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W$3:W$98)</f>
        <v>#DIV/0!</v>
      </c>
      <c r="BH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X$3:X$98)</f>
        <v>#DIV/0!</v>
      </c>
      <c r="BI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Y$3:Y$98)</f>
        <v>#DIV/0!</v>
      </c>
      <c r="BJ124" s="151" t="e">
        <f>LOOKUP(IF(MROUND($AL124,2)&lt;=$AL124,CONCATENATE($D124,IF($F124&gt;=1000,$F124,CONCATENATE(0,$F124)),CONCATENATE(0,MROUND($AL124,2)+2)),CONCATENATE($D124,IF($F124&gt;=1000,$F124,CONCATENATE(0,$F124)),CONCATENATE(0,MROUND($AL124,2)-2))),SilencerParams!$E$3:$E$98,SilencerParams!Z$3:Z$98)</f>
        <v>#DIV/0!</v>
      </c>
      <c r="BK124" s="151" t="e">
        <f>IF($AL124&lt;2,LOOKUP(CONCATENATE($D124,IF($E124&gt;=1000,$E124,CONCATENATE(0,$E124)),"02"),SilencerParams!$E$3:$E$98,SilencerParams!S$3:S$98)/(LOG10(2)-LOG10(0.0001))*(LOG10($AL124)-LOG10(0.0001)),(BC124-AU124)/(LOG10(IF(MROUND($AL124,2)&lt;=$AL124,MROUND($AL124,2)+2,MROUND($AL124,2)-2))-LOG10(MROUND($AL124,2)))*(LOG10($AL124)-LOG10(MROUND($AL124,2)))+AU124)</f>
        <v>#DIV/0!</v>
      </c>
      <c r="BL124" s="151" t="e">
        <f>IF($AL124&lt;2,LOOKUP(CONCATENATE($D124,IF($E124&gt;=1000,$E124,CONCATENATE(0,$E124)),"02"),SilencerParams!$E$3:$E$98,SilencerParams!T$3:T$98)/(LOG10(2)-LOG10(0.0001))*(LOG10($AL124)-LOG10(0.0001)),(BD124-AV124)/(LOG10(IF(MROUND($AL124,2)&lt;=$AL124,MROUND($AL124,2)+2,MROUND($AL124,2)-2))-LOG10(MROUND($AL124,2)))*(LOG10($AL124)-LOG10(MROUND($AL124,2)))+AV124)</f>
        <v>#DIV/0!</v>
      </c>
      <c r="BM124" s="151" t="e">
        <f>IF($AL124&lt;2,LOOKUP(CONCATENATE($D124,IF($E124&gt;=1000,$E124,CONCATENATE(0,$E124)),"02"),SilencerParams!$E$3:$E$98,SilencerParams!U$3:U$98)/(LOG10(2)-LOG10(0.0001))*(LOG10($AL124)-LOG10(0.0001)),(BE124-AW124)/(LOG10(IF(MROUND($AL124,2)&lt;=$AL124,MROUND($AL124,2)+2,MROUND($AL124,2)-2))-LOG10(MROUND($AL124,2)))*(LOG10($AL124)-LOG10(MROUND($AL124,2)))+AW124)</f>
        <v>#DIV/0!</v>
      </c>
      <c r="BN124" s="151" t="e">
        <f>IF($AL124&lt;2,LOOKUP(CONCATENATE($D124,IF($E124&gt;=1000,$E124,CONCATENATE(0,$E124)),"02"),SilencerParams!$E$3:$E$98,SilencerParams!V$3:V$98)/(LOG10(2)-LOG10(0.0001))*(LOG10($AL124)-LOG10(0.0001)),(BF124-AX124)/(LOG10(IF(MROUND($AL124,2)&lt;=$AL124,MROUND($AL124,2)+2,MROUND($AL124,2)-2))-LOG10(MROUND($AL124,2)))*(LOG10($AL124)-LOG10(MROUND($AL124,2)))+AX124)</f>
        <v>#DIV/0!</v>
      </c>
      <c r="BO124" s="151" t="e">
        <f>IF($AL124&lt;2,LOOKUP(CONCATENATE($D124,IF($E124&gt;=1000,$E124,CONCATENATE(0,$E124)),"02"),SilencerParams!$E$3:$E$98,SilencerParams!W$3:W$98)/(LOG10(2)-LOG10(0.0001))*(LOG10($AL124)-LOG10(0.0001)),(BG124-AY124)/(LOG10(IF(MROUND($AL124,2)&lt;=$AL124,MROUND($AL124,2)+2,MROUND($AL124,2)-2))-LOG10(MROUND($AL124,2)))*(LOG10($AL124)-LOG10(MROUND($AL124,2)))+AY124)</f>
        <v>#DIV/0!</v>
      </c>
      <c r="BP124" s="151" t="e">
        <f>IF($AL124&lt;2,LOOKUP(CONCATENATE($D124,IF($E124&gt;=1000,$E124,CONCATENATE(0,$E124)),"02"),SilencerParams!$E$3:$E$98,SilencerParams!X$3:X$98)/(LOG10(2)-LOG10(0.0001))*(LOG10($AL124)-LOG10(0.0001)),(BH124-AZ124)/(LOG10(IF(MROUND($AL124,2)&lt;=$AL124,MROUND($AL124,2)+2,MROUND($AL124,2)-2))-LOG10(MROUND($AL124,2)))*(LOG10($AL124)-LOG10(MROUND($AL124,2)))+AZ124)</f>
        <v>#DIV/0!</v>
      </c>
      <c r="BQ124" s="151" t="e">
        <f>IF($AL124&lt;2,LOOKUP(CONCATENATE($D124,IF($E124&gt;=1000,$E124,CONCATENATE(0,$E124)),"02"),SilencerParams!$E$3:$E$98,SilencerParams!Y$3:Y$98)/(LOG10(2)-LOG10(0.0001))*(LOG10($AL124)-LOG10(0.0001)),(BI124-BA124)/(LOG10(IF(MROUND($AL124,2)&lt;=$AL124,MROUND($AL124,2)+2,MROUND($AL124,2)-2))-LOG10(MROUND($AL124,2)))*(LOG10($AL124)-LOG10(MROUND($AL124,2)))+BA124)</f>
        <v>#DIV/0!</v>
      </c>
      <c r="BR124" s="151" t="e">
        <f>IF($AL124&lt;2,LOOKUP(CONCATENATE($D124,IF($E124&gt;=1000,$E124,CONCATENATE(0,$E124)),"02"),SilencerParams!$E$3:$E$98,SilencerParams!Z$3:Z$98)/(LOG10(2)-LOG10(0.0001))*(LOG10($AL124)-LOG10(0.0001)),(BJ124-BB124)/(LOG10(IF(MROUND($AL124,2)&lt;=$AL124,MROUND($AL124,2)+2,MROUND($AL124,2)-2))-LOG10(MROUND($AL124,2)))*(LOG10($AL124)-LOG10(MROUND($AL124,2)))+BB124)</f>
        <v>#DIV/0!</v>
      </c>
      <c r="BS124" s="24" t="e">
        <f t="shared" si="45"/>
        <v>#DIV/0!</v>
      </c>
      <c r="BT124" s="24" t="e">
        <f t="shared" si="46"/>
        <v>#DIV/0!</v>
      </c>
      <c r="BU124" s="24" t="e">
        <f t="shared" si="47"/>
        <v>#DIV/0!</v>
      </c>
      <c r="BV124" s="24" t="e">
        <f t="shared" si="48"/>
        <v>#DIV/0!</v>
      </c>
      <c r="BW124" s="24" t="e">
        <f t="shared" si="49"/>
        <v>#DIV/0!</v>
      </c>
      <c r="BX124" s="24" t="e">
        <f t="shared" si="50"/>
        <v>#DIV/0!</v>
      </c>
      <c r="BY124" s="24" t="e">
        <f t="shared" si="51"/>
        <v>#DIV/0!</v>
      </c>
      <c r="BZ124" s="24" t="e">
        <f t="shared" si="52"/>
        <v>#DIV/0!</v>
      </c>
      <c r="CA124" s="24" t="e">
        <f>10*LOG10(IF(BS124="",0,POWER(10,((BS124+'ModelParams Lw'!$O$4)/10))) +IF(BT124="",0,POWER(10,((BT124+'ModelParams Lw'!$P$4)/10))) +IF(BU124="",0,POWER(10,((BU124+'ModelParams Lw'!$Q$4)/10))) +IF(BV124="",0,POWER(10,((BV124+'ModelParams Lw'!$R$4)/10))) +IF(BW124="",0,POWER(10,((BW124+'ModelParams Lw'!$S$4)/10))) +IF(BX124="",0,POWER(10,((BX124+'ModelParams Lw'!$T$4)/10))) +IF(BY124="",0,POWER(10,((BY124+'ModelParams Lw'!$U$4)/10)))+IF(BZ124="",0,POWER(10,((BZ124+'ModelParams Lw'!$V$4)/10))))</f>
        <v>#DIV/0!</v>
      </c>
      <c r="CB124" s="24" t="e">
        <f t="shared" si="53"/>
        <v>#DIV/0!</v>
      </c>
      <c r="CC124" s="24" t="e">
        <f>(BS124-'ModelParams Lw'!O$10)/'ModelParams Lw'!O$11</f>
        <v>#DIV/0!</v>
      </c>
      <c r="CD124" s="24" t="e">
        <f>(BT124-'ModelParams Lw'!P$10)/'ModelParams Lw'!P$11</f>
        <v>#DIV/0!</v>
      </c>
      <c r="CE124" s="24" t="e">
        <f>(BU124-'ModelParams Lw'!Q$10)/'ModelParams Lw'!Q$11</f>
        <v>#DIV/0!</v>
      </c>
      <c r="CF124" s="24" t="e">
        <f>(BV124-'ModelParams Lw'!R$10)/'ModelParams Lw'!R$11</f>
        <v>#DIV/0!</v>
      </c>
      <c r="CG124" s="24" t="e">
        <f>(BW124-'ModelParams Lw'!S$10)/'ModelParams Lw'!S$11</f>
        <v>#DIV/0!</v>
      </c>
      <c r="CH124" s="24" t="e">
        <f>(BX124-'ModelParams Lw'!T$10)/'ModelParams Lw'!T$11</f>
        <v>#DIV/0!</v>
      </c>
      <c r="CI124" s="24" t="e">
        <f>(BY124-'ModelParams Lw'!U$10)/'ModelParams Lw'!U$11</f>
        <v>#DIV/0!</v>
      </c>
      <c r="CJ124" s="24" t="e">
        <f>(BZ124-'ModelParams Lw'!V$10)/'ModelParams Lw'!V$11</f>
        <v>#DIV/0!</v>
      </c>
      <c r="CK124" s="24">
        <f>IF(Calcul!$E129="SW",'ModelParams Lw'!C$18+'ModelParams Lw'!C$19*LOG(CK$3)+'ModelParams Lw'!C$20*(PI()/4*($D124/1000)^2),IF('ModelParams Lw'!C$21+'ModelParams Lw'!C$22*LOG(CK$3)+'ModelParams Lw'!C$23*(PI()/4*($D124/1000)^2)&lt;'ModelParams Lw'!C$18+'ModelParams Lw'!C$19*LOG(CK$3)+'ModelParams Lw'!C$20*(PI()/4*($D124/1000)^2),'ModelParams Lw'!C$18+'ModelParams Lw'!C$19*LOG(CK$3)+'ModelParams Lw'!C$20*(PI()/4*($D124/1000)^2),'ModelParams Lw'!C$21+'ModelParams Lw'!C$22*LOG(CK$3)+'ModelParams Lw'!C$23*(PI()/4*($D124/1000)^2)))</f>
        <v>31.246735224896717</v>
      </c>
      <c r="CL124" s="24">
        <f>IF(Calcul!$E129="SW",'ModelParams Lw'!D$18+'ModelParams Lw'!D$19*LOG(CL$3)+'ModelParams Lw'!D$20*(PI()/4*($D124/1000)^2),IF('ModelParams Lw'!D$21+'ModelParams Lw'!D$22*LOG(CL$3)+'ModelParams Lw'!D$23*(PI()/4*($D124/1000)^2)&lt;'ModelParams Lw'!D$18+'ModelParams Lw'!D$19*LOG(CL$3)+'ModelParams Lw'!D$20*(PI()/4*($D124/1000)^2),'ModelParams Lw'!D$18+'ModelParams Lw'!D$19*LOG(CL$3)+'ModelParams Lw'!D$20*(PI()/4*($D124/1000)^2),'ModelParams Lw'!D$21+'ModelParams Lw'!D$22*LOG(CL$3)+'ModelParams Lw'!D$23*(PI()/4*($D124/1000)^2)))</f>
        <v>39.203910379364636</v>
      </c>
      <c r="CM124" s="24">
        <f>IF(Calcul!$E129="SW",'ModelParams Lw'!E$18+'ModelParams Lw'!E$19*LOG(CM$3)+'ModelParams Lw'!E$20*(PI()/4*($D124/1000)^2),IF('ModelParams Lw'!E$21+'ModelParams Lw'!E$22*LOG(CM$3)+'ModelParams Lw'!E$23*(PI()/4*($D124/1000)^2)&lt;'ModelParams Lw'!E$18+'ModelParams Lw'!E$19*LOG(CM$3)+'ModelParams Lw'!E$20*(PI()/4*($D124/1000)^2),'ModelParams Lw'!E$18+'ModelParams Lw'!E$19*LOG(CM$3)+'ModelParams Lw'!E$20*(PI()/4*($D124/1000)^2),'ModelParams Lw'!E$21+'ModelParams Lw'!E$22*LOG(CM$3)+'ModelParams Lw'!E$23*(PI()/4*($D124/1000)^2)))</f>
        <v>38.761096154158118</v>
      </c>
      <c r="CN124" s="24">
        <f>IF(Calcul!$E129="SW",'ModelParams Lw'!F$18+'ModelParams Lw'!F$19*LOG(CN$3)+'ModelParams Lw'!F$20*(PI()/4*($D124/1000)^2),IF('ModelParams Lw'!F$21+'ModelParams Lw'!F$22*LOG(CN$3)+'ModelParams Lw'!F$23*(PI()/4*($D124/1000)^2)&lt;'ModelParams Lw'!F$18+'ModelParams Lw'!F$19*LOG(CN$3)+'ModelParams Lw'!F$20*(PI()/4*($D124/1000)^2),'ModelParams Lw'!F$18+'ModelParams Lw'!F$19*LOG(CN$3)+'ModelParams Lw'!F$20*(PI()/4*($D124/1000)^2),'ModelParams Lw'!F$21+'ModelParams Lw'!F$22*LOG(CN$3)+'ModelParams Lw'!F$23*(PI()/4*($D124/1000)^2)))</f>
        <v>42.457901012674256</v>
      </c>
      <c r="CO124" s="24">
        <f>IF(Calcul!$E129="SW",'ModelParams Lw'!G$18+'ModelParams Lw'!G$19*LOG(CO$3)+'ModelParams Lw'!G$20*(PI()/4*($D124/1000)^2),IF('ModelParams Lw'!G$21+'ModelParams Lw'!G$22*LOG(CO$3)+'ModelParams Lw'!G$23*(PI()/4*($D124/1000)^2)&lt;'ModelParams Lw'!G$18+'ModelParams Lw'!G$19*LOG(CO$3)+'ModelParams Lw'!G$20*(PI()/4*($D124/1000)^2),'ModelParams Lw'!G$18+'ModelParams Lw'!G$19*LOG(CO$3)+'ModelParams Lw'!G$20*(PI()/4*($D124/1000)^2),'ModelParams Lw'!G$21+'ModelParams Lw'!G$22*LOG(CO$3)+'ModelParams Lw'!G$23*(PI()/4*($D124/1000)^2)))</f>
        <v>39.983812335865188</v>
      </c>
      <c r="CP124" s="24">
        <f>IF(Calcul!$E129="SW",'ModelParams Lw'!H$18+'ModelParams Lw'!H$19*LOG(CP$3)+'ModelParams Lw'!H$20*(PI()/4*($D124/1000)^2),IF('ModelParams Lw'!H$21+'ModelParams Lw'!H$22*LOG(CP$3)+'ModelParams Lw'!H$23*(PI()/4*($D124/1000)^2)&lt;'ModelParams Lw'!H$18+'ModelParams Lw'!H$19*LOG(CP$3)+'ModelParams Lw'!H$20*(PI()/4*($D124/1000)^2),'ModelParams Lw'!H$18+'ModelParams Lw'!H$19*LOG(CP$3)+'ModelParams Lw'!H$20*(PI()/4*($D124/1000)^2),'ModelParams Lw'!H$21+'ModelParams Lw'!H$22*LOG(CP$3)+'ModelParams Lw'!H$23*(PI()/4*($D124/1000)^2)))</f>
        <v>40.306137042572608</v>
      </c>
      <c r="CQ124" s="24">
        <f>IF(Calcul!$E129="SW",'ModelParams Lw'!I$18+'ModelParams Lw'!I$19*LOG(CQ$3)+'ModelParams Lw'!I$20*(PI()/4*($D124/1000)^2),IF('ModelParams Lw'!I$21+'ModelParams Lw'!I$22*LOG(CQ$3)+'ModelParams Lw'!I$23*(PI()/4*($D124/1000)^2)&lt;'ModelParams Lw'!I$18+'ModelParams Lw'!I$19*LOG(CQ$3)+'ModelParams Lw'!I$20*(PI()/4*($D124/1000)^2),'ModelParams Lw'!I$18+'ModelParams Lw'!I$19*LOG(CQ$3)+'ModelParams Lw'!I$20*(PI()/4*($D124/1000)^2),'ModelParams Lw'!I$21+'ModelParams Lw'!I$22*LOG(CQ$3)+'ModelParams Lw'!I$23*(PI()/4*($D124/1000)^2)))</f>
        <v>35.604370798776131</v>
      </c>
      <c r="CR124" s="24">
        <f>IF(Calcul!$E129="SW",'ModelParams Lw'!J$18+'ModelParams Lw'!J$19*LOG(CR$3)+'ModelParams Lw'!J$20*(PI()/4*($D124/1000)^2),IF('ModelParams Lw'!J$21+'ModelParams Lw'!J$22*LOG(CR$3)+'ModelParams Lw'!J$23*(PI()/4*($D124/1000)^2)&lt;'ModelParams Lw'!J$18+'ModelParams Lw'!J$19*LOG(CR$3)+'ModelParams Lw'!J$20*(PI()/4*($D124/1000)^2),'ModelParams Lw'!J$18+'ModelParams Lw'!J$19*LOG(CR$3)+'ModelParams Lw'!J$20*(PI()/4*($D124/1000)^2),'ModelParams Lw'!J$21+'ModelParams Lw'!J$22*LOG(CR$3)+'ModelParams Lw'!J$23*(PI()/4*($D124/1000)^2)))</f>
        <v>26.405199060578074</v>
      </c>
      <c r="CS124" s="24" t="e">
        <f t="shared" si="30"/>
        <v>#DIV/0!</v>
      </c>
      <c r="CT124" s="24" t="e">
        <f t="shared" si="31"/>
        <v>#DIV/0!</v>
      </c>
      <c r="CU124" s="24" t="e">
        <f t="shared" si="32"/>
        <v>#DIV/0!</v>
      </c>
      <c r="CV124" s="24" t="e">
        <f t="shared" si="33"/>
        <v>#DIV/0!</v>
      </c>
      <c r="CW124" s="24" t="e">
        <f t="shared" si="34"/>
        <v>#DIV/0!</v>
      </c>
      <c r="CX124" s="24" t="e">
        <f t="shared" si="35"/>
        <v>#DIV/0!</v>
      </c>
      <c r="CY124" s="24" t="e">
        <f t="shared" si="36"/>
        <v>#DIV/0!</v>
      </c>
      <c r="CZ124" s="24" t="e">
        <f t="shared" si="37"/>
        <v>#DIV/0!</v>
      </c>
      <c r="DA124" s="24" t="e">
        <f>10*LOG10(IF(CS124="",0,POWER(10,((CS124+'ModelParams Lw'!$O$4)/10))) +IF(CT124="",0,POWER(10,((CT124+'ModelParams Lw'!$P$4)/10))) +IF(CU124="",0,POWER(10,((CU124+'ModelParams Lw'!$Q$4)/10))) +IF(CV124="",0,POWER(10,((CV124+'ModelParams Lw'!$R$4)/10))) +IF(CW124="",0,POWER(10,((CW124+'ModelParams Lw'!$S$4)/10))) +IF(CX124="",0,POWER(10,((CX124+'ModelParams Lw'!$T$4)/10))) +IF(CY124="",0,POWER(10,((CY124+'ModelParams Lw'!$U$4)/10)))+IF(CZ124="",0,POWER(10,((CZ124+'ModelParams Lw'!$V$4)/10))))</f>
        <v>#DIV/0!</v>
      </c>
      <c r="DB124" s="24" t="e">
        <f t="shared" si="54"/>
        <v>#DIV/0!</v>
      </c>
      <c r="DC124" s="24" t="e">
        <f>(CS124-'ModelParams Lw'!$O$10)/'ModelParams Lw'!$O$11</f>
        <v>#DIV/0!</v>
      </c>
      <c r="DD124" s="24" t="e">
        <f>(CT124-'ModelParams Lw'!$P$10)/'ModelParams Lw'!$P$11</f>
        <v>#DIV/0!</v>
      </c>
      <c r="DE124" s="24" t="e">
        <f>(CU124-'ModelParams Lw'!$Q$10)/'ModelParams Lw'!$Q$11</f>
        <v>#DIV/0!</v>
      </c>
      <c r="DF124" s="24" t="e">
        <f>(CV124-'ModelParams Lw'!$R$10)/'ModelParams Lw'!$R$11</f>
        <v>#DIV/0!</v>
      </c>
      <c r="DG124" s="24" t="e">
        <f>(CW124-'ModelParams Lw'!$S$10)/'ModelParams Lw'!$S$11</f>
        <v>#DIV/0!</v>
      </c>
      <c r="DH124" s="24" t="e">
        <f>(CX124-'ModelParams Lw'!$T$10)/'ModelParams Lw'!$T$11</f>
        <v>#DIV/0!</v>
      </c>
      <c r="DI124" s="24" t="e">
        <f>(CY124-'ModelParams Lw'!$U$10)/'ModelParams Lw'!$U$11</f>
        <v>#DIV/0!</v>
      </c>
      <c r="DJ124" s="24" t="e">
        <f>(CZ124-'ModelParams Lw'!$V$10)/'ModelParams Lw'!$V$11</f>
        <v>#DIV/0!</v>
      </c>
    </row>
    <row r="125" spans="1:114">
      <c r="A125" s="12">
        <f>Calcul!B127</f>
        <v>0</v>
      </c>
      <c r="B125" s="12">
        <f t="shared" si="38"/>
        <v>0</v>
      </c>
      <c r="C125" s="12">
        <f>Calcul!C127</f>
        <v>0</v>
      </c>
      <c r="D125" s="12">
        <f>Calcul!D130</f>
        <v>0</v>
      </c>
      <c r="E125" s="12">
        <f t="shared" si="39"/>
        <v>400</v>
      </c>
      <c r="F125" s="12">
        <f t="shared" si="40"/>
        <v>900</v>
      </c>
      <c r="G125" s="12" t="e">
        <f t="shared" si="41"/>
        <v>#DIV/0!</v>
      </c>
      <c r="H125" s="24" t="e">
        <f t="shared" si="42"/>
        <v>#DIV/0!</v>
      </c>
      <c r="I125" s="24">
        <f>'ModelParams Lw'!$B$6*EXP('ModelParams Lw'!$C$6*D125)</f>
        <v>-0.98585217513044054</v>
      </c>
      <c r="J125" s="24">
        <f>'ModelParams Lw'!$B$7*D125^2+'ModelParams Lw'!$C$7*D125+'ModelParams Lw'!$D$7</f>
        <v>-7.1</v>
      </c>
      <c r="K125" s="24">
        <f>'ModelParams Lw'!$B$8*D125^2+'ModelParams Lw'!$C$8*D125+'ModelParams Lw'!$D$8</f>
        <v>46.485999999999997</v>
      </c>
      <c r="L125" s="21" t="e">
        <f t="shared" si="56"/>
        <v>#DIV/0!</v>
      </c>
      <c r="M125" s="21" t="e">
        <f t="shared" si="57"/>
        <v>#DIV/0!</v>
      </c>
      <c r="N125" s="21" t="e">
        <f t="shared" si="57"/>
        <v>#DIV/0!</v>
      </c>
      <c r="O125" s="21" t="e">
        <f t="shared" si="57"/>
        <v>#DIV/0!</v>
      </c>
      <c r="P125" s="21" t="e">
        <f t="shared" si="57"/>
        <v>#DIV/0!</v>
      </c>
      <c r="Q125" s="21" t="e">
        <f t="shared" si="57"/>
        <v>#DIV/0!</v>
      </c>
      <c r="R125" s="21" t="e">
        <f t="shared" si="57"/>
        <v>#DIV/0!</v>
      </c>
      <c r="S125" s="21" t="e">
        <f t="shared" si="57"/>
        <v>#DIV/0!</v>
      </c>
      <c r="T125" s="24" t="e">
        <f>'ModelParams Lw'!$B$3+'ModelParams Lw'!$B$4*LOG10($B125/3600/(PI()/4*($D125/1000)^2))+'ModelParams Lw'!$B$5*LOG10(2*$H125/(1.2*($B125/3600/(PI()/4*($D125/1000)^2))^2))+10*LOG10($D125/1000)+L125</f>
        <v>#DIV/0!</v>
      </c>
      <c r="U125" s="24" t="e">
        <f>'ModelParams Lw'!$B$3+'ModelParams Lw'!$B$4*LOG10($B125/3600/(PI()/4*($D125/1000)^2))+'ModelParams Lw'!$B$5*LOG10(2*$H125/(1.2*($B125/3600/(PI()/4*($D125/1000)^2))^2))+10*LOG10($D125/1000)+M125</f>
        <v>#DIV/0!</v>
      </c>
      <c r="V125" s="24" t="e">
        <f>'ModelParams Lw'!$B$3+'ModelParams Lw'!$B$4*LOG10($B125/3600/(PI()/4*($D125/1000)^2))+'ModelParams Lw'!$B$5*LOG10(2*$H125/(1.2*($B125/3600/(PI()/4*($D125/1000)^2))^2))+10*LOG10($D125/1000)+N125</f>
        <v>#DIV/0!</v>
      </c>
      <c r="W125" s="24" t="e">
        <f>'ModelParams Lw'!$B$3+'ModelParams Lw'!$B$4*LOG10($B125/3600/(PI()/4*($D125/1000)^2))+'ModelParams Lw'!$B$5*LOG10(2*$H125/(1.2*($B125/3600/(PI()/4*($D125/1000)^2))^2))+10*LOG10($D125/1000)+O125</f>
        <v>#DIV/0!</v>
      </c>
      <c r="X125" s="24" t="e">
        <f>'ModelParams Lw'!$B$3+'ModelParams Lw'!$B$4*LOG10($B125/3600/(PI()/4*($D125/1000)^2))+'ModelParams Lw'!$B$5*LOG10(2*$H125/(1.2*($B125/3600/(PI()/4*($D125/1000)^2))^2))+10*LOG10($D125/1000)+P125</f>
        <v>#DIV/0!</v>
      </c>
      <c r="Y125" s="24" t="e">
        <f>'ModelParams Lw'!$B$3+'ModelParams Lw'!$B$4*LOG10($B125/3600/(PI()/4*($D125/1000)^2))+'ModelParams Lw'!$B$5*LOG10(2*$H125/(1.2*($B125/3600/(PI()/4*($D125/1000)^2))^2))+10*LOG10($D125/1000)+Q125</f>
        <v>#DIV/0!</v>
      </c>
      <c r="Z125" s="24" t="e">
        <f>'ModelParams Lw'!$B$3+'ModelParams Lw'!$B$4*LOG10($B125/3600/(PI()/4*($D125/1000)^2))+'ModelParams Lw'!$B$5*LOG10(2*$H125/(1.2*($B125/3600/(PI()/4*($D125/1000)^2))^2))+10*LOG10($D125/1000)+R125</f>
        <v>#DIV/0!</v>
      </c>
      <c r="AA125" s="24" t="e">
        <f>'ModelParams Lw'!$B$3+'ModelParams Lw'!$B$4*LOG10($B125/3600/(PI()/4*($D125/1000)^2))+'ModelParams Lw'!$B$5*LOG10(2*$H125/(1.2*($B125/3600/(PI()/4*($D125/1000)^2))^2))+10*LOG10($D125/1000)+S125</f>
        <v>#DIV/0!</v>
      </c>
      <c r="AB125" s="24" t="e">
        <f>10*LOG10(IF(T125="",0,POWER(10,((T125+'ModelParams Lw'!$O$4)/10))) +IF(U125="",0,POWER(10,((U125+'ModelParams Lw'!$P$4)/10))) +IF(V125="",0,POWER(10,((V125+'ModelParams Lw'!$Q$4)/10))) +IF(W125="",0,POWER(10,((W125+'ModelParams Lw'!$R$4)/10))) +IF(X125="",0,POWER(10,((X125+'ModelParams Lw'!$S$4)/10))) +IF(Y125="",0,POWER(10,((Y125+'ModelParams Lw'!$T$4)/10))) +IF(Z125="",0,POWER(10,((Z125+'ModelParams Lw'!$U$4)/10)))+IF(AA125="",0,POWER(10,((AA125+'ModelParams Lw'!$V$4)/10))))</f>
        <v>#DIV/0!</v>
      </c>
      <c r="AC125" s="24" t="e">
        <f t="shared" si="43"/>
        <v>#DIV/0!</v>
      </c>
      <c r="AD125" s="24" t="e">
        <f>(T125-'ModelParams Lw'!O$10)/'ModelParams Lw'!O$11</f>
        <v>#DIV/0!</v>
      </c>
      <c r="AE125" s="24" t="e">
        <f>(U125-'ModelParams Lw'!P$10)/'ModelParams Lw'!P$11</f>
        <v>#DIV/0!</v>
      </c>
      <c r="AF125" s="24" t="e">
        <f>(V125-'ModelParams Lw'!Q$10)/'ModelParams Lw'!Q$11</f>
        <v>#DIV/0!</v>
      </c>
      <c r="AG125" s="24" t="e">
        <f>(W125-'ModelParams Lw'!R$10)/'ModelParams Lw'!R$11</f>
        <v>#DIV/0!</v>
      </c>
      <c r="AH125" s="24" t="e">
        <f>(X125-'ModelParams Lw'!S$10)/'ModelParams Lw'!S$11</f>
        <v>#DIV/0!</v>
      </c>
      <c r="AI125" s="24" t="e">
        <f>(Y125-'ModelParams Lw'!T$10)/'ModelParams Lw'!T$11</f>
        <v>#DIV/0!</v>
      </c>
      <c r="AJ125" s="24" t="e">
        <f>(Z125-'ModelParams Lw'!U$10)/'ModelParams Lw'!U$11</f>
        <v>#DIV/0!</v>
      </c>
      <c r="AK125" s="24" t="e">
        <f>(AA125-'ModelParams Lw'!V$10)/'ModelParams Lw'!V$11</f>
        <v>#DIV/0!</v>
      </c>
      <c r="AL125" s="24" t="e">
        <f t="shared" si="44"/>
        <v>#DIV/0!</v>
      </c>
      <c r="AM125" s="24" t="e">
        <f>LOOKUP($G125,SilencerParams!$E$3:$E$98,SilencerParams!K$3:K$98)</f>
        <v>#DIV/0!</v>
      </c>
      <c r="AN125" s="24" t="e">
        <f>LOOKUP($G125,SilencerParams!$E$3:$E$98,SilencerParams!L$3:L$98)</f>
        <v>#DIV/0!</v>
      </c>
      <c r="AO125" s="24" t="e">
        <f>LOOKUP($G125,SilencerParams!$E$3:$E$98,SilencerParams!M$3:M$98)</f>
        <v>#DIV/0!</v>
      </c>
      <c r="AP125" s="24" t="e">
        <f>LOOKUP($G125,SilencerParams!$E$3:$E$98,SilencerParams!N$3:N$98)</f>
        <v>#DIV/0!</v>
      </c>
      <c r="AQ125" s="24" t="e">
        <f>LOOKUP($G125,SilencerParams!$E$3:$E$98,SilencerParams!O$3:O$98)</f>
        <v>#DIV/0!</v>
      </c>
      <c r="AR125" s="24" t="e">
        <f>LOOKUP($G125,SilencerParams!$E$3:$E$98,SilencerParams!P$3:P$98)</f>
        <v>#DIV/0!</v>
      </c>
      <c r="AS125" s="24" t="e">
        <f>LOOKUP($G125,SilencerParams!$E$3:$E$98,SilencerParams!Q$3:Q$98)</f>
        <v>#DIV/0!</v>
      </c>
      <c r="AT125" s="24" t="e">
        <f>LOOKUP($G125,SilencerParams!$E$3:$E$98,SilencerParams!R$3:R$98)</f>
        <v>#DIV/0!</v>
      </c>
      <c r="AU125" s="151" t="e">
        <f>LOOKUP($G125,SilencerParams!$E$3:$E$98,SilencerParams!S$3:S$98)</f>
        <v>#DIV/0!</v>
      </c>
      <c r="AV125" s="151" t="e">
        <f>LOOKUP($G125,SilencerParams!$E$3:$E$98,SilencerParams!T$3:T$98)</f>
        <v>#DIV/0!</v>
      </c>
      <c r="AW125" s="151" t="e">
        <f>LOOKUP($G125,SilencerParams!$E$3:$E$98,SilencerParams!U$3:U$98)</f>
        <v>#DIV/0!</v>
      </c>
      <c r="AX125" s="151" t="e">
        <f>LOOKUP($G125,SilencerParams!$E$3:$E$98,SilencerParams!V$3:V$98)</f>
        <v>#DIV/0!</v>
      </c>
      <c r="AY125" s="151" t="e">
        <f>LOOKUP($G125,SilencerParams!$E$3:$E$98,SilencerParams!W$3:W$98)</f>
        <v>#DIV/0!</v>
      </c>
      <c r="AZ125" s="151" t="e">
        <f>LOOKUP($G125,SilencerParams!$E$3:$E$98,SilencerParams!X$3:X$98)</f>
        <v>#DIV/0!</v>
      </c>
      <c r="BA125" s="151" t="e">
        <f>LOOKUP($G125,SilencerParams!$E$3:$E$98,SilencerParams!Y$3:Y$98)</f>
        <v>#DIV/0!</v>
      </c>
      <c r="BB125" s="151" t="e">
        <f>LOOKUP($G125,SilencerParams!$E$3:$E$98,SilencerParams!Z$3:Z$98)</f>
        <v>#DIV/0!</v>
      </c>
      <c r="BC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S$3:S$98)</f>
        <v>#DIV/0!</v>
      </c>
      <c r="BD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T$3:T$98)</f>
        <v>#DIV/0!</v>
      </c>
      <c r="BE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U$3:U$98)</f>
        <v>#DIV/0!</v>
      </c>
      <c r="BF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V$3:V$98)</f>
        <v>#DIV/0!</v>
      </c>
      <c r="BG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W$3:W$98)</f>
        <v>#DIV/0!</v>
      </c>
      <c r="BH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X$3:X$98)</f>
        <v>#DIV/0!</v>
      </c>
      <c r="BI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Y$3:Y$98)</f>
        <v>#DIV/0!</v>
      </c>
      <c r="BJ125" s="151" t="e">
        <f>LOOKUP(IF(MROUND($AL125,2)&lt;=$AL125,CONCATENATE($D125,IF($F125&gt;=1000,$F125,CONCATENATE(0,$F125)),CONCATENATE(0,MROUND($AL125,2)+2)),CONCATENATE($D125,IF($F125&gt;=1000,$F125,CONCATENATE(0,$F125)),CONCATENATE(0,MROUND($AL125,2)-2))),SilencerParams!$E$3:$E$98,SilencerParams!Z$3:Z$98)</f>
        <v>#DIV/0!</v>
      </c>
      <c r="BK125" s="151" t="e">
        <f>IF($AL125&lt;2,LOOKUP(CONCATENATE($D125,IF($E125&gt;=1000,$E125,CONCATENATE(0,$E125)),"02"),SilencerParams!$E$3:$E$98,SilencerParams!S$3:S$98)/(LOG10(2)-LOG10(0.0001))*(LOG10($AL125)-LOG10(0.0001)),(BC125-AU125)/(LOG10(IF(MROUND($AL125,2)&lt;=$AL125,MROUND($AL125,2)+2,MROUND($AL125,2)-2))-LOG10(MROUND($AL125,2)))*(LOG10($AL125)-LOG10(MROUND($AL125,2)))+AU125)</f>
        <v>#DIV/0!</v>
      </c>
      <c r="BL125" s="151" t="e">
        <f>IF($AL125&lt;2,LOOKUP(CONCATENATE($D125,IF($E125&gt;=1000,$E125,CONCATENATE(0,$E125)),"02"),SilencerParams!$E$3:$E$98,SilencerParams!T$3:T$98)/(LOG10(2)-LOG10(0.0001))*(LOG10($AL125)-LOG10(0.0001)),(BD125-AV125)/(LOG10(IF(MROUND($AL125,2)&lt;=$AL125,MROUND($AL125,2)+2,MROUND($AL125,2)-2))-LOG10(MROUND($AL125,2)))*(LOG10($AL125)-LOG10(MROUND($AL125,2)))+AV125)</f>
        <v>#DIV/0!</v>
      </c>
      <c r="BM125" s="151" t="e">
        <f>IF($AL125&lt;2,LOOKUP(CONCATENATE($D125,IF($E125&gt;=1000,$E125,CONCATENATE(0,$E125)),"02"),SilencerParams!$E$3:$E$98,SilencerParams!U$3:U$98)/(LOG10(2)-LOG10(0.0001))*(LOG10($AL125)-LOG10(0.0001)),(BE125-AW125)/(LOG10(IF(MROUND($AL125,2)&lt;=$AL125,MROUND($AL125,2)+2,MROUND($AL125,2)-2))-LOG10(MROUND($AL125,2)))*(LOG10($AL125)-LOG10(MROUND($AL125,2)))+AW125)</f>
        <v>#DIV/0!</v>
      </c>
      <c r="BN125" s="151" t="e">
        <f>IF($AL125&lt;2,LOOKUP(CONCATENATE($D125,IF($E125&gt;=1000,$E125,CONCATENATE(0,$E125)),"02"),SilencerParams!$E$3:$E$98,SilencerParams!V$3:V$98)/(LOG10(2)-LOG10(0.0001))*(LOG10($AL125)-LOG10(0.0001)),(BF125-AX125)/(LOG10(IF(MROUND($AL125,2)&lt;=$AL125,MROUND($AL125,2)+2,MROUND($AL125,2)-2))-LOG10(MROUND($AL125,2)))*(LOG10($AL125)-LOG10(MROUND($AL125,2)))+AX125)</f>
        <v>#DIV/0!</v>
      </c>
      <c r="BO125" s="151" t="e">
        <f>IF($AL125&lt;2,LOOKUP(CONCATENATE($D125,IF($E125&gt;=1000,$E125,CONCATENATE(0,$E125)),"02"),SilencerParams!$E$3:$E$98,SilencerParams!W$3:W$98)/(LOG10(2)-LOG10(0.0001))*(LOG10($AL125)-LOG10(0.0001)),(BG125-AY125)/(LOG10(IF(MROUND($AL125,2)&lt;=$AL125,MROUND($AL125,2)+2,MROUND($AL125,2)-2))-LOG10(MROUND($AL125,2)))*(LOG10($AL125)-LOG10(MROUND($AL125,2)))+AY125)</f>
        <v>#DIV/0!</v>
      </c>
      <c r="BP125" s="151" t="e">
        <f>IF($AL125&lt;2,LOOKUP(CONCATENATE($D125,IF($E125&gt;=1000,$E125,CONCATENATE(0,$E125)),"02"),SilencerParams!$E$3:$E$98,SilencerParams!X$3:X$98)/(LOG10(2)-LOG10(0.0001))*(LOG10($AL125)-LOG10(0.0001)),(BH125-AZ125)/(LOG10(IF(MROUND($AL125,2)&lt;=$AL125,MROUND($AL125,2)+2,MROUND($AL125,2)-2))-LOG10(MROUND($AL125,2)))*(LOG10($AL125)-LOG10(MROUND($AL125,2)))+AZ125)</f>
        <v>#DIV/0!</v>
      </c>
      <c r="BQ125" s="151" t="e">
        <f>IF($AL125&lt;2,LOOKUP(CONCATENATE($D125,IF($E125&gt;=1000,$E125,CONCATENATE(0,$E125)),"02"),SilencerParams!$E$3:$E$98,SilencerParams!Y$3:Y$98)/(LOG10(2)-LOG10(0.0001))*(LOG10($AL125)-LOG10(0.0001)),(BI125-BA125)/(LOG10(IF(MROUND($AL125,2)&lt;=$AL125,MROUND($AL125,2)+2,MROUND($AL125,2)-2))-LOG10(MROUND($AL125,2)))*(LOG10($AL125)-LOG10(MROUND($AL125,2)))+BA125)</f>
        <v>#DIV/0!</v>
      </c>
      <c r="BR125" s="151" t="e">
        <f>IF($AL125&lt;2,LOOKUP(CONCATENATE($D125,IF($E125&gt;=1000,$E125,CONCATENATE(0,$E125)),"02"),SilencerParams!$E$3:$E$98,SilencerParams!Z$3:Z$98)/(LOG10(2)-LOG10(0.0001))*(LOG10($AL125)-LOG10(0.0001)),(BJ125-BB125)/(LOG10(IF(MROUND($AL125,2)&lt;=$AL125,MROUND($AL125,2)+2,MROUND($AL125,2)-2))-LOG10(MROUND($AL125,2)))*(LOG10($AL125)-LOG10(MROUND($AL125,2)))+BB125)</f>
        <v>#DIV/0!</v>
      </c>
      <c r="BS125" s="24" t="e">
        <f t="shared" si="45"/>
        <v>#DIV/0!</v>
      </c>
      <c r="BT125" s="24" t="e">
        <f t="shared" si="46"/>
        <v>#DIV/0!</v>
      </c>
      <c r="BU125" s="24" t="e">
        <f t="shared" si="47"/>
        <v>#DIV/0!</v>
      </c>
      <c r="BV125" s="24" t="e">
        <f t="shared" si="48"/>
        <v>#DIV/0!</v>
      </c>
      <c r="BW125" s="24" t="e">
        <f t="shared" si="49"/>
        <v>#DIV/0!</v>
      </c>
      <c r="BX125" s="24" t="e">
        <f t="shared" si="50"/>
        <v>#DIV/0!</v>
      </c>
      <c r="BY125" s="24" t="e">
        <f t="shared" si="51"/>
        <v>#DIV/0!</v>
      </c>
      <c r="BZ125" s="24" t="e">
        <f t="shared" si="52"/>
        <v>#DIV/0!</v>
      </c>
      <c r="CA125" s="24" t="e">
        <f>10*LOG10(IF(BS125="",0,POWER(10,((BS125+'ModelParams Lw'!$O$4)/10))) +IF(BT125="",0,POWER(10,((BT125+'ModelParams Lw'!$P$4)/10))) +IF(BU125="",0,POWER(10,((BU125+'ModelParams Lw'!$Q$4)/10))) +IF(BV125="",0,POWER(10,((BV125+'ModelParams Lw'!$R$4)/10))) +IF(BW125="",0,POWER(10,((BW125+'ModelParams Lw'!$S$4)/10))) +IF(BX125="",0,POWER(10,((BX125+'ModelParams Lw'!$T$4)/10))) +IF(BY125="",0,POWER(10,((BY125+'ModelParams Lw'!$U$4)/10)))+IF(BZ125="",0,POWER(10,((BZ125+'ModelParams Lw'!$V$4)/10))))</f>
        <v>#DIV/0!</v>
      </c>
      <c r="CB125" s="24" t="e">
        <f t="shared" si="53"/>
        <v>#DIV/0!</v>
      </c>
      <c r="CC125" s="24" t="e">
        <f>(BS125-'ModelParams Lw'!O$10)/'ModelParams Lw'!O$11</f>
        <v>#DIV/0!</v>
      </c>
      <c r="CD125" s="24" t="e">
        <f>(BT125-'ModelParams Lw'!P$10)/'ModelParams Lw'!P$11</f>
        <v>#DIV/0!</v>
      </c>
      <c r="CE125" s="24" t="e">
        <f>(BU125-'ModelParams Lw'!Q$10)/'ModelParams Lw'!Q$11</f>
        <v>#DIV/0!</v>
      </c>
      <c r="CF125" s="24" t="e">
        <f>(BV125-'ModelParams Lw'!R$10)/'ModelParams Lw'!R$11</f>
        <v>#DIV/0!</v>
      </c>
      <c r="CG125" s="24" t="e">
        <f>(BW125-'ModelParams Lw'!S$10)/'ModelParams Lw'!S$11</f>
        <v>#DIV/0!</v>
      </c>
      <c r="CH125" s="24" t="e">
        <f>(BX125-'ModelParams Lw'!T$10)/'ModelParams Lw'!T$11</f>
        <v>#DIV/0!</v>
      </c>
      <c r="CI125" s="24" t="e">
        <f>(BY125-'ModelParams Lw'!U$10)/'ModelParams Lw'!U$11</f>
        <v>#DIV/0!</v>
      </c>
      <c r="CJ125" s="24" t="e">
        <f>(BZ125-'ModelParams Lw'!V$10)/'ModelParams Lw'!V$11</f>
        <v>#DIV/0!</v>
      </c>
      <c r="CK125" s="24">
        <f>IF(Calcul!$E130="SW",'ModelParams Lw'!C$18+'ModelParams Lw'!C$19*LOG(CK$3)+'ModelParams Lw'!C$20*(PI()/4*($D125/1000)^2),IF('ModelParams Lw'!C$21+'ModelParams Lw'!C$22*LOG(CK$3)+'ModelParams Lw'!C$23*(PI()/4*($D125/1000)^2)&lt;'ModelParams Lw'!C$18+'ModelParams Lw'!C$19*LOG(CK$3)+'ModelParams Lw'!C$20*(PI()/4*($D125/1000)^2),'ModelParams Lw'!C$18+'ModelParams Lw'!C$19*LOG(CK$3)+'ModelParams Lw'!C$20*(PI()/4*($D125/1000)^2),'ModelParams Lw'!C$21+'ModelParams Lw'!C$22*LOG(CK$3)+'ModelParams Lw'!C$23*(PI()/4*($D125/1000)^2)))</f>
        <v>31.246735224896717</v>
      </c>
      <c r="CL125" s="24">
        <f>IF(Calcul!$E130="SW",'ModelParams Lw'!D$18+'ModelParams Lw'!D$19*LOG(CL$3)+'ModelParams Lw'!D$20*(PI()/4*($D125/1000)^2),IF('ModelParams Lw'!D$21+'ModelParams Lw'!D$22*LOG(CL$3)+'ModelParams Lw'!D$23*(PI()/4*($D125/1000)^2)&lt;'ModelParams Lw'!D$18+'ModelParams Lw'!D$19*LOG(CL$3)+'ModelParams Lw'!D$20*(PI()/4*($D125/1000)^2),'ModelParams Lw'!D$18+'ModelParams Lw'!D$19*LOG(CL$3)+'ModelParams Lw'!D$20*(PI()/4*($D125/1000)^2),'ModelParams Lw'!D$21+'ModelParams Lw'!D$22*LOG(CL$3)+'ModelParams Lw'!D$23*(PI()/4*($D125/1000)^2)))</f>
        <v>39.203910379364636</v>
      </c>
      <c r="CM125" s="24">
        <f>IF(Calcul!$E130="SW",'ModelParams Lw'!E$18+'ModelParams Lw'!E$19*LOG(CM$3)+'ModelParams Lw'!E$20*(PI()/4*($D125/1000)^2),IF('ModelParams Lw'!E$21+'ModelParams Lw'!E$22*LOG(CM$3)+'ModelParams Lw'!E$23*(PI()/4*($D125/1000)^2)&lt;'ModelParams Lw'!E$18+'ModelParams Lw'!E$19*LOG(CM$3)+'ModelParams Lw'!E$20*(PI()/4*($D125/1000)^2),'ModelParams Lw'!E$18+'ModelParams Lw'!E$19*LOG(CM$3)+'ModelParams Lw'!E$20*(PI()/4*($D125/1000)^2),'ModelParams Lw'!E$21+'ModelParams Lw'!E$22*LOG(CM$3)+'ModelParams Lw'!E$23*(PI()/4*($D125/1000)^2)))</f>
        <v>38.761096154158118</v>
      </c>
      <c r="CN125" s="24">
        <f>IF(Calcul!$E130="SW",'ModelParams Lw'!F$18+'ModelParams Lw'!F$19*LOG(CN$3)+'ModelParams Lw'!F$20*(PI()/4*($D125/1000)^2),IF('ModelParams Lw'!F$21+'ModelParams Lw'!F$22*LOG(CN$3)+'ModelParams Lw'!F$23*(PI()/4*($D125/1000)^2)&lt;'ModelParams Lw'!F$18+'ModelParams Lw'!F$19*LOG(CN$3)+'ModelParams Lw'!F$20*(PI()/4*($D125/1000)^2),'ModelParams Lw'!F$18+'ModelParams Lw'!F$19*LOG(CN$3)+'ModelParams Lw'!F$20*(PI()/4*($D125/1000)^2),'ModelParams Lw'!F$21+'ModelParams Lw'!F$22*LOG(CN$3)+'ModelParams Lw'!F$23*(PI()/4*($D125/1000)^2)))</f>
        <v>42.457901012674256</v>
      </c>
      <c r="CO125" s="24">
        <f>IF(Calcul!$E130="SW",'ModelParams Lw'!G$18+'ModelParams Lw'!G$19*LOG(CO$3)+'ModelParams Lw'!G$20*(PI()/4*($D125/1000)^2),IF('ModelParams Lw'!G$21+'ModelParams Lw'!G$22*LOG(CO$3)+'ModelParams Lw'!G$23*(PI()/4*($D125/1000)^2)&lt;'ModelParams Lw'!G$18+'ModelParams Lw'!G$19*LOG(CO$3)+'ModelParams Lw'!G$20*(PI()/4*($D125/1000)^2),'ModelParams Lw'!G$18+'ModelParams Lw'!G$19*LOG(CO$3)+'ModelParams Lw'!G$20*(PI()/4*($D125/1000)^2),'ModelParams Lw'!G$21+'ModelParams Lw'!G$22*LOG(CO$3)+'ModelParams Lw'!G$23*(PI()/4*($D125/1000)^2)))</f>
        <v>39.983812335865188</v>
      </c>
      <c r="CP125" s="24">
        <f>IF(Calcul!$E130="SW",'ModelParams Lw'!H$18+'ModelParams Lw'!H$19*LOG(CP$3)+'ModelParams Lw'!H$20*(PI()/4*($D125/1000)^2),IF('ModelParams Lw'!H$21+'ModelParams Lw'!H$22*LOG(CP$3)+'ModelParams Lw'!H$23*(PI()/4*($D125/1000)^2)&lt;'ModelParams Lw'!H$18+'ModelParams Lw'!H$19*LOG(CP$3)+'ModelParams Lw'!H$20*(PI()/4*($D125/1000)^2),'ModelParams Lw'!H$18+'ModelParams Lw'!H$19*LOG(CP$3)+'ModelParams Lw'!H$20*(PI()/4*($D125/1000)^2),'ModelParams Lw'!H$21+'ModelParams Lw'!H$22*LOG(CP$3)+'ModelParams Lw'!H$23*(PI()/4*($D125/1000)^2)))</f>
        <v>40.306137042572608</v>
      </c>
      <c r="CQ125" s="24">
        <f>IF(Calcul!$E130="SW",'ModelParams Lw'!I$18+'ModelParams Lw'!I$19*LOG(CQ$3)+'ModelParams Lw'!I$20*(PI()/4*($D125/1000)^2),IF('ModelParams Lw'!I$21+'ModelParams Lw'!I$22*LOG(CQ$3)+'ModelParams Lw'!I$23*(PI()/4*($D125/1000)^2)&lt;'ModelParams Lw'!I$18+'ModelParams Lw'!I$19*LOG(CQ$3)+'ModelParams Lw'!I$20*(PI()/4*($D125/1000)^2),'ModelParams Lw'!I$18+'ModelParams Lw'!I$19*LOG(CQ$3)+'ModelParams Lw'!I$20*(PI()/4*($D125/1000)^2),'ModelParams Lw'!I$21+'ModelParams Lw'!I$22*LOG(CQ$3)+'ModelParams Lw'!I$23*(PI()/4*($D125/1000)^2)))</f>
        <v>35.604370798776131</v>
      </c>
      <c r="CR125" s="24">
        <f>IF(Calcul!$E130="SW",'ModelParams Lw'!J$18+'ModelParams Lw'!J$19*LOG(CR$3)+'ModelParams Lw'!J$20*(PI()/4*($D125/1000)^2),IF('ModelParams Lw'!J$21+'ModelParams Lw'!J$22*LOG(CR$3)+'ModelParams Lw'!J$23*(PI()/4*($D125/1000)^2)&lt;'ModelParams Lw'!J$18+'ModelParams Lw'!J$19*LOG(CR$3)+'ModelParams Lw'!J$20*(PI()/4*($D125/1000)^2),'ModelParams Lw'!J$18+'ModelParams Lw'!J$19*LOG(CR$3)+'ModelParams Lw'!J$20*(PI()/4*($D125/1000)^2),'ModelParams Lw'!J$21+'ModelParams Lw'!J$22*LOG(CR$3)+'ModelParams Lw'!J$23*(PI()/4*($D125/1000)^2)))</f>
        <v>26.405199060578074</v>
      </c>
      <c r="CS125" s="24" t="e">
        <f t="shared" si="30"/>
        <v>#DIV/0!</v>
      </c>
      <c r="CT125" s="24" t="e">
        <f t="shared" si="31"/>
        <v>#DIV/0!</v>
      </c>
      <c r="CU125" s="24" t="e">
        <f t="shared" si="32"/>
        <v>#DIV/0!</v>
      </c>
      <c r="CV125" s="24" t="e">
        <f t="shared" si="33"/>
        <v>#DIV/0!</v>
      </c>
      <c r="CW125" s="24" t="e">
        <f t="shared" si="34"/>
        <v>#DIV/0!</v>
      </c>
      <c r="CX125" s="24" t="e">
        <f t="shared" si="35"/>
        <v>#DIV/0!</v>
      </c>
      <c r="CY125" s="24" t="e">
        <f t="shared" si="36"/>
        <v>#DIV/0!</v>
      </c>
      <c r="CZ125" s="24" t="e">
        <f t="shared" si="37"/>
        <v>#DIV/0!</v>
      </c>
      <c r="DA125" s="24" t="e">
        <f>10*LOG10(IF(CS125="",0,POWER(10,((CS125+'ModelParams Lw'!$O$4)/10))) +IF(CT125="",0,POWER(10,((CT125+'ModelParams Lw'!$P$4)/10))) +IF(CU125="",0,POWER(10,((CU125+'ModelParams Lw'!$Q$4)/10))) +IF(CV125="",0,POWER(10,((CV125+'ModelParams Lw'!$R$4)/10))) +IF(CW125="",0,POWER(10,((CW125+'ModelParams Lw'!$S$4)/10))) +IF(CX125="",0,POWER(10,((CX125+'ModelParams Lw'!$T$4)/10))) +IF(CY125="",0,POWER(10,((CY125+'ModelParams Lw'!$U$4)/10)))+IF(CZ125="",0,POWER(10,((CZ125+'ModelParams Lw'!$V$4)/10))))</f>
        <v>#DIV/0!</v>
      </c>
      <c r="DB125" s="24" t="e">
        <f t="shared" si="54"/>
        <v>#DIV/0!</v>
      </c>
      <c r="DC125" s="24" t="e">
        <f>(CS125-'ModelParams Lw'!$O$10)/'ModelParams Lw'!$O$11</f>
        <v>#DIV/0!</v>
      </c>
      <c r="DD125" s="24" t="e">
        <f>(CT125-'ModelParams Lw'!$P$10)/'ModelParams Lw'!$P$11</f>
        <v>#DIV/0!</v>
      </c>
      <c r="DE125" s="24" t="e">
        <f>(CU125-'ModelParams Lw'!$Q$10)/'ModelParams Lw'!$Q$11</f>
        <v>#DIV/0!</v>
      </c>
      <c r="DF125" s="24" t="e">
        <f>(CV125-'ModelParams Lw'!$R$10)/'ModelParams Lw'!$R$11</f>
        <v>#DIV/0!</v>
      </c>
      <c r="DG125" s="24" t="e">
        <f>(CW125-'ModelParams Lw'!$S$10)/'ModelParams Lw'!$S$11</f>
        <v>#DIV/0!</v>
      </c>
      <c r="DH125" s="24" t="e">
        <f>(CX125-'ModelParams Lw'!$T$10)/'ModelParams Lw'!$T$11</f>
        <v>#DIV/0!</v>
      </c>
      <c r="DI125" s="24" t="e">
        <f>(CY125-'ModelParams Lw'!$U$10)/'ModelParams Lw'!$U$11</f>
        <v>#DIV/0!</v>
      </c>
      <c r="DJ125" s="24" t="e">
        <f>(CZ125-'ModelParams Lw'!$V$10)/'ModelParams Lw'!$V$11</f>
        <v>#DIV/0!</v>
      </c>
    </row>
    <row r="126" spans="1:114">
      <c r="A126" s="12">
        <f>Calcul!B128</f>
        <v>0</v>
      </c>
      <c r="B126" s="12">
        <f t="shared" si="38"/>
        <v>0</v>
      </c>
      <c r="C126" s="12">
        <f>Calcul!C128</f>
        <v>0</v>
      </c>
      <c r="D126" s="12">
        <f>Calcul!D131</f>
        <v>0</v>
      </c>
      <c r="E126" s="12">
        <f t="shared" si="39"/>
        <v>400</v>
      </c>
      <c r="F126" s="12">
        <f t="shared" si="40"/>
        <v>900</v>
      </c>
      <c r="G126" s="12" t="e">
        <f t="shared" si="41"/>
        <v>#DIV/0!</v>
      </c>
      <c r="H126" s="24" t="e">
        <f t="shared" si="42"/>
        <v>#DIV/0!</v>
      </c>
      <c r="I126" s="24">
        <f>'ModelParams Lw'!$B$6*EXP('ModelParams Lw'!$C$6*D126)</f>
        <v>-0.98585217513044054</v>
      </c>
      <c r="J126" s="24">
        <f>'ModelParams Lw'!$B$7*D126^2+'ModelParams Lw'!$C$7*D126+'ModelParams Lw'!$D$7</f>
        <v>-7.1</v>
      </c>
      <c r="K126" s="24">
        <f>'ModelParams Lw'!$B$8*D126^2+'ModelParams Lw'!$C$8*D126+'ModelParams Lw'!$D$8</f>
        <v>46.485999999999997</v>
      </c>
      <c r="L126" s="21" t="e">
        <f t="shared" si="56"/>
        <v>#DIV/0!</v>
      </c>
      <c r="M126" s="21" t="e">
        <f t="shared" si="57"/>
        <v>#DIV/0!</v>
      </c>
      <c r="N126" s="21" t="e">
        <f t="shared" si="57"/>
        <v>#DIV/0!</v>
      </c>
      <c r="O126" s="21" t="e">
        <f t="shared" si="57"/>
        <v>#DIV/0!</v>
      </c>
      <c r="P126" s="21" t="e">
        <f t="shared" si="57"/>
        <v>#DIV/0!</v>
      </c>
      <c r="Q126" s="21" t="e">
        <f t="shared" si="57"/>
        <v>#DIV/0!</v>
      </c>
      <c r="R126" s="21" t="e">
        <f t="shared" si="57"/>
        <v>#DIV/0!</v>
      </c>
      <c r="S126" s="21" t="e">
        <f t="shared" si="57"/>
        <v>#DIV/0!</v>
      </c>
      <c r="T126" s="24" t="e">
        <f>'ModelParams Lw'!$B$3+'ModelParams Lw'!$B$4*LOG10($B126/3600/(PI()/4*($D126/1000)^2))+'ModelParams Lw'!$B$5*LOG10(2*$H126/(1.2*($B126/3600/(PI()/4*($D126/1000)^2))^2))+10*LOG10($D126/1000)+L126</f>
        <v>#DIV/0!</v>
      </c>
      <c r="U126" s="24" t="e">
        <f>'ModelParams Lw'!$B$3+'ModelParams Lw'!$B$4*LOG10($B126/3600/(PI()/4*($D126/1000)^2))+'ModelParams Lw'!$B$5*LOG10(2*$H126/(1.2*($B126/3600/(PI()/4*($D126/1000)^2))^2))+10*LOG10($D126/1000)+M126</f>
        <v>#DIV/0!</v>
      </c>
      <c r="V126" s="24" t="e">
        <f>'ModelParams Lw'!$B$3+'ModelParams Lw'!$B$4*LOG10($B126/3600/(PI()/4*($D126/1000)^2))+'ModelParams Lw'!$B$5*LOG10(2*$H126/(1.2*($B126/3600/(PI()/4*($D126/1000)^2))^2))+10*LOG10($D126/1000)+N126</f>
        <v>#DIV/0!</v>
      </c>
      <c r="W126" s="24" t="e">
        <f>'ModelParams Lw'!$B$3+'ModelParams Lw'!$B$4*LOG10($B126/3600/(PI()/4*($D126/1000)^2))+'ModelParams Lw'!$B$5*LOG10(2*$H126/(1.2*($B126/3600/(PI()/4*($D126/1000)^2))^2))+10*LOG10($D126/1000)+O126</f>
        <v>#DIV/0!</v>
      </c>
      <c r="X126" s="24" t="e">
        <f>'ModelParams Lw'!$B$3+'ModelParams Lw'!$B$4*LOG10($B126/3600/(PI()/4*($D126/1000)^2))+'ModelParams Lw'!$B$5*LOG10(2*$H126/(1.2*($B126/3600/(PI()/4*($D126/1000)^2))^2))+10*LOG10($D126/1000)+P126</f>
        <v>#DIV/0!</v>
      </c>
      <c r="Y126" s="24" t="e">
        <f>'ModelParams Lw'!$B$3+'ModelParams Lw'!$B$4*LOG10($B126/3600/(PI()/4*($D126/1000)^2))+'ModelParams Lw'!$B$5*LOG10(2*$H126/(1.2*($B126/3600/(PI()/4*($D126/1000)^2))^2))+10*LOG10($D126/1000)+Q126</f>
        <v>#DIV/0!</v>
      </c>
      <c r="Z126" s="24" t="e">
        <f>'ModelParams Lw'!$B$3+'ModelParams Lw'!$B$4*LOG10($B126/3600/(PI()/4*($D126/1000)^2))+'ModelParams Lw'!$B$5*LOG10(2*$H126/(1.2*($B126/3600/(PI()/4*($D126/1000)^2))^2))+10*LOG10($D126/1000)+R126</f>
        <v>#DIV/0!</v>
      </c>
      <c r="AA126" s="24" t="e">
        <f>'ModelParams Lw'!$B$3+'ModelParams Lw'!$B$4*LOG10($B126/3600/(PI()/4*($D126/1000)^2))+'ModelParams Lw'!$B$5*LOG10(2*$H126/(1.2*($B126/3600/(PI()/4*($D126/1000)^2))^2))+10*LOG10($D126/1000)+S126</f>
        <v>#DIV/0!</v>
      </c>
      <c r="AB126" s="24" t="e">
        <f>10*LOG10(IF(T126="",0,POWER(10,((T126+'ModelParams Lw'!$O$4)/10))) +IF(U126="",0,POWER(10,((U126+'ModelParams Lw'!$P$4)/10))) +IF(V126="",0,POWER(10,((V126+'ModelParams Lw'!$Q$4)/10))) +IF(W126="",0,POWER(10,((W126+'ModelParams Lw'!$R$4)/10))) +IF(X126="",0,POWER(10,((X126+'ModelParams Lw'!$S$4)/10))) +IF(Y126="",0,POWER(10,((Y126+'ModelParams Lw'!$T$4)/10))) +IF(Z126="",0,POWER(10,((Z126+'ModelParams Lw'!$U$4)/10)))+IF(AA126="",0,POWER(10,((AA126+'ModelParams Lw'!$V$4)/10))))</f>
        <v>#DIV/0!</v>
      </c>
      <c r="AC126" s="24" t="e">
        <f t="shared" si="43"/>
        <v>#DIV/0!</v>
      </c>
      <c r="AD126" s="24" t="e">
        <f>(T126-'ModelParams Lw'!O$10)/'ModelParams Lw'!O$11</f>
        <v>#DIV/0!</v>
      </c>
      <c r="AE126" s="24" t="e">
        <f>(U126-'ModelParams Lw'!P$10)/'ModelParams Lw'!P$11</f>
        <v>#DIV/0!</v>
      </c>
      <c r="AF126" s="24" t="e">
        <f>(V126-'ModelParams Lw'!Q$10)/'ModelParams Lw'!Q$11</f>
        <v>#DIV/0!</v>
      </c>
      <c r="AG126" s="24" t="e">
        <f>(W126-'ModelParams Lw'!R$10)/'ModelParams Lw'!R$11</f>
        <v>#DIV/0!</v>
      </c>
      <c r="AH126" s="24" t="e">
        <f>(X126-'ModelParams Lw'!S$10)/'ModelParams Lw'!S$11</f>
        <v>#DIV/0!</v>
      </c>
      <c r="AI126" s="24" t="e">
        <f>(Y126-'ModelParams Lw'!T$10)/'ModelParams Lw'!T$11</f>
        <v>#DIV/0!</v>
      </c>
      <c r="AJ126" s="24" t="e">
        <f>(Z126-'ModelParams Lw'!U$10)/'ModelParams Lw'!U$11</f>
        <v>#DIV/0!</v>
      </c>
      <c r="AK126" s="24" t="e">
        <f>(AA126-'ModelParams Lw'!V$10)/'ModelParams Lw'!V$11</f>
        <v>#DIV/0!</v>
      </c>
      <c r="AL126" s="24" t="e">
        <f t="shared" si="44"/>
        <v>#DIV/0!</v>
      </c>
      <c r="AM126" s="24" t="e">
        <f>LOOKUP($G126,SilencerParams!$E$3:$E$98,SilencerParams!K$3:K$98)</f>
        <v>#DIV/0!</v>
      </c>
      <c r="AN126" s="24" t="e">
        <f>LOOKUP($G126,SilencerParams!$E$3:$E$98,SilencerParams!L$3:L$98)</f>
        <v>#DIV/0!</v>
      </c>
      <c r="AO126" s="24" t="e">
        <f>LOOKUP($G126,SilencerParams!$E$3:$E$98,SilencerParams!M$3:M$98)</f>
        <v>#DIV/0!</v>
      </c>
      <c r="AP126" s="24" t="e">
        <f>LOOKUP($G126,SilencerParams!$E$3:$E$98,SilencerParams!N$3:N$98)</f>
        <v>#DIV/0!</v>
      </c>
      <c r="AQ126" s="24" t="e">
        <f>LOOKUP($G126,SilencerParams!$E$3:$E$98,SilencerParams!O$3:O$98)</f>
        <v>#DIV/0!</v>
      </c>
      <c r="AR126" s="24" t="e">
        <f>LOOKUP($G126,SilencerParams!$E$3:$E$98,SilencerParams!P$3:P$98)</f>
        <v>#DIV/0!</v>
      </c>
      <c r="AS126" s="24" t="e">
        <f>LOOKUP($G126,SilencerParams!$E$3:$E$98,SilencerParams!Q$3:Q$98)</f>
        <v>#DIV/0!</v>
      </c>
      <c r="AT126" s="24" t="e">
        <f>LOOKUP($G126,SilencerParams!$E$3:$E$98,SilencerParams!R$3:R$98)</f>
        <v>#DIV/0!</v>
      </c>
      <c r="AU126" s="151" t="e">
        <f>LOOKUP($G126,SilencerParams!$E$3:$E$98,SilencerParams!S$3:S$98)</f>
        <v>#DIV/0!</v>
      </c>
      <c r="AV126" s="151" t="e">
        <f>LOOKUP($G126,SilencerParams!$E$3:$E$98,SilencerParams!T$3:T$98)</f>
        <v>#DIV/0!</v>
      </c>
      <c r="AW126" s="151" t="e">
        <f>LOOKUP($G126,SilencerParams!$E$3:$E$98,SilencerParams!U$3:U$98)</f>
        <v>#DIV/0!</v>
      </c>
      <c r="AX126" s="151" t="e">
        <f>LOOKUP($G126,SilencerParams!$E$3:$E$98,SilencerParams!V$3:V$98)</f>
        <v>#DIV/0!</v>
      </c>
      <c r="AY126" s="151" t="e">
        <f>LOOKUP($G126,SilencerParams!$E$3:$E$98,SilencerParams!W$3:W$98)</f>
        <v>#DIV/0!</v>
      </c>
      <c r="AZ126" s="151" t="e">
        <f>LOOKUP($G126,SilencerParams!$E$3:$E$98,SilencerParams!X$3:X$98)</f>
        <v>#DIV/0!</v>
      </c>
      <c r="BA126" s="151" t="e">
        <f>LOOKUP($G126,SilencerParams!$E$3:$E$98,SilencerParams!Y$3:Y$98)</f>
        <v>#DIV/0!</v>
      </c>
      <c r="BB126" s="151" t="e">
        <f>LOOKUP($G126,SilencerParams!$E$3:$E$98,SilencerParams!Z$3:Z$98)</f>
        <v>#DIV/0!</v>
      </c>
      <c r="BC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S$3:S$98)</f>
        <v>#DIV/0!</v>
      </c>
      <c r="BD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T$3:T$98)</f>
        <v>#DIV/0!</v>
      </c>
      <c r="BE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U$3:U$98)</f>
        <v>#DIV/0!</v>
      </c>
      <c r="BF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V$3:V$98)</f>
        <v>#DIV/0!</v>
      </c>
      <c r="BG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W$3:W$98)</f>
        <v>#DIV/0!</v>
      </c>
      <c r="BH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X$3:X$98)</f>
        <v>#DIV/0!</v>
      </c>
      <c r="BI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Y$3:Y$98)</f>
        <v>#DIV/0!</v>
      </c>
      <c r="BJ126" s="151" t="e">
        <f>LOOKUP(IF(MROUND($AL126,2)&lt;=$AL126,CONCATENATE($D126,IF($F126&gt;=1000,$F126,CONCATENATE(0,$F126)),CONCATENATE(0,MROUND($AL126,2)+2)),CONCATENATE($D126,IF($F126&gt;=1000,$F126,CONCATENATE(0,$F126)),CONCATENATE(0,MROUND($AL126,2)-2))),SilencerParams!$E$3:$E$98,SilencerParams!Z$3:Z$98)</f>
        <v>#DIV/0!</v>
      </c>
      <c r="BK126" s="151" t="e">
        <f>IF($AL126&lt;2,LOOKUP(CONCATENATE($D126,IF($E126&gt;=1000,$E126,CONCATENATE(0,$E126)),"02"),SilencerParams!$E$3:$E$98,SilencerParams!S$3:S$98)/(LOG10(2)-LOG10(0.0001))*(LOG10($AL126)-LOG10(0.0001)),(BC126-AU126)/(LOG10(IF(MROUND($AL126,2)&lt;=$AL126,MROUND($AL126,2)+2,MROUND($AL126,2)-2))-LOG10(MROUND($AL126,2)))*(LOG10($AL126)-LOG10(MROUND($AL126,2)))+AU126)</f>
        <v>#DIV/0!</v>
      </c>
      <c r="BL126" s="151" t="e">
        <f>IF($AL126&lt;2,LOOKUP(CONCATENATE($D126,IF($E126&gt;=1000,$E126,CONCATENATE(0,$E126)),"02"),SilencerParams!$E$3:$E$98,SilencerParams!T$3:T$98)/(LOG10(2)-LOG10(0.0001))*(LOG10($AL126)-LOG10(0.0001)),(BD126-AV126)/(LOG10(IF(MROUND($AL126,2)&lt;=$AL126,MROUND($AL126,2)+2,MROUND($AL126,2)-2))-LOG10(MROUND($AL126,2)))*(LOG10($AL126)-LOG10(MROUND($AL126,2)))+AV126)</f>
        <v>#DIV/0!</v>
      </c>
      <c r="BM126" s="151" t="e">
        <f>IF($AL126&lt;2,LOOKUP(CONCATENATE($D126,IF($E126&gt;=1000,$E126,CONCATENATE(0,$E126)),"02"),SilencerParams!$E$3:$E$98,SilencerParams!U$3:U$98)/(LOG10(2)-LOG10(0.0001))*(LOG10($AL126)-LOG10(0.0001)),(BE126-AW126)/(LOG10(IF(MROUND($AL126,2)&lt;=$AL126,MROUND($AL126,2)+2,MROUND($AL126,2)-2))-LOG10(MROUND($AL126,2)))*(LOG10($AL126)-LOG10(MROUND($AL126,2)))+AW126)</f>
        <v>#DIV/0!</v>
      </c>
      <c r="BN126" s="151" t="e">
        <f>IF($AL126&lt;2,LOOKUP(CONCATENATE($D126,IF($E126&gt;=1000,$E126,CONCATENATE(0,$E126)),"02"),SilencerParams!$E$3:$E$98,SilencerParams!V$3:V$98)/(LOG10(2)-LOG10(0.0001))*(LOG10($AL126)-LOG10(0.0001)),(BF126-AX126)/(LOG10(IF(MROUND($AL126,2)&lt;=$AL126,MROUND($AL126,2)+2,MROUND($AL126,2)-2))-LOG10(MROUND($AL126,2)))*(LOG10($AL126)-LOG10(MROUND($AL126,2)))+AX126)</f>
        <v>#DIV/0!</v>
      </c>
      <c r="BO126" s="151" t="e">
        <f>IF($AL126&lt;2,LOOKUP(CONCATENATE($D126,IF($E126&gt;=1000,$E126,CONCATENATE(0,$E126)),"02"),SilencerParams!$E$3:$E$98,SilencerParams!W$3:W$98)/(LOG10(2)-LOG10(0.0001))*(LOG10($AL126)-LOG10(0.0001)),(BG126-AY126)/(LOG10(IF(MROUND($AL126,2)&lt;=$AL126,MROUND($AL126,2)+2,MROUND($AL126,2)-2))-LOG10(MROUND($AL126,2)))*(LOG10($AL126)-LOG10(MROUND($AL126,2)))+AY126)</f>
        <v>#DIV/0!</v>
      </c>
      <c r="BP126" s="151" t="e">
        <f>IF($AL126&lt;2,LOOKUP(CONCATENATE($D126,IF($E126&gt;=1000,$E126,CONCATENATE(0,$E126)),"02"),SilencerParams!$E$3:$E$98,SilencerParams!X$3:X$98)/(LOG10(2)-LOG10(0.0001))*(LOG10($AL126)-LOG10(0.0001)),(BH126-AZ126)/(LOG10(IF(MROUND($AL126,2)&lt;=$AL126,MROUND($AL126,2)+2,MROUND($AL126,2)-2))-LOG10(MROUND($AL126,2)))*(LOG10($AL126)-LOG10(MROUND($AL126,2)))+AZ126)</f>
        <v>#DIV/0!</v>
      </c>
      <c r="BQ126" s="151" t="e">
        <f>IF($AL126&lt;2,LOOKUP(CONCATENATE($D126,IF($E126&gt;=1000,$E126,CONCATENATE(0,$E126)),"02"),SilencerParams!$E$3:$E$98,SilencerParams!Y$3:Y$98)/(LOG10(2)-LOG10(0.0001))*(LOG10($AL126)-LOG10(0.0001)),(BI126-BA126)/(LOG10(IF(MROUND($AL126,2)&lt;=$AL126,MROUND($AL126,2)+2,MROUND($AL126,2)-2))-LOG10(MROUND($AL126,2)))*(LOG10($AL126)-LOG10(MROUND($AL126,2)))+BA126)</f>
        <v>#DIV/0!</v>
      </c>
      <c r="BR126" s="151" t="e">
        <f>IF($AL126&lt;2,LOOKUP(CONCATENATE($D126,IF($E126&gt;=1000,$E126,CONCATENATE(0,$E126)),"02"),SilencerParams!$E$3:$E$98,SilencerParams!Z$3:Z$98)/(LOG10(2)-LOG10(0.0001))*(LOG10($AL126)-LOG10(0.0001)),(BJ126-BB126)/(LOG10(IF(MROUND($AL126,2)&lt;=$AL126,MROUND($AL126,2)+2,MROUND($AL126,2)-2))-LOG10(MROUND($AL126,2)))*(LOG10($AL126)-LOG10(MROUND($AL126,2)))+BB126)</f>
        <v>#DIV/0!</v>
      </c>
      <c r="BS126" s="24" t="e">
        <f t="shared" si="45"/>
        <v>#DIV/0!</v>
      </c>
      <c r="BT126" s="24" t="e">
        <f t="shared" si="46"/>
        <v>#DIV/0!</v>
      </c>
      <c r="BU126" s="24" t="e">
        <f t="shared" si="47"/>
        <v>#DIV/0!</v>
      </c>
      <c r="BV126" s="24" t="e">
        <f t="shared" si="48"/>
        <v>#DIV/0!</v>
      </c>
      <c r="BW126" s="24" t="e">
        <f t="shared" si="49"/>
        <v>#DIV/0!</v>
      </c>
      <c r="BX126" s="24" t="e">
        <f t="shared" si="50"/>
        <v>#DIV/0!</v>
      </c>
      <c r="BY126" s="24" t="e">
        <f t="shared" si="51"/>
        <v>#DIV/0!</v>
      </c>
      <c r="BZ126" s="24" t="e">
        <f t="shared" si="52"/>
        <v>#DIV/0!</v>
      </c>
      <c r="CA126" s="24" t="e">
        <f>10*LOG10(IF(BS126="",0,POWER(10,((BS126+'ModelParams Lw'!$O$4)/10))) +IF(BT126="",0,POWER(10,((BT126+'ModelParams Lw'!$P$4)/10))) +IF(BU126="",0,POWER(10,((BU126+'ModelParams Lw'!$Q$4)/10))) +IF(BV126="",0,POWER(10,((BV126+'ModelParams Lw'!$R$4)/10))) +IF(BW126="",0,POWER(10,((BW126+'ModelParams Lw'!$S$4)/10))) +IF(BX126="",0,POWER(10,((BX126+'ModelParams Lw'!$T$4)/10))) +IF(BY126="",0,POWER(10,((BY126+'ModelParams Lw'!$U$4)/10)))+IF(BZ126="",0,POWER(10,((BZ126+'ModelParams Lw'!$V$4)/10))))</f>
        <v>#DIV/0!</v>
      </c>
      <c r="CB126" s="24" t="e">
        <f t="shared" si="53"/>
        <v>#DIV/0!</v>
      </c>
      <c r="CC126" s="24" t="e">
        <f>(BS126-'ModelParams Lw'!O$10)/'ModelParams Lw'!O$11</f>
        <v>#DIV/0!</v>
      </c>
      <c r="CD126" s="24" t="e">
        <f>(BT126-'ModelParams Lw'!P$10)/'ModelParams Lw'!P$11</f>
        <v>#DIV/0!</v>
      </c>
      <c r="CE126" s="24" t="e">
        <f>(BU126-'ModelParams Lw'!Q$10)/'ModelParams Lw'!Q$11</f>
        <v>#DIV/0!</v>
      </c>
      <c r="CF126" s="24" t="e">
        <f>(BV126-'ModelParams Lw'!R$10)/'ModelParams Lw'!R$11</f>
        <v>#DIV/0!</v>
      </c>
      <c r="CG126" s="24" t="e">
        <f>(BW126-'ModelParams Lw'!S$10)/'ModelParams Lw'!S$11</f>
        <v>#DIV/0!</v>
      </c>
      <c r="CH126" s="24" t="e">
        <f>(BX126-'ModelParams Lw'!T$10)/'ModelParams Lw'!T$11</f>
        <v>#DIV/0!</v>
      </c>
      <c r="CI126" s="24" t="e">
        <f>(BY126-'ModelParams Lw'!U$10)/'ModelParams Lw'!U$11</f>
        <v>#DIV/0!</v>
      </c>
      <c r="CJ126" s="24" t="e">
        <f>(BZ126-'ModelParams Lw'!V$10)/'ModelParams Lw'!V$11</f>
        <v>#DIV/0!</v>
      </c>
      <c r="CK126" s="24">
        <f>IF(Calcul!$E131="SW",'ModelParams Lw'!C$18+'ModelParams Lw'!C$19*LOG(CK$3)+'ModelParams Lw'!C$20*(PI()/4*($D126/1000)^2),IF('ModelParams Lw'!C$21+'ModelParams Lw'!C$22*LOG(CK$3)+'ModelParams Lw'!C$23*(PI()/4*($D126/1000)^2)&lt;'ModelParams Lw'!C$18+'ModelParams Lw'!C$19*LOG(CK$3)+'ModelParams Lw'!C$20*(PI()/4*($D126/1000)^2),'ModelParams Lw'!C$18+'ModelParams Lw'!C$19*LOG(CK$3)+'ModelParams Lw'!C$20*(PI()/4*($D126/1000)^2),'ModelParams Lw'!C$21+'ModelParams Lw'!C$22*LOG(CK$3)+'ModelParams Lw'!C$23*(PI()/4*($D126/1000)^2)))</f>
        <v>31.246735224896717</v>
      </c>
      <c r="CL126" s="24">
        <f>IF(Calcul!$E131="SW",'ModelParams Lw'!D$18+'ModelParams Lw'!D$19*LOG(CL$3)+'ModelParams Lw'!D$20*(PI()/4*($D126/1000)^2),IF('ModelParams Lw'!D$21+'ModelParams Lw'!D$22*LOG(CL$3)+'ModelParams Lw'!D$23*(PI()/4*($D126/1000)^2)&lt;'ModelParams Lw'!D$18+'ModelParams Lw'!D$19*LOG(CL$3)+'ModelParams Lw'!D$20*(PI()/4*($D126/1000)^2),'ModelParams Lw'!D$18+'ModelParams Lw'!D$19*LOG(CL$3)+'ModelParams Lw'!D$20*(PI()/4*($D126/1000)^2),'ModelParams Lw'!D$21+'ModelParams Lw'!D$22*LOG(CL$3)+'ModelParams Lw'!D$23*(PI()/4*($D126/1000)^2)))</f>
        <v>39.203910379364636</v>
      </c>
      <c r="CM126" s="24">
        <f>IF(Calcul!$E131="SW",'ModelParams Lw'!E$18+'ModelParams Lw'!E$19*LOG(CM$3)+'ModelParams Lw'!E$20*(PI()/4*($D126/1000)^2),IF('ModelParams Lw'!E$21+'ModelParams Lw'!E$22*LOG(CM$3)+'ModelParams Lw'!E$23*(PI()/4*($D126/1000)^2)&lt;'ModelParams Lw'!E$18+'ModelParams Lw'!E$19*LOG(CM$3)+'ModelParams Lw'!E$20*(PI()/4*($D126/1000)^2),'ModelParams Lw'!E$18+'ModelParams Lw'!E$19*LOG(CM$3)+'ModelParams Lw'!E$20*(PI()/4*($D126/1000)^2),'ModelParams Lw'!E$21+'ModelParams Lw'!E$22*LOG(CM$3)+'ModelParams Lw'!E$23*(PI()/4*($D126/1000)^2)))</f>
        <v>38.761096154158118</v>
      </c>
      <c r="CN126" s="24">
        <f>IF(Calcul!$E131="SW",'ModelParams Lw'!F$18+'ModelParams Lw'!F$19*LOG(CN$3)+'ModelParams Lw'!F$20*(PI()/4*($D126/1000)^2),IF('ModelParams Lw'!F$21+'ModelParams Lw'!F$22*LOG(CN$3)+'ModelParams Lw'!F$23*(PI()/4*($D126/1000)^2)&lt;'ModelParams Lw'!F$18+'ModelParams Lw'!F$19*LOG(CN$3)+'ModelParams Lw'!F$20*(PI()/4*($D126/1000)^2),'ModelParams Lw'!F$18+'ModelParams Lw'!F$19*LOG(CN$3)+'ModelParams Lw'!F$20*(PI()/4*($D126/1000)^2),'ModelParams Lw'!F$21+'ModelParams Lw'!F$22*LOG(CN$3)+'ModelParams Lw'!F$23*(PI()/4*($D126/1000)^2)))</f>
        <v>42.457901012674256</v>
      </c>
      <c r="CO126" s="24">
        <f>IF(Calcul!$E131="SW",'ModelParams Lw'!G$18+'ModelParams Lw'!G$19*LOG(CO$3)+'ModelParams Lw'!G$20*(PI()/4*($D126/1000)^2),IF('ModelParams Lw'!G$21+'ModelParams Lw'!G$22*LOG(CO$3)+'ModelParams Lw'!G$23*(PI()/4*($D126/1000)^2)&lt;'ModelParams Lw'!G$18+'ModelParams Lw'!G$19*LOG(CO$3)+'ModelParams Lw'!G$20*(PI()/4*($D126/1000)^2),'ModelParams Lw'!G$18+'ModelParams Lw'!G$19*LOG(CO$3)+'ModelParams Lw'!G$20*(PI()/4*($D126/1000)^2),'ModelParams Lw'!G$21+'ModelParams Lw'!G$22*LOG(CO$3)+'ModelParams Lw'!G$23*(PI()/4*($D126/1000)^2)))</f>
        <v>39.983812335865188</v>
      </c>
      <c r="CP126" s="24">
        <f>IF(Calcul!$E131="SW",'ModelParams Lw'!H$18+'ModelParams Lw'!H$19*LOG(CP$3)+'ModelParams Lw'!H$20*(PI()/4*($D126/1000)^2),IF('ModelParams Lw'!H$21+'ModelParams Lw'!H$22*LOG(CP$3)+'ModelParams Lw'!H$23*(PI()/4*($D126/1000)^2)&lt;'ModelParams Lw'!H$18+'ModelParams Lw'!H$19*LOG(CP$3)+'ModelParams Lw'!H$20*(PI()/4*($D126/1000)^2),'ModelParams Lw'!H$18+'ModelParams Lw'!H$19*LOG(CP$3)+'ModelParams Lw'!H$20*(PI()/4*($D126/1000)^2),'ModelParams Lw'!H$21+'ModelParams Lw'!H$22*LOG(CP$3)+'ModelParams Lw'!H$23*(PI()/4*($D126/1000)^2)))</f>
        <v>40.306137042572608</v>
      </c>
      <c r="CQ126" s="24">
        <f>IF(Calcul!$E131="SW",'ModelParams Lw'!I$18+'ModelParams Lw'!I$19*LOG(CQ$3)+'ModelParams Lw'!I$20*(PI()/4*($D126/1000)^2),IF('ModelParams Lw'!I$21+'ModelParams Lw'!I$22*LOG(CQ$3)+'ModelParams Lw'!I$23*(PI()/4*($D126/1000)^2)&lt;'ModelParams Lw'!I$18+'ModelParams Lw'!I$19*LOG(CQ$3)+'ModelParams Lw'!I$20*(PI()/4*($D126/1000)^2),'ModelParams Lw'!I$18+'ModelParams Lw'!I$19*LOG(CQ$3)+'ModelParams Lw'!I$20*(PI()/4*($D126/1000)^2),'ModelParams Lw'!I$21+'ModelParams Lw'!I$22*LOG(CQ$3)+'ModelParams Lw'!I$23*(PI()/4*($D126/1000)^2)))</f>
        <v>35.604370798776131</v>
      </c>
      <c r="CR126" s="24">
        <f>IF(Calcul!$E131="SW",'ModelParams Lw'!J$18+'ModelParams Lw'!J$19*LOG(CR$3)+'ModelParams Lw'!J$20*(PI()/4*($D126/1000)^2),IF('ModelParams Lw'!J$21+'ModelParams Lw'!J$22*LOG(CR$3)+'ModelParams Lw'!J$23*(PI()/4*($D126/1000)^2)&lt;'ModelParams Lw'!J$18+'ModelParams Lw'!J$19*LOG(CR$3)+'ModelParams Lw'!J$20*(PI()/4*($D126/1000)^2),'ModelParams Lw'!J$18+'ModelParams Lw'!J$19*LOG(CR$3)+'ModelParams Lw'!J$20*(PI()/4*($D126/1000)^2),'ModelParams Lw'!J$21+'ModelParams Lw'!J$22*LOG(CR$3)+'ModelParams Lw'!J$23*(PI()/4*($D126/1000)^2)))</f>
        <v>26.405199060578074</v>
      </c>
      <c r="CS126" s="24" t="e">
        <f t="shared" si="30"/>
        <v>#DIV/0!</v>
      </c>
      <c r="CT126" s="24" t="e">
        <f t="shared" si="31"/>
        <v>#DIV/0!</v>
      </c>
      <c r="CU126" s="24" t="e">
        <f t="shared" si="32"/>
        <v>#DIV/0!</v>
      </c>
      <c r="CV126" s="24" t="e">
        <f t="shared" si="33"/>
        <v>#DIV/0!</v>
      </c>
      <c r="CW126" s="24" t="e">
        <f t="shared" si="34"/>
        <v>#DIV/0!</v>
      </c>
      <c r="CX126" s="24" t="e">
        <f t="shared" si="35"/>
        <v>#DIV/0!</v>
      </c>
      <c r="CY126" s="24" t="e">
        <f t="shared" si="36"/>
        <v>#DIV/0!</v>
      </c>
      <c r="CZ126" s="24" t="e">
        <f t="shared" si="37"/>
        <v>#DIV/0!</v>
      </c>
      <c r="DA126" s="24" t="e">
        <f>10*LOG10(IF(CS126="",0,POWER(10,((CS126+'ModelParams Lw'!$O$4)/10))) +IF(CT126="",0,POWER(10,((CT126+'ModelParams Lw'!$P$4)/10))) +IF(CU126="",0,POWER(10,((CU126+'ModelParams Lw'!$Q$4)/10))) +IF(CV126="",0,POWER(10,((CV126+'ModelParams Lw'!$R$4)/10))) +IF(CW126="",0,POWER(10,((CW126+'ModelParams Lw'!$S$4)/10))) +IF(CX126="",0,POWER(10,((CX126+'ModelParams Lw'!$T$4)/10))) +IF(CY126="",0,POWER(10,((CY126+'ModelParams Lw'!$U$4)/10)))+IF(CZ126="",0,POWER(10,((CZ126+'ModelParams Lw'!$V$4)/10))))</f>
        <v>#DIV/0!</v>
      </c>
      <c r="DB126" s="24" t="e">
        <f t="shared" si="54"/>
        <v>#DIV/0!</v>
      </c>
      <c r="DC126" s="24" t="e">
        <f>(CS126-'ModelParams Lw'!$O$10)/'ModelParams Lw'!$O$11</f>
        <v>#DIV/0!</v>
      </c>
      <c r="DD126" s="24" t="e">
        <f>(CT126-'ModelParams Lw'!$P$10)/'ModelParams Lw'!$P$11</f>
        <v>#DIV/0!</v>
      </c>
      <c r="DE126" s="24" t="e">
        <f>(CU126-'ModelParams Lw'!$Q$10)/'ModelParams Lw'!$Q$11</f>
        <v>#DIV/0!</v>
      </c>
      <c r="DF126" s="24" t="e">
        <f>(CV126-'ModelParams Lw'!$R$10)/'ModelParams Lw'!$R$11</f>
        <v>#DIV/0!</v>
      </c>
      <c r="DG126" s="24" t="e">
        <f>(CW126-'ModelParams Lw'!$S$10)/'ModelParams Lw'!$S$11</f>
        <v>#DIV/0!</v>
      </c>
      <c r="DH126" s="24" t="e">
        <f>(CX126-'ModelParams Lw'!$T$10)/'ModelParams Lw'!$T$11</f>
        <v>#DIV/0!</v>
      </c>
      <c r="DI126" s="24" t="e">
        <f>(CY126-'ModelParams Lw'!$U$10)/'ModelParams Lw'!$U$11</f>
        <v>#DIV/0!</v>
      </c>
      <c r="DJ126" s="24" t="e">
        <f>(CZ126-'ModelParams Lw'!$V$10)/'ModelParams Lw'!$V$11</f>
        <v>#DIV/0!</v>
      </c>
    </row>
    <row r="127" spans="1:114">
      <c r="A127" s="12">
        <f>Calcul!B129</f>
        <v>0</v>
      </c>
      <c r="B127" s="12">
        <f t="shared" si="38"/>
        <v>0</v>
      </c>
      <c r="C127" s="12">
        <f>Calcul!C129</f>
        <v>0</v>
      </c>
      <c r="D127" s="12">
        <f>Calcul!D132</f>
        <v>0</v>
      </c>
      <c r="E127" s="12">
        <f t="shared" si="39"/>
        <v>400</v>
      </c>
      <c r="F127" s="12">
        <f t="shared" si="40"/>
        <v>900</v>
      </c>
      <c r="G127" s="12" t="e">
        <f t="shared" si="41"/>
        <v>#DIV/0!</v>
      </c>
      <c r="H127" s="24" t="e">
        <f t="shared" si="42"/>
        <v>#DIV/0!</v>
      </c>
      <c r="I127" s="24">
        <f>'ModelParams Lw'!$B$6*EXP('ModelParams Lw'!$C$6*D127)</f>
        <v>-0.98585217513044054</v>
      </c>
      <c r="J127" s="24">
        <f>'ModelParams Lw'!$B$7*D127^2+'ModelParams Lw'!$C$7*D127+'ModelParams Lw'!$D$7</f>
        <v>-7.1</v>
      </c>
      <c r="K127" s="24">
        <f>'ModelParams Lw'!$B$8*D127^2+'ModelParams Lw'!$C$8*D127+'ModelParams Lw'!$D$8</f>
        <v>46.485999999999997</v>
      </c>
      <c r="L127" s="21" t="e">
        <f t="shared" si="56"/>
        <v>#DIV/0!</v>
      </c>
      <c r="M127" s="21" t="e">
        <f t="shared" si="57"/>
        <v>#DIV/0!</v>
      </c>
      <c r="N127" s="21" t="e">
        <f t="shared" si="57"/>
        <v>#DIV/0!</v>
      </c>
      <c r="O127" s="21" t="e">
        <f t="shared" si="57"/>
        <v>#DIV/0!</v>
      </c>
      <c r="P127" s="21" t="e">
        <f t="shared" si="57"/>
        <v>#DIV/0!</v>
      </c>
      <c r="Q127" s="21" t="e">
        <f t="shared" si="57"/>
        <v>#DIV/0!</v>
      </c>
      <c r="R127" s="21" t="e">
        <f t="shared" si="57"/>
        <v>#DIV/0!</v>
      </c>
      <c r="S127" s="21" t="e">
        <f t="shared" si="57"/>
        <v>#DIV/0!</v>
      </c>
      <c r="T127" s="24" t="e">
        <f>'ModelParams Lw'!$B$3+'ModelParams Lw'!$B$4*LOG10($B127/3600/(PI()/4*($D127/1000)^2))+'ModelParams Lw'!$B$5*LOG10(2*$H127/(1.2*($B127/3600/(PI()/4*($D127/1000)^2))^2))+10*LOG10($D127/1000)+L127</f>
        <v>#DIV/0!</v>
      </c>
      <c r="U127" s="24" t="e">
        <f>'ModelParams Lw'!$B$3+'ModelParams Lw'!$B$4*LOG10($B127/3600/(PI()/4*($D127/1000)^2))+'ModelParams Lw'!$B$5*LOG10(2*$H127/(1.2*($B127/3600/(PI()/4*($D127/1000)^2))^2))+10*LOG10($D127/1000)+M127</f>
        <v>#DIV/0!</v>
      </c>
      <c r="V127" s="24" t="e">
        <f>'ModelParams Lw'!$B$3+'ModelParams Lw'!$B$4*LOG10($B127/3600/(PI()/4*($D127/1000)^2))+'ModelParams Lw'!$B$5*LOG10(2*$H127/(1.2*($B127/3600/(PI()/4*($D127/1000)^2))^2))+10*LOG10($D127/1000)+N127</f>
        <v>#DIV/0!</v>
      </c>
      <c r="W127" s="24" t="e">
        <f>'ModelParams Lw'!$B$3+'ModelParams Lw'!$B$4*LOG10($B127/3600/(PI()/4*($D127/1000)^2))+'ModelParams Lw'!$B$5*LOG10(2*$H127/(1.2*($B127/3600/(PI()/4*($D127/1000)^2))^2))+10*LOG10($D127/1000)+O127</f>
        <v>#DIV/0!</v>
      </c>
      <c r="X127" s="24" t="e">
        <f>'ModelParams Lw'!$B$3+'ModelParams Lw'!$B$4*LOG10($B127/3600/(PI()/4*($D127/1000)^2))+'ModelParams Lw'!$B$5*LOG10(2*$H127/(1.2*($B127/3600/(PI()/4*($D127/1000)^2))^2))+10*LOG10($D127/1000)+P127</f>
        <v>#DIV/0!</v>
      </c>
      <c r="Y127" s="24" t="e">
        <f>'ModelParams Lw'!$B$3+'ModelParams Lw'!$B$4*LOG10($B127/3600/(PI()/4*($D127/1000)^2))+'ModelParams Lw'!$B$5*LOG10(2*$H127/(1.2*($B127/3600/(PI()/4*($D127/1000)^2))^2))+10*LOG10($D127/1000)+Q127</f>
        <v>#DIV/0!</v>
      </c>
      <c r="Z127" s="24" t="e">
        <f>'ModelParams Lw'!$B$3+'ModelParams Lw'!$B$4*LOG10($B127/3600/(PI()/4*($D127/1000)^2))+'ModelParams Lw'!$B$5*LOG10(2*$H127/(1.2*($B127/3600/(PI()/4*($D127/1000)^2))^2))+10*LOG10($D127/1000)+R127</f>
        <v>#DIV/0!</v>
      </c>
      <c r="AA127" s="24" t="e">
        <f>'ModelParams Lw'!$B$3+'ModelParams Lw'!$B$4*LOG10($B127/3600/(PI()/4*($D127/1000)^2))+'ModelParams Lw'!$B$5*LOG10(2*$H127/(1.2*($B127/3600/(PI()/4*($D127/1000)^2))^2))+10*LOG10($D127/1000)+S127</f>
        <v>#DIV/0!</v>
      </c>
      <c r="AB127" s="24" t="e">
        <f>10*LOG10(IF(T127="",0,POWER(10,((T127+'ModelParams Lw'!$O$4)/10))) +IF(U127="",0,POWER(10,((U127+'ModelParams Lw'!$P$4)/10))) +IF(V127="",0,POWER(10,((V127+'ModelParams Lw'!$Q$4)/10))) +IF(W127="",0,POWER(10,((W127+'ModelParams Lw'!$R$4)/10))) +IF(X127="",0,POWER(10,((X127+'ModelParams Lw'!$S$4)/10))) +IF(Y127="",0,POWER(10,((Y127+'ModelParams Lw'!$T$4)/10))) +IF(Z127="",0,POWER(10,((Z127+'ModelParams Lw'!$U$4)/10)))+IF(AA127="",0,POWER(10,((AA127+'ModelParams Lw'!$V$4)/10))))</f>
        <v>#DIV/0!</v>
      </c>
      <c r="AC127" s="24" t="e">
        <f t="shared" si="43"/>
        <v>#DIV/0!</v>
      </c>
      <c r="AD127" s="24" t="e">
        <f>(T127-'ModelParams Lw'!O$10)/'ModelParams Lw'!O$11</f>
        <v>#DIV/0!</v>
      </c>
      <c r="AE127" s="24" t="e">
        <f>(U127-'ModelParams Lw'!P$10)/'ModelParams Lw'!P$11</f>
        <v>#DIV/0!</v>
      </c>
      <c r="AF127" s="24" t="e">
        <f>(V127-'ModelParams Lw'!Q$10)/'ModelParams Lw'!Q$11</f>
        <v>#DIV/0!</v>
      </c>
      <c r="AG127" s="24" t="e">
        <f>(W127-'ModelParams Lw'!R$10)/'ModelParams Lw'!R$11</f>
        <v>#DIV/0!</v>
      </c>
      <c r="AH127" s="24" t="e">
        <f>(X127-'ModelParams Lw'!S$10)/'ModelParams Lw'!S$11</f>
        <v>#DIV/0!</v>
      </c>
      <c r="AI127" s="24" t="e">
        <f>(Y127-'ModelParams Lw'!T$10)/'ModelParams Lw'!T$11</f>
        <v>#DIV/0!</v>
      </c>
      <c r="AJ127" s="24" t="e">
        <f>(Z127-'ModelParams Lw'!U$10)/'ModelParams Lw'!U$11</f>
        <v>#DIV/0!</v>
      </c>
      <c r="AK127" s="24" t="e">
        <f>(AA127-'ModelParams Lw'!V$10)/'ModelParams Lw'!V$11</f>
        <v>#DIV/0!</v>
      </c>
      <c r="AL127" s="24" t="e">
        <f t="shared" si="44"/>
        <v>#DIV/0!</v>
      </c>
      <c r="AM127" s="24" t="e">
        <f>LOOKUP($G127,SilencerParams!$E$3:$E$98,SilencerParams!K$3:K$98)</f>
        <v>#DIV/0!</v>
      </c>
      <c r="AN127" s="24" t="e">
        <f>LOOKUP($G127,SilencerParams!$E$3:$E$98,SilencerParams!L$3:L$98)</f>
        <v>#DIV/0!</v>
      </c>
      <c r="AO127" s="24" t="e">
        <f>LOOKUP($G127,SilencerParams!$E$3:$E$98,SilencerParams!M$3:M$98)</f>
        <v>#DIV/0!</v>
      </c>
      <c r="AP127" s="24" t="e">
        <f>LOOKUP($G127,SilencerParams!$E$3:$E$98,SilencerParams!N$3:N$98)</f>
        <v>#DIV/0!</v>
      </c>
      <c r="AQ127" s="24" t="e">
        <f>LOOKUP($G127,SilencerParams!$E$3:$E$98,SilencerParams!O$3:O$98)</f>
        <v>#DIV/0!</v>
      </c>
      <c r="AR127" s="24" t="e">
        <f>LOOKUP($G127,SilencerParams!$E$3:$E$98,SilencerParams!P$3:P$98)</f>
        <v>#DIV/0!</v>
      </c>
      <c r="AS127" s="24" t="e">
        <f>LOOKUP($G127,SilencerParams!$E$3:$E$98,SilencerParams!Q$3:Q$98)</f>
        <v>#DIV/0!</v>
      </c>
      <c r="AT127" s="24" t="e">
        <f>LOOKUP($G127,SilencerParams!$E$3:$E$98,SilencerParams!R$3:R$98)</f>
        <v>#DIV/0!</v>
      </c>
      <c r="AU127" s="151" t="e">
        <f>LOOKUP($G127,SilencerParams!$E$3:$E$98,SilencerParams!S$3:S$98)</f>
        <v>#DIV/0!</v>
      </c>
      <c r="AV127" s="151" t="e">
        <f>LOOKUP($G127,SilencerParams!$E$3:$E$98,SilencerParams!T$3:T$98)</f>
        <v>#DIV/0!</v>
      </c>
      <c r="AW127" s="151" t="e">
        <f>LOOKUP($G127,SilencerParams!$E$3:$E$98,SilencerParams!U$3:U$98)</f>
        <v>#DIV/0!</v>
      </c>
      <c r="AX127" s="151" t="e">
        <f>LOOKUP($G127,SilencerParams!$E$3:$E$98,SilencerParams!V$3:V$98)</f>
        <v>#DIV/0!</v>
      </c>
      <c r="AY127" s="151" t="e">
        <f>LOOKUP($G127,SilencerParams!$E$3:$E$98,SilencerParams!W$3:W$98)</f>
        <v>#DIV/0!</v>
      </c>
      <c r="AZ127" s="151" t="e">
        <f>LOOKUP($G127,SilencerParams!$E$3:$E$98,SilencerParams!X$3:X$98)</f>
        <v>#DIV/0!</v>
      </c>
      <c r="BA127" s="151" t="e">
        <f>LOOKUP($G127,SilencerParams!$E$3:$E$98,SilencerParams!Y$3:Y$98)</f>
        <v>#DIV/0!</v>
      </c>
      <c r="BB127" s="151" t="e">
        <f>LOOKUP($G127,SilencerParams!$E$3:$E$98,SilencerParams!Z$3:Z$98)</f>
        <v>#DIV/0!</v>
      </c>
      <c r="BC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S$3:S$98)</f>
        <v>#DIV/0!</v>
      </c>
      <c r="BD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T$3:T$98)</f>
        <v>#DIV/0!</v>
      </c>
      <c r="BE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U$3:U$98)</f>
        <v>#DIV/0!</v>
      </c>
      <c r="BF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V$3:V$98)</f>
        <v>#DIV/0!</v>
      </c>
      <c r="BG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W$3:W$98)</f>
        <v>#DIV/0!</v>
      </c>
      <c r="BH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X$3:X$98)</f>
        <v>#DIV/0!</v>
      </c>
      <c r="BI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Y$3:Y$98)</f>
        <v>#DIV/0!</v>
      </c>
      <c r="BJ127" s="151" t="e">
        <f>LOOKUP(IF(MROUND($AL127,2)&lt;=$AL127,CONCATENATE($D127,IF($F127&gt;=1000,$F127,CONCATENATE(0,$F127)),CONCATENATE(0,MROUND($AL127,2)+2)),CONCATENATE($D127,IF($F127&gt;=1000,$F127,CONCATENATE(0,$F127)),CONCATENATE(0,MROUND($AL127,2)-2))),SilencerParams!$E$3:$E$98,SilencerParams!Z$3:Z$98)</f>
        <v>#DIV/0!</v>
      </c>
      <c r="BK127" s="151" t="e">
        <f>IF($AL127&lt;2,LOOKUP(CONCATENATE($D127,IF($E127&gt;=1000,$E127,CONCATENATE(0,$E127)),"02"),SilencerParams!$E$3:$E$98,SilencerParams!S$3:S$98)/(LOG10(2)-LOG10(0.0001))*(LOG10($AL127)-LOG10(0.0001)),(BC127-AU127)/(LOG10(IF(MROUND($AL127,2)&lt;=$AL127,MROUND($AL127,2)+2,MROUND($AL127,2)-2))-LOG10(MROUND($AL127,2)))*(LOG10($AL127)-LOG10(MROUND($AL127,2)))+AU127)</f>
        <v>#DIV/0!</v>
      </c>
      <c r="BL127" s="151" t="e">
        <f>IF($AL127&lt;2,LOOKUP(CONCATENATE($D127,IF($E127&gt;=1000,$E127,CONCATENATE(0,$E127)),"02"),SilencerParams!$E$3:$E$98,SilencerParams!T$3:T$98)/(LOG10(2)-LOG10(0.0001))*(LOG10($AL127)-LOG10(0.0001)),(BD127-AV127)/(LOG10(IF(MROUND($AL127,2)&lt;=$AL127,MROUND($AL127,2)+2,MROUND($AL127,2)-2))-LOG10(MROUND($AL127,2)))*(LOG10($AL127)-LOG10(MROUND($AL127,2)))+AV127)</f>
        <v>#DIV/0!</v>
      </c>
      <c r="BM127" s="151" t="e">
        <f>IF($AL127&lt;2,LOOKUP(CONCATENATE($D127,IF($E127&gt;=1000,$E127,CONCATENATE(0,$E127)),"02"),SilencerParams!$E$3:$E$98,SilencerParams!U$3:U$98)/(LOG10(2)-LOG10(0.0001))*(LOG10($AL127)-LOG10(0.0001)),(BE127-AW127)/(LOG10(IF(MROUND($AL127,2)&lt;=$AL127,MROUND($AL127,2)+2,MROUND($AL127,2)-2))-LOG10(MROUND($AL127,2)))*(LOG10($AL127)-LOG10(MROUND($AL127,2)))+AW127)</f>
        <v>#DIV/0!</v>
      </c>
      <c r="BN127" s="151" t="e">
        <f>IF($AL127&lt;2,LOOKUP(CONCATENATE($D127,IF($E127&gt;=1000,$E127,CONCATENATE(0,$E127)),"02"),SilencerParams!$E$3:$E$98,SilencerParams!V$3:V$98)/(LOG10(2)-LOG10(0.0001))*(LOG10($AL127)-LOG10(0.0001)),(BF127-AX127)/(LOG10(IF(MROUND($AL127,2)&lt;=$AL127,MROUND($AL127,2)+2,MROUND($AL127,2)-2))-LOG10(MROUND($AL127,2)))*(LOG10($AL127)-LOG10(MROUND($AL127,2)))+AX127)</f>
        <v>#DIV/0!</v>
      </c>
      <c r="BO127" s="151" t="e">
        <f>IF($AL127&lt;2,LOOKUP(CONCATENATE($D127,IF($E127&gt;=1000,$E127,CONCATENATE(0,$E127)),"02"),SilencerParams!$E$3:$E$98,SilencerParams!W$3:W$98)/(LOG10(2)-LOG10(0.0001))*(LOG10($AL127)-LOG10(0.0001)),(BG127-AY127)/(LOG10(IF(MROUND($AL127,2)&lt;=$AL127,MROUND($AL127,2)+2,MROUND($AL127,2)-2))-LOG10(MROUND($AL127,2)))*(LOG10($AL127)-LOG10(MROUND($AL127,2)))+AY127)</f>
        <v>#DIV/0!</v>
      </c>
      <c r="BP127" s="151" t="e">
        <f>IF($AL127&lt;2,LOOKUP(CONCATENATE($D127,IF($E127&gt;=1000,$E127,CONCATENATE(0,$E127)),"02"),SilencerParams!$E$3:$E$98,SilencerParams!X$3:X$98)/(LOG10(2)-LOG10(0.0001))*(LOG10($AL127)-LOG10(0.0001)),(BH127-AZ127)/(LOG10(IF(MROUND($AL127,2)&lt;=$AL127,MROUND($AL127,2)+2,MROUND($AL127,2)-2))-LOG10(MROUND($AL127,2)))*(LOG10($AL127)-LOG10(MROUND($AL127,2)))+AZ127)</f>
        <v>#DIV/0!</v>
      </c>
      <c r="BQ127" s="151" t="e">
        <f>IF($AL127&lt;2,LOOKUP(CONCATENATE($D127,IF($E127&gt;=1000,$E127,CONCATENATE(0,$E127)),"02"),SilencerParams!$E$3:$E$98,SilencerParams!Y$3:Y$98)/(LOG10(2)-LOG10(0.0001))*(LOG10($AL127)-LOG10(0.0001)),(BI127-BA127)/(LOG10(IF(MROUND($AL127,2)&lt;=$AL127,MROUND($AL127,2)+2,MROUND($AL127,2)-2))-LOG10(MROUND($AL127,2)))*(LOG10($AL127)-LOG10(MROUND($AL127,2)))+BA127)</f>
        <v>#DIV/0!</v>
      </c>
      <c r="BR127" s="151" t="e">
        <f>IF($AL127&lt;2,LOOKUP(CONCATENATE($D127,IF($E127&gt;=1000,$E127,CONCATENATE(0,$E127)),"02"),SilencerParams!$E$3:$E$98,SilencerParams!Z$3:Z$98)/(LOG10(2)-LOG10(0.0001))*(LOG10($AL127)-LOG10(0.0001)),(BJ127-BB127)/(LOG10(IF(MROUND($AL127,2)&lt;=$AL127,MROUND($AL127,2)+2,MROUND($AL127,2)-2))-LOG10(MROUND($AL127,2)))*(LOG10($AL127)-LOG10(MROUND($AL127,2)))+BB127)</f>
        <v>#DIV/0!</v>
      </c>
      <c r="BS127" s="24" t="e">
        <f t="shared" si="45"/>
        <v>#DIV/0!</v>
      </c>
      <c r="BT127" s="24" t="e">
        <f t="shared" si="46"/>
        <v>#DIV/0!</v>
      </c>
      <c r="BU127" s="24" t="e">
        <f t="shared" si="47"/>
        <v>#DIV/0!</v>
      </c>
      <c r="BV127" s="24" t="e">
        <f t="shared" si="48"/>
        <v>#DIV/0!</v>
      </c>
      <c r="BW127" s="24" t="e">
        <f t="shared" si="49"/>
        <v>#DIV/0!</v>
      </c>
      <c r="BX127" s="24" t="e">
        <f t="shared" si="50"/>
        <v>#DIV/0!</v>
      </c>
      <c r="BY127" s="24" t="e">
        <f t="shared" si="51"/>
        <v>#DIV/0!</v>
      </c>
      <c r="BZ127" s="24" t="e">
        <f t="shared" si="52"/>
        <v>#DIV/0!</v>
      </c>
      <c r="CA127" s="24" t="e">
        <f>10*LOG10(IF(BS127="",0,POWER(10,((BS127+'ModelParams Lw'!$O$4)/10))) +IF(BT127="",0,POWER(10,((BT127+'ModelParams Lw'!$P$4)/10))) +IF(BU127="",0,POWER(10,((BU127+'ModelParams Lw'!$Q$4)/10))) +IF(BV127="",0,POWER(10,((BV127+'ModelParams Lw'!$R$4)/10))) +IF(BW127="",0,POWER(10,((BW127+'ModelParams Lw'!$S$4)/10))) +IF(BX127="",0,POWER(10,((BX127+'ModelParams Lw'!$T$4)/10))) +IF(BY127="",0,POWER(10,((BY127+'ModelParams Lw'!$U$4)/10)))+IF(BZ127="",0,POWER(10,((BZ127+'ModelParams Lw'!$V$4)/10))))</f>
        <v>#DIV/0!</v>
      </c>
      <c r="CB127" s="24" t="e">
        <f t="shared" si="53"/>
        <v>#DIV/0!</v>
      </c>
      <c r="CC127" s="24" t="e">
        <f>(BS127-'ModelParams Lw'!O$10)/'ModelParams Lw'!O$11</f>
        <v>#DIV/0!</v>
      </c>
      <c r="CD127" s="24" t="e">
        <f>(BT127-'ModelParams Lw'!P$10)/'ModelParams Lw'!P$11</f>
        <v>#DIV/0!</v>
      </c>
      <c r="CE127" s="24" t="e">
        <f>(BU127-'ModelParams Lw'!Q$10)/'ModelParams Lw'!Q$11</f>
        <v>#DIV/0!</v>
      </c>
      <c r="CF127" s="24" t="e">
        <f>(BV127-'ModelParams Lw'!R$10)/'ModelParams Lw'!R$11</f>
        <v>#DIV/0!</v>
      </c>
      <c r="CG127" s="24" t="e">
        <f>(BW127-'ModelParams Lw'!S$10)/'ModelParams Lw'!S$11</f>
        <v>#DIV/0!</v>
      </c>
      <c r="CH127" s="24" t="e">
        <f>(BX127-'ModelParams Lw'!T$10)/'ModelParams Lw'!T$11</f>
        <v>#DIV/0!</v>
      </c>
      <c r="CI127" s="24" t="e">
        <f>(BY127-'ModelParams Lw'!U$10)/'ModelParams Lw'!U$11</f>
        <v>#DIV/0!</v>
      </c>
      <c r="CJ127" s="24" t="e">
        <f>(BZ127-'ModelParams Lw'!V$10)/'ModelParams Lw'!V$11</f>
        <v>#DIV/0!</v>
      </c>
      <c r="CK127" s="24">
        <f>IF(Calcul!$E132="SW",'ModelParams Lw'!C$18+'ModelParams Lw'!C$19*LOG(CK$3)+'ModelParams Lw'!C$20*(PI()/4*($D127/1000)^2),IF('ModelParams Lw'!C$21+'ModelParams Lw'!C$22*LOG(CK$3)+'ModelParams Lw'!C$23*(PI()/4*($D127/1000)^2)&lt;'ModelParams Lw'!C$18+'ModelParams Lw'!C$19*LOG(CK$3)+'ModelParams Lw'!C$20*(PI()/4*($D127/1000)^2),'ModelParams Lw'!C$18+'ModelParams Lw'!C$19*LOG(CK$3)+'ModelParams Lw'!C$20*(PI()/4*($D127/1000)^2),'ModelParams Lw'!C$21+'ModelParams Lw'!C$22*LOG(CK$3)+'ModelParams Lw'!C$23*(PI()/4*($D127/1000)^2)))</f>
        <v>31.246735224896717</v>
      </c>
      <c r="CL127" s="24">
        <f>IF(Calcul!$E132="SW",'ModelParams Lw'!D$18+'ModelParams Lw'!D$19*LOG(CL$3)+'ModelParams Lw'!D$20*(PI()/4*($D127/1000)^2),IF('ModelParams Lw'!D$21+'ModelParams Lw'!D$22*LOG(CL$3)+'ModelParams Lw'!D$23*(PI()/4*($D127/1000)^2)&lt;'ModelParams Lw'!D$18+'ModelParams Lw'!D$19*LOG(CL$3)+'ModelParams Lw'!D$20*(PI()/4*($D127/1000)^2),'ModelParams Lw'!D$18+'ModelParams Lw'!D$19*LOG(CL$3)+'ModelParams Lw'!D$20*(PI()/4*($D127/1000)^2),'ModelParams Lw'!D$21+'ModelParams Lw'!D$22*LOG(CL$3)+'ModelParams Lw'!D$23*(PI()/4*($D127/1000)^2)))</f>
        <v>39.203910379364636</v>
      </c>
      <c r="CM127" s="24">
        <f>IF(Calcul!$E132="SW",'ModelParams Lw'!E$18+'ModelParams Lw'!E$19*LOG(CM$3)+'ModelParams Lw'!E$20*(PI()/4*($D127/1000)^2),IF('ModelParams Lw'!E$21+'ModelParams Lw'!E$22*LOG(CM$3)+'ModelParams Lw'!E$23*(PI()/4*($D127/1000)^2)&lt;'ModelParams Lw'!E$18+'ModelParams Lw'!E$19*LOG(CM$3)+'ModelParams Lw'!E$20*(PI()/4*($D127/1000)^2),'ModelParams Lw'!E$18+'ModelParams Lw'!E$19*LOG(CM$3)+'ModelParams Lw'!E$20*(PI()/4*($D127/1000)^2),'ModelParams Lw'!E$21+'ModelParams Lw'!E$22*LOG(CM$3)+'ModelParams Lw'!E$23*(PI()/4*($D127/1000)^2)))</f>
        <v>38.761096154158118</v>
      </c>
      <c r="CN127" s="24">
        <f>IF(Calcul!$E132="SW",'ModelParams Lw'!F$18+'ModelParams Lw'!F$19*LOG(CN$3)+'ModelParams Lw'!F$20*(PI()/4*($D127/1000)^2),IF('ModelParams Lw'!F$21+'ModelParams Lw'!F$22*LOG(CN$3)+'ModelParams Lw'!F$23*(PI()/4*($D127/1000)^2)&lt;'ModelParams Lw'!F$18+'ModelParams Lw'!F$19*LOG(CN$3)+'ModelParams Lw'!F$20*(PI()/4*($D127/1000)^2),'ModelParams Lw'!F$18+'ModelParams Lw'!F$19*LOG(CN$3)+'ModelParams Lw'!F$20*(PI()/4*($D127/1000)^2),'ModelParams Lw'!F$21+'ModelParams Lw'!F$22*LOG(CN$3)+'ModelParams Lw'!F$23*(PI()/4*($D127/1000)^2)))</f>
        <v>42.457901012674256</v>
      </c>
      <c r="CO127" s="24">
        <f>IF(Calcul!$E132="SW",'ModelParams Lw'!G$18+'ModelParams Lw'!G$19*LOG(CO$3)+'ModelParams Lw'!G$20*(PI()/4*($D127/1000)^2),IF('ModelParams Lw'!G$21+'ModelParams Lw'!G$22*LOG(CO$3)+'ModelParams Lw'!G$23*(PI()/4*($D127/1000)^2)&lt;'ModelParams Lw'!G$18+'ModelParams Lw'!G$19*LOG(CO$3)+'ModelParams Lw'!G$20*(PI()/4*($D127/1000)^2),'ModelParams Lw'!G$18+'ModelParams Lw'!G$19*LOG(CO$3)+'ModelParams Lw'!G$20*(PI()/4*($D127/1000)^2),'ModelParams Lw'!G$21+'ModelParams Lw'!G$22*LOG(CO$3)+'ModelParams Lw'!G$23*(PI()/4*($D127/1000)^2)))</f>
        <v>39.983812335865188</v>
      </c>
      <c r="CP127" s="24">
        <f>IF(Calcul!$E132="SW",'ModelParams Lw'!H$18+'ModelParams Lw'!H$19*LOG(CP$3)+'ModelParams Lw'!H$20*(PI()/4*($D127/1000)^2),IF('ModelParams Lw'!H$21+'ModelParams Lw'!H$22*LOG(CP$3)+'ModelParams Lw'!H$23*(PI()/4*($D127/1000)^2)&lt;'ModelParams Lw'!H$18+'ModelParams Lw'!H$19*LOG(CP$3)+'ModelParams Lw'!H$20*(PI()/4*($D127/1000)^2),'ModelParams Lw'!H$18+'ModelParams Lw'!H$19*LOG(CP$3)+'ModelParams Lw'!H$20*(PI()/4*($D127/1000)^2),'ModelParams Lw'!H$21+'ModelParams Lw'!H$22*LOG(CP$3)+'ModelParams Lw'!H$23*(PI()/4*($D127/1000)^2)))</f>
        <v>40.306137042572608</v>
      </c>
      <c r="CQ127" s="24">
        <f>IF(Calcul!$E132="SW",'ModelParams Lw'!I$18+'ModelParams Lw'!I$19*LOG(CQ$3)+'ModelParams Lw'!I$20*(PI()/4*($D127/1000)^2),IF('ModelParams Lw'!I$21+'ModelParams Lw'!I$22*LOG(CQ$3)+'ModelParams Lw'!I$23*(PI()/4*($D127/1000)^2)&lt;'ModelParams Lw'!I$18+'ModelParams Lw'!I$19*LOG(CQ$3)+'ModelParams Lw'!I$20*(PI()/4*($D127/1000)^2),'ModelParams Lw'!I$18+'ModelParams Lw'!I$19*LOG(CQ$3)+'ModelParams Lw'!I$20*(PI()/4*($D127/1000)^2),'ModelParams Lw'!I$21+'ModelParams Lw'!I$22*LOG(CQ$3)+'ModelParams Lw'!I$23*(PI()/4*($D127/1000)^2)))</f>
        <v>35.604370798776131</v>
      </c>
      <c r="CR127" s="24">
        <f>IF(Calcul!$E132="SW",'ModelParams Lw'!J$18+'ModelParams Lw'!J$19*LOG(CR$3)+'ModelParams Lw'!J$20*(PI()/4*($D127/1000)^2),IF('ModelParams Lw'!J$21+'ModelParams Lw'!J$22*LOG(CR$3)+'ModelParams Lw'!J$23*(PI()/4*($D127/1000)^2)&lt;'ModelParams Lw'!J$18+'ModelParams Lw'!J$19*LOG(CR$3)+'ModelParams Lw'!J$20*(PI()/4*($D127/1000)^2),'ModelParams Lw'!J$18+'ModelParams Lw'!J$19*LOG(CR$3)+'ModelParams Lw'!J$20*(PI()/4*($D127/1000)^2),'ModelParams Lw'!J$21+'ModelParams Lw'!J$22*LOG(CR$3)+'ModelParams Lw'!J$23*(PI()/4*($D127/1000)^2)))</f>
        <v>26.405199060578074</v>
      </c>
      <c r="CS127" s="24" t="e">
        <f t="shared" si="30"/>
        <v>#DIV/0!</v>
      </c>
      <c r="CT127" s="24" t="e">
        <f t="shared" si="31"/>
        <v>#DIV/0!</v>
      </c>
      <c r="CU127" s="24" t="e">
        <f t="shared" si="32"/>
        <v>#DIV/0!</v>
      </c>
      <c r="CV127" s="24" t="e">
        <f t="shared" si="33"/>
        <v>#DIV/0!</v>
      </c>
      <c r="CW127" s="24" t="e">
        <f t="shared" si="34"/>
        <v>#DIV/0!</v>
      </c>
      <c r="CX127" s="24" t="e">
        <f t="shared" si="35"/>
        <v>#DIV/0!</v>
      </c>
      <c r="CY127" s="24" t="e">
        <f t="shared" si="36"/>
        <v>#DIV/0!</v>
      </c>
      <c r="CZ127" s="24" t="e">
        <f t="shared" si="37"/>
        <v>#DIV/0!</v>
      </c>
      <c r="DA127" s="24" t="e">
        <f>10*LOG10(IF(CS127="",0,POWER(10,((CS127+'ModelParams Lw'!$O$4)/10))) +IF(CT127="",0,POWER(10,((CT127+'ModelParams Lw'!$P$4)/10))) +IF(CU127="",0,POWER(10,((CU127+'ModelParams Lw'!$Q$4)/10))) +IF(CV127="",0,POWER(10,((CV127+'ModelParams Lw'!$R$4)/10))) +IF(CW127="",0,POWER(10,((CW127+'ModelParams Lw'!$S$4)/10))) +IF(CX127="",0,POWER(10,((CX127+'ModelParams Lw'!$T$4)/10))) +IF(CY127="",0,POWER(10,((CY127+'ModelParams Lw'!$U$4)/10)))+IF(CZ127="",0,POWER(10,((CZ127+'ModelParams Lw'!$V$4)/10))))</f>
        <v>#DIV/0!</v>
      </c>
      <c r="DB127" s="24" t="e">
        <f t="shared" si="54"/>
        <v>#DIV/0!</v>
      </c>
      <c r="DC127" s="24" t="e">
        <f>(CS127-'ModelParams Lw'!$O$10)/'ModelParams Lw'!$O$11</f>
        <v>#DIV/0!</v>
      </c>
      <c r="DD127" s="24" t="e">
        <f>(CT127-'ModelParams Lw'!$P$10)/'ModelParams Lw'!$P$11</f>
        <v>#DIV/0!</v>
      </c>
      <c r="DE127" s="24" t="e">
        <f>(CU127-'ModelParams Lw'!$Q$10)/'ModelParams Lw'!$Q$11</f>
        <v>#DIV/0!</v>
      </c>
      <c r="DF127" s="24" t="e">
        <f>(CV127-'ModelParams Lw'!$R$10)/'ModelParams Lw'!$R$11</f>
        <v>#DIV/0!</v>
      </c>
      <c r="DG127" s="24" t="e">
        <f>(CW127-'ModelParams Lw'!$S$10)/'ModelParams Lw'!$S$11</f>
        <v>#DIV/0!</v>
      </c>
      <c r="DH127" s="24" t="e">
        <f>(CX127-'ModelParams Lw'!$T$10)/'ModelParams Lw'!$T$11</f>
        <v>#DIV/0!</v>
      </c>
      <c r="DI127" s="24" t="e">
        <f>(CY127-'ModelParams Lw'!$U$10)/'ModelParams Lw'!$U$11</f>
        <v>#DIV/0!</v>
      </c>
      <c r="DJ127" s="24" t="e">
        <f>(CZ127-'ModelParams Lw'!$V$10)/'ModelParams Lw'!$V$11</f>
        <v>#DIV/0!</v>
      </c>
    </row>
    <row r="128" spans="1:114">
      <c r="A128" s="12">
        <f>Calcul!B130</f>
        <v>0</v>
      </c>
      <c r="B128" s="12">
        <f t="shared" si="38"/>
        <v>0</v>
      </c>
      <c r="C128" s="12">
        <f>Calcul!C130</f>
        <v>0</v>
      </c>
      <c r="D128" s="12">
        <f>Calcul!D133</f>
        <v>0</v>
      </c>
      <c r="E128" s="12">
        <f t="shared" si="39"/>
        <v>400</v>
      </c>
      <c r="F128" s="12">
        <f t="shared" si="40"/>
        <v>900</v>
      </c>
      <c r="G128" s="12" t="e">
        <f t="shared" si="41"/>
        <v>#DIV/0!</v>
      </c>
      <c r="H128" s="24" t="e">
        <f t="shared" si="42"/>
        <v>#DIV/0!</v>
      </c>
      <c r="I128" s="24">
        <f>'ModelParams Lw'!$B$6*EXP('ModelParams Lw'!$C$6*D128)</f>
        <v>-0.98585217513044054</v>
      </c>
      <c r="J128" s="24">
        <f>'ModelParams Lw'!$B$7*D128^2+'ModelParams Lw'!$C$7*D128+'ModelParams Lw'!$D$7</f>
        <v>-7.1</v>
      </c>
      <c r="K128" s="24">
        <f>'ModelParams Lw'!$B$8*D128^2+'ModelParams Lw'!$C$8*D128+'ModelParams Lw'!$D$8</f>
        <v>46.485999999999997</v>
      </c>
      <c r="L128" s="21" t="e">
        <f t="shared" si="56"/>
        <v>#DIV/0!</v>
      </c>
      <c r="M128" s="21" t="e">
        <f t="shared" si="57"/>
        <v>#DIV/0!</v>
      </c>
      <c r="N128" s="21" t="e">
        <f t="shared" si="57"/>
        <v>#DIV/0!</v>
      </c>
      <c r="O128" s="21" t="e">
        <f t="shared" si="57"/>
        <v>#DIV/0!</v>
      </c>
      <c r="P128" s="21" t="e">
        <f t="shared" si="57"/>
        <v>#DIV/0!</v>
      </c>
      <c r="Q128" s="21" t="e">
        <f t="shared" si="57"/>
        <v>#DIV/0!</v>
      </c>
      <c r="R128" s="21" t="e">
        <f t="shared" si="57"/>
        <v>#DIV/0!</v>
      </c>
      <c r="S128" s="21" t="e">
        <f t="shared" si="57"/>
        <v>#DIV/0!</v>
      </c>
      <c r="T128" s="24" t="e">
        <f>'ModelParams Lw'!$B$3+'ModelParams Lw'!$B$4*LOG10($B128/3600/(PI()/4*($D128/1000)^2))+'ModelParams Lw'!$B$5*LOG10(2*$H128/(1.2*($B128/3600/(PI()/4*($D128/1000)^2))^2))+10*LOG10($D128/1000)+L128</f>
        <v>#DIV/0!</v>
      </c>
      <c r="U128" s="24" t="e">
        <f>'ModelParams Lw'!$B$3+'ModelParams Lw'!$B$4*LOG10($B128/3600/(PI()/4*($D128/1000)^2))+'ModelParams Lw'!$B$5*LOG10(2*$H128/(1.2*($B128/3600/(PI()/4*($D128/1000)^2))^2))+10*LOG10($D128/1000)+M128</f>
        <v>#DIV/0!</v>
      </c>
      <c r="V128" s="24" t="e">
        <f>'ModelParams Lw'!$B$3+'ModelParams Lw'!$B$4*LOG10($B128/3600/(PI()/4*($D128/1000)^2))+'ModelParams Lw'!$B$5*LOG10(2*$H128/(1.2*($B128/3600/(PI()/4*($D128/1000)^2))^2))+10*LOG10($D128/1000)+N128</f>
        <v>#DIV/0!</v>
      </c>
      <c r="W128" s="24" t="e">
        <f>'ModelParams Lw'!$B$3+'ModelParams Lw'!$B$4*LOG10($B128/3600/(PI()/4*($D128/1000)^2))+'ModelParams Lw'!$B$5*LOG10(2*$H128/(1.2*($B128/3600/(PI()/4*($D128/1000)^2))^2))+10*LOG10($D128/1000)+O128</f>
        <v>#DIV/0!</v>
      </c>
      <c r="X128" s="24" t="e">
        <f>'ModelParams Lw'!$B$3+'ModelParams Lw'!$B$4*LOG10($B128/3600/(PI()/4*($D128/1000)^2))+'ModelParams Lw'!$B$5*LOG10(2*$H128/(1.2*($B128/3600/(PI()/4*($D128/1000)^2))^2))+10*LOG10($D128/1000)+P128</f>
        <v>#DIV/0!</v>
      </c>
      <c r="Y128" s="24" t="e">
        <f>'ModelParams Lw'!$B$3+'ModelParams Lw'!$B$4*LOG10($B128/3600/(PI()/4*($D128/1000)^2))+'ModelParams Lw'!$B$5*LOG10(2*$H128/(1.2*($B128/3600/(PI()/4*($D128/1000)^2))^2))+10*LOG10($D128/1000)+Q128</f>
        <v>#DIV/0!</v>
      </c>
      <c r="Z128" s="24" t="e">
        <f>'ModelParams Lw'!$B$3+'ModelParams Lw'!$B$4*LOG10($B128/3600/(PI()/4*($D128/1000)^2))+'ModelParams Lw'!$B$5*LOG10(2*$H128/(1.2*($B128/3600/(PI()/4*($D128/1000)^2))^2))+10*LOG10($D128/1000)+R128</f>
        <v>#DIV/0!</v>
      </c>
      <c r="AA128" s="24" t="e">
        <f>'ModelParams Lw'!$B$3+'ModelParams Lw'!$B$4*LOG10($B128/3600/(PI()/4*($D128/1000)^2))+'ModelParams Lw'!$B$5*LOG10(2*$H128/(1.2*($B128/3600/(PI()/4*($D128/1000)^2))^2))+10*LOG10($D128/1000)+S128</f>
        <v>#DIV/0!</v>
      </c>
      <c r="AB128" s="24" t="e">
        <f>10*LOG10(IF(T128="",0,POWER(10,((T128+'ModelParams Lw'!$O$4)/10))) +IF(U128="",0,POWER(10,((U128+'ModelParams Lw'!$P$4)/10))) +IF(V128="",0,POWER(10,((V128+'ModelParams Lw'!$Q$4)/10))) +IF(W128="",0,POWER(10,((W128+'ModelParams Lw'!$R$4)/10))) +IF(X128="",0,POWER(10,((X128+'ModelParams Lw'!$S$4)/10))) +IF(Y128="",0,POWER(10,((Y128+'ModelParams Lw'!$T$4)/10))) +IF(Z128="",0,POWER(10,((Z128+'ModelParams Lw'!$U$4)/10)))+IF(AA128="",0,POWER(10,((AA128+'ModelParams Lw'!$V$4)/10))))</f>
        <v>#DIV/0!</v>
      </c>
      <c r="AC128" s="24" t="e">
        <f t="shared" si="43"/>
        <v>#DIV/0!</v>
      </c>
      <c r="AD128" s="24" t="e">
        <f>(T128-'ModelParams Lw'!O$10)/'ModelParams Lw'!O$11</f>
        <v>#DIV/0!</v>
      </c>
      <c r="AE128" s="24" t="e">
        <f>(U128-'ModelParams Lw'!P$10)/'ModelParams Lw'!P$11</f>
        <v>#DIV/0!</v>
      </c>
      <c r="AF128" s="24" t="e">
        <f>(V128-'ModelParams Lw'!Q$10)/'ModelParams Lw'!Q$11</f>
        <v>#DIV/0!</v>
      </c>
      <c r="AG128" s="24" t="e">
        <f>(W128-'ModelParams Lw'!R$10)/'ModelParams Lw'!R$11</f>
        <v>#DIV/0!</v>
      </c>
      <c r="AH128" s="24" t="e">
        <f>(X128-'ModelParams Lw'!S$10)/'ModelParams Lw'!S$11</f>
        <v>#DIV/0!</v>
      </c>
      <c r="AI128" s="24" t="e">
        <f>(Y128-'ModelParams Lw'!T$10)/'ModelParams Lw'!T$11</f>
        <v>#DIV/0!</v>
      </c>
      <c r="AJ128" s="24" t="e">
        <f>(Z128-'ModelParams Lw'!U$10)/'ModelParams Lw'!U$11</f>
        <v>#DIV/0!</v>
      </c>
      <c r="AK128" s="24" t="e">
        <f>(AA128-'ModelParams Lw'!V$10)/'ModelParams Lw'!V$11</f>
        <v>#DIV/0!</v>
      </c>
      <c r="AL128" s="24" t="e">
        <f t="shared" si="44"/>
        <v>#DIV/0!</v>
      </c>
      <c r="AM128" s="24" t="e">
        <f>LOOKUP($G128,SilencerParams!$E$3:$E$98,SilencerParams!K$3:K$98)</f>
        <v>#DIV/0!</v>
      </c>
      <c r="AN128" s="24" t="e">
        <f>LOOKUP($G128,SilencerParams!$E$3:$E$98,SilencerParams!L$3:L$98)</f>
        <v>#DIV/0!</v>
      </c>
      <c r="AO128" s="24" t="e">
        <f>LOOKUP($G128,SilencerParams!$E$3:$E$98,SilencerParams!M$3:M$98)</f>
        <v>#DIV/0!</v>
      </c>
      <c r="AP128" s="24" t="e">
        <f>LOOKUP($G128,SilencerParams!$E$3:$E$98,SilencerParams!N$3:N$98)</f>
        <v>#DIV/0!</v>
      </c>
      <c r="AQ128" s="24" t="e">
        <f>LOOKUP($G128,SilencerParams!$E$3:$E$98,SilencerParams!O$3:O$98)</f>
        <v>#DIV/0!</v>
      </c>
      <c r="AR128" s="24" t="e">
        <f>LOOKUP($G128,SilencerParams!$E$3:$E$98,SilencerParams!P$3:P$98)</f>
        <v>#DIV/0!</v>
      </c>
      <c r="AS128" s="24" t="e">
        <f>LOOKUP($G128,SilencerParams!$E$3:$E$98,SilencerParams!Q$3:Q$98)</f>
        <v>#DIV/0!</v>
      </c>
      <c r="AT128" s="24" t="e">
        <f>LOOKUP($G128,SilencerParams!$E$3:$E$98,SilencerParams!R$3:R$98)</f>
        <v>#DIV/0!</v>
      </c>
      <c r="AU128" s="151" t="e">
        <f>LOOKUP($G128,SilencerParams!$E$3:$E$98,SilencerParams!S$3:S$98)</f>
        <v>#DIV/0!</v>
      </c>
      <c r="AV128" s="151" t="e">
        <f>LOOKUP($G128,SilencerParams!$E$3:$E$98,SilencerParams!T$3:T$98)</f>
        <v>#DIV/0!</v>
      </c>
      <c r="AW128" s="151" t="e">
        <f>LOOKUP($G128,SilencerParams!$E$3:$E$98,SilencerParams!U$3:U$98)</f>
        <v>#DIV/0!</v>
      </c>
      <c r="AX128" s="151" t="e">
        <f>LOOKUP($G128,SilencerParams!$E$3:$E$98,SilencerParams!V$3:V$98)</f>
        <v>#DIV/0!</v>
      </c>
      <c r="AY128" s="151" t="e">
        <f>LOOKUP($G128,SilencerParams!$E$3:$E$98,SilencerParams!W$3:W$98)</f>
        <v>#DIV/0!</v>
      </c>
      <c r="AZ128" s="151" t="e">
        <f>LOOKUP($G128,SilencerParams!$E$3:$E$98,SilencerParams!X$3:X$98)</f>
        <v>#DIV/0!</v>
      </c>
      <c r="BA128" s="151" t="e">
        <f>LOOKUP($G128,SilencerParams!$E$3:$E$98,SilencerParams!Y$3:Y$98)</f>
        <v>#DIV/0!</v>
      </c>
      <c r="BB128" s="151" t="e">
        <f>LOOKUP($G128,SilencerParams!$E$3:$E$98,SilencerParams!Z$3:Z$98)</f>
        <v>#DIV/0!</v>
      </c>
      <c r="BC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S$3:S$98)</f>
        <v>#DIV/0!</v>
      </c>
      <c r="BD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T$3:T$98)</f>
        <v>#DIV/0!</v>
      </c>
      <c r="BE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U$3:U$98)</f>
        <v>#DIV/0!</v>
      </c>
      <c r="BF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V$3:V$98)</f>
        <v>#DIV/0!</v>
      </c>
      <c r="BG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W$3:W$98)</f>
        <v>#DIV/0!</v>
      </c>
      <c r="BH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X$3:X$98)</f>
        <v>#DIV/0!</v>
      </c>
      <c r="BI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Y$3:Y$98)</f>
        <v>#DIV/0!</v>
      </c>
      <c r="BJ128" s="151" t="e">
        <f>LOOKUP(IF(MROUND($AL128,2)&lt;=$AL128,CONCATENATE($D128,IF($F128&gt;=1000,$F128,CONCATENATE(0,$F128)),CONCATENATE(0,MROUND($AL128,2)+2)),CONCATENATE($D128,IF($F128&gt;=1000,$F128,CONCATENATE(0,$F128)),CONCATENATE(0,MROUND($AL128,2)-2))),SilencerParams!$E$3:$E$98,SilencerParams!Z$3:Z$98)</f>
        <v>#DIV/0!</v>
      </c>
      <c r="BK128" s="151" t="e">
        <f>IF($AL128&lt;2,LOOKUP(CONCATENATE($D128,IF($E128&gt;=1000,$E128,CONCATENATE(0,$E128)),"02"),SilencerParams!$E$3:$E$98,SilencerParams!S$3:S$98)/(LOG10(2)-LOG10(0.0001))*(LOG10($AL128)-LOG10(0.0001)),(BC128-AU128)/(LOG10(IF(MROUND($AL128,2)&lt;=$AL128,MROUND($AL128,2)+2,MROUND($AL128,2)-2))-LOG10(MROUND($AL128,2)))*(LOG10($AL128)-LOG10(MROUND($AL128,2)))+AU128)</f>
        <v>#DIV/0!</v>
      </c>
      <c r="BL128" s="151" t="e">
        <f>IF($AL128&lt;2,LOOKUP(CONCATENATE($D128,IF($E128&gt;=1000,$E128,CONCATENATE(0,$E128)),"02"),SilencerParams!$E$3:$E$98,SilencerParams!T$3:T$98)/(LOG10(2)-LOG10(0.0001))*(LOG10($AL128)-LOG10(0.0001)),(BD128-AV128)/(LOG10(IF(MROUND($AL128,2)&lt;=$AL128,MROUND($AL128,2)+2,MROUND($AL128,2)-2))-LOG10(MROUND($AL128,2)))*(LOG10($AL128)-LOG10(MROUND($AL128,2)))+AV128)</f>
        <v>#DIV/0!</v>
      </c>
      <c r="BM128" s="151" t="e">
        <f>IF($AL128&lt;2,LOOKUP(CONCATENATE($D128,IF($E128&gt;=1000,$E128,CONCATENATE(0,$E128)),"02"),SilencerParams!$E$3:$E$98,SilencerParams!U$3:U$98)/(LOG10(2)-LOG10(0.0001))*(LOG10($AL128)-LOG10(0.0001)),(BE128-AW128)/(LOG10(IF(MROUND($AL128,2)&lt;=$AL128,MROUND($AL128,2)+2,MROUND($AL128,2)-2))-LOG10(MROUND($AL128,2)))*(LOG10($AL128)-LOG10(MROUND($AL128,2)))+AW128)</f>
        <v>#DIV/0!</v>
      </c>
      <c r="BN128" s="151" t="e">
        <f>IF($AL128&lt;2,LOOKUP(CONCATENATE($D128,IF($E128&gt;=1000,$E128,CONCATENATE(0,$E128)),"02"),SilencerParams!$E$3:$E$98,SilencerParams!V$3:V$98)/(LOG10(2)-LOG10(0.0001))*(LOG10($AL128)-LOG10(0.0001)),(BF128-AX128)/(LOG10(IF(MROUND($AL128,2)&lt;=$AL128,MROUND($AL128,2)+2,MROUND($AL128,2)-2))-LOG10(MROUND($AL128,2)))*(LOG10($AL128)-LOG10(MROUND($AL128,2)))+AX128)</f>
        <v>#DIV/0!</v>
      </c>
      <c r="BO128" s="151" t="e">
        <f>IF($AL128&lt;2,LOOKUP(CONCATENATE($D128,IF($E128&gt;=1000,$E128,CONCATENATE(0,$E128)),"02"),SilencerParams!$E$3:$E$98,SilencerParams!W$3:W$98)/(LOG10(2)-LOG10(0.0001))*(LOG10($AL128)-LOG10(0.0001)),(BG128-AY128)/(LOG10(IF(MROUND($AL128,2)&lt;=$AL128,MROUND($AL128,2)+2,MROUND($AL128,2)-2))-LOG10(MROUND($AL128,2)))*(LOG10($AL128)-LOG10(MROUND($AL128,2)))+AY128)</f>
        <v>#DIV/0!</v>
      </c>
      <c r="BP128" s="151" t="e">
        <f>IF($AL128&lt;2,LOOKUP(CONCATENATE($D128,IF($E128&gt;=1000,$E128,CONCATENATE(0,$E128)),"02"),SilencerParams!$E$3:$E$98,SilencerParams!X$3:X$98)/(LOG10(2)-LOG10(0.0001))*(LOG10($AL128)-LOG10(0.0001)),(BH128-AZ128)/(LOG10(IF(MROUND($AL128,2)&lt;=$AL128,MROUND($AL128,2)+2,MROUND($AL128,2)-2))-LOG10(MROUND($AL128,2)))*(LOG10($AL128)-LOG10(MROUND($AL128,2)))+AZ128)</f>
        <v>#DIV/0!</v>
      </c>
      <c r="BQ128" s="151" t="e">
        <f>IF($AL128&lt;2,LOOKUP(CONCATENATE($D128,IF($E128&gt;=1000,$E128,CONCATENATE(0,$E128)),"02"),SilencerParams!$E$3:$E$98,SilencerParams!Y$3:Y$98)/(LOG10(2)-LOG10(0.0001))*(LOG10($AL128)-LOG10(0.0001)),(BI128-BA128)/(LOG10(IF(MROUND($AL128,2)&lt;=$AL128,MROUND($AL128,2)+2,MROUND($AL128,2)-2))-LOG10(MROUND($AL128,2)))*(LOG10($AL128)-LOG10(MROUND($AL128,2)))+BA128)</f>
        <v>#DIV/0!</v>
      </c>
      <c r="BR128" s="151" t="e">
        <f>IF($AL128&lt;2,LOOKUP(CONCATENATE($D128,IF($E128&gt;=1000,$E128,CONCATENATE(0,$E128)),"02"),SilencerParams!$E$3:$E$98,SilencerParams!Z$3:Z$98)/(LOG10(2)-LOG10(0.0001))*(LOG10($AL128)-LOG10(0.0001)),(BJ128-BB128)/(LOG10(IF(MROUND($AL128,2)&lt;=$AL128,MROUND($AL128,2)+2,MROUND($AL128,2)-2))-LOG10(MROUND($AL128,2)))*(LOG10($AL128)-LOG10(MROUND($AL128,2)))+BB128)</f>
        <v>#DIV/0!</v>
      </c>
      <c r="BS128" s="24" t="e">
        <f t="shared" si="45"/>
        <v>#DIV/0!</v>
      </c>
      <c r="BT128" s="24" t="e">
        <f t="shared" si="46"/>
        <v>#DIV/0!</v>
      </c>
      <c r="BU128" s="24" t="e">
        <f t="shared" si="47"/>
        <v>#DIV/0!</v>
      </c>
      <c r="BV128" s="24" t="e">
        <f t="shared" si="48"/>
        <v>#DIV/0!</v>
      </c>
      <c r="BW128" s="24" t="e">
        <f t="shared" si="49"/>
        <v>#DIV/0!</v>
      </c>
      <c r="BX128" s="24" t="e">
        <f t="shared" si="50"/>
        <v>#DIV/0!</v>
      </c>
      <c r="BY128" s="24" t="e">
        <f t="shared" si="51"/>
        <v>#DIV/0!</v>
      </c>
      <c r="BZ128" s="24" t="e">
        <f t="shared" si="52"/>
        <v>#DIV/0!</v>
      </c>
      <c r="CA128" s="24" t="e">
        <f>10*LOG10(IF(BS128="",0,POWER(10,((BS128+'ModelParams Lw'!$O$4)/10))) +IF(BT128="",0,POWER(10,((BT128+'ModelParams Lw'!$P$4)/10))) +IF(BU128="",0,POWER(10,((BU128+'ModelParams Lw'!$Q$4)/10))) +IF(BV128="",0,POWER(10,((BV128+'ModelParams Lw'!$R$4)/10))) +IF(BW128="",0,POWER(10,((BW128+'ModelParams Lw'!$S$4)/10))) +IF(BX128="",0,POWER(10,((BX128+'ModelParams Lw'!$T$4)/10))) +IF(BY128="",0,POWER(10,((BY128+'ModelParams Lw'!$U$4)/10)))+IF(BZ128="",0,POWER(10,((BZ128+'ModelParams Lw'!$V$4)/10))))</f>
        <v>#DIV/0!</v>
      </c>
      <c r="CB128" s="24" t="e">
        <f t="shared" si="53"/>
        <v>#DIV/0!</v>
      </c>
      <c r="CC128" s="24" t="e">
        <f>(BS128-'ModelParams Lw'!O$10)/'ModelParams Lw'!O$11</f>
        <v>#DIV/0!</v>
      </c>
      <c r="CD128" s="24" t="e">
        <f>(BT128-'ModelParams Lw'!P$10)/'ModelParams Lw'!P$11</f>
        <v>#DIV/0!</v>
      </c>
      <c r="CE128" s="24" t="e">
        <f>(BU128-'ModelParams Lw'!Q$10)/'ModelParams Lw'!Q$11</f>
        <v>#DIV/0!</v>
      </c>
      <c r="CF128" s="24" t="e">
        <f>(BV128-'ModelParams Lw'!R$10)/'ModelParams Lw'!R$11</f>
        <v>#DIV/0!</v>
      </c>
      <c r="CG128" s="24" t="e">
        <f>(BW128-'ModelParams Lw'!S$10)/'ModelParams Lw'!S$11</f>
        <v>#DIV/0!</v>
      </c>
      <c r="CH128" s="24" t="e">
        <f>(BX128-'ModelParams Lw'!T$10)/'ModelParams Lw'!T$11</f>
        <v>#DIV/0!</v>
      </c>
      <c r="CI128" s="24" t="e">
        <f>(BY128-'ModelParams Lw'!U$10)/'ModelParams Lw'!U$11</f>
        <v>#DIV/0!</v>
      </c>
      <c r="CJ128" s="24" t="e">
        <f>(BZ128-'ModelParams Lw'!V$10)/'ModelParams Lw'!V$11</f>
        <v>#DIV/0!</v>
      </c>
      <c r="CK128" s="24">
        <f>IF(Calcul!$E133="SW",'ModelParams Lw'!C$18+'ModelParams Lw'!C$19*LOG(CK$3)+'ModelParams Lw'!C$20*(PI()/4*($D128/1000)^2),IF('ModelParams Lw'!C$21+'ModelParams Lw'!C$22*LOG(CK$3)+'ModelParams Lw'!C$23*(PI()/4*($D128/1000)^2)&lt;'ModelParams Lw'!C$18+'ModelParams Lw'!C$19*LOG(CK$3)+'ModelParams Lw'!C$20*(PI()/4*($D128/1000)^2),'ModelParams Lw'!C$18+'ModelParams Lw'!C$19*LOG(CK$3)+'ModelParams Lw'!C$20*(PI()/4*($D128/1000)^2),'ModelParams Lw'!C$21+'ModelParams Lw'!C$22*LOG(CK$3)+'ModelParams Lw'!C$23*(PI()/4*($D128/1000)^2)))</f>
        <v>31.246735224896717</v>
      </c>
      <c r="CL128" s="24">
        <f>IF(Calcul!$E133="SW",'ModelParams Lw'!D$18+'ModelParams Lw'!D$19*LOG(CL$3)+'ModelParams Lw'!D$20*(PI()/4*($D128/1000)^2),IF('ModelParams Lw'!D$21+'ModelParams Lw'!D$22*LOG(CL$3)+'ModelParams Lw'!D$23*(PI()/4*($D128/1000)^2)&lt;'ModelParams Lw'!D$18+'ModelParams Lw'!D$19*LOG(CL$3)+'ModelParams Lw'!D$20*(PI()/4*($D128/1000)^2),'ModelParams Lw'!D$18+'ModelParams Lw'!D$19*LOG(CL$3)+'ModelParams Lw'!D$20*(PI()/4*($D128/1000)^2),'ModelParams Lw'!D$21+'ModelParams Lw'!D$22*LOG(CL$3)+'ModelParams Lw'!D$23*(PI()/4*($D128/1000)^2)))</f>
        <v>39.203910379364636</v>
      </c>
      <c r="CM128" s="24">
        <f>IF(Calcul!$E133="SW",'ModelParams Lw'!E$18+'ModelParams Lw'!E$19*LOG(CM$3)+'ModelParams Lw'!E$20*(PI()/4*($D128/1000)^2),IF('ModelParams Lw'!E$21+'ModelParams Lw'!E$22*LOG(CM$3)+'ModelParams Lw'!E$23*(PI()/4*($D128/1000)^2)&lt;'ModelParams Lw'!E$18+'ModelParams Lw'!E$19*LOG(CM$3)+'ModelParams Lw'!E$20*(PI()/4*($D128/1000)^2),'ModelParams Lw'!E$18+'ModelParams Lw'!E$19*LOG(CM$3)+'ModelParams Lw'!E$20*(PI()/4*($D128/1000)^2),'ModelParams Lw'!E$21+'ModelParams Lw'!E$22*LOG(CM$3)+'ModelParams Lw'!E$23*(PI()/4*($D128/1000)^2)))</f>
        <v>38.761096154158118</v>
      </c>
      <c r="CN128" s="24">
        <f>IF(Calcul!$E133="SW",'ModelParams Lw'!F$18+'ModelParams Lw'!F$19*LOG(CN$3)+'ModelParams Lw'!F$20*(PI()/4*($D128/1000)^2),IF('ModelParams Lw'!F$21+'ModelParams Lw'!F$22*LOG(CN$3)+'ModelParams Lw'!F$23*(PI()/4*($D128/1000)^2)&lt;'ModelParams Lw'!F$18+'ModelParams Lw'!F$19*LOG(CN$3)+'ModelParams Lw'!F$20*(PI()/4*($D128/1000)^2),'ModelParams Lw'!F$18+'ModelParams Lw'!F$19*LOG(CN$3)+'ModelParams Lw'!F$20*(PI()/4*($D128/1000)^2),'ModelParams Lw'!F$21+'ModelParams Lw'!F$22*LOG(CN$3)+'ModelParams Lw'!F$23*(PI()/4*($D128/1000)^2)))</f>
        <v>42.457901012674256</v>
      </c>
      <c r="CO128" s="24">
        <f>IF(Calcul!$E133="SW",'ModelParams Lw'!G$18+'ModelParams Lw'!G$19*LOG(CO$3)+'ModelParams Lw'!G$20*(PI()/4*($D128/1000)^2),IF('ModelParams Lw'!G$21+'ModelParams Lw'!G$22*LOG(CO$3)+'ModelParams Lw'!G$23*(PI()/4*($D128/1000)^2)&lt;'ModelParams Lw'!G$18+'ModelParams Lw'!G$19*LOG(CO$3)+'ModelParams Lw'!G$20*(PI()/4*($D128/1000)^2),'ModelParams Lw'!G$18+'ModelParams Lw'!G$19*LOG(CO$3)+'ModelParams Lw'!G$20*(PI()/4*($D128/1000)^2),'ModelParams Lw'!G$21+'ModelParams Lw'!G$22*LOG(CO$3)+'ModelParams Lw'!G$23*(PI()/4*($D128/1000)^2)))</f>
        <v>39.983812335865188</v>
      </c>
      <c r="CP128" s="24">
        <f>IF(Calcul!$E133="SW",'ModelParams Lw'!H$18+'ModelParams Lw'!H$19*LOG(CP$3)+'ModelParams Lw'!H$20*(PI()/4*($D128/1000)^2),IF('ModelParams Lw'!H$21+'ModelParams Lw'!H$22*LOG(CP$3)+'ModelParams Lw'!H$23*(PI()/4*($D128/1000)^2)&lt;'ModelParams Lw'!H$18+'ModelParams Lw'!H$19*LOG(CP$3)+'ModelParams Lw'!H$20*(PI()/4*($D128/1000)^2),'ModelParams Lw'!H$18+'ModelParams Lw'!H$19*LOG(CP$3)+'ModelParams Lw'!H$20*(PI()/4*($D128/1000)^2),'ModelParams Lw'!H$21+'ModelParams Lw'!H$22*LOG(CP$3)+'ModelParams Lw'!H$23*(PI()/4*($D128/1000)^2)))</f>
        <v>40.306137042572608</v>
      </c>
      <c r="CQ128" s="24">
        <f>IF(Calcul!$E133="SW",'ModelParams Lw'!I$18+'ModelParams Lw'!I$19*LOG(CQ$3)+'ModelParams Lw'!I$20*(PI()/4*($D128/1000)^2),IF('ModelParams Lw'!I$21+'ModelParams Lw'!I$22*LOG(CQ$3)+'ModelParams Lw'!I$23*(PI()/4*($D128/1000)^2)&lt;'ModelParams Lw'!I$18+'ModelParams Lw'!I$19*LOG(CQ$3)+'ModelParams Lw'!I$20*(PI()/4*($D128/1000)^2),'ModelParams Lw'!I$18+'ModelParams Lw'!I$19*LOG(CQ$3)+'ModelParams Lw'!I$20*(PI()/4*($D128/1000)^2),'ModelParams Lw'!I$21+'ModelParams Lw'!I$22*LOG(CQ$3)+'ModelParams Lw'!I$23*(PI()/4*($D128/1000)^2)))</f>
        <v>35.604370798776131</v>
      </c>
      <c r="CR128" s="24">
        <f>IF(Calcul!$E133="SW",'ModelParams Lw'!J$18+'ModelParams Lw'!J$19*LOG(CR$3)+'ModelParams Lw'!J$20*(PI()/4*($D128/1000)^2),IF('ModelParams Lw'!J$21+'ModelParams Lw'!J$22*LOG(CR$3)+'ModelParams Lw'!J$23*(PI()/4*($D128/1000)^2)&lt;'ModelParams Lw'!J$18+'ModelParams Lw'!J$19*LOG(CR$3)+'ModelParams Lw'!J$20*(PI()/4*($D128/1000)^2),'ModelParams Lw'!J$18+'ModelParams Lw'!J$19*LOG(CR$3)+'ModelParams Lw'!J$20*(PI()/4*($D128/1000)^2),'ModelParams Lw'!J$21+'ModelParams Lw'!J$22*LOG(CR$3)+'ModelParams Lw'!J$23*(PI()/4*($D128/1000)^2)))</f>
        <v>26.405199060578074</v>
      </c>
      <c r="CS128" s="24" t="e">
        <f t="shared" si="30"/>
        <v>#DIV/0!</v>
      </c>
      <c r="CT128" s="24" t="e">
        <f t="shared" si="31"/>
        <v>#DIV/0!</v>
      </c>
      <c r="CU128" s="24" t="e">
        <f t="shared" si="32"/>
        <v>#DIV/0!</v>
      </c>
      <c r="CV128" s="24" t="e">
        <f t="shared" si="33"/>
        <v>#DIV/0!</v>
      </c>
      <c r="CW128" s="24" t="e">
        <f t="shared" si="34"/>
        <v>#DIV/0!</v>
      </c>
      <c r="CX128" s="24" t="e">
        <f t="shared" si="35"/>
        <v>#DIV/0!</v>
      </c>
      <c r="CY128" s="24" t="e">
        <f t="shared" si="36"/>
        <v>#DIV/0!</v>
      </c>
      <c r="CZ128" s="24" t="e">
        <f t="shared" si="37"/>
        <v>#DIV/0!</v>
      </c>
      <c r="DA128" s="24" t="e">
        <f>10*LOG10(IF(CS128="",0,POWER(10,((CS128+'ModelParams Lw'!$O$4)/10))) +IF(CT128="",0,POWER(10,((CT128+'ModelParams Lw'!$P$4)/10))) +IF(CU128="",0,POWER(10,((CU128+'ModelParams Lw'!$Q$4)/10))) +IF(CV128="",0,POWER(10,((CV128+'ModelParams Lw'!$R$4)/10))) +IF(CW128="",0,POWER(10,((CW128+'ModelParams Lw'!$S$4)/10))) +IF(CX128="",0,POWER(10,((CX128+'ModelParams Lw'!$T$4)/10))) +IF(CY128="",0,POWER(10,((CY128+'ModelParams Lw'!$U$4)/10)))+IF(CZ128="",0,POWER(10,((CZ128+'ModelParams Lw'!$V$4)/10))))</f>
        <v>#DIV/0!</v>
      </c>
      <c r="DB128" s="24" t="e">
        <f t="shared" si="54"/>
        <v>#DIV/0!</v>
      </c>
      <c r="DC128" s="24" t="e">
        <f>(CS128-'ModelParams Lw'!$O$10)/'ModelParams Lw'!$O$11</f>
        <v>#DIV/0!</v>
      </c>
      <c r="DD128" s="24" t="e">
        <f>(CT128-'ModelParams Lw'!$P$10)/'ModelParams Lw'!$P$11</f>
        <v>#DIV/0!</v>
      </c>
      <c r="DE128" s="24" t="e">
        <f>(CU128-'ModelParams Lw'!$Q$10)/'ModelParams Lw'!$Q$11</f>
        <v>#DIV/0!</v>
      </c>
      <c r="DF128" s="24" t="e">
        <f>(CV128-'ModelParams Lw'!$R$10)/'ModelParams Lw'!$R$11</f>
        <v>#DIV/0!</v>
      </c>
      <c r="DG128" s="24" t="e">
        <f>(CW128-'ModelParams Lw'!$S$10)/'ModelParams Lw'!$S$11</f>
        <v>#DIV/0!</v>
      </c>
      <c r="DH128" s="24" t="e">
        <f>(CX128-'ModelParams Lw'!$T$10)/'ModelParams Lw'!$T$11</f>
        <v>#DIV/0!</v>
      </c>
      <c r="DI128" s="24" t="e">
        <f>(CY128-'ModelParams Lw'!$U$10)/'ModelParams Lw'!$U$11</f>
        <v>#DIV/0!</v>
      </c>
      <c r="DJ128" s="24" t="e">
        <f>(CZ128-'ModelParams Lw'!$V$10)/'ModelParams Lw'!$V$11</f>
        <v>#DIV/0!</v>
      </c>
    </row>
    <row r="129" spans="1:114">
      <c r="A129" s="12">
        <f>Calcul!B131</f>
        <v>0</v>
      </c>
      <c r="B129" s="12">
        <f t="shared" si="38"/>
        <v>0</v>
      </c>
      <c r="C129" s="12">
        <f>Calcul!C131</f>
        <v>0</v>
      </c>
      <c r="D129" s="12">
        <f>Calcul!D134</f>
        <v>0</v>
      </c>
      <c r="E129" s="12">
        <f t="shared" si="39"/>
        <v>400</v>
      </c>
      <c r="F129" s="12">
        <f t="shared" si="40"/>
        <v>900</v>
      </c>
      <c r="G129" s="12" t="e">
        <f t="shared" si="41"/>
        <v>#DIV/0!</v>
      </c>
      <c r="H129" s="24" t="e">
        <f t="shared" si="42"/>
        <v>#DIV/0!</v>
      </c>
      <c r="I129" s="24">
        <f>'ModelParams Lw'!$B$6*EXP('ModelParams Lw'!$C$6*D129)</f>
        <v>-0.98585217513044054</v>
      </c>
      <c r="J129" s="24">
        <f>'ModelParams Lw'!$B$7*D129^2+'ModelParams Lw'!$C$7*D129+'ModelParams Lw'!$D$7</f>
        <v>-7.1</v>
      </c>
      <c r="K129" s="24">
        <f>'ModelParams Lw'!$B$8*D129^2+'ModelParams Lw'!$C$8*D129+'ModelParams Lw'!$D$8</f>
        <v>46.485999999999997</v>
      </c>
      <c r="L129" s="21" t="e">
        <f t="shared" si="56"/>
        <v>#DIV/0!</v>
      </c>
      <c r="M129" s="21" t="e">
        <f t="shared" si="57"/>
        <v>#DIV/0!</v>
      </c>
      <c r="N129" s="21" t="e">
        <f t="shared" si="57"/>
        <v>#DIV/0!</v>
      </c>
      <c r="O129" s="21" t="e">
        <f t="shared" si="57"/>
        <v>#DIV/0!</v>
      </c>
      <c r="P129" s="21" t="e">
        <f t="shared" si="57"/>
        <v>#DIV/0!</v>
      </c>
      <c r="Q129" s="21" t="e">
        <f t="shared" si="57"/>
        <v>#DIV/0!</v>
      </c>
      <c r="R129" s="21" t="e">
        <f t="shared" si="57"/>
        <v>#DIV/0!</v>
      </c>
      <c r="S129" s="21" t="e">
        <f t="shared" si="57"/>
        <v>#DIV/0!</v>
      </c>
      <c r="T129" s="24" t="e">
        <f>'ModelParams Lw'!$B$3+'ModelParams Lw'!$B$4*LOG10($B129/3600/(PI()/4*($D129/1000)^2))+'ModelParams Lw'!$B$5*LOG10(2*$H129/(1.2*($B129/3600/(PI()/4*($D129/1000)^2))^2))+10*LOG10($D129/1000)+L129</f>
        <v>#DIV/0!</v>
      </c>
      <c r="U129" s="24" t="e">
        <f>'ModelParams Lw'!$B$3+'ModelParams Lw'!$B$4*LOG10($B129/3600/(PI()/4*($D129/1000)^2))+'ModelParams Lw'!$B$5*LOG10(2*$H129/(1.2*($B129/3600/(PI()/4*($D129/1000)^2))^2))+10*LOG10($D129/1000)+M129</f>
        <v>#DIV/0!</v>
      </c>
      <c r="V129" s="24" t="e">
        <f>'ModelParams Lw'!$B$3+'ModelParams Lw'!$B$4*LOG10($B129/3600/(PI()/4*($D129/1000)^2))+'ModelParams Lw'!$B$5*LOG10(2*$H129/(1.2*($B129/3600/(PI()/4*($D129/1000)^2))^2))+10*LOG10($D129/1000)+N129</f>
        <v>#DIV/0!</v>
      </c>
      <c r="W129" s="24" t="e">
        <f>'ModelParams Lw'!$B$3+'ModelParams Lw'!$B$4*LOG10($B129/3600/(PI()/4*($D129/1000)^2))+'ModelParams Lw'!$B$5*LOG10(2*$H129/(1.2*($B129/3600/(PI()/4*($D129/1000)^2))^2))+10*LOG10($D129/1000)+O129</f>
        <v>#DIV/0!</v>
      </c>
      <c r="X129" s="24" t="e">
        <f>'ModelParams Lw'!$B$3+'ModelParams Lw'!$B$4*LOG10($B129/3600/(PI()/4*($D129/1000)^2))+'ModelParams Lw'!$B$5*LOG10(2*$H129/(1.2*($B129/3600/(PI()/4*($D129/1000)^2))^2))+10*LOG10($D129/1000)+P129</f>
        <v>#DIV/0!</v>
      </c>
      <c r="Y129" s="24" t="e">
        <f>'ModelParams Lw'!$B$3+'ModelParams Lw'!$B$4*LOG10($B129/3600/(PI()/4*($D129/1000)^2))+'ModelParams Lw'!$B$5*LOG10(2*$H129/(1.2*($B129/3600/(PI()/4*($D129/1000)^2))^2))+10*LOG10($D129/1000)+Q129</f>
        <v>#DIV/0!</v>
      </c>
      <c r="Z129" s="24" t="e">
        <f>'ModelParams Lw'!$B$3+'ModelParams Lw'!$B$4*LOG10($B129/3600/(PI()/4*($D129/1000)^2))+'ModelParams Lw'!$B$5*LOG10(2*$H129/(1.2*($B129/3600/(PI()/4*($D129/1000)^2))^2))+10*LOG10($D129/1000)+R129</f>
        <v>#DIV/0!</v>
      </c>
      <c r="AA129" s="24" t="e">
        <f>'ModelParams Lw'!$B$3+'ModelParams Lw'!$B$4*LOG10($B129/3600/(PI()/4*($D129/1000)^2))+'ModelParams Lw'!$B$5*LOG10(2*$H129/(1.2*($B129/3600/(PI()/4*($D129/1000)^2))^2))+10*LOG10($D129/1000)+S129</f>
        <v>#DIV/0!</v>
      </c>
      <c r="AB129" s="24" t="e">
        <f>10*LOG10(IF(T129="",0,POWER(10,((T129+'ModelParams Lw'!$O$4)/10))) +IF(U129="",0,POWER(10,((U129+'ModelParams Lw'!$P$4)/10))) +IF(V129="",0,POWER(10,((V129+'ModelParams Lw'!$Q$4)/10))) +IF(W129="",0,POWER(10,((W129+'ModelParams Lw'!$R$4)/10))) +IF(X129="",0,POWER(10,((X129+'ModelParams Lw'!$S$4)/10))) +IF(Y129="",0,POWER(10,((Y129+'ModelParams Lw'!$T$4)/10))) +IF(Z129="",0,POWER(10,((Z129+'ModelParams Lw'!$U$4)/10)))+IF(AA129="",0,POWER(10,((AA129+'ModelParams Lw'!$V$4)/10))))</f>
        <v>#DIV/0!</v>
      </c>
      <c r="AC129" s="24" t="e">
        <f t="shared" si="43"/>
        <v>#DIV/0!</v>
      </c>
      <c r="AD129" s="24" t="e">
        <f>(T129-'ModelParams Lw'!O$10)/'ModelParams Lw'!O$11</f>
        <v>#DIV/0!</v>
      </c>
      <c r="AE129" s="24" t="e">
        <f>(U129-'ModelParams Lw'!P$10)/'ModelParams Lw'!P$11</f>
        <v>#DIV/0!</v>
      </c>
      <c r="AF129" s="24" t="e">
        <f>(V129-'ModelParams Lw'!Q$10)/'ModelParams Lw'!Q$11</f>
        <v>#DIV/0!</v>
      </c>
      <c r="AG129" s="24" t="e">
        <f>(W129-'ModelParams Lw'!R$10)/'ModelParams Lw'!R$11</f>
        <v>#DIV/0!</v>
      </c>
      <c r="AH129" s="24" t="e">
        <f>(X129-'ModelParams Lw'!S$10)/'ModelParams Lw'!S$11</f>
        <v>#DIV/0!</v>
      </c>
      <c r="AI129" s="24" t="e">
        <f>(Y129-'ModelParams Lw'!T$10)/'ModelParams Lw'!T$11</f>
        <v>#DIV/0!</v>
      </c>
      <c r="AJ129" s="24" t="e">
        <f>(Z129-'ModelParams Lw'!U$10)/'ModelParams Lw'!U$11</f>
        <v>#DIV/0!</v>
      </c>
      <c r="AK129" s="24" t="e">
        <f>(AA129-'ModelParams Lw'!V$10)/'ModelParams Lw'!V$11</f>
        <v>#DIV/0!</v>
      </c>
      <c r="AL129" s="24" t="e">
        <f t="shared" si="44"/>
        <v>#DIV/0!</v>
      </c>
      <c r="AM129" s="24" t="e">
        <f>LOOKUP($G129,SilencerParams!$E$3:$E$98,SilencerParams!K$3:K$98)</f>
        <v>#DIV/0!</v>
      </c>
      <c r="AN129" s="24" t="e">
        <f>LOOKUP($G129,SilencerParams!$E$3:$E$98,SilencerParams!L$3:L$98)</f>
        <v>#DIV/0!</v>
      </c>
      <c r="AO129" s="24" t="e">
        <f>LOOKUP($G129,SilencerParams!$E$3:$E$98,SilencerParams!M$3:M$98)</f>
        <v>#DIV/0!</v>
      </c>
      <c r="AP129" s="24" t="e">
        <f>LOOKUP($G129,SilencerParams!$E$3:$E$98,SilencerParams!N$3:N$98)</f>
        <v>#DIV/0!</v>
      </c>
      <c r="AQ129" s="24" t="e">
        <f>LOOKUP($G129,SilencerParams!$E$3:$E$98,SilencerParams!O$3:O$98)</f>
        <v>#DIV/0!</v>
      </c>
      <c r="AR129" s="24" t="e">
        <f>LOOKUP($G129,SilencerParams!$E$3:$E$98,SilencerParams!P$3:P$98)</f>
        <v>#DIV/0!</v>
      </c>
      <c r="AS129" s="24" t="e">
        <f>LOOKUP($G129,SilencerParams!$E$3:$E$98,SilencerParams!Q$3:Q$98)</f>
        <v>#DIV/0!</v>
      </c>
      <c r="AT129" s="24" t="e">
        <f>LOOKUP($G129,SilencerParams!$E$3:$E$98,SilencerParams!R$3:R$98)</f>
        <v>#DIV/0!</v>
      </c>
      <c r="AU129" s="151" t="e">
        <f>LOOKUP($G129,SilencerParams!$E$3:$E$98,SilencerParams!S$3:S$98)</f>
        <v>#DIV/0!</v>
      </c>
      <c r="AV129" s="151" t="e">
        <f>LOOKUP($G129,SilencerParams!$E$3:$E$98,SilencerParams!T$3:T$98)</f>
        <v>#DIV/0!</v>
      </c>
      <c r="AW129" s="151" t="e">
        <f>LOOKUP($G129,SilencerParams!$E$3:$E$98,SilencerParams!U$3:U$98)</f>
        <v>#DIV/0!</v>
      </c>
      <c r="AX129" s="151" t="e">
        <f>LOOKUP($G129,SilencerParams!$E$3:$E$98,SilencerParams!V$3:V$98)</f>
        <v>#DIV/0!</v>
      </c>
      <c r="AY129" s="151" t="e">
        <f>LOOKUP($G129,SilencerParams!$E$3:$E$98,SilencerParams!W$3:W$98)</f>
        <v>#DIV/0!</v>
      </c>
      <c r="AZ129" s="151" t="e">
        <f>LOOKUP($G129,SilencerParams!$E$3:$E$98,SilencerParams!X$3:X$98)</f>
        <v>#DIV/0!</v>
      </c>
      <c r="BA129" s="151" t="e">
        <f>LOOKUP($G129,SilencerParams!$E$3:$E$98,SilencerParams!Y$3:Y$98)</f>
        <v>#DIV/0!</v>
      </c>
      <c r="BB129" s="151" t="e">
        <f>LOOKUP($G129,SilencerParams!$E$3:$E$98,SilencerParams!Z$3:Z$98)</f>
        <v>#DIV/0!</v>
      </c>
      <c r="BC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S$3:S$98)</f>
        <v>#DIV/0!</v>
      </c>
      <c r="BD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T$3:T$98)</f>
        <v>#DIV/0!</v>
      </c>
      <c r="BE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U$3:U$98)</f>
        <v>#DIV/0!</v>
      </c>
      <c r="BF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V$3:V$98)</f>
        <v>#DIV/0!</v>
      </c>
      <c r="BG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W$3:W$98)</f>
        <v>#DIV/0!</v>
      </c>
      <c r="BH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X$3:X$98)</f>
        <v>#DIV/0!</v>
      </c>
      <c r="BI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Y$3:Y$98)</f>
        <v>#DIV/0!</v>
      </c>
      <c r="BJ129" s="151" t="e">
        <f>LOOKUP(IF(MROUND($AL129,2)&lt;=$AL129,CONCATENATE($D129,IF($F129&gt;=1000,$F129,CONCATENATE(0,$F129)),CONCATENATE(0,MROUND($AL129,2)+2)),CONCATENATE($D129,IF($F129&gt;=1000,$F129,CONCATENATE(0,$F129)),CONCATENATE(0,MROUND($AL129,2)-2))),SilencerParams!$E$3:$E$98,SilencerParams!Z$3:Z$98)</f>
        <v>#DIV/0!</v>
      </c>
      <c r="BK129" s="151" t="e">
        <f>IF($AL129&lt;2,LOOKUP(CONCATENATE($D129,IF($E129&gt;=1000,$E129,CONCATENATE(0,$E129)),"02"),SilencerParams!$E$3:$E$98,SilencerParams!S$3:S$98)/(LOG10(2)-LOG10(0.0001))*(LOG10($AL129)-LOG10(0.0001)),(BC129-AU129)/(LOG10(IF(MROUND($AL129,2)&lt;=$AL129,MROUND($AL129,2)+2,MROUND($AL129,2)-2))-LOG10(MROUND($AL129,2)))*(LOG10($AL129)-LOG10(MROUND($AL129,2)))+AU129)</f>
        <v>#DIV/0!</v>
      </c>
      <c r="BL129" s="151" t="e">
        <f>IF($AL129&lt;2,LOOKUP(CONCATENATE($D129,IF($E129&gt;=1000,$E129,CONCATENATE(0,$E129)),"02"),SilencerParams!$E$3:$E$98,SilencerParams!T$3:T$98)/(LOG10(2)-LOG10(0.0001))*(LOG10($AL129)-LOG10(0.0001)),(BD129-AV129)/(LOG10(IF(MROUND($AL129,2)&lt;=$AL129,MROUND($AL129,2)+2,MROUND($AL129,2)-2))-LOG10(MROUND($AL129,2)))*(LOG10($AL129)-LOG10(MROUND($AL129,2)))+AV129)</f>
        <v>#DIV/0!</v>
      </c>
      <c r="BM129" s="151" t="e">
        <f>IF($AL129&lt;2,LOOKUP(CONCATENATE($D129,IF($E129&gt;=1000,$E129,CONCATENATE(0,$E129)),"02"),SilencerParams!$E$3:$E$98,SilencerParams!U$3:U$98)/(LOG10(2)-LOG10(0.0001))*(LOG10($AL129)-LOG10(0.0001)),(BE129-AW129)/(LOG10(IF(MROUND($AL129,2)&lt;=$AL129,MROUND($AL129,2)+2,MROUND($AL129,2)-2))-LOG10(MROUND($AL129,2)))*(LOG10($AL129)-LOG10(MROUND($AL129,2)))+AW129)</f>
        <v>#DIV/0!</v>
      </c>
      <c r="BN129" s="151" t="e">
        <f>IF($AL129&lt;2,LOOKUP(CONCATENATE($D129,IF($E129&gt;=1000,$E129,CONCATENATE(0,$E129)),"02"),SilencerParams!$E$3:$E$98,SilencerParams!V$3:V$98)/(LOG10(2)-LOG10(0.0001))*(LOG10($AL129)-LOG10(0.0001)),(BF129-AX129)/(LOG10(IF(MROUND($AL129,2)&lt;=$AL129,MROUND($AL129,2)+2,MROUND($AL129,2)-2))-LOG10(MROUND($AL129,2)))*(LOG10($AL129)-LOG10(MROUND($AL129,2)))+AX129)</f>
        <v>#DIV/0!</v>
      </c>
      <c r="BO129" s="151" t="e">
        <f>IF($AL129&lt;2,LOOKUP(CONCATENATE($D129,IF($E129&gt;=1000,$E129,CONCATENATE(0,$E129)),"02"),SilencerParams!$E$3:$E$98,SilencerParams!W$3:W$98)/(LOG10(2)-LOG10(0.0001))*(LOG10($AL129)-LOG10(0.0001)),(BG129-AY129)/(LOG10(IF(MROUND($AL129,2)&lt;=$AL129,MROUND($AL129,2)+2,MROUND($AL129,2)-2))-LOG10(MROUND($AL129,2)))*(LOG10($AL129)-LOG10(MROUND($AL129,2)))+AY129)</f>
        <v>#DIV/0!</v>
      </c>
      <c r="BP129" s="151" t="e">
        <f>IF($AL129&lt;2,LOOKUP(CONCATENATE($D129,IF($E129&gt;=1000,$E129,CONCATENATE(0,$E129)),"02"),SilencerParams!$E$3:$E$98,SilencerParams!X$3:X$98)/(LOG10(2)-LOG10(0.0001))*(LOG10($AL129)-LOG10(0.0001)),(BH129-AZ129)/(LOG10(IF(MROUND($AL129,2)&lt;=$AL129,MROUND($AL129,2)+2,MROUND($AL129,2)-2))-LOG10(MROUND($AL129,2)))*(LOG10($AL129)-LOG10(MROUND($AL129,2)))+AZ129)</f>
        <v>#DIV/0!</v>
      </c>
      <c r="BQ129" s="151" t="e">
        <f>IF($AL129&lt;2,LOOKUP(CONCATENATE($D129,IF($E129&gt;=1000,$E129,CONCATENATE(0,$E129)),"02"),SilencerParams!$E$3:$E$98,SilencerParams!Y$3:Y$98)/(LOG10(2)-LOG10(0.0001))*(LOG10($AL129)-LOG10(0.0001)),(BI129-BA129)/(LOG10(IF(MROUND($AL129,2)&lt;=$AL129,MROUND($AL129,2)+2,MROUND($AL129,2)-2))-LOG10(MROUND($AL129,2)))*(LOG10($AL129)-LOG10(MROUND($AL129,2)))+BA129)</f>
        <v>#DIV/0!</v>
      </c>
      <c r="BR129" s="151" t="e">
        <f>IF($AL129&lt;2,LOOKUP(CONCATENATE($D129,IF($E129&gt;=1000,$E129,CONCATENATE(0,$E129)),"02"),SilencerParams!$E$3:$E$98,SilencerParams!Z$3:Z$98)/(LOG10(2)-LOG10(0.0001))*(LOG10($AL129)-LOG10(0.0001)),(BJ129-BB129)/(LOG10(IF(MROUND($AL129,2)&lt;=$AL129,MROUND($AL129,2)+2,MROUND($AL129,2)-2))-LOG10(MROUND($AL129,2)))*(LOG10($AL129)-LOG10(MROUND($AL129,2)))+BB129)</f>
        <v>#DIV/0!</v>
      </c>
      <c r="BS129" s="24" t="e">
        <f t="shared" si="45"/>
        <v>#DIV/0!</v>
      </c>
      <c r="BT129" s="24" t="e">
        <f t="shared" si="46"/>
        <v>#DIV/0!</v>
      </c>
      <c r="BU129" s="24" t="e">
        <f t="shared" si="47"/>
        <v>#DIV/0!</v>
      </c>
      <c r="BV129" s="24" t="e">
        <f t="shared" si="48"/>
        <v>#DIV/0!</v>
      </c>
      <c r="BW129" s="24" t="e">
        <f t="shared" si="49"/>
        <v>#DIV/0!</v>
      </c>
      <c r="BX129" s="24" t="e">
        <f t="shared" si="50"/>
        <v>#DIV/0!</v>
      </c>
      <c r="BY129" s="24" t="e">
        <f t="shared" si="51"/>
        <v>#DIV/0!</v>
      </c>
      <c r="BZ129" s="24" t="e">
        <f t="shared" si="52"/>
        <v>#DIV/0!</v>
      </c>
      <c r="CA129" s="24" t="e">
        <f>10*LOG10(IF(BS129="",0,POWER(10,((BS129+'ModelParams Lw'!$O$4)/10))) +IF(BT129="",0,POWER(10,((BT129+'ModelParams Lw'!$P$4)/10))) +IF(BU129="",0,POWER(10,((BU129+'ModelParams Lw'!$Q$4)/10))) +IF(BV129="",0,POWER(10,((BV129+'ModelParams Lw'!$R$4)/10))) +IF(BW129="",0,POWER(10,((BW129+'ModelParams Lw'!$S$4)/10))) +IF(BX129="",0,POWER(10,((BX129+'ModelParams Lw'!$T$4)/10))) +IF(BY129="",0,POWER(10,((BY129+'ModelParams Lw'!$U$4)/10)))+IF(BZ129="",0,POWER(10,((BZ129+'ModelParams Lw'!$V$4)/10))))</f>
        <v>#DIV/0!</v>
      </c>
      <c r="CB129" s="24" t="e">
        <f t="shared" si="53"/>
        <v>#DIV/0!</v>
      </c>
      <c r="CC129" s="24" t="e">
        <f>(BS129-'ModelParams Lw'!O$10)/'ModelParams Lw'!O$11</f>
        <v>#DIV/0!</v>
      </c>
      <c r="CD129" s="24" t="e">
        <f>(BT129-'ModelParams Lw'!P$10)/'ModelParams Lw'!P$11</f>
        <v>#DIV/0!</v>
      </c>
      <c r="CE129" s="24" t="e">
        <f>(BU129-'ModelParams Lw'!Q$10)/'ModelParams Lw'!Q$11</f>
        <v>#DIV/0!</v>
      </c>
      <c r="CF129" s="24" t="e">
        <f>(BV129-'ModelParams Lw'!R$10)/'ModelParams Lw'!R$11</f>
        <v>#DIV/0!</v>
      </c>
      <c r="CG129" s="24" t="e">
        <f>(BW129-'ModelParams Lw'!S$10)/'ModelParams Lw'!S$11</f>
        <v>#DIV/0!</v>
      </c>
      <c r="CH129" s="24" t="e">
        <f>(BX129-'ModelParams Lw'!T$10)/'ModelParams Lw'!T$11</f>
        <v>#DIV/0!</v>
      </c>
      <c r="CI129" s="24" t="e">
        <f>(BY129-'ModelParams Lw'!U$10)/'ModelParams Lw'!U$11</f>
        <v>#DIV/0!</v>
      </c>
      <c r="CJ129" s="24" t="e">
        <f>(BZ129-'ModelParams Lw'!V$10)/'ModelParams Lw'!V$11</f>
        <v>#DIV/0!</v>
      </c>
      <c r="CK129" s="24">
        <f>IF(Calcul!$E134="SW",'ModelParams Lw'!C$18+'ModelParams Lw'!C$19*LOG(CK$3)+'ModelParams Lw'!C$20*(PI()/4*($D129/1000)^2),IF('ModelParams Lw'!C$21+'ModelParams Lw'!C$22*LOG(CK$3)+'ModelParams Lw'!C$23*(PI()/4*($D129/1000)^2)&lt;'ModelParams Lw'!C$18+'ModelParams Lw'!C$19*LOG(CK$3)+'ModelParams Lw'!C$20*(PI()/4*($D129/1000)^2),'ModelParams Lw'!C$18+'ModelParams Lw'!C$19*LOG(CK$3)+'ModelParams Lw'!C$20*(PI()/4*($D129/1000)^2),'ModelParams Lw'!C$21+'ModelParams Lw'!C$22*LOG(CK$3)+'ModelParams Lw'!C$23*(PI()/4*($D129/1000)^2)))</f>
        <v>31.246735224896717</v>
      </c>
      <c r="CL129" s="24">
        <f>IF(Calcul!$E134="SW",'ModelParams Lw'!D$18+'ModelParams Lw'!D$19*LOG(CL$3)+'ModelParams Lw'!D$20*(PI()/4*($D129/1000)^2),IF('ModelParams Lw'!D$21+'ModelParams Lw'!D$22*LOG(CL$3)+'ModelParams Lw'!D$23*(PI()/4*($D129/1000)^2)&lt;'ModelParams Lw'!D$18+'ModelParams Lw'!D$19*LOG(CL$3)+'ModelParams Lw'!D$20*(PI()/4*($D129/1000)^2),'ModelParams Lw'!D$18+'ModelParams Lw'!D$19*LOG(CL$3)+'ModelParams Lw'!D$20*(PI()/4*($D129/1000)^2),'ModelParams Lw'!D$21+'ModelParams Lw'!D$22*LOG(CL$3)+'ModelParams Lw'!D$23*(PI()/4*($D129/1000)^2)))</f>
        <v>39.203910379364636</v>
      </c>
      <c r="CM129" s="24">
        <f>IF(Calcul!$E134="SW",'ModelParams Lw'!E$18+'ModelParams Lw'!E$19*LOG(CM$3)+'ModelParams Lw'!E$20*(PI()/4*($D129/1000)^2),IF('ModelParams Lw'!E$21+'ModelParams Lw'!E$22*LOG(CM$3)+'ModelParams Lw'!E$23*(PI()/4*($D129/1000)^2)&lt;'ModelParams Lw'!E$18+'ModelParams Lw'!E$19*LOG(CM$3)+'ModelParams Lw'!E$20*(PI()/4*($D129/1000)^2),'ModelParams Lw'!E$18+'ModelParams Lw'!E$19*LOG(CM$3)+'ModelParams Lw'!E$20*(PI()/4*($D129/1000)^2),'ModelParams Lw'!E$21+'ModelParams Lw'!E$22*LOG(CM$3)+'ModelParams Lw'!E$23*(PI()/4*($D129/1000)^2)))</f>
        <v>38.761096154158118</v>
      </c>
      <c r="CN129" s="24">
        <f>IF(Calcul!$E134="SW",'ModelParams Lw'!F$18+'ModelParams Lw'!F$19*LOG(CN$3)+'ModelParams Lw'!F$20*(PI()/4*($D129/1000)^2),IF('ModelParams Lw'!F$21+'ModelParams Lw'!F$22*LOG(CN$3)+'ModelParams Lw'!F$23*(PI()/4*($D129/1000)^2)&lt;'ModelParams Lw'!F$18+'ModelParams Lw'!F$19*LOG(CN$3)+'ModelParams Lw'!F$20*(PI()/4*($D129/1000)^2),'ModelParams Lw'!F$18+'ModelParams Lw'!F$19*LOG(CN$3)+'ModelParams Lw'!F$20*(PI()/4*($D129/1000)^2),'ModelParams Lw'!F$21+'ModelParams Lw'!F$22*LOG(CN$3)+'ModelParams Lw'!F$23*(PI()/4*($D129/1000)^2)))</f>
        <v>42.457901012674256</v>
      </c>
      <c r="CO129" s="24">
        <f>IF(Calcul!$E134="SW",'ModelParams Lw'!G$18+'ModelParams Lw'!G$19*LOG(CO$3)+'ModelParams Lw'!G$20*(PI()/4*($D129/1000)^2),IF('ModelParams Lw'!G$21+'ModelParams Lw'!G$22*LOG(CO$3)+'ModelParams Lw'!G$23*(PI()/4*($D129/1000)^2)&lt;'ModelParams Lw'!G$18+'ModelParams Lw'!G$19*LOG(CO$3)+'ModelParams Lw'!G$20*(PI()/4*($D129/1000)^2),'ModelParams Lw'!G$18+'ModelParams Lw'!G$19*LOG(CO$3)+'ModelParams Lw'!G$20*(PI()/4*($D129/1000)^2),'ModelParams Lw'!G$21+'ModelParams Lw'!G$22*LOG(CO$3)+'ModelParams Lw'!G$23*(PI()/4*($D129/1000)^2)))</f>
        <v>39.983812335865188</v>
      </c>
      <c r="CP129" s="24">
        <f>IF(Calcul!$E134="SW",'ModelParams Lw'!H$18+'ModelParams Lw'!H$19*LOG(CP$3)+'ModelParams Lw'!H$20*(PI()/4*($D129/1000)^2),IF('ModelParams Lw'!H$21+'ModelParams Lw'!H$22*LOG(CP$3)+'ModelParams Lw'!H$23*(PI()/4*($D129/1000)^2)&lt;'ModelParams Lw'!H$18+'ModelParams Lw'!H$19*LOG(CP$3)+'ModelParams Lw'!H$20*(PI()/4*($D129/1000)^2),'ModelParams Lw'!H$18+'ModelParams Lw'!H$19*LOG(CP$3)+'ModelParams Lw'!H$20*(PI()/4*($D129/1000)^2),'ModelParams Lw'!H$21+'ModelParams Lw'!H$22*LOG(CP$3)+'ModelParams Lw'!H$23*(PI()/4*($D129/1000)^2)))</f>
        <v>40.306137042572608</v>
      </c>
      <c r="CQ129" s="24">
        <f>IF(Calcul!$E134="SW",'ModelParams Lw'!I$18+'ModelParams Lw'!I$19*LOG(CQ$3)+'ModelParams Lw'!I$20*(PI()/4*($D129/1000)^2),IF('ModelParams Lw'!I$21+'ModelParams Lw'!I$22*LOG(CQ$3)+'ModelParams Lw'!I$23*(PI()/4*($D129/1000)^2)&lt;'ModelParams Lw'!I$18+'ModelParams Lw'!I$19*LOG(CQ$3)+'ModelParams Lw'!I$20*(PI()/4*($D129/1000)^2),'ModelParams Lw'!I$18+'ModelParams Lw'!I$19*LOG(CQ$3)+'ModelParams Lw'!I$20*(PI()/4*($D129/1000)^2),'ModelParams Lw'!I$21+'ModelParams Lw'!I$22*LOG(CQ$3)+'ModelParams Lw'!I$23*(PI()/4*($D129/1000)^2)))</f>
        <v>35.604370798776131</v>
      </c>
      <c r="CR129" s="24">
        <f>IF(Calcul!$E134="SW",'ModelParams Lw'!J$18+'ModelParams Lw'!J$19*LOG(CR$3)+'ModelParams Lw'!J$20*(PI()/4*($D129/1000)^2),IF('ModelParams Lw'!J$21+'ModelParams Lw'!J$22*LOG(CR$3)+'ModelParams Lw'!J$23*(PI()/4*($D129/1000)^2)&lt;'ModelParams Lw'!J$18+'ModelParams Lw'!J$19*LOG(CR$3)+'ModelParams Lw'!J$20*(PI()/4*($D129/1000)^2),'ModelParams Lw'!J$18+'ModelParams Lw'!J$19*LOG(CR$3)+'ModelParams Lw'!J$20*(PI()/4*($D129/1000)^2),'ModelParams Lw'!J$21+'ModelParams Lw'!J$22*LOG(CR$3)+'ModelParams Lw'!J$23*(PI()/4*($D129/1000)^2)))</f>
        <v>26.405199060578074</v>
      </c>
      <c r="CS129" s="24" t="e">
        <f t="shared" si="30"/>
        <v>#DIV/0!</v>
      </c>
      <c r="CT129" s="24" t="e">
        <f t="shared" si="31"/>
        <v>#DIV/0!</v>
      </c>
      <c r="CU129" s="24" t="e">
        <f t="shared" si="32"/>
        <v>#DIV/0!</v>
      </c>
      <c r="CV129" s="24" t="e">
        <f t="shared" si="33"/>
        <v>#DIV/0!</v>
      </c>
      <c r="CW129" s="24" t="e">
        <f t="shared" si="34"/>
        <v>#DIV/0!</v>
      </c>
      <c r="CX129" s="24" t="e">
        <f t="shared" si="35"/>
        <v>#DIV/0!</v>
      </c>
      <c r="CY129" s="24" t="e">
        <f t="shared" si="36"/>
        <v>#DIV/0!</v>
      </c>
      <c r="CZ129" s="24" t="e">
        <f t="shared" si="37"/>
        <v>#DIV/0!</v>
      </c>
      <c r="DA129" s="24" t="e">
        <f>10*LOG10(IF(CS129="",0,POWER(10,((CS129+'ModelParams Lw'!$O$4)/10))) +IF(CT129="",0,POWER(10,((CT129+'ModelParams Lw'!$P$4)/10))) +IF(CU129="",0,POWER(10,((CU129+'ModelParams Lw'!$Q$4)/10))) +IF(CV129="",0,POWER(10,((CV129+'ModelParams Lw'!$R$4)/10))) +IF(CW129="",0,POWER(10,((CW129+'ModelParams Lw'!$S$4)/10))) +IF(CX129="",0,POWER(10,((CX129+'ModelParams Lw'!$T$4)/10))) +IF(CY129="",0,POWER(10,((CY129+'ModelParams Lw'!$U$4)/10)))+IF(CZ129="",0,POWER(10,((CZ129+'ModelParams Lw'!$V$4)/10))))</f>
        <v>#DIV/0!</v>
      </c>
      <c r="DB129" s="24" t="e">
        <f t="shared" si="54"/>
        <v>#DIV/0!</v>
      </c>
      <c r="DC129" s="24" t="e">
        <f>(CS129-'ModelParams Lw'!$O$10)/'ModelParams Lw'!$O$11</f>
        <v>#DIV/0!</v>
      </c>
      <c r="DD129" s="24" t="e">
        <f>(CT129-'ModelParams Lw'!$P$10)/'ModelParams Lw'!$P$11</f>
        <v>#DIV/0!</v>
      </c>
      <c r="DE129" s="24" t="e">
        <f>(CU129-'ModelParams Lw'!$Q$10)/'ModelParams Lw'!$Q$11</f>
        <v>#DIV/0!</v>
      </c>
      <c r="DF129" s="24" t="e">
        <f>(CV129-'ModelParams Lw'!$R$10)/'ModelParams Lw'!$R$11</f>
        <v>#DIV/0!</v>
      </c>
      <c r="DG129" s="24" t="e">
        <f>(CW129-'ModelParams Lw'!$S$10)/'ModelParams Lw'!$S$11</f>
        <v>#DIV/0!</v>
      </c>
      <c r="DH129" s="24" t="e">
        <f>(CX129-'ModelParams Lw'!$T$10)/'ModelParams Lw'!$T$11</f>
        <v>#DIV/0!</v>
      </c>
      <c r="DI129" s="24" t="e">
        <f>(CY129-'ModelParams Lw'!$U$10)/'ModelParams Lw'!$U$11</f>
        <v>#DIV/0!</v>
      </c>
      <c r="DJ129" s="24" t="e">
        <f>(CZ129-'ModelParams Lw'!$V$10)/'ModelParams Lw'!$V$11</f>
        <v>#DIV/0!</v>
      </c>
    </row>
    <row r="130" spans="1:114">
      <c r="A130" s="12">
        <f>Calcul!B132</f>
        <v>0</v>
      </c>
      <c r="B130" s="12">
        <f t="shared" si="38"/>
        <v>0</v>
      </c>
      <c r="C130" s="12">
        <f>Calcul!C132</f>
        <v>0</v>
      </c>
      <c r="D130" s="12">
        <f>Calcul!D135</f>
        <v>0</v>
      </c>
      <c r="E130" s="12">
        <f t="shared" si="39"/>
        <v>400</v>
      </c>
      <c r="F130" s="12">
        <f t="shared" si="40"/>
        <v>900</v>
      </c>
      <c r="G130" s="12" t="e">
        <f t="shared" si="41"/>
        <v>#DIV/0!</v>
      </c>
      <c r="H130" s="24" t="e">
        <f t="shared" si="42"/>
        <v>#DIV/0!</v>
      </c>
      <c r="I130" s="24">
        <f>'ModelParams Lw'!$B$6*EXP('ModelParams Lw'!$C$6*D130)</f>
        <v>-0.98585217513044054</v>
      </c>
      <c r="J130" s="24">
        <f>'ModelParams Lw'!$B$7*D130^2+'ModelParams Lw'!$C$7*D130+'ModelParams Lw'!$D$7</f>
        <v>-7.1</v>
      </c>
      <c r="K130" s="24">
        <f>'ModelParams Lw'!$B$8*D130^2+'ModelParams Lw'!$C$8*D130+'ModelParams Lw'!$D$8</f>
        <v>46.485999999999997</v>
      </c>
      <c r="L130" s="21" t="e">
        <f t="shared" si="56"/>
        <v>#DIV/0!</v>
      </c>
      <c r="M130" s="21" t="e">
        <f t="shared" si="57"/>
        <v>#DIV/0!</v>
      </c>
      <c r="N130" s="21" t="e">
        <f t="shared" si="57"/>
        <v>#DIV/0!</v>
      </c>
      <c r="O130" s="21" t="e">
        <f t="shared" si="57"/>
        <v>#DIV/0!</v>
      </c>
      <c r="P130" s="21" t="e">
        <f t="shared" si="57"/>
        <v>#DIV/0!</v>
      </c>
      <c r="Q130" s="21" t="e">
        <f t="shared" si="57"/>
        <v>#DIV/0!</v>
      </c>
      <c r="R130" s="21" t="e">
        <f t="shared" si="57"/>
        <v>#DIV/0!</v>
      </c>
      <c r="S130" s="21" t="e">
        <f t="shared" si="57"/>
        <v>#DIV/0!</v>
      </c>
      <c r="T130" s="24" t="e">
        <f>'ModelParams Lw'!$B$3+'ModelParams Lw'!$B$4*LOG10($B130/3600/(PI()/4*($D130/1000)^2))+'ModelParams Lw'!$B$5*LOG10(2*$H130/(1.2*($B130/3600/(PI()/4*($D130/1000)^2))^2))+10*LOG10($D130/1000)+L130</f>
        <v>#DIV/0!</v>
      </c>
      <c r="U130" s="24" t="e">
        <f>'ModelParams Lw'!$B$3+'ModelParams Lw'!$B$4*LOG10($B130/3600/(PI()/4*($D130/1000)^2))+'ModelParams Lw'!$B$5*LOG10(2*$H130/(1.2*($B130/3600/(PI()/4*($D130/1000)^2))^2))+10*LOG10($D130/1000)+M130</f>
        <v>#DIV/0!</v>
      </c>
      <c r="V130" s="24" t="e">
        <f>'ModelParams Lw'!$B$3+'ModelParams Lw'!$B$4*LOG10($B130/3600/(PI()/4*($D130/1000)^2))+'ModelParams Lw'!$B$5*LOG10(2*$H130/(1.2*($B130/3600/(PI()/4*($D130/1000)^2))^2))+10*LOG10($D130/1000)+N130</f>
        <v>#DIV/0!</v>
      </c>
      <c r="W130" s="24" t="e">
        <f>'ModelParams Lw'!$B$3+'ModelParams Lw'!$B$4*LOG10($B130/3600/(PI()/4*($D130/1000)^2))+'ModelParams Lw'!$B$5*LOG10(2*$H130/(1.2*($B130/3600/(PI()/4*($D130/1000)^2))^2))+10*LOG10($D130/1000)+O130</f>
        <v>#DIV/0!</v>
      </c>
      <c r="X130" s="24" t="e">
        <f>'ModelParams Lw'!$B$3+'ModelParams Lw'!$B$4*LOG10($B130/3600/(PI()/4*($D130/1000)^2))+'ModelParams Lw'!$B$5*LOG10(2*$H130/(1.2*($B130/3600/(PI()/4*($D130/1000)^2))^2))+10*LOG10($D130/1000)+P130</f>
        <v>#DIV/0!</v>
      </c>
      <c r="Y130" s="24" t="e">
        <f>'ModelParams Lw'!$B$3+'ModelParams Lw'!$B$4*LOG10($B130/3600/(PI()/4*($D130/1000)^2))+'ModelParams Lw'!$B$5*LOG10(2*$H130/(1.2*($B130/3600/(PI()/4*($D130/1000)^2))^2))+10*LOG10($D130/1000)+Q130</f>
        <v>#DIV/0!</v>
      </c>
      <c r="Z130" s="24" t="e">
        <f>'ModelParams Lw'!$B$3+'ModelParams Lw'!$B$4*LOG10($B130/3600/(PI()/4*($D130/1000)^2))+'ModelParams Lw'!$B$5*LOG10(2*$H130/(1.2*($B130/3600/(PI()/4*($D130/1000)^2))^2))+10*LOG10($D130/1000)+R130</f>
        <v>#DIV/0!</v>
      </c>
      <c r="AA130" s="24" t="e">
        <f>'ModelParams Lw'!$B$3+'ModelParams Lw'!$B$4*LOG10($B130/3600/(PI()/4*($D130/1000)^2))+'ModelParams Lw'!$B$5*LOG10(2*$H130/(1.2*($B130/3600/(PI()/4*($D130/1000)^2))^2))+10*LOG10($D130/1000)+S130</f>
        <v>#DIV/0!</v>
      </c>
      <c r="AB130" s="24" t="e">
        <f>10*LOG10(IF(T130="",0,POWER(10,((T130+'ModelParams Lw'!$O$4)/10))) +IF(U130="",0,POWER(10,((U130+'ModelParams Lw'!$P$4)/10))) +IF(V130="",0,POWER(10,((V130+'ModelParams Lw'!$Q$4)/10))) +IF(W130="",0,POWER(10,((W130+'ModelParams Lw'!$R$4)/10))) +IF(X130="",0,POWER(10,((X130+'ModelParams Lw'!$S$4)/10))) +IF(Y130="",0,POWER(10,((Y130+'ModelParams Lw'!$T$4)/10))) +IF(Z130="",0,POWER(10,((Z130+'ModelParams Lw'!$U$4)/10)))+IF(AA130="",0,POWER(10,((AA130+'ModelParams Lw'!$V$4)/10))))</f>
        <v>#DIV/0!</v>
      </c>
      <c r="AC130" s="24" t="e">
        <f t="shared" si="43"/>
        <v>#DIV/0!</v>
      </c>
      <c r="AD130" s="24" t="e">
        <f>(T130-'ModelParams Lw'!O$10)/'ModelParams Lw'!O$11</f>
        <v>#DIV/0!</v>
      </c>
      <c r="AE130" s="24" t="e">
        <f>(U130-'ModelParams Lw'!P$10)/'ModelParams Lw'!P$11</f>
        <v>#DIV/0!</v>
      </c>
      <c r="AF130" s="24" t="e">
        <f>(V130-'ModelParams Lw'!Q$10)/'ModelParams Lw'!Q$11</f>
        <v>#DIV/0!</v>
      </c>
      <c r="AG130" s="24" t="e">
        <f>(W130-'ModelParams Lw'!R$10)/'ModelParams Lw'!R$11</f>
        <v>#DIV/0!</v>
      </c>
      <c r="AH130" s="24" t="e">
        <f>(X130-'ModelParams Lw'!S$10)/'ModelParams Lw'!S$11</f>
        <v>#DIV/0!</v>
      </c>
      <c r="AI130" s="24" t="e">
        <f>(Y130-'ModelParams Lw'!T$10)/'ModelParams Lw'!T$11</f>
        <v>#DIV/0!</v>
      </c>
      <c r="AJ130" s="24" t="e">
        <f>(Z130-'ModelParams Lw'!U$10)/'ModelParams Lw'!U$11</f>
        <v>#DIV/0!</v>
      </c>
      <c r="AK130" s="24" t="e">
        <f>(AA130-'ModelParams Lw'!V$10)/'ModelParams Lw'!V$11</f>
        <v>#DIV/0!</v>
      </c>
      <c r="AL130" s="24" t="e">
        <f t="shared" si="44"/>
        <v>#DIV/0!</v>
      </c>
      <c r="AM130" s="24" t="e">
        <f>LOOKUP($G130,SilencerParams!$E$3:$E$98,SilencerParams!K$3:K$98)</f>
        <v>#DIV/0!</v>
      </c>
      <c r="AN130" s="24" t="e">
        <f>LOOKUP($G130,SilencerParams!$E$3:$E$98,SilencerParams!L$3:L$98)</f>
        <v>#DIV/0!</v>
      </c>
      <c r="AO130" s="24" t="e">
        <f>LOOKUP($G130,SilencerParams!$E$3:$E$98,SilencerParams!M$3:M$98)</f>
        <v>#DIV/0!</v>
      </c>
      <c r="AP130" s="24" t="e">
        <f>LOOKUP($G130,SilencerParams!$E$3:$E$98,SilencerParams!N$3:N$98)</f>
        <v>#DIV/0!</v>
      </c>
      <c r="AQ130" s="24" t="e">
        <f>LOOKUP($G130,SilencerParams!$E$3:$E$98,SilencerParams!O$3:O$98)</f>
        <v>#DIV/0!</v>
      </c>
      <c r="AR130" s="24" t="e">
        <f>LOOKUP($G130,SilencerParams!$E$3:$E$98,SilencerParams!P$3:P$98)</f>
        <v>#DIV/0!</v>
      </c>
      <c r="AS130" s="24" t="e">
        <f>LOOKUP($G130,SilencerParams!$E$3:$E$98,SilencerParams!Q$3:Q$98)</f>
        <v>#DIV/0!</v>
      </c>
      <c r="AT130" s="24" t="e">
        <f>LOOKUP($G130,SilencerParams!$E$3:$E$98,SilencerParams!R$3:R$98)</f>
        <v>#DIV/0!</v>
      </c>
      <c r="AU130" s="151" t="e">
        <f>LOOKUP($G130,SilencerParams!$E$3:$E$98,SilencerParams!S$3:S$98)</f>
        <v>#DIV/0!</v>
      </c>
      <c r="AV130" s="151" t="e">
        <f>LOOKUP($G130,SilencerParams!$E$3:$E$98,SilencerParams!T$3:T$98)</f>
        <v>#DIV/0!</v>
      </c>
      <c r="AW130" s="151" t="e">
        <f>LOOKUP($G130,SilencerParams!$E$3:$E$98,SilencerParams!U$3:U$98)</f>
        <v>#DIV/0!</v>
      </c>
      <c r="AX130" s="151" t="e">
        <f>LOOKUP($G130,SilencerParams!$E$3:$E$98,SilencerParams!V$3:V$98)</f>
        <v>#DIV/0!</v>
      </c>
      <c r="AY130" s="151" t="e">
        <f>LOOKUP($G130,SilencerParams!$E$3:$E$98,SilencerParams!W$3:W$98)</f>
        <v>#DIV/0!</v>
      </c>
      <c r="AZ130" s="151" t="e">
        <f>LOOKUP($G130,SilencerParams!$E$3:$E$98,SilencerParams!X$3:X$98)</f>
        <v>#DIV/0!</v>
      </c>
      <c r="BA130" s="151" t="e">
        <f>LOOKUP($G130,SilencerParams!$E$3:$E$98,SilencerParams!Y$3:Y$98)</f>
        <v>#DIV/0!</v>
      </c>
      <c r="BB130" s="151" t="e">
        <f>LOOKUP($G130,SilencerParams!$E$3:$E$98,SilencerParams!Z$3:Z$98)</f>
        <v>#DIV/0!</v>
      </c>
      <c r="BC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S$3:S$98)</f>
        <v>#DIV/0!</v>
      </c>
      <c r="BD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T$3:T$98)</f>
        <v>#DIV/0!</v>
      </c>
      <c r="BE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U$3:U$98)</f>
        <v>#DIV/0!</v>
      </c>
      <c r="BF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V$3:V$98)</f>
        <v>#DIV/0!</v>
      </c>
      <c r="BG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W$3:W$98)</f>
        <v>#DIV/0!</v>
      </c>
      <c r="BH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X$3:X$98)</f>
        <v>#DIV/0!</v>
      </c>
      <c r="BI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Y$3:Y$98)</f>
        <v>#DIV/0!</v>
      </c>
      <c r="BJ130" s="151" t="e">
        <f>LOOKUP(IF(MROUND($AL130,2)&lt;=$AL130,CONCATENATE($D130,IF($F130&gt;=1000,$F130,CONCATENATE(0,$F130)),CONCATENATE(0,MROUND($AL130,2)+2)),CONCATENATE($D130,IF($F130&gt;=1000,$F130,CONCATENATE(0,$F130)),CONCATENATE(0,MROUND($AL130,2)-2))),SilencerParams!$E$3:$E$98,SilencerParams!Z$3:Z$98)</f>
        <v>#DIV/0!</v>
      </c>
      <c r="BK130" s="151" t="e">
        <f>IF($AL130&lt;2,LOOKUP(CONCATENATE($D130,IF($E130&gt;=1000,$E130,CONCATENATE(0,$E130)),"02"),SilencerParams!$E$3:$E$98,SilencerParams!S$3:S$98)/(LOG10(2)-LOG10(0.0001))*(LOG10($AL130)-LOG10(0.0001)),(BC130-AU130)/(LOG10(IF(MROUND($AL130,2)&lt;=$AL130,MROUND($AL130,2)+2,MROUND($AL130,2)-2))-LOG10(MROUND($AL130,2)))*(LOG10($AL130)-LOG10(MROUND($AL130,2)))+AU130)</f>
        <v>#DIV/0!</v>
      </c>
      <c r="BL130" s="151" t="e">
        <f>IF($AL130&lt;2,LOOKUP(CONCATENATE($D130,IF($E130&gt;=1000,$E130,CONCATENATE(0,$E130)),"02"),SilencerParams!$E$3:$E$98,SilencerParams!T$3:T$98)/(LOG10(2)-LOG10(0.0001))*(LOG10($AL130)-LOG10(0.0001)),(BD130-AV130)/(LOG10(IF(MROUND($AL130,2)&lt;=$AL130,MROUND($AL130,2)+2,MROUND($AL130,2)-2))-LOG10(MROUND($AL130,2)))*(LOG10($AL130)-LOG10(MROUND($AL130,2)))+AV130)</f>
        <v>#DIV/0!</v>
      </c>
      <c r="BM130" s="151" t="e">
        <f>IF($AL130&lt;2,LOOKUP(CONCATENATE($D130,IF($E130&gt;=1000,$E130,CONCATENATE(0,$E130)),"02"),SilencerParams!$E$3:$E$98,SilencerParams!U$3:U$98)/(LOG10(2)-LOG10(0.0001))*(LOG10($AL130)-LOG10(0.0001)),(BE130-AW130)/(LOG10(IF(MROUND($AL130,2)&lt;=$AL130,MROUND($AL130,2)+2,MROUND($AL130,2)-2))-LOG10(MROUND($AL130,2)))*(LOG10($AL130)-LOG10(MROUND($AL130,2)))+AW130)</f>
        <v>#DIV/0!</v>
      </c>
      <c r="BN130" s="151" t="e">
        <f>IF($AL130&lt;2,LOOKUP(CONCATENATE($D130,IF($E130&gt;=1000,$E130,CONCATENATE(0,$E130)),"02"),SilencerParams!$E$3:$E$98,SilencerParams!V$3:V$98)/(LOG10(2)-LOG10(0.0001))*(LOG10($AL130)-LOG10(0.0001)),(BF130-AX130)/(LOG10(IF(MROUND($AL130,2)&lt;=$AL130,MROUND($AL130,2)+2,MROUND($AL130,2)-2))-LOG10(MROUND($AL130,2)))*(LOG10($AL130)-LOG10(MROUND($AL130,2)))+AX130)</f>
        <v>#DIV/0!</v>
      </c>
      <c r="BO130" s="151" t="e">
        <f>IF($AL130&lt;2,LOOKUP(CONCATENATE($D130,IF($E130&gt;=1000,$E130,CONCATENATE(0,$E130)),"02"),SilencerParams!$E$3:$E$98,SilencerParams!W$3:W$98)/(LOG10(2)-LOG10(0.0001))*(LOG10($AL130)-LOG10(0.0001)),(BG130-AY130)/(LOG10(IF(MROUND($AL130,2)&lt;=$AL130,MROUND($AL130,2)+2,MROUND($AL130,2)-2))-LOG10(MROUND($AL130,2)))*(LOG10($AL130)-LOG10(MROUND($AL130,2)))+AY130)</f>
        <v>#DIV/0!</v>
      </c>
      <c r="BP130" s="151" t="e">
        <f>IF($AL130&lt;2,LOOKUP(CONCATENATE($D130,IF($E130&gt;=1000,$E130,CONCATENATE(0,$E130)),"02"),SilencerParams!$E$3:$E$98,SilencerParams!X$3:X$98)/(LOG10(2)-LOG10(0.0001))*(LOG10($AL130)-LOG10(0.0001)),(BH130-AZ130)/(LOG10(IF(MROUND($AL130,2)&lt;=$AL130,MROUND($AL130,2)+2,MROUND($AL130,2)-2))-LOG10(MROUND($AL130,2)))*(LOG10($AL130)-LOG10(MROUND($AL130,2)))+AZ130)</f>
        <v>#DIV/0!</v>
      </c>
      <c r="BQ130" s="151" t="e">
        <f>IF($AL130&lt;2,LOOKUP(CONCATENATE($D130,IF($E130&gt;=1000,$E130,CONCATENATE(0,$E130)),"02"),SilencerParams!$E$3:$E$98,SilencerParams!Y$3:Y$98)/(LOG10(2)-LOG10(0.0001))*(LOG10($AL130)-LOG10(0.0001)),(BI130-BA130)/(LOG10(IF(MROUND($AL130,2)&lt;=$AL130,MROUND($AL130,2)+2,MROUND($AL130,2)-2))-LOG10(MROUND($AL130,2)))*(LOG10($AL130)-LOG10(MROUND($AL130,2)))+BA130)</f>
        <v>#DIV/0!</v>
      </c>
      <c r="BR130" s="151" t="e">
        <f>IF($AL130&lt;2,LOOKUP(CONCATENATE($D130,IF($E130&gt;=1000,$E130,CONCATENATE(0,$E130)),"02"),SilencerParams!$E$3:$E$98,SilencerParams!Z$3:Z$98)/(LOG10(2)-LOG10(0.0001))*(LOG10($AL130)-LOG10(0.0001)),(BJ130-BB130)/(LOG10(IF(MROUND($AL130,2)&lt;=$AL130,MROUND($AL130,2)+2,MROUND($AL130,2)-2))-LOG10(MROUND($AL130,2)))*(LOG10($AL130)-LOG10(MROUND($AL130,2)))+BB130)</f>
        <v>#DIV/0!</v>
      </c>
      <c r="BS130" s="24" t="e">
        <f t="shared" si="45"/>
        <v>#DIV/0!</v>
      </c>
      <c r="BT130" s="24" t="e">
        <f t="shared" si="46"/>
        <v>#DIV/0!</v>
      </c>
      <c r="BU130" s="24" t="e">
        <f t="shared" si="47"/>
        <v>#DIV/0!</v>
      </c>
      <c r="BV130" s="24" t="e">
        <f t="shared" si="48"/>
        <v>#DIV/0!</v>
      </c>
      <c r="BW130" s="24" t="e">
        <f t="shared" si="49"/>
        <v>#DIV/0!</v>
      </c>
      <c r="BX130" s="24" t="e">
        <f t="shared" si="50"/>
        <v>#DIV/0!</v>
      </c>
      <c r="BY130" s="24" t="e">
        <f t="shared" si="51"/>
        <v>#DIV/0!</v>
      </c>
      <c r="BZ130" s="24" t="e">
        <f t="shared" si="52"/>
        <v>#DIV/0!</v>
      </c>
      <c r="CA130" s="24" t="e">
        <f>10*LOG10(IF(BS130="",0,POWER(10,((BS130+'ModelParams Lw'!$O$4)/10))) +IF(BT130="",0,POWER(10,((BT130+'ModelParams Lw'!$P$4)/10))) +IF(BU130="",0,POWER(10,((BU130+'ModelParams Lw'!$Q$4)/10))) +IF(BV130="",0,POWER(10,((BV130+'ModelParams Lw'!$R$4)/10))) +IF(BW130="",0,POWER(10,((BW130+'ModelParams Lw'!$S$4)/10))) +IF(BX130="",0,POWER(10,((BX130+'ModelParams Lw'!$T$4)/10))) +IF(BY130="",0,POWER(10,((BY130+'ModelParams Lw'!$U$4)/10)))+IF(BZ130="",0,POWER(10,((BZ130+'ModelParams Lw'!$V$4)/10))))</f>
        <v>#DIV/0!</v>
      </c>
      <c r="CB130" s="24" t="e">
        <f t="shared" si="53"/>
        <v>#DIV/0!</v>
      </c>
      <c r="CC130" s="24" t="e">
        <f>(BS130-'ModelParams Lw'!O$10)/'ModelParams Lw'!O$11</f>
        <v>#DIV/0!</v>
      </c>
      <c r="CD130" s="24" t="e">
        <f>(BT130-'ModelParams Lw'!P$10)/'ModelParams Lw'!P$11</f>
        <v>#DIV/0!</v>
      </c>
      <c r="CE130" s="24" t="e">
        <f>(BU130-'ModelParams Lw'!Q$10)/'ModelParams Lw'!Q$11</f>
        <v>#DIV/0!</v>
      </c>
      <c r="CF130" s="24" t="e">
        <f>(BV130-'ModelParams Lw'!R$10)/'ModelParams Lw'!R$11</f>
        <v>#DIV/0!</v>
      </c>
      <c r="CG130" s="24" t="e">
        <f>(BW130-'ModelParams Lw'!S$10)/'ModelParams Lw'!S$11</f>
        <v>#DIV/0!</v>
      </c>
      <c r="CH130" s="24" t="e">
        <f>(BX130-'ModelParams Lw'!T$10)/'ModelParams Lw'!T$11</f>
        <v>#DIV/0!</v>
      </c>
      <c r="CI130" s="24" t="e">
        <f>(BY130-'ModelParams Lw'!U$10)/'ModelParams Lw'!U$11</f>
        <v>#DIV/0!</v>
      </c>
      <c r="CJ130" s="24" t="e">
        <f>(BZ130-'ModelParams Lw'!V$10)/'ModelParams Lw'!V$11</f>
        <v>#DIV/0!</v>
      </c>
      <c r="CK130" s="24">
        <f>IF(Calcul!$E135="SW",'ModelParams Lw'!C$18+'ModelParams Lw'!C$19*LOG(CK$3)+'ModelParams Lw'!C$20*(PI()/4*($D130/1000)^2),IF('ModelParams Lw'!C$21+'ModelParams Lw'!C$22*LOG(CK$3)+'ModelParams Lw'!C$23*(PI()/4*($D130/1000)^2)&lt;'ModelParams Lw'!C$18+'ModelParams Lw'!C$19*LOG(CK$3)+'ModelParams Lw'!C$20*(PI()/4*($D130/1000)^2),'ModelParams Lw'!C$18+'ModelParams Lw'!C$19*LOG(CK$3)+'ModelParams Lw'!C$20*(PI()/4*($D130/1000)^2),'ModelParams Lw'!C$21+'ModelParams Lw'!C$22*LOG(CK$3)+'ModelParams Lw'!C$23*(PI()/4*($D130/1000)^2)))</f>
        <v>31.246735224896717</v>
      </c>
      <c r="CL130" s="24">
        <f>IF(Calcul!$E135="SW",'ModelParams Lw'!D$18+'ModelParams Lw'!D$19*LOG(CL$3)+'ModelParams Lw'!D$20*(PI()/4*($D130/1000)^2),IF('ModelParams Lw'!D$21+'ModelParams Lw'!D$22*LOG(CL$3)+'ModelParams Lw'!D$23*(PI()/4*($D130/1000)^2)&lt;'ModelParams Lw'!D$18+'ModelParams Lw'!D$19*LOG(CL$3)+'ModelParams Lw'!D$20*(PI()/4*($D130/1000)^2),'ModelParams Lw'!D$18+'ModelParams Lw'!D$19*LOG(CL$3)+'ModelParams Lw'!D$20*(PI()/4*($D130/1000)^2),'ModelParams Lw'!D$21+'ModelParams Lw'!D$22*LOG(CL$3)+'ModelParams Lw'!D$23*(PI()/4*($D130/1000)^2)))</f>
        <v>39.203910379364636</v>
      </c>
      <c r="CM130" s="24">
        <f>IF(Calcul!$E135="SW",'ModelParams Lw'!E$18+'ModelParams Lw'!E$19*LOG(CM$3)+'ModelParams Lw'!E$20*(PI()/4*($D130/1000)^2),IF('ModelParams Lw'!E$21+'ModelParams Lw'!E$22*LOG(CM$3)+'ModelParams Lw'!E$23*(PI()/4*($D130/1000)^2)&lt;'ModelParams Lw'!E$18+'ModelParams Lw'!E$19*LOG(CM$3)+'ModelParams Lw'!E$20*(PI()/4*($D130/1000)^2),'ModelParams Lw'!E$18+'ModelParams Lw'!E$19*LOG(CM$3)+'ModelParams Lw'!E$20*(PI()/4*($D130/1000)^2),'ModelParams Lw'!E$21+'ModelParams Lw'!E$22*LOG(CM$3)+'ModelParams Lw'!E$23*(PI()/4*($D130/1000)^2)))</f>
        <v>38.761096154158118</v>
      </c>
      <c r="CN130" s="24">
        <f>IF(Calcul!$E135="SW",'ModelParams Lw'!F$18+'ModelParams Lw'!F$19*LOG(CN$3)+'ModelParams Lw'!F$20*(PI()/4*($D130/1000)^2),IF('ModelParams Lw'!F$21+'ModelParams Lw'!F$22*LOG(CN$3)+'ModelParams Lw'!F$23*(PI()/4*($D130/1000)^2)&lt;'ModelParams Lw'!F$18+'ModelParams Lw'!F$19*LOG(CN$3)+'ModelParams Lw'!F$20*(PI()/4*($D130/1000)^2),'ModelParams Lw'!F$18+'ModelParams Lw'!F$19*LOG(CN$3)+'ModelParams Lw'!F$20*(PI()/4*($D130/1000)^2),'ModelParams Lw'!F$21+'ModelParams Lw'!F$22*LOG(CN$3)+'ModelParams Lw'!F$23*(PI()/4*($D130/1000)^2)))</f>
        <v>42.457901012674256</v>
      </c>
      <c r="CO130" s="24">
        <f>IF(Calcul!$E135="SW",'ModelParams Lw'!G$18+'ModelParams Lw'!G$19*LOG(CO$3)+'ModelParams Lw'!G$20*(PI()/4*($D130/1000)^2),IF('ModelParams Lw'!G$21+'ModelParams Lw'!G$22*LOG(CO$3)+'ModelParams Lw'!G$23*(PI()/4*($D130/1000)^2)&lt;'ModelParams Lw'!G$18+'ModelParams Lw'!G$19*LOG(CO$3)+'ModelParams Lw'!G$20*(PI()/4*($D130/1000)^2),'ModelParams Lw'!G$18+'ModelParams Lw'!G$19*LOG(CO$3)+'ModelParams Lw'!G$20*(PI()/4*($D130/1000)^2),'ModelParams Lw'!G$21+'ModelParams Lw'!G$22*LOG(CO$3)+'ModelParams Lw'!G$23*(PI()/4*($D130/1000)^2)))</f>
        <v>39.983812335865188</v>
      </c>
      <c r="CP130" s="24">
        <f>IF(Calcul!$E135="SW",'ModelParams Lw'!H$18+'ModelParams Lw'!H$19*LOG(CP$3)+'ModelParams Lw'!H$20*(PI()/4*($D130/1000)^2),IF('ModelParams Lw'!H$21+'ModelParams Lw'!H$22*LOG(CP$3)+'ModelParams Lw'!H$23*(PI()/4*($D130/1000)^2)&lt;'ModelParams Lw'!H$18+'ModelParams Lw'!H$19*LOG(CP$3)+'ModelParams Lw'!H$20*(PI()/4*($D130/1000)^2),'ModelParams Lw'!H$18+'ModelParams Lw'!H$19*LOG(CP$3)+'ModelParams Lw'!H$20*(PI()/4*($D130/1000)^2),'ModelParams Lw'!H$21+'ModelParams Lw'!H$22*LOG(CP$3)+'ModelParams Lw'!H$23*(PI()/4*($D130/1000)^2)))</f>
        <v>40.306137042572608</v>
      </c>
      <c r="CQ130" s="24">
        <f>IF(Calcul!$E135="SW",'ModelParams Lw'!I$18+'ModelParams Lw'!I$19*LOG(CQ$3)+'ModelParams Lw'!I$20*(PI()/4*($D130/1000)^2),IF('ModelParams Lw'!I$21+'ModelParams Lw'!I$22*LOG(CQ$3)+'ModelParams Lw'!I$23*(PI()/4*($D130/1000)^2)&lt;'ModelParams Lw'!I$18+'ModelParams Lw'!I$19*LOG(CQ$3)+'ModelParams Lw'!I$20*(PI()/4*($D130/1000)^2),'ModelParams Lw'!I$18+'ModelParams Lw'!I$19*LOG(CQ$3)+'ModelParams Lw'!I$20*(PI()/4*($D130/1000)^2),'ModelParams Lw'!I$21+'ModelParams Lw'!I$22*LOG(CQ$3)+'ModelParams Lw'!I$23*(PI()/4*($D130/1000)^2)))</f>
        <v>35.604370798776131</v>
      </c>
      <c r="CR130" s="24">
        <f>IF(Calcul!$E135="SW",'ModelParams Lw'!J$18+'ModelParams Lw'!J$19*LOG(CR$3)+'ModelParams Lw'!J$20*(PI()/4*($D130/1000)^2),IF('ModelParams Lw'!J$21+'ModelParams Lw'!J$22*LOG(CR$3)+'ModelParams Lw'!J$23*(PI()/4*($D130/1000)^2)&lt;'ModelParams Lw'!J$18+'ModelParams Lw'!J$19*LOG(CR$3)+'ModelParams Lw'!J$20*(PI()/4*($D130/1000)^2),'ModelParams Lw'!J$18+'ModelParams Lw'!J$19*LOG(CR$3)+'ModelParams Lw'!J$20*(PI()/4*($D130/1000)^2),'ModelParams Lw'!J$21+'ModelParams Lw'!J$22*LOG(CR$3)+'ModelParams Lw'!J$23*(PI()/4*($D130/1000)^2)))</f>
        <v>26.405199060578074</v>
      </c>
      <c r="CS130" s="24" t="e">
        <f t="shared" si="30"/>
        <v>#DIV/0!</v>
      </c>
      <c r="CT130" s="24" t="e">
        <f t="shared" si="31"/>
        <v>#DIV/0!</v>
      </c>
      <c r="CU130" s="24" t="e">
        <f t="shared" si="32"/>
        <v>#DIV/0!</v>
      </c>
      <c r="CV130" s="24" t="e">
        <f t="shared" si="33"/>
        <v>#DIV/0!</v>
      </c>
      <c r="CW130" s="24" t="e">
        <f t="shared" si="34"/>
        <v>#DIV/0!</v>
      </c>
      <c r="CX130" s="24" t="e">
        <f t="shared" si="35"/>
        <v>#DIV/0!</v>
      </c>
      <c r="CY130" s="24" t="e">
        <f t="shared" si="36"/>
        <v>#DIV/0!</v>
      </c>
      <c r="CZ130" s="24" t="e">
        <f t="shared" si="37"/>
        <v>#DIV/0!</v>
      </c>
      <c r="DA130" s="24" t="e">
        <f>10*LOG10(IF(CS130="",0,POWER(10,((CS130+'ModelParams Lw'!$O$4)/10))) +IF(CT130="",0,POWER(10,((CT130+'ModelParams Lw'!$P$4)/10))) +IF(CU130="",0,POWER(10,((CU130+'ModelParams Lw'!$Q$4)/10))) +IF(CV130="",0,POWER(10,((CV130+'ModelParams Lw'!$R$4)/10))) +IF(CW130="",0,POWER(10,((CW130+'ModelParams Lw'!$S$4)/10))) +IF(CX130="",0,POWER(10,((CX130+'ModelParams Lw'!$T$4)/10))) +IF(CY130="",0,POWER(10,((CY130+'ModelParams Lw'!$U$4)/10)))+IF(CZ130="",0,POWER(10,((CZ130+'ModelParams Lw'!$V$4)/10))))</f>
        <v>#DIV/0!</v>
      </c>
      <c r="DB130" s="24" t="e">
        <f t="shared" si="54"/>
        <v>#DIV/0!</v>
      </c>
      <c r="DC130" s="24" t="e">
        <f>(CS130-'ModelParams Lw'!$O$10)/'ModelParams Lw'!$O$11</f>
        <v>#DIV/0!</v>
      </c>
      <c r="DD130" s="24" t="e">
        <f>(CT130-'ModelParams Lw'!$P$10)/'ModelParams Lw'!$P$11</f>
        <v>#DIV/0!</v>
      </c>
      <c r="DE130" s="24" t="e">
        <f>(CU130-'ModelParams Lw'!$Q$10)/'ModelParams Lw'!$Q$11</f>
        <v>#DIV/0!</v>
      </c>
      <c r="DF130" s="24" t="e">
        <f>(CV130-'ModelParams Lw'!$R$10)/'ModelParams Lw'!$R$11</f>
        <v>#DIV/0!</v>
      </c>
      <c r="DG130" s="24" t="e">
        <f>(CW130-'ModelParams Lw'!$S$10)/'ModelParams Lw'!$S$11</f>
        <v>#DIV/0!</v>
      </c>
      <c r="DH130" s="24" t="e">
        <f>(CX130-'ModelParams Lw'!$T$10)/'ModelParams Lw'!$T$11</f>
        <v>#DIV/0!</v>
      </c>
      <c r="DI130" s="24" t="e">
        <f>(CY130-'ModelParams Lw'!$U$10)/'ModelParams Lw'!$U$11</f>
        <v>#DIV/0!</v>
      </c>
      <c r="DJ130" s="24" t="e">
        <f>(CZ130-'ModelParams Lw'!$V$10)/'ModelParams Lw'!$V$11</f>
        <v>#DIV/0!</v>
      </c>
    </row>
    <row r="131" spans="1:114">
      <c r="A131" s="12">
        <f>Calcul!B133</f>
        <v>0</v>
      </c>
      <c r="B131" s="12">
        <f t="shared" si="38"/>
        <v>0</v>
      </c>
      <c r="C131" s="12">
        <f>Calcul!C133</f>
        <v>0</v>
      </c>
      <c r="D131" s="12">
        <f>Calcul!D136</f>
        <v>0</v>
      </c>
      <c r="E131" s="12">
        <f t="shared" si="39"/>
        <v>400</v>
      </c>
      <c r="F131" s="12">
        <f t="shared" si="40"/>
        <v>900</v>
      </c>
      <c r="G131" s="12" t="e">
        <f t="shared" si="41"/>
        <v>#DIV/0!</v>
      </c>
      <c r="H131" s="24" t="e">
        <f t="shared" si="42"/>
        <v>#DIV/0!</v>
      </c>
      <c r="I131" s="24">
        <f>'ModelParams Lw'!$B$6*EXP('ModelParams Lw'!$C$6*D131)</f>
        <v>-0.98585217513044054</v>
      </c>
      <c r="J131" s="24">
        <f>'ModelParams Lw'!$B$7*D131^2+'ModelParams Lw'!$C$7*D131+'ModelParams Lw'!$D$7</f>
        <v>-7.1</v>
      </c>
      <c r="K131" s="24">
        <f>'ModelParams Lw'!$B$8*D131^2+'ModelParams Lw'!$C$8*D131+'ModelParams Lw'!$D$8</f>
        <v>46.485999999999997</v>
      </c>
      <c r="L131" s="21" t="e">
        <f t="shared" si="56"/>
        <v>#DIV/0!</v>
      </c>
      <c r="M131" s="21" t="e">
        <f t="shared" si="57"/>
        <v>#DIV/0!</v>
      </c>
      <c r="N131" s="21" t="e">
        <f t="shared" si="57"/>
        <v>#DIV/0!</v>
      </c>
      <c r="O131" s="21" t="e">
        <f t="shared" si="57"/>
        <v>#DIV/0!</v>
      </c>
      <c r="P131" s="21" t="e">
        <f t="shared" si="57"/>
        <v>#DIV/0!</v>
      </c>
      <c r="Q131" s="21" t="e">
        <f t="shared" si="57"/>
        <v>#DIV/0!</v>
      </c>
      <c r="R131" s="21" t="e">
        <f t="shared" si="57"/>
        <v>#DIV/0!</v>
      </c>
      <c r="S131" s="21" t="e">
        <f t="shared" si="57"/>
        <v>#DIV/0!</v>
      </c>
      <c r="T131" s="24" t="e">
        <f>'ModelParams Lw'!$B$3+'ModelParams Lw'!$B$4*LOG10($B131/3600/(PI()/4*($D131/1000)^2))+'ModelParams Lw'!$B$5*LOG10(2*$H131/(1.2*($B131/3600/(PI()/4*($D131/1000)^2))^2))+10*LOG10($D131/1000)+L131</f>
        <v>#DIV/0!</v>
      </c>
      <c r="U131" s="24" t="e">
        <f>'ModelParams Lw'!$B$3+'ModelParams Lw'!$B$4*LOG10($B131/3600/(PI()/4*($D131/1000)^2))+'ModelParams Lw'!$B$5*LOG10(2*$H131/(1.2*($B131/3600/(PI()/4*($D131/1000)^2))^2))+10*LOG10($D131/1000)+M131</f>
        <v>#DIV/0!</v>
      </c>
      <c r="V131" s="24" t="e">
        <f>'ModelParams Lw'!$B$3+'ModelParams Lw'!$B$4*LOG10($B131/3600/(PI()/4*($D131/1000)^2))+'ModelParams Lw'!$B$5*LOG10(2*$H131/(1.2*($B131/3600/(PI()/4*($D131/1000)^2))^2))+10*LOG10($D131/1000)+N131</f>
        <v>#DIV/0!</v>
      </c>
      <c r="W131" s="24" t="e">
        <f>'ModelParams Lw'!$B$3+'ModelParams Lw'!$B$4*LOG10($B131/3600/(PI()/4*($D131/1000)^2))+'ModelParams Lw'!$B$5*LOG10(2*$H131/(1.2*($B131/3600/(PI()/4*($D131/1000)^2))^2))+10*LOG10($D131/1000)+O131</f>
        <v>#DIV/0!</v>
      </c>
      <c r="X131" s="24" t="e">
        <f>'ModelParams Lw'!$B$3+'ModelParams Lw'!$B$4*LOG10($B131/3600/(PI()/4*($D131/1000)^2))+'ModelParams Lw'!$B$5*LOG10(2*$H131/(1.2*($B131/3600/(PI()/4*($D131/1000)^2))^2))+10*LOG10($D131/1000)+P131</f>
        <v>#DIV/0!</v>
      </c>
      <c r="Y131" s="24" t="e">
        <f>'ModelParams Lw'!$B$3+'ModelParams Lw'!$B$4*LOG10($B131/3600/(PI()/4*($D131/1000)^2))+'ModelParams Lw'!$B$5*LOG10(2*$H131/(1.2*($B131/3600/(PI()/4*($D131/1000)^2))^2))+10*LOG10($D131/1000)+Q131</f>
        <v>#DIV/0!</v>
      </c>
      <c r="Z131" s="24" t="e">
        <f>'ModelParams Lw'!$B$3+'ModelParams Lw'!$B$4*LOG10($B131/3600/(PI()/4*($D131/1000)^2))+'ModelParams Lw'!$B$5*LOG10(2*$H131/(1.2*($B131/3600/(PI()/4*($D131/1000)^2))^2))+10*LOG10($D131/1000)+R131</f>
        <v>#DIV/0!</v>
      </c>
      <c r="AA131" s="24" t="e">
        <f>'ModelParams Lw'!$B$3+'ModelParams Lw'!$B$4*LOG10($B131/3600/(PI()/4*($D131/1000)^2))+'ModelParams Lw'!$B$5*LOG10(2*$H131/(1.2*($B131/3600/(PI()/4*($D131/1000)^2))^2))+10*LOG10($D131/1000)+S131</f>
        <v>#DIV/0!</v>
      </c>
      <c r="AB131" s="24" t="e">
        <f>10*LOG10(IF(T131="",0,POWER(10,((T131+'ModelParams Lw'!$O$4)/10))) +IF(U131="",0,POWER(10,((U131+'ModelParams Lw'!$P$4)/10))) +IF(V131="",0,POWER(10,((V131+'ModelParams Lw'!$Q$4)/10))) +IF(W131="",0,POWER(10,((W131+'ModelParams Lw'!$R$4)/10))) +IF(X131="",0,POWER(10,((X131+'ModelParams Lw'!$S$4)/10))) +IF(Y131="",0,POWER(10,((Y131+'ModelParams Lw'!$T$4)/10))) +IF(Z131="",0,POWER(10,((Z131+'ModelParams Lw'!$U$4)/10)))+IF(AA131="",0,POWER(10,((AA131+'ModelParams Lw'!$V$4)/10))))</f>
        <v>#DIV/0!</v>
      </c>
      <c r="AC131" s="24" t="e">
        <f t="shared" si="43"/>
        <v>#DIV/0!</v>
      </c>
      <c r="AD131" s="24" t="e">
        <f>(T131-'ModelParams Lw'!O$10)/'ModelParams Lw'!O$11</f>
        <v>#DIV/0!</v>
      </c>
      <c r="AE131" s="24" t="e">
        <f>(U131-'ModelParams Lw'!P$10)/'ModelParams Lw'!P$11</f>
        <v>#DIV/0!</v>
      </c>
      <c r="AF131" s="24" t="e">
        <f>(V131-'ModelParams Lw'!Q$10)/'ModelParams Lw'!Q$11</f>
        <v>#DIV/0!</v>
      </c>
      <c r="AG131" s="24" t="e">
        <f>(W131-'ModelParams Lw'!R$10)/'ModelParams Lw'!R$11</f>
        <v>#DIV/0!</v>
      </c>
      <c r="AH131" s="24" t="e">
        <f>(X131-'ModelParams Lw'!S$10)/'ModelParams Lw'!S$11</f>
        <v>#DIV/0!</v>
      </c>
      <c r="AI131" s="24" t="e">
        <f>(Y131-'ModelParams Lw'!T$10)/'ModelParams Lw'!T$11</f>
        <v>#DIV/0!</v>
      </c>
      <c r="AJ131" s="24" t="e">
        <f>(Z131-'ModelParams Lw'!U$10)/'ModelParams Lw'!U$11</f>
        <v>#DIV/0!</v>
      </c>
      <c r="AK131" s="24" t="e">
        <f>(AA131-'ModelParams Lw'!V$10)/'ModelParams Lw'!V$11</f>
        <v>#DIV/0!</v>
      </c>
      <c r="AL131" s="24" t="e">
        <f t="shared" si="44"/>
        <v>#DIV/0!</v>
      </c>
      <c r="AM131" s="24" t="e">
        <f>LOOKUP($G131,SilencerParams!$E$3:$E$98,SilencerParams!K$3:K$98)</f>
        <v>#DIV/0!</v>
      </c>
      <c r="AN131" s="24" t="e">
        <f>LOOKUP($G131,SilencerParams!$E$3:$E$98,SilencerParams!L$3:L$98)</f>
        <v>#DIV/0!</v>
      </c>
      <c r="AO131" s="24" t="e">
        <f>LOOKUP($G131,SilencerParams!$E$3:$E$98,SilencerParams!M$3:M$98)</f>
        <v>#DIV/0!</v>
      </c>
      <c r="AP131" s="24" t="e">
        <f>LOOKUP($G131,SilencerParams!$E$3:$E$98,SilencerParams!N$3:N$98)</f>
        <v>#DIV/0!</v>
      </c>
      <c r="AQ131" s="24" t="e">
        <f>LOOKUP($G131,SilencerParams!$E$3:$E$98,SilencerParams!O$3:O$98)</f>
        <v>#DIV/0!</v>
      </c>
      <c r="AR131" s="24" t="e">
        <f>LOOKUP($G131,SilencerParams!$E$3:$E$98,SilencerParams!P$3:P$98)</f>
        <v>#DIV/0!</v>
      </c>
      <c r="AS131" s="24" t="e">
        <f>LOOKUP($G131,SilencerParams!$E$3:$E$98,SilencerParams!Q$3:Q$98)</f>
        <v>#DIV/0!</v>
      </c>
      <c r="AT131" s="24" t="e">
        <f>LOOKUP($G131,SilencerParams!$E$3:$E$98,SilencerParams!R$3:R$98)</f>
        <v>#DIV/0!</v>
      </c>
      <c r="AU131" s="151" t="e">
        <f>LOOKUP($G131,SilencerParams!$E$3:$E$98,SilencerParams!S$3:S$98)</f>
        <v>#DIV/0!</v>
      </c>
      <c r="AV131" s="151" t="e">
        <f>LOOKUP($G131,SilencerParams!$E$3:$E$98,SilencerParams!T$3:T$98)</f>
        <v>#DIV/0!</v>
      </c>
      <c r="AW131" s="151" t="e">
        <f>LOOKUP($G131,SilencerParams!$E$3:$E$98,SilencerParams!U$3:U$98)</f>
        <v>#DIV/0!</v>
      </c>
      <c r="AX131" s="151" t="e">
        <f>LOOKUP($G131,SilencerParams!$E$3:$E$98,SilencerParams!V$3:V$98)</f>
        <v>#DIV/0!</v>
      </c>
      <c r="AY131" s="151" t="e">
        <f>LOOKUP($G131,SilencerParams!$E$3:$E$98,SilencerParams!W$3:W$98)</f>
        <v>#DIV/0!</v>
      </c>
      <c r="AZ131" s="151" t="e">
        <f>LOOKUP($G131,SilencerParams!$E$3:$E$98,SilencerParams!X$3:X$98)</f>
        <v>#DIV/0!</v>
      </c>
      <c r="BA131" s="151" t="e">
        <f>LOOKUP($G131,SilencerParams!$E$3:$E$98,SilencerParams!Y$3:Y$98)</f>
        <v>#DIV/0!</v>
      </c>
      <c r="BB131" s="151" t="e">
        <f>LOOKUP($G131,SilencerParams!$E$3:$E$98,SilencerParams!Z$3:Z$98)</f>
        <v>#DIV/0!</v>
      </c>
      <c r="BC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S$3:S$98)</f>
        <v>#DIV/0!</v>
      </c>
      <c r="BD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T$3:T$98)</f>
        <v>#DIV/0!</v>
      </c>
      <c r="BE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U$3:U$98)</f>
        <v>#DIV/0!</v>
      </c>
      <c r="BF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V$3:V$98)</f>
        <v>#DIV/0!</v>
      </c>
      <c r="BG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W$3:W$98)</f>
        <v>#DIV/0!</v>
      </c>
      <c r="BH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X$3:X$98)</f>
        <v>#DIV/0!</v>
      </c>
      <c r="BI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Y$3:Y$98)</f>
        <v>#DIV/0!</v>
      </c>
      <c r="BJ131" s="151" t="e">
        <f>LOOKUP(IF(MROUND($AL131,2)&lt;=$AL131,CONCATENATE($D131,IF($F131&gt;=1000,$F131,CONCATENATE(0,$F131)),CONCATENATE(0,MROUND($AL131,2)+2)),CONCATENATE($D131,IF($F131&gt;=1000,$F131,CONCATENATE(0,$F131)),CONCATENATE(0,MROUND($AL131,2)-2))),SilencerParams!$E$3:$E$98,SilencerParams!Z$3:Z$98)</f>
        <v>#DIV/0!</v>
      </c>
      <c r="BK131" s="151" t="e">
        <f>IF($AL131&lt;2,LOOKUP(CONCATENATE($D131,IF($E131&gt;=1000,$E131,CONCATENATE(0,$E131)),"02"),SilencerParams!$E$3:$E$98,SilencerParams!S$3:S$98)/(LOG10(2)-LOG10(0.0001))*(LOG10($AL131)-LOG10(0.0001)),(BC131-AU131)/(LOG10(IF(MROUND($AL131,2)&lt;=$AL131,MROUND($AL131,2)+2,MROUND($AL131,2)-2))-LOG10(MROUND($AL131,2)))*(LOG10($AL131)-LOG10(MROUND($AL131,2)))+AU131)</f>
        <v>#DIV/0!</v>
      </c>
      <c r="BL131" s="151" t="e">
        <f>IF($AL131&lt;2,LOOKUP(CONCATENATE($D131,IF($E131&gt;=1000,$E131,CONCATENATE(0,$E131)),"02"),SilencerParams!$E$3:$E$98,SilencerParams!T$3:T$98)/(LOG10(2)-LOG10(0.0001))*(LOG10($AL131)-LOG10(0.0001)),(BD131-AV131)/(LOG10(IF(MROUND($AL131,2)&lt;=$AL131,MROUND($AL131,2)+2,MROUND($AL131,2)-2))-LOG10(MROUND($AL131,2)))*(LOG10($AL131)-LOG10(MROUND($AL131,2)))+AV131)</f>
        <v>#DIV/0!</v>
      </c>
      <c r="BM131" s="151" t="e">
        <f>IF($AL131&lt;2,LOOKUP(CONCATENATE($D131,IF($E131&gt;=1000,$E131,CONCATENATE(0,$E131)),"02"),SilencerParams!$E$3:$E$98,SilencerParams!U$3:U$98)/(LOG10(2)-LOG10(0.0001))*(LOG10($AL131)-LOG10(0.0001)),(BE131-AW131)/(LOG10(IF(MROUND($AL131,2)&lt;=$AL131,MROUND($AL131,2)+2,MROUND($AL131,2)-2))-LOG10(MROUND($AL131,2)))*(LOG10($AL131)-LOG10(MROUND($AL131,2)))+AW131)</f>
        <v>#DIV/0!</v>
      </c>
      <c r="BN131" s="151" t="e">
        <f>IF($AL131&lt;2,LOOKUP(CONCATENATE($D131,IF($E131&gt;=1000,$E131,CONCATENATE(0,$E131)),"02"),SilencerParams!$E$3:$E$98,SilencerParams!V$3:V$98)/(LOG10(2)-LOG10(0.0001))*(LOG10($AL131)-LOG10(0.0001)),(BF131-AX131)/(LOG10(IF(MROUND($AL131,2)&lt;=$AL131,MROUND($AL131,2)+2,MROUND($AL131,2)-2))-LOG10(MROUND($AL131,2)))*(LOG10($AL131)-LOG10(MROUND($AL131,2)))+AX131)</f>
        <v>#DIV/0!</v>
      </c>
      <c r="BO131" s="151" t="e">
        <f>IF($AL131&lt;2,LOOKUP(CONCATENATE($D131,IF($E131&gt;=1000,$E131,CONCATENATE(0,$E131)),"02"),SilencerParams!$E$3:$E$98,SilencerParams!W$3:W$98)/(LOG10(2)-LOG10(0.0001))*(LOG10($AL131)-LOG10(0.0001)),(BG131-AY131)/(LOG10(IF(MROUND($AL131,2)&lt;=$AL131,MROUND($AL131,2)+2,MROUND($AL131,2)-2))-LOG10(MROUND($AL131,2)))*(LOG10($AL131)-LOG10(MROUND($AL131,2)))+AY131)</f>
        <v>#DIV/0!</v>
      </c>
      <c r="BP131" s="151" t="e">
        <f>IF($AL131&lt;2,LOOKUP(CONCATENATE($D131,IF($E131&gt;=1000,$E131,CONCATENATE(0,$E131)),"02"),SilencerParams!$E$3:$E$98,SilencerParams!X$3:X$98)/(LOG10(2)-LOG10(0.0001))*(LOG10($AL131)-LOG10(0.0001)),(BH131-AZ131)/(LOG10(IF(MROUND($AL131,2)&lt;=$AL131,MROUND($AL131,2)+2,MROUND($AL131,2)-2))-LOG10(MROUND($AL131,2)))*(LOG10($AL131)-LOG10(MROUND($AL131,2)))+AZ131)</f>
        <v>#DIV/0!</v>
      </c>
      <c r="BQ131" s="151" t="e">
        <f>IF($AL131&lt;2,LOOKUP(CONCATENATE($D131,IF($E131&gt;=1000,$E131,CONCATENATE(0,$E131)),"02"),SilencerParams!$E$3:$E$98,SilencerParams!Y$3:Y$98)/(LOG10(2)-LOG10(0.0001))*(LOG10($AL131)-LOG10(0.0001)),(BI131-BA131)/(LOG10(IF(MROUND($AL131,2)&lt;=$AL131,MROUND($AL131,2)+2,MROUND($AL131,2)-2))-LOG10(MROUND($AL131,2)))*(LOG10($AL131)-LOG10(MROUND($AL131,2)))+BA131)</f>
        <v>#DIV/0!</v>
      </c>
      <c r="BR131" s="151" t="e">
        <f>IF($AL131&lt;2,LOOKUP(CONCATENATE($D131,IF($E131&gt;=1000,$E131,CONCATENATE(0,$E131)),"02"),SilencerParams!$E$3:$E$98,SilencerParams!Z$3:Z$98)/(LOG10(2)-LOG10(0.0001))*(LOG10($AL131)-LOG10(0.0001)),(BJ131-BB131)/(LOG10(IF(MROUND($AL131,2)&lt;=$AL131,MROUND($AL131,2)+2,MROUND($AL131,2)-2))-LOG10(MROUND($AL131,2)))*(LOG10($AL131)-LOG10(MROUND($AL131,2)))+BB131)</f>
        <v>#DIV/0!</v>
      </c>
      <c r="BS131" s="24" t="e">
        <f t="shared" si="45"/>
        <v>#DIV/0!</v>
      </c>
      <c r="BT131" s="24" t="e">
        <f t="shared" si="46"/>
        <v>#DIV/0!</v>
      </c>
      <c r="BU131" s="24" t="e">
        <f t="shared" si="47"/>
        <v>#DIV/0!</v>
      </c>
      <c r="BV131" s="24" t="e">
        <f t="shared" si="48"/>
        <v>#DIV/0!</v>
      </c>
      <c r="BW131" s="24" t="e">
        <f t="shared" si="49"/>
        <v>#DIV/0!</v>
      </c>
      <c r="BX131" s="24" t="e">
        <f t="shared" si="50"/>
        <v>#DIV/0!</v>
      </c>
      <c r="BY131" s="24" t="e">
        <f t="shared" si="51"/>
        <v>#DIV/0!</v>
      </c>
      <c r="BZ131" s="24" t="e">
        <f t="shared" si="52"/>
        <v>#DIV/0!</v>
      </c>
      <c r="CA131" s="24" t="e">
        <f>10*LOG10(IF(BS131="",0,POWER(10,((BS131+'ModelParams Lw'!$O$4)/10))) +IF(BT131="",0,POWER(10,((BT131+'ModelParams Lw'!$P$4)/10))) +IF(BU131="",0,POWER(10,((BU131+'ModelParams Lw'!$Q$4)/10))) +IF(BV131="",0,POWER(10,((BV131+'ModelParams Lw'!$R$4)/10))) +IF(BW131="",0,POWER(10,((BW131+'ModelParams Lw'!$S$4)/10))) +IF(BX131="",0,POWER(10,((BX131+'ModelParams Lw'!$T$4)/10))) +IF(BY131="",0,POWER(10,((BY131+'ModelParams Lw'!$U$4)/10)))+IF(BZ131="",0,POWER(10,((BZ131+'ModelParams Lw'!$V$4)/10))))</f>
        <v>#DIV/0!</v>
      </c>
      <c r="CB131" s="24" t="e">
        <f t="shared" si="53"/>
        <v>#DIV/0!</v>
      </c>
      <c r="CC131" s="24" t="e">
        <f>(BS131-'ModelParams Lw'!O$10)/'ModelParams Lw'!O$11</f>
        <v>#DIV/0!</v>
      </c>
      <c r="CD131" s="24" t="e">
        <f>(BT131-'ModelParams Lw'!P$10)/'ModelParams Lw'!P$11</f>
        <v>#DIV/0!</v>
      </c>
      <c r="CE131" s="24" t="e">
        <f>(BU131-'ModelParams Lw'!Q$10)/'ModelParams Lw'!Q$11</f>
        <v>#DIV/0!</v>
      </c>
      <c r="CF131" s="24" t="e">
        <f>(BV131-'ModelParams Lw'!R$10)/'ModelParams Lw'!R$11</f>
        <v>#DIV/0!</v>
      </c>
      <c r="CG131" s="24" t="e">
        <f>(BW131-'ModelParams Lw'!S$10)/'ModelParams Lw'!S$11</f>
        <v>#DIV/0!</v>
      </c>
      <c r="CH131" s="24" t="e">
        <f>(BX131-'ModelParams Lw'!T$10)/'ModelParams Lw'!T$11</f>
        <v>#DIV/0!</v>
      </c>
      <c r="CI131" s="24" t="e">
        <f>(BY131-'ModelParams Lw'!U$10)/'ModelParams Lw'!U$11</f>
        <v>#DIV/0!</v>
      </c>
      <c r="CJ131" s="24" t="e">
        <f>(BZ131-'ModelParams Lw'!V$10)/'ModelParams Lw'!V$11</f>
        <v>#DIV/0!</v>
      </c>
      <c r="CK131" s="24">
        <f>IF(Calcul!$E136="SW",'ModelParams Lw'!C$18+'ModelParams Lw'!C$19*LOG(CK$3)+'ModelParams Lw'!C$20*(PI()/4*($D131/1000)^2),IF('ModelParams Lw'!C$21+'ModelParams Lw'!C$22*LOG(CK$3)+'ModelParams Lw'!C$23*(PI()/4*($D131/1000)^2)&lt;'ModelParams Lw'!C$18+'ModelParams Lw'!C$19*LOG(CK$3)+'ModelParams Lw'!C$20*(PI()/4*($D131/1000)^2),'ModelParams Lw'!C$18+'ModelParams Lw'!C$19*LOG(CK$3)+'ModelParams Lw'!C$20*(PI()/4*($D131/1000)^2),'ModelParams Lw'!C$21+'ModelParams Lw'!C$22*LOG(CK$3)+'ModelParams Lw'!C$23*(PI()/4*($D131/1000)^2)))</f>
        <v>31.246735224896717</v>
      </c>
      <c r="CL131" s="24">
        <f>IF(Calcul!$E136="SW",'ModelParams Lw'!D$18+'ModelParams Lw'!D$19*LOG(CL$3)+'ModelParams Lw'!D$20*(PI()/4*($D131/1000)^2),IF('ModelParams Lw'!D$21+'ModelParams Lw'!D$22*LOG(CL$3)+'ModelParams Lw'!D$23*(PI()/4*($D131/1000)^2)&lt;'ModelParams Lw'!D$18+'ModelParams Lw'!D$19*LOG(CL$3)+'ModelParams Lw'!D$20*(PI()/4*($D131/1000)^2),'ModelParams Lw'!D$18+'ModelParams Lw'!D$19*LOG(CL$3)+'ModelParams Lw'!D$20*(PI()/4*($D131/1000)^2),'ModelParams Lw'!D$21+'ModelParams Lw'!D$22*LOG(CL$3)+'ModelParams Lw'!D$23*(PI()/4*($D131/1000)^2)))</f>
        <v>39.203910379364636</v>
      </c>
      <c r="CM131" s="24">
        <f>IF(Calcul!$E136="SW",'ModelParams Lw'!E$18+'ModelParams Lw'!E$19*LOG(CM$3)+'ModelParams Lw'!E$20*(PI()/4*($D131/1000)^2),IF('ModelParams Lw'!E$21+'ModelParams Lw'!E$22*LOG(CM$3)+'ModelParams Lw'!E$23*(PI()/4*($D131/1000)^2)&lt;'ModelParams Lw'!E$18+'ModelParams Lw'!E$19*LOG(CM$3)+'ModelParams Lw'!E$20*(PI()/4*($D131/1000)^2),'ModelParams Lw'!E$18+'ModelParams Lw'!E$19*LOG(CM$3)+'ModelParams Lw'!E$20*(PI()/4*($D131/1000)^2),'ModelParams Lw'!E$21+'ModelParams Lw'!E$22*LOG(CM$3)+'ModelParams Lw'!E$23*(PI()/4*($D131/1000)^2)))</f>
        <v>38.761096154158118</v>
      </c>
      <c r="CN131" s="24">
        <f>IF(Calcul!$E136="SW",'ModelParams Lw'!F$18+'ModelParams Lw'!F$19*LOG(CN$3)+'ModelParams Lw'!F$20*(PI()/4*($D131/1000)^2),IF('ModelParams Lw'!F$21+'ModelParams Lw'!F$22*LOG(CN$3)+'ModelParams Lw'!F$23*(PI()/4*($D131/1000)^2)&lt;'ModelParams Lw'!F$18+'ModelParams Lw'!F$19*LOG(CN$3)+'ModelParams Lw'!F$20*(PI()/4*($D131/1000)^2),'ModelParams Lw'!F$18+'ModelParams Lw'!F$19*LOG(CN$3)+'ModelParams Lw'!F$20*(PI()/4*($D131/1000)^2),'ModelParams Lw'!F$21+'ModelParams Lw'!F$22*LOG(CN$3)+'ModelParams Lw'!F$23*(PI()/4*($D131/1000)^2)))</f>
        <v>42.457901012674256</v>
      </c>
      <c r="CO131" s="24">
        <f>IF(Calcul!$E136="SW",'ModelParams Lw'!G$18+'ModelParams Lw'!G$19*LOG(CO$3)+'ModelParams Lw'!G$20*(PI()/4*($D131/1000)^2),IF('ModelParams Lw'!G$21+'ModelParams Lw'!G$22*LOG(CO$3)+'ModelParams Lw'!G$23*(PI()/4*($D131/1000)^2)&lt;'ModelParams Lw'!G$18+'ModelParams Lw'!G$19*LOG(CO$3)+'ModelParams Lw'!G$20*(PI()/4*($D131/1000)^2),'ModelParams Lw'!G$18+'ModelParams Lw'!G$19*LOG(CO$3)+'ModelParams Lw'!G$20*(PI()/4*($D131/1000)^2),'ModelParams Lw'!G$21+'ModelParams Lw'!G$22*LOG(CO$3)+'ModelParams Lw'!G$23*(PI()/4*($D131/1000)^2)))</f>
        <v>39.983812335865188</v>
      </c>
      <c r="CP131" s="24">
        <f>IF(Calcul!$E136="SW",'ModelParams Lw'!H$18+'ModelParams Lw'!H$19*LOG(CP$3)+'ModelParams Lw'!H$20*(PI()/4*($D131/1000)^2),IF('ModelParams Lw'!H$21+'ModelParams Lw'!H$22*LOG(CP$3)+'ModelParams Lw'!H$23*(PI()/4*($D131/1000)^2)&lt;'ModelParams Lw'!H$18+'ModelParams Lw'!H$19*LOG(CP$3)+'ModelParams Lw'!H$20*(PI()/4*($D131/1000)^2),'ModelParams Lw'!H$18+'ModelParams Lw'!H$19*LOG(CP$3)+'ModelParams Lw'!H$20*(PI()/4*($D131/1000)^2),'ModelParams Lw'!H$21+'ModelParams Lw'!H$22*LOG(CP$3)+'ModelParams Lw'!H$23*(PI()/4*($D131/1000)^2)))</f>
        <v>40.306137042572608</v>
      </c>
      <c r="CQ131" s="24">
        <f>IF(Calcul!$E136="SW",'ModelParams Lw'!I$18+'ModelParams Lw'!I$19*LOG(CQ$3)+'ModelParams Lw'!I$20*(PI()/4*($D131/1000)^2),IF('ModelParams Lw'!I$21+'ModelParams Lw'!I$22*LOG(CQ$3)+'ModelParams Lw'!I$23*(PI()/4*($D131/1000)^2)&lt;'ModelParams Lw'!I$18+'ModelParams Lw'!I$19*LOG(CQ$3)+'ModelParams Lw'!I$20*(PI()/4*($D131/1000)^2),'ModelParams Lw'!I$18+'ModelParams Lw'!I$19*LOG(CQ$3)+'ModelParams Lw'!I$20*(PI()/4*($D131/1000)^2),'ModelParams Lw'!I$21+'ModelParams Lw'!I$22*LOG(CQ$3)+'ModelParams Lw'!I$23*(PI()/4*($D131/1000)^2)))</f>
        <v>35.604370798776131</v>
      </c>
      <c r="CR131" s="24">
        <f>IF(Calcul!$E136="SW",'ModelParams Lw'!J$18+'ModelParams Lw'!J$19*LOG(CR$3)+'ModelParams Lw'!J$20*(PI()/4*($D131/1000)^2),IF('ModelParams Lw'!J$21+'ModelParams Lw'!J$22*LOG(CR$3)+'ModelParams Lw'!J$23*(PI()/4*($D131/1000)^2)&lt;'ModelParams Lw'!J$18+'ModelParams Lw'!J$19*LOG(CR$3)+'ModelParams Lw'!J$20*(PI()/4*($D131/1000)^2),'ModelParams Lw'!J$18+'ModelParams Lw'!J$19*LOG(CR$3)+'ModelParams Lw'!J$20*(PI()/4*($D131/1000)^2),'ModelParams Lw'!J$21+'ModelParams Lw'!J$22*LOG(CR$3)+'ModelParams Lw'!J$23*(PI()/4*($D131/1000)^2)))</f>
        <v>26.405199060578074</v>
      </c>
      <c r="CS131" s="24" t="e">
        <f t="shared" si="30"/>
        <v>#DIV/0!</v>
      </c>
      <c r="CT131" s="24" t="e">
        <f t="shared" si="31"/>
        <v>#DIV/0!</v>
      </c>
      <c r="CU131" s="24" t="e">
        <f t="shared" si="32"/>
        <v>#DIV/0!</v>
      </c>
      <c r="CV131" s="24" t="e">
        <f t="shared" si="33"/>
        <v>#DIV/0!</v>
      </c>
      <c r="CW131" s="24" t="e">
        <f t="shared" si="34"/>
        <v>#DIV/0!</v>
      </c>
      <c r="CX131" s="24" t="e">
        <f t="shared" si="35"/>
        <v>#DIV/0!</v>
      </c>
      <c r="CY131" s="24" t="e">
        <f t="shared" si="36"/>
        <v>#DIV/0!</v>
      </c>
      <c r="CZ131" s="24" t="e">
        <f t="shared" si="37"/>
        <v>#DIV/0!</v>
      </c>
      <c r="DA131" s="24" t="e">
        <f>10*LOG10(IF(CS131="",0,POWER(10,((CS131+'ModelParams Lw'!$O$4)/10))) +IF(CT131="",0,POWER(10,((CT131+'ModelParams Lw'!$P$4)/10))) +IF(CU131="",0,POWER(10,((CU131+'ModelParams Lw'!$Q$4)/10))) +IF(CV131="",0,POWER(10,((CV131+'ModelParams Lw'!$R$4)/10))) +IF(CW131="",0,POWER(10,((CW131+'ModelParams Lw'!$S$4)/10))) +IF(CX131="",0,POWER(10,((CX131+'ModelParams Lw'!$T$4)/10))) +IF(CY131="",0,POWER(10,((CY131+'ModelParams Lw'!$U$4)/10)))+IF(CZ131="",0,POWER(10,((CZ131+'ModelParams Lw'!$V$4)/10))))</f>
        <v>#DIV/0!</v>
      </c>
      <c r="DB131" s="24" t="e">
        <f t="shared" si="54"/>
        <v>#DIV/0!</v>
      </c>
      <c r="DC131" s="24" t="e">
        <f>(CS131-'ModelParams Lw'!$O$10)/'ModelParams Lw'!$O$11</f>
        <v>#DIV/0!</v>
      </c>
      <c r="DD131" s="24" t="e">
        <f>(CT131-'ModelParams Lw'!$P$10)/'ModelParams Lw'!$P$11</f>
        <v>#DIV/0!</v>
      </c>
      <c r="DE131" s="24" t="e">
        <f>(CU131-'ModelParams Lw'!$Q$10)/'ModelParams Lw'!$Q$11</f>
        <v>#DIV/0!</v>
      </c>
      <c r="DF131" s="24" t="e">
        <f>(CV131-'ModelParams Lw'!$R$10)/'ModelParams Lw'!$R$11</f>
        <v>#DIV/0!</v>
      </c>
      <c r="DG131" s="24" t="e">
        <f>(CW131-'ModelParams Lw'!$S$10)/'ModelParams Lw'!$S$11</f>
        <v>#DIV/0!</v>
      </c>
      <c r="DH131" s="24" t="e">
        <f>(CX131-'ModelParams Lw'!$T$10)/'ModelParams Lw'!$T$11</f>
        <v>#DIV/0!</v>
      </c>
      <c r="DI131" s="24" t="e">
        <f>(CY131-'ModelParams Lw'!$U$10)/'ModelParams Lw'!$U$11</f>
        <v>#DIV/0!</v>
      </c>
      <c r="DJ131" s="24" t="e">
        <f>(CZ131-'ModelParams Lw'!$V$10)/'ModelParams Lw'!$V$11</f>
        <v>#DIV/0!</v>
      </c>
    </row>
    <row r="132" spans="1:114">
      <c r="A132" s="12">
        <f>Calcul!B134</f>
        <v>0</v>
      </c>
      <c r="B132" s="12">
        <f t="shared" si="38"/>
        <v>0</v>
      </c>
      <c r="C132" s="12">
        <f>Calcul!C134</f>
        <v>0</v>
      </c>
      <c r="D132" s="12">
        <f>Calcul!D137</f>
        <v>0</v>
      </c>
      <c r="E132" s="12">
        <f t="shared" si="39"/>
        <v>400</v>
      </c>
      <c r="F132" s="12">
        <f t="shared" si="40"/>
        <v>900</v>
      </c>
      <c r="G132" s="12" t="e">
        <f t="shared" si="41"/>
        <v>#DIV/0!</v>
      </c>
      <c r="H132" s="24" t="e">
        <f t="shared" si="42"/>
        <v>#DIV/0!</v>
      </c>
      <c r="I132" s="24">
        <f>'ModelParams Lw'!$B$6*EXP('ModelParams Lw'!$C$6*D132)</f>
        <v>-0.98585217513044054</v>
      </c>
      <c r="J132" s="24">
        <f>'ModelParams Lw'!$B$7*D132^2+'ModelParams Lw'!$C$7*D132+'ModelParams Lw'!$D$7</f>
        <v>-7.1</v>
      </c>
      <c r="K132" s="24">
        <f>'ModelParams Lw'!$B$8*D132^2+'ModelParams Lw'!$C$8*D132+'ModelParams Lw'!$D$8</f>
        <v>46.485999999999997</v>
      </c>
      <c r="L132" s="21" t="e">
        <f t="shared" si="56"/>
        <v>#DIV/0!</v>
      </c>
      <c r="M132" s="21" t="e">
        <f t="shared" si="57"/>
        <v>#DIV/0!</v>
      </c>
      <c r="N132" s="21" t="e">
        <f t="shared" si="57"/>
        <v>#DIV/0!</v>
      </c>
      <c r="O132" s="21" t="e">
        <f t="shared" si="57"/>
        <v>#DIV/0!</v>
      </c>
      <c r="P132" s="21" t="e">
        <f t="shared" si="57"/>
        <v>#DIV/0!</v>
      </c>
      <c r="Q132" s="21" t="e">
        <f t="shared" si="57"/>
        <v>#DIV/0!</v>
      </c>
      <c r="R132" s="21" t="e">
        <f t="shared" si="57"/>
        <v>#DIV/0!</v>
      </c>
      <c r="S132" s="21" t="e">
        <f t="shared" si="57"/>
        <v>#DIV/0!</v>
      </c>
      <c r="T132" s="24" t="e">
        <f>'ModelParams Lw'!$B$3+'ModelParams Lw'!$B$4*LOG10($B132/3600/(PI()/4*($D132/1000)^2))+'ModelParams Lw'!$B$5*LOG10(2*$H132/(1.2*($B132/3600/(PI()/4*($D132/1000)^2))^2))+10*LOG10($D132/1000)+L132</f>
        <v>#DIV/0!</v>
      </c>
      <c r="U132" s="24" t="e">
        <f>'ModelParams Lw'!$B$3+'ModelParams Lw'!$B$4*LOG10($B132/3600/(PI()/4*($D132/1000)^2))+'ModelParams Lw'!$B$5*LOG10(2*$H132/(1.2*($B132/3600/(PI()/4*($D132/1000)^2))^2))+10*LOG10($D132/1000)+M132</f>
        <v>#DIV/0!</v>
      </c>
      <c r="V132" s="24" t="e">
        <f>'ModelParams Lw'!$B$3+'ModelParams Lw'!$B$4*LOG10($B132/3600/(PI()/4*($D132/1000)^2))+'ModelParams Lw'!$B$5*LOG10(2*$H132/(1.2*($B132/3600/(PI()/4*($D132/1000)^2))^2))+10*LOG10($D132/1000)+N132</f>
        <v>#DIV/0!</v>
      </c>
      <c r="W132" s="24" t="e">
        <f>'ModelParams Lw'!$B$3+'ModelParams Lw'!$B$4*LOG10($B132/3600/(PI()/4*($D132/1000)^2))+'ModelParams Lw'!$B$5*LOG10(2*$H132/(1.2*($B132/3600/(PI()/4*($D132/1000)^2))^2))+10*LOG10($D132/1000)+O132</f>
        <v>#DIV/0!</v>
      </c>
      <c r="X132" s="24" t="e">
        <f>'ModelParams Lw'!$B$3+'ModelParams Lw'!$B$4*LOG10($B132/3600/(PI()/4*($D132/1000)^2))+'ModelParams Lw'!$B$5*LOG10(2*$H132/(1.2*($B132/3600/(PI()/4*($D132/1000)^2))^2))+10*LOG10($D132/1000)+P132</f>
        <v>#DIV/0!</v>
      </c>
      <c r="Y132" s="24" t="e">
        <f>'ModelParams Lw'!$B$3+'ModelParams Lw'!$B$4*LOG10($B132/3600/(PI()/4*($D132/1000)^2))+'ModelParams Lw'!$B$5*LOG10(2*$H132/(1.2*($B132/3600/(PI()/4*($D132/1000)^2))^2))+10*LOG10($D132/1000)+Q132</f>
        <v>#DIV/0!</v>
      </c>
      <c r="Z132" s="24" t="e">
        <f>'ModelParams Lw'!$B$3+'ModelParams Lw'!$B$4*LOG10($B132/3600/(PI()/4*($D132/1000)^2))+'ModelParams Lw'!$B$5*LOG10(2*$H132/(1.2*($B132/3600/(PI()/4*($D132/1000)^2))^2))+10*LOG10($D132/1000)+R132</f>
        <v>#DIV/0!</v>
      </c>
      <c r="AA132" s="24" t="e">
        <f>'ModelParams Lw'!$B$3+'ModelParams Lw'!$B$4*LOG10($B132/3600/(PI()/4*($D132/1000)^2))+'ModelParams Lw'!$B$5*LOG10(2*$H132/(1.2*($B132/3600/(PI()/4*($D132/1000)^2))^2))+10*LOG10($D132/1000)+S132</f>
        <v>#DIV/0!</v>
      </c>
      <c r="AB132" s="24" t="e">
        <f>10*LOG10(IF(T132="",0,POWER(10,((T132+'ModelParams Lw'!$O$4)/10))) +IF(U132="",0,POWER(10,((U132+'ModelParams Lw'!$P$4)/10))) +IF(V132="",0,POWER(10,((V132+'ModelParams Lw'!$Q$4)/10))) +IF(W132="",0,POWER(10,((W132+'ModelParams Lw'!$R$4)/10))) +IF(X132="",0,POWER(10,((X132+'ModelParams Lw'!$S$4)/10))) +IF(Y132="",0,POWER(10,((Y132+'ModelParams Lw'!$T$4)/10))) +IF(Z132="",0,POWER(10,((Z132+'ModelParams Lw'!$U$4)/10)))+IF(AA132="",0,POWER(10,((AA132+'ModelParams Lw'!$V$4)/10))))</f>
        <v>#DIV/0!</v>
      </c>
      <c r="AC132" s="24" t="e">
        <f t="shared" si="43"/>
        <v>#DIV/0!</v>
      </c>
      <c r="AD132" s="24" t="e">
        <f>(T132-'ModelParams Lw'!O$10)/'ModelParams Lw'!O$11</f>
        <v>#DIV/0!</v>
      </c>
      <c r="AE132" s="24" t="e">
        <f>(U132-'ModelParams Lw'!P$10)/'ModelParams Lw'!P$11</f>
        <v>#DIV/0!</v>
      </c>
      <c r="AF132" s="24" t="e">
        <f>(V132-'ModelParams Lw'!Q$10)/'ModelParams Lw'!Q$11</f>
        <v>#DIV/0!</v>
      </c>
      <c r="AG132" s="24" t="e">
        <f>(W132-'ModelParams Lw'!R$10)/'ModelParams Lw'!R$11</f>
        <v>#DIV/0!</v>
      </c>
      <c r="AH132" s="24" t="e">
        <f>(X132-'ModelParams Lw'!S$10)/'ModelParams Lw'!S$11</f>
        <v>#DIV/0!</v>
      </c>
      <c r="AI132" s="24" t="e">
        <f>(Y132-'ModelParams Lw'!T$10)/'ModelParams Lw'!T$11</f>
        <v>#DIV/0!</v>
      </c>
      <c r="AJ132" s="24" t="e">
        <f>(Z132-'ModelParams Lw'!U$10)/'ModelParams Lw'!U$11</f>
        <v>#DIV/0!</v>
      </c>
      <c r="AK132" s="24" t="e">
        <f>(AA132-'ModelParams Lw'!V$10)/'ModelParams Lw'!V$11</f>
        <v>#DIV/0!</v>
      </c>
      <c r="AL132" s="24" t="e">
        <f t="shared" si="44"/>
        <v>#DIV/0!</v>
      </c>
      <c r="AM132" s="24" t="e">
        <f>LOOKUP($G132,SilencerParams!$E$3:$E$98,SilencerParams!K$3:K$98)</f>
        <v>#DIV/0!</v>
      </c>
      <c r="AN132" s="24" t="e">
        <f>LOOKUP($G132,SilencerParams!$E$3:$E$98,SilencerParams!L$3:L$98)</f>
        <v>#DIV/0!</v>
      </c>
      <c r="AO132" s="24" t="e">
        <f>LOOKUP($G132,SilencerParams!$E$3:$E$98,SilencerParams!M$3:M$98)</f>
        <v>#DIV/0!</v>
      </c>
      <c r="AP132" s="24" t="e">
        <f>LOOKUP($G132,SilencerParams!$E$3:$E$98,SilencerParams!N$3:N$98)</f>
        <v>#DIV/0!</v>
      </c>
      <c r="AQ132" s="24" t="e">
        <f>LOOKUP($G132,SilencerParams!$E$3:$E$98,SilencerParams!O$3:O$98)</f>
        <v>#DIV/0!</v>
      </c>
      <c r="AR132" s="24" t="e">
        <f>LOOKUP($G132,SilencerParams!$E$3:$E$98,SilencerParams!P$3:P$98)</f>
        <v>#DIV/0!</v>
      </c>
      <c r="AS132" s="24" t="e">
        <f>LOOKUP($G132,SilencerParams!$E$3:$E$98,SilencerParams!Q$3:Q$98)</f>
        <v>#DIV/0!</v>
      </c>
      <c r="AT132" s="24" t="e">
        <f>LOOKUP($G132,SilencerParams!$E$3:$E$98,SilencerParams!R$3:R$98)</f>
        <v>#DIV/0!</v>
      </c>
      <c r="AU132" s="151" t="e">
        <f>LOOKUP($G132,SilencerParams!$E$3:$E$98,SilencerParams!S$3:S$98)</f>
        <v>#DIV/0!</v>
      </c>
      <c r="AV132" s="151" t="e">
        <f>LOOKUP($G132,SilencerParams!$E$3:$E$98,SilencerParams!T$3:T$98)</f>
        <v>#DIV/0!</v>
      </c>
      <c r="AW132" s="151" t="e">
        <f>LOOKUP($G132,SilencerParams!$E$3:$E$98,SilencerParams!U$3:U$98)</f>
        <v>#DIV/0!</v>
      </c>
      <c r="AX132" s="151" t="e">
        <f>LOOKUP($G132,SilencerParams!$E$3:$E$98,SilencerParams!V$3:V$98)</f>
        <v>#DIV/0!</v>
      </c>
      <c r="AY132" s="151" t="e">
        <f>LOOKUP($G132,SilencerParams!$E$3:$E$98,SilencerParams!W$3:W$98)</f>
        <v>#DIV/0!</v>
      </c>
      <c r="AZ132" s="151" t="e">
        <f>LOOKUP($G132,SilencerParams!$E$3:$E$98,SilencerParams!X$3:X$98)</f>
        <v>#DIV/0!</v>
      </c>
      <c r="BA132" s="151" t="e">
        <f>LOOKUP($G132,SilencerParams!$E$3:$E$98,SilencerParams!Y$3:Y$98)</f>
        <v>#DIV/0!</v>
      </c>
      <c r="BB132" s="151" t="e">
        <f>LOOKUP($G132,SilencerParams!$E$3:$E$98,SilencerParams!Z$3:Z$98)</f>
        <v>#DIV/0!</v>
      </c>
      <c r="BC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S$3:S$98)</f>
        <v>#DIV/0!</v>
      </c>
      <c r="BD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T$3:T$98)</f>
        <v>#DIV/0!</v>
      </c>
      <c r="BE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U$3:U$98)</f>
        <v>#DIV/0!</v>
      </c>
      <c r="BF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V$3:V$98)</f>
        <v>#DIV/0!</v>
      </c>
      <c r="BG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W$3:W$98)</f>
        <v>#DIV/0!</v>
      </c>
      <c r="BH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X$3:X$98)</f>
        <v>#DIV/0!</v>
      </c>
      <c r="BI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Y$3:Y$98)</f>
        <v>#DIV/0!</v>
      </c>
      <c r="BJ132" s="151" t="e">
        <f>LOOKUP(IF(MROUND($AL132,2)&lt;=$AL132,CONCATENATE($D132,IF($F132&gt;=1000,$F132,CONCATENATE(0,$F132)),CONCATENATE(0,MROUND($AL132,2)+2)),CONCATENATE($D132,IF($F132&gt;=1000,$F132,CONCATENATE(0,$F132)),CONCATENATE(0,MROUND($AL132,2)-2))),SilencerParams!$E$3:$E$98,SilencerParams!Z$3:Z$98)</f>
        <v>#DIV/0!</v>
      </c>
      <c r="BK132" s="151" t="e">
        <f>IF($AL132&lt;2,LOOKUP(CONCATENATE($D132,IF($E132&gt;=1000,$E132,CONCATENATE(0,$E132)),"02"),SilencerParams!$E$3:$E$98,SilencerParams!S$3:S$98)/(LOG10(2)-LOG10(0.0001))*(LOG10($AL132)-LOG10(0.0001)),(BC132-AU132)/(LOG10(IF(MROUND($AL132,2)&lt;=$AL132,MROUND($AL132,2)+2,MROUND($AL132,2)-2))-LOG10(MROUND($AL132,2)))*(LOG10($AL132)-LOG10(MROUND($AL132,2)))+AU132)</f>
        <v>#DIV/0!</v>
      </c>
      <c r="BL132" s="151" t="e">
        <f>IF($AL132&lt;2,LOOKUP(CONCATENATE($D132,IF($E132&gt;=1000,$E132,CONCATENATE(0,$E132)),"02"),SilencerParams!$E$3:$E$98,SilencerParams!T$3:T$98)/(LOG10(2)-LOG10(0.0001))*(LOG10($AL132)-LOG10(0.0001)),(BD132-AV132)/(LOG10(IF(MROUND($AL132,2)&lt;=$AL132,MROUND($AL132,2)+2,MROUND($AL132,2)-2))-LOG10(MROUND($AL132,2)))*(LOG10($AL132)-LOG10(MROUND($AL132,2)))+AV132)</f>
        <v>#DIV/0!</v>
      </c>
      <c r="BM132" s="151" t="e">
        <f>IF($AL132&lt;2,LOOKUP(CONCATENATE($D132,IF($E132&gt;=1000,$E132,CONCATENATE(0,$E132)),"02"),SilencerParams!$E$3:$E$98,SilencerParams!U$3:U$98)/(LOG10(2)-LOG10(0.0001))*(LOG10($AL132)-LOG10(0.0001)),(BE132-AW132)/(LOG10(IF(MROUND($AL132,2)&lt;=$AL132,MROUND($AL132,2)+2,MROUND($AL132,2)-2))-LOG10(MROUND($AL132,2)))*(LOG10($AL132)-LOG10(MROUND($AL132,2)))+AW132)</f>
        <v>#DIV/0!</v>
      </c>
      <c r="BN132" s="151" t="e">
        <f>IF($AL132&lt;2,LOOKUP(CONCATENATE($D132,IF($E132&gt;=1000,$E132,CONCATENATE(0,$E132)),"02"),SilencerParams!$E$3:$E$98,SilencerParams!V$3:V$98)/(LOG10(2)-LOG10(0.0001))*(LOG10($AL132)-LOG10(0.0001)),(BF132-AX132)/(LOG10(IF(MROUND($AL132,2)&lt;=$AL132,MROUND($AL132,2)+2,MROUND($AL132,2)-2))-LOG10(MROUND($AL132,2)))*(LOG10($AL132)-LOG10(MROUND($AL132,2)))+AX132)</f>
        <v>#DIV/0!</v>
      </c>
      <c r="BO132" s="151" t="e">
        <f>IF($AL132&lt;2,LOOKUP(CONCATENATE($D132,IF($E132&gt;=1000,$E132,CONCATENATE(0,$E132)),"02"),SilencerParams!$E$3:$E$98,SilencerParams!W$3:W$98)/(LOG10(2)-LOG10(0.0001))*(LOG10($AL132)-LOG10(0.0001)),(BG132-AY132)/(LOG10(IF(MROUND($AL132,2)&lt;=$AL132,MROUND($AL132,2)+2,MROUND($AL132,2)-2))-LOG10(MROUND($AL132,2)))*(LOG10($AL132)-LOG10(MROUND($AL132,2)))+AY132)</f>
        <v>#DIV/0!</v>
      </c>
      <c r="BP132" s="151" t="e">
        <f>IF($AL132&lt;2,LOOKUP(CONCATENATE($D132,IF($E132&gt;=1000,$E132,CONCATENATE(0,$E132)),"02"),SilencerParams!$E$3:$E$98,SilencerParams!X$3:X$98)/(LOG10(2)-LOG10(0.0001))*(LOG10($AL132)-LOG10(0.0001)),(BH132-AZ132)/(LOG10(IF(MROUND($AL132,2)&lt;=$AL132,MROUND($AL132,2)+2,MROUND($AL132,2)-2))-LOG10(MROUND($AL132,2)))*(LOG10($AL132)-LOG10(MROUND($AL132,2)))+AZ132)</f>
        <v>#DIV/0!</v>
      </c>
      <c r="BQ132" s="151" t="e">
        <f>IF($AL132&lt;2,LOOKUP(CONCATENATE($D132,IF($E132&gt;=1000,$E132,CONCATENATE(0,$E132)),"02"),SilencerParams!$E$3:$E$98,SilencerParams!Y$3:Y$98)/(LOG10(2)-LOG10(0.0001))*(LOG10($AL132)-LOG10(0.0001)),(BI132-BA132)/(LOG10(IF(MROUND($AL132,2)&lt;=$AL132,MROUND($AL132,2)+2,MROUND($AL132,2)-2))-LOG10(MROUND($AL132,2)))*(LOG10($AL132)-LOG10(MROUND($AL132,2)))+BA132)</f>
        <v>#DIV/0!</v>
      </c>
      <c r="BR132" s="151" t="e">
        <f>IF($AL132&lt;2,LOOKUP(CONCATENATE($D132,IF($E132&gt;=1000,$E132,CONCATENATE(0,$E132)),"02"),SilencerParams!$E$3:$E$98,SilencerParams!Z$3:Z$98)/(LOG10(2)-LOG10(0.0001))*(LOG10($AL132)-LOG10(0.0001)),(BJ132-BB132)/(LOG10(IF(MROUND($AL132,2)&lt;=$AL132,MROUND($AL132,2)+2,MROUND($AL132,2)-2))-LOG10(MROUND($AL132,2)))*(LOG10($AL132)-LOG10(MROUND($AL132,2)))+BB132)</f>
        <v>#DIV/0!</v>
      </c>
      <c r="BS132" s="24" t="e">
        <f t="shared" si="45"/>
        <v>#DIV/0!</v>
      </c>
      <c r="BT132" s="24" t="e">
        <f t="shared" si="46"/>
        <v>#DIV/0!</v>
      </c>
      <c r="BU132" s="24" t="e">
        <f t="shared" si="47"/>
        <v>#DIV/0!</v>
      </c>
      <c r="BV132" s="24" t="e">
        <f t="shared" si="48"/>
        <v>#DIV/0!</v>
      </c>
      <c r="BW132" s="24" t="e">
        <f t="shared" si="49"/>
        <v>#DIV/0!</v>
      </c>
      <c r="BX132" s="24" t="e">
        <f t="shared" si="50"/>
        <v>#DIV/0!</v>
      </c>
      <c r="BY132" s="24" t="e">
        <f t="shared" si="51"/>
        <v>#DIV/0!</v>
      </c>
      <c r="BZ132" s="24" t="e">
        <f t="shared" si="52"/>
        <v>#DIV/0!</v>
      </c>
      <c r="CA132" s="24" t="e">
        <f>10*LOG10(IF(BS132="",0,POWER(10,((BS132+'ModelParams Lw'!$O$4)/10))) +IF(BT132="",0,POWER(10,((BT132+'ModelParams Lw'!$P$4)/10))) +IF(BU132="",0,POWER(10,((BU132+'ModelParams Lw'!$Q$4)/10))) +IF(BV132="",0,POWER(10,((BV132+'ModelParams Lw'!$R$4)/10))) +IF(BW132="",0,POWER(10,((BW132+'ModelParams Lw'!$S$4)/10))) +IF(BX132="",0,POWER(10,((BX132+'ModelParams Lw'!$T$4)/10))) +IF(BY132="",0,POWER(10,((BY132+'ModelParams Lw'!$U$4)/10)))+IF(BZ132="",0,POWER(10,((BZ132+'ModelParams Lw'!$V$4)/10))))</f>
        <v>#DIV/0!</v>
      </c>
      <c r="CB132" s="24" t="e">
        <f t="shared" si="53"/>
        <v>#DIV/0!</v>
      </c>
      <c r="CC132" s="24" t="e">
        <f>(BS132-'ModelParams Lw'!O$10)/'ModelParams Lw'!O$11</f>
        <v>#DIV/0!</v>
      </c>
      <c r="CD132" s="24" t="e">
        <f>(BT132-'ModelParams Lw'!P$10)/'ModelParams Lw'!P$11</f>
        <v>#DIV/0!</v>
      </c>
      <c r="CE132" s="24" t="e">
        <f>(BU132-'ModelParams Lw'!Q$10)/'ModelParams Lw'!Q$11</f>
        <v>#DIV/0!</v>
      </c>
      <c r="CF132" s="24" t="e">
        <f>(BV132-'ModelParams Lw'!R$10)/'ModelParams Lw'!R$11</f>
        <v>#DIV/0!</v>
      </c>
      <c r="CG132" s="24" t="e">
        <f>(BW132-'ModelParams Lw'!S$10)/'ModelParams Lw'!S$11</f>
        <v>#DIV/0!</v>
      </c>
      <c r="CH132" s="24" t="e">
        <f>(BX132-'ModelParams Lw'!T$10)/'ModelParams Lw'!T$11</f>
        <v>#DIV/0!</v>
      </c>
      <c r="CI132" s="24" t="e">
        <f>(BY132-'ModelParams Lw'!U$10)/'ModelParams Lw'!U$11</f>
        <v>#DIV/0!</v>
      </c>
      <c r="CJ132" s="24" t="e">
        <f>(BZ132-'ModelParams Lw'!V$10)/'ModelParams Lw'!V$11</f>
        <v>#DIV/0!</v>
      </c>
      <c r="CK132" s="24">
        <f>IF(Calcul!$E137="SW",'ModelParams Lw'!C$18+'ModelParams Lw'!C$19*LOG(CK$3)+'ModelParams Lw'!C$20*(PI()/4*($D132/1000)^2),IF('ModelParams Lw'!C$21+'ModelParams Lw'!C$22*LOG(CK$3)+'ModelParams Lw'!C$23*(PI()/4*($D132/1000)^2)&lt;'ModelParams Lw'!C$18+'ModelParams Lw'!C$19*LOG(CK$3)+'ModelParams Lw'!C$20*(PI()/4*($D132/1000)^2),'ModelParams Lw'!C$18+'ModelParams Lw'!C$19*LOG(CK$3)+'ModelParams Lw'!C$20*(PI()/4*($D132/1000)^2),'ModelParams Lw'!C$21+'ModelParams Lw'!C$22*LOG(CK$3)+'ModelParams Lw'!C$23*(PI()/4*($D132/1000)^2)))</f>
        <v>31.246735224896717</v>
      </c>
      <c r="CL132" s="24">
        <f>IF(Calcul!$E137="SW",'ModelParams Lw'!D$18+'ModelParams Lw'!D$19*LOG(CL$3)+'ModelParams Lw'!D$20*(PI()/4*($D132/1000)^2),IF('ModelParams Lw'!D$21+'ModelParams Lw'!D$22*LOG(CL$3)+'ModelParams Lw'!D$23*(PI()/4*($D132/1000)^2)&lt;'ModelParams Lw'!D$18+'ModelParams Lw'!D$19*LOG(CL$3)+'ModelParams Lw'!D$20*(PI()/4*($D132/1000)^2),'ModelParams Lw'!D$18+'ModelParams Lw'!D$19*LOG(CL$3)+'ModelParams Lw'!D$20*(PI()/4*($D132/1000)^2),'ModelParams Lw'!D$21+'ModelParams Lw'!D$22*LOG(CL$3)+'ModelParams Lw'!D$23*(PI()/4*($D132/1000)^2)))</f>
        <v>39.203910379364636</v>
      </c>
      <c r="CM132" s="24">
        <f>IF(Calcul!$E137="SW",'ModelParams Lw'!E$18+'ModelParams Lw'!E$19*LOG(CM$3)+'ModelParams Lw'!E$20*(PI()/4*($D132/1000)^2),IF('ModelParams Lw'!E$21+'ModelParams Lw'!E$22*LOG(CM$3)+'ModelParams Lw'!E$23*(PI()/4*($D132/1000)^2)&lt;'ModelParams Lw'!E$18+'ModelParams Lw'!E$19*LOG(CM$3)+'ModelParams Lw'!E$20*(PI()/4*($D132/1000)^2),'ModelParams Lw'!E$18+'ModelParams Lw'!E$19*LOG(CM$3)+'ModelParams Lw'!E$20*(PI()/4*($D132/1000)^2),'ModelParams Lw'!E$21+'ModelParams Lw'!E$22*LOG(CM$3)+'ModelParams Lw'!E$23*(PI()/4*($D132/1000)^2)))</f>
        <v>38.761096154158118</v>
      </c>
      <c r="CN132" s="24">
        <f>IF(Calcul!$E137="SW",'ModelParams Lw'!F$18+'ModelParams Lw'!F$19*LOG(CN$3)+'ModelParams Lw'!F$20*(PI()/4*($D132/1000)^2),IF('ModelParams Lw'!F$21+'ModelParams Lw'!F$22*LOG(CN$3)+'ModelParams Lw'!F$23*(PI()/4*($D132/1000)^2)&lt;'ModelParams Lw'!F$18+'ModelParams Lw'!F$19*LOG(CN$3)+'ModelParams Lw'!F$20*(PI()/4*($D132/1000)^2),'ModelParams Lw'!F$18+'ModelParams Lw'!F$19*LOG(CN$3)+'ModelParams Lw'!F$20*(PI()/4*($D132/1000)^2),'ModelParams Lw'!F$21+'ModelParams Lw'!F$22*LOG(CN$3)+'ModelParams Lw'!F$23*(PI()/4*($D132/1000)^2)))</f>
        <v>42.457901012674256</v>
      </c>
      <c r="CO132" s="24">
        <f>IF(Calcul!$E137="SW",'ModelParams Lw'!G$18+'ModelParams Lw'!G$19*LOG(CO$3)+'ModelParams Lw'!G$20*(PI()/4*($D132/1000)^2),IF('ModelParams Lw'!G$21+'ModelParams Lw'!G$22*LOG(CO$3)+'ModelParams Lw'!G$23*(PI()/4*($D132/1000)^2)&lt;'ModelParams Lw'!G$18+'ModelParams Lw'!G$19*LOG(CO$3)+'ModelParams Lw'!G$20*(PI()/4*($D132/1000)^2),'ModelParams Lw'!G$18+'ModelParams Lw'!G$19*LOG(CO$3)+'ModelParams Lw'!G$20*(PI()/4*($D132/1000)^2),'ModelParams Lw'!G$21+'ModelParams Lw'!G$22*LOG(CO$3)+'ModelParams Lw'!G$23*(PI()/4*($D132/1000)^2)))</f>
        <v>39.983812335865188</v>
      </c>
      <c r="CP132" s="24">
        <f>IF(Calcul!$E137="SW",'ModelParams Lw'!H$18+'ModelParams Lw'!H$19*LOG(CP$3)+'ModelParams Lw'!H$20*(PI()/4*($D132/1000)^2),IF('ModelParams Lw'!H$21+'ModelParams Lw'!H$22*LOG(CP$3)+'ModelParams Lw'!H$23*(PI()/4*($D132/1000)^2)&lt;'ModelParams Lw'!H$18+'ModelParams Lw'!H$19*LOG(CP$3)+'ModelParams Lw'!H$20*(PI()/4*($D132/1000)^2),'ModelParams Lw'!H$18+'ModelParams Lw'!H$19*LOG(CP$3)+'ModelParams Lw'!H$20*(PI()/4*($D132/1000)^2),'ModelParams Lw'!H$21+'ModelParams Lw'!H$22*LOG(CP$3)+'ModelParams Lw'!H$23*(PI()/4*($D132/1000)^2)))</f>
        <v>40.306137042572608</v>
      </c>
      <c r="CQ132" s="24">
        <f>IF(Calcul!$E137="SW",'ModelParams Lw'!I$18+'ModelParams Lw'!I$19*LOG(CQ$3)+'ModelParams Lw'!I$20*(PI()/4*($D132/1000)^2),IF('ModelParams Lw'!I$21+'ModelParams Lw'!I$22*LOG(CQ$3)+'ModelParams Lw'!I$23*(PI()/4*($D132/1000)^2)&lt;'ModelParams Lw'!I$18+'ModelParams Lw'!I$19*LOG(CQ$3)+'ModelParams Lw'!I$20*(PI()/4*($D132/1000)^2),'ModelParams Lw'!I$18+'ModelParams Lw'!I$19*LOG(CQ$3)+'ModelParams Lw'!I$20*(PI()/4*($D132/1000)^2),'ModelParams Lw'!I$21+'ModelParams Lw'!I$22*LOG(CQ$3)+'ModelParams Lw'!I$23*(PI()/4*($D132/1000)^2)))</f>
        <v>35.604370798776131</v>
      </c>
      <c r="CR132" s="24">
        <f>IF(Calcul!$E137="SW",'ModelParams Lw'!J$18+'ModelParams Lw'!J$19*LOG(CR$3)+'ModelParams Lw'!J$20*(PI()/4*($D132/1000)^2),IF('ModelParams Lw'!J$21+'ModelParams Lw'!J$22*LOG(CR$3)+'ModelParams Lw'!J$23*(PI()/4*($D132/1000)^2)&lt;'ModelParams Lw'!J$18+'ModelParams Lw'!J$19*LOG(CR$3)+'ModelParams Lw'!J$20*(PI()/4*($D132/1000)^2),'ModelParams Lw'!J$18+'ModelParams Lw'!J$19*LOG(CR$3)+'ModelParams Lw'!J$20*(PI()/4*($D132/1000)^2),'ModelParams Lw'!J$21+'ModelParams Lw'!J$22*LOG(CR$3)+'ModelParams Lw'!J$23*(PI()/4*($D132/1000)^2)))</f>
        <v>26.405199060578074</v>
      </c>
      <c r="CS132" s="24" t="e">
        <f t="shared" ref="CS132:CS195" si="58">T132+10*LOG((PI()*($D132/1000)*($E132/1000))/(PI()/4*($D132/1000)^2))-CK132</f>
        <v>#DIV/0!</v>
      </c>
      <c r="CT132" s="24" t="e">
        <f t="shared" ref="CT132:CT195" si="59">U132+10*LOG((PI()*($D132/1000)*($E132/1000))/(PI()/4*($D132/1000)^2))-CL132</f>
        <v>#DIV/0!</v>
      </c>
      <c r="CU132" s="24" t="e">
        <f t="shared" ref="CU132:CU195" si="60">V132+10*LOG((PI()*($D132/1000)*($E132/1000))/(PI()/4*($D132/1000)^2))-CM132</f>
        <v>#DIV/0!</v>
      </c>
      <c r="CV132" s="24" t="e">
        <f t="shared" ref="CV132:CV195" si="61">W132+10*LOG((PI()*($D132/1000)*($E132/1000))/(PI()/4*($D132/1000)^2))-CN132</f>
        <v>#DIV/0!</v>
      </c>
      <c r="CW132" s="24" t="e">
        <f t="shared" ref="CW132:CW195" si="62">X132+10*LOG((PI()*($D132/1000)*($E132/1000))/(PI()/4*($D132/1000)^2))-CO132</f>
        <v>#DIV/0!</v>
      </c>
      <c r="CX132" s="24" t="e">
        <f t="shared" ref="CX132:CX195" si="63">Y132+10*LOG((PI()*($D132/1000)*($E132/1000))/(PI()/4*($D132/1000)^2))-CP132</f>
        <v>#DIV/0!</v>
      </c>
      <c r="CY132" s="24" t="e">
        <f t="shared" ref="CY132:CY195" si="64">Z132+10*LOG((PI()*($D132/1000)*($E132/1000))/(PI()/4*($D132/1000)^2))-CQ132</f>
        <v>#DIV/0!</v>
      </c>
      <c r="CZ132" s="24" t="e">
        <f t="shared" ref="CZ132:CZ195" si="65">AA132+10*LOG((PI()*($D132/1000)*($E132/1000))/(PI()/4*($D132/1000)^2))-CR132</f>
        <v>#DIV/0!</v>
      </c>
      <c r="DA132" s="24" t="e">
        <f>10*LOG10(IF(CS132="",0,POWER(10,((CS132+'ModelParams Lw'!$O$4)/10))) +IF(CT132="",0,POWER(10,((CT132+'ModelParams Lw'!$P$4)/10))) +IF(CU132="",0,POWER(10,((CU132+'ModelParams Lw'!$Q$4)/10))) +IF(CV132="",0,POWER(10,((CV132+'ModelParams Lw'!$R$4)/10))) +IF(CW132="",0,POWER(10,((CW132+'ModelParams Lw'!$S$4)/10))) +IF(CX132="",0,POWER(10,((CX132+'ModelParams Lw'!$T$4)/10))) +IF(CY132="",0,POWER(10,((CY132+'ModelParams Lw'!$U$4)/10)))+IF(CZ132="",0,POWER(10,((CZ132+'ModelParams Lw'!$V$4)/10))))</f>
        <v>#DIV/0!</v>
      </c>
      <c r="DB132" s="24" t="e">
        <f t="shared" si="54"/>
        <v>#DIV/0!</v>
      </c>
      <c r="DC132" s="24" t="e">
        <f>(CS132-'ModelParams Lw'!$O$10)/'ModelParams Lw'!$O$11</f>
        <v>#DIV/0!</v>
      </c>
      <c r="DD132" s="24" t="e">
        <f>(CT132-'ModelParams Lw'!$P$10)/'ModelParams Lw'!$P$11</f>
        <v>#DIV/0!</v>
      </c>
      <c r="DE132" s="24" t="e">
        <f>(CU132-'ModelParams Lw'!$Q$10)/'ModelParams Lw'!$Q$11</f>
        <v>#DIV/0!</v>
      </c>
      <c r="DF132" s="24" t="e">
        <f>(CV132-'ModelParams Lw'!$R$10)/'ModelParams Lw'!$R$11</f>
        <v>#DIV/0!</v>
      </c>
      <c r="DG132" s="24" t="e">
        <f>(CW132-'ModelParams Lw'!$S$10)/'ModelParams Lw'!$S$11</f>
        <v>#DIV/0!</v>
      </c>
      <c r="DH132" s="24" t="e">
        <f>(CX132-'ModelParams Lw'!$T$10)/'ModelParams Lw'!$T$11</f>
        <v>#DIV/0!</v>
      </c>
      <c r="DI132" s="24" t="e">
        <f>(CY132-'ModelParams Lw'!$U$10)/'ModelParams Lw'!$U$11</f>
        <v>#DIV/0!</v>
      </c>
      <c r="DJ132" s="24" t="e">
        <f>(CZ132-'ModelParams Lw'!$V$10)/'ModelParams Lw'!$V$11</f>
        <v>#DIV/0!</v>
      </c>
    </row>
    <row r="133" spans="1:114">
      <c r="A133" s="12">
        <f>Calcul!B135</f>
        <v>0</v>
      </c>
      <c r="B133" s="12">
        <f t="shared" ref="B133:B196" si="66">A133*IF(A132="[L/s]",3.6,IF(A132="[m³/s]",1/3600,1))</f>
        <v>0</v>
      </c>
      <c r="C133" s="12">
        <f>Calcul!C135</f>
        <v>0</v>
      </c>
      <c r="D133" s="12">
        <f>Calcul!D138</f>
        <v>0</v>
      </c>
      <c r="E133" s="12">
        <f t="shared" ref="E133:E196" si="67">IF(D133&gt;200,600,400)</f>
        <v>400</v>
      </c>
      <c r="F133" s="12">
        <f t="shared" ref="F133:F196" si="68">IF(D133&gt;200,1200,900)</f>
        <v>900</v>
      </c>
      <c r="G133" s="12" t="e">
        <f t="shared" ref="G133:G196" si="69">CONCATENATE(D133,IF(F133&gt;=1000,F133,CONCATENATE(0,F133)),IF(MROUND(AL133,2)&gt;=10,MROUND(AL133,2),CONCATENATE(0,MROUND(AL133,2))))</f>
        <v>#DIV/0!</v>
      </c>
      <c r="H133" s="24" t="e">
        <f t="shared" ref="H133:H196" si="70">C133+0.5*1.2*($B133/3600/(PI()/4*(D133/1000)^2))^2</f>
        <v>#DIV/0!</v>
      </c>
      <c r="I133" s="24">
        <f>'ModelParams Lw'!$B$6*EXP('ModelParams Lw'!$C$6*D133)</f>
        <v>-0.98585217513044054</v>
      </c>
      <c r="J133" s="24">
        <f>'ModelParams Lw'!$B$7*D133^2+'ModelParams Lw'!$C$7*D133+'ModelParams Lw'!$D$7</f>
        <v>-7.1</v>
      </c>
      <c r="K133" s="24">
        <f>'ModelParams Lw'!$B$8*D133^2+'ModelParams Lw'!$C$8*D133+'ModelParams Lw'!$D$8</f>
        <v>46.485999999999997</v>
      </c>
      <c r="L133" s="21" t="e">
        <f t="shared" si="56"/>
        <v>#DIV/0!</v>
      </c>
      <c r="M133" s="21" t="e">
        <f t="shared" si="57"/>
        <v>#DIV/0!</v>
      </c>
      <c r="N133" s="21" t="e">
        <f t="shared" si="57"/>
        <v>#DIV/0!</v>
      </c>
      <c r="O133" s="21" t="e">
        <f t="shared" si="57"/>
        <v>#DIV/0!</v>
      </c>
      <c r="P133" s="21" t="e">
        <f t="shared" si="57"/>
        <v>#DIV/0!</v>
      </c>
      <c r="Q133" s="21" t="e">
        <f t="shared" si="57"/>
        <v>#DIV/0!</v>
      </c>
      <c r="R133" s="21" t="e">
        <f t="shared" si="57"/>
        <v>#DIV/0!</v>
      </c>
      <c r="S133" s="21" t="e">
        <f t="shared" si="57"/>
        <v>#DIV/0!</v>
      </c>
      <c r="T133" s="24" t="e">
        <f>'ModelParams Lw'!$B$3+'ModelParams Lw'!$B$4*LOG10($B133/3600/(PI()/4*($D133/1000)^2))+'ModelParams Lw'!$B$5*LOG10(2*$H133/(1.2*($B133/3600/(PI()/4*($D133/1000)^2))^2))+10*LOG10($D133/1000)+L133</f>
        <v>#DIV/0!</v>
      </c>
      <c r="U133" s="24" t="e">
        <f>'ModelParams Lw'!$B$3+'ModelParams Lw'!$B$4*LOG10($B133/3600/(PI()/4*($D133/1000)^2))+'ModelParams Lw'!$B$5*LOG10(2*$H133/(1.2*($B133/3600/(PI()/4*($D133/1000)^2))^2))+10*LOG10($D133/1000)+M133</f>
        <v>#DIV/0!</v>
      </c>
      <c r="V133" s="24" t="e">
        <f>'ModelParams Lw'!$B$3+'ModelParams Lw'!$B$4*LOG10($B133/3600/(PI()/4*($D133/1000)^2))+'ModelParams Lw'!$B$5*LOG10(2*$H133/(1.2*($B133/3600/(PI()/4*($D133/1000)^2))^2))+10*LOG10($D133/1000)+N133</f>
        <v>#DIV/0!</v>
      </c>
      <c r="W133" s="24" t="e">
        <f>'ModelParams Lw'!$B$3+'ModelParams Lw'!$B$4*LOG10($B133/3600/(PI()/4*($D133/1000)^2))+'ModelParams Lw'!$B$5*LOG10(2*$H133/(1.2*($B133/3600/(PI()/4*($D133/1000)^2))^2))+10*LOG10($D133/1000)+O133</f>
        <v>#DIV/0!</v>
      </c>
      <c r="X133" s="24" t="e">
        <f>'ModelParams Lw'!$B$3+'ModelParams Lw'!$B$4*LOG10($B133/3600/(PI()/4*($D133/1000)^2))+'ModelParams Lw'!$B$5*LOG10(2*$H133/(1.2*($B133/3600/(PI()/4*($D133/1000)^2))^2))+10*LOG10($D133/1000)+P133</f>
        <v>#DIV/0!</v>
      </c>
      <c r="Y133" s="24" t="e">
        <f>'ModelParams Lw'!$B$3+'ModelParams Lw'!$B$4*LOG10($B133/3600/(PI()/4*($D133/1000)^2))+'ModelParams Lw'!$B$5*LOG10(2*$H133/(1.2*($B133/3600/(PI()/4*($D133/1000)^2))^2))+10*LOG10($D133/1000)+Q133</f>
        <v>#DIV/0!</v>
      </c>
      <c r="Z133" s="24" t="e">
        <f>'ModelParams Lw'!$B$3+'ModelParams Lw'!$B$4*LOG10($B133/3600/(PI()/4*($D133/1000)^2))+'ModelParams Lw'!$B$5*LOG10(2*$H133/(1.2*($B133/3600/(PI()/4*($D133/1000)^2))^2))+10*LOG10($D133/1000)+R133</f>
        <v>#DIV/0!</v>
      </c>
      <c r="AA133" s="24" t="e">
        <f>'ModelParams Lw'!$B$3+'ModelParams Lw'!$B$4*LOG10($B133/3600/(PI()/4*($D133/1000)^2))+'ModelParams Lw'!$B$5*LOG10(2*$H133/(1.2*($B133/3600/(PI()/4*($D133/1000)^2))^2))+10*LOG10($D133/1000)+S133</f>
        <v>#DIV/0!</v>
      </c>
      <c r="AB133" s="24" t="e">
        <f>10*LOG10(IF(T133="",0,POWER(10,((T133+'ModelParams Lw'!$O$4)/10))) +IF(U133="",0,POWER(10,((U133+'ModelParams Lw'!$P$4)/10))) +IF(V133="",0,POWER(10,((V133+'ModelParams Lw'!$Q$4)/10))) +IF(W133="",0,POWER(10,((W133+'ModelParams Lw'!$R$4)/10))) +IF(X133="",0,POWER(10,((X133+'ModelParams Lw'!$S$4)/10))) +IF(Y133="",0,POWER(10,((Y133+'ModelParams Lw'!$T$4)/10))) +IF(Z133="",0,POWER(10,((Z133+'ModelParams Lw'!$U$4)/10)))+IF(AA133="",0,POWER(10,((AA133+'ModelParams Lw'!$V$4)/10))))</f>
        <v>#DIV/0!</v>
      </c>
      <c r="AC133" s="24" t="e">
        <f t="shared" ref="AC133:AC196" si="71">MAX(AD133:AK133)</f>
        <v>#DIV/0!</v>
      </c>
      <c r="AD133" s="24" t="e">
        <f>(T133-'ModelParams Lw'!O$10)/'ModelParams Lw'!O$11</f>
        <v>#DIV/0!</v>
      </c>
      <c r="AE133" s="24" t="e">
        <f>(U133-'ModelParams Lw'!P$10)/'ModelParams Lw'!P$11</f>
        <v>#DIV/0!</v>
      </c>
      <c r="AF133" s="24" t="e">
        <f>(V133-'ModelParams Lw'!Q$10)/'ModelParams Lw'!Q$11</f>
        <v>#DIV/0!</v>
      </c>
      <c r="AG133" s="24" t="e">
        <f>(W133-'ModelParams Lw'!R$10)/'ModelParams Lw'!R$11</f>
        <v>#DIV/0!</v>
      </c>
      <c r="AH133" s="24" t="e">
        <f>(X133-'ModelParams Lw'!S$10)/'ModelParams Lw'!S$11</f>
        <v>#DIV/0!</v>
      </c>
      <c r="AI133" s="24" t="e">
        <f>(Y133-'ModelParams Lw'!T$10)/'ModelParams Lw'!T$11</f>
        <v>#DIV/0!</v>
      </c>
      <c r="AJ133" s="24" t="e">
        <f>(Z133-'ModelParams Lw'!U$10)/'ModelParams Lw'!U$11</f>
        <v>#DIV/0!</v>
      </c>
      <c r="AK133" s="24" t="e">
        <f>(AA133-'ModelParams Lw'!V$10)/'ModelParams Lw'!V$11</f>
        <v>#DIV/0!</v>
      </c>
      <c r="AL133" s="24" t="e">
        <f t="shared" ref="AL133:AL196" si="72">(B133/3600)/(PI()/4*(D133/1000)^2)</f>
        <v>#DIV/0!</v>
      </c>
      <c r="AM133" s="24" t="e">
        <f>LOOKUP($G133,SilencerParams!$E$3:$E$98,SilencerParams!K$3:K$98)</f>
        <v>#DIV/0!</v>
      </c>
      <c r="AN133" s="24" t="e">
        <f>LOOKUP($G133,SilencerParams!$E$3:$E$98,SilencerParams!L$3:L$98)</f>
        <v>#DIV/0!</v>
      </c>
      <c r="AO133" s="24" t="e">
        <f>LOOKUP($G133,SilencerParams!$E$3:$E$98,SilencerParams!M$3:M$98)</f>
        <v>#DIV/0!</v>
      </c>
      <c r="AP133" s="24" t="e">
        <f>LOOKUP($G133,SilencerParams!$E$3:$E$98,SilencerParams!N$3:N$98)</f>
        <v>#DIV/0!</v>
      </c>
      <c r="AQ133" s="24" t="e">
        <f>LOOKUP($G133,SilencerParams!$E$3:$E$98,SilencerParams!O$3:O$98)</f>
        <v>#DIV/0!</v>
      </c>
      <c r="AR133" s="24" t="e">
        <f>LOOKUP($G133,SilencerParams!$E$3:$E$98,SilencerParams!P$3:P$98)</f>
        <v>#DIV/0!</v>
      </c>
      <c r="AS133" s="24" t="e">
        <f>LOOKUP($G133,SilencerParams!$E$3:$E$98,SilencerParams!Q$3:Q$98)</f>
        <v>#DIV/0!</v>
      </c>
      <c r="AT133" s="24" t="e">
        <f>LOOKUP($G133,SilencerParams!$E$3:$E$98,SilencerParams!R$3:R$98)</f>
        <v>#DIV/0!</v>
      </c>
      <c r="AU133" s="151" t="e">
        <f>LOOKUP($G133,SilencerParams!$E$3:$E$98,SilencerParams!S$3:S$98)</f>
        <v>#DIV/0!</v>
      </c>
      <c r="AV133" s="151" t="e">
        <f>LOOKUP($G133,SilencerParams!$E$3:$E$98,SilencerParams!T$3:T$98)</f>
        <v>#DIV/0!</v>
      </c>
      <c r="AW133" s="151" t="e">
        <f>LOOKUP($G133,SilencerParams!$E$3:$E$98,SilencerParams!U$3:U$98)</f>
        <v>#DIV/0!</v>
      </c>
      <c r="AX133" s="151" t="e">
        <f>LOOKUP($G133,SilencerParams!$E$3:$E$98,SilencerParams!V$3:V$98)</f>
        <v>#DIV/0!</v>
      </c>
      <c r="AY133" s="151" t="e">
        <f>LOOKUP($G133,SilencerParams!$E$3:$E$98,SilencerParams!W$3:W$98)</f>
        <v>#DIV/0!</v>
      </c>
      <c r="AZ133" s="151" t="e">
        <f>LOOKUP($G133,SilencerParams!$E$3:$E$98,SilencerParams!X$3:X$98)</f>
        <v>#DIV/0!</v>
      </c>
      <c r="BA133" s="151" t="e">
        <f>LOOKUP($G133,SilencerParams!$E$3:$E$98,SilencerParams!Y$3:Y$98)</f>
        <v>#DIV/0!</v>
      </c>
      <c r="BB133" s="151" t="e">
        <f>LOOKUP($G133,SilencerParams!$E$3:$E$98,SilencerParams!Z$3:Z$98)</f>
        <v>#DIV/0!</v>
      </c>
      <c r="BC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S$3:S$98)</f>
        <v>#DIV/0!</v>
      </c>
      <c r="BD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T$3:T$98)</f>
        <v>#DIV/0!</v>
      </c>
      <c r="BE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U$3:U$98)</f>
        <v>#DIV/0!</v>
      </c>
      <c r="BF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V$3:V$98)</f>
        <v>#DIV/0!</v>
      </c>
      <c r="BG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W$3:W$98)</f>
        <v>#DIV/0!</v>
      </c>
      <c r="BH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X$3:X$98)</f>
        <v>#DIV/0!</v>
      </c>
      <c r="BI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Y$3:Y$98)</f>
        <v>#DIV/0!</v>
      </c>
      <c r="BJ133" s="151" t="e">
        <f>LOOKUP(IF(MROUND($AL133,2)&lt;=$AL133,CONCATENATE($D133,IF($F133&gt;=1000,$F133,CONCATENATE(0,$F133)),CONCATENATE(0,MROUND($AL133,2)+2)),CONCATENATE($D133,IF($F133&gt;=1000,$F133,CONCATENATE(0,$F133)),CONCATENATE(0,MROUND($AL133,2)-2))),SilencerParams!$E$3:$E$98,SilencerParams!Z$3:Z$98)</f>
        <v>#DIV/0!</v>
      </c>
      <c r="BK133" s="151" t="e">
        <f>IF($AL133&lt;2,LOOKUP(CONCATENATE($D133,IF($E133&gt;=1000,$E133,CONCATENATE(0,$E133)),"02"),SilencerParams!$E$3:$E$98,SilencerParams!S$3:S$98)/(LOG10(2)-LOG10(0.0001))*(LOG10($AL133)-LOG10(0.0001)),(BC133-AU133)/(LOG10(IF(MROUND($AL133,2)&lt;=$AL133,MROUND($AL133,2)+2,MROUND($AL133,2)-2))-LOG10(MROUND($AL133,2)))*(LOG10($AL133)-LOG10(MROUND($AL133,2)))+AU133)</f>
        <v>#DIV/0!</v>
      </c>
      <c r="BL133" s="151" t="e">
        <f>IF($AL133&lt;2,LOOKUP(CONCATENATE($D133,IF($E133&gt;=1000,$E133,CONCATENATE(0,$E133)),"02"),SilencerParams!$E$3:$E$98,SilencerParams!T$3:T$98)/(LOG10(2)-LOG10(0.0001))*(LOG10($AL133)-LOG10(0.0001)),(BD133-AV133)/(LOG10(IF(MROUND($AL133,2)&lt;=$AL133,MROUND($AL133,2)+2,MROUND($AL133,2)-2))-LOG10(MROUND($AL133,2)))*(LOG10($AL133)-LOG10(MROUND($AL133,2)))+AV133)</f>
        <v>#DIV/0!</v>
      </c>
      <c r="BM133" s="151" t="e">
        <f>IF($AL133&lt;2,LOOKUP(CONCATENATE($D133,IF($E133&gt;=1000,$E133,CONCATENATE(0,$E133)),"02"),SilencerParams!$E$3:$E$98,SilencerParams!U$3:U$98)/(LOG10(2)-LOG10(0.0001))*(LOG10($AL133)-LOG10(0.0001)),(BE133-AW133)/(LOG10(IF(MROUND($AL133,2)&lt;=$AL133,MROUND($AL133,2)+2,MROUND($AL133,2)-2))-LOG10(MROUND($AL133,2)))*(LOG10($AL133)-LOG10(MROUND($AL133,2)))+AW133)</f>
        <v>#DIV/0!</v>
      </c>
      <c r="BN133" s="151" t="e">
        <f>IF($AL133&lt;2,LOOKUP(CONCATENATE($D133,IF($E133&gt;=1000,$E133,CONCATENATE(0,$E133)),"02"),SilencerParams!$E$3:$E$98,SilencerParams!V$3:V$98)/(LOG10(2)-LOG10(0.0001))*(LOG10($AL133)-LOG10(0.0001)),(BF133-AX133)/(LOG10(IF(MROUND($AL133,2)&lt;=$AL133,MROUND($AL133,2)+2,MROUND($AL133,2)-2))-LOG10(MROUND($AL133,2)))*(LOG10($AL133)-LOG10(MROUND($AL133,2)))+AX133)</f>
        <v>#DIV/0!</v>
      </c>
      <c r="BO133" s="151" t="e">
        <f>IF($AL133&lt;2,LOOKUP(CONCATENATE($D133,IF($E133&gt;=1000,$E133,CONCATENATE(0,$E133)),"02"),SilencerParams!$E$3:$E$98,SilencerParams!W$3:W$98)/(LOG10(2)-LOG10(0.0001))*(LOG10($AL133)-LOG10(0.0001)),(BG133-AY133)/(LOG10(IF(MROUND($AL133,2)&lt;=$AL133,MROUND($AL133,2)+2,MROUND($AL133,2)-2))-LOG10(MROUND($AL133,2)))*(LOG10($AL133)-LOG10(MROUND($AL133,2)))+AY133)</f>
        <v>#DIV/0!</v>
      </c>
      <c r="BP133" s="151" t="e">
        <f>IF($AL133&lt;2,LOOKUP(CONCATENATE($D133,IF($E133&gt;=1000,$E133,CONCATENATE(0,$E133)),"02"),SilencerParams!$E$3:$E$98,SilencerParams!X$3:X$98)/(LOG10(2)-LOG10(0.0001))*(LOG10($AL133)-LOG10(0.0001)),(BH133-AZ133)/(LOG10(IF(MROUND($AL133,2)&lt;=$AL133,MROUND($AL133,2)+2,MROUND($AL133,2)-2))-LOG10(MROUND($AL133,2)))*(LOG10($AL133)-LOG10(MROUND($AL133,2)))+AZ133)</f>
        <v>#DIV/0!</v>
      </c>
      <c r="BQ133" s="151" t="e">
        <f>IF($AL133&lt;2,LOOKUP(CONCATENATE($D133,IF($E133&gt;=1000,$E133,CONCATENATE(0,$E133)),"02"),SilencerParams!$E$3:$E$98,SilencerParams!Y$3:Y$98)/(LOG10(2)-LOG10(0.0001))*(LOG10($AL133)-LOG10(0.0001)),(BI133-BA133)/(LOG10(IF(MROUND($AL133,2)&lt;=$AL133,MROUND($AL133,2)+2,MROUND($AL133,2)-2))-LOG10(MROUND($AL133,2)))*(LOG10($AL133)-LOG10(MROUND($AL133,2)))+BA133)</f>
        <v>#DIV/0!</v>
      </c>
      <c r="BR133" s="151" t="e">
        <f>IF($AL133&lt;2,LOOKUP(CONCATENATE($D133,IF($E133&gt;=1000,$E133,CONCATENATE(0,$E133)),"02"),SilencerParams!$E$3:$E$98,SilencerParams!Z$3:Z$98)/(LOG10(2)-LOG10(0.0001))*(LOG10($AL133)-LOG10(0.0001)),(BJ133-BB133)/(LOG10(IF(MROUND($AL133,2)&lt;=$AL133,MROUND($AL133,2)+2,MROUND($AL133,2)-2))-LOG10(MROUND($AL133,2)))*(LOG10($AL133)-LOG10(MROUND($AL133,2)))+BB133)</f>
        <v>#DIV/0!</v>
      </c>
      <c r="BS133" s="24" t="e">
        <f t="shared" ref="BS133:BS196" si="73">10*LOG(10^(T133/10-AM133/10)+10^(BK133/10))</f>
        <v>#DIV/0!</v>
      </c>
      <c r="BT133" s="24" t="e">
        <f t="shared" ref="BT133:BT196" si="74">10*LOG(10^(U133/10-AN133/10)+10^(BL133/10))</f>
        <v>#DIV/0!</v>
      </c>
      <c r="BU133" s="24" t="e">
        <f t="shared" ref="BU133:BU196" si="75">10*LOG(10^(V133/10-AO133/10)+10^(BM133/10))</f>
        <v>#DIV/0!</v>
      </c>
      <c r="BV133" s="24" t="e">
        <f t="shared" ref="BV133:BV196" si="76">10*LOG(10^(W133/10-AP133/10)+10^(BN133/10))</f>
        <v>#DIV/0!</v>
      </c>
      <c r="BW133" s="24" t="e">
        <f t="shared" ref="BW133:BW196" si="77">10*LOG(10^(X133/10-AQ133/10)+10^(BO133/10))</f>
        <v>#DIV/0!</v>
      </c>
      <c r="BX133" s="24" t="e">
        <f t="shared" ref="BX133:BX196" si="78">10*LOG(10^(Y133/10-AR133/10)+10^(BP133/10))</f>
        <v>#DIV/0!</v>
      </c>
      <c r="BY133" s="24" t="e">
        <f t="shared" ref="BY133:BY196" si="79">10*LOG(10^(Z133/10-AS133/10)+10^(BQ133/10))</f>
        <v>#DIV/0!</v>
      </c>
      <c r="BZ133" s="24" t="e">
        <f t="shared" ref="BZ133:BZ196" si="80">10*LOG(10^(AA133/10-AT133/10)+10^(BR133/10))</f>
        <v>#DIV/0!</v>
      </c>
      <c r="CA133" s="24" t="e">
        <f>10*LOG10(IF(BS133="",0,POWER(10,((BS133+'ModelParams Lw'!$O$4)/10))) +IF(BT133="",0,POWER(10,((BT133+'ModelParams Lw'!$P$4)/10))) +IF(BU133="",0,POWER(10,((BU133+'ModelParams Lw'!$Q$4)/10))) +IF(BV133="",0,POWER(10,((BV133+'ModelParams Lw'!$R$4)/10))) +IF(BW133="",0,POWER(10,((BW133+'ModelParams Lw'!$S$4)/10))) +IF(BX133="",0,POWER(10,((BX133+'ModelParams Lw'!$T$4)/10))) +IF(BY133="",0,POWER(10,((BY133+'ModelParams Lw'!$U$4)/10)))+IF(BZ133="",0,POWER(10,((BZ133+'ModelParams Lw'!$V$4)/10))))</f>
        <v>#DIV/0!</v>
      </c>
      <c r="CB133" s="24" t="e">
        <f t="shared" ref="CB133:CB196" si="81">MAX(CC133:CJ133)</f>
        <v>#DIV/0!</v>
      </c>
      <c r="CC133" s="24" t="e">
        <f>(BS133-'ModelParams Lw'!O$10)/'ModelParams Lw'!O$11</f>
        <v>#DIV/0!</v>
      </c>
      <c r="CD133" s="24" t="e">
        <f>(BT133-'ModelParams Lw'!P$10)/'ModelParams Lw'!P$11</f>
        <v>#DIV/0!</v>
      </c>
      <c r="CE133" s="24" t="e">
        <f>(BU133-'ModelParams Lw'!Q$10)/'ModelParams Lw'!Q$11</f>
        <v>#DIV/0!</v>
      </c>
      <c r="CF133" s="24" t="e">
        <f>(BV133-'ModelParams Lw'!R$10)/'ModelParams Lw'!R$11</f>
        <v>#DIV/0!</v>
      </c>
      <c r="CG133" s="24" t="e">
        <f>(BW133-'ModelParams Lw'!S$10)/'ModelParams Lw'!S$11</f>
        <v>#DIV/0!</v>
      </c>
      <c r="CH133" s="24" t="e">
        <f>(BX133-'ModelParams Lw'!T$10)/'ModelParams Lw'!T$11</f>
        <v>#DIV/0!</v>
      </c>
      <c r="CI133" s="24" t="e">
        <f>(BY133-'ModelParams Lw'!U$10)/'ModelParams Lw'!U$11</f>
        <v>#DIV/0!</v>
      </c>
      <c r="CJ133" s="24" t="e">
        <f>(BZ133-'ModelParams Lw'!V$10)/'ModelParams Lw'!V$11</f>
        <v>#DIV/0!</v>
      </c>
      <c r="CK133" s="24">
        <f>IF(Calcul!$E138="SW",'ModelParams Lw'!C$18+'ModelParams Lw'!C$19*LOG(CK$3)+'ModelParams Lw'!C$20*(PI()/4*($D133/1000)^2),IF('ModelParams Lw'!C$21+'ModelParams Lw'!C$22*LOG(CK$3)+'ModelParams Lw'!C$23*(PI()/4*($D133/1000)^2)&lt;'ModelParams Lw'!C$18+'ModelParams Lw'!C$19*LOG(CK$3)+'ModelParams Lw'!C$20*(PI()/4*($D133/1000)^2),'ModelParams Lw'!C$18+'ModelParams Lw'!C$19*LOG(CK$3)+'ModelParams Lw'!C$20*(PI()/4*($D133/1000)^2),'ModelParams Lw'!C$21+'ModelParams Lw'!C$22*LOG(CK$3)+'ModelParams Lw'!C$23*(PI()/4*($D133/1000)^2)))</f>
        <v>31.246735224896717</v>
      </c>
      <c r="CL133" s="24">
        <f>IF(Calcul!$E138="SW",'ModelParams Lw'!D$18+'ModelParams Lw'!D$19*LOG(CL$3)+'ModelParams Lw'!D$20*(PI()/4*($D133/1000)^2),IF('ModelParams Lw'!D$21+'ModelParams Lw'!D$22*LOG(CL$3)+'ModelParams Lw'!D$23*(PI()/4*($D133/1000)^2)&lt;'ModelParams Lw'!D$18+'ModelParams Lw'!D$19*LOG(CL$3)+'ModelParams Lw'!D$20*(PI()/4*($D133/1000)^2),'ModelParams Lw'!D$18+'ModelParams Lw'!D$19*LOG(CL$3)+'ModelParams Lw'!D$20*(PI()/4*($D133/1000)^2),'ModelParams Lw'!D$21+'ModelParams Lw'!D$22*LOG(CL$3)+'ModelParams Lw'!D$23*(PI()/4*($D133/1000)^2)))</f>
        <v>39.203910379364636</v>
      </c>
      <c r="CM133" s="24">
        <f>IF(Calcul!$E138="SW",'ModelParams Lw'!E$18+'ModelParams Lw'!E$19*LOG(CM$3)+'ModelParams Lw'!E$20*(PI()/4*($D133/1000)^2),IF('ModelParams Lw'!E$21+'ModelParams Lw'!E$22*LOG(CM$3)+'ModelParams Lw'!E$23*(PI()/4*($D133/1000)^2)&lt;'ModelParams Lw'!E$18+'ModelParams Lw'!E$19*LOG(CM$3)+'ModelParams Lw'!E$20*(PI()/4*($D133/1000)^2),'ModelParams Lw'!E$18+'ModelParams Lw'!E$19*LOG(CM$3)+'ModelParams Lw'!E$20*(PI()/4*($D133/1000)^2),'ModelParams Lw'!E$21+'ModelParams Lw'!E$22*LOG(CM$3)+'ModelParams Lw'!E$23*(PI()/4*($D133/1000)^2)))</f>
        <v>38.761096154158118</v>
      </c>
      <c r="CN133" s="24">
        <f>IF(Calcul!$E138="SW",'ModelParams Lw'!F$18+'ModelParams Lw'!F$19*LOG(CN$3)+'ModelParams Lw'!F$20*(PI()/4*($D133/1000)^2),IF('ModelParams Lw'!F$21+'ModelParams Lw'!F$22*LOG(CN$3)+'ModelParams Lw'!F$23*(PI()/4*($D133/1000)^2)&lt;'ModelParams Lw'!F$18+'ModelParams Lw'!F$19*LOG(CN$3)+'ModelParams Lw'!F$20*(PI()/4*($D133/1000)^2),'ModelParams Lw'!F$18+'ModelParams Lw'!F$19*LOG(CN$3)+'ModelParams Lw'!F$20*(PI()/4*($D133/1000)^2),'ModelParams Lw'!F$21+'ModelParams Lw'!F$22*LOG(CN$3)+'ModelParams Lw'!F$23*(PI()/4*($D133/1000)^2)))</f>
        <v>42.457901012674256</v>
      </c>
      <c r="CO133" s="24">
        <f>IF(Calcul!$E138="SW",'ModelParams Lw'!G$18+'ModelParams Lw'!G$19*LOG(CO$3)+'ModelParams Lw'!G$20*(PI()/4*($D133/1000)^2),IF('ModelParams Lw'!G$21+'ModelParams Lw'!G$22*LOG(CO$3)+'ModelParams Lw'!G$23*(PI()/4*($D133/1000)^2)&lt;'ModelParams Lw'!G$18+'ModelParams Lw'!G$19*LOG(CO$3)+'ModelParams Lw'!G$20*(PI()/4*($D133/1000)^2),'ModelParams Lw'!G$18+'ModelParams Lw'!G$19*LOG(CO$3)+'ModelParams Lw'!G$20*(PI()/4*($D133/1000)^2),'ModelParams Lw'!G$21+'ModelParams Lw'!G$22*LOG(CO$3)+'ModelParams Lw'!G$23*(PI()/4*($D133/1000)^2)))</f>
        <v>39.983812335865188</v>
      </c>
      <c r="CP133" s="24">
        <f>IF(Calcul!$E138="SW",'ModelParams Lw'!H$18+'ModelParams Lw'!H$19*LOG(CP$3)+'ModelParams Lw'!H$20*(PI()/4*($D133/1000)^2),IF('ModelParams Lw'!H$21+'ModelParams Lw'!H$22*LOG(CP$3)+'ModelParams Lw'!H$23*(PI()/4*($D133/1000)^2)&lt;'ModelParams Lw'!H$18+'ModelParams Lw'!H$19*LOG(CP$3)+'ModelParams Lw'!H$20*(PI()/4*($D133/1000)^2),'ModelParams Lw'!H$18+'ModelParams Lw'!H$19*LOG(CP$3)+'ModelParams Lw'!H$20*(PI()/4*($D133/1000)^2),'ModelParams Lw'!H$21+'ModelParams Lw'!H$22*LOG(CP$3)+'ModelParams Lw'!H$23*(PI()/4*($D133/1000)^2)))</f>
        <v>40.306137042572608</v>
      </c>
      <c r="CQ133" s="24">
        <f>IF(Calcul!$E138="SW",'ModelParams Lw'!I$18+'ModelParams Lw'!I$19*LOG(CQ$3)+'ModelParams Lw'!I$20*(PI()/4*($D133/1000)^2),IF('ModelParams Lw'!I$21+'ModelParams Lw'!I$22*LOG(CQ$3)+'ModelParams Lw'!I$23*(PI()/4*($D133/1000)^2)&lt;'ModelParams Lw'!I$18+'ModelParams Lw'!I$19*LOG(CQ$3)+'ModelParams Lw'!I$20*(PI()/4*($D133/1000)^2),'ModelParams Lw'!I$18+'ModelParams Lw'!I$19*LOG(CQ$3)+'ModelParams Lw'!I$20*(PI()/4*($D133/1000)^2),'ModelParams Lw'!I$21+'ModelParams Lw'!I$22*LOG(CQ$3)+'ModelParams Lw'!I$23*(PI()/4*($D133/1000)^2)))</f>
        <v>35.604370798776131</v>
      </c>
      <c r="CR133" s="24">
        <f>IF(Calcul!$E138="SW",'ModelParams Lw'!J$18+'ModelParams Lw'!J$19*LOG(CR$3)+'ModelParams Lw'!J$20*(PI()/4*($D133/1000)^2),IF('ModelParams Lw'!J$21+'ModelParams Lw'!J$22*LOG(CR$3)+'ModelParams Lw'!J$23*(PI()/4*($D133/1000)^2)&lt;'ModelParams Lw'!J$18+'ModelParams Lw'!J$19*LOG(CR$3)+'ModelParams Lw'!J$20*(PI()/4*($D133/1000)^2),'ModelParams Lw'!J$18+'ModelParams Lw'!J$19*LOG(CR$3)+'ModelParams Lw'!J$20*(PI()/4*($D133/1000)^2),'ModelParams Lw'!J$21+'ModelParams Lw'!J$22*LOG(CR$3)+'ModelParams Lw'!J$23*(PI()/4*($D133/1000)^2)))</f>
        <v>26.405199060578074</v>
      </c>
      <c r="CS133" s="24" t="e">
        <f t="shared" si="58"/>
        <v>#DIV/0!</v>
      </c>
      <c r="CT133" s="24" t="e">
        <f t="shared" si="59"/>
        <v>#DIV/0!</v>
      </c>
      <c r="CU133" s="24" t="e">
        <f t="shared" si="60"/>
        <v>#DIV/0!</v>
      </c>
      <c r="CV133" s="24" t="e">
        <f t="shared" si="61"/>
        <v>#DIV/0!</v>
      </c>
      <c r="CW133" s="24" t="e">
        <f t="shared" si="62"/>
        <v>#DIV/0!</v>
      </c>
      <c r="CX133" s="24" t="e">
        <f t="shared" si="63"/>
        <v>#DIV/0!</v>
      </c>
      <c r="CY133" s="24" t="e">
        <f t="shared" si="64"/>
        <v>#DIV/0!</v>
      </c>
      <c r="CZ133" s="24" t="e">
        <f t="shared" si="65"/>
        <v>#DIV/0!</v>
      </c>
      <c r="DA133" s="24" t="e">
        <f>10*LOG10(IF(CS133="",0,POWER(10,((CS133+'ModelParams Lw'!$O$4)/10))) +IF(CT133="",0,POWER(10,((CT133+'ModelParams Lw'!$P$4)/10))) +IF(CU133="",0,POWER(10,((CU133+'ModelParams Lw'!$Q$4)/10))) +IF(CV133="",0,POWER(10,((CV133+'ModelParams Lw'!$R$4)/10))) +IF(CW133="",0,POWER(10,((CW133+'ModelParams Lw'!$S$4)/10))) +IF(CX133="",0,POWER(10,((CX133+'ModelParams Lw'!$T$4)/10))) +IF(CY133="",0,POWER(10,((CY133+'ModelParams Lw'!$U$4)/10)))+IF(CZ133="",0,POWER(10,((CZ133+'ModelParams Lw'!$V$4)/10))))</f>
        <v>#DIV/0!</v>
      </c>
      <c r="DB133" s="24" t="e">
        <f t="shared" ref="DB133:DB196" si="82">MAX(DC133:DJ133)</f>
        <v>#DIV/0!</v>
      </c>
      <c r="DC133" s="24" t="e">
        <f>(CS133-'ModelParams Lw'!$O$10)/'ModelParams Lw'!$O$11</f>
        <v>#DIV/0!</v>
      </c>
      <c r="DD133" s="24" t="e">
        <f>(CT133-'ModelParams Lw'!$P$10)/'ModelParams Lw'!$P$11</f>
        <v>#DIV/0!</v>
      </c>
      <c r="DE133" s="24" t="e">
        <f>(CU133-'ModelParams Lw'!$Q$10)/'ModelParams Lw'!$Q$11</f>
        <v>#DIV/0!</v>
      </c>
      <c r="DF133" s="24" t="e">
        <f>(CV133-'ModelParams Lw'!$R$10)/'ModelParams Lw'!$R$11</f>
        <v>#DIV/0!</v>
      </c>
      <c r="DG133" s="24" t="e">
        <f>(CW133-'ModelParams Lw'!$S$10)/'ModelParams Lw'!$S$11</f>
        <v>#DIV/0!</v>
      </c>
      <c r="DH133" s="24" t="e">
        <f>(CX133-'ModelParams Lw'!$T$10)/'ModelParams Lw'!$T$11</f>
        <v>#DIV/0!</v>
      </c>
      <c r="DI133" s="24" t="e">
        <f>(CY133-'ModelParams Lw'!$U$10)/'ModelParams Lw'!$U$11</f>
        <v>#DIV/0!</v>
      </c>
      <c r="DJ133" s="24" t="e">
        <f>(CZ133-'ModelParams Lw'!$V$10)/'ModelParams Lw'!$V$11</f>
        <v>#DIV/0!</v>
      </c>
    </row>
    <row r="134" spans="1:114">
      <c r="A134" s="12">
        <f>Calcul!B136</f>
        <v>0</v>
      </c>
      <c r="B134" s="12">
        <f t="shared" si="66"/>
        <v>0</v>
      </c>
      <c r="C134" s="12">
        <f>Calcul!C136</f>
        <v>0</v>
      </c>
      <c r="D134" s="12">
        <f>Calcul!D139</f>
        <v>0</v>
      </c>
      <c r="E134" s="12">
        <f t="shared" si="67"/>
        <v>400</v>
      </c>
      <c r="F134" s="12">
        <f t="shared" si="68"/>
        <v>900</v>
      </c>
      <c r="G134" s="12" t="e">
        <f t="shared" si="69"/>
        <v>#DIV/0!</v>
      </c>
      <c r="H134" s="24" t="e">
        <f t="shared" si="70"/>
        <v>#DIV/0!</v>
      </c>
      <c r="I134" s="24">
        <f>'ModelParams Lw'!$B$6*EXP('ModelParams Lw'!$C$6*D134)</f>
        <v>-0.98585217513044054</v>
      </c>
      <c r="J134" s="24">
        <f>'ModelParams Lw'!$B$7*D134^2+'ModelParams Lw'!$C$7*D134+'ModelParams Lw'!$D$7</f>
        <v>-7.1</v>
      </c>
      <c r="K134" s="24">
        <f>'ModelParams Lw'!$B$8*D134^2+'ModelParams Lw'!$C$8*D134+'ModelParams Lw'!$D$8</f>
        <v>46.485999999999997</v>
      </c>
      <c r="L134" s="21" t="e">
        <f t="shared" si="56"/>
        <v>#DIV/0!</v>
      </c>
      <c r="M134" s="21" t="e">
        <f t="shared" si="57"/>
        <v>#DIV/0!</v>
      </c>
      <c r="N134" s="21" t="e">
        <f t="shared" si="57"/>
        <v>#DIV/0!</v>
      </c>
      <c r="O134" s="21" t="e">
        <f t="shared" si="57"/>
        <v>#DIV/0!</v>
      </c>
      <c r="P134" s="21" t="e">
        <f t="shared" si="57"/>
        <v>#DIV/0!</v>
      </c>
      <c r="Q134" s="21" t="e">
        <f t="shared" si="57"/>
        <v>#DIV/0!</v>
      </c>
      <c r="R134" s="21" t="e">
        <f t="shared" si="57"/>
        <v>#DIV/0!</v>
      </c>
      <c r="S134" s="21" t="e">
        <f t="shared" si="57"/>
        <v>#DIV/0!</v>
      </c>
      <c r="T134" s="24" t="e">
        <f>'ModelParams Lw'!$B$3+'ModelParams Lw'!$B$4*LOG10($B134/3600/(PI()/4*($D134/1000)^2))+'ModelParams Lw'!$B$5*LOG10(2*$H134/(1.2*($B134/3600/(PI()/4*($D134/1000)^2))^2))+10*LOG10($D134/1000)+L134</f>
        <v>#DIV/0!</v>
      </c>
      <c r="U134" s="24" t="e">
        <f>'ModelParams Lw'!$B$3+'ModelParams Lw'!$B$4*LOG10($B134/3600/(PI()/4*($D134/1000)^2))+'ModelParams Lw'!$B$5*LOG10(2*$H134/(1.2*($B134/3600/(PI()/4*($D134/1000)^2))^2))+10*LOG10($D134/1000)+M134</f>
        <v>#DIV/0!</v>
      </c>
      <c r="V134" s="24" t="e">
        <f>'ModelParams Lw'!$B$3+'ModelParams Lw'!$B$4*LOG10($B134/3600/(PI()/4*($D134/1000)^2))+'ModelParams Lw'!$B$5*LOG10(2*$H134/(1.2*($B134/3600/(PI()/4*($D134/1000)^2))^2))+10*LOG10($D134/1000)+N134</f>
        <v>#DIV/0!</v>
      </c>
      <c r="W134" s="24" t="e">
        <f>'ModelParams Lw'!$B$3+'ModelParams Lw'!$B$4*LOG10($B134/3600/(PI()/4*($D134/1000)^2))+'ModelParams Lw'!$B$5*LOG10(2*$H134/(1.2*($B134/3600/(PI()/4*($D134/1000)^2))^2))+10*LOG10($D134/1000)+O134</f>
        <v>#DIV/0!</v>
      </c>
      <c r="X134" s="24" t="e">
        <f>'ModelParams Lw'!$B$3+'ModelParams Lw'!$B$4*LOG10($B134/3600/(PI()/4*($D134/1000)^2))+'ModelParams Lw'!$B$5*LOG10(2*$H134/(1.2*($B134/3600/(PI()/4*($D134/1000)^2))^2))+10*LOG10($D134/1000)+P134</f>
        <v>#DIV/0!</v>
      </c>
      <c r="Y134" s="24" t="e">
        <f>'ModelParams Lw'!$B$3+'ModelParams Lw'!$B$4*LOG10($B134/3600/(PI()/4*($D134/1000)^2))+'ModelParams Lw'!$B$5*LOG10(2*$H134/(1.2*($B134/3600/(PI()/4*($D134/1000)^2))^2))+10*LOG10($D134/1000)+Q134</f>
        <v>#DIV/0!</v>
      </c>
      <c r="Z134" s="24" t="e">
        <f>'ModelParams Lw'!$B$3+'ModelParams Lw'!$B$4*LOG10($B134/3600/(PI()/4*($D134/1000)^2))+'ModelParams Lw'!$B$5*LOG10(2*$H134/(1.2*($B134/3600/(PI()/4*($D134/1000)^2))^2))+10*LOG10($D134/1000)+R134</f>
        <v>#DIV/0!</v>
      </c>
      <c r="AA134" s="24" t="e">
        <f>'ModelParams Lw'!$B$3+'ModelParams Lw'!$B$4*LOG10($B134/3600/(PI()/4*($D134/1000)^2))+'ModelParams Lw'!$B$5*LOG10(2*$H134/(1.2*($B134/3600/(PI()/4*($D134/1000)^2))^2))+10*LOG10($D134/1000)+S134</f>
        <v>#DIV/0!</v>
      </c>
      <c r="AB134" s="24" t="e">
        <f>10*LOG10(IF(T134="",0,POWER(10,((T134+'ModelParams Lw'!$O$4)/10))) +IF(U134="",0,POWER(10,((U134+'ModelParams Lw'!$P$4)/10))) +IF(V134="",0,POWER(10,((V134+'ModelParams Lw'!$Q$4)/10))) +IF(W134="",0,POWER(10,((W134+'ModelParams Lw'!$R$4)/10))) +IF(X134="",0,POWER(10,((X134+'ModelParams Lw'!$S$4)/10))) +IF(Y134="",0,POWER(10,((Y134+'ModelParams Lw'!$T$4)/10))) +IF(Z134="",0,POWER(10,((Z134+'ModelParams Lw'!$U$4)/10)))+IF(AA134="",0,POWER(10,((AA134+'ModelParams Lw'!$V$4)/10))))</f>
        <v>#DIV/0!</v>
      </c>
      <c r="AC134" s="24" t="e">
        <f t="shared" si="71"/>
        <v>#DIV/0!</v>
      </c>
      <c r="AD134" s="24" t="e">
        <f>(T134-'ModelParams Lw'!O$10)/'ModelParams Lw'!O$11</f>
        <v>#DIV/0!</v>
      </c>
      <c r="AE134" s="24" t="e">
        <f>(U134-'ModelParams Lw'!P$10)/'ModelParams Lw'!P$11</f>
        <v>#DIV/0!</v>
      </c>
      <c r="AF134" s="24" t="e">
        <f>(V134-'ModelParams Lw'!Q$10)/'ModelParams Lw'!Q$11</f>
        <v>#DIV/0!</v>
      </c>
      <c r="AG134" s="24" t="e">
        <f>(W134-'ModelParams Lw'!R$10)/'ModelParams Lw'!R$11</f>
        <v>#DIV/0!</v>
      </c>
      <c r="AH134" s="24" t="e">
        <f>(X134-'ModelParams Lw'!S$10)/'ModelParams Lw'!S$11</f>
        <v>#DIV/0!</v>
      </c>
      <c r="AI134" s="24" t="e">
        <f>(Y134-'ModelParams Lw'!T$10)/'ModelParams Lw'!T$11</f>
        <v>#DIV/0!</v>
      </c>
      <c r="AJ134" s="24" t="e">
        <f>(Z134-'ModelParams Lw'!U$10)/'ModelParams Lw'!U$11</f>
        <v>#DIV/0!</v>
      </c>
      <c r="AK134" s="24" t="e">
        <f>(AA134-'ModelParams Lw'!V$10)/'ModelParams Lw'!V$11</f>
        <v>#DIV/0!</v>
      </c>
      <c r="AL134" s="24" t="e">
        <f t="shared" si="72"/>
        <v>#DIV/0!</v>
      </c>
      <c r="AM134" s="24" t="e">
        <f>LOOKUP($G134,SilencerParams!$E$3:$E$98,SilencerParams!K$3:K$98)</f>
        <v>#DIV/0!</v>
      </c>
      <c r="AN134" s="24" t="e">
        <f>LOOKUP($G134,SilencerParams!$E$3:$E$98,SilencerParams!L$3:L$98)</f>
        <v>#DIV/0!</v>
      </c>
      <c r="AO134" s="24" t="e">
        <f>LOOKUP($G134,SilencerParams!$E$3:$E$98,SilencerParams!M$3:M$98)</f>
        <v>#DIV/0!</v>
      </c>
      <c r="AP134" s="24" t="e">
        <f>LOOKUP($G134,SilencerParams!$E$3:$E$98,SilencerParams!N$3:N$98)</f>
        <v>#DIV/0!</v>
      </c>
      <c r="AQ134" s="24" t="e">
        <f>LOOKUP($G134,SilencerParams!$E$3:$E$98,SilencerParams!O$3:O$98)</f>
        <v>#DIV/0!</v>
      </c>
      <c r="AR134" s="24" t="e">
        <f>LOOKUP($G134,SilencerParams!$E$3:$E$98,SilencerParams!P$3:P$98)</f>
        <v>#DIV/0!</v>
      </c>
      <c r="AS134" s="24" t="e">
        <f>LOOKUP($G134,SilencerParams!$E$3:$E$98,SilencerParams!Q$3:Q$98)</f>
        <v>#DIV/0!</v>
      </c>
      <c r="AT134" s="24" t="e">
        <f>LOOKUP($G134,SilencerParams!$E$3:$E$98,SilencerParams!R$3:R$98)</f>
        <v>#DIV/0!</v>
      </c>
      <c r="AU134" s="151" t="e">
        <f>LOOKUP($G134,SilencerParams!$E$3:$E$98,SilencerParams!S$3:S$98)</f>
        <v>#DIV/0!</v>
      </c>
      <c r="AV134" s="151" t="e">
        <f>LOOKUP($G134,SilencerParams!$E$3:$E$98,SilencerParams!T$3:T$98)</f>
        <v>#DIV/0!</v>
      </c>
      <c r="AW134" s="151" t="e">
        <f>LOOKUP($G134,SilencerParams!$E$3:$E$98,SilencerParams!U$3:U$98)</f>
        <v>#DIV/0!</v>
      </c>
      <c r="AX134" s="151" t="e">
        <f>LOOKUP($G134,SilencerParams!$E$3:$E$98,SilencerParams!V$3:V$98)</f>
        <v>#DIV/0!</v>
      </c>
      <c r="AY134" s="151" t="e">
        <f>LOOKUP($G134,SilencerParams!$E$3:$E$98,SilencerParams!W$3:W$98)</f>
        <v>#DIV/0!</v>
      </c>
      <c r="AZ134" s="151" t="e">
        <f>LOOKUP($G134,SilencerParams!$E$3:$E$98,SilencerParams!X$3:X$98)</f>
        <v>#DIV/0!</v>
      </c>
      <c r="BA134" s="151" t="e">
        <f>LOOKUP($G134,SilencerParams!$E$3:$E$98,SilencerParams!Y$3:Y$98)</f>
        <v>#DIV/0!</v>
      </c>
      <c r="BB134" s="151" t="e">
        <f>LOOKUP($G134,SilencerParams!$E$3:$E$98,SilencerParams!Z$3:Z$98)</f>
        <v>#DIV/0!</v>
      </c>
      <c r="BC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S$3:S$98)</f>
        <v>#DIV/0!</v>
      </c>
      <c r="BD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T$3:T$98)</f>
        <v>#DIV/0!</v>
      </c>
      <c r="BE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U$3:U$98)</f>
        <v>#DIV/0!</v>
      </c>
      <c r="BF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V$3:V$98)</f>
        <v>#DIV/0!</v>
      </c>
      <c r="BG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W$3:W$98)</f>
        <v>#DIV/0!</v>
      </c>
      <c r="BH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X$3:X$98)</f>
        <v>#DIV/0!</v>
      </c>
      <c r="BI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Y$3:Y$98)</f>
        <v>#DIV/0!</v>
      </c>
      <c r="BJ134" s="151" t="e">
        <f>LOOKUP(IF(MROUND($AL134,2)&lt;=$AL134,CONCATENATE($D134,IF($F134&gt;=1000,$F134,CONCATENATE(0,$F134)),CONCATENATE(0,MROUND($AL134,2)+2)),CONCATENATE($D134,IF($F134&gt;=1000,$F134,CONCATENATE(0,$F134)),CONCATENATE(0,MROUND($AL134,2)-2))),SilencerParams!$E$3:$E$98,SilencerParams!Z$3:Z$98)</f>
        <v>#DIV/0!</v>
      </c>
      <c r="BK134" s="151" t="e">
        <f>IF($AL134&lt;2,LOOKUP(CONCATENATE($D134,IF($E134&gt;=1000,$E134,CONCATENATE(0,$E134)),"02"),SilencerParams!$E$3:$E$98,SilencerParams!S$3:S$98)/(LOG10(2)-LOG10(0.0001))*(LOG10($AL134)-LOG10(0.0001)),(BC134-AU134)/(LOG10(IF(MROUND($AL134,2)&lt;=$AL134,MROUND($AL134,2)+2,MROUND($AL134,2)-2))-LOG10(MROUND($AL134,2)))*(LOG10($AL134)-LOG10(MROUND($AL134,2)))+AU134)</f>
        <v>#DIV/0!</v>
      </c>
      <c r="BL134" s="151" t="e">
        <f>IF($AL134&lt;2,LOOKUP(CONCATENATE($D134,IF($E134&gt;=1000,$E134,CONCATENATE(0,$E134)),"02"),SilencerParams!$E$3:$E$98,SilencerParams!T$3:T$98)/(LOG10(2)-LOG10(0.0001))*(LOG10($AL134)-LOG10(0.0001)),(BD134-AV134)/(LOG10(IF(MROUND($AL134,2)&lt;=$AL134,MROUND($AL134,2)+2,MROUND($AL134,2)-2))-LOG10(MROUND($AL134,2)))*(LOG10($AL134)-LOG10(MROUND($AL134,2)))+AV134)</f>
        <v>#DIV/0!</v>
      </c>
      <c r="BM134" s="151" t="e">
        <f>IF($AL134&lt;2,LOOKUP(CONCATENATE($D134,IF($E134&gt;=1000,$E134,CONCATENATE(0,$E134)),"02"),SilencerParams!$E$3:$E$98,SilencerParams!U$3:U$98)/(LOG10(2)-LOG10(0.0001))*(LOG10($AL134)-LOG10(0.0001)),(BE134-AW134)/(LOG10(IF(MROUND($AL134,2)&lt;=$AL134,MROUND($AL134,2)+2,MROUND($AL134,2)-2))-LOG10(MROUND($AL134,2)))*(LOG10($AL134)-LOG10(MROUND($AL134,2)))+AW134)</f>
        <v>#DIV/0!</v>
      </c>
      <c r="BN134" s="151" t="e">
        <f>IF($AL134&lt;2,LOOKUP(CONCATENATE($D134,IF($E134&gt;=1000,$E134,CONCATENATE(0,$E134)),"02"),SilencerParams!$E$3:$E$98,SilencerParams!V$3:V$98)/(LOG10(2)-LOG10(0.0001))*(LOG10($AL134)-LOG10(0.0001)),(BF134-AX134)/(LOG10(IF(MROUND($AL134,2)&lt;=$AL134,MROUND($AL134,2)+2,MROUND($AL134,2)-2))-LOG10(MROUND($AL134,2)))*(LOG10($AL134)-LOG10(MROUND($AL134,2)))+AX134)</f>
        <v>#DIV/0!</v>
      </c>
      <c r="BO134" s="151" t="e">
        <f>IF($AL134&lt;2,LOOKUP(CONCATENATE($D134,IF($E134&gt;=1000,$E134,CONCATENATE(0,$E134)),"02"),SilencerParams!$E$3:$E$98,SilencerParams!W$3:W$98)/(LOG10(2)-LOG10(0.0001))*(LOG10($AL134)-LOG10(0.0001)),(BG134-AY134)/(LOG10(IF(MROUND($AL134,2)&lt;=$AL134,MROUND($AL134,2)+2,MROUND($AL134,2)-2))-LOG10(MROUND($AL134,2)))*(LOG10($AL134)-LOG10(MROUND($AL134,2)))+AY134)</f>
        <v>#DIV/0!</v>
      </c>
      <c r="BP134" s="151" t="e">
        <f>IF($AL134&lt;2,LOOKUP(CONCATENATE($D134,IF($E134&gt;=1000,$E134,CONCATENATE(0,$E134)),"02"),SilencerParams!$E$3:$E$98,SilencerParams!X$3:X$98)/(LOG10(2)-LOG10(0.0001))*(LOG10($AL134)-LOG10(0.0001)),(BH134-AZ134)/(LOG10(IF(MROUND($AL134,2)&lt;=$AL134,MROUND($AL134,2)+2,MROUND($AL134,2)-2))-LOG10(MROUND($AL134,2)))*(LOG10($AL134)-LOG10(MROUND($AL134,2)))+AZ134)</f>
        <v>#DIV/0!</v>
      </c>
      <c r="BQ134" s="151" t="e">
        <f>IF($AL134&lt;2,LOOKUP(CONCATENATE($D134,IF($E134&gt;=1000,$E134,CONCATENATE(0,$E134)),"02"),SilencerParams!$E$3:$E$98,SilencerParams!Y$3:Y$98)/(LOG10(2)-LOG10(0.0001))*(LOG10($AL134)-LOG10(0.0001)),(BI134-BA134)/(LOG10(IF(MROUND($AL134,2)&lt;=$AL134,MROUND($AL134,2)+2,MROUND($AL134,2)-2))-LOG10(MROUND($AL134,2)))*(LOG10($AL134)-LOG10(MROUND($AL134,2)))+BA134)</f>
        <v>#DIV/0!</v>
      </c>
      <c r="BR134" s="151" t="e">
        <f>IF($AL134&lt;2,LOOKUP(CONCATENATE($D134,IF($E134&gt;=1000,$E134,CONCATENATE(0,$E134)),"02"),SilencerParams!$E$3:$E$98,SilencerParams!Z$3:Z$98)/(LOG10(2)-LOG10(0.0001))*(LOG10($AL134)-LOG10(0.0001)),(BJ134-BB134)/(LOG10(IF(MROUND($AL134,2)&lt;=$AL134,MROUND($AL134,2)+2,MROUND($AL134,2)-2))-LOG10(MROUND($AL134,2)))*(LOG10($AL134)-LOG10(MROUND($AL134,2)))+BB134)</f>
        <v>#DIV/0!</v>
      </c>
      <c r="BS134" s="24" t="e">
        <f t="shared" si="73"/>
        <v>#DIV/0!</v>
      </c>
      <c r="BT134" s="24" t="e">
        <f t="shared" si="74"/>
        <v>#DIV/0!</v>
      </c>
      <c r="BU134" s="24" t="e">
        <f t="shared" si="75"/>
        <v>#DIV/0!</v>
      </c>
      <c r="BV134" s="24" t="e">
        <f t="shared" si="76"/>
        <v>#DIV/0!</v>
      </c>
      <c r="BW134" s="24" t="e">
        <f t="shared" si="77"/>
        <v>#DIV/0!</v>
      </c>
      <c r="BX134" s="24" t="e">
        <f t="shared" si="78"/>
        <v>#DIV/0!</v>
      </c>
      <c r="BY134" s="24" t="e">
        <f t="shared" si="79"/>
        <v>#DIV/0!</v>
      </c>
      <c r="BZ134" s="24" t="e">
        <f t="shared" si="80"/>
        <v>#DIV/0!</v>
      </c>
      <c r="CA134" s="24" t="e">
        <f>10*LOG10(IF(BS134="",0,POWER(10,((BS134+'ModelParams Lw'!$O$4)/10))) +IF(BT134="",0,POWER(10,((BT134+'ModelParams Lw'!$P$4)/10))) +IF(BU134="",0,POWER(10,((BU134+'ModelParams Lw'!$Q$4)/10))) +IF(BV134="",0,POWER(10,((BV134+'ModelParams Lw'!$R$4)/10))) +IF(BW134="",0,POWER(10,((BW134+'ModelParams Lw'!$S$4)/10))) +IF(BX134="",0,POWER(10,((BX134+'ModelParams Lw'!$T$4)/10))) +IF(BY134="",0,POWER(10,((BY134+'ModelParams Lw'!$U$4)/10)))+IF(BZ134="",0,POWER(10,((BZ134+'ModelParams Lw'!$V$4)/10))))</f>
        <v>#DIV/0!</v>
      </c>
      <c r="CB134" s="24" t="e">
        <f t="shared" si="81"/>
        <v>#DIV/0!</v>
      </c>
      <c r="CC134" s="24" t="e">
        <f>(BS134-'ModelParams Lw'!O$10)/'ModelParams Lw'!O$11</f>
        <v>#DIV/0!</v>
      </c>
      <c r="CD134" s="24" t="e">
        <f>(BT134-'ModelParams Lw'!P$10)/'ModelParams Lw'!P$11</f>
        <v>#DIV/0!</v>
      </c>
      <c r="CE134" s="24" t="e">
        <f>(BU134-'ModelParams Lw'!Q$10)/'ModelParams Lw'!Q$11</f>
        <v>#DIV/0!</v>
      </c>
      <c r="CF134" s="24" t="e">
        <f>(BV134-'ModelParams Lw'!R$10)/'ModelParams Lw'!R$11</f>
        <v>#DIV/0!</v>
      </c>
      <c r="CG134" s="24" t="e">
        <f>(BW134-'ModelParams Lw'!S$10)/'ModelParams Lw'!S$11</f>
        <v>#DIV/0!</v>
      </c>
      <c r="CH134" s="24" t="e">
        <f>(BX134-'ModelParams Lw'!T$10)/'ModelParams Lw'!T$11</f>
        <v>#DIV/0!</v>
      </c>
      <c r="CI134" s="24" t="e">
        <f>(BY134-'ModelParams Lw'!U$10)/'ModelParams Lw'!U$11</f>
        <v>#DIV/0!</v>
      </c>
      <c r="CJ134" s="24" t="e">
        <f>(BZ134-'ModelParams Lw'!V$10)/'ModelParams Lw'!V$11</f>
        <v>#DIV/0!</v>
      </c>
      <c r="CK134" s="24">
        <f>IF(Calcul!$E139="SW",'ModelParams Lw'!C$18+'ModelParams Lw'!C$19*LOG(CK$3)+'ModelParams Lw'!C$20*(PI()/4*($D134/1000)^2),IF('ModelParams Lw'!C$21+'ModelParams Lw'!C$22*LOG(CK$3)+'ModelParams Lw'!C$23*(PI()/4*($D134/1000)^2)&lt;'ModelParams Lw'!C$18+'ModelParams Lw'!C$19*LOG(CK$3)+'ModelParams Lw'!C$20*(PI()/4*($D134/1000)^2),'ModelParams Lw'!C$18+'ModelParams Lw'!C$19*LOG(CK$3)+'ModelParams Lw'!C$20*(PI()/4*($D134/1000)^2),'ModelParams Lw'!C$21+'ModelParams Lw'!C$22*LOG(CK$3)+'ModelParams Lw'!C$23*(PI()/4*($D134/1000)^2)))</f>
        <v>31.246735224896717</v>
      </c>
      <c r="CL134" s="24">
        <f>IF(Calcul!$E139="SW",'ModelParams Lw'!D$18+'ModelParams Lw'!D$19*LOG(CL$3)+'ModelParams Lw'!D$20*(PI()/4*($D134/1000)^2),IF('ModelParams Lw'!D$21+'ModelParams Lw'!D$22*LOG(CL$3)+'ModelParams Lw'!D$23*(PI()/4*($D134/1000)^2)&lt;'ModelParams Lw'!D$18+'ModelParams Lw'!D$19*LOG(CL$3)+'ModelParams Lw'!D$20*(PI()/4*($D134/1000)^2),'ModelParams Lw'!D$18+'ModelParams Lw'!D$19*LOG(CL$3)+'ModelParams Lw'!D$20*(PI()/4*($D134/1000)^2),'ModelParams Lw'!D$21+'ModelParams Lw'!D$22*LOG(CL$3)+'ModelParams Lw'!D$23*(PI()/4*($D134/1000)^2)))</f>
        <v>39.203910379364636</v>
      </c>
      <c r="CM134" s="24">
        <f>IF(Calcul!$E139="SW",'ModelParams Lw'!E$18+'ModelParams Lw'!E$19*LOG(CM$3)+'ModelParams Lw'!E$20*(PI()/4*($D134/1000)^2),IF('ModelParams Lw'!E$21+'ModelParams Lw'!E$22*LOG(CM$3)+'ModelParams Lw'!E$23*(PI()/4*($D134/1000)^2)&lt;'ModelParams Lw'!E$18+'ModelParams Lw'!E$19*LOG(CM$3)+'ModelParams Lw'!E$20*(PI()/4*($D134/1000)^2),'ModelParams Lw'!E$18+'ModelParams Lw'!E$19*LOG(CM$3)+'ModelParams Lw'!E$20*(PI()/4*($D134/1000)^2),'ModelParams Lw'!E$21+'ModelParams Lw'!E$22*LOG(CM$3)+'ModelParams Lw'!E$23*(PI()/4*($D134/1000)^2)))</f>
        <v>38.761096154158118</v>
      </c>
      <c r="CN134" s="24">
        <f>IF(Calcul!$E139="SW",'ModelParams Lw'!F$18+'ModelParams Lw'!F$19*LOG(CN$3)+'ModelParams Lw'!F$20*(PI()/4*($D134/1000)^2),IF('ModelParams Lw'!F$21+'ModelParams Lw'!F$22*LOG(CN$3)+'ModelParams Lw'!F$23*(PI()/4*($D134/1000)^2)&lt;'ModelParams Lw'!F$18+'ModelParams Lw'!F$19*LOG(CN$3)+'ModelParams Lw'!F$20*(PI()/4*($D134/1000)^2),'ModelParams Lw'!F$18+'ModelParams Lw'!F$19*LOG(CN$3)+'ModelParams Lw'!F$20*(PI()/4*($D134/1000)^2),'ModelParams Lw'!F$21+'ModelParams Lw'!F$22*LOG(CN$3)+'ModelParams Lw'!F$23*(PI()/4*($D134/1000)^2)))</f>
        <v>42.457901012674256</v>
      </c>
      <c r="CO134" s="24">
        <f>IF(Calcul!$E139="SW",'ModelParams Lw'!G$18+'ModelParams Lw'!G$19*LOG(CO$3)+'ModelParams Lw'!G$20*(PI()/4*($D134/1000)^2),IF('ModelParams Lw'!G$21+'ModelParams Lw'!G$22*LOG(CO$3)+'ModelParams Lw'!G$23*(PI()/4*($D134/1000)^2)&lt;'ModelParams Lw'!G$18+'ModelParams Lw'!G$19*LOG(CO$3)+'ModelParams Lw'!G$20*(PI()/4*($D134/1000)^2),'ModelParams Lw'!G$18+'ModelParams Lw'!G$19*LOG(CO$3)+'ModelParams Lw'!G$20*(PI()/4*($D134/1000)^2),'ModelParams Lw'!G$21+'ModelParams Lw'!G$22*LOG(CO$3)+'ModelParams Lw'!G$23*(PI()/4*($D134/1000)^2)))</f>
        <v>39.983812335865188</v>
      </c>
      <c r="CP134" s="24">
        <f>IF(Calcul!$E139="SW",'ModelParams Lw'!H$18+'ModelParams Lw'!H$19*LOG(CP$3)+'ModelParams Lw'!H$20*(PI()/4*($D134/1000)^2),IF('ModelParams Lw'!H$21+'ModelParams Lw'!H$22*LOG(CP$3)+'ModelParams Lw'!H$23*(PI()/4*($D134/1000)^2)&lt;'ModelParams Lw'!H$18+'ModelParams Lw'!H$19*LOG(CP$3)+'ModelParams Lw'!H$20*(PI()/4*($D134/1000)^2),'ModelParams Lw'!H$18+'ModelParams Lw'!H$19*LOG(CP$3)+'ModelParams Lw'!H$20*(PI()/4*($D134/1000)^2),'ModelParams Lw'!H$21+'ModelParams Lw'!H$22*LOG(CP$3)+'ModelParams Lw'!H$23*(PI()/4*($D134/1000)^2)))</f>
        <v>40.306137042572608</v>
      </c>
      <c r="CQ134" s="24">
        <f>IF(Calcul!$E139="SW",'ModelParams Lw'!I$18+'ModelParams Lw'!I$19*LOG(CQ$3)+'ModelParams Lw'!I$20*(PI()/4*($D134/1000)^2),IF('ModelParams Lw'!I$21+'ModelParams Lw'!I$22*LOG(CQ$3)+'ModelParams Lw'!I$23*(PI()/4*($D134/1000)^2)&lt;'ModelParams Lw'!I$18+'ModelParams Lw'!I$19*LOG(CQ$3)+'ModelParams Lw'!I$20*(PI()/4*($D134/1000)^2),'ModelParams Lw'!I$18+'ModelParams Lw'!I$19*LOG(CQ$3)+'ModelParams Lw'!I$20*(PI()/4*($D134/1000)^2),'ModelParams Lw'!I$21+'ModelParams Lw'!I$22*LOG(CQ$3)+'ModelParams Lw'!I$23*(PI()/4*($D134/1000)^2)))</f>
        <v>35.604370798776131</v>
      </c>
      <c r="CR134" s="24">
        <f>IF(Calcul!$E139="SW",'ModelParams Lw'!J$18+'ModelParams Lw'!J$19*LOG(CR$3)+'ModelParams Lw'!J$20*(PI()/4*($D134/1000)^2),IF('ModelParams Lw'!J$21+'ModelParams Lw'!J$22*LOG(CR$3)+'ModelParams Lw'!J$23*(PI()/4*($D134/1000)^2)&lt;'ModelParams Lw'!J$18+'ModelParams Lw'!J$19*LOG(CR$3)+'ModelParams Lw'!J$20*(PI()/4*($D134/1000)^2),'ModelParams Lw'!J$18+'ModelParams Lw'!J$19*LOG(CR$3)+'ModelParams Lw'!J$20*(PI()/4*($D134/1000)^2),'ModelParams Lw'!J$21+'ModelParams Lw'!J$22*LOG(CR$3)+'ModelParams Lw'!J$23*(PI()/4*($D134/1000)^2)))</f>
        <v>26.405199060578074</v>
      </c>
      <c r="CS134" s="24" t="e">
        <f t="shared" si="58"/>
        <v>#DIV/0!</v>
      </c>
      <c r="CT134" s="24" t="e">
        <f t="shared" si="59"/>
        <v>#DIV/0!</v>
      </c>
      <c r="CU134" s="24" t="e">
        <f t="shared" si="60"/>
        <v>#DIV/0!</v>
      </c>
      <c r="CV134" s="24" t="e">
        <f t="shared" si="61"/>
        <v>#DIV/0!</v>
      </c>
      <c r="CW134" s="24" t="e">
        <f t="shared" si="62"/>
        <v>#DIV/0!</v>
      </c>
      <c r="CX134" s="24" t="e">
        <f t="shared" si="63"/>
        <v>#DIV/0!</v>
      </c>
      <c r="CY134" s="24" t="e">
        <f t="shared" si="64"/>
        <v>#DIV/0!</v>
      </c>
      <c r="CZ134" s="24" t="e">
        <f t="shared" si="65"/>
        <v>#DIV/0!</v>
      </c>
      <c r="DA134" s="24" t="e">
        <f>10*LOG10(IF(CS134="",0,POWER(10,((CS134+'ModelParams Lw'!$O$4)/10))) +IF(CT134="",0,POWER(10,((CT134+'ModelParams Lw'!$P$4)/10))) +IF(CU134="",0,POWER(10,((CU134+'ModelParams Lw'!$Q$4)/10))) +IF(CV134="",0,POWER(10,((CV134+'ModelParams Lw'!$R$4)/10))) +IF(CW134="",0,POWER(10,((CW134+'ModelParams Lw'!$S$4)/10))) +IF(CX134="",0,POWER(10,((CX134+'ModelParams Lw'!$T$4)/10))) +IF(CY134="",0,POWER(10,((CY134+'ModelParams Lw'!$U$4)/10)))+IF(CZ134="",0,POWER(10,((CZ134+'ModelParams Lw'!$V$4)/10))))</f>
        <v>#DIV/0!</v>
      </c>
      <c r="DB134" s="24" t="e">
        <f t="shared" si="82"/>
        <v>#DIV/0!</v>
      </c>
      <c r="DC134" s="24" t="e">
        <f>(CS134-'ModelParams Lw'!$O$10)/'ModelParams Lw'!$O$11</f>
        <v>#DIV/0!</v>
      </c>
      <c r="DD134" s="24" t="e">
        <f>(CT134-'ModelParams Lw'!$P$10)/'ModelParams Lw'!$P$11</f>
        <v>#DIV/0!</v>
      </c>
      <c r="DE134" s="24" t="e">
        <f>(CU134-'ModelParams Lw'!$Q$10)/'ModelParams Lw'!$Q$11</f>
        <v>#DIV/0!</v>
      </c>
      <c r="DF134" s="24" t="e">
        <f>(CV134-'ModelParams Lw'!$R$10)/'ModelParams Lw'!$R$11</f>
        <v>#DIV/0!</v>
      </c>
      <c r="DG134" s="24" t="e">
        <f>(CW134-'ModelParams Lw'!$S$10)/'ModelParams Lw'!$S$11</f>
        <v>#DIV/0!</v>
      </c>
      <c r="DH134" s="24" t="e">
        <f>(CX134-'ModelParams Lw'!$T$10)/'ModelParams Lw'!$T$11</f>
        <v>#DIV/0!</v>
      </c>
      <c r="DI134" s="24" t="e">
        <f>(CY134-'ModelParams Lw'!$U$10)/'ModelParams Lw'!$U$11</f>
        <v>#DIV/0!</v>
      </c>
      <c r="DJ134" s="24" t="e">
        <f>(CZ134-'ModelParams Lw'!$V$10)/'ModelParams Lw'!$V$11</f>
        <v>#DIV/0!</v>
      </c>
    </row>
    <row r="135" spans="1:114">
      <c r="A135" s="12">
        <f>Calcul!B137</f>
        <v>0</v>
      </c>
      <c r="B135" s="12">
        <f t="shared" si="66"/>
        <v>0</v>
      </c>
      <c r="C135" s="12">
        <f>Calcul!C137</f>
        <v>0</v>
      </c>
      <c r="D135" s="12">
        <f>Calcul!D140</f>
        <v>0</v>
      </c>
      <c r="E135" s="12">
        <f t="shared" si="67"/>
        <v>400</v>
      </c>
      <c r="F135" s="12">
        <f t="shared" si="68"/>
        <v>900</v>
      </c>
      <c r="G135" s="12" t="e">
        <f t="shared" si="69"/>
        <v>#DIV/0!</v>
      </c>
      <c r="H135" s="24" t="e">
        <f t="shared" si="70"/>
        <v>#DIV/0!</v>
      </c>
      <c r="I135" s="24">
        <f>'ModelParams Lw'!$B$6*EXP('ModelParams Lw'!$C$6*D135)</f>
        <v>-0.98585217513044054</v>
      </c>
      <c r="J135" s="24">
        <f>'ModelParams Lw'!$B$7*D135^2+'ModelParams Lw'!$C$7*D135+'ModelParams Lw'!$D$7</f>
        <v>-7.1</v>
      </c>
      <c r="K135" s="24">
        <f>'ModelParams Lw'!$B$8*D135^2+'ModelParams Lw'!$C$8*D135+'ModelParams Lw'!$D$8</f>
        <v>46.485999999999997</v>
      </c>
      <c r="L135" s="21" t="e">
        <f t="shared" si="56"/>
        <v>#DIV/0!</v>
      </c>
      <c r="M135" s="21" t="e">
        <f t="shared" si="57"/>
        <v>#DIV/0!</v>
      </c>
      <c r="N135" s="21" t="e">
        <f t="shared" si="57"/>
        <v>#DIV/0!</v>
      </c>
      <c r="O135" s="21" t="e">
        <f t="shared" si="57"/>
        <v>#DIV/0!</v>
      </c>
      <c r="P135" s="21" t="e">
        <f t="shared" si="57"/>
        <v>#DIV/0!</v>
      </c>
      <c r="Q135" s="21" t="e">
        <f t="shared" si="57"/>
        <v>#DIV/0!</v>
      </c>
      <c r="R135" s="21" t="e">
        <f t="shared" si="57"/>
        <v>#DIV/0!</v>
      </c>
      <c r="S135" s="21" t="e">
        <f t="shared" si="57"/>
        <v>#DIV/0!</v>
      </c>
      <c r="T135" s="24" t="e">
        <f>'ModelParams Lw'!$B$3+'ModelParams Lw'!$B$4*LOG10($B135/3600/(PI()/4*($D135/1000)^2))+'ModelParams Lw'!$B$5*LOG10(2*$H135/(1.2*($B135/3600/(PI()/4*($D135/1000)^2))^2))+10*LOG10($D135/1000)+L135</f>
        <v>#DIV/0!</v>
      </c>
      <c r="U135" s="24" t="e">
        <f>'ModelParams Lw'!$B$3+'ModelParams Lw'!$B$4*LOG10($B135/3600/(PI()/4*($D135/1000)^2))+'ModelParams Lw'!$B$5*LOG10(2*$H135/(1.2*($B135/3600/(PI()/4*($D135/1000)^2))^2))+10*LOG10($D135/1000)+M135</f>
        <v>#DIV/0!</v>
      </c>
      <c r="V135" s="24" t="e">
        <f>'ModelParams Lw'!$B$3+'ModelParams Lw'!$B$4*LOG10($B135/3600/(PI()/4*($D135/1000)^2))+'ModelParams Lw'!$B$5*LOG10(2*$H135/(1.2*($B135/3600/(PI()/4*($D135/1000)^2))^2))+10*LOG10($D135/1000)+N135</f>
        <v>#DIV/0!</v>
      </c>
      <c r="W135" s="24" t="e">
        <f>'ModelParams Lw'!$B$3+'ModelParams Lw'!$B$4*LOG10($B135/3600/(PI()/4*($D135/1000)^2))+'ModelParams Lw'!$B$5*LOG10(2*$H135/(1.2*($B135/3600/(PI()/4*($D135/1000)^2))^2))+10*LOG10($D135/1000)+O135</f>
        <v>#DIV/0!</v>
      </c>
      <c r="X135" s="24" t="e">
        <f>'ModelParams Lw'!$B$3+'ModelParams Lw'!$B$4*LOG10($B135/3600/(PI()/4*($D135/1000)^2))+'ModelParams Lw'!$B$5*LOG10(2*$H135/(1.2*($B135/3600/(PI()/4*($D135/1000)^2))^2))+10*LOG10($D135/1000)+P135</f>
        <v>#DIV/0!</v>
      </c>
      <c r="Y135" s="24" t="e">
        <f>'ModelParams Lw'!$B$3+'ModelParams Lw'!$B$4*LOG10($B135/3600/(PI()/4*($D135/1000)^2))+'ModelParams Lw'!$B$5*LOG10(2*$H135/(1.2*($B135/3600/(PI()/4*($D135/1000)^2))^2))+10*LOG10($D135/1000)+Q135</f>
        <v>#DIV/0!</v>
      </c>
      <c r="Z135" s="24" t="e">
        <f>'ModelParams Lw'!$B$3+'ModelParams Lw'!$B$4*LOG10($B135/3600/(PI()/4*($D135/1000)^2))+'ModelParams Lw'!$B$5*LOG10(2*$H135/(1.2*($B135/3600/(PI()/4*($D135/1000)^2))^2))+10*LOG10($D135/1000)+R135</f>
        <v>#DIV/0!</v>
      </c>
      <c r="AA135" s="24" t="e">
        <f>'ModelParams Lw'!$B$3+'ModelParams Lw'!$B$4*LOG10($B135/3600/(PI()/4*($D135/1000)^2))+'ModelParams Lw'!$B$5*LOG10(2*$H135/(1.2*($B135/3600/(PI()/4*($D135/1000)^2))^2))+10*LOG10($D135/1000)+S135</f>
        <v>#DIV/0!</v>
      </c>
      <c r="AB135" s="24" t="e">
        <f>10*LOG10(IF(T135="",0,POWER(10,((T135+'ModelParams Lw'!$O$4)/10))) +IF(U135="",0,POWER(10,((U135+'ModelParams Lw'!$P$4)/10))) +IF(V135="",0,POWER(10,((V135+'ModelParams Lw'!$Q$4)/10))) +IF(W135="",0,POWER(10,((W135+'ModelParams Lw'!$R$4)/10))) +IF(X135="",0,POWER(10,((X135+'ModelParams Lw'!$S$4)/10))) +IF(Y135="",0,POWER(10,((Y135+'ModelParams Lw'!$T$4)/10))) +IF(Z135="",0,POWER(10,((Z135+'ModelParams Lw'!$U$4)/10)))+IF(AA135="",0,POWER(10,((AA135+'ModelParams Lw'!$V$4)/10))))</f>
        <v>#DIV/0!</v>
      </c>
      <c r="AC135" s="24" t="e">
        <f t="shared" si="71"/>
        <v>#DIV/0!</v>
      </c>
      <c r="AD135" s="24" t="e">
        <f>(T135-'ModelParams Lw'!O$10)/'ModelParams Lw'!O$11</f>
        <v>#DIV/0!</v>
      </c>
      <c r="AE135" s="24" t="e">
        <f>(U135-'ModelParams Lw'!P$10)/'ModelParams Lw'!P$11</f>
        <v>#DIV/0!</v>
      </c>
      <c r="AF135" s="24" t="e">
        <f>(V135-'ModelParams Lw'!Q$10)/'ModelParams Lw'!Q$11</f>
        <v>#DIV/0!</v>
      </c>
      <c r="AG135" s="24" t="e">
        <f>(W135-'ModelParams Lw'!R$10)/'ModelParams Lw'!R$11</f>
        <v>#DIV/0!</v>
      </c>
      <c r="AH135" s="24" t="e">
        <f>(X135-'ModelParams Lw'!S$10)/'ModelParams Lw'!S$11</f>
        <v>#DIV/0!</v>
      </c>
      <c r="AI135" s="24" t="e">
        <f>(Y135-'ModelParams Lw'!T$10)/'ModelParams Lw'!T$11</f>
        <v>#DIV/0!</v>
      </c>
      <c r="AJ135" s="24" t="e">
        <f>(Z135-'ModelParams Lw'!U$10)/'ModelParams Lw'!U$11</f>
        <v>#DIV/0!</v>
      </c>
      <c r="AK135" s="24" t="e">
        <f>(AA135-'ModelParams Lw'!V$10)/'ModelParams Lw'!V$11</f>
        <v>#DIV/0!</v>
      </c>
      <c r="AL135" s="24" t="e">
        <f t="shared" si="72"/>
        <v>#DIV/0!</v>
      </c>
      <c r="AM135" s="24" t="e">
        <f>LOOKUP($G135,SilencerParams!$E$3:$E$98,SilencerParams!K$3:K$98)</f>
        <v>#DIV/0!</v>
      </c>
      <c r="AN135" s="24" t="e">
        <f>LOOKUP($G135,SilencerParams!$E$3:$E$98,SilencerParams!L$3:L$98)</f>
        <v>#DIV/0!</v>
      </c>
      <c r="AO135" s="24" t="e">
        <f>LOOKUP($G135,SilencerParams!$E$3:$E$98,SilencerParams!M$3:M$98)</f>
        <v>#DIV/0!</v>
      </c>
      <c r="AP135" s="24" t="e">
        <f>LOOKUP($G135,SilencerParams!$E$3:$E$98,SilencerParams!N$3:N$98)</f>
        <v>#DIV/0!</v>
      </c>
      <c r="AQ135" s="24" t="e">
        <f>LOOKUP($G135,SilencerParams!$E$3:$E$98,SilencerParams!O$3:O$98)</f>
        <v>#DIV/0!</v>
      </c>
      <c r="AR135" s="24" t="e">
        <f>LOOKUP($G135,SilencerParams!$E$3:$E$98,SilencerParams!P$3:P$98)</f>
        <v>#DIV/0!</v>
      </c>
      <c r="AS135" s="24" t="e">
        <f>LOOKUP($G135,SilencerParams!$E$3:$E$98,SilencerParams!Q$3:Q$98)</f>
        <v>#DIV/0!</v>
      </c>
      <c r="AT135" s="24" t="e">
        <f>LOOKUP($G135,SilencerParams!$E$3:$E$98,SilencerParams!R$3:R$98)</f>
        <v>#DIV/0!</v>
      </c>
      <c r="AU135" s="151" t="e">
        <f>LOOKUP($G135,SilencerParams!$E$3:$E$98,SilencerParams!S$3:S$98)</f>
        <v>#DIV/0!</v>
      </c>
      <c r="AV135" s="151" t="e">
        <f>LOOKUP($G135,SilencerParams!$E$3:$E$98,SilencerParams!T$3:T$98)</f>
        <v>#DIV/0!</v>
      </c>
      <c r="AW135" s="151" t="e">
        <f>LOOKUP($G135,SilencerParams!$E$3:$E$98,SilencerParams!U$3:U$98)</f>
        <v>#DIV/0!</v>
      </c>
      <c r="AX135" s="151" t="e">
        <f>LOOKUP($G135,SilencerParams!$E$3:$E$98,SilencerParams!V$3:V$98)</f>
        <v>#DIV/0!</v>
      </c>
      <c r="AY135" s="151" t="e">
        <f>LOOKUP($G135,SilencerParams!$E$3:$E$98,SilencerParams!W$3:W$98)</f>
        <v>#DIV/0!</v>
      </c>
      <c r="AZ135" s="151" t="e">
        <f>LOOKUP($G135,SilencerParams!$E$3:$E$98,SilencerParams!X$3:X$98)</f>
        <v>#DIV/0!</v>
      </c>
      <c r="BA135" s="151" t="e">
        <f>LOOKUP($G135,SilencerParams!$E$3:$E$98,SilencerParams!Y$3:Y$98)</f>
        <v>#DIV/0!</v>
      </c>
      <c r="BB135" s="151" t="e">
        <f>LOOKUP($G135,SilencerParams!$E$3:$E$98,SilencerParams!Z$3:Z$98)</f>
        <v>#DIV/0!</v>
      </c>
      <c r="BC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S$3:S$98)</f>
        <v>#DIV/0!</v>
      </c>
      <c r="BD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T$3:T$98)</f>
        <v>#DIV/0!</v>
      </c>
      <c r="BE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U$3:U$98)</f>
        <v>#DIV/0!</v>
      </c>
      <c r="BF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V$3:V$98)</f>
        <v>#DIV/0!</v>
      </c>
      <c r="BG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W$3:W$98)</f>
        <v>#DIV/0!</v>
      </c>
      <c r="BH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X$3:X$98)</f>
        <v>#DIV/0!</v>
      </c>
      <c r="BI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Y$3:Y$98)</f>
        <v>#DIV/0!</v>
      </c>
      <c r="BJ135" s="151" t="e">
        <f>LOOKUP(IF(MROUND($AL135,2)&lt;=$AL135,CONCATENATE($D135,IF($F135&gt;=1000,$F135,CONCATENATE(0,$F135)),CONCATENATE(0,MROUND($AL135,2)+2)),CONCATENATE($D135,IF($F135&gt;=1000,$F135,CONCATENATE(0,$F135)),CONCATENATE(0,MROUND($AL135,2)-2))),SilencerParams!$E$3:$E$98,SilencerParams!Z$3:Z$98)</f>
        <v>#DIV/0!</v>
      </c>
      <c r="BK135" s="151" t="e">
        <f>IF($AL135&lt;2,LOOKUP(CONCATENATE($D135,IF($E135&gt;=1000,$E135,CONCATENATE(0,$E135)),"02"),SilencerParams!$E$3:$E$98,SilencerParams!S$3:S$98)/(LOG10(2)-LOG10(0.0001))*(LOG10($AL135)-LOG10(0.0001)),(BC135-AU135)/(LOG10(IF(MROUND($AL135,2)&lt;=$AL135,MROUND($AL135,2)+2,MROUND($AL135,2)-2))-LOG10(MROUND($AL135,2)))*(LOG10($AL135)-LOG10(MROUND($AL135,2)))+AU135)</f>
        <v>#DIV/0!</v>
      </c>
      <c r="BL135" s="151" t="e">
        <f>IF($AL135&lt;2,LOOKUP(CONCATENATE($D135,IF($E135&gt;=1000,$E135,CONCATENATE(0,$E135)),"02"),SilencerParams!$E$3:$E$98,SilencerParams!T$3:T$98)/(LOG10(2)-LOG10(0.0001))*(LOG10($AL135)-LOG10(0.0001)),(BD135-AV135)/(LOG10(IF(MROUND($AL135,2)&lt;=$AL135,MROUND($AL135,2)+2,MROUND($AL135,2)-2))-LOG10(MROUND($AL135,2)))*(LOG10($AL135)-LOG10(MROUND($AL135,2)))+AV135)</f>
        <v>#DIV/0!</v>
      </c>
      <c r="BM135" s="151" t="e">
        <f>IF($AL135&lt;2,LOOKUP(CONCATENATE($D135,IF($E135&gt;=1000,$E135,CONCATENATE(0,$E135)),"02"),SilencerParams!$E$3:$E$98,SilencerParams!U$3:U$98)/(LOG10(2)-LOG10(0.0001))*(LOG10($AL135)-LOG10(0.0001)),(BE135-AW135)/(LOG10(IF(MROUND($AL135,2)&lt;=$AL135,MROUND($AL135,2)+2,MROUND($AL135,2)-2))-LOG10(MROUND($AL135,2)))*(LOG10($AL135)-LOG10(MROUND($AL135,2)))+AW135)</f>
        <v>#DIV/0!</v>
      </c>
      <c r="BN135" s="151" t="e">
        <f>IF($AL135&lt;2,LOOKUP(CONCATENATE($D135,IF($E135&gt;=1000,$E135,CONCATENATE(0,$E135)),"02"),SilencerParams!$E$3:$E$98,SilencerParams!V$3:V$98)/(LOG10(2)-LOG10(0.0001))*(LOG10($AL135)-LOG10(0.0001)),(BF135-AX135)/(LOG10(IF(MROUND($AL135,2)&lt;=$AL135,MROUND($AL135,2)+2,MROUND($AL135,2)-2))-LOG10(MROUND($AL135,2)))*(LOG10($AL135)-LOG10(MROUND($AL135,2)))+AX135)</f>
        <v>#DIV/0!</v>
      </c>
      <c r="BO135" s="151" t="e">
        <f>IF($AL135&lt;2,LOOKUP(CONCATENATE($D135,IF($E135&gt;=1000,$E135,CONCATENATE(0,$E135)),"02"),SilencerParams!$E$3:$E$98,SilencerParams!W$3:W$98)/(LOG10(2)-LOG10(0.0001))*(LOG10($AL135)-LOG10(0.0001)),(BG135-AY135)/(LOG10(IF(MROUND($AL135,2)&lt;=$AL135,MROUND($AL135,2)+2,MROUND($AL135,2)-2))-LOG10(MROUND($AL135,2)))*(LOG10($AL135)-LOG10(MROUND($AL135,2)))+AY135)</f>
        <v>#DIV/0!</v>
      </c>
      <c r="BP135" s="151" t="e">
        <f>IF($AL135&lt;2,LOOKUP(CONCATENATE($D135,IF($E135&gt;=1000,$E135,CONCATENATE(0,$E135)),"02"),SilencerParams!$E$3:$E$98,SilencerParams!X$3:X$98)/(LOG10(2)-LOG10(0.0001))*(LOG10($AL135)-LOG10(0.0001)),(BH135-AZ135)/(LOG10(IF(MROUND($AL135,2)&lt;=$AL135,MROUND($AL135,2)+2,MROUND($AL135,2)-2))-LOG10(MROUND($AL135,2)))*(LOG10($AL135)-LOG10(MROUND($AL135,2)))+AZ135)</f>
        <v>#DIV/0!</v>
      </c>
      <c r="BQ135" s="151" t="e">
        <f>IF($AL135&lt;2,LOOKUP(CONCATENATE($D135,IF($E135&gt;=1000,$E135,CONCATENATE(0,$E135)),"02"),SilencerParams!$E$3:$E$98,SilencerParams!Y$3:Y$98)/(LOG10(2)-LOG10(0.0001))*(LOG10($AL135)-LOG10(0.0001)),(BI135-BA135)/(LOG10(IF(MROUND($AL135,2)&lt;=$AL135,MROUND($AL135,2)+2,MROUND($AL135,2)-2))-LOG10(MROUND($AL135,2)))*(LOG10($AL135)-LOG10(MROUND($AL135,2)))+BA135)</f>
        <v>#DIV/0!</v>
      </c>
      <c r="BR135" s="151" t="e">
        <f>IF($AL135&lt;2,LOOKUP(CONCATENATE($D135,IF($E135&gt;=1000,$E135,CONCATENATE(0,$E135)),"02"),SilencerParams!$E$3:$E$98,SilencerParams!Z$3:Z$98)/(LOG10(2)-LOG10(0.0001))*(LOG10($AL135)-LOG10(0.0001)),(BJ135-BB135)/(LOG10(IF(MROUND($AL135,2)&lt;=$AL135,MROUND($AL135,2)+2,MROUND($AL135,2)-2))-LOG10(MROUND($AL135,2)))*(LOG10($AL135)-LOG10(MROUND($AL135,2)))+BB135)</f>
        <v>#DIV/0!</v>
      </c>
      <c r="BS135" s="24" t="e">
        <f t="shared" si="73"/>
        <v>#DIV/0!</v>
      </c>
      <c r="BT135" s="24" t="e">
        <f t="shared" si="74"/>
        <v>#DIV/0!</v>
      </c>
      <c r="BU135" s="24" t="e">
        <f t="shared" si="75"/>
        <v>#DIV/0!</v>
      </c>
      <c r="BV135" s="24" t="e">
        <f t="shared" si="76"/>
        <v>#DIV/0!</v>
      </c>
      <c r="BW135" s="24" t="e">
        <f t="shared" si="77"/>
        <v>#DIV/0!</v>
      </c>
      <c r="BX135" s="24" t="e">
        <f t="shared" si="78"/>
        <v>#DIV/0!</v>
      </c>
      <c r="BY135" s="24" t="e">
        <f t="shared" si="79"/>
        <v>#DIV/0!</v>
      </c>
      <c r="BZ135" s="24" t="e">
        <f t="shared" si="80"/>
        <v>#DIV/0!</v>
      </c>
      <c r="CA135" s="24" t="e">
        <f>10*LOG10(IF(BS135="",0,POWER(10,((BS135+'ModelParams Lw'!$O$4)/10))) +IF(BT135="",0,POWER(10,((BT135+'ModelParams Lw'!$P$4)/10))) +IF(BU135="",0,POWER(10,((BU135+'ModelParams Lw'!$Q$4)/10))) +IF(BV135="",0,POWER(10,((BV135+'ModelParams Lw'!$R$4)/10))) +IF(BW135="",0,POWER(10,((BW135+'ModelParams Lw'!$S$4)/10))) +IF(BX135="",0,POWER(10,((BX135+'ModelParams Lw'!$T$4)/10))) +IF(BY135="",0,POWER(10,((BY135+'ModelParams Lw'!$U$4)/10)))+IF(BZ135="",0,POWER(10,((BZ135+'ModelParams Lw'!$V$4)/10))))</f>
        <v>#DIV/0!</v>
      </c>
      <c r="CB135" s="24" t="e">
        <f t="shared" si="81"/>
        <v>#DIV/0!</v>
      </c>
      <c r="CC135" s="24" t="e">
        <f>(BS135-'ModelParams Lw'!O$10)/'ModelParams Lw'!O$11</f>
        <v>#DIV/0!</v>
      </c>
      <c r="CD135" s="24" t="e">
        <f>(BT135-'ModelParams Lw'!P$10)/'ModelParams Lw'!P$11</f>
        <v>#DIV/0!</v>
      </c>
      <c r="CE135" s="24" t="e">
        <f>(BU135-'ModelParams Lw'!Q$10)/'ModelParams Lw'!Q$11</f>
        <v>#DIV/0!</v>
      </c>
      <c r="CF135" s="24" t="e">
        <f>(BV135-'ModelParams Lw'!R$10)/'ModelParams Lw'!R$11</f>
        <v>#DIV/0!</v>
      </c>
      <c r="CG135" s="24" t="e">
        <f>(BW135-'ModelParams Lw'!S$10)/'ModelParams Lw'!S$11</f>
        <v>#DIV/0!</v>
      </c>
      <c r="CH135" s="24" t="e">
        <f>(BX135-'ModelParams Lw'!T$10)/'ModelParams Lw'!T$11</f>
        <v>#DIV/0!</v>
      </c>
      <c r="CI135" s="24" t="e">
        <f>(BY135-'ModelParams Lw'!U$10)/'ModelParams Lw'!U$11</f>
        <v>#DIV/0!</v>
      </c>
      <c r="CJ135" s="24" t="e">
        <f>(BZ135-'ModelParams Lw'!V$10)/'ModelParams Lw'!V$11</f>
        <v>#DIV/0!</v>
      </c>
      <c r="CK135" s="24">
        <f>IF(Calcul!$E140="SW",'ModelParams Lw'!C$18+'ModelParams Lw'!C$19*LOG(CK$3)+'ModelParams Lw'!C$20*(PI()/4*($D135/1000)^2),IF('ModelParams Lw'!C$21+'ModelParams Lw'!C$22*LOG(CK$3)+'ModelParams Lw'!C$23*(PI()/4*($D135/1000)^2)&lt;'ModelParams Lw'!C$18+'ModelParams Lw'!C$19*LOG(CK$3)+'ModelParams Lw'!C$20*(PI()/4*($D135/1000)^2),'ModelParams Lw'!C$18+'ModelParams Lw'!C$19*LOG(CK$3)+'ModelParams Lw'!C$20*(PI()/4*($D135/1000)^2),'ModelParams Lw'!C$21+'ModelParams Lw'!C$22*LOG(CK$3)+'ModelParams Lw'!C$23*(PI()/4*($D135/1000)^2)))</f>
        <v>31.246735224896717</v>
      </c>
      <c r="CL135" s="24">
        <f>IF(Calcul!$E140="SW",'ModelParams Lw'!D$18+'ModelParams Lw'!D$19*LOG(CL$3)+'ModelParams Lw'!D$20*(PI()/4*($D135/1000)^2),IF('ModelParams Lw'!D$21+'ModelParams Lw'!D$22*LOG(CL$3)+'ModelParams Lw'!D$23*(PI()/4*($D135/1000)^2)&lt;'ModelParams Lw'!D$18+'ModelParams Lw'!D$19*LOG(CL$3)+'ModelParams Lw'!D$20*(PI()/4*($D135/1000)^2),'ModelParams Lw'!D$18+'ModelParams Lw'!D$19*LOG(CL$3)+'ModelParams Lw'!D$20*(PI()/4*($D135/1000)^2),'ModelParams Lw'!D$21+'ModelParams Lw'!D$22*LOG(CL$3)+'ModelParams Lw'!D$23*(PI()/4*($D135/1000)^2)))</f>
        <v>39.203910379364636</v>
      </c>
      <c r="CM135" s="24">
        <f>IF(Calcul!$E140="SW",'ModelParams Lw'!E$18+'ModelParams Lw'!E$19*LOG(CM$3)+'ModelParams Lw'!E$20*(PI()/4*($D135/1000)^2),IF('ModelParams Lw'!E$21+'ModelParams Lw'!E$22*LOG(CM$3)+'ModelParams Lw'!E$23*(PI()/4*($D135/1000)^2)&lt;'ModelParams Lw'!E$18+'ModelParams Lw'!E$19*LOG(CM$3)+'ModelParams Lw'!E$20*(PI()/4*($D135/1000)^2),'ModelParams Lw'!E$18+'ModelParams Lw'!E$19*LOG(CM$3)+'ModelParams Lw'!E$20*(PI()/4*($D135/1000)^2),'ModelParams Lw'!E$21+'ModelParams Lw'!E$22*LOG(CM$3)+'ModelParams Lw'!E$23*(PI()/4*($D135/1000)^2)))</f>
        <v>38.761096154158118</v>
      </c>
      <c r="CN135" s="24">
        <f>IF(Calcul!$E140="SW",'ModelParams Lw'!F$18+'ModelParams Lw'!F$19*LOG(CN$3)+'ModelParams Lw'!F$20*(PI()/4*($D135/1000)^2),IF('ModelParams Lw'!F$21+'ModelParams Lw'!F$22*LOG(CN$3)+'ModelParams Lw'!F$23*(PI()/4*($D135/1000)^2)&lt;'ModelParams Lw'!F$18+'ModelParams Lw'!F$19*LOG(CN$3)+'ModelParams Lw'!F$20*(PI()/4*($D135/1000)^2),'ModelParams Lw'!F$18+'ModelParams Lw'!F$19*LOG(CN$3)+'ModelParams Lw'!F$20*(PI()/4*($D135/1000)^2),'ModelParams Lw'!F$21+'ModelParams Lw'!F$22*LOG(CN$3)+'ModelParams Lw'!F$23*(PI()/4*($D135/1000)^2)))</f>
        <v>42.457901012674256</v>
      </c>
      <c r="CO135" s="24">
        <f>IF(Calcul!$E140="SW",'ModelParams Lw'!G$18+'ModelParams Lw'!G$19*LOG(CO$3)+'ModelParams Lw'!G$20*(PI()/4*($D135/1000)^2),IF('ModelParams Lw'!G$21+'ModelParams Lw'!G$22*LOG(CO$3)+'ModelParams Lw'!G$23*(PI()/4*($D135/1000)^2)&lt;'ModelParams Lw'!G$18+'ModelParams Lw'!G$19*LOG(CO$3)+'ModelParams Lw'!G$20*(PI()/4*($D135/1000)^2),'ModelParams Lw'!G$18+'ModelParams Lw'!G$19*LOG(CO$3)+'ModelParams Lw'!G$20*(PI()/4*($D135/1000)^2),'ModelParams Lw'!G$21+'ModelParams Lw'!G$22*LOG(CO$3)+'ModelParams Lw'!G$23*(PI()/4*($D135/1000)^2)))</f>
        <v>39.983812335865188</v>
      </c>
      <c r="CP135" s="24">
        <f>IF(Calcul!$E140="SW",'ModelParams Lw'!H$18+'ModelParams Lw'!H$19*LOG(CP$3)+'ModelParams Lw'!H$20*(PI()/4*($D135/1000)^2),IF('ModelParams Lw'!H$21+'ModelParams Lw'!H$22*LOG(CP$3)+'ModelParams Lw'!H$23*(PI()/4*($D135/1000)^2)&lt;'ModelParams Lw'!H$18+'ModelParams Lw'!H$19*LOG(CP$3)+'ModelParams Lw'!H$20*(PI()/4*($D135/1000)^2),'ModelParams Lw'!H$18+'ModelParams Lw'!H$19*LOG(CP$3)+'ModelParams Lw'!H$20*(PI()/4*($D135/1000)^2),'ModelParams Lw'!H$21+'ModelParams Lw'!H$22*LOG(CP$3)+'ModelParams Lw'!H$23*(PI()/4*($D135/1000)^2)))</f>
        <v>40.306137042572608</v>
      </c>
      <c r="CQ135" s="24">
        <f>IF(Calcul!$E140="SW",'ModelParams Lw'!I$18+'ModelParams Lw'!I$19*LOG(CQ$3)+'ModelParams Lw'!I$20*(PI()/4*($D135/1000)^2),IF('ModelParams Lw'!I$21+'ModelParams Lw'!I$22*LOG(CQ$3)+'ModelParams Lw'!I$23*(PI()/4*($D135/1000)^2)&lt;'ModelParams Lw'!I$18+'ModelParams Lw'!I$19*LOG(CQ$3)+'ModelParams Lw'!I$20*(PI()/4*($D135/1000)^2),'ModelParams Lw'!I$18+'ModelParams Lw'!I$19*LOG(CQ$3)+'ModelParams Lw'!I$20*(PI()/4*($D135/1000)^2),'ModelParams Lw'!I$21+'ModelParams Lw'!I$22*LOG(CQ$3)+'ModelParams Lw'!I$23*(PI()/4*($D135/1000)^2)))</f>
        <v>35.604370798776131</v>
      </c>
      <c r="CR135" s="24">
        <f>IF(Calcul!$E140="SW",'ModelParams Lw'!J$18+'ModelParams Lw'!J$19*LOG(CR$3)+'ModelParams Lw'!J$20*(PI()/4*($D135/1000)^2),IF('ModelParams Lw'!J$21+'ModelParams Lw'!J$22*LOG(CR$3)+'ModelParams Lw'!J$23*(PI()/4*($D135/1000)^2)&lt;'ModelParams Lw'!J$18+'ModelParams Lw'!J$19*LOG(CR$3)+'ModelParams Lw'!J$20*(PI()/4*($D135/1000)^2),'ModelParams Lw'!J$18+'ModelParams Lw'!J$19*LOG(CR$3)+'ModelParams Lw'!J$20*(PI()/4*($D135/1000)^2),'ModelParams Lw'!J$21+'ModelParams Lw'!J$22*LOG(CR$3)+'ModelParams Lw'!J$23*(PI()/4*($D135/1000)^2)))</f>
        <v>26.405199060578074</v>
      </c>
      <c r="CS135" s="24" t="e">
        <f t="shared" si="58"/>
        <v>#DIV/0!</v>
      </c>
      <c r="CT135" s="24" t="e">
        <f t="shared" si="59"/>
        <v>#DIV/0!</v>
      </c>
      <c r="CU135" s="24" t="e">
        <f t="shared" si="60"/>
        <v>#DIV/0!</v>
      </c>
      <c r="CV135" s="24" t="e">
        <f t="shared" si="61"/>
        <v>#DIV/0!</v>
      </c>
      <c r="CW135" s="24" t="e">
        <f t="shared" si="62"/>
        <v>#DIV/0!</v>
      </c>
      <c r="CX135" s="24" t="e">
        <f t="shared" si="63"/>
        <v>#DIV/0!</v>
      </c>
      <c r="CY135" s="24" t="e">
        <f t="shared" si="64"/>
        <v>#DIV/0!</v>
      </c>
      <c r="CZ135" s="24" t="e">
        <f t="shared" si="65"/>
        <v>#DIV/0!</v>
      </c>
      <c r="DA135" s="24" t="e">
        <f>10*LOG10(IF(CS135="",0,POWER(10,((CS135+'ModelParams Lw'!$O$4)/10))) +IF(CT135="",0,POWER(10,((CT135+'ModelParams Lw'!$P$4)/10))) +IF(CU135="",0,POWER(10,((CU135+'ModelParams Lw'!$Q$4)/10))) +IF(CV135="",0,POWER(10,((CV135+'ModelParams Lw'!$R$4)/10))) +IF(CW135="",0,POWER(10,((CW135+'ModelParams Lw'!$S$4)/10))) +IF(CX135="",0,POWER(10,((CX135+'ModelParams Lw'!$T$4)/10))) +IF(CY135="",0,POWER(10,((CY135+'ModelParams Lw'!$U$4)/10)))+IF(CZ135="",0,POWER(10,((CZ135+'ModelParams Lw'!$V$4)/10))))</f>
        <v>#DIV/0!</v>
      </c>
      <c r="DB135" s="24" t="e">
        <f t="shared" si="82"/>
        <v>#DIV/0!</v>
      </c>
      <c r="DC135" s="24" t="e">
        <f>(CS135-'ModelParams Lw'!$O$10)/'ModelParams Lw'!$O$11</f>
        <v>#DIV/0!</v>
      </c>
      <c r="DD135" s="24" t="e">
        <f>(CT135-'ModelParams Lw'!$P$10)/'ModelParams Lw'!$P$11</f>
        <v>#DIV/0!</v>
      </c>
      <c r="DE135" s="24" t="e">
        <f>(CU135-'ModelParams Lw'!$Q$10)/'ModelParams Lw'!$Q$11</f>
        <v>#DIV/0!</v>
      </c>
      <c r="DF135" s="24" t="e">
        <f>(CV135-'ModelParams Lw'!$R$10)/'ModelParams Lw'!$R$11</f>
        <v>#DIV/0!</v>
      </c>
      <c r="DG135" s="24" t="e">
        <f>(CW135-'ModelParams Lw'!$S$10)/'ModelParams Lw'!$S$11</f>
        <v>#DIV/0!</v>
      </c>
      <c r="DH135" s="24" t="e">
        <f>(CX135-'ModelParams Lw'!$T$10)/'ModelParams Lw'!$T$11</f>
        <v>#DIV/0!</v>
      </c>
      <c r="DI135" s="24" t="e">
        <f>(CY135-'ModelParams Lw'!$U$10)/'ModelParams Lw'!$U$11</f>
        <v>#DIV/0!</v>
      </c>
      <c r="DJ135" s="24" t="e">
        <f>(CZ135-'ModelParams Lw'!$V$10)/'ModelParams Lw'!$V$11</f>
        <v>#DIV/0!</v>
      </c>
    </row>
    <row r="136" spans="1:114">
      <c r="A136" s="12">
        <f>Calcul!B138</f>
        <v>0</v>
      </c>
      <c r="B136" s="12">
        <f t="shared" si="66"/>
        <v>0</v>
      </c>
      <c r="C136" s="12">
        <f>Calcul!C138</f>
        <v>0</v>
      </c>
      <c r="D136" s="12">
        <f>Calcul!D141</f>
        <v>0</v>
      </c>
      <c r="E136" s="12">
        <f t="shared" si="67"/>
        <v>400</v>
      </c>
      <c r="F136" s="12">
        <f t="shared" si="68"/>
        <v>900</v>
      </c>
      <c r="G136" s="12" t="e">
        <f t="shared" si="69"/>
        <v>#DIV/0!</v>
      </c>
      <c r="H136" s="24" t="e">
        <f t="shared" si="70"/>
        <v>#DIV/0!</v>
      </c>
      <c r="I136" s="24">
        <f>'ModelParams Lw'!$B$6*EXP('ModelParams Lw'!$C$6*D136)</f>
        <v>-0.98585217513044054</v>
      </c>
      <c r="J136" s="24">
        <f>'ModelParams Lw'!$B$7*D136^2+'ModelParams Lw'!$C$7*D136+'ModelParams Lw'!$D$7</f>
        <v>-7.1</v>
      </c>
      <c r="K136" s="24">
        <f>'ModelParams Lw'!$B$8*D136^2+'ModelParams Lw'!$C$8*D136+'ModelParams Lw'!$D$8</f>
        <v>46.485999999999997</v>
      </c>
      <c r="L136" s="21" t="e">
        <f t="shared" si="56"/>
        <v>#DIV/0!</v>
      </c>
      <c r="M136" s="21" t="e">
        <f t="shared" si="57"/>
        <v>#DIV/0!</v>
      </c>
      <c r="N136" s="21" t="e">
        <f t="shared" si="57"/>
        <v>#DIV/0!</v>
      </c>
      <c r="O136" s="21" t="e">
        <f t="shared" si="57"/>
        <v>#DIV/0!</v>
      </c>
      <c r="P136" s="21" t="e">
        <f t="shared" si="57"/>
        <v>#DIV/0!</v>
      </c>
      <c r="Q136" s="21" t="e">
        <f t="shared" si="57"/>
        <v>#DIV/0!</v>
      </c>
      <c r="R136" s="21" t="e">
        <f t="shared" si="57"/>
        <v>#DIV/0!</v>
      </c>
      <c r="S136" s="21" t="e">
        <f t="shared" si="57"/>
        <v>#DIV/0!</v>
      </c>
      <c r="T136" s="24" t="e">
        <f>'ModelParams Lw'!$B$3+'ModelParams Lw'!$B$4*LOG10($B136/3600/(PI()/4*($D136/1000)^2))+'ModelParams Lw'!$B$5*LOG10(2*$H136/(1.2*($B136/3600/(PI()/4*($D136/1000)^2))^2))+10*LOG10($D136/1000)+L136</f>
        <v>#DIV/0!</v>
      </c>
      <c r="U136" s="24" t="e">
        <f>'ModelParams Lw'!$B$3+'ModelParams Lw'!$B$4*LOG10($B136/3600/(PI()/4*($D136/1000)^2))+'ModelParams Lw'!$B$5*LOG10(2*$H136/(1.2*($B136/3600/(PI()/4*($D136/1000)^2))^2))+10*LOG10($D136/1000)+M136</f>
        <v>#DIV/0!</v>
      </c>
      <c r="V136" s="24" t="e">
        <f>'ModelParams Lw'!$B$3+'ModelParams Lw'!$B$4*LOG10($B136/3600/(PI()/4*($D136/1000)^2))+'ModelParams Lw'!$B$5*LOG10(2*$H136/(1.2*($B136/3600/(PI()/4*($D136/1000)^2))^2))+10*LOG10($D136/1000)+N136</f>
        <v>#DIV/0!</v>
      </c>
      <c r="W136" s="24" t="e">
        <f>'ModelParams Lw'!$B$3+'ModelParams Lw'!$B$4*LOG10($B136/3600/(PI()/4*($D136/1000)^2))+'ModelParams Lw'!$B$5*LOG10(2*$H136/(1.2*($B136/3600/(PI()/4*($D136/1000)^2))^2))+10*LOG10($D136/1000)+O136</f>
        <v>#DIV/0!</v>
      </c>
      <c r="X136" s="24" t="e">
        <f>'ModelParams Lw'!$B$3+'ModelParams Lw'!$B$4*LOG10($B136/3600/(PI()/4*($D136/1000)^2))+'ModelParams Lw'!$B$5*LOG10(2*$H136/(1.2*($B136/3600/(PI()/4*($D136/1000)^2))^2))+10*LOG10($D136/1000)+P136</f>
        <v>#DIV/0!</v>
      </c>
      <c r="Y136" s="24" t="e">
        <f>'ModelParams Lw'!$B$3+'ModelParams Lw'!$B$4*LOG10($B136/3600/(PI()/4*($D136/1000)^2))+'ModelParams Lw'!$B$5*LOG10(2*$H136/(1.2*($B136/3600/(PI()/4*($D136/1000)^2))^2))+10*LOG10($D136/1000)+Q136</f>
        <v>#DIV/0!</v>
      </c>
      <c r="Z136" s="24" t="e">
        <f>'ModelParams Lw'!$B$3+'ModelParams Lw'!$B$4*LOG10($B136/3600/(PI()/4*($D136/1000)^2))+'ModelParams Lw'!$B$5*LOG10(2*$H136/(1.2*($B136/3600/(PI()/4*($D136/1000)^2))^2))+10*LOG10($D136/1000)+R136</f>
        <v>#DIV/0!</v>
      </c>
      <c r="AA136" s="24" t="e">
        <f>'ModelParams Lw'!$B$3+'ModelParams Lw'!$B$4*LOG10($B136/3600/(PI()/4*($D136/1000)^2))+'ModelParams Lw'!$B$5*LOG10(2*$H136/(1.2*($B136/3600/(PI()/4*($D136/1000)^2))^2))+10*LOG10($D136/1000)+S136</f>
        <v>#DIV/0!</v>
      </c>
      <c r="AB136" s="24" t="e">
        <f>10*LOG10(IF(T136="",0,POWER(10,((T136+'ModelParams Lw'!$O$4)/10))) +IF(U136="",0,POWER(10,((U136+'ModelParams Lw'!$P$4)/10))) +IF(V136="",0,POWER(10,((V136+'ModelParams Lw'!$Q$4)/10))) +IF(W136="",0,POWER(10,((W136+'ModelParams Lw'!$R$4)/10))) +IF(X136="",0,POWER(10,((X136+'ModelParams Lw'!$S$4)/10))) +IF(Y136="",0,POWER(10,((Y136+'ModelParams Lw'!$T$4)/10))) +IF(Z136="",0,POWER(10,((Z136+'ModelParams Lw'!$U$4)/10)))+IF(AA136="",0,POWER(10,((AA136+'ModelParams Lw'!$V$4)/10))))</f>
        <v>#DIV/0!</v>
      </c>
      <c r="AC136" s="24" t="e">
        <f t="shared" si="71"/>
        <v>#DIV/0!</v>
      </c>
      <c r="AD136" s="24" t="e">
        <f>(T136-'ModelParams Lw'!O$10)/'ModelParams Lw'!O$11</f>
        <v>#DIV/0!</v>
      </c>
      <c r="AE136" s="24" t="e">
        <f>(U136-'ModelParams Lw'!P$10)/'ModelParams Lw'!P$11</f>
        <v>#DIV/0!</v>
      </c>
      <c r="AF136" s="24" t="e">
        <f>(V136-'ModelParams Lw'!Q$10)/'ModelParams Lw'!Q$11</f>
        <v>#DIV/0!</v>
      </c>
      <c r="AG136" s="24" t="e">
        <f>(W136-'ModelParams Lw'!R$10)/'ModelParams Lw'!R$11</f>
        <v>#DIV/0!</v>
      </c>
      <c r="AH136" s="24" t="e">
        <f>(X136-'ModelParams Lw'!S$10)/'ModelParams Lw'!S$11</f>
        <v>#DIV/0!</v>
      </c>
      <c r="AI136" s="24" t="e">
        <f>(Y136-'ModelParams Lw'!T$10)/'ModelParams Lw'!T$11</f>
        <v>#DIV/0!</v>
      </c>
      <c r="AJ136" s="24" t="e">
        <f>(Z136-'ModelParams Lw'!U$10)/'ModelParams Lw'!U$11</f>
        <v>#DIV/0!</v>
      </c>
      <c r="AK136" s="24" t="e">
        <f>(AA136-'ModelParams Lw'!V$10)/'ModelParams Lw'!V$11</f>
        <v>#DIV/0!</v>
      </c>
      <c r="AL136" s="24" t="e">
        <f t="shared" si="72"/>
        <v>#DIV/0!</v>
      </c>
      <c r="AM136" s="24" t="e">
        <f>LOOKUP($G136,SilencerParams!$E$3:$E$98,SilencerParams!K$3:K$98)</f>
        <v>#DIV/0!</v>
      </c>
      <c r="AN136" s="24" t="e">
        <f>LOOKUP($G136,SilencerParams!$E$3:$E$98,SilencerParams!L$3:L$98)</f>
        <v>#DIV/0!</v>
      </c>
      <c r="AO136" s="24" t="e">
        <f>LOOKUP($G136,SilencerParams!$E$3:$E$98,SilencerParams!M$3:M$98)</f>
        <v>#DIV/0!</v>
      </c>
      <c r="AP136" s="24" t="e">
        <f>LOOKUP($G136,SilencerParams!$E$3:$E$98,SilencerParams!N$3:N$98)</f>
        <v>#DIV/0!</v>
      </c>
      <c r="AQ136" s="24" t="e">
        <f>LOOKUP($G136,SilencerParams!$E$3:$E$98,SilencerParams!O$3:O$98)</f>
        <v>#DIV/0!</v>
      </c>
      <c r="AR136" s="24" t="e">
        <f>LOOKUP($G136,SilencerParams!$E$3:$E$98,SilencerParams!P$3:P$98)</f>
        <v>#DIV/0!</v>
      </c>
      <c r="AS136" s="24" t="e">
        <f>LOOKUP($G136,SilencerParams!$E$3:$E$98,SilencerParams!Q$3:Q$98)</f>
        <v>#DIV/0!</v>
      </c>
      <c r="AT136" s="24" t="e">
        <f>LOOKUP($G136,SilencerParams!$E$3:$E$98,SilencerParams!R$3:R$98)</f>
        <v>#DIV/0!</v>
      </c>
      <c r="AU136" s="151" t="e">
        <f>LOOKUP($G136,SilencerParams!$E$3:$E$98,SilencerParams!S$3:S$98)</f>
        <v>#DIV/0!</v>
      </c>
      <c r="AV136" s="151" t="e">
        <f>LOOKUP($G136,SilencerParams!$E$3:$E$98,SilencerParams!T$3:T$98)</f>
        <v>#DIV/0!</v>
      </c>
      <c r="AW136" s="151" t="e">
        <f>LOOKUP($G136,SilencerParams!$E$3:$E$98,SilencerParams!U$3:U$98)</f>
        <v>#DIV/0!</v>
      </c>
      <c r="AX136" s="151" t="e">
        <f>LOOKUP($G136,SilencerParams!$E$3:$E$98,SilencerParams!V$3:V$98)</f>
        <v>#DIV/0!</v>
      </c>
      <c r="AY136" s="151" t="e">
        <f>LOOKUP($G136,SilencerParams!$E$3:$E$98,SilencerParams!W$3:W$98)</f>
        <v>#DIV/0!</v>
      </c>
      <c r="AZ136" s="151" t="e">
        <f>LOOKUP($G136,SilencerParams!$E$3:$E$98,SilencerParams!X$3:X$98)</f>
        <v>#DIV/0!</v>
      </c>
      <c r="BA136" s="151" t="e">
        <f>LOOKUP($G136,SilencerParams!$E$3:$E$98,SilencerParams!Y$3:Y$98)</f>
        <v>#DIV/0!</v>
      </c>
      <c r="BB136" s="151" t="e">
        <f>LOOKUP($G136,SilencerParams!$E$3:$E$98,SilencerParams!Z$3:Z$98)</f>
        <v>#DIV/0!</v>
      </c>
      <c r="BC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S$3:S$98)</f>
        <v>#DIV/0!</v>
      </c>
      <c r="BD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T$3:T$98)</f>
        <v>#DIV/0!</v>
      </c>
      <c r="BE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U$3:U$98)</f>
        <v>#DIV/0!</v>
      </c>
      <c r="BF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V$3:V$98)</f>
        <v>#DIV/0!</v>
      </c>
      <c r="BG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W$3:W$98)</f>
        <v>#DIV/0!</v>
      </c>
      <c r="BH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X$3:X$98)</f>
        <v>#DIV/0!</v>
      </c>
      <c r="BI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Y$3:Y$98)</f>
        <v>#DIV/0!</v>
      </c>
      <c r="BJ136" s="151" t="e">
        <f>LOOKUP(IF(MROUND($AL136,2)&lt;=$AL136,CONCATENATE($D136,IF($F136&gt;=1000,$F136,CONCATENATE(0,$F136)),CONCATENATE(0,MROUND($AL136,2)+2)),CONCATENATE($D136,IF($F136&gt;=1000,$F136,CONCATENATE(0,$F136)),CONCATENATE(0,MROUND($AL136,2)-2))),SilencerParams!$E$3:$E$98,SilencerParams!Z$3:Z$98)</f>
        <v>#DIV/0!</v>
      </c>
      <c r="BK136" s="151" t="e">
        <f>IF($AL136&lt;2,LOOKUP(CONCATENATE($D136,IF($E136&gt;=1000,$E136,CONCATENATE(0,$E136)),"02"),SilencerParams!$E$3:$E$98,SilencerParams!S$3:S$98)/(LOG10(2)-LOG10(0.0001))*(LOG10($AL136)-LOG10(0.0001)),(BC136-AU136)/(LOG10(IF(MROUND($AL136,2)&lt;=$AL136,MROUND($AL136,2)+2,MROUND($AL136,2)-2))-LOG10(MROUND($AL136,2)))*(LOG10($AL136)-LOG10(MROUND($AL136,2)))+AU136)</f>
        <v>#DIV/0!</v>
      </c>
      <c r="BL136" s="151" t="e">
        <f>IF($AL136&lt;2,LOOKUP(CONCATENATE($D136,IF($E136&gt;=1000,$E136,CONCATENATE(0,$E136)),"02"),SilencerParams!$E$3:$E$98,SilencerParams!T$3:T$98)/(LOG10(2)-LOG10(0.0001))*(LOG10($AL136)-LOG10(0.0001)),(BD136-AV136)/(LOG10(IF(MROUND($AL136,2)&lt;=$AL136,MROUND($AL136,2)+2,MROUND($AL136,2)-2))-LOG10(MROUND($AL136,2)))*(LOG10($AL136)-LOG10(MROUND($AL136,2)))+AV136)</f>
        <v>#DIV/0!</v>
      </c>
      <c r="BM136" s="151" t="e">
        <f>IF($AL136&lt;2,LOOKUP(CONCATENATE($D136,IF($E136&gt;=1000,$E136,CONCATENATE(0,$E136)),"02"),SilencerParams!$E$3:$E$98,SilencerParams!U$3:U$98)/(LOG10(2)-LOG10(0.0001))*(LOG10($AL136)-LOG10(0.0001)),(BE136-AW136)/(LOG10(IF(MROUND($AL136,2)&lt;=$AL136,MROUND($AL136,2)+2,MROUND($AL136,2)-2))-LOG10(MROUND($AL136,2)))*(LOG10($AL136)-LOG10(MROUND($AL136,2)))+AW136)</f>
        <v>#DIV/0!</v>
      </c>
      <c r="BN136" s="151" t="e">
        <f>IF($AL136&lt;2,LOOKUP(CONCATENATE($D136,IF($E136&gt;=1000,$E136,CONCATENATE(0,$E136)),"02"),SilencerParams!$E$3:$E$98,SilencerParams!V$3:V$98)/(LOG10(2)-LOG10(0.0001))*(LOG10($AL136)-LOG10(0.0001)),(BF136-AX136)/(LOG10(IF(MROUND($AL136,2)&lt;=$AL136,MROUND($AL136,2)+2,MROUND($AL136,2)-2))-LOG10(MROUND($AL136,2)))*(LOG10($AL136)-LOG10(MROUND($AL136,2)))+AX136)</f>
        <v>#DIV/0!</v>
      </c>
      <c r="BO136" s="151" t="e">
        <f>IF($AL136&lt;2,LOOKUP(CONCATENATE($D136,IF($E136&gt;=1000,$E136,CONCATENATE(0,$E136)),"02"),SilencerParams!$E$3:$E$98,SilencerParams!W$3:W$98)/(LOG10(2)-LOG10(0.0001))*(LOG10($AL136)-LOG10(0.0001)),(BG136-AY136)/(LOG10(IF(MROUND($AL136,2)&lt;=$AL136,MROUND($AL136,2)+2,MROUND($AL136,2)-2))-LOG10(MROUND($AL136,2)))*(LOG10($AL136)-LOG10(MROUND($AL136,2)))+AY136)</f>
        <v>#DIV/0!</v>
      </c>
      <c r="BP136" s="151" t="e">
        <f>IF($AL136&lt;2,LOOKUP(CONCATENATE($D136,IF($E136&gt;=1000,$E136,CONCATENATE(0,$E136)),"02"),SilencerParams!$E$3:$E$98,SilencerParams!X$3:X$98)/(LOG10(2)-LOG10(0.0001))*(LOG10($AL136)-LOG10(0.0001)),(BH136-AZ136)/(LOG10(IF(MROUND($AL136,2)&lt;=$AL136,MROUND($AL136,2)+2,MROUND($AL136,2)-2))-LOG10(MROUND($AL136,2)))*(LOG10($AL136)-LOG10(MROUND($AL136,2)))+AZ136)</f>
        <v>#DIV/0!</v>
      </c>
      <c r="BQ136" s="151" t="e">
        <f>IF($AL136&lt;2,LOOKUP(CONCATENATE($D136,IF($E136&gt;=1000,$E136,CONCATENATE(0,$E136)),"02"),SilencerParams!$E$3:$E$98,SilencerParams!Y$3:Y$98)/(LOG10(2)-LOG10(0.0001))*(LOG10($AL136)-LOG10(0.0001)),(BI136-BA136)/(LOG10(IF(MROUND($AL136,2)&lt;=$AL136,MROUND($AL136,2)+2,MROUND($AL136,2)-2))-LOG10(MROUND($AL136,2)))*(LOG10($AL136)-LOG10(MROUND($AL136,2)))+BA136)</f>
        <v>#DIV/0!</v>
      </c>
      <c r="BR136" s="151" t="e">
        <f>IF($AL136&lt;2,LOOKUP(CONCATENATE($D136,IF($E136&gt;=1000,$E136,CONCATENATE(0,$E136)),"02"),SilencerParams!$E$3:$E$98,SilencerParams!Z$3:Z$98)/(LOG10(2)-LOG10(0.0001))*(LOG10($AL136)-LOG10(0.0001)),(BJ136-BB136)/(LOG10(IF(MROUND($AL136,2)&lt;=$AL136,MROUND($AL136,2)+2,MROUND($AL136,2)-2))-LOG10(MROUND($AL136,2)))*(LOG10($AL136)-LOG10(MROUND($AL136,2)))+BB136)</f>
        <v>#DIV/0!</v>
      </c>
      <c r="BS136" s="24" t="e">
        <f t="shared" si="73"/>
        <v>#DIV/0!</v>
      </c>
      <c r="BT136" s="24" t="e">
        <f t="shared" si="74"/>
        <v>#DIV/0!</v>
      </c>
      <c r="BU136" s="24" t="e">
        <f t="shared" si="75"/>
        <v>#DIV/0!</v>
      </c>
      <c r="BV136" s="24" t="e">
        <f t="shared" si="76"/>
        <v>#DIV/0!</v>
      </c>
      <c r="BW136" s="24" t="e">
        <f t="shared" si="77"/>
        <v>#DIV/0!</v>
      </c>
      <c r="BX136" s="24" t="e">
        <f t="shared" si="78"/>
        <v>#DIV/0!</v>
      </c>
      <c r="BY136" s="24" t="e">
        <f t="shared" si="79"/>
        <v>#DIV/0!</v>
      </c>
      <c r="BZ136" s="24" t="e">
        <f t="shared" si="80"/>
        <v>#DIV/0!</v>
      </c>
      <c r="CA136" s="24" t="e">
        <f>10*LOG10(IF(BS136="",0,POWER(10,((BS136+'ModelParams Lw'!$O$4)/10))) +IF(BT136="",0,POWER(10,((BT136+'ModelParams Lw'!$P$4)/10))) +IF(BU136="",0,POWER(10,((BU136+'ModelParams Lw'!$Q$4)/10))) +IF(BV136="",0,POWER(10,((BV136+'ModelParams Lw'!$R$4)/10))) +IF(BW136="",0,POWER(10,((BW136+'ModelParams Lw'!$S$4)/10))) +IF(BX136="",0,POWER(10,((BX136+'ModelParams Lw'!$T$4)/10))) +IF(BY136="",0,POWER(10,((BY136+'ModelParams Lw'!$U$4)/10)))+IF(BZ136="",0,POWER(10,((BZ136+'ModelParams Lw'!$V$4)/10))))</f>
        <v>#DIV/0!</v>
      </c>
      <c r="CB136" s="24" t="e">
        <f t="shared" si="81"/>
        <v>#DIV/0!</v>
      </c>
      <c r="CC136" s="24" t="e">
        <f>(BS136-'ModelParams Lw'!O$10)/'ModelParams Lw'!O$11</f>
        <v>#DIV/0!</v>
      </c>
      <c r="CD136" s="24" t="e">
        <f>(BT136-'ModelParams Lw'!P$10)/'ModelParams Lw'!P$11</f>
        <v>#DIV/0!</v>
      </c>
      <c r="CE136" s="24" t="e">
        <f>(BU136-'ModelParams Lw'!Q$10)/'ModelParams Lw'!Q$11</f>
        <v>#DIV/0!</v>
      </c>
      <c r="CF136" s="24" t="e">
        <f>(BV136-'ModelParams Lw'!R$10)/'ModelParams Lw'!R$11</f>
        <v>#DIV/0!</v>
      </c>
      <c r="CG136" s="24" t="e">
        <f>(BW136-'ModelParams Lw'!S$10)/'ModelParams Lw'!S$11</f>
        <v>#DIV/0!</v>
      </c>
      <c r="CH136" s="24" t="e">
        <f>(BX136-'ModelParams Lw'!T$10)/'ModelParams Lw'!T$11</f>
        <v>#DIV/0!</v>
      </c>
      <c r="CI136" s="24" t="e">
        <f>(BY136-'ModelParams Lw'!U$10)/'ModelParams Lw'!U$11</f>
        <v>#DIV/0!</v>
      </c>
      <c r="CJ136" s="24" t="e">
        <f>(BZ136-'ModelParams Lw'!V$10)/'ModelParams Lw'!V$11</f>
        <v>#DIV/0!</v>
      </c>
      <c r="CK136" s="24">
        <f>IF(Calcul!$E141="SW",'ModelParams Lw'!C$18+'ModelParams Lw'!C$19*LOG(CK$3)+'ModelParams Lw'!C$20*(PI()/4*($D136/1000)^2),IF('ModelParams Lw'!C$21+'ModelParams Lw'!C$22*LOG(CK$3)+'ModelParams Lw'!C$23*(PI()/4*($D136/1000)^2)&lt;'ModelParams Lw'!C$18+'ModelParams Lw'!C$19*LOG(CK$3)+'ModelParams Lw'!C$20*(PI()/4*($D136/1000)^2),'ModelParams Lw'!C$18+'ModelParams Lw'!C$19*LOG(CK$3)+'ModelParams Lw'!C$20*(PI()/4*($D136/1000)^2),'ModelParams Lw'!C$21+'ModelParams Lw'!C$22*LOG(CK$3)+'ModelParams Lw'!C$23*(PI()/4*($D136/1000)^2)))</f>
        <v>31.246735224896717</v>
      </c>
      <c r="CL136" s="24">
        <f>IF(Calcul!$E141="SW",'ModelParams Lw'!D$18+'ModelParams Lw'!D$19*LOG(CL$3)+'ModelParams Lw'!D$20*(PI()/4*($D136/1000)^2),IF('ModelParams Lw'!D$21+'ModelParams Lw'!D$22*LOG(CL$3)+'ModelParams Lw'!D$23*(PI()/4*($D136/1000)^2)&lt;'ModelParams Lw'!D$18+'ModelParams Lw'!D$19*LOG(CL$3)+'ModelParams Lw'!D$20*(PI()/4*($D136/1000)^2),'ModelParams Lw'!D$18+'ModelParams Lw'!D$19*LOG(CL$3)+'ModelParams Lw'!D$20*(PI()/4*($D136/1000)^2),'ModelParams Lw'!D$21+'ModelParams Lw'!D$22*LOG(CL$3)+'ModelParams Lw'!D$23*(PI()/4*($D136/1000)^2)))</f>
        <v>39.203910379364636</v>
      </c>
      <c r="CM136" s="24">
        <f>IF(Calcul!$E141="SW",'ModelParams Lw'!E$18+'ModelParams Lw'!E$19*LOG(CM$3)+'ModelParams Lw'!E$20*(PI()/4*($D136/1000)^2),IF('ModelParams Lw'!E$21+'ModelParams Lw'!E$22*LOG(CM$3)+'ModelParams Lw'!E$23*(PI()/4*($D136/1000)^2)&lt;'ModelParams Lw'!E$18+'ModelParams Lw'!E$19*LOG(CM$3)+'ModelParams Lw'!E$20*(PI()/4*($D136/1000)^2),'ModelParams Lw'!E$18+'ModelParams Lw'!E$19*LOG(CM$3)+'ModelParams Lw'!E$20*(PI()/4*($D136/1000)^2),'ModelParams Lw'!E$21+'ModelParams Lw'!E$22*LOG(CM$3)+'ModelParams Lw'!E$23*(PI()/4*($D136/1000)^2)))</f>
        <v>38.761096154158118</v>
      </c>
      <c r="CN136" s="24">
        <f>IF(Calcul!$E141="SW",'ModelParams Lw'!F$18+'ModelParams Lw'!F$19*LOG(CN$3)+'ModelParams Lw'!F$20*(PI()/4*($D136/1000)^2),IF('ModelParams Lw'!F$21+'ModelParams Lw'!F$22*LOG(CN$3)+'ModelParams Lw'!F$23*(PI()/4*($D136/1000)^2)&lt;'ModelParams Lw'!F$18+'ModelParams Lw'!F$19*LOG(CN$3)+'ModelParams Lw'!F$20*(PI()/4*($D136/1000)^2),'ModelParams Lw'!F$18+'ModelParams Lw'!F$19*LOG(CN$3)+'ModelParams Lw'!F$20*(PI()/4*($D136/1000)^2),'ModelParams Lw'!F$21+'ModelParams Lw'!F$22*LOG(CN$3)+'ModelParams Lw'!F$23*(PI()/4*($D136/1000)^2)))</f>
        <v>42.457901012674256</v>
      </c>
      <c r="CO136" s="24">
        <f>IF(Calcul!$E141="SW",'ModelParams Lw'!G$18+'ModelParams Lw'!G$19*LOG(CO$3)+'ModelParams Lw'!G$20*(PI()/4*($D136/1000)^2),IF('ModelParams Lw'!G$21+'ModelParams Lw'!G$22*LOG(CO$3)+'ModelParams Lw'!G$23*(PI()/4*($D136/1000)^2)&lt;'ModelParams Lw'!G$18+'ModelParams Lw'!G$19*LOG(CO$3)+'ModelParams Lw'!G$20*(PI()/4*($D136/1000)^2),'ModelParams Lw'!G$18+'ModelParams Lw'!G$19*LOG(CO$3)+'ModelParams Lw'!G$20*(PI()/4*($D136/1000)^2),'ModelParams Lw'!G$21+'ModelParams Lw'!G$22*LOG(CO$3)+'ModelParams Lw'!G$23*(PI()/4*($D136/1000)^2)))</f>
        <v>39.983812335865188</v>
      </c>
      <c r="CP136" s="24">
        <f>IF(Calcul!$E141="SW",'ModelParams Lw'!H$18+'ModelParams Lw'!H$19*LOG(CP$3)+'ModelParams Lw'!H$20*(PI()/4*($D136/1000)^2),IF('ModelParams Lw'!H$21+'ModelParams Lw'!H$22*LOG(CP$3)+'ModelParams Lw'!H$23*(PI()/4*($D136/1000)^2)&lt;'ModelParams Lw'!H$18+'ModelParams Lw'!H$19*LOG(CP$3)+'ModelParams Lw'!H$20*(PI()/4*($D136/1000)^2),'ModelParams Lw'!H$18+'ModelParams Lw'!H$19*LOG(CP$3)+'ModelParams Lw'!H$20*(PI()/4*($D136/1000)^2),'ModelParams Lw'!H$21+'ModelParams Lw'!H$22*LOG(CP$3)+'ModelParams Lw'!H$23*(PI()/4*($D136/1000)^2)))</f>
        <v>40.306137042572608</v>
      </c>
      <c r="CQ136" s="24">
        <f>IF(Calcul!$E141="SW",'ModelParams Lw'!I$18+'ModelParams Lw'!I$19*LOG(CQ$3)+'ModelParams Lw'!I$20*(PI()/4*($D136/1000)^2),IF('ModelParams Lw'!I$21+'ModelParams Lw'!I$22*LOG(CQ$3)+'ModelParams Lw'!I$23*(PI()/4*($D136/1000)^2)&lt;'ModelParams Lw'!I$18+'ModelParams Lw'!I$19*LOG(CQ$3)+'ModelParams Lw'!I$20*(PI()/4*($D136/1000)^2),'ModelParams Lw'!I$18+'ModelParams Lw'!I$19*LOG(CQ$3)+'ModelParams Lw'!I$20*(PI()/4*($D136/1000)^2),'ModelParams Lw'!I$21+'ModelParams Lw'!I$22*LOG(CQ$3)+'ModelParams Lw'!I$23*(PI()/4*($D136/1000)^2)))</f>
        <v>35.604370798776131</v>
      </c>
      <c r="CR136" s="24">
        <f>IF(Calcul!$E141="SW",'ModelParams Lw'!J$18+'ModelParams Lw'!J$19*LOG(CR$3)+'ModelParams Lw'!J$20*(PI()/4*($D136/1000)^2),IF('ModelParams Lw'!J$21+'ModelParams Lw'!J$22*LOG(CR$3)+'ModelParams Lw'!J$23*(PI()/4*($D136/1000)^2)&lt;'ModelParams Lw'!J$18+'ModelParams Lw'!J$19*LOG(CR$3)+'ModelParams Lw'!J$20*(PI()/4*($D136/1000)^2),'ModelParams Lw'!J$18+'ModelParams Lw'!J$19*LOG(CR$3)+'ModelParams Lw'!J$20*(PI()/4*($D136/1000)^2),'ModelParams Lw'!J$21+'ModelParams Lw'!J$22*LOG(CR$3)+'ModelParams Lw'!J$23*(PI()/4*($D136/1000)^2)))</f>
        <v>26.405199060578074</v>
      </c>
      <c r="CS136" s="24" t="e">
        <f t="shared" si="58"/>
        <v>#DIV/0!</v>
      </c>
      <c r="CT136" s="24" t="e">
        <f t="shared" si="59"/>
        <v>#DIV/0!</v>
      </c>
      <c r="CU136" s="24" t="e">
        <f t="shared" si="60"/>
        <v>#DIV/0!</v>
      </c>
      <c r="CV136" s="24" t="e">
        <f t="shared" si="61"/>
        <v>#DIV/0!</v>
      </c>
      <c r="CW136" s="24" t="e">
        <f t="shared" si="62"/>
        <v>#DIV/0!</v>
      </c>
      <c r="CX136" s="24" t="e">
        <f t="shared" si="63"/>
        <v>#DIV/0!</v>
      </c>
      <c r="CY136" s="24" t="e">
        <f t="shared" si="64"/>
        <v>#DIV/0!</v>
      </c>
      <c r="CZ136" s="24" t="e">
        <f t="shared" si="65"/>
        <v>#DIV/0!</v>
      </c>
      <c r="DA136" s="24" t="e">
        <f>10*LOG10(IF(CS136="",0,POWER(10,((CS136+'ModelParams Lw'!$O$4)/10))) +IF(CT136="",0,POWER(10,((CT136+'ModelParams Lw'!$P$4)/10))) +IF(CU136="",0,POWER(10,((CU136+'ModelParams Lw'!$Q$4)/10))) +IF(CV136="",0,POWER(10,((CV136+'ModelParams Lw'!$R$4)/10))) +IF(CW136="",0,POWER(10,((CW136+'ModelParams Lw'!$S$4)/10))) +IF(CX136="",0,POWER(10,((CX136+'ModelParams Lw'!$T$4)/10))) +IF(CY136="",0,POWER(10,((CY136+'ModelParams Lw'!$U$4)/10)))+IF(CZ136="",0,POWER(10,((CZ136+'ModelParams Lw'!$V$4)/10))))</f>
        <v>#DIV/0!</v>
      </c>
      <c r="DB136" s="24" t="e">
        <f t="shared" si="82"/>
        <v>#DIV/0!</v>
      </c>
      <c r="DC136" s="24" t="e">
        <f>(CS136-'ModelParams Lw'!$O$10)/'ModelParams Lw'!$O$11</f>
        <v>#DIV/0!</v>
      </c>
      <c r="DD136" s="24" t="e">
        <f>(CT136-'ModelParams Lw'!$P$10)/'ModelParams Lw'!$P$11</f>
        <v>#DIV/0!</v>
      </c>
      <c r="DE136" s="24" t="e">
        <f>(CU136-'ModelParams Lw'!$Q$10)/'ModelParams Lw'!$Q$11</f>
        <v>#DIV/0!</v>
      </c>
      <c r="DF136" s="24" t="e">
        <f>(CV136-'ModelParams Lw'!$R$10)/'ModelParams Lw'!$R$11</f>
        <v>#DIV/0!</v>
      </c>
      <c r="DG136" s="24" t="e">
        <f>(CW136-'ModelParams Lw'!$S$10)/'ModelParams Lw'!$S$11</f>
        <v>#DIV/0!</v>
      </c>
      <c r="DH136" s="24" t="e">
        <f>(CX136-'ModelParams Lw'!$T$10)/'ModelParams Lw'!$T$11</f>
        <v>#DIV/0!</v>
      </c>
      <c r="DI136" s="24" t="e">
        <f>(CY136-'ModelParams Lw'!$U$10)/'ModelParams Lw'!$U$11</f>
        <v>#DIV/0!</v>
      </c>
      <c r="DJ136" s="24" t="e">
        <f>(CZ136-'ModelParams Lw'!$V$10)/'ModelParams Lw'!$V$11</f>
        <v>#DIV/0!</v>
      </c>
    </row>
    <row r="137" spans="1:114">
      <c r="A137" s="12">
        <f>Calcul!B139</f>
        <v>0</v>
      </c>
      <c r="B137" s="12">
        <f t="shared" si="66"/>
        <v>0</v>
      </c>
      <c r="C137" s="12">
        <f>Calcul!C139</f>
        <v>0</v>
      </c>
      <c r="D137" s="12">
        <f>Calcul!D142</f>
        <v>0</v>
      </c>
      <c r="E137" s="12">
        <f t="shared" si="67"/>
        <v>400</v>
      </c>
      <c r="F137" s="12">
        <f t="shared" si="68"/>
        <v>900</v>
      </c>
      <c r="G137" s="12" t="e">
        <f t="shared" si="69"/>
        <v>#DIV/0!</v>
      </c>
      <c r="H137" s="24" t="e">
        <f t="shared" si="70"/>
        <v>#DIV/0!</v>
      </c>
      <c r="I137" s="24">
        <f>'ModelParams Lw'!$B$6*EXP('ModelParams Lw'!$C$6*D137)</f>
        <v>-0.98585217513044054</v>
      </c>
      <c r="J137" s="24">
        <f>'ModelParams Lw'!$B$7*D137^2+'ModelParams Lw'!$C$7*D137+'ModelParams Lw'!$D$7</f>
        <v>-7.1</v>
      </c>
      <c r="K137" s="24">
        <f>'ModelParams Lw'!$B$8*D137^2+'ModelParams Lw'!$C$8*D137+'ModelParams Lw'!$D$8</f>
        <v>46.485999999999997</v>
      </c>
      <c r="L137" s="21" t="e">
        <f t="shared" si="56"/>
        <v>#DIV/0!</v>
      </c>
      <c r="M137" s="21" t="e">
        <f t="shared" si="57"/>
        <v>#DIV/0!</v>
      </c>
      <c r="N137" s="21" t="e">
        <f t="shared" si="57"/>
        <v>#DIV/0!</v>
      </c>
      <c r="O137" s="21" t="e">
        <f t="shared" si="57"/>
        <v>#DIV/0!</v>
      </c>
      <c r="P137" s="21" t="e">
        <f t="shared" si="57"/>
        <v>#DIV/0!</v>
      </c>
      <c r="Q137" s="21" t="e">
        <f t="shared" si="57"/>
        <v>#DIV/0!</v>
      </c>
      <c r="R137" s="21" t="e">
        <f t="shared" si="57"/>
        <v>#DIV/0!</v>
      </c>
      <c r="S137" s="21" t="e">
        <f t="shared" si="57"/>
        <v>#DIV/0!</v>
      </c>
      <c r="T137" s="24" t="e">
        <f>'ModelParams Lw'!$B$3+'ModelParams Lw'!$B$4*LOG10($B137/3600/(PI()/4*($D137/1000)^2))+'ModelParams Lw'!$B$5*LOG10(2*$H137/(1.2*($B137/3600/(PI()/4*($D137/1000)^2))^2))+10*LOG10($D137/1000)+L137</f>
        <v>#DIV/0!</v>
      </c>
      <c r="U137" s="24" t="e">
        <f>'ModelParams Lw'!$B$3+'ModelParams Lw'!$B$4*LOG10($B137/3600/(PI()/4*($D137/1000)^2))+'ModelParams Lw'!$B$5*LOG10(2*$H137/(1.2*($B137/3600/(PI()/4*($D137/1000)^2))^2))+10*LOG10($D137/1000)+M137</f>
        <v>#DIV/0!</v>
      </c>
      <c r="V137" s="24" t="e">
        <f>'ModelParams Lw'!$B$3+'ModelParams Lw'!$B$4*LOG10($B137/3600/(PI()/4*($D137/1000)^2))+'ModelParams Lw'!$B$5*LOG10(2*$H137/(1.2*($B137/3600/(PI()/4*($D137/1000)^2))^2))+10*LOG10($D137/1000)+N137</f>
        <v>#DIV/0!</v>
      </c>
      <c r="W137" s="24" t="e">
        <f>'ModelParams Lw'!$B$3+'ModelParams Lw'!$B$4*LOG10($B137/3600/(PI()/4*($D137/1000)^2))+'ModelParams Lw'!$B$5*LOG10(2*$H137/(1.2*($B137/3600/(PI()/4*($D137/1000)^2))^2))+10*LOG10($D137/1000)+O137</f>
        <v>#DIV/0!</v>
      </c>
      <c r="X137" s="24" t="e">
        <f>'ModelParams Lw'!$B$3+'ModelParams Lw'!$B$4*LOG10($B137/3600/(PI()/4*($D137/1000)^2))+'ModelParams Lw'!$B$5*LOG10(2*$H137/(1.2*($B137/3600/(PI()/4*($D137/1000)^2))^2))+10*LOG10($D137/1000)+P137</f>
        <v>#DIV/0!</v>
      </c>
      <c r="Y137" s="24" t="e">
        <f>'ModelParams Lw'!$B$3+'ModelParams Lw'!$B$4*LOG10($B137/3600/(PI()/4*($D137/1000)^2))+'ModelParams Lw'!$B$5*LOG10(2*$H137/(1.2*($B137/3600/(PI()/4*($D137/1000)^2))^2))+10*LOG10($D137/1000)+Q137</f>
        <v>#DIV/0!</v>
      </c>
      <c r="Z137" s="24" t="e">
        <f>'ModelParams Lw'!$B$3+'ModelParams Lw'!$B$4*LOG10($B137/3600/(PI()/4*($D137/1000)^2))+'ModelParams Lw'!$B$5*LOG10(2*$H137/(1.2*($B137/3600/(PI()/4*($D137/1000)^2))^2))+10*LOG10($D137/1000)+R137</f>
        <v>#DIV/0!</v>
      </c>
      <c r="AA137" s="24" t="e">
        <f>'ModelParams Lw'!$B$3+'ModelParams Lw'!$B$4*LOG10($B137/3600/(PI()/4*($D137/1000)^2))+'ModelParams Lw'!$B$5*LOG10(2*$H137/(1.2*($B137/3600/(PI()/4*($D137/1000)^2))^2))+10*LOG10($D137/1000)+S137</f>
        <v>#DIV/0!</v>
      </c>
      <c r="AB137" s="24" t="e">
        <f>10*LOG10(IF(T137="",0,POWER(10,((T137+'ModelParams Lw'!$O$4)/10))) +IF(U137="",0,POWER(10,((U137+'ModelParams Lw'!$P$4)/10))) +IF(V137="",0,POWER(10,((V137+'ModelParams Lw'!$Q$4)/10))) +IF(W137="",0,POWER(10,((W137+'ModelParams Lw'!$R$4)/10))) +IF(X137="",0,POWER(10,((X137+'ModelParams Lw'!$S$4)/10))) +IF(Y137="",0,POWER(10,((Y137+'ModelParams Lw'!$T$4)/10))) +IF(Z137="",0,POWER(10,((Z137+'ModelParams Lw'!$U$4)/10)))+IF(AA137="",0,POWER(10,((AA137+'ModelParams Lw'!$V$4)/10))))</f>
        <v>#DIV/0!</v>
      </c>
      <c r="AC137" s="24" t="e">
        <f t="shared" si="71"/>
        <v>#DIV/0!</v>
      </c>
      <c r="AD137" s="24" t="e">
        <f>(T137-'ModelParams Lw'!O$10)/'ModelParams Lw'!O$11</f>
        <v>#DIV/0!</v>
      </c>
      <c r="AE137" s="24" t="e">
        <f>(U137-'ModelParams Lw'!P$10)/'ModelParams Lw'!P$11</f>
        <v>#DIV/0!</v>
      </c>
      <c r="AF137" s="24" t="e">
        <f>(V137-'ModelParams Lw'!Q$10)/'ModelParams Lw'!Q$11</f>
        <v>#DIV/0!</v>
      </c>
      <c r="AG137" s="24" t="e">
        <f>(W137-'ModelParams Lw'!R$10)/'ModelParams Lw'!R$11</f>
        <v>#DIV/0!</v>
      </c>
      <c r="AH137" s="24" t="e">
        <f>(X137-'ModelParams Lw'!S$10)/'ModelParams Lw'!S$11</f>
        <v>#DIV/0!</v>
      </c>
      <c r="AI137" s="24" t="e">
        <f>(Y137-'ModelParams Lw'!T$10)/'ModelParams Lw'!T$11</f>
        <v>#DIV/0!</v>
      </c>
      <c r="AJ137" s="24" t="e">
        <f>(Z137-'ModelParams Lw'!U$10)/'ModelParams Lw'!U$11</f>
        <v>#DIV/0!</v>
      </c>
      <c r="AK137" s="24" t="e">
        <f>(AA137-'ModelParams Lw'!V$10)/'ModelParams Lw'!V$11</f>
        <v>#DIV/0!</v>
      </c>
      <c r="AL137" s="24" t="e">
        <f t="shared" si="72"/>
        <v>#DIV/0!</v>
      </c>
      <c r="AM137" s="24" t="e">
        <f>LOOKUP($G137,SilencerParams!$E$3:$E$98,SilencerParams!K$3:K$98)</f>
        <v>#DIV/0!</v>
      </c>
      <c r="AN137" s="24" t="e">
        <f>LOOKUP($G137,SilencerParams!$E$3:$E$98,SilencerParams!L$3:L$98)</f>
        <v>#DIV/0!</v>
      </c>
      <c r="AO137" s="24" t="e">
        <f>LOOKUP($G137,SilencerParams!$E$3:$E$98,SilencerParams!M$3:M$98)</f>
        <v>#DIV/0!</v>
      </c>
      <c r="AP137" s="24" t="e">
        <f>LOOKUP($G137,SilencerParams!$E$3:$E$98,SilencerParams!N$3:N$98)</f>
        <v>#DIV/0!</v>
      </c>
      <c r="AQ137" s="24" t="e">
        <f>LOOKUP($G137,SilencerParams!$E$3:$E$98,SilencerParams!O$3:O$98)</f>
        <v>#DIV/0!</v>
      </c>
      <c r="AR137" s="24" t="e">
        <f>LOOKUP($G137,SilencerParams!$E$3:$E$98,SilencerParams!P$3:P$98)</f>
        <v>#DIV/0!</v>
      </c>
      <c r="AS137" s="24" t="e">
        <f>LOOKUP($G137,SilencerParams!$E$3:$E$98,SilencerParams!Q$3:Q$98)</f>
        <v>#DIV/0!</v>
      </c>
      <c r="AT137" s="24" t="e">
        <f>LOOKUP($G137,SilencerParams!$E$3:$E$98,SilencerParams!R$3:R$98)</f>
        <v>#DIV/0!</v>
      </c>
      <c r="AU137" s="151" t="e">
        <f>LOOKUP($G137,SilencerParams!$E$3:$E$98,SilencerParams!S$3:S$98)</f>
        <v>#DIV/0!</v>
      </c>
      <c r="AV137" s="151" t="e">
        <f>LOOKUP($G137,SilencerParams!$E$3:$E$98,SilencerParams!T$3:T$98)</f>
        <v>#DIV/0!</v>
      </c>
      <c r="AW137" s="151" t="e">
        <f>LOOKUP($G137,SilencerParams!$E$3:$E$98,SilencerParams!U$3:U$98)</f>
        <v>#DIV/0!</v>
      </c>
      <c r="AX137" s="151" t="e">
        <f>LOOKUP($G137,SilencerParams!$E$3:$E$98,SilencerParams!V$3:V$98)</f>
        <v>#DIV/0!</v>
      </c>
      <c r="AY137" s="151" t="e">
        <f>LOOKUP($G137,SilencerParams!$E$3:$E$98,SilencerParams!W$3:W$98)</f>
        <v>#DIV/0!</v>
      </c>
      <c r="AZ137" s="151" t="e">
        <f>LOOKUP($G137,SilencerParams!$E$3:$E$98,SilencerParams!X$3:X$98)</f>
        <v>#DIV/0!</v>
      </c>
      <c r="BA137" s="151" t="e">
        <f>LOOKUP($G137,SilencerParams!$E$3:$E$98,SilencerParams!Y$3:Y$98)</f>
        <v>#DIV/0!</v>
      </c>
      <c r="BB137" s="151" t="e">
        <f>LOOKUP($G137,SilencerParams!$E$3:$E$98,SilencerParams!Z$3:Z$98)</f>
        <v>#DIV/0!</v>
      </c>
      <c r="BC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S$3:S$98)</f>
        <v>#DIV/0!</v>
      </c>
      <c r="BD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T$3:T$98)</f>
        <v>#DIV/0!</v>
      </c>
      <c r="BE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U$3:U$98)</f>
        <v>#DIV/0!</v>
      </c>
      <c r="BF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V$3:V$98)</f>
        <v>#DIV/0!</v>
      </c>
      <c r="BG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W$3:W$98)</f>
        <v>#DIV/0!</v>
      </c>
      <c r="BH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X$3:X$98)</f>
        <v>#DIV/0!</v>
      </c>
      <c r="BI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Y$3:Y$98)</f>
        <v>#DIV/0!</v>
      </c>
      <c r="BJ137" s="151" t="e">
        <f>LOOKUP(IF(MROUND($AL137,2)&lt;=$AL137,CONCATENATE($D137,IF($F137&gt;=1000,$F137,CONCATENATE(0,$F137)),CONCATENATE(0,MROUND($AL137,2)+2)),CONCATENATE($D137,IF($F137&gt;=1000,$F137,CONCATENATE(0,$F137)),CONCATENATE(0,MROUND($AL137,2)-2))),SilencerParams!$E$3:$E$98,SilencerParams!Z$3:Z$98)</f>
        <v>#DIV/0!</v>
      </c>
      <c r="BK137" s="151" t="e">
        <f>IF($AL137&lt;2,LOOKUP(CONCATENATE($D137,IF($E137&gt;=1000,$E137,CONCATENATE(0,$E137)),"02"),SilencerParams!$E$3:$E$98,SilencerParams!S$3:S$98)/(LOG10(2)-LOG10(0.0001))*(LOG10($AL137)-LOG10(0.0001)),(BC137-AU137)/(LOG10(IF(MROUND($AL137,2)&lt;=$AL137,MROUND($AL137,2)+2,MROUND($AL137,2)-2))-LOG10(MROUND($AL137,2)))*(LOG10($AL137)-LOG10(MROUND($AL137,2)))+AU137)</f>
        <v>#DIV/0!</v>
      </c>
      <c r="BL137" s="151" t="e">
        <f>IF($AL137&lt;2,LOOKUP(CONCATENATE($D137,IF($E137&gt;=1000,$E137,CONCATENATE(0,$E137)),"02"),SilencerParams!$E$3:$E$98,SilencerParams!T$3:T$98)/(LOG10(2)-LOG10(0.0001))*(LOG10($AL137)-LOG10(0.0001)),(BD137-AV137)/(LOG10(IF(MROUND($AL137,2)&lt;=$AL137,MROUND($AL137,2)+2,MROUND($AL137,2)-2))-LOG10(MROUND($AL137,2)))*(LOG10($AL137)-LOG10(MROUND($AL137,2)))+AV137)</f>
        <v>#DIV/0!</v>
      </c>
      <c r="BM137" s="151" t="e">
        <f>IF($AL137&lt;2,LOOKUP(CONCATENATE($D137,IF($E137&gt;=1000,$E137,CONCATENATE(0,$E137)),"02"),SilencerParams!$E$3:$E$98,SilencerParams!U$3:U$98)/(LOG10(2)-LOG10(0.0001))*(LOG10($AL137)-LOG10(0.0001)),(BE137-AW137)/(LOG10(IF(MROUND($AL137,2)&lt;=$AL137,MROUND($AL137,2)+2,MROUND($AL137,2)-2))-LOG10(MROUND($AL137,2)))*(LOG10($AL137)-LOG10(MROUND($AL137,2)))+AW137)</f>
        <v>#DIV/0!</v>
      </c>
      <c r="BN137" s="151" t="e">
        <f>IF($AL137&lt;2,LOOKUP(CONCATENATE($D137,IF($E137&gt;=1000,$E137,CONCATENATE(0,$E137)),"02"),SilencerParams!$E$3:$E$98,SilencerParams!V$3:V$98)/(LOG10(2)-LOG10(0.0001))*(LOG10($AL137)-LOG10(0.0001)),(BF137-AX137)/(LOG10(IF(MROUND($AL137,2)&lt;=$AL137,MROUND($AL137,2)+2,MROUND($AL137,2)-2))-LOG10(MROUND($AL137,2)))*(LOG10($AL137)-LOG10(MROUND($AL137,2)))+AX137)</f>
        <v>#DIV/0!</v>
      </c>
      <c r="BO137" s="151" t="e">
        <f>IF($AL137&lt;2,LOOKUP(CONCATENATE($D137,IF($E137&gt;=1000,$E137,CONCATENATE(0,$E137)),"02"),SilencerParams!$E$3:$E$98,SilencerParams!W$3:W$98)/(LOG10(2)-LOG10(0.0001))*(LOG10($AL137)-LOG10(0.0001)),(BG137-AY137)/(LOG10(IF(MROUND($AL137,2)&lt;=$AL137,MROUND($AL137,2)+2,MROUND($AL137,2)-2))-LOG10(MROUND($AL137,2)))*(LOG10($AL137)-LOG10(MROUND($AL137,2)))+AY137)</f>
        <v>#DIV/0!</v>
      </c>
      <c r="BP137" s="151" t="e">
        <f>IF($AL137&lt;2,LOOKUP(CONCATENATE($D137,IF($E137&gt;=1000,$E137,CONCATENATE(0,$E137)),"02"),SilencerParams!$E$3:$E$98,SilencerParams!X$3:X$98)/(LOG10(2)-LOG10(0.0001))*(LOG10($AL137)-LOG10(0.0001)),(BH137-AZ137)/(LOG10(IF(MROUND($AL137,2)&lt;=$AL137,MROUND($AL137,2)+2,MROUND($AL137,2)-2))-LOG10(MROUND($AL137,2)))*(LOG10($AL137)-LOG10(MROUND($AL137,2)))+AZ137)</f>
        <v>#DIV/0!</v>
      </c>
      <c r="BQ137" s="151" t="e">
        <f>IF($AL137&lt;2,LOOKUP(CONCATENATE($D137,IF($E137&gt;=1000,$E137,CONCATENATE(0,$E137)),"02"),SilencerParams!$E$3:$E$98,SilencerParams!Y$3:Y$98)/(LOG10(2)-LOG10(0.0001))*(LOG10($AL137)-LOG10(0.0001)),(BI137-BA137)/(LOG10(IF(MROUND($AL137,2)&lt;=$AL137,MROUND($AL137,2)+2,MROUND($AL137,2)-2))-LOG10(MROUND($AL137,2)))*(LOG10($AL137)-LOG10(MROUND($AL137,2)))+BA137)</f>
        <v>#DIV/0!</v>
      </c>
      <c r="BR137" s="151" t="e">
        <f>IF($AL137&lt;2,LOOKUP(CONCATENATE($D137,IF($E137&gt;=1000,$E137,CONCATENATE(0,$E137)),"02"),SilencerParams!$E$3:$E$98,SilencerParams!Z$3:Z$98)/(LOG10(2)-LOG10(0.0001))*(LOG10($AL137)-LOG10(0.0001)),(BJ137-BB137)/(LOG10(IF(MROUND($AL137,2)&lt;=$AL137,MROUND($AL137,2)+2,MROUND($AL137,2)-2))-LOG10(MROUND($AL137,2)))*(LOG10($AL137)-LOG10(MROUND($AL137,2)))+BB137)</f>
        <v>#DIV/0!</v>
      </c>
      <c r="BS137" s="24" t="e">
        <f t="shared" si="73"/>
        <v>#DIV/0!</v>
      </c>
      <c r="BT137" s="24" t="e">
        <f t="shared" si="74"/>
        <v>#DIV/0!</v>
      </c>
      <c r="BU137" s="24" t="e">
        <f t="shared" si="75"/>
        <v>#DIV/0!</v>
      </c>
      <c r="BV137" s="24" t="e">
        <f t="shared" si="76"/>
        <v>#DIV/0!</v>
      </c>
      <c r="BW137" s="24" t="e">
        <f t="shared" si="77"/>
        <v>#DIV/0!</v>
      </c>
      <c r="BX137" s="24" t="e">
        <f t="shared" si="78"/>
        <v>#DIV/0!</v>
      </c>
      <c r="BY137" s="24" t="e">
        <f t="shared" si="79"/>
        <v>#DIV/0!</v>
      </c>
      <c r="BZ137" s="24" t="e">
        <f t="shared" si="80"/>
        <v>#DIV/0!</v>
      </c>
      <c r="CA137" s="24" t="e">
        <f>10*LOG10(IF(BS137="",0,POWER(10,((BS137+'ModelParams Lw'!$O$4)/10))) +IF(BT137="",0,POWER(10,((BT137+'ModelParams Lw'!$P$4)/10))) +IF(BU137="",0,POWER(10,((BU137+'ModelParams Lw'!$Q$4)/10))) +IF(BV137="",0,POWER(10,((BV137+'ModelParams Lw'!$R$4)/10))) +IF(BW137="",0,POWER(10,((BW137+'ModelParams Lw'!$S$4)/10))) +IF(BX137="",0,POWER(10,((BX137+'ModelParams Lw'!$T$4)/10))) +IF(BY137="",0,POWER(10,((BY137+'ModelParams Lw'!$U$4)/10)))+IF(BZ137="",0,POWER(10,((BZ137+'ModelParams Lw'!$V$4)/10))))</f>
        <v>#DIV/0!</v>
      </c>
      <c r="CB137" s="24" t="e">
        <f t="shared" si="81"/>
        <v>#DIV/0!</v>
      </c>
      <c r="CC137" s="24" t="e">
        <f>(BS137-'ModelParams Lw'!O$10)/'ModelParams Lw'!O$11</f>
        <v>#DIV/0!</v>
      </c>
      <c r="CD137" s="24" t="e">
        <f>(BT137-'ModelParams Lw'!P$10)/'ModelParams Lw'!P$11</f>
        <v>#DIV/0!</v>
      </c>
      <c r="CE137" s="24" t="e">
        <f>(BU137-'ModelParams Lw'!Q$10)/'ModelParams Lw'!Q$11</f>
        <v>#DIV/0!</v>
      </c>
      <c r="CF137" s="24" t="e">
        <f>(BV137-'ModelParams Lw'!R$10)/'ModelParams Lw'!R$11</f>
        <v>#DIV/0!</v>
      </c>
      <c r="CG137" s="24" t="e">
        <f>(BW137-'ModelParams Lw'!S$10)/'ModelParams Lw'!S$11</f>
        <v>#DIV/0!</v>
      </c>
      <c r="CH137" s="24" t="e">
        <f>(BX137-'ModelParams Lw'!T$10)/'ModelParams Lw'!T$11</f>
        <v>#DIV/0!</v>
      </c>
      <c r="CI137" s="24" t="e">
        <f>(BY137-'ModelParams Lw'!U$10)/'ModelParams Lw'!U$11</f>
        <v>#DIV/0!</v>
      </c>
      <c r="CJ137" s="24" t="e">
        <f>(BZ137-'ModelParams Lw'!V$10)/'ModelParams Lw'!V$11</f>
        <v>#DIV/0!</v>
      </c>
      <c r="CK137" s="24">
        <f>IF(Calcul!$E142="SW",'ModelParams Lw'!C$18+'ModelParams Lw'!C$19*LOG(CK$3)+'ModelParams Lw'!C$20*(PI()/4*($D137/1000)^2),IF('ModelParams Lw'!C$21+'ModelParams Lw'!C$22*LOG(CK$3)+'ModelParams Lw'!C$23*(PI()/4*($D137/1000)^2)&lt;'ModelParams Lw'!C$18+'ModelParams Lw'!C$19*LOG(CK$3)+'ModelParams Lw'!C$20*(PI()/4*($D137/1000)^2),'ModelParams Lw'!C$18+'ModelParams Lw'!C$19*LOG(CK$3)+'ModelParams Lw'!C$20*(PI()/4*($D137/1000)^2),'ModelParams Lw'!C$21+'ModelParams Lw'!C$22*LOG(CK$3)+'ModelParams Lw'!C$23*(PI()/4*($D137/1000)^2)))</f>
        <v>31.246735224896717</v>
      </c>
      <c r="CL137" s="24">
        <f>IF(Calcul!$E142="SW",'ModelParams Lw'!D$18+'ModelParams Lw'!D$19*LOG(CL$3)+'ModelParams Lw'!D$20*(PI()/4*($D137/1000)^2),IF('ModelParams Lw'!D$21+'ModelParams Lw'!D$22*LOG(CL$3)+'ModelParams Lw'!D$23*(PI()/4*($D137/1000)^2)&lt;'ModelParams Lw'!D$18+'ModelParams Lw'!D$19*LOG(CL$3)+'ModelParams Lw'!D$20*(PI()/4*($D137/1000)^2),'ModelParams Lw'!D$18+'ModelParams Lw'!D$19*LOG(CL$3)+'ModelParams Lw'!D$20*(PI()/4*($D137/1000)^2),'ModelParams Lw'!D$21+'ModelParams Lw'!D$22*LOG(CL$3)+'ModelParams Lw'!D$23*(PI()/4*($D137/1000)^2)))</f>
        <v>39.203910379364636</v>
      </c>
      <c r="CM137" s="24">
        <f>IF(Calcul!$E142="SW",'ModelParams Lw'!E$18+'ModelParams Lw'!E$19*LOG(CM$3)+'ModelParams Lw'!E$20*(PI()/4*($D137/1000)^2),IF('ModelParams Lw'!E$21+'ModelParams Lw'!E$22*LOG(CM$3)+'ModelParams Lw'!E$23*(PI()/4*($D137/1000)^2)&lt;'ModelParams Lw'!E$18+'ModelParams Lw'!E$19*LOG(CM$3)+'ModelParams Lw'!E$20*(PI()/4*($D137/1000)^2),'ModelParams Lw'!E$18+'ModelParams Lw'!E$19*LOG(CM$3)+'ModelParams Lw'!E$20*(PI()/4*($D137/1000)^2),'ModelParams Lw'!E$21+'ModelParams Lw'!E$22*LOG(CM$3)+'ModelParams Lw'!E$23*(PI()/4*($D137/1000)^2)))</f>
        <v>38.761096154158118</v>
      </c>
      <c r="CN137" s="24">
        <f>IF(Calcul!$E142="SW",'ModelParams Lw'!F$18+'ModelParams Lw'!F$19*LOG(CN$3)+'ModelParams Lw'!F$20*(PI()/4*($D137/1000)^2),IF('ModelParams Lw'!F$21+'ModelParams Lw'!F$22*LOG(CN$3)+'ModelParams Lw'!F$23*(PI()/4*($D137/1000)^2)&lt;'ModelParams Lw'!F$18+'ModelParams Lw'!F$19*LOG(CN$3)+'ModelParams Lw'!F$20*(PI()/4*($D137/1000)^2),'ModelParams Lw'!F$18+'ModelParams Lw'!F$19*LOG(CN$3)+'ModelParams Lw'!F$20*(PI()/4*($D137/1000)^2),'ModelParams Lw'!F$21+'ModelParams Lw'!F$22*LOG(CN$3)+'ModelParams Lw'!F$23*(PI()/4*($D137/1000)^2)))</f>
        <v>42.457901012674256</v>
      </c>
      <c r="CO137" s="24">
        <f>IF(Calcul!$E142="SW",'ModelParams Lw'!G$18+'ModelParams Lw'!G$19*LOG(CO$3)+'ModelParams Lw'!G$20*(PI()/4*($D137/1000)^2),IF('ModelParams Lw'!G$21+'ModelParams Lw'!G$22*LOG(CO$3)+'ModelParams Lw'!G$23*(PI()/4*($D137/1000)^2)&lt;'ModelParams Lw'!G$18+'ModelParams Lw'!G$19*LOG(CO$3)+'ModelParams Lw'!G$20*(PI()/4*($D137/1000)^2),'ModelParams Lw'!G$18+'ModelParams Lw'!G$19*LOG(CO$3)+'ModelParams Lw'!G$20*(PI()/4*($D137/1000)^2),'ModelParams Lw'!G$21+'ModelParams Lw'!G$22*LOG(CO$3)+'ModelParams Lw'!G$23*(PI()/4*($D137/1000)^2)))</f>
        <v>39.983812335865188</v>
      </c>
      <c r="CP137" s="24">
        <f>IF(Calcul!$E142="SW",'ModelParams Lw'!H$18+'ModelParams Lw'!H$19*LOG(CP$3)+'ModelParams Lw'!H$20*(PI()/4*($D137/1000)^2),IF('ModelParams Lw'!H$21+'ModelParams Lw'!H$22*LOG(CP$3)+'ModelParams Lw'!H$23*(PI()/4*($D137/1000)^2)&lt;'ModelParams Lw'!H$18+'ModelParams Lw'!H$19*LOG(CP$3)+'ModelParams Lw'!H$20*(PI()/4*($D137/1000)^2),'ModelParams Lw'!H$18+'ModelParams Lw'!H$19*LOG(CP$3)+'ModelParams Lw'!H$20*(PI()/4*($D137/1000)^2),'ModelParams Lw'!H$21+'ModelParams Lw'!H$22*LOG(CP$3)+'ModelParams Lw'!H$23*(PI()/4*($D137/1000)^2)))</f>
        <v>40.306137042572608</v>
      </c>
      <c r="CQ137" s="24">
        <f>IF(Calcul!$E142="SW",'ModelParams Lw'!I$18+'ModelParams Lw'!I$19*LOG(CQ$3)+'ModelParams Lw'!I$20*(PI()/4*($D137/1000)^2),IF('ModelParams Lw'!I$21+'ModelParams Lw'!I$22*LOG(CQ$3)+'ModelParams Lw'!I$23*(PI()/4*($D137/1000)^2)&lt;'ModelParams Lw'!I$18+'ModelParams Lw'!I$19*LOG(CQ$3)+'ModelParams Lw'!I$20*(PI()/4*($D137/1000)^2),'ModelParams Lw'!I$18+'ModelParams Lw'!I$19*LOG(CQ$3)+'ModelParams Lw'!I$20*(PI()/4*($D137/1000)^2),'ModelParams Lw'!I$21+'ModelParams Lw'!I$22*LOG(CQ$3)+'ModelParams Lw'!I$23*(PI()/4*($D137/1000)^2)))</f>
        <v>35.604370798776131</v>
      </c>
      <c r="CR137" s="24">
        <f>IF(Calcul!$E142="SW",'ModelParams Lw'!J$18+'ModelParams Lw'!J$19*LOG(CR$3)+'ModelParams Lw'!J$20*(PI()/4*($D137/1000)^2),IF('ModelParams Lw'!J$21+'ModelParams Lw'!J$22*LOG(CR$3)+'ModelParams Lw'!J$23*(PI()/4*($D137/1000)^2)&lt;'ModelParams Lw'!J$18+'ModelParams Lw'!J$19*LOG(CR$3)+'ModelParams Lw'!J$20*(PI()/4*($D137/1000)^2),'ModelParams Lw'!J$18+'ModelParams Lw'!J$19*LOG(CR$3)+'ModelParams Lw'!J$20*(PI()/4*($D137/1000)^2),'ModelParams Lw'!J$21+'ModelParams Lw'!J$22*LOG(CR$3)+'ModelParams Lw'!J$23*(PI()/4*($D137/1000)^2)))</f>
        <v>26.405199060578074</v>
      </c>
      <c r="CS137" s="24" t="e">
        <f t="shared" si="58"/>
        <v>#DIV/0!</v>
      </c>
      <c r="CT137" s="24" t="e">
        <f t="shared" si="59"/>
        <v>#DIV/0!</v>
      </c>
      <c r="CU137" s="24" t="e">
        <f t="shared" si="60"/>
        <v>#DIV/0!</v>
      </c>
      <c r="CV137" s="24" t="e">
        <f t="shared" si="61"/>
        <v>#DIV/0!</v>
      </c>
      <c r="CW137" s="24" t="e">
        <f t="shared" si="62"/>
        <v>#DIV/0!</v>
      </c>
      <c r="CX137" s="24" t="e">
        <f t="shared" si="63"/>
        <v>#DIV/0!</v>
      </c>
      <c r="CY137" s="24" t="e">
        <f t="shared" si="64"/>
        <v>#DIV/0!</v>
      </c>
      <c r="CZ137" s="24" t="e">
        <f t="shared" si="65"/>
        <v>#DIV/0!</v>
      </c>
      <c r="DA137" s="24" t="e">
        <f>10*LOG10(IF(CS137="",0,POWER(10,((CS137+'ModelParams Lw'!$O$4)/10))) +IF(CT137="",0,POWER(10,((CT137+'ModelParams Lw'!$P$4)/10))) +IF(CU137="",0,POWER(10,((CU137+'ModelParams Lw'!$Q$4)/10))) +IF(CV137="",0,POWER(10,((CV137+'ModelParams Lw'!$R$4)/10))) +IF(CW137="",0,POWER(10,((CW137+'ModelParams Lw'!$S$4)/10))) +IF(CX137="",0,POWER(10,((CX137+'ModelParams Lw'!$T$4)/10))) +IF(CY137="",0,POWER(10,((CY137+'ModelParams Lw'!$U$4)/10)))+IF(CZ137="",0,POWER(10,((CZ137+'ModelParams Lw'!$V$4)/10))))</f>
        <v>#DIV/0!</v>
      </c>
      <c r="DB137" s="24" t="e">
        <f t="shared" si="82"/>
        <v>#DIV/0!</v>
      </c>
      <c r="DC137" s="24" t="e">
        <f>(CS137-'ModelParams Lw'!$O$10)/'ModelParams Lw'!$O$11</f>
        <v>#DIV/0!</v>
      </c>
      <c r="DD137" s="24" t="e">
        <f>(CT137-'ModelParams Lw'!$P$10)/'ModelParams Lw'!$P$11</f>
        <v>#DIV/0!</v>
      </c>
      <c r="DE137" s="24" t="e">
        <f>(CU137-'ModelParams Lw'!$Q$10)/'ModelParams Lw'!$Q$11</f>
        <v>#DIV/0!</v>
      </c>
      <c r="DF137" s="24" t="e">
        <f>(CV137-'ModelParams Lw'!$R$10)/'ModelParams Lw'!$R$11</f>
        <v>#DIV/0!</v>
      </c>
      <c r="DG137" s="24" t="e">
        <f>(CW137-'ModelParams Lw'!$S$10)/'ModelParams Lw'!$S$11</f>
        <v>#DIV/0!</v>
      </c>
      <c r="DH137" s="24" t="e">
        <f>(CX137-'ModelParams Lw'!$T$10)/'ModelParams Lw'!$T$11</f>
        <v>#DIV/0!</v>
      </c>
      <c r="DI137" s="24" t="e">
        <f>(CY137-'ModelParams Lw'!$U$10)/'ModelParams Lw'!$U$11</f>
        <v>#DIV/0!</v>
      </c>
      <c r="DJ137" s="24" t="e">
        <f>(CZ137-'ModelParams Lw'!$V$10)/'ModelParams Lw'!$V$11</f>
        <v>#DIV/0!</v>
      </c>
    </row>
    <row r="138" spans="1:114">
      <c r="A138" s="12">
        <f>Calcul!B140</f>
        <v>0</v>
      </c>
      <c r="B138" s="12">
        <f t="shared" si="66"/>
        <v>0</v>
      </c>
      <c r="C138" s="12">
        <f>Calcul!C140</f>
        <v>0</v>
      </c>
      <c r="D138" s="12">
        <f>Calcul!D143</f>
        <v>0</v>
      </c>
      <c r="E138" s="12">
        <f t="shared" si="67"/>
        <v>400</v>
      </c>
      <c r="F138" s="12">
        <f t="shared" si="68"/>
        <v>900</v>
      </c>
      <c r="G138" s="12" t="e">
        <f t="shared" si="69"/>
        <v>#DIV/0!</v>
      </c>
      <c r="H138" s="24" t="e">
        <f t="shared" si="70"/>
        <v>#DIV/0!</v>
      </c>
      <c r="I138" s="24">
        <f>'ModelParams Lw'!$B$6*EXP('ModelParams Lw'!$C$6*D138)</f>
        <v>-0.98585217513044054</v>
      </c>
      <c r="J138" s="24">
        <f>'ModelParams Lw'!$B$7*D138^2+'ModelParams Lw'!$C$7*D138+'ModelParams Lw'!$D$7</f>
        <v>-7.1</v>
      </c>
      <c r="K138" s="24">
        <f>'ModelParams Lw'!$B$8*D138^2+'ModelParams Lw'!$C$8*D138+'ModelParams Lw'!$D$8</f>
        <v>46.485999999999997</v>
      </c>
      <c r="L138" s="21" t="e">
        <f t="shared" si="56"/>
        <v>#DIV/0!</v>
      </c>
      <c r="M138" s="21" t="e">
        <f t="shared" si="57"/>
        <v>#DIV/0!</v>
      </c>
      <c r="N138" s="21" t="e">
        <f t="shared" si="57"/>
        <v>#DIV/0!</v>
      </c>
      <c r="O138" s="21" t="e">
        <f t="shared" si="57"/>
        <v>#DIV/0!</v>
      </c>
      <c r="P138" s="21" t="e">
        <f t="shared" si="57"/>
        <v>#DIV/0!</v>
      </c>
      <c r="Q138" s="21" t="e">
        <f t="shared" si="57"/>
        <v>#DIV/0!</v>
      </c>
      <c r="R138" s="21" t="e">
        <f t="shared" si="57"/>
        <v>#DIV/0!</v>
      </c>
      <c r="S138" s="21" t="e">
        <f t="shared" si="57"/>
        <v>#DIV/0!</v>
      </c>
      <c r="T138" s="24" t="e">
        <f>'ModelParams Lw'!$B$3+'ModelParams Lw'!$B$4*LOG10($B138/3600/(PI()/4*($D138/1000)^2))+'ModelParams Lw'!$B$5*LOG10(2*$H138/(1.2*($B138/3600/(PI()/4*($D138/1000)^2))^2))+10*LOG10($D138/1000)+L138</f>
        <v>#DIV/0!</v>
      </c>
      <c r="U138" s="24" t="e">
        <f>'ModelParams Lw'!$B$3+'ModelParams Lw'!$B$4*LOG10($B138/3600/(PI()/4*($D138/1000)^2))+'ModelParams Lw'!$B$5*LOG10(2*$H138/(1.2*($B138/3600/(PI()/4*($D138/1000)^2))^2))+10*LOG10($D138/1000)+M138</f>
        <v>#DIV/0!</v>
      </c>
      <c r="V138" s="24" t="e">
        <f>'ModelParams Lw'!$B$3+'ModelParams Lw'!$B$4*LOG10($B138/3600/(PI()/4*($D138/1000)^2))+'ModelParams Lw'!$B$5*LOG10(2*$H138/(1.2*($B138/3600/(PI()/4*($D138/1000)^2))^2))+10*LOG10($D138/1000)+N138</f>
        <v>#DIV/0!</v>
      </c>
      <c r="W138" s="24" t="e">
        <f>'ModelParams Lw'!$B$3+'ModelParams Lw'!$B$4*LOG10($B138/3600/(PI()/4*($D138/1000)^2))+'ModelParams Lw'!$B$5*LOG10(2*$H138/(1.2*($B138/3600/(PI()/4*($D138/1000)^2))^2))+10*LOG10($D138/1000)+O138</f>
        <v>#DIV/0!</v>
      </c>
      <c r="X138" s="24" t="e">
        <f>'ModelParams Lw'!$B$3+'ModelParams Lw'!$B$4*LOG10($B138/3600/(PI()/4*($D138/1000)^2))+'ModelParams Lw'!$B$5*LOG10(2*$H138/(1.2*($B138/3600/(PI()/4*($D138/1000)^2))^2))+10*LOG10($D138/1000)+P138</f>
        <v>#DIV/0!</v>
      </c>
      <c r="Y138" s="24" t="e">
        <f>'ModelParams Lw'!$B$3+'ModelParams Lw'!$B$4*LOG10($B138/3600/(PI()/4*($D138/1000)^2))+'ModelParams Lw'!$B$5*LOG10(2*$H138/(1.2*($B138/3600/(PI()/4*($D138/1000)^2))^2))+10*LOG10($D138/1000)+Q138</f>
        <v>#DIV/0!</v>
      </c>
      <c r="Z138" s="24" t="e">
        <f>'ModelParams Lw'!$B$3+'ModelParams Lw'!$B$4*LOG10($B138/3600/(PI()/4*($D138/1000)^2))+'ModelParams Lw'!$B$5*LOG10(2*$H138/(1.2*($B138/3600/(PI()/4*($D138/1000)^2))^2))+10*LOG10($D138/1000)+R138</f>
        <v>#DIV/0!</v>
      </c>
      <c r="AA138" s="24" t="e">
        <f>'ModelParams Lw'!$B$3+'ModelParams Lw'!$B$4*LOG10($B138/3600/(PI()/4*($D138/1000)^2))+'ModelParams Lw'!$B$5*LOG10(2*$H138/(1.2*($B138/3600/(PI()/4*($D138/1000)^2))^2))+10*LOG10($D138/1000)+S138</f>
        <v>#DIV/0!</v>
      </c>
      <c r="AB138" s="24" t="e">
        <f>10*LOG10(IF(T138="",0,POWER(10,((T138+'ModelParams Lw'!$O$4)/10))) +IF(U138="",0,POWER(10,((U138+'ModelParams Lw'!$P$4)/10))) +IF(V138="",0,POWER(10,((V138+'ModelParams Lw'!$Q$4)/10))) +IF(W138="",0,POWER(10,((W138+'ModelParams Lw'!$R$4)/10))) +IF(X138="",0,POWER(10,((X138+'ModelParams Lw'!$S$4)/10))) +IF(Y138="",0,POWER(10,((Y138+'ModelParams Lw'!$T$4)/10))) +IF(Z138="",0,POWER(10,((Z138+'ModelParams Lw'!$U$4)/10)))+IF(AA138="",0,POWER(10,((AA138+'ModelParams Lw'!$V$4)/10))))</f>
        <v>#DIV/0!</v>
      </c>
      <c r="AC138" s="24" t="e">
        <f t="shared" si="71"/>
        <v>#DIV/0!</v>
      </c>
      <c r="AD138" s="24" t="e">
        <f>(T138-'ModelParams Lw'!O$10)/'ModelParams Lw'!O$11</f>
        <v>#DIV/0!</v>
      </c>
      <c r="AE138" s="24" t="e">
        <f>(U138-'ModelParams Lw'!P$10)/'ModelParams Lw'!P$11</f>
        <v>#DIV/0!</v>
      </c>
      <c r="AF138" s="24" t="e">
        <f>(V138-'ModelParams Lw'!Q$10)/'ModelParams Lw'!Q$11</f>
        <v>#DIV/0!</v>
      </c>
      <c r="AG138" s="24" t="e">
        <f>(W138-'ModelParams Lw'!R$10)/'ModelParams Lw'!R$11</f>
        <v>#DIV/0!</v>
      </c>
      <c r="AH138" s="24" t="e">
        <f>(X138-'ModelParams Lw'!S$10)/'ModelParams Lw'!S$11</f>
        <v>#DIV/0!</v>
      </c>
      <c r="AI138" s="24" t="e">
        <f>(Y138-'ModelParams Lw'!T$10)/'ModelParams Lw'!T$11</f>
        <v>#DIV/0!</v>
      </c>
      <c r="AJ138" s="24" t="e">
        <f>(Z138-'ModelParams Lw'!U$10)/'ModelParams Lw'!U$11</f>
        <v>#DIV/0!</v>
      </c>
      <c r="AK138" s="24" t="e">
        <f>(AA138-'ModelParams Lw'!V$10)/'ModelParams Lw'!V$11</f>
        <v>#DIV/0!</v>
      </c>
      <c r="AL138" s="24" t="e">
        <f t="shared" si="72"/>
        <v>#DIV/0!</v>
      </c>
      <c r="AM138" s="24" t="e">
        <f>LOOKUP($G138,SilencerParams!$E$3:$E$98,SilencerParams!K$3:K$98)</f>
        <v>#DIV/0!</v>
      </c>
      <c r="AN138" s="24" t="e">
        <f>LOOKUP($G138,SilencerParams!$E$3:$E$98,SilencerParams!L$3:L$98)</f>
        <v>#DIV/0!</v>
      </c>
      <c r="AO138" s="24" t="e">
        <f>LOOKUP($G138,SilencerParams!$E$3:$E$98,SilencerParams!M$3:M$98)</f>
        <v>#DIV/0!</v>
      </c>
      <c r="AP138" s="24" t="e">
        <f>LOOKUP($G138,SilencerParams!$E$3:$E$98,SilencerParams!N$3:N$98)</f>
        <v>#DIV/0!</v>
      </c>
      <c r="AQ138" s="24" t="e">
        <f>LOOKUP($G138,SilencerParams!$E$3:$E$98,SilencerParams!O$3:O$98)</f>
        <v>#DIV/0!</v>
      </c>
      <c r="AR138" s="24" t="e">
        <f>LOOKUP($G138,SilencerParams!$E$3:$E$98,SilencerParams!P$3:P$98)</f>
        <v>#DIV/0!</v>
      </c>
      <c r="AS138" s="24" t="e">
        <f>LOOKUP($G138,SilencerParams!$E$3:$E$98,SilencerParams!Q$3:Q$98)</f>
        <v>#DIV/0!</v>
      </c>
      <c r="AT138" s="24" t="e">
        <f>LOOKUP($G138,SilencerParams!$E$3:$E$98,SilencerParams!R$3:R$98)</f>
        <v>#DIV/0!</v>
      </c>
      <c r="AU138" s="151" t="e">
        <f>LOOKUP($G138,SilencerParams!$E$3:$E$98,SilencerParams!S$3:S$98)</f>
        <v>#DIV/0!</v>
      </c>
      <c r="AV138" s="151" t="e">
        <f>LOOKUP($G138,SilencerParams!$E$3:$E$98,SilencerParams!T$3:T$98)</f>
        <v>#DIV/0!</v>
      </c>
      <c r="AW138" s="151" t="e">
        <f>LOOKUP($G138,SilencerParams!$E$3:$E$98,SilencerParams!U$3:U$98)</f>
        <v>#DIV/0!</v>
      </c>
      <c r="AX138" s="151" t="e">
        <f>LOOKUP($G138,SilencerParams!$E$3:$E$98,SilencerParams!V$3:V$98)</f>
        <v>#DIV/0!</v>
      </c>
      <c r="AY138" s="151" t="e">
        <f>LOOKUP($G138,SilencerParams!$E$3:$E$98,SilencerParams!W$3:W$98)</f>
        <v>#DIV/0!</v>
      </c>
      <c r="AZ138" s="151" t="e">
        <f>LOOKUP($G138,SilencerParams!$E$3:$E$98,SilencerParams!X$3:X$98)</f>
        <v>#DIV/0!</v>
      </c>
      <c r="BA138" s="151" t="e">
        <f>LOOKUP($G138,SilencerParams!$E$3:$E$98,SilencerParams!Y$3:Y$98)</f>
        <v>#DIV/0!</v>
      </c>
      <c r="BB138" s="151" t="e">
        <f>LOOKUP($G138,SilencerParams!$E$3:$E$98,SilencerParams!Z$3:Z$98)</f>
        <v>#DIV/0!</v>
      </c>
      <c r="BC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S$3:S$98)</f>
        <v>#DIV/0!</v>
      </c>
      <c r="BD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T$3:T$98)</f>
        <v>#DIV/0!</v>
      </c>
      <c r="BE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U$3:U$98)</f>
        <v>#DIV/0!</v>
      </c>
      <c r="BF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V$3:V$98)</f>
        <v>#DIV/0!</v>
      </c>
      <c r="BG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W$3:W$98)</f>
        <v>#DIV/0!</v>
      </c>
      <c r="BH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X$3:X$98)</f>
        <v>#DIV/0!</v>
      </c>
      <c r="BI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Y$3:Y$98)</f>
        <v>#DIV/0!</v>
      </c>
      <c r="BJ138" s="151" t="e">
        <f>LOOKUP(IF(MROUND($AL138,2)&lt;=$AL138,CONCATENATE($D138,IF($F138&gt;=1000,$F138,CONCATENATE(0,$F138)),CONCATENATE(0,MROUND($AL138,2)+2)),CONCATENATE($D138,IF($F138&gt;=1000,$F138,CONCATENATE(0,$F138)),CONCATENATE(0,MROUND($AL138,2)-2))),SilencerParams!$E$3:$E$98,SilencerParams!Z$3:Z$98)</f>
        <v>#DIV/0!</v>
      </c>
      <c r="BK138" s="151" t="e">
        <f>IF($AL138&lt;2,LOOKUP(CONCATENATE($D138,IF($E138&gt;=1000,$E138,CONCATENATE(0,$E138)),"02"),SilencerParams!$E$3:$E$98,SilencerParams!S$3:S$98)/(LOG10(2)-LOG10(0.0001))*(LOG10($AL138)-LOG10(0.0001)),(BC138-AU138)/(LOG10(IF(MROUND($AL138,2)&lt;=$AL138,MROUND($AL138,2)+2,MROUND($AL138,2)-2))-LOG10(MROUND($AL138,2)))*(LOG10($AL138)-LOG10(MROUND($AL138,2)))+AU138)</f>
        <v>#DIV/0!</v>
      </c>
      <c r="BL138" s="151" t="e">
        <f>IF($AL138&lt;2,LOOKUP(CONCATENATE($D138,IF($E138&gt;=1000,$E138,CONCATENATE(0,$E138)),"02"),SilencerParams!$E$3:$E$98,SilencerParams!T$3:T$98)/(LOG10(2)-LOG10(0.0001))*(LOG10($AL138)-LOG10(0.0001)),(BD138-AV138)/(LOG10(IF(MROUND($AL138,2)&lt;=$AL138,MROUND($AL138,2)+2,MROUND($AL138,2)-2))-LOG10(MROUND($AL138,2)))*(LOG10($AL138)-LOG10(MROUND($AL138,2)))+AV138)</f>
        <v>#DIV/0!</v>
      </c>
      <c r="BM138" s="151" t="e">
        <f>IF($AL138&lt;2,LOOKUP(CONCATENATE($D138,IF($E138&gt;=1000,$E138,CONCATENATE(0,$E138)),"02"),SilencerParams!$E$3:$E$98,SilencerParams!U$3:U$98)/(LOG10(2)-LOG10(0.0001))*(LOG10($AL138)-LOG10(0.0001)),(BE138-AW138)/(LOG10(IF(MROUND($AL138,2)&lt;=$AL138,MROUND($AL138,2)+2,MROUND($AL138,2)-2))-LOG10(MROUND($AL138,2)))*(LOG10($AL138)-LOG10(MROUND($AL138,2)))+AW138)</f>
        <v>#DIV/0!</v>
      </c>
      <c r="BN138" s="151" t="e">
        <f>IF($AL138&lt;2,LOOKUP(CONCATENATE($D138,IF($E138&gt;=1000,$E138,CONCATENATE(0,$E138)),"02"),SilencerParams!$E$3:$E$98,SilencerParams!V$3:V$98)/(LOG10(2)-LOG10(0.0001))*(LOG10($AL138)-LOG10(0.0001)),(BF138-AX138)/(LOG10(IF(MROUND($AL138,2)&lt;=$AL138,MROUND($AL138,2)+2,MROUND($AL138,2)-2))-LOG10(MROUND($AL138,2)))*(LOG10($AL138)-LOG10(MROUND($AL138,2)))+AX138)</f>
        <v>#DIV/0!</v>
      </c>
      <c r="BO138" s="151" t="e">
        <f>IF($AL138&lt;2,LOOKUP(CONCATENATE($D138,IF($E138&gt;=1000,$E138,CONCATENATE(0,$E138)),"02"),SilencerParams!$E$3:$E$98,SilencerParams!W$3:W$98)/(LOG10(2)-LOG10(0.0001))*(LOG10($AL138)-LOG10(0.0001)),(BG138-AY138)/(LOG10(IF(MROUND($AL138,2)&lt;=$AL138,MROUND($AL138,2)+2,MROUND($AL138,2)-2))-LOG10(MROUND($AL138,2)))*(LOG10($AL138)-LOG10(MROUND($AL138,2)))+AY138)</f>
        <v>#DIV/0!</v>
      </c>
      <c r="BP138" s="151" t="e">
        <f>IF($AL138&lt;2,LOOKUP(CONCATENATE($D138,IF($E138&gt;=1000,$E138,CONCATENATE(0,$E138)),"02"),SilencerParams!$E$3:$E$98,SilencerParams!X$3:X$98)/(LOG10(2)-LOG10(0.0001))*(LOG10($AL138)-LOG10(0.0001)),(BH138-AZ138)/(LOG10(IF(MROUND($AL138,2)&lt;=$AL138,MROUND($AL138,2)+2,MROUND($AL138,2)-2))-LOG10(MROUND($AL138,2)))*(LOG10($AL138)-LOG10(MROUND($AL138,2)))+AZ138)</f>
        <v>#DIV/0!</v>
      </c>
      <c r="BQ138" s="151" t="e">
        <f>IF($AL138&lt;2,LOOKUP(CONCATENATE($D138,IF($E138&gt;=1000,$E138,CONCATENATE(0,$E138)),"02"),SilencerParams!$E$3:$E$98,SilencerParams!Y$3:Y$98)/(LOG10(2)-LOG10(0.0001))*(LOG10($AL138)-LOG10(0.0001)),(BI138-BA138)/(LOG10(IF(MROUND($AL138,2)&lt;=$AL138,MROUND($AL138,2)+2,MROUND($AL138,2)-2))-LOG10(MROUND($AL138,2)))*(LOG10($AL138)-LOG10(MROUND($AL138,2)))+BA138)</f>
        <v>#DIV/0!</v>
      </c>
      <c r="BR138" s="151" t="e">
        <f>IF($AL138&lt;2,LOOKUP(CONCATENATE($D138,IF($E138&gt;=1000,$E138,CONCATENATE(0,$E138)),"02"),SilencerParams!$E$3:$E$98,SilencerParams!Z$3:Z$98)/(LOG10(2)-LOG10(0.0001))*(LOG10($AL138)-LOG10(0.0001)),(BJ138-BB138)/(LOG10(IF(MROUND($AL138,2)&lt;=$AL138,MROUND($AL138,2)+2,MROUND($AL138,2)-2))-LOG10(MROUND($AL138,2)))*(LOG10($AL138)-LOG10(MROUND($AL138,2)))+BB138)</f>
        <v>#DIV/0!</v>
      </c>
      <c r="BS138" s="24" t="e">
        <f t="shared" si="73"/>
        <v>#DIV/0!</v>
      </c>
      <c r="BT138" s="24" t="e">
        <f t="shared" si="74"/>
        <v>#DIV/0!</v>
      </c>
      <c r="BU138" s="24" t="e">
        <f t="shared" si="75"/>
        <v>#DIV/0!</v>
      </c>
      <c r="BV138" s="24" t="e">
        <f t="shared" si="76"/>
        <v>#DIV/0!</v>
      </c>
      <c r="BW138" s="24" t="e">
        <f t="shared" si="77"/>
        <v>#DIV/0!</v>
      </c>
      <c r="BX138" s="24" t="e">
        <f t="shared" si="78"/>
        <v>#DIV/0!</v>
      </c>
      <c r="BY138" s="24" t="e">
        <f t="shared" si="79"/>
        <v>#DIV/0!</v>
      </c>
      <c r="BZ138" s="24" t="e">
        <f t="shared" si="80"/>
        <v>#DIV/0!</v>
      </c>
      <c r="CA138" s="24" t="e">
        <f>10*LOG10(IF(BS138="",0,POWER(10,((BS138+'ModelParams Lw'!$O$4)/10))) +IF(BT138="",0,POWER(10,((BT138+'ModelParams Lw'!$P$4)/10))) +IF(BU138="",0,POWER(10,((BU138+'ModelParams Lw'!$Q$4)/10))) +IF(BV138="",0,POWER(10,((BV138+'ModelParams Lw'!$R$4)/10))) +IF(BW138="",0,POWER(10,((BW138+'ModelParams Lw'!$S$4)/10))) +IF(BX138="",0,POWER(10,((BX138+'ModelParams Lw'!$T$4)/10))) +IF(BY138="",0,POWER(10,((BY138+'ModelParams Lw'!$U$4)/10)))+IF(BZ138="",0,POWER(10,((BZ138+'ModelParams Lw'!$V$4)/10))))</f>
        <v>#DIV/0!</v>
      </c>
      <c r="CB138" s="24" t="e">
        <f t="shared" si="81"/>
        <v>#DIV/0!</v>
      </c>
      <c r="CC138" s="24" t="e">
        <f>(BS138-'ModelParams Lw'!O$10)/'ModelParams Lw'!O$11</f>
        <v>#DIV/0!</v>
      </c>
      <c r="CD138" s="24" t="e">
        <f>(BT138-'ModelParams Lw'!P$10)/'ModelParams Lw'!P$11</f>
        <v>#DIV/0!</v>
      </c>
      <c r="CE138" s="24" t="e">
        <f>(BU138-'ModelParams Lw'!Q$10)/'ModelParams Lw'!Q$11</f>
        <v>#DIV/0!</v>
      </c>
      <c r="CF138" s="24" t="e">
        <f>(BV138-'ModelParams Lw'!R$10)/'ModelParams Lw'!R$11</f>
        <v>#DIV/0!</v>
      </c>
      <c r="CG138" s="24" t="e">
        <f>(BW138-'ModelParams Lw'!S$10)/'ModelParams Lw'!S$11</f>
        <v>#DIV/0!</v>
      </c>
      <c r="CH138" s="24" t="e">
        <f>(BX138-'ModelParams Lw'!T$10)/'ModelParams Lw'!T$11</f>
        <v>#DIV/0!</v>
      </c>
      <c r="CI138" s="24" t="e">
        <f>(BY138-'ModelParams Lw'!U$10)/'ModelParams Lw'!U$11</f>
        <v>#DIV/0!</v>
      </c>
      <c r="CJ138" s="24" t="e">
        <f>(BZ138-'ModelParams Lw'!V$10)/'ModelParams Lw'!V$11</f>
        <v>#DIV/0!</v>
      </c>
      <c r="CK138" s="24">
        <f>IF(Calcul!$E143="SW",'ModelParams Lw'!C$18+'ModelParams Lw'!C$19*LOG(CK$3)+'ModelParams Lw'!C$20*(PI()/4*($D138/1000)^2),IF('ModelParams Lw'!C$21+'ModelParams Lw'!C$22*LOG(CK$3)+'ModelParams Lw'!C$23*(PI()/4*($D138/1000)^2)&lt;'ModelParams Lw'!C$18+'ModelParams Lw'!C$19*LOG(CK$3)+'ModelParams Lw'!C$20*(PI()/4*($D138/1000)^2),'ModelParams Lw'!C$18+'ModelParams Lw'!C$19*LOG(CK$3)+'ModelParams Lw'!C$20*(PI()/4*($D138/1000)^2),'ModelParams Lw'!C$21+'ModelParams Lw'!C$22*LOG(CK$3)+'ModelParams Lw'!C$23*(PI()/4*($D138/1000)^2)))</f>
        <v>31.246735224896717</v>
      </c>
      <c r="CL138" s="24">
        <f>IF(Calcul!$E143="SW",'ModelParams Lw'!D$18+'ModelParams Lw'!D$19*LOG(CL$3)+'ModelParams Lw'!D$20*(PI()/4*($D138/1000)^2),IF('ModelParams Lw'!D$21+'ModelParams Lw'!D$22*LOG(CL$3)+'ModelParams Lw'!D$23*(PI()/4*($D138/1000)^2)&lt;'ModelParams Lw'!D$18+'ModelParams Lw'!D$19*LOG(CL$3)+'ModelParams Lw'!D$20*(PI()/4*($D138/1000)^2),'ModelParams Lw'!D$18+'ModelParams Lw'!D$19*LOG(CL$3)+'ModelParams Lw'!D$20*(PI()/4*($D138/1000)^2),'ModelParams Lw'!D$21+'ModelParams Lw'!D$22*LOG(CL$3)+'ModelParams Lw'!D$23*(PI()/4*($D138/1000)^2)))</f>
        <v>39.203910379364636</v>
      </c>
      <c r="CM138" s="24">
        <f>IF(Calcul!$E143="SW",'ModelParams Lw'!E$18+'ModelParams Lw'!E$19*LOG(CM$3)+'ModelParams Lw'!E$20*(PI()/4*($D138/1000)^2),IF('ModelParams Lw'!E$21+'ModelParams Lw'!E$22*LOG(CM$3)+'ModelParams Lw'!E$23*(PI()/4*($D138/1000)^2)&lt;'ModelParams Lw'!E$18+'ModelParams Lw'!E$19*LOG(CM$3)+'ModelParams Lw'!E$20*(PI()/4*($D138/1000)^2),'ModelParams Lw'!E$18+'ModelParams Lw'!E$19*LOG(CM$3)+'ModelParams Lw'!E$20*(PI()/4*($D138/1000)^2),'ModelParams Lw'!E$21+'ModelParams Lw'!E$22*LOG(CM$3)+'ModelParams Lw'!E$23*(PI()/4*($D138/1000)^2)))</f>
        <v>38.761096154158118</v>
      </c>
      <c r="CN138" s="24">
        <f>IF(Calcul!$E143="SW",'ModelParams Lw'!F$18+'ModelParams Lw'!F$19*LOG(CN$3)+'ModelParams Lw'!F$20*(PI()/4*($D138/1000)^2),IF('ModelParams Lw'!F$21+'ModelParams Lw'!F$22*LOG(CN$3)+'ModelParams Lw'!F$23*(PI()/4*($D138/1000)^2)&lt;'ModelParams Lw'!F$18+'ModelParams Lw'!F$19*LOG(CN$3)+'ModelParams Lw'!F$20*(PI()/4*($D138/1000)^2),'ModelParams Lw'!F$18+'ModelParams Lw'!F$19*LOG(CN$3)+'ModelParams Lw'!F$20*(PI()/4*($D138/1000)^2),'ModelParams Lw'!F$21+'ModelParams Lw'!F$22*LOG(CN$3)+'ModelParams Lw'!F$23*(PI()/4*($D138/1000)^2)))</f>
        <v>42.457901012674256</v>
      </c>
      <c r="CO138" s="24">
        <f>IF(Calcul!$E143="SW",'ModelParams Lw'!G$18+'ModelParams Lw'!G$19*LOG(CO$3)+'ModelParams Lw'!G$20*(PI()/4*($D138/1000)^2),IF('ModelParams Lw'!G$21+'ModelParams Lw'!G$22*LOG(CO$3)+'ModelParams Lw'!G$23*(PI()/4*($D138/1000)^2)&lt;'ModelParams Lw'!G$18+'ModelParams Lw'!G$19*LOG(CO$3)+'ModelParams Lw'!G$20*(PI()/4*($D138/1000)^2),'ModelParams Lw'!G$18+'ModelParams Lw'!G$19*LOG(CO$3)+'ModelParams Lw'!G$20*(PI()/4*($D138/1000)^2),'ModelParams Lw'!G$21+'ModelParams Lw'!G$22*LOG(CO$3)+'ModelParams Lw'!G$23*(PI()/4*($D138/1000)^2)))</f>
        <v>39.983812335865188</v>
      </c>
      <c r="CP138" s="24">
        <f>IF(Calcul!$E143="SW",'ModelParams Lw'!H$18+'ModelParams Lw'!H$19*LOG(CP$3)+'ModelParams Lw'!H$20*(PI()/4*($D138/1000)^2),IF('ModelParams Lw'!H$21+'ModelParams Lw'!H$22*LOG(CP$3)+'ModelParams Lw'!H$23*(PI()/4*($D138/1000)^2)&lt;'ModelParams Lw'!H$18+'ModelParams Lw'!H$19*LOG(CP$3)+'ModelParams Lw'!H$20*(PI()/4*($D138/1000)^2),'ModelParams Lw'!H$18+'ModelParams Lw'!H$19*LOG(CP$3)+'ModelParams Lw'!H$20*(PI()/4*($D138/1000)^2),'ModelParams Lw'!H$21+'ModelParams Lw'!H$22*LOG(CP$3)+'ModelParams Lw'!H$23*(PI()/4*($D138/1000)^2)))</f>
        <v>40.306137042572608</v>
      </c>
      <c r="CQ138" s="24">
        <f>IF(Calcul!$E143="SW",'ModelParams Lw'!I$18+'ModelParams Lw'!I$19*LOG(CQ$3)+'ModelParams Lw'!I$20*(PI()/4*($D138/1000)^2),IF('ModelParams Lw'!I$21+'ModelParams Lw'!I$22*LOG(CQ$3)+'ModelParams Lw'!I$23*(PI()/4*($D138/1000)^2)&lt;'ModelParams Lw'!I$18+'ModelParams Lw'!I$19*LOG(CQ$3)+'ModelParams Lw'!I$20*(PI()/4*($D138/1000)^2),'ModelParams Lw'!I$18+'ModelParams Lw'!I$19*LOG(CQ$3)+'ModelParams Lw'!I$20*(PI()/4*($D138/1000)^2),'ModelParams Lw'!I$21+'ModelParams Lw'!I$22*LOG(CQ$3)+'ModelParams Lw'!I$23*(PI()/4*($D138/1000)^2)))</f>
        <v>35.604370798776131</v>
      </c>
      <c r="CR138" s="24">
        <f>IF(Calcul!$E143="SW",'ModelParams Lw'!J$18+'ModelParams Lw'!J$19*LOG(CR$3)+'ModelParams Lw'!J$20*(PI()/4*($D138/1000)^2),IF('ModelParams Lw'!J$21+'ModelParams Lw'!J$22*LOG(CR$3)+'ModelParams Lw'!J$23*(PI()/4*($D138/1000)^2)&lt;'ModelParams Lw'!J$18+'ModelParams Lw'!J$19*LOG(CR$3)+'ModelParams Lw'!J$20*(PI()/4*($D138/1000)^2),'ModelParams Lw'!J$18+'ModelParams Lw'!J$19*LOG(CR$3)+'ModelParams Lw'!J$20*(PI()/4*($D138/1000)^2),'ModelParams Lw'!J$21+'ModelParams Lw'!J$22*LOG(CR$3)+'ModelParams Lw'!J$23*(PI()/4*($D138/1000)^2)))</f>
        <v>26.405199060578074</v>
      </c>
      <c r="CS138" s="24" t="e">
        <f t="shared" si="58"/>
        <v>#DIV/0!</v>
      </c>
      <c r="CT138" s="24" t="e">
        <f t="shared" si="59"/>
        <v>#DIV/0!</v>
      </c>
      <c r="CU138" s="24" t="e">
        <f t="shared" si="60"/>
        <v>#DIV/0!</v>
      </c>
      <c r="CV138" s="24" t="e">
        <f t="shared" si="61"/>
        <v>#DIV/0!</v>
      </c>
      <c r="CW138" s="24" t="e">
        <f t="shared" si="62"/>
        <v>#DIV/0!</v>
      </c>
      <c r="CX138" s="24" t="e">
        <f t="shared" si="63"/>
        <v>#DIV/0!</v>
      </c>
      <c r="CY138" s="24" t="e">
        <f t="shared" si="64"/>
        <v>#DIV/0!</v>
      </c>
      <c r="CZ138" s="24" t="e">
        <f t="shared" si="65"/>
        <v>#DIV/0!</v>
      </c>
      <c r="DA138" s="24" t="e">
        <f>10*LOG10(IF(CS138="",0,POWER(10,((CS138+'ModelParams Lw'!$O$4)/10))) +IF(CT138="",0,POWER(10,((CT138+'ModelParams Lw'!$P$4)/10))) +IF(CU138="",0,POWER(10,((CU138+'ModelParams Lw'!$Q$4)/10))) +IF(CV138="",0,POWER(10,((CV138+'ModelParams Lw'!$R$4)/10))) +IF(CW138="",0,POWER(10,((CW138+'ModelParams Lw'!$S$4)/10))) +IF(CX138="",0,POWER(10,((CX138+'ModelParams Lw'!$T$4)/10))) +IF(CY138="",0,POWER(10,((CY138+'ModelParams Lw'!$U$4)/10)))+IF(CZ138="",0,POWER(10,((CZ138+'ModelParams Lw'!$V$4)/10))))</f>
        <v>#DIV/0!</v>
      </c>
      <c r="DB138" s="24" t="e">
        <f t="shared" si="82"/>
        <v>#DIV/0!</v>
      </c>
      <c r="DC138" s="24" t="e">
        <f>(CS138-'ModelParams Lw'!$O$10)/'ModelParams Lw'!$O$11</f>
        <v>#DIV/0!</v>
      </c>
      <c r="DD138" s="24" t="e">
        <f>(CT138-'ModelParams Lw'!$P$10)/'ModelParams Lw'!$P$11</f>
        <v>#DIV/0!</v>
      </c>
      <c r="DE138" s="24" t="e">
        <f>(CU138-'ModelParams Lw'!$Q$10)/'ModelParams Lw'!$Q$11</f>
        <v>#DIV/0!</v>
      </c>
      <c r="DF138" s="24" t="e">
        <f>(CV138-'ModelParams Lw'!$R$10)/'ModelParams Lw'!$R$11</f>
        <v>#DIV/0!</v>
      </c>
      <c r="DG138" s="24" t="e">
        <f>(CW138-'ModelParams Lw'!$S$10)/'ModelParams Lw'!$S$11</f>
        <v>#DIV/0!</v>
      </c>
      <c r="DH138" s="24" t="e">
        <f>(CX138-'ModelParams Lw'!$T$10)/'ModelParams Lw'!$T$11</f>
        <v>#DIV/0!</v>
      </c>
      <c r="DI138" s="24" t="e">
        <f>(CY138-'ModelParams Lw'!$U$10)/'ModelParams Lw'!$U$11</f>
        <v>#DIV/0!</v>
      </c>
      <c r="DJ138" s="24" t="e">
        <f>(CZ138-'ModelParams Lw'!$V$10)/'ModelParams Lw'!$V$11</f>
        <v>#DIV/0!</v>
      </c>
    </row>
    <row r="139" spans="1:114">
      <c r="A139" s="12">
        <f>Calcul!B141</f>
        <v>0</v>
      </c>
      <c r="B139" s="12">
        <f t="shared" si="66"/>
        <v>0</v>
      </c>
      <c r="C139" s="12">
        <f>Calcul!C141</f>
        <v>0</v>
      </c>
      <c r="D139" s="12">
        <f>Calcul!D144</f>
        <v>0</v>
      </c>
      <c r="E139" s="12">
        <f t="shared" si="67"/>
        <v>400</v>
      </c>
      <c r="F139" s="12">
        <f t="shared" si="68"/>
        <v>900</v>
      </c>
      <c r="G139" s="12" t="e">
        <f t="shared" si="69"/>
        <v>#DIV/0!</v>
      </c>
      <c r="H139" s="24" t="e">
        <f t="shared" si="70"/>
        <v>#DIV/0!</v>
      </c>
      <c r="I139" s="24">
        <f>'ModelParams Lw'!$B$6*EXP('ModelParams Lw'!$C$6*D139)</f>
        <v>-0.98585217513044054</v>
      </c>
      <c r="J139" s="24">
        <f>'ModelParams Lw'!$B$7*D139^2+'ModelParams Lw'!$C$7*D139+'ModelParams Lw'!$D$7</f>
        <v>-7.1</v>
      </c>
      <c r="K139" s="24">
        <f>'ModelParams Lw'!$B$8*D139^2+'ModelParams Lw'!$C$8*D139+'ModelParams Lw'!$D$8</f>
        <v>46.485999999999997</v>
      </c>
      <c r="L139" s="21" t="e">
        <f t="shared" si="56"/>
        <v>#DIV/0!</v>
      </c>
      <c r="M139" s="21" t="e">
        <f t="shared" si="57"/>
        <v>#DIV/0!</v>
      </c>
      <c r="N139" s="21" t="e">
        <f t="shared" si="57"/>
        <v>#DIV/0!</v>
      </c>
      <c r="O139" s="21" t="e">
        <f t="shared" si="57"/>
        <v>#DIV/0!</v>
      </c>
      <c r="P139" s="21" t="e">
        <f t="shared" si="57"/>
        <v>#DIV/0!</v>
      </c>
      <c r="Q139" s="21" t="e">
        <f t="shared" si="57"/>
        <v>#DIV/0!</v>
      </c>
      <c r="R139" s="21" t="e">
        <f t="shared" si="57"/>
        <v>#DIV/0!</v>
      </c>
      <c r="S139" s="21" t="e">
        <f t="shared" si="57"/>
        <v>#DIV/0!</v>
      </c>
      <c r="T139" s="24" t="e">
        <f>'ModelParams Lw'!$B$3+'ModelParams Lw'!$B$4*LOG10($B139/3600/(PI()/4*($D139/1000)^2))+'ModelParams Lw'!$B$5*LOG10(2*$H139/(1.2*($B139/3600/(PI()/4*($D139/1000)^2))^2))+10*LOG10($D139/1000)+L139</f>
        <v>#DIV/0!</v>
      </c>
      <c r="U139" s="24" t="e">
        <f>'ModelParams Lw'!$B$3+'ModelParams Lw'!$B$4*LOG10($B139/3600/(PI()/4*($D139/1000)^2))+'ModelParams Lw'!$B$5*LOG10(2*$H139/(1.2*($B139/3600/(PI()/4*($D139/1000)^2))^2))+10*LOG10($D139/1000)+M139</f>
        <v>#DIV/0!</v>
      </c>
      <c r="V139" s="24" t="e">
        <f>'ModelParams Lw'!$B$3+'ModelParams Lw'!$B$4*LOG10($B139/3600/(PI()/4*($D139/1000)^2))+'ModelParams Lw'!$B$5*LOG10(2*$H139/(1.2*($B139/3600/(PI()/4*($D139/1000)^2))^2))+10*LOG10($D139/1000)+N139</f>
        <v>#DIV/0!</v>
      </c>
      <c r="W139" s="24" t="e">
        <f>'ModelParams Lw'!$B$3+'ModelParams Lw'!$B$4*LOG10($B139/3600/(PI()/4*($D139/1000)^2))+'ModelParams Lw'!$B$5*LOG10(2*$H139/(1.2*($B139/3600/(PI()/4*($D139/1000)^2))^2))+10*LOG10($D139/1000)+O139</f>
        <v>#DIV/0!</v>
      </c>
      <c r="X139" s="24" t="e">
        <f>'ModelParams Lw'!$B$3+'ModelParams Lw'!$B$4*LOG10($B139/3600/(PI()/4*($D139/1000)^2))+'ModelParams Lw'!$B$5*LOG10(2*$H139/(1.2*($B139/3600/(PI()/4*($D139/1000)^2))^2))+10*LOG10($D139/1000)+P139</f>
        <v>#DIV/0!</v>
      </c>
      <c r="Y139" s="24" t="e">
        <f>'ModelParams Lw'!$B$3+'ModelParams Lw'!$B$4*LOG10($B139/3600/(PI()/4*($D139/1000)^2))+'ModelParams Lw'!$B$5*LOG10(2*$H139/(1.2*($B139/3600/(PI()/4*($D139/1000)^2))^2))+10*LOG10($D139/1000)+Q139</f>
        <v>#DIV/0!</v>
      </c>
      <c r="Z139" s="24" t="e">
        <f>'ModelParams Lw'!$B$3+'ModelParams Lw'!$B$4*LOG10($B139/3600/(PI()/4*($D139/1000)^2))+'ModelParams Lw'!$B$5*LOG10(2*$H139/(1.2*($B139/3600/(PI()/4*($D139/1000)^2))^2))+10*LOG10($D139/1000)+R139</f>
        <v>#DIV/0!</v>
      </c>
      <c r="AA139" s="24" t="e">
        <f>'ModelParams Lw'!$B$3+'ModelParams Lw'!$B$4*LOG10($B139/3600/(PI()/4*($D139/1000)^2))+'ModelParams Lw'!$B$5*LOG10(2*$H139/(1.2*($B139/3600/(PI()/4*($D139/1000)^2))^2))+10*LOG10($D139/1000)+S139</f>
        <v>#DIV/0!</v>
      </c>
      <c r="AB139" s="24" t="e">
        <f>10*LOG10(IF(T139="",0,POWER(10,((T139+'ModelParams Lw'!$O$4)/10))) +IF(U139="",0,POWER(10,((U139+'ModelParams Lw'!$P$4)/10))) +IF(V139="",0,POWER(10,((V139+'ModelParams Lw'!$Q$4)/10))) +IF(W139="",0,POWER(10,((W139+'ModelParams Lw'!$R$4)/10))) +IF(X139="",0,POWER(10,((X139+'ModelParams Lw'!$S$4)/10))) +IF(Y139="",0,POWER(10,((Y139+'ModelParams Lw'!$T$4)/10))) +IF(Z139="",0,POWER(10,((Z139+'ModelParams Lw'!$U$4)/10)))+IF(AA139="",0,POWER(10,((AA139+'ModelParams Lw'!$V$4)/10))))</f>
        <v>#DIV/0!</v>
      </c>
      <c r="AC139" s="24" t="e">
        <f t="shared" si="71"/>
        <v>#DIV/0!</v>
      </c>
      <c r="AD139" s="24" t="e">
        <f>(T139-'ModelParams Lw'!O$10)/'ModelParams Lw'!O$11</f>
        <v>#DIV/0!</v>
      </c>
      <c r="AE139" s="24" t="e">
        <f>(U139-'ModelParams Lw'!P$10)/'ModelParams Lw'!P$11</f>
        <v>#DIV/0!</v>
      </c>
      <c r="AF139" s="24" t="e">
        <f>(V139-'ModelParams Lw'!Q$10)/'ModelParams Lw'!Q$11</f>
        <v>#DIV/0!</v>
      </c>
      <c r="AG139" s="24" t="e">
        <f>(W139-'ModelParams Lw'!R$10)/'ModelParams Lw'!R$11</f>
        <v>#DIV/0!</v>
      </c>
      <c r="AH139" s="24" t="e">
        <f>(X139-'ModelParams Lw'!S$10)/'ModelParams Lw'!S$11</f>
        <v>#DIV/0!</v>
      </c>
      <c r="AI139" s="24" t="e">
        <f>(Y139-'ModelParams Lw'!T$10)/'ModelParams Lw'!T$11</f>
        <v>#DIV/0!</v>
      </c>
      <c r="AJ139" s="24" t="e">
        <f>(Z139-'ModelParams Lw'!U$10)/'ModelParams Lw'!U$11</f>
        <v>#DIV/0!</v>
      </c>
      <c r="AK139" s="24" t="e">
        <f>(AA139-'ModelParams Lw'!V$10)/'ModelParams Lw'!V$11</f>
        <v>#DIV/0!</v>
      </c>
      <c r="AL139" s="24" t="e">
        <f t="shared" si="72"/>
        <v>#DIV/0!</v>
      </c>
      <c r="AM139" s="24" t="e">
        <f>LOOKUP($G139,SilencerParams!$E$3:$E$98,SilencerParams!K$3:K$98)</f>
        <v>#DIV/0!</v>
      </c>
      <c r="AN139" s="24" t="e">
        <f>LOOKUP($G139,SilencerParams!$E$3:$E$98,SilencerParams!L$3:L$98)</f>
        <v>#DIV/0!</v>
      </c>
      <c r="AO139" s="24" t="e">
        <f>LOOKUP($G139,SilencerParams!$E$3:$E$98,SilencerParams!M$3:M$98)</f>
        <v>#DIV/0!</v>
      </c>
      <c r="AP139" s="24" t="e">
        <f>LOOKUP($G139,SilencerParams!$E$3:$E$98,SilencerParams!N$3:N$98)</f>
        <v>#DIV/0!</v>
      </c>
      <c r="AQ139" s="24" t="e">
        <f>LOOKUP($G139,SilencerParams!$E$3:$E$98,SilencerParams!O$3:O$98)</f>
        <v>#DIV/0!</v>
      </c>
      <c r="AR139" s="24" t="e">
        <f>LOOKUP($G139,SilencerParams!$E$3:$E$98,SilencerParams!P$3:P$98)</f>
        <v>#DIV/0!</v>
      </c>
      <c r="AS139" s="24" t="e">
        <f>LOOKUP($G139,SilencerParams!$E$3:$E$98,SilencerParams!Q$3:Q$98)</f>
        <v>#DIV/0!</v>
      </c>
      <c r="AT139" s="24" t="e">
        <f>LOOKUP($G139,SilencerParams!$E$3:$E$98,SilencerParams!R$3:R$98)</f>
        <v>#DIV/0!</v>
      </c>
      <c r="AU139" s="151" t="e">
        <f>LOOKUP($G139,SilencerParams!$E$3:$E$98,SilencerParams!S$3:S$98)</f>
        <v>#DIV/0!</v>
      </c>
      <c r="AV139" s="151" t="e">
        <f>LOOKUP($G139,SilencerParams!$E$3:$E$98,SilencerParams!T$3:T$98)</f>
        <v>#DIV/0!</v>
      </c>
      <c r="AW139" s="151" t="e">
        <f>LOOKUP($G139,SilencerParams!$E$3:$E$98,SilencerParams!U$3:U$98)</f>
        <v>#DIV/0!</v>
      </c>
      <c r="AX139" s="151" t="e">
        <f>LOOKUP($G139,SilencerParams!$E$3:$E$98,SilencerParams!V$3:V$98)</f>
        <v>#DIV/0!</v>
      </c>
      <c r="AY139" s="151" t="e">
        <f>LOOKUP($G139,SilencerParams!$E$3:$E$98,SilencerParams!W$3:W$98)</f>
        <v>#DIV/0!</v>
      </c>
      <c r="AZ139" s="151" t="e">
        <f>LOOKUP($G139,SilencerParams!$E$3:$E$98,SilencerParams!X$3:X$98)</f>
        <v>#DIV/0!</v>
      </c>
      <c r="BA139" s="151" t="e">
        <f>LOOKUP($G139,SilencerParams!$E$3:$E$98,SilencerParams!Y$3:Y$98)</f>
        <v>#DIV/0!</v>
      </c>
      <c r="BB139" s="151" t="e">
        <f>LOOKUP($G139,SilencerParams!$E$3:$E$98,SilencerParams!Z$3:Z$98)</f>
        <v>#DIV/0!</v>
      </c>
      <c r="BC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S$3:S$98)</f>
        <v>#DIV/0!</v>
      </c>
      <c r="BD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T$3:T$98)</f>
        <v>#DIV/0!</v>
      </c>
      <c r="BE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U$3:U$98)</f>
        <v>#DIV/0!</v>
      </c>
      <c r="BF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V$3:V$98)</f>
        <v>#DIV/0!</v>
      </c>
      <c r="BG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W$3:W$98)</f>
        <v>#DIV/0!</v>
      </c>
      <c r="BH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X$3:X$98)</f>
        <v>#DIV/0!</v>
      </c>
      <c r="BI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Y$3:Y$98)</f>
        <v>#DIV/0!</v>
      </c>
      <c r="BJ139" s="151" t="e">
        <f>LOOKUP(IF(MROUND($AL139,2)&lt;=$AL139,CONCATENATE($D139,IF($F139&gt;=1000,$F139,CONCATENATE(0,$F139)),CONCATENATE(0,MROUND($AL139,2)+2)),CONCATENATE($D139,IF($F139&gt;=1000,$F139,CONCATENATE(0,$F139)),CONCATENATE(0,MROUND($AL139,2)-2))),SilencerParams!$E$3:$E$98,SilencerParams!Z$3:Z$98)</f>
        <v>#DIV/0!</v>
      </c>
      <c r="BK139" s="151" t="e">
        <f>IF($AL139&lt;2,LOOKUP(CONCATENATE($D139,IF($E139&gt;=1000,$E139,CONCATENATE(0,$E139)),"02"),SilencerParams!$E$3:$E$98,SilencerParams!S$3:S$98)/(LOG10(2)-LOG10(0.0001))*(LOG10($AL139)-LOG10(0.0001)),(BC139-AU139)/(LOG10(IF(MROUND($AL139,2)&lt;=$AL139,MROUND($AL139,2)+2,MROUND($AL139,2)-2))-LOG10(MROUND($AL139,2)))*(LOG10($AL139)-LOG10(MROUND($AL139,2)))+AU139)</f>
        <v>#DIV/0!</v>
      </c>
      <c r="BL139" s="151" t="e">
        <f>IF($AL139&lt;2,LOOKUP(CONCATENATE($D139,IF($E139&gt;=1000,$E139,CONCATENATE(0,$E139)),"02"),SilencerParams!$E$3:$E$98,SilencerParams!T$3:T$98)/(LOG10(2)-LOG10(0.0001))*(LOG10($AL139)-LOG10(0.0001)),(BD139-AV139)/(LOG10(IF(MROUND($AL139,2)&lt;=$AL139,MROUND($AL139,2)+2,MROUND($AL139,2)-2))-LOG10(MROUND($AL139,2)))*(LOG10($AL139)-LOG10(MROUND($AL139,2)))+AV139)</f>
        <v>#DIV/0!</v>
      </c>
      <c r="BM139" s="151" t="e">
        <f>IF($AL139&lt;2,LOOKUP(CONCATENATE($D139,IF($E139&gt;=1000,$E139,CONCATENATE(0,$E139)),"02"),SilencerParams!$E$3:$E$98,SilencerParams!U$3:U$98)/(LOG10(2)-LOG10(0.0001))*(LOG10($AL139)-LOG10(0.0001)),(BE139-AW139)/(LOG10(IF(MROUND($AL139,2)&lt;=$AL139,MROUND($AL139,2)+2,MROUND($AL139,2)-2))-LOG10(MROUND($AL139,2)))*(LOG10($AL139)-LOG10(MROUND($AL139,2)))+AW139)</f>
        <v>#DIV/0!</v>
      </c>
      <c r="BN139" s="151" t="e">
        <f>IF($AL139&lt;2,LOOKUP(CONCATENATE($D139,IF($E139&gt;=1000,$E139,CONCATENATE(0,$E139)),"02"),SilencerParams!$E$3:$E$98,SilencerParams!V$3:V$98)/(LOG10(2)-LOG10(0.0001))*(LOG10($AL139)-LOG10(0.0001)),(BF139-AX139)/(LOG10(IF(MROUND($AL139,2)&lt;=$AL139,MROUND($AL139,2)+2,MROUND($AL139,2)-2))-LOG10(MROUND($AL139,2)))*(LOG10($AL139)-LOG10(MROUND($AL139,2)))+AX139)</f>
        <v>#DIV/0!</v>
      </c>
      <c r="BO139" s="151" t="e">
        <f>IF($AL139&lt;2,LOOKUP(CONCATENATE($D139,IF($E139&gt;=1000,$E139,CONCATENATE(0,$E139)),"02"),SilencerParams!$E$3:$E$98,SilencerParams!W$3:W$98)/(LOG10(2)-LOG10(0.0001))*(LOG10($AL139)-LOG10(0.0001)),(BG139-AY139)/(LOG10(IF(MROUND($AL139,2)&lt;=$AL139,MROUND($AL139,2)+2,MROUND($AL139,2)-2))-LOG10(MROUND($AL139,2)))*(LOG10($AL139)-LOG10(MROUND($AL139,2)))+AY139)</f>
        <v>#DIV/0!</v>
      </c>
      <c r="BP139" s="151" t="e">
        <f>IF($AL139&lt;2,LOOKUP(CONCATENATE($D139,IF($E139&gt;=1000,$E139,CONCATENATE(0,$E139)),"02"),SilencerParams!$E$3:$E$98,SilencerParams!X$3:X$98)/(LOG10(2)-LOG10(0.0001))*(LOG10($AL139)-LOG10(0.0001)),(BH139-AZ139)/(LOG10(IF(MROUND($AL139,2)&lt;=$AL139,MROUND($AL139,2)+2,MROUND($AL139,2)-2))-LOG10(MROUND($AL139,2)))*(LOG10($AL139)-LOG10(MROUND($AL139,2)))+AZ139)</f>
        <v>#DIV/0!</v>
      </c>
      <c r="BQ139" s="151" t="e">
        <f>IF($AL139&lt;2,LOOKUP(CONCATENATE($D139,IF($E139&gt;=1000,$E139,CONCATENATE(0,$E139)),"02"),SilencerParams!$E$3:$E$98,SilencerParams!Y$3:Y$98)/(LOG10(2)-LOG10(0.0001))*(LOG10($AL139)-LOG10(0.0001)),(BI139-BA139)/(LOG10(IF(MROUND($AL139,2)&lt;=$AL139,MROUND($AL139,2)+2,MROUND($AL139,2)-2))-LOG10(MROUND($AL139,2)))*(LOG10($AL139)-LOG10(MROUND($AL139,2)))+BA139)</f>
        <v>#DIV/0!</v>
      </c>
      <c r="BR139" s="151" t="e">
        <f>IF($AL139&lt;2,LOOKUP(CONCATENATE($D139,IF($E139&gt;=1000,$E139,CONCATENATE(0,$E139)),"02"),SilencerParams!$E$3:$E$98,SilencerParams!Z$3:Z$98)/(LOG10(2)-LOG10(0.0001))*(LOG10($AL139)-LOG10(0.0001)),(BJ139-BB139)/(LOG10(IF(MROUND($AL139,2)&lt;=$AL139,MROUND($AL139,2)+2,MROUND($AL139,2)-2))-LOG10(MROUND($AL139,2)))*(LOG10($AL139)-LOG10(MROUND($AL139,2)))+BB139)</f>
        <v>#DIV/0!</v>
      </c>
      <c r="BS139" s="24" t="e">
        <f t="shared" si="73"/>
        <v>#DIV/0!</v>
      </c>
      <c r="BT139" s="24" t="e">
        <f t="shared" si="74"/>
        <v>#DIV/0!</v>
      </c>
      <c r="BU139" s="24" t="e">
        <f t="shared" si="75"/>
        <v>#DIV/0!</v>
      </c>
      <c r="BV139" s="24" t="e">
        <f t="shared" si="76"/>
        <v>#DIV/0!</v>
      </c>
      <c r="BW139" s="24" t="e">
        <f t="shared" si="77"/>
        <v>#DIV/0!</v>
      </c>
      <c r="BX139" s="24" t="e">
        <f t="shared" si="78"/>
        <v>#DIV/0!</v>
      </c>
      <c r="BY139" s="24" t="e">
        <f t="shared" si="79"/>
        <v>#DIV/0!</v>
      </c>
      <c r="BZ139" s="24" t="e">
        <f t="shared" si="80"/>
        <v>#DIV/0!</v>
      </c>
      <c r="CA139" s="24" t="e">
        <f>10*LOG10(IF(BS139="",0,POWER(10,((BS139+'ModelParams Lw'!$O$4)/10))) +IF(BT139="",0,POWER(10,((BT139+'ModelParams Lw'!$P$4)/10))) +IF(BU139="",0,POWER(10,((BU139+'ModelParams Lw'!$Q$4)/10))) +IF(BV139="",0,POWER(10,((BV139+'ModelParams Lw'!$R$4)/10))) +IF(BW139="",0,POWER(10,((BW139+'ModelParams Lw'!$S$4)/10))) +IF(BX139="",0,POWER(10,((BX139+'ModelParams Lw'!$T$4)/10))) +IF(BY139="",0,POWER(10,((BY139+'ModelParams Lw'!$U$4)/10)))+IF(BZ139="",0,POWER(10,((BZ139+'ModelParams Lw'!$V$4)/10))))</f>
        <v>#DIV/0!</v>
      </c>
      <c r="CB139" s="24" t="e">
        <f t="shared" si="81"/>
        <v>#DIV/0!</v>
      </c>
      <c r="CC139" s="24" t="e">
        <f>(BS139-'ModelParams Lw'!O$10)/'ModelParams Lw'!O$11</f>
        <v>#DIV/0!</v>
      </c>
      <c r="CD139" s="24" t="e">
        <f>(BT139-'ModelParams Lw'!P$10)/'ModelParams Lw'!P$11</f>
        <v>#DIV/0!</v>
      </c>
      <c r="CE139" s="24" t="e">
        <f>(BU139-'ModelParams Lw'!Q$10)/'ModelParams Lw'!Q$11</f>
        <v>#DIV/0!</v>
      </c>
      <c r="CF139" s="24" t="e">
        <f>(BV139-'ModelParams Lw'!R$10)/'ModelParams Lw'!R$11</f>
        <v>#DIV/0!</v>
      </c>
      <c r="CG139" s="24" t="e">
        <f>(BW139-'ModelParams Lw'!S$10)/'ModelParams Lw'!S$11</f>
        <v>#DIV/0!</v>
      </c>
      <c r="CH139" s="24" t="e">
        <f>(BX139-'ModelParams Lw'!T$10)/'ModelParams Lw'!T$11</f>
        <v>#DIV/0!</v>
      </c>
      <c r="CI139" s="24" t="e">
        <f>(BY139-'ModelParams Lw'!U$10)/'ModelParams Lw'!U$11</f>
        <v>#DIV/0!</v>
      </c>
      <c r="CJ139" s="24" t="e">
        <f>(BZ139-'ModelParams Lw'!V$10)/'ModelParams Lw'!V$11</f>
        <v>#DIV/0!</v>
      </c>
      <c r="CK139" s="24">
        <f>IF(Calcul!$E144="SW",'ModelParams Lw'!C$18+'ModelParams Lw'!C$19*LOG(CK$3)+'ModelParams Lw'!C$20*(PI()/4*($D139/1000)^2),IF('ModelParams Lw'!C$21+'ModelParams Lw'!C$22*LOG(CK$3)+'ModelParams Lw'!C$23*(PI()/4*($D139/1000)^2)&lt;'ModelParams Lw'!C$18+'ModelParams Lw'!C$19*LOG(CK$3)+'ModelParams Lw'!C$20*(PI()/4*($D139/1000)^2),'ModelParams Lw'!C$18+'ModelParams Lw'!C$19*LOG(CK$3)+'ModelParams Lw'!C$20*(PI()/4*($D139/1000)^2),'ModelParams Lw'!C$21+'ModelParams Lw'!C$22*LOG(CK$3)+'ModelParams Lw'!C$23*(PI()/4*($D139/1000)^2)))</f>
        <v>31.246735224896717</v>
      </c>
      <c r="CL139" s="24">
        <f>IF(Calcul!$E144="SW",'ModelParams Lw'!D$18+'ModelParams Lw'!D$19*LOG(CL$3)+'ModelParams Lw'!D$20*(PI()/4*($D139/1000)^2),IF('ModelParams Lw'!D$21+'ModelParams Lw'!D$22*LOG(CL$3)+'ModelParams Lw'!D$23*(PI()/4*($D139/1000)^2)&lt;'ModelParams Lw'!D$18+'ModelParams Lw'!D$19*LOG(CL$3)+'ModelParams Lw'!D$20*(PI()/4*($D139/1000)^2),'ModelParams Lw'!D$18+'ModelParams Lw'!D$19*LOG(CL$3)+'ModelParams Lw'!D$20*(PI()/4*($D139/1000)^2),'ModelParams Lw'!D$21+'ModelParams Lw'!D$22*LOG(CL$3)+'ModelParams Lw'!D$23*(PI()/4*($D139/1000)^2)))</f>
        <v>39.203910379364636</v>
      </c>
      <c r="CM139" s="24">
        <f>IF(Calcul!$E144="SW",'ModelParams Lw'!E$18+'ModelParams Lw'!E$19*LOG(CM$3)+'ModelParams Lw'!E$20*(PI()/4*($D139/1000)^2),IF('ModelParams Lw'!E$21+'ModelParams Lw'!E$22*LOG(CM$3)+'ModelParams Lw'!E$23*(PI()/4*($D139/1000)^2)&lt;'ModelParams Lw'!E$18+'ModelParams Lw'!E$19*LOG(CM$3)+'ModelParams Lw'!E$20*(PI()/4*($D139/1000)^2),'ModelParams Lw'!E$18+'ModelParams Lw'!E$19*LOG(CM$3)+'ModelParams Lw'!E$20*(PI()/4*($D139/1000)^2),'ModelParams Lw'!E$21+'ModelParams Lw'!E$22*LOG(CM$3)+'ModelParams Lw'!E$23*(PI()/4*($D139/1000)^2)))</f>
        <v>38.761096154158118</v>
      </c>
      <c r="CN139" s="24">
        <f>IF(Calcul!$E144="SW",'ModelParams Lw'!F$18+'ModelParams Lw'!F$19*LOG(CN$3)+'ModelParams Lw'!F$20*(PI()/4*($D139/1000)^2),IF('ModelParams Lw'!F$21+'ModelParams Lw'!F$22*LOG(CN$3)+'ModelParams Lw'!F$23*(PI()/4*($D139/1000)^2)&lt;'ModelParams Lw'!F$18+'ModelParams Lw'!F$19*LOG(CN$3)+'ModelParams Lw'!F$20*(PI()/4*($D139/1000)^2),'ModelParams Lw'!F$18+'ModelParams Lw'!F$19*LOG(CN$3)+'ModelParams Lw'!F$20*(PI()/4*($D139/1000)^2),'ModelParams Lw'!F$21+'ModelParams Lw'!F$22*LOG(CN$3)+'ModelParams Lw'!F$23*(PI()/4*($D139/1000)^2)))</f>
        <v>42.457901012674256</v>
      </c>
      <c r="CO139" s="24">
        <f>IF(Calcul!$E144="SW",'ModelParams Lw'!G$18+'ModelParams Lw'!G$19*LOG(CO$3)+'ModelParams Lw'!G$20*(PI()/4*($D139/1000)^2),IF('ModelParams Lw'!G$21+'ModelParams Lw'!G$22*LOG(CO$3)+'ModelParams Lw'!G$23*(PI()/4*($D139/1000)^2)&lt;'ModelParams Lw'!G$18+'ModelParams Lw'!G$19*LOG(CO$3)+'ModelParams Lw'!G$20*(PI()/4*($D139/1000)^2),'ModelParams Lw'!G$18+'ModelParams Lw'!G$19*LOG(CO$3)+'ModelParams Lw'!G$20*(PI()/4*($D139/1000)^2),'ModelParams Lw'!G$21+'ModelParams Lw'!G$22*LOG(CO$3)+'ModelParams Lw'!G$23*(PI()/4*($D139/1000)^2)))</f>
        <v>39.983812335865188</v>
      </c>
      <c r="CP139" s="24">
        <f>IF(Calcul!$E144="SW",'ModelParams Lw'!H$18+'ModelParams Lw'!H$19*LOG(CP$3)+'ModelParams Lw'!H$20*(PI()/4*($D139/1000)^2),IF('ModelParams Lw'!H$21+'ModelParams Lw'!H$22*LOG(CP$3)+'ModelParams Lw'!H$23*(PI()/4*($D139/1000)^2)&lt;'ModelParams Lw'!H$18+'ModelParams Lw'!H$19*LOG(CP$3)+'ModelParams Lw'!H$20*(PI()/4*($D139/1000)^2),'ModelParams Lw'!H$18+'ModelParams Lw'!H$19*LOG(CP$3)+'ModelParams Lw'!H$20*(PI()/4*($D139/1000)^2),'ModelParams Lw'!H$21+'ModelParams Lw'!H$22*LOG(CP$3)+'ModelParams Lw'!H$23*(PI()/4*($D139/1000)^2)))</f>
        <v>40.306137042572608</v>
      </c>
      <c r="CQ139" s="24">
        <f>IF(Calcul!$E144="SW",'ModelParams Lw'!I$18+'ModelParams Lw'!I$19*LOG(CQ$3)+'ModelParams Lw'!I$20*(PI()/4*($D139/1000)^2),IF('ModelParams Lw'!I$21+'ModelParams Lw'!I$22*LOG(CQ$3)+'ModelParams Lw'!I$23*(PI()/4*($D139/1000)^2)&lt;'ModelParams Lw'!I$18+'ModelParams Lw'!I$19*LOG(CQ$3)+'ModelParams Lw'!I$20*(PI()/4*($D139/1000)^2),'ModelParams Lw'!I$18+'ModelParams Lw'!I$19*LOG(CQ$3)+'ModelParams Lw'!I$20*(PI()/4*($D139/1000)^2),'ModelParams Lw'!I$21+'ModelParams Lw'!I$22*LOG(CQ$3)+'ModelParams Lw'!I$23*(PI()/4*($D139/1000)^2)))</f>
        <v>35.604370798776131</v>
      </c>
      <c r="CR139" s="24">
        <f>IF(Calcul!$E144="SW",'ModelParams Lw'!J$18+'ModelParams Lw'!J$19*LOG(CR$3)+'ModelParams Lw'!J$20*(PI()/4*($D139/1000)^2),IF('ModelParams Lw'!J$21+'ModelParams Lw'!J$22*LOG(CR$3)+'ModelParams Lw'!J$23*(PI()/4*($D139/1000)^2)&lt;'ModelParams Lw'!J$18+'ModelParams Lw'!J$19*LOG(CR$3)+'ModelParams Lw'!J$20*(PI()/4*($D139/1000)^2),'ModelParams Lw'!J$18+'ModelParams Lw'!J$19*LOG(CR$3)+'ModelParams Lw'!J$20*(PI()/4*($D139/1000)^2),'ModelParams Lw'!J$21+'ModelParams Lw'!J$22*LOG(CR$3)+'ModelParams Lw'!J$23*(PI()/4*($D139/1000)^2)))</f>
        <v>26.405199060578074</v>
      </c>
      <c r="CS139" s="24" t="e">
        <f t="shared" si="58"/>
        <v>#DIV/0!</v>
      </c>
      <c r="CT139" s="24" t="e">
        <f t="shared" si="59"/>
        <v>#DIV/0!</v>
      </c>
      <c r="CU139" s="24" t="e">
        <f t="shared" si="60"/>
        <v>#DIV/0!</v>
      </c>
      <c r="CV139" s="24" t="e">
        <f t="shared" si="61"/>
        <v>#DIV/0!</v>
      </c>
      <c r="CW139" s="24" t="e">
        <f t="shared" si="62"/>
        <v>#DIV/0!</v>
      </c>
      <c r="CX139" s="24" t="e">
        <f t="shared" si="63"/>
        <v>#DIV/0!</v>
      </c>
      <c r="CY139" s="24" t="e">
        <f t="shared" si="64"/>
        <v>#DIV/0!</v>
      </c>
      <c r="CZ139" s="24" t="e">
        <f t="shared" si="65"/>
        <v>#DIV/0!</v>
      </c>
      <c r="DA139" s="24" t="e">
        <f>10*LOG10(IF(CS139="",0,POWER(10,((CS139+'ModelParams Lw'!$O$4)/10))) +IF(CT139="",0,POWER(10,((CT139+'ModelParams Lw'!$P$4)/10))) +IF(CU139="",0,POWER(10,((CU139+'ModelParams Lw'!$Q$4)/10))) +IF(CV139="",0,POWER(10,((CV139+'ModelParams Lw'!$R$4)/10))) +IF(CW139="",0,POWER(10,((CW139+'ModelParams Lw'!$S$4)/10))) +IF(CX139="",0,POWER(10,((CX139+'ModelParams Lw'!$T$4)/10))) +IF(CY139="",0,POWER(10,((CY139+'ModelParams Lw'!$U$4)/10)))+IF(CZ139="",0,POWER(10,((CZ139+'ModelParams Lw'!$V$4)/10))))</f>
        <v>#DIV/0!</v>
      </c>
      <c r="DB139" s="24" t="e">
        <f t="shared" si="82"/>
        <v>#DIV/0!</v>
      </c>
      <c r="DC139" s="24" t="e">
        <f>(CS139-'ModelParams Lw'!$O$10)/'ModelParams Lw'!$O$11</f>
        <v>#DIV/0!</v>
      </c>
      <c r="DD139" s="24" t="e">
        <f>(CT139-'ModelParams Lw'!$P$10)/'ModelParams Lw'!$P$11</f>
        <v>#DIV/0!</v>
      </c>
      <c r="DE139" s="24" t="e">
        <f>(CU139-'ModelParams Lw'!$Q$10)/'ModelParams Lw'!$Q$11</f>
        <v>#DIV/0!</v>
      </c>
      <c r="DF139" s="24" t="e">
        <f>(CV139-'ModelParams Lw'!$R$10)/'ModelParams Lw'!$R$11</f>
        <v>#DIV/0!</v>
      </c>
      <c r="DG139" s="24" t="e">
        <f>(CW139-'ModelParams Lw'!$S$10)/'ModelParams Lw'!$S$11</f>
        <v>#DIV/0!</v>
      </c>
      <c r="DH139" s="24" t="e">
        <f>(CX139-'ModelParams Lw'!$T$10)/'ModelParams Lw'!$T$11</f>
        <v>#DIV/0!</v>
      </c>
      <c r="DI139" s="24" t="e">
        <f>(CY139-'ModelParams Lw'!$U$10)/'ModelParams Lw'!$U$11</f>
        <v>#DIV/0!</v>
      </c>
      <c r="DJ139" s="24" t="e">
        <f>(CZ139-'ModelParams Lw'!$V$10)/'ModelParams Lw'!$V$11</f>
        <v>#DIV/0!</v>
      </c>
    </row>
    <row r="140" spans="1:114">
      <c r="A140" s="12">
        <f>Calcul!B142</f>
        <v>0</v>
      </c>
      <c r="B140" s="12">
        <f t="shared" si="66"/>
        <v>0</v>
      </c>
      <c r="C140" s="12">
        <f>Calcul!C142</f>
        <v>0</v>
      </c>
      <c r="D140" s="12">
        <f>Calcul!D145</f>
        <v>0</v>
      </c>
      <c r="E140" s="12">
        <f t="shared" si="67"/>
        <v>400</v>
      </c>
      <c r="F140" s="12">
        <f t="shared" si="68"/>
        <v>900</v>
      </c>
      <c r="G140" s="12" t="e">
        <f t="shared" si="69"/>
        <v>#DIV/0!</v>
      </c>
      <c r="H140" s="24" t="e">
        <f t="shared" si="70"/>
        <v>#DIV/0!</v>
      </c>
      <c r="I140" s="24">
        <f>'ModelParams Lw'!$B$6*EXP('ModelParams Lw'!$C$6*D140)</f>
        <v>-0.98585217513044054</v>
      </c>
      <c r="J140" s="24">
        <f>'ModelParams Lw'!$B$7*D140^2+'ModelParams Lw'!$C$7*D140+'ModelParams Lw'!$D$7</f>
        <v>-7.1</v>
      </c>
      <c r="K140" s="24">
        <f>'ModelParams Lw'!$B$8*D140^2+'ModelParams Lw'!$C$8*D140+'ModelParams Lw'!$D$8</f>
        <v>46.485999999999997</v>
      </c>
      <c r="L140" s="21" t="e">
        <f t="shared" si="56"/>
        <v>#DIV/0!</v>
      </c>
      <c r="M140" s="21" t="e">
        <f t="shared" si="57"/>
        <v>#DIV/0!</v>
      </c>
      <c r="N140" s="21" t="e">
        <f t="shared" si="57"/>
        <v>#DIV/0!</v>
      </c>
      <c r="O140" s="21" t="e">
        <f t="shared" si="57"/>
        <v>#DIV/0!</v>
      </c>
      <c r="P140" s="21" t="e">
        <f t="shared" si="57"/>
        <v>#DIV/0!</v>
      </c>
      <c r="Q140" s="21" t="e">
        <f t="shared" si="57"/>
        <v>#DIV/0!</v>
      </c>
      <c r="R140" s="21" t="e">
        <f t="shared" si="57"/>
        <v>#DIV/0!</v>
      </c>
      <c r="S140" s="21" t="e">
        <f t="shared" si="57"/>
        <v>#DIV/0!</v>
      </c>
      <c r="T140" s="24" t="e">
        <f>'ModelParams Lw'!$B$3+'ModelParams Lw'!$B$4*LOG10($B140/3600/(PI()/4*($D140/1000)^2))+'ModelParams Lw'!$B$5*LOG10(2*$H140/(1.2*($B140/3600/(PI()/4*($D140/1000)^2))^2))+10*LOG10($D140/1000)+L140</f>
        <v>#DIV/0!</v>
      </c>
      <c r="U140" s="24" t="e">
        <f>'ModelParams Lw'!$B$3+'ModelParams Lw'!$B$4*LOG10($B140/3600/(PI()/4*($D140/1000)^2))+'ModelParams Lw'!$B$5*LOG10(2*$H140/(1.2*($B140/3600/(PI()/4*($D140/1000)^2))^2))+10*LOG10($D140/1000)+M140</f>
        <v>#DIV/0!</v>
      </c>
      <c r="V140" s="24" t="e">
        <f>'ModelParams Lw'!$B$3+'ModelParams Lw'!$B$4*LOG10($B140/3600/(PI()/4*($D140/1000)^2))+'ModelParams Lw'!$B$5*LOG10(2*$H140/(1.2*($B140/3600/(PI()/4*($D140/1000)^2))^2))+10*LOG10($D140/1000)+N140</f>
        <v>#DIV/0!</v>
      </c>
      <c r="W140" s="24" t="e">
        <f>'ModelParams Lw'!$B$3+'ModelParams Lw'!$B$4*LOG10($B140/3600/(PI()/4*($D140/1000)^2))+'ModelParams Lw'!$B$5*LOG10(2*$H140/(1.2*($B140/3600/(PI()/4*($D140/1000)^2))^2))+10*LOG10($D140/1000)+O140</f>
        <v>#DIV/0!</v>
      </c>
      <c r="X140" s="24" t="e">
        <f>'ModelParams Lw'!$B$3+'ModelParams Lw'!$B$4*LOG10($B140/3600/(PI()/4*($D140/1000)^2))+'ModelParams Lw'!$B$5*LOG10(2*$H140/(1.2*($B140/3600/(PI()/4*($D140/1000)^2))^2))+10*LOG10($D140/1000)+P140</f>
        <v>#DIV/0!</v>
      </c>
      <c r="Y140" s="24" t="e">
        <f>'ModelParams Lw'!$B$3+'ModelParams Lw'!$B$4*LOG10($B140/3600/(PI()/4*($D140/1000)^2))+'ModelParams Lw'!$B$5*LOG10(2*$H140/(1.2*($B140/3600/(PI()/4*($D140/1000)^2))^2))+10*LOG10($D140/1000)+Q140</f>
        <v>#DIV/0!</v>
      </c>
      <c r="Z140" s="24" t="e">
        <f>'ModelParams Lw'!$B$3+'ModelParams Lw'!$B$4*LOG10($B140/3600/(PI()/4*($D140/1000)^2))+'ModelParams Lw'!$B$5*LOG10(2*$H140/(1.2*($B140/3600/(PI()/4*($D140/1000)^2))^2))+10*LOG10($D140/1000)+R140</f>
        <v>#DIV/0!</v>
      </c>
      <c r="AA140" s="24" t="e">
        <f>'ModelParams Lw'!$B$3+'ModelParams Lw'!$B$4*LOG10($B140/3600/(PI()/4*($D140/1000)^2))+'ModelParams Lw'!$B$5*LOG10(2*$H140/(1.2*($B140/3600/(PI()/4*($D140/1000)^2))^2))+10*LOG10($D140/1000)+S140</f>
        <v>#DIV/0!</v>
      </c>
      <c r="AB140" s="24" t="e">
        <f>10*LOG10(IF(T140="",0,POWER(10,((T140+'ModelParams Lw'!$O$4)/10))) +IF(U140="",0,POWER(10,((U140+'ModelParams Lw'!$P$4)/10))) +IF(V140="",0,POWER(10,((V140+'ModelParams Lw'!$Q$4)/10))) +IF(W140="",0,POWER(10,((W140+'ModelParams Lw'!$R$4)/10))) +IF(X140="",0,POWER(10,((X140+'ModelParams Lw'!$S$4)/10))) +IF(Y140="",0,POWER(10,((Y140+'ModelParams Lw'!$T$4)/10))) +IF(Z140="",0,POWER(10,((Z140+'ModelParams Lw'!$U$4)/10)))+IF(AA140="",0,POWER(10,((AA140+'ModelParams Lw'!$V$4)/10))))</f>
        <v>#DIV/0!</v>
      </c>
      <c r="AC140" s="24" t="e">
        <f t="shared" si="71"/>
        <v>#DIV/0!</v>
      </c>
      <c r="AD140" s="24" t="e">
        <f>(T140-'ModelParams Lw'!O$10)/'ModelParams Lw'!O$11</f>
        <v>#DIV/0!</v>
      </c>
      <c r="AE140" s="24" t="e">
        <f>(U140-'ModelParams Lw'!P$10)/'ModelParams Lw'!P$11</f>
        <v>#DIV/0!</v>
      </c>
      <c r="AF140" s="24" t="e">
        <f>(V140-'ModelParams Lw'!Q$10)/'ModelParams Lw'!Q$11</f>
        <v>#DIV/0!</v>
      </c>
      <c r="AG140" s="24" t="e">
        <f>(W140-'ModelParams Lw'!R$10)/'ModelParams Lw'!R$11</f>
        <v>#DIV/0!</v>
      </c>
      <c r="AH140" s="24" t="e">
        <f>(X140-'ModelParams Lw'!S$10)/'ModelParams Lw'!S$11</f>
        <v>#DIV/0!</v>
      </c>
      <c r="AI140" s="24" t="e">
        <f>(Y140-'ModelParams Lw'!T$10)/'ModelParams Lw'!T$11</f>
        <v>#DIV/0!</v>
      </c>
      <c r="AJ140" s="24" t="e">
        <f>(Z140-'ModelParams Lw'!U$10)/'ModelParams Lw'!U$11</f>
        <v>#DIV/0!</v>
      </c>
      <c r="AK140" s="24" t="e">
        <f>(AA140-'ModelParams Lw'!V$10)/'ModelParams Lw'!V$11</f>
        <v>#DIV/0!</v>
      </c>
      <c r="AL140" s="24" t="e">
        <f t="shared" si="72"/>
        <v>#DIV/0!</v>
      </c>
      <c r="AM140" s="24" t="e">
        <f>LOOKUP($G140,SilencerParams!$E$3:$E$98,SilencerParams!K$3:K$98)</f>
        <v>#DIV/0!</v>
      </c>
      <c r="AN140" s="24" t="e">
        <f>LOOKUP($G140,SilencerParams!$E$3:$E$98,SilencerParams!L$3:L$98)</f>
        <v>#DIV/0!</v>
      </c>
      <c r="AO140" s="24" t="e">
        <f>LOOKUP($G140,SilencerParams!$E$3:$E$98,SilencerParams!M$3:M$98)</f>
        <v>#DIV/0!</v>
      </c>
      <c r="AP140" s="24" t="e">
        <f>LOOKUP($G140,SilencerParams!$E$3:$E$98,SilencerParams!N$3:N$98)</f>
        <v>#DIV/0!</v>
      </c>
      <c r="AQ140" s="24" t="e">
        <f>LOOKUP($G140,SilencerParams!$E$3:$E$98,SilencerParams!O$3:O$98)</f>
        <v>#DIV/0!</v>
      </c>
      <c r="AR140" s="24" t="e">
        <f>LOOKUP($G140,SilencerParams!$E$3:$E$98,SilencerParams!P$3:P$98)</f>
        <v>#DIV/0!</v>
      </c>
      <c r="AS140" s="24" t="e">
        <f>LOOKUP($G140,SilencerParams!$E$3:$E$98,SilencerParams!Q$3:Q$98)</f>
        <v>#DIV/0!</v>
      </c>
      <c r="AT140" s="24" t="e">
        <f>LOOKUP($G140,SilencerParams!$E$3:$E$98,SilencerParams!R$3:R$98)</f>
        <v>#DIV/0!</v>
      </c>
      <c r="AU140" s="151" t="e">
        <f>LOOKUP($G140,SilencerParams!$E$3:$E$98,SilencerParams!S$3:S$98)</f>
        <v>#DIV/0!</v>
      </c>
      <c r="AV140" s="151" t="e">
        <f>LOOKUP($G140,SilencerParams!$E$3:$E$98,SilencerParams!T$3:T$98)</f>
        <v>#DIV/0!</v>
      </c>
      <c r="AW140" s="151" t="e">
        <f>LOOKUP($G140,SilencerParams!$E$3:$E$98,SilencerParams!U$3:U$98)</f>
        <v>#DIV/0!</v>
      </c>
      <c r="AX140" s="151" t="e">
        <f>LOOKUP($G140,SilencerParams!$E$3:$E$98,SilencerParams!V$3:V$98)</f>
        <v>#DIV/0!</v>
      </c>
      <c r="AY140" s="151" t="e">
        <f>LOOKUP($G140,SilencerParams!$E$3:$E$98,SilencerParams!W$3:W$98)</f>
        <v>#DIV/0!</v>
      </c>
      <c r="AZ140" s="151" t="e">
        <f>LOOKUP($G140,SilencerParams!$E$3:$E$98,SilencerParams!X$3:X$98)</f>
        <v>#DIV/0!</v>
      </c>
      <c r="BA140" s="151" t="e">
        <f>LOOKUP($G140,SilencerParams!$E$3:$E$98,SilencerParams!Y$3:Y$98)</f>
        <v>#DIV/0!</v>
      </c>
      <c r="BB140" s="151" t="e">
        <f>LOOKUP($G140,SilencerParams!$E$3:$E$98,SilencerParams!Z$3:Z$98)</f>
        <v>#DIV/0!</v>
      </c>
      <c r="BC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S$3:S$98)</f>
        <v>#DIV/0!</v>
      </c>
      <c r="BD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T$3:T$98)</f>
        <v>#DIV/0!</v>
      </c>
      <c r="BE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U$3:U$98)</f>
        <v>#DIV/0!</v>
      </c>
      <c r="BF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V$3:V$98)</f>
        <v>#DIV/0!</v>
      </c>
      <c r="BG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W$3:W$98)</f>
        <v>#DIV/0!</v>
      </c>
      <c r="BH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X$3:X$98)</f>
        <v>#DIV/0!</v>
      </c>
      <c r="BI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Y$3:Y$98)</f>
        <v>#DIV/0!</v>
      </c>
      <c r="BJ140" s="151" t="e">
        <f>LOOKUP(IF(MROUND($AL140,2)&lt;=$AL140,CONCATENATE($D140,IF($F140&gt;=1000,$F140,CONCATENATE(0,$F140)),CONCATENATE(0,MROUND($AL140,2)+2)),CONCATENATE($D140,IF($F140&gt;=1000,$F140,CONCATENATE(0,$F140)),CONCATENATE(0,MROUND($AL140,2)-2))),SilencerParams!$E$3:$E$98,SilencerParams!Z$3:Z$98)</f>
        <v>#DIV/0!</v>
      </c>
      <c r="BK140" s="151" t="e">
        <f>IF($AL140&lt;2,LOOKUP(CONCATENATE($D140,IF($E140&gt;=1000,$E140,CONCATENATE(0,$E140)),"02"),SilencerParams!$E$3:$E$98,SilencerParams!S$3:S$98)/(LOG10(2)-LOG10(0.0001))*(LOG10($AL140)-LOG10(0.0001)),(BC140-AU140)/(LOG10(IF(MROUND($AL140,2)&lt;=$AL140,MROUND($AL140,2)+2,MROUND($AL140,2)-2))-LOG10(MROUND($AL140,2)))*(LOG10($AL140)-LOG10(MROUND($AL140,2)))+AU140)</f>
        <v>#DIV/0!</v>
      </c>
      <c r="BL140" s="151" t="e">
        <f>IF($AL140&lt;2,LOOKUP(CONCATENATE($D140,IF($E140&gt;=1000,$E140,CONCATENATE(0,$E140)),"02"),SilencerParams!$E$3:$E$98,SilencerParams!T$3:T$98)/(LOG10(2)-LOG10(0.0001))*(LOG10($AL140)-LOG10(0.0001)),(BD140-AV140)/(LOG10(IF(MROUND($AL140,2)&lt;=$AL140,MROUND($AL140,2)+2,MROUND($AL140,2)-2))-LOG10(MROUND($AL140,2)))*(LOG10($AL140)-LOG10(MROUND($AL140,2)))+AV140)</f>
        <v>#DIV/0!</v>
      </c>
      <c r="BM140" s="151" t="e">
        <f>IF($AL140&lt;2,LOOKUP(CONCATENATE($D140,IF($E140&gt;=1000,$E140,CONCATENATE(0,$E140)),"02"),SilencerParams!$E$3:$E$98,SilencerParams!U$3:U$98)/(LOG10(2)-LOG10(0.0001))*(LOG10($AL140)-LOG10(0.0001)),(BE140-AW140)/(LOG10(IF(MROUND($AL140,2)&lt;=$AL140,MROUND($AL140,2)+2,MROUND($AL140,2)-2))-LOG10(MROUND($AL140,2)))*(LOG10($AL140)-LOG10(MROUND($AL140,2)))+AW140)</f>
        <v>#DIV/0!</v>
      </c>
      <c r="BN140" s="151" t="e">
        <f>IF($AL140&lt;2,LOOKUP(CONCATENATE($D140,IF($E140&gt;=1000,$E140,CONCATENATE(0,$E140)),"02"),SilencerParams!$E$3:$E$98,SilencerParams!V$3:V$98)/(LOG10(2)-LOG10(0.0001))*(LOG10($AL140)-LOG10(0.0001)),(BF140-AX140)/(LOG10(IF(MROUND($AL140,2)&lt;=$AL140,MROUND($AL140,2)+2,MROUND($AL140,2)-2))-LOG10(MROUND($AL140,2)))*(LOG10($AL140)-LOG10(MROUND($AL140,2)))+AX140)</f>
        <v>#DIV/0!</v>
      </c>
      <c r="BO140" s="151" t="e">
        <f>IF($AL140&lt;2,LOOKUP(CONCATENATE($D140,IF($E140&gt;=1000,$E140,CONCATENATE(0,$E140)),"02"),SilencerParams!$E$3:$E$98,SilencerParams!W$3:W$98)/(LOG10(2)-LOG10(0.0001))*(LOG10($AL140)-LOG10(0.0001)),(BG140-AY140)/(LOG10(IF(MROUND($AL140,2)&lt;=$AL140,MROUND($AL140,2)+2,MROUND($AL140,2)-2))-LOG10(MROUND($AL140,2)))*(LOG10($AL140)-LOG10(MROUND($AL140,2)))+AY140)</f>
        <v>#DIV/0!</v>
      </c>
      <c r="BP140" s="151" t="e">
        <f>IF($AL140&lt;2,LOOKUP(CONCATENATE($D140,IF($E140&gt;=1000,$E140,CONCATENATE(0,$E140)),"02"),SilencerParams!$E$3:$E$98,SilencerParams!X$3:X$98)/(LOG10(2)-LOG10(0.0001))*(LOG10($AL140)-LOG10(0.0001)),(BH140-AZ140)/(LOG10(IF(MROUND($AL140,2)&lt;=$AL140,MROUND($AL140,2)+2,MROUND($AL140,2)-2))-LOG10(MROUND($AL140,2)))*(LOG10($AL140)-LOG10(MROUND($AL140,2)))+AZ140)</f>
        <v>#DIV/0!</v>
      </c>
      <c r="BQ140" s="151" t="e">
        <f>IF($AL140&lt;2,LOOKUP(CONCATENATE($D140,IF($E140&gt;=1000,$E140,CONCATENATE(0,$E140)),"02"),SilencerParams!$E$3:$E$98,SilencerParams!Y$3:Y$98)/(LOG10(2)-LOG10(0.0001))*(LOG10($AL140)-LOG10(0.0001)),(BI140-BA140)/(LOG10(IF(MROUND($AL140,2)&lt;=$AL140,MROUND($AL140,2)+2,MROUND($AL140,2)-2))-LOG10(MROUND($AL140,2)))*(LOG10($AL140)-LOG10(MROUND($AL140,2)))+BA140)</f>
        <v>#DIV/0!</v>
      </c>
      <c r="BR140" s="151" t="e">
        <f>IF($AL140&lt;2,LOOKUP(CONCATENATE($D140,IF($E140&gt;=1000,$E140,CONCATENATE(0,$E140)),"02"),SilencerParams!$E$3:$E$98,SilencerParams!Z$3:Z$98)/(LOG10(2)-LOG10(0.0001))*(LOG10($AL140)-LOG10(0.0001)),(BJ140-BB140)/(LOG10(IF(MROUND($AL140,2)&lt;=$AL140,MROUND($AL140,2)+2,MROUND($AL140,2)-2))-LOG10(MROUND($AL140,2)))*(LOG10($AL140)-LOG10(MROUND($AL140,2)))+BB140)</f>
        <v>#DIV/0!</v>
      </c>
      <c r="BS140" s="24" t="e">
        <f t="shared" si="73"/>
        <v>#DIV/0!</v>
      </c>
      <c r="BT140" s="24" t="e">
        <f t="shared" si="74"/>
        <v>#DIV/0!</v>
      </c>
      <c r="BU140" s="24" t="e">
        <f t="shared" si="75"/>
        <v>#DIV/0!</v>
      </c>
      <c r="BV140" s="24" t="e">
        <f t="shared" si="76"/>
        <v>#DIV/0!</v>
      </c>
      <c r="BW140" s="24" t="e">
        <f t="shared" si="77"/>
        <v>#DIV/0!</v>
      </c>
      <c r="BX140" s="24" t="e">
        <f t="shared" si="78"/>
        <v>#DIV/0!</v>
      </c>
      <c r="BY140" s="24" t="e">
        <f t="shared" si="79"/>
        <v>#DIV/0!</v>
      </c>
      <c r="BZ140" s="24" t="e">
        <f t="shared" si="80"/>
        <v>#DIV/0!</v>
      </c>
      <c r="CA140" s="24" t="e">
        <f>10*LOG10(IF(BS140="",0,POWER(10,((BS140+'ModelParams Lw'!$O$4)/10))) +IF(BT140="",0,POWER(10,((BT140+'ModelParams Lw'!$P$4)/10))) +IF(BU140="",0,POWER(10,((BU140+'ModelParams Lw'!$Q$4)/10))) +IF(BV140="",0,POWER(10,((BV140+'ModelParams Lw'!$R$4)/10))) +IF(BW140="",0,POWER(10,((BW140+'ModelParams Lw'!$S$4)/10))) +IF(BX140="",0,POWER(10,((BX140+'ModelParams Lw'!$T$4)/10))) +IF(BY140="",0,POWER(10,((BY140+'ModelParams Lw'!$U$4)/10)))+IF(BZ140="",0,POWER(10,((BZ140+'ModelParams Lw'!$V$4)/10))))</f>
        <v>#DIV/0!</v>
      </c>
      <c r="CB140" s="24" t="e">
        <f t="shared" si="81"/>
        <v>#DIV/0!</v>
      </c>
      <c r="CC140" s="24" t="e">
        <f>(BS140-'ModelParams Lw'!O$10)/'ModelParams Lw'!O$11</f>
        <v>#DIV/0!</v>
      </c>
      <c r="CD140" s="24" t="e">
        <f>(BT140-'ModelParams Lw'!P$10)/'ModelParams Lw'!P$11</f>
        <v>#DIV/0!</v>
      </c>
      <c r="CE140" s="24" t="e">
        <f>(BU140-'ModelParams Lw'!Q$10)/'ModelParams Lw'!Q$11</f>
        <v>#DIV/0!</v>
      </c>
      <c r="CF140" s="24" t="e">
        <f>(BV140-'ModelParams Lw'!R$10)/'ModelParams Lw'!R$11</f>
        <v>#DIV/0!</v>
      </c>
      <c r="CG140" s="24" t="e">
        <f>(BW140-'ModelParams Lw'!S$10)/'ModelParams Lw'!S$11</f>
        <v>#DIV/0!</v>
      </c>
      <c r="CH140" s="24" t="e">
        <f>(BX140-'ModelParams Lw'!T$10)/'ModelParams Lw'!T$11</f>
        <v>#DIV/0!</v>
      </c>
      <c r="CI140" s="24" t="e">
        <f>(BY140-'ModelParams Lw'!U$10)/'ModelParams Lw'!U$11</f>
        <v>#DIV/0!</v>
      </c>
      <c r="CJ140" s="24" t="e">
        <f>(BZ140-'ModelParams Lw'!V$10)/'ModelParams Lw'!V$11</f>
        <v>#DIV/0!</v>
      </c>
      <c r="CK140" s="24">
        <f>IF(Calcul!$E145="SW",'ModelParams Lw'!C$18+'ModelParams Lw'!C$19*LOG(CK$3)+'ModelParams Lw'!C$20*(PI()/4*($D140/1000)^2),IF('ModelParams Lw'!C$21+'ModelParams Lw'!C$22*LOG(CK$3)+'ModelParams Lw'!C$23*(PI()/4*($D140/1000)^2)&lt;'ModelParams Lw'!C$18+'ModelParams Lw'!C$19*LOG(CK$3)+'ModelParams Lw'!C$20*(PI()/4*($D140/1000)^2),'ModelParams Lw'!C$18+'ModelParams Lw'!C$19*LOG(CK$3)+'ModelParams Lw'!C$20*(PI()/4*($D140/1000)^2),'ModelParams Lw'!C$21+'ModelParams Lw'!C$22*LOG(CK$3)+'ModelParams Lw'!C$23*(PI()/4*($D140/1000)^2)))</f>
        <v>31.246735224896717</v>
      </c>
      <c r="CL140" s="24">
        <f>IF(Calcul!$E145="SW",'ModelParams Lw'!D$18+'ModelParams Lw'!D$19*LOG(CL$3)+'ModelParams Lw'!D$20*(PI()/4*($D140/1000)^2),IF('ModelParams Lw'!D$21+'ModelParams Lw'!D$22*LOG(CL$3)+'ModelParams Lw'!D$23*(PI()/4*($D140/1000)^2)&lt;'ModelParams Lw'!D$18+'ModelParams Lw'!D$19*LOG(CL$3)+'ModelParams Lw'!D$20*(PI()/4*($D140/1000)^2),'ModelParams Lw'!D$18+'ModelParams Lw'!D$19*LOG(CL$3)+'ModelParams Lw'!D$20*(PI()/4*($D140/1000)^2),'ModelParams Lw'!D$21+'ModelParams Lw'!D$22*LOG(CL$3)+'ModelParams Lw'!D$23*(PI()/4*($D140/1000)^2)))</f>
        <v>39.203910379364636</v>
      </c>
      <c r="CM140" s="24">
        <f>IF(Calcul!$E145="SW",'ModelParams Lw'!E$18+'ModelParams Lw'!E$19*LOG(CM$3)+'ModelParams Lw'!E$20*(PI()/4*($D140/1000)^2),IF('ModelParams Lw'!E$21+'ModelParams Lw'!E$22*LOG(CM$3)+'ModelParams Lw'!E$23*(PI()/4*($D140/1000)^2)&lt;'ModelParams Lw'!E$18+'ModelParams Lw'!E$19*LOG(CM$3)+'ModelParams Lw'!E$20*(PI()/4*($D140/1000)^2),'ModelParams Lw'!E$18+'ModelParams Lw'!E$19*LOG(CM$3)+'ModelParams Lw'!E$20*(PI()/4*($D140/1000)^2),'ModelParams Lw'!E$21+'ModelParams Lw'!E$22*LOG(CM$3)+'ModelParams Lw'!E$23*(PI()/4*($D140/1000)^2)))</f>
        <v>38.761096154158118</v>
      </c>
      <c r="CN140" s="24">
        <f>IF(Calcul!$E145="SW",'ModelParams Lw'!F$18+'ModelParams Lw'!F$19*LOG(CN$3)+'ModelParams Lw'!F$20*(PI()/4*($D140/1000)^2),IF('ModelParams Lw'!F$21+'ModelParams Lw'!F$22*LOG(CN$3)+'ModelParams Lw'!F$23*(PI()/4*($D140/1000)^2)&lt;'ModelParams Lw'!F$18+'ModelParams Lw'!F$19*LOG(CN$3)+'ModelParams Lw'!F$20*(PI()/4*($D140/1000)^2),'ModelParams Lw'!F$18+'ModelParams Lw'!F$19*LOG(CN$3)+'ModelParams Lw'!F$20*(PI()/4*($D140/1000)^2),'ModelParams Lw'!F$21+'ModelParams Lw'!F$22*LOG(CN$3)+'ModelParams Lw'!F$23*(PI()/4*($D140/1000)^2)))</f>
        <v>42.457901012674256</v>
      </c>
      <c r="CO140" s="24">
        <f>IF(Calcul!$E145="SW",'ModelParams Lw'!G$18+'ModelParams Lw'!G$19*LOG(CO$3)+'ModelParams Lw'!G$20*(PI()/4*($D140/1000)^2),IF('ModelParams Lw'!G$21+'ModelParams Lw'!G$22*LOG(CO$3)+'ModelParams Lw'!G$23*(PI()/4*($D140/1000)^2)&lt;'ModelParams Lw'!G$18+'ModelParams Lw'!G$19*LOG(CO$3)+'ModelParams Lw'!G$20*(PI()/4*($D140/1000)^2),'ModelParams Lw'!G$18+'ModelParams Lw'!G$19*LOG(CO$3)+'ModelParams Lw'!G$20*(PI()/4*($D140/1000)^2),'ModelParams Lw'!G$21+'ModelParams Lw'!G$22*LOG(CO$3)+'ModelParams Lw'!G$23*(PI()/4*($D140/1000)^2)))</f>
        <v>39.983812335865188</v>
      </c>
      <c r="CP140" s="24">
        <f>IF(Calcul!$E145="SW",'ModelParams Lw'!H$18+'ModelParams Lw'!H$19*LOG(CP$3)+'ModelParams Lw'!H$20*(PI()/4*($D140/1000)^2),IF('ModelParams Lw'!H$21+'ModelParams Lw'!H$22*LOG(CP$3)+'ModelParams Lw'!H$23*(PI()/4*($D140/1000)^2)&lt;'ModelParams Lw'!H$18+'ModelParams Lw'!H$19*LOG(CP$3)+'ModelParams Lw'!H$20*(PI()/4*($D140/1000)^2),'ModelParams Lw'!H$18+'ModelParams Lw'!H$19*LOG(CP$3)+'ModelParams Lw'!H$20*(PI()/4*($D140/1000)^2),'ModelParams Lw'!H$21+'ModelParams Lw'!H$22*LOG(CP$3)+'ModelParams Lw'!H$23*(PI()/4*($D140/1000)^2)))</f>
        <v>40.306137042572608</v>
      </c>
      <c r="CQ140" s="24">
        <f>IF(Calcul!$E145="SW",'ModelParams Lw'!I$18+'ModelParams Lw'!I$19*LOG(CQ$3)+'ModelParams Lw'!I$20*(PI()/4*($D140/1000)^2),IF('ModelParams Lw'!I$21+'ModelParams Lw'!I$22*LOG(CQ$3)+'ModelParams Lw'!I$23*(PI()/4*($D140/1000)^2)&lt;'ModelParams Lw'!I$18+'ModelParams Lw'!I$19*LOG(CQ$3)+'ModelParams Lw'!I$20*(PI()/4*($D140/1000)^2),'ModelParams Lw'!I$18+'ModelParams Lw'!I$19*LOG(CQ$3)+'ModelParams Lw'!I$20*(PI()/4*($D140/1000)^2),'ModelParams Lw'!I$21+'ModelParams Lw'!I$22*LOG(CQ$3)+'ModelParams Lw'!I$23*(PI()/4*($D140/1000)^2)))</f>
        <v>35.604370798776131</v>
      </c>
      <c r="CR140" s="24">
        <f>IF(Calcul!$E145="SW",'ModelParams Lw'!J$18+'ModelParams Lw'!J$19*LOG(CR$3)+'ModelParams Lw'!J$20*(PI()/4*($D140/1000)^2),IF('ModelParams Lw'!J$21+'ModelParams Lw'!J$22*LOG(CR$3)+'ModelParams Lw'!J$23*(PI()/4*($D140/1000)^2)&lt;'ModelParams Lw'!J$18+'ModelParams Lw'!J$19*LOG(CR$3)+'ModelParams Lw'!J$20*(PI()/4*($D140/1000)^2),'ModelParams Lw'!J$18+'ModelParams Lw'!J$19*LOG(CR$3)+'ModelParams Lw'!J$20*(PI()/4*($D140/1000)^2),'ModelParams Lw'!J$21+'ModelParams Lw'!J$22*LOG(CR$3)+'ModelParams Lw'!J$23*(PI()/4*($D140/1000)^2)))</f>
        <v>26.405199060578074</v>
      </c>
      <c r="CS140" s="24" t="e">
        <f t="shared" si="58"/>
        <v>#DIV/0!</v>
      </c>
      <c r="CT140" s="24" t="e">
        <f t="shared" si="59"/>
        <v>#DIV/0!</v>
      </c>
      <c r="CU140" s="24" t="e">
        <f t="shared" si="60"/>
        <v>#DIV/0!</v>
      </c>
      <c r="CV140" s="24" t="e">
        <f t="shared" si="61"/>
        <v>#DIV/0!</v>
      </c>
      <c r="CW140" s="24" t="e">
        <f t="shared" si="62"/>
        <v>#DIV/0!</v>
      </c>
      <c r="CX140" s="24" t="e">
        <f t="shared" si="63"/>
        <v>#DIV/0!</v>
      </c>
      <c r="CY140" s="24" t="e">
        <f t="shared" si="64"/>
        <v>#DIV/0!</v>
      </c>
      <c r="CZ140" s="24" t="e">
        <f t="shared" si="65"/>
        <v>#DIV/0!</v>
      </c>
      <c r="DA140" s="24" t="e">
        <f>10*LOG10(IF(CS140="",0,POWER(10,((CS140+'ModelParams Lw'!$O$4)/10))) +IF(CT140="",0,POWER(10,((CT140+'ModelParams Lw'!$P$4)/10))) +IF(CU140="",0,POWER(10,((CU140+'ModelParams Lw'!$Q$4)/10))) +IF(CV140="",0,POWER(10,((CV140+'ModelParams Lw'!$R$4)/10))) +IF(CW140="",0,POWER(10,((CW140+'ModelParams Lw'!$S$4)/10))) +IF(CX140="",0,POWER(10,((CX140+'ModelParams Lw'!$T$4)/10))) +IF(CY140="",0,POWER(10,((CY140+'ModelParams Lw'!$U$4)/10)))+IF(CZ140="",0,POWER(10,((CZ140+'ModelParams Lw'!$V$4)/10))))</f>
        <v>#DIV/0!</v>
      </c>
      <c r="DB140" s="24" t="e">
        <f t="shared" si="82"/>
        <v>#DIV/0!</v>
      </c>
      <c r="DC140" s="24" t="e">
        <f>(CS140-'ModelParams Lw'!$O$10)/'ModelParams Lw'!$O$11</f>
        <v>#DIV/0!</v>
      </c>
      <c r="DD140" s="24" t="e">
        <f>(CT140-'ModelParams Lw'!$P$10)/'ModelParams Lw'!$P$11</f>
        <v>#DIV/0!</v>
      </c>
      <c r="DE140" s="24" t="e">
        <f>(CU140-'ModelParams Lw'!$Q$10)/'ModelParams Lw'!$Q$11</f>
        <v>#DIV/0!</v>
      </c>
      <c r="DF140" s="24" t="e">
        <f>(CV140-'ModelParams Lw'!$R$10)/'ModelParams Lw'!$R$11</f>
        <v>#DIV/0!</v>
      </c>
      <c r="DG140" s="24" t="e">
        <f>(CW140-'ModelParams Lw'!$S$10)/'ModelParams Lw'!$S$11</f>
        <v>#DIV/0!</v>
      </c>
      <c r="DH140" s="24" t="e">
        <f>(CX140-'ModelParams Lw'!$T$10)/'ModelParams Lw'!$T$11</f>
        <v>#DIV/0!</v>
      </c>
      <c r="DI140" s="24" t="e">
        <f>(CY140-'ModelParams Lw'!$U$10)/'ModelParams Lw'!$U$11</f>
        <v>#DIV/0!</v>
      </c>
      <c r="DJ140" s="24" t="e">
        <f>(CZ140-'ModelParams Lw'!$V$10)/'ModelParams Lw'!$V$11</f>
        <v>#DIV/0!</v>
      </c>
    </row>
    <row r="141" spans="1:114">
      <c r="A141" s="12">
        <f>Calcul!B143</f>
        <v>0</v>
      </c>
      <c r="B141" s="12">
        <f t="shared" si="66"/>
        <v>0</v>
      </c>
      <c r="C141" s="12">
        <f>Calcul!C143</f>
        <v>0</v>
      </c>
      <c r="D141" s="12">
        <f>Calcul!D146</f>
        <v>0</v>
      </c>
      <c r="E141" s="12">
        <f t="shared" si="67"/>
        <v>400</v>
      </c>
      <c r="F141" s="12">
        <f t="shared" si="68"/>
        <v>900</v>
      </c>
      <c r="G141" s="12" t="e">
        <f t="shared" si="69"/>
        <v>#DIV/0!</v>
      </c>
      <c r="H141" s="24" t="e">
        <f t="shared" si="70"/>
        <v>#DIV/0!</v>
      </c>
      <c r="I141" s="24">
        <f>'ModelParams Lw'!$B$6*EXP('ModelParams Lw'!$C$6*D141)</f>
        <v>-0.98585217513044054</v>
      </c>
      <c r="J141" s="24">
        <f>'ModelParams Lw'!$B$7*D141^2+'ModelParams Lw'!$C$7*D141+'ModelParams Lw'!$D$7</f>
        <v>-7.1</v>
      </c>
      <c r="K141" s="24">
        <f>'ModelParams Lw'!$B$8*D141^2+'ModelParams Lw'!$C$8*D141+'ModelParams Lw'!$D$8</f>
        <v>46.485999999999997</v>
      </c>
      <c r="L141" s="21" t="e">
        <f t="shared" si="56"/>
        <v>#DIV/0!</v>
      </c>
      <c r="M141" s="21" t="e">
        <f t="shared" si="57"/>
        <v>#DIV/0!</v>
      </c>
      <c r="N141" s="21" t="e">
        <f t="shared" si="57"/>
        <v>#DIV/0!</v>
      </c>
      <c r="O141" s="21" t="e">
        <f t="shared" si="57"/>
        <v>#DIV/0!</v>
      </c>
      <c r="P141" s="21" t="e">
        <f t="shared" si="57"/>
        <v>#DIV/0!</v>
      </c>
      <c r="Q141" s="21" t="e">
        <f t="shared" si="57"/>
        <v>#DIV/0!</v>
      </c>
      <c r="R141" s="21" t="e">
        <f t="shared" si="57"/>
        <v>#DIV/0!</v>
      </c>
      <c r="S141" s="21" t="e">
        <f t="shared" si="57"/>
        <v>#DIV/0!</v>
      </c>
      <c r="T141" s="24" t="e">
        <f>'ModelParams Lw'!$B$3+'ModelParams Lw'!$B$4*LOG10($B141/3600/(PI()/4*($D141/1000)^2))+'ModelParams Lw'!$B$5*LOG10(2*$H141/(1.2*($B141/3600/(PI()/4*($D141/1000)^2))^2))+10*LOG10($D141/1000)+L141</f>
        <v>#DIV/0!</v>
      </c>
      <c r="U141" s="24" t="e">
        <f>'ModelParams Lw'!$B$3+'ModelParams Lw'!$B$4*LOG10($B141/3600/(PI()/4*($D141/1000)^2))+'ModelParams Lw'!$B$5*LOG10(2*$H141/(1.2*($B141/3600/(PI()/4*($D141/1000)^2))^2))+10*LOG10($D141/1000)+M141</f>
        <v>#DIV/0!</v>
      </c>
      <c r="V141" s="24" t="e">
        <f>'ModelParams Lw'!$B$3+'ModelParams Lw'!$B$4*LOG10($B141/3600/(PI()/4*($D141/1000)^2))+'ModelParams Lw'!$B$5*LOG10(2*$H141/(1.2*($B141/3600/(PI()/4*($D141/1000)^2))^2))+10*LOG10($D141/1000)+N141</f>
        <v>#DIV/0!</v>
      </c>
      <c r="W141" s="24" t="e">
        <f>'ModelParams Lw'!$B$3+'ModelParams Lw'!$B$4*LOG10($B141/3600/(PI()/4*($D141/1000)^2))+'ModelParams Lw'!$B$5*LOG10(2*$H141/(1.2*($B141/3600/(PI()/4*($D141/1000)^2))^2))+10*LOG10($D141/1000)+O141</f>
        <v>#DIV/0!</v>
      </c>
      <c r="X141" s="24" t="e">
        <f>'ModelParams Lw'!$B$3+'ModelParams Lw'!$B$4*LOG10($B141/3600/(PI()/4*($D141/1000)^2))+'ModelParams Lw'!$B$5*LOG10(2*$H141/(1.2*($B141/3600/(PI()/4*($D141/1000)^2))^2))+10*LOG10($D141/1000)+P141</f>
        <v>#DIV/0!</v>
      </c>
      <c r="Y141" s="24" t="e">
        <f>'ModelParams Lw'!$B$3+'ModelParams Lw'!$B$4*LOG10($B141/3600/(PI()/4*($D141/1000)^2))+'ModelParams Lw'!$B$5*LOG10(2*$H141/(1.2*($B141/3600/(PI()/4*($D141/1000)^2))^2))+10*LOG10($D141/1000)+Q141</f>
        <v>#DIV/0!</v>
      </c>
      <c r="Z141" s="24" t="e">
        <f>'ModelParams Lw'!$B$3+'ModelParams Lw'!$B$4*LOG10($B141/3600/(PI()/4*($D141/1000)^2))+'ModelParams Lw'!$B$5*LOG10(2*$H141/(1.2*($B141/3600/(PI()/4*($D141/1000)^2))^2))+10*LOG10($D141/1000)+R141</f>
        <v>#DIV/0!</v>
      </c>
      <c r="AA141" s="24" t="e">
        <f>'ModelParams Lw'!$B$3+'ModelParams Lw'!$B$4*LOG10($B141/3600/(PI()/4*($D141/1000)^2))+'ModelParams Lw'!$B$5*LOG10(2*$H141/(1.2*($B141/3600/(PI()/4*($D141/1000)^2))^2))+10*LOG10($D141/1000)+S141</f>
        <v>#DIV/0!</v>
      </c>
      <c r="AB141" s="24" t="e">
        <f>10*LOG10(IF(T141="",0,POWER(10,((T141+'ModelParams Lw'!$O$4)/10))) +IF(U141="",0,POWER(10,((U141+'ModelParams Lw'!$P$4)/10))) +IF(V141="",0,POWER(10,((V141+'ModelParams Lw'!$Q$4)/10))) +IF(W141="",0,POWER(10,((W141+'ModelParams Lw'!$R$4)/10))) +IF(X141="",0,POWER(10,((X141+'ModelParams Lw'!$S$4)/10))) +IF(Y141="",0,POWER(10,((Y141+'ModelParams Lw'!$T$4)/10))) +IF(Z141="",0,POWER(10,((Z141+'ModelParams Lw'!$U$4)/10)))+IF(AA141="",0,POWER(10,((AA141+'ModelParams Lw'!$V$4)/10))))</f>
        <v>#DIV/0!</v>
      </c>
      <c r="AC141" s="24" t="e">
        <f t="shared" si="71"/>
        <v>#DIV/0!</v>
      </c>
      <c r="AD141" s="24" t="e">
        <f>(T141-'ModelParams Lw'!O$10)/'ModelParams Lw'!O$11</f>
        <v>#DIV/0!</v>
      </c>
      <c r="AE141" s="24" t="e">
        <f>(U141-'ModelParams Lw'!P$10)/'ModelParams Lw'!P$11</f>
        <v>#DIV/0!</v>
      </c>
      <c r="AF141" s="24" t="e">
        <f>(V141-'ModelParams Lw'!Q$10)/'ModelParams Lw'!Q$11</f>
        <v>#DIV/0!</v>
      </c>
      <c r="AG141" s="24" t="e">
        <f>(W141-'ModelParams Lw'!R$10)/'ModelParams Lw'!R$11</f>
        <v>#DIV/0!</v>
      </c>
      <c r="AH141" s="24" t="e">
        <f>(X141-'ModelParams Lw'!S$10)/'ModelParams Lw'!S$11</f>
        <v>#DIV/0!</v>
      </c>
      <c r="AI141" s="24" t="e">
        <f>(Y141-'ModelParams Lw'!T$10)/'ModelParams Lw'!T$11</f>
        <v>#DIV/0!</v>
      </c>
      <c r="AJ141" s="24" t="e">
        <f>(Z141-'ModelParams Lw'!U$10)/'ModelParams Lw'!U$11</f>
        <v>#DIV/0!</v>
      </c>
      <c r="AK141" s="24" t="e">
        <f>(AA141-'ModelParams Lw'!V$10)/'ModelParams Lw'!V$11</f>
        <v>#DIV/0!</v>
      </c>
      <c r="AL141" s="24" t="e">
        <f t="shared" si="72"/>
        <v>#DIV/0!</v>
      </c>
      <c r="AM141" s="24" t="e">
        <f>LOOKUP($G141,SilencerParams!$E$3:$E$98,SilencerParams!K$3:K$98)</f>
        <v>#DIV/0!</v>
      </c>
      <c r="AN141" s="24" t="e">
        <f>LOOKUP($G141,SilencerParams!$E$3:$E$98,SilencerParams!L$3:L$98)</f>
        <v>#DIV/0!</v>
      </c>
      <c r="AO141" s="24" t="e">
        <f>LOOKUP($G141,SilencerParams!$E$3:$E$98,SilencerParams!M$3:M$98)</f>
        <v>#DIV/0!</v>
      </c>
      <c r="AP141" s="24" t="e">
        <f>LOOKUP($G141,SilencerParams!$E$3:$E$98,SilencerParams!N$3:N$98)</f>
        <v>#DIV/0!</v>
      </c>
      <c r="AQ141" s="24" t="e">
        <f>LOOKUP($G141,SilencerParams!$E$3:$E$98,SilencerParams!O$3:O$98)</f>
        <v>#DIV/0!</v>
      </c>
      <c r="AR141" s="24" t="e">
        <f>LOOKUP($G141,SilencerParams!$E$3:$E$98,SilencerParams!P$3:P$98)</f>
        <v>#DIV/0!</v>
      </c>
      <c r="AS141" s="24" t="e">
        <f>LOOKUP($G141,SilencerParams!$E$3:$E$98,SilencerParams!Q$3:Q$98)</f>
        <v>#DIV/0!</v>
      </c>
      <c r="AT141" s="24" t="e">
        <f>LOOKUP($G141,SilencerParams!$E$3:$E$98,SilencerParams!R$3:R$98)</f>
        <v>#DIV/0!</v>
      </c>
      <c r="AU141" s="151" t="e">
        <f>LOOKUP($G141,SilencerParams!$E$3:$E$98,SilencerParams!S$3:S$98)</f>
        <v>#DIV/0!</v>
      </c>
      <c r="AV141" s="151" t="e">
        <f>LOOKUP($G141,SilencerParams!$E$3:$E$98,SilencerParams!T$3:T$98)</f>
        <v>#DIV/0!</v>
      </c>
      <c r="AW141" s="151" t="e">
        <f>LOOKUP($G141,SilencerParams!$E$3:$E$98,SilencerParams!U$3:U$98)</f>
        <v>#DIV/0!</v>
      </c>
      <c r="AX141" s="151" t="e">
        <f>LOOKUP($G141,SilencerParams!$E$3:$E$98,SilencerParams!V$3:V$98)</f>
        <v>#DIV/0!</v>
      </c>
      <c r="AY141" s="151" t="e">
        <f>LOOKUP($G141,SilencerParams!$E$3:$E$98,SilencerParams!W$3:W$98)</f>
        <v>#DIV/0!</v>
      </c>
      <c r="AZ141" s="151" t="e">
        <f>LOOKUP($G141,SilencerParams!$E$3:$E$98,SilencerParams!X$3:X$98)</f>
        <v>#DIV/0!</v>
      </c>
      <c r="BA141" s="151" t="e">
        <f>LOOKUP($G141,SilencerParams!$E$3:$E$98,SilencerParams!Y$3:Y$98)</f>
        <v>#DIV/0!</v>
      </c>
      <c r="BB141" s="151" t="e">
        <f>LOOKUP($G141,SilencerParams!$E$3:$E$98,SilencerParams!Z$3:Z$98)</f>
        <v>#DIV/0!</v>
      </c>
      <c r="BC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S$3:S$98)</f>
        <v>#DIV/0!</v>
      </c>
      <c r="BD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T$3:T$98)</f>
        <v>#DIV/0!</v>
      </c>
      <c r="BE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U$3:U$98)</f>
        <v>#DIV/0!</v>
      </c>
      <c r="BF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V$3:V$98)</f>
        <v>#DIV/0!</v>
      </c>
      <c r="BG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W$3:W$98)</f>
        <v>#DIV/0!</v>
      </c>
      <c r="BH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X$3:X$98)</f>
        <v>#DIV/0!</v>
      </c>
      <c r="BI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Y$3:Y$98)</f>
        <v>#DIV/0!</v>
      </c>
      <c r="BJ141" s="151" t="e">
        <f>LOOKUP(IF(MROUND($AL141,2)&lt;=$AL141,CONCATENATE($D141,IF($F141&gt;=1000,$F141,CONCATENATE(0,$F141)),CONCATENATE(0,MROUND($AL141,2)+2)),CONCATENATE($D141,IF($F141&gt;=1000,$F141,CONCATENATE(0,$F141)),CONCATENATE(0,MROUND($AL141,2)-2))),SilencerParams!$E$3:$E$98,SilencerParams!Z$3:Z$98)</f>
        <v>#DIV/0!</v>
      </c>
      <c r="BK141" s="151" t="e">
        <f>IF($AL141&lt;2,LOOKUP(CONCATENATE($D141,IF($E141&gt;=1000,$E141,CONCATENATE(0,$E141)),"02"),SilencerParams!$E$3:$E$98,SilencerParams!S$3:S$98)/(LOG10(2)-LOG10(0.0001))*(LOG10($AL141)-LOG10(0.0001)),(BC141-AU141)/(LOG10(IF(MROUND($AL141,2)&lt;=$AL141,MROUND($AL141,2)+2,MROUND($AL141,2)-2))-LOG10(MROUND($AL141,2)))*(LOG10($AL141)-LOG10(MROUND($AL141,2)))+AU141)</f>
        <v>#DIV/0!</v>
      </c>
      <c r="BL141" s="151" t="e">
        <f>IF($AL141&lt;2,LOOKUP(CONCATENATE($D141,IF($E141&gt;=1000,$E141,CONCATENATE(0,$E141)),"02"),SilencerParams!$E$3:$E$98,SilencerParams!T$3:T$98)/(LOG10(2)-LOG10(0.0001))*(LOG10($AL141)-LOG10(0.0001)),(BD141-AV141)/(LOG10(IF(MROUND($AL141,2)&lt;=$AL141,MROUND($AL141,2)+2,MROUND($AL141,2)-2))-LOG10(MROUND($AL141,2)))*(LOG10($AL141)-LOG10(MROUND($AL141,2)))+AV141)</f>
        <v>#DIV/0!</v>
      </c>
      <c r="BM141" s="151" t="e">
        <f>IF($AL141&lt;2,LOOKUP(CONCATENATE($D141,IF($E141&gt;=1000,$E141,CONCATENATE(0,$E141)),"02"),SilencerParams!$E$3:$E$98,SilencerParams!U$3:U$98)/(LOG10(2)-LOG10(0.0001))*(LOG10($AL141)-LOG10(0.0001)),(BE141-AW141)/(LOG10(IF(MROUND($AL141,2)&lt;=$AL141,MROUND($AL141,2)+2,MROUND($AL141,2)-2))-LOG10(MROUND($AL141,2)))*(LOG10($AL141)-LOG10(MROUND($AL141,2)))+AW141)</f>
        <v>#DIV/0!</v>
      </c>
      <c r="BN141" s="151" t="e">
        <f>IF($AL141&lt;2,LOOKUP(CONCATENATE($D141,IF($E141&gt;=1000,$E141,CONCATENATE(0,$E141)),"02"),SilencerParams!$E$3:$E$98,SilencerParams!V$3:V$98)/(LOG10(2)-LOG10(0.0001))*(LOG10($AL141)-LOG10(0.0001)),(BF141-AX141)/(LOG10(IF(MROUND($AL141,2)&lt;=$AL141,MROUND($AL141,2)+2,MROUND($AL141,2)-2))-LOG10(MROUND($AL141,2)))*(LOG10($AL141)-LOG10(MROUND($AL141,2)))+AX141)</f>
        <v>#DIV/0!</v>
      </c>
      <c r="BO141" s="151" t="e">
        <f>IF($AL141&lt;2,LOOKUP(CONCATENATE($D141,IF($E141&gt;=1000,$E141,CONCATENATE(0,$E141)),"02"),SilencerParams!$E$3:$E$98,SilencerParams!W$3:W$98)/(LOG10(2)-LOG10(0.0001))*(LOG10($AL141)-LOG10(0.0001)),(BG141-AY141)/(LOG10(IF(MROUND($AL141,2)&lt;=$AL141,MROUND($AL141,2)+2,MROUND($AL141,2)-2))-LOG10(MROUND($AL141,2)))*(LOG10($AL141)-LOG10(MROUND($AL141,2)))+AY141)</f>
        <v>#DIV/0!</v>
      </c>
      <c r="BP141" s="151" t="e">
        <f>IF($AL141&lt;2,LOOKUP(CONCATENATE($D141,IF($E141&gt;=1000,$E141,CONCATENATE(0,$E141)),"02"),SilencerParams!$E$3:$E$98,SilencerParams!X$3:X$98)/(LOG10(2)-LOG10(0.0001))*(LOG10($AL141)-LOG10(0.0001)),(BH141-AZ141)/(LOG10(IF(MROUND($AL141,2)&lt;=$AL141,MROUND($AL141,2)+2,MROUND($AL141,2)-2))-LOG10(MROUND($AL141,2)))*(LOG10($AL141)-LOG10(MROUND($AL141,2)))+AZ141)</f>
        <v>#DIV/0!</v>
      </c>
      <c r="BQ141" s="151" t="e">
        <f>IF($AL141&lt;2,LOOKUP(CONCATENATE($D141,IF($E141&gt;=1000,$E141,CONCATENATE(0,$E141)),"02"),SilencerParams!$E$3:$E$98,SilencerParams!Y$3:Y$98)/(LOG10(2)-LOG10(0.0001))*(LOG10($AL141)-LOG10(0.0001)),(BI141-BA141)/(LOG10(IF(MROUND($AL141,2)&lt;=$AL141,MROUND($AL141,2)+2,MROUND($AL141,2)-2))-LOG10(MROUND($AL141,2)))*(LOG10($AL141)-LOG10(MROUND($AL141,2)))+BA141)</f>
        <v>#DIV/0!</v>
      </c>
      <c r="BR141" s="151" t="e">
        <f>IF($AL141&lt;2,LOOKUP(CONCATENATE($D141,IF($E141&gt;=1000,$E141,CONCATENATE(0,$E141)),"02"),SilencerParams!$E$3:$E$98,SilencerParams!Z$3:Z$98)/(LOG10(2)-LOG10(0.0001))*(LOG10($AL141)-LOG10(0.0001)),(BJ141-BB141)/(LOG10(IF(MROUND($AL141,2)&lt;=$AL141,MROUND($AL141,2)+2,MROUND($AL141,2)-2))-LOG10(MROUND($AL141,2)))*(LOG10($AL141)-LOG10(MROUND($AL141,2)))+BB141)</f>
        <v>#DIV/0!</v>
      </c>
      <c r="BS141" s="24" t="e">
        <f t="shared" si="73"/>
        <v>#DIV/0!</v>
      </c>
      <c r="BT141" s="24" t="e">
        <f t="shared" si="74"/>
        <v>#DIV/0!</v>
      </c>
      <c r="BU141" s="24" t="e">
        <f t="shared" si="75"/>
        <v>#DIV/0!</v>
      </c>
      <c r="BV141" s="24" t="e">
        <f t="shared" si="76"/>
        <v>#DIV/0!</v>
      </c>
      <c r="BW141" s="24" t="e">
        <f t="shared" si="77"/>
        <v>#DIV/0!</v>
      </c>
      <c r="BX141" s="24" t="e">
        <f t="shared" si="78"/>
        <v>#DIV/0!</v>
      </c>
      <c r="BY141" s="24" t="e">
        <f t="shared" si="79"/>
        <v>#DIV/0!</v>
      </c>
      <c r="BZ141" s="24" t="e">
        <f t="shared" si="80"/>
        <v>#DIV/0!</v>
      </c>
      <c r="CA141" s="24" t="e">
        <f>10*LOG10(IF(BS141="",0,POWER(10,((BS141+'ModelParams Lw'!$O$4)/10))) +IF(BT141="",0,POWER(10,((BT141+'ModelParams Lw'!$P$4)/10))) +IF(BU141="",0,POWER(10,((BU141+'ModelParams Lw'!$Q$4)/10))) +IF(BV141="",0,POWER(10,((BV141+'ModelParams Lw'!$R$4)/10))) +IF(BW141="",0,POWER(10,((BW141+'ModelParams Lw'!$S$4)/10))) +IF(BX141="",0,POWER(10,((BX141+'ModelParams Lw'!$T$4)/10))) +IF(BY141="",0,POWER(10,((BY141+'ModelParams Lw'!$U$4)/10)))+IF(BZ141="",0,POWER(10,((BZ141+'ModelParams Lw'!$V$4)/10))))</f>
        <v>#DIV/0!</v>
      </c>
      <c r="CB141" s="24" t="e">
        <f t="shared" si="81"/>
        <v>#DIV/0!</v>
      </c>
      <c r="CC141" s="24" t="e">
        <f>(BS141-'ModelParams Lw'!O$10)/'ModelParams Lw'!O$11</f>
        <v>#DIV/0!</v>
      </c>
      <c r="CD141" s="24" t="e">
        <f>(BT141-'ModelParams Lw'!P$10)/'ModelParams Lw'!P$11</f>
        <v>#DIV/0!</v>
      </c>
      <c r="CE141" s="24" t="e">
        <f>(BU141-'ModelParams Lw'!Q$10)/'ModelParams Lw'!Q$11</f>
        <v>#DIV/0!</v>
      </c>
      <c r="CF141" s="24" t="e">
        <f>(BV141-'ModelParams Lw'!R$10)/'ModelParams Lw'!R$11</f>
        <v>#DIV/0!</v>
      </c>
      <c r="CG141" s="24" t="e">
        <f>(BW141-'ModelParams Lw'!S$10)/'ModelParams Lw'!S$11</f>
        <v>#DIV/0!</v>
      </c>
      <c r="CH141" s="24" t="e">
        <f>(BX141-'ModelParams Lw'!T$10)/'ModelParams Lw'!T$11</f>
        <v>#DIV/0!</v>
      </c>
      <c r="CI141" s="24" t="e">
        <f>(BY141-'ModelParams Lw'!U$10)/'ModelParams Lw'!U$11</f>
        <v>#DIV/0!</v>
      </c>
      <c r="CJ141" s="24" t="e">
        <f>(BZ141-'ModelParams Lw'!V$10)/'ModelParams Lw'!V$11</f>
        <v>#DIV/0!</v>
      </c>
      <c r="CK141" s="24">
        <f>IF(Calcul!$E146="SW",'ModelParams Lw'!C$18+'ModelParams Lw'!C$19*LOG(CK$3)+'ModelParams Lw'!C$20*(PI()/4*($D141/1000)^2),IF('ModelParams Lw'!C$21+'ModelParams Lw'!C$22*LOG(CK$3)+'ModelParams Lw'!C$23*(PI()/4*($D141/1000)^2)&lt;'ModelParams Lw'!C$18+'ModelParams Lw'!C$19*LOG(CK$3)+'ModelParams Lw'!C$20*(PI()/4*($D141/1000)^2),'ModelParams Lw'!C$18+'ModelParams Lw'!C$19*LOG(CK$3)+'ModelParams Lw'!C$20*(PI()/4*($D141/1000)^2),'ModelParams Lw'!C$21+'ModelParams Lw'!C$22*LOG(CK$3)+'ModelParams Lw'!C$23*(PI()/4*($D141/1000)^2)))</f>
        <v>31.246735224896717</v>
      </c>
      <c r="CL141" s="24">
        <f>IF(Calcul!$E146="SW",'ModelParams Lw'!D$18+'ModelParams Lw'!D$19*LOG(CL$3)+'ModelParams Lw'!D$20*(PI()/4*($D141/1000)^2),IF('ModelParams Lw'!D$21+'ModelParams Lw'!D$22*LOG(CL$3)+'ModelParams Lw'!D$23*(PI()/4*($D141/1000)^2)&lt;'ModelParams Lw'!D$18+'ModelParams Lw'!D$19*LOG(CL$3)+'ModelParams Lw'!D$20*(PI()/4*($D141/1000)^2),'ModelParams Lw'!D$18+'ModelParams Lw'!D$19*LOG(CL$3)+'ModelParams Lw'!D$20*(PI()/4*($D141/1000)^2),'ModelParams Lw'!D$21+'ModelParams Lw'!D$22*LOG(CL$3)+'ModelParams Lw'!D$23*(PI()/4*($D141/1000)^2)))</f>
        <v>39.203910379364636</v>
      </c>
      <c r="CM141" s="24">
        <f>IF(Calcul!$E146="SW",'ModelParams Lw'!E$18+'ModelParams Lw'!E$19*LOG(CM$3)+'ModelParams Lw'!E$20*(PI()/4*($D141/1000)^2),IF('ModelParams Lw'!E$21+'ModelParams Lw'!E$22*LOG(CM$3)+'ModelParams Lw'!E$23*(PI()/4*($D141/1000)^2)&lt;'ModelParams Lw'!E$18+'ModelParams Lw'!E$19*LOG(CM$3)+'ModelParams Lw'!E$20*(PI()/4*($D141/1000)^2),'ModelParams Lw'!E$18+'ModelParams Lw'!E$19*LOG(CM$3)+'ModelParams Lw'!E$20*(PI()/4*($D141/1000)^2),'ModelParams Lw'!E$21+'ModelParams Lw'!E$22*LOG(CM$3)+'ModelParams Lw'!E$23*(PI()/4*($D141/1000)^2)))</f>
        <v>38.761096154158118</v>
      </c>
      <c r="CN141" s="24">
        <f>IF(Calcul!$E146="SW",'ModelParams Lw'!F$18+'ModelParams Lw'!F$19*LOG(CN$3)+'ModelParams Lw'!F$20*(PI()/4*($D141/1000)^2),IF('ModelParams Lw'!F$21+'ModelParams Lw'!F$22*LOG(CN$3)+'ModelParams Lw'!F$23*(PI()/4*($D141/1000)^2)&lt;'ModelParams Lw'!F$18+'ModelParams Lw'!F$19*LOG(CN$3)+'ModelParams Lw'!F$20*(PI()/4*($D141/1000)^2),'ModelParams Lw'!F$18+'ModelParams Lw'!F$19*LOG(CN$3)+'ModelParams Lw'!F$20*(PI()/4*($D141/1000)^2),'ModelParams Lw'!F$21+'ModelParams Lw'!F$22*LOG(CN$3)+'ModelParams Lw'!F$23*(PI()/4*($D141/1000)^2)))</f>
        <v>42.457901012674256</v>
      </c>
      <c r="CO141" s="24">
        <f>IF(Calcul!$E146="SW",'ModelParams Lw'!G$18+'ModelParams Lw'!G$19*LOG(CO$3)+'ModelParams Lw'!G$20*(PI()/4*($D141/1000)^2),IF('ModelParams Lw'!G$21+'ModelParams Lw'!G$22*LOG(CO$3)+'ModelParams Lw'!G$23*(PI()/4*($D141/1000)^2)&lt;'ModelParams Lw'!G$18+'ModelParams Lw'!G$19*LOG(CO$3)+'ModelParams Lw'!G$20*(PI()/4*($D141/1000)^2),'ModelParams Lw'!G$18+'ModelParams Lw'!G$19*LOG(CO$3)+'ModelParams Lw'!G$20*(PI()/4*($D141/1000)^2),'ModelParams Lw'!G$21+'ModelParams Lw'!G$22*LOG(CO$3)+'ModelParams Lw'!G$23*(PI()/4*($D141/1000)^2)))</f>
        <v>39.983812335865188</v>
      </c>
      <c r="CP141" s="24">
        <f>IF(Calcul!$E146="SW",'ModelParams Lw'!H$18+'ModelParams Lw'!H$19*LOG(CP$3)+'ModelParams Lw'!H$20*(PI()/4*($D141/1000)^2),IF('ModelParams Lw'!H$21+'ModelParams Lw'!H$22*LOG(CP$3)+'ModelParams Lw'!H$23*(PI()/4*($D141/1000)^2)&lt;'ModelParams Lw'!H$18+'ModelParams Lw'!H$19*LOG(CP$3)+'ModelParams Lw'!H$20*(PI()/4*($D141/1000)^2),'ModelParams Lw'!H$18+'ModelParams Lw'!H$19*LOG(CP$3)+'ModelParams Lw'!H$20*(PI()/4*($D141/1000)^2),'ModelParams Lw'!H$21+'ModelParams Lw'!H$22*LOG(CP$3)+'ModelParams Lw'!H$23*(PI()/4*($D141/1000)^2)))</f>
        <v>40.306137042572608</v>
      </c>
      <c r="CQ141" s="24">
        <f>IF(Calcul!$E146="SW",'ModelParams Lw'!I$18+'ModelParams Lw'!I$19*LOG(CQ$3)+'ModelParams Lw'!I$20*(PI()/4*($D141/1000)^2),IF('ModelParams Lw'!I$21+'ModelParams Lw'!I$22*LOG(CQ$3)+'ModelParams Lw'!I$23*(PI()/4*($D141/1000)^2)&lt;'ModelParams Lw'!I$18+'ModelParams Lw'!I$19*LOG(CQ$3)+'ModelParams Lw'!I$20*(PI()/4*($D141/1000)^2),'ModelParams Lw'!I$18+'ModelParams Lw'!I$19*LOG(CQ$3)+'ModelParams Lw'!I$20*(PI()/4*($D141/1000)^2),'ModelParams Lw'!I$21+'ModelParams Lw'!I$22*LOG(CQ$3)+'ModelParams Lw'!I$23*(PI()/4*($D141/1000)^2)))</f>
        <v>35.604370798776131</v>
      </c>
      <c r="CR141" s="24">
        <f>IF(Calcul!$E146="SW",'ModelParams Lw'!J$18+'ModelParams Lw'!J$19*LOG(CR$3)+'ModelParams Lw'!J$20*(PI()/4*($D141/1000)^2),IF('ModelParams Lw'!J$21+'ModelParams Lw'!J$22*LOG(CR$3)+'ModelParams Lw'!J$23*(PI()/4*($D141/1000)^2)&lt;'ModelParams Lw'!J$18+'ModelParams Lw'!J$19*LOG(CR$3)+'ModelParams Lw'!J$20*(PI()/4*($D141/1000)^2),'ModelParams Lw'!J$18+'ModelParams Lw'!J$19*LOG(CR$3)+'ModelParams Lw'!J$20*(PI()/4*($D141/1000)^2),'ModelParams Lw'!J$21+'ModelParams Lw'!J$22*LOG(CR$3)+'ModelParams Lw'!J$23*(PI()/4*($D141/1000)^2)))</f>
        <v>26.405199060578074</v>
      </c>
      <c r="CS141" s="24" t="e">
        <f t="shared" si="58"/>
        <v>#DIV/0!</v>
      </c>
      <c r="CT141" s="24" t="e">
        <f t="shared" si="59"/>
        <v>#DIV/0!</v>
      </c>
      <c r="CU141" s="24" t="e">
        <f t="shared" si="60"/>
        <v>#DIV/0!</v>
      </c>
      <c r="CV141" s="24" t="e">
        <f t="shared" si="61"/>
        <v>#DIV/0!</v>
      </c>
      <c r="CW141" s="24" t="e">
        <f t="shared" si="62"/>
        <v>#DIV/0!</v>
      </c>
      <c r="CX141" s="24" t="e">
        <f t="shared" si="63"/>
        <v>#DIV/0!</v>
      </c>
      <c r="CY141" s="24" t="e">
        <f t="shared" si="64"/>
        <v>#DIV/0!</v>
      </c>
      <c r="CZ141" s="24" t="e">
        <f t="shared" si="65"/>
        <v>#DIV/0!</v>
      </c>
      <c r="DA141" s="24" t="e">
        <f>10*LOG10(IF(CS141="",0,POWER(10,((CS141+'ModelParams Lw'!$O$4)/10))) +IF(CT141="",0,POWER(10,((CT141+'ModelParams Lw'!$P$4)/10))) +IF(CU141="",0,POWER(10,((CU141+'ModelParams Lw'!$Q$4)/10))) +IF(CV141="",0,POWER(10,((CV141+'ModelParams Lw'!$R$4)/10))) +IF(CW141="",0,POWER(10,((CW141+'ModelParams Lw'!$S$4)/10))) +IF(CX141="",0,POWER(10,((CX141+'ModelParams Lw'!$T$4)/10))) +IF(CY141="",0,POWER(10,((CY141+'ModelParams Lw'!$U$4)/10)))+IF(CZ141="",0,POWER(10,((CZ141+'ModelParams Lw'!$V$4)/10))))</f>
        <v>#DIV/0!</v>
      </c>
      <c r="DB141" s="24" t="e">
        <f t="shared" si="82"/>
        <v>#DIV/0!</v>
      </c>
      <c r="DC141" s="24" t="e">
        <f>(CS141-'ModelParams Lw'!$O$10)/'ModelParams Lw'!$O$11</f>
        <v>#DIV/0!</v>
      </c>
      <c r="DD141" s="24" t="e">
        <f>(CT141-'ModelParams Lw'!$P$10)/'ModelParams Lw'!$P$11</f>
        <v>#DIV/0!</v>
      </c>
      <c r="DE141" s="24" t="e">
        <f>(CU141-'ModelParams Lw'!$Q$10)/'ModelParams Lw'!$Q$11</f>
        <v>#DIV/0!</v>
      </c>
      <c r="DF141" s="24" t="e">
        <f>(CV141-'ModelParams Lw'!$R$10)/'ModelParams Lw'!$R$11</f>
        <v>#DIV/0!</v>
      </c>
      <c r="DG141" s="24" t="e">
        <f>(CW141-'ModelParams Lw'!$S$10)/'ModelParams Lw'!$S$11</f>
        <v>#DIV/0!</v>
      </c>
      <c r="DH141" s="24" t="e">
        <f>(CX141-'ModelParams Lw'!$T$10)/'ModelParams Lw'!$T$11</f>
        <v>#DIV/0!</v>
      </c>
      <c r="DI141" s="24" t="e">
        <f>(CY141-'ModelParams Lw'!$U$10)/'ModelParams Lw'!$U$11</f>
        <v>#DIV/0!</v>
      </c>
      <c r="DJ141" s="24" t="e">
        <f>(CZ141-'ModelParams Lw'!$V$10)/'ModelParams Lw'!$V$11</f>
        <v>#DIV/0!</v>
      </c>
    </row>
    <row r="142" spans="1:114">
      <c r="A142" s="12">
        <f>Calcul!B144</f>
        <v>0</v>
      </c>
      <c r="B142" s="12">
        <f t="shared" si="66"/>
        <v>0</v>
      </c>
      <c r="C142" s="12">
        <f>Calcul!C144</f>
        <v>0</v>
      </c>
      <c r="D142" s="12">
        <f>Calcul!D147</f>
        <v>0</v>
      </c>
      <c r="E142" s="12">
        <f t="shared" si="67"/>
        <v>400</v>
      </c>
      <c r="F142" s="12">
        <f t="shared" si="68"/>
        <v>900</v>
      </c>
      <c r="G142" s="12" t="e">
        <f t="shared" si="69"/>
        <v>#DIV/0!</v>
      </c>
      <c r="H142" s="24" t="e">
        <f t="shared" si="70"/>
        <v>#DIV/0!</v>
      </c>
      <c r="I142" s="24">
        <f>'ModelParams Lw'!$B$6*EXP('ModelParams Lw'!$C$6*D142)</f>
        <v>-0.98585217513044054</v>
      </c>
      <c r="J142" s="24">
        <f>'ModelParams Lw'!$B$7*D142^2+'ModelParams Lw'!$C$7*D142+'ModelParams Lw'!$D$7</f>
        <v>-7.1</v>
      </c>
      <c r="K142" s="24">
        <f>'ModelParams Lw'!$B$8*D142^2+'ModelParams Lw'!$C$8*D142+'ModelParams Lw'!$D$8</f>
        <v>46.485999999999997</v>
      </c>
      <c r="L142" s="21" t="e">
        <f t="shared" si="56"/>
        <v>#DIV/0!</v>
      </c>
      <c r="M142" s="21" t="e">
        <f t="shared" si="57"/>
        <v>#DIV/0!</v>
      </c>
      <c r="N142" s="21" t="e">
        <f t="shared" si="57"/>
        <v>#DIV/0!</v>
      </c>
      <c r="O142" s="21" t="e">
        <f t="shared" si="57"/>
        <v>#DIV/0!</v>
      </c>
      <c r="P142" s="21" t="e">
        <f t="shared" si="57"/>
        <v>#DIV/0!</v>
      </c>
      <c r="Q142" s="21" t="e">
        <f t="shared" si="57"/>
        <v>#DIV/0!</v>
      </c>
      <c r="R142" s="21" t="e">
        <f t="shared" si="57"/>
        <v>#DIV/0!</v>
      </c>
      <c r="S142" s="21" t="e">
        <f t="shared" si="57"/>
        <v>#DIV/0!</v>
      </c>
      <c r="T142" s="24" t="e">
        <f>'ModelParams Lw'!$B$3+'ModelParams Lw'!$B$4*LOG10($B142/3600/(PI()/4*($D142/1000)^2))+'ModelParams Lw'!$B$5*LOG10(2*$H142/(1.2*($B142/3600/(PI()/4*($D142/1000)^2))^2))+10*LOG10($D142/1000)+L142</f>
        <v>#DIV/0!</v>
      </c>
      <c r="U142" s="24" t="e">
        <f>'ModelParams Lw'!$B$3+'ModelParams Lw'!$B$4*LOG10($B142/3600/(PI()/4*($D142/1000)^2))+'ModelParams Lw'!$B$5*LOG10(2*$H142/(1.2*($B142/3600/(PI()/4*($D142/1000)^2))^2))+10*LOG10($D142/1000)+M142</f>
        <v>#DIV/0!</v>
      </c>
      <c r="V142" s="24" t="e">
        <f>'ModelParams Lw'!$B$3+'ModelParams Lw'!$B$4*LOG10($B142/3600/(PI()/4*($D142/1000)^2))+'ModelParams Lw'!$B$5*LOG10(2*$H142/(1.2*($B142/3600/(PI()/4*($D142/1000)^2))^2))+10*LOG10($D142/1000)+N142</f>
        <v>#DIV/0!</v>
      </c>
      <c r="W142" s="24" t="e">
        <f>'ModelParams Lw'!$B$3+'ModelParams Lw'!$B$4*LOG10($B142/3600/(PI()/4*($D142/1000)^2))+'ModelParams Lw'!$B$5*LOG10(2*$H142/(1.2*($B142/3600/(PI()/4*($D142/1000)^2))^2))+10*LOG10($D142/1000)+O142</f>
        <v>#DIV/0!</v>
      </c>
      <c r="X142" s="24" t="e">
        <f>'ModelParams Lw'!$B$3+'ModelParams Lw'!$B$4*LOG10($B142/3600/(PI()/4*($D142/1000)^2))+'ModelParams Lw'!$B$5*LOG10(2*$H142/(1.2*($B142/3600/(PI()/4*($D142/1000)^2))^2))+10*LOG10($D142/1000)+P142</f>
        <v>#DIV/0!</v>
      </c>
      <c r="Y142" s="24" t="e">
        <f>'ModelParams Lw'!$B$3+'ModelParams Lw'!$B$4*LOG10($B142/3600/(PI()/4*($D142/1000)^2))+'ModelParams Lw'!$B$5*LOG10(2*$H142/(1.2*($B142/3600/(PI()/4*($D142/1000)^2))^2))+10*LOG10($D142/1000)+Q142</f>
        <v>#DIV/0!</v>
      </c>
      <c r="Z142" s="24" t="e">
        <f>'ModelParams Lw'!$B$3+'ModelParams Lw'!$B$4*LOG10($B142/3600/(PI()/4*($D142/1000)^2))+'ModelParams Lw'!$B$5*LOG10(2*$H142/(1.2*($B142/3600/(PI()/4*($D142/1000)^2))^2))+10*LOG10($D142/1000)+R142</f>
        <v>#DIV/0!</v>
      </c>
      <c r="AA142" s="24" t="e">
        <f>'ModelParams Lw'!$B$3+'ModelParams Lw'!$B$4*LOG10($B142/3600/(PI()/4*($D142/1000)^2))+'ModelParams Lw'!$B$5*LOG10(2*$H142/(1.2*($B142/3600/(PI()/4*($D142/1000)^2))^2))+10*LOG10($D142/1000)+S142</f>
        <v>#DIV/0!</v>
      </c>
      <c r="AB142" s="24" t="e">
        <f>10*LOG10(IF(T142="",0,POWER(10,((T142+'ModelParams Lw'!$O$4)/10))) +IF(U142="",0,POWER(10,((U142+'ModelParams Lw'!$P$4)/10))) +IF(V142="",0,POWER(10,((V142+'ModelParams Lw'!$Q$4)/10))) +IF(W142="",0,POWER(10,((W142+'ModelParams Lw'!$R$4)/10))) +IF(X142="",0,POWER(10,((X142+'ModelParams Lw'!$S$4)/10))) +IF(Y142="",0,POWER(10,((Y142+'ModelParams Lw'!$T$4)/10))) +IF(Z142="",0,POWER(10,((Z142+'ModelParams Lw'!$U$4)/10)))+IF(AA142="",0,POWER(10,((AA142+'ModelParams Lw'!$V$4)/10))))</f>
        <v>#DIV/0!</v>
      </c>
      <c r="AC142" s="24" t="e">
        <f t="shared" si="71"/>
        <v>#DIV/0!</v>
      </c>
      <c r="AD142" s="24" t="e">
        <f>(T142-'ModelParams Lw'!O$10)/'ModelParams Lw'!O$11</f>
        <v>#DIV/0!</v>
      </c>
      <c r="AE142" s="24" t="e">
        <f>(U142-'ModelParams Lw'!P$10)/'ModelParams Lw'!P$11</f>
        <v>#DIV/0!</v>
      </c>
      <c r="AF142" s="24" t="e">
        <f>(V142-'ModelParams Lw'!Q$10)/'ModelParams Lw'!Q$11</f>
        <v>#DIV/0!</v>
      </c>
      <c r="AG142" s="24" t="e">
        <f>(W142-'ModelParams Lw'!R$10)/'ModelParams Lw'!R$11</f>
        <v>#DIV/0!</v>
      </c>
      <c r="AH142" s="24" t="e">
        <f>(X142-'ModelParams Lw'!S$10)/'ModelParams Lw'!S$11</f>
        <v>#DIV/0!</v>
      </c>
      <c r="AI142" s="24" t="e">
        <f>(Y142-'ModelParams Lw'!T$10)/'ModelParams Lw'!T$11</f>
        <v>#DIV/0!</v>
      </c>
      <c r="AJ142" s="24" t="e">
        <f>(Z142-'ModelParams Lw'!U$10)/'ModelParams Lw'!U$11</f>
        <v>#DIV/0!</v>
      </c>
      <c r="AK142" s="24" t="e">
        <f>(AA142-'ModelParams Lw'!V$10)/'ModelParams Lw'!V$11</f>
        <v>#DIV/0!</v>
      </c>
      <c r="AL142" s="24" t="e">
        <f t="shared" si="72"/>
        <v>#DIV/0!</v>
      </c>
      <c r="AM142" s="24" t="e">
        <f>LOOKUP($G142,SilencerParams!$E$3:$E$98,SilencerParams!K$3:K$98)</f>
        <v>#DIV/0!</v>
      </c>
      <c r="AN142" s="24" t="e">
        <f>LOOKUP($G142,SilencerParams!$E$3:$E$98,SilencerParams!L$3:L$98)</f>
        <v>#DIV/0!</v>
      </c>
      <c r="AO142" s="24" t="e">
        <f>LOOKUP($G142,SilencerParams!$E$3:$E$98,SilencerParams!M$3:M$98)</f>
        <v>#DIV/0!</v>
      </c>
      <c r="AP142" s="24" t="e">
        <f>LOOKUP($G142,SilencerParams!$E$3:$E$98,SilencerParams!N$3:N$98)</f>
        <v>#DIV/0!</v>
      </c>
      <c r="AQ142" s="24" t="e">
        <f>LOOKUP($G142,SilencerParams!$E$3:$E$98,SilencerParams!O$3:O$98)</f>
        <v>#DIV/0!</v>
      </c>
      <c r="AR142" s="24" t="e">
        <f>LOOKUP($G142,SilencerParams!$E$3:$E$98,SilencerParams!P$3:P$98)</f>
        <v>#DIV/0!</v>
      </c>
      <c r="AS142" s="24" t="e">
        <f>LOOKUP($G142,SilencerParams!$E$3:$E$98,SilencerParams!Q$3:Q$98)</f>
        <v>#DIV/0!</v>
      </c>
      <c r="AT142" s="24" t="e">
        <f>LOOKUP($G142,SilencerParams!$E$3:$E$98,SilencerParams!R$3:R$98)</f>
        <v>#DIV/0!</v>
      </c>
      <c r="AU142" s="151" t="e">
        <f>LOOKUP($G142,SilencerParams!$E$3:$E$98,SilencerParams!S$3:S$98)</f>
        <v>#DIV/0!</v>
      </c>
      <c r="AV142" s="151" t="e">
        <f>LOOKUP($G142,SilencerParams!$E$3:$E$98,SilencerParams!T$3:T$98)</f>
        <v>#DIV/0!</v>
      </c>
      <c r="AW142" s="151" t="e">
        <f>LOOKUP($G142,SilencerParams!$E$3:$E$98,SilencerParams!U$3:U$98)</f>
        <v>#DIV/0!</v>
      </c>
      <c r="AX142" s="151" t="e">
        <f>LOOKUP($G142,SilencerParams!$E$3:$E$98,SilencerParams!V$3:V$98)</f>
        <v>#DIV/0!</v>
      </c>
      <c r="AY142" s="151" t="e">
        <f>LOOKUP($G142,SilencerParams!$E$3:$E$98,SilencerParams!W$3:W$98)</f>
        <v>#DIV/0!</v>
      </c>
      <c r="AZ142" s="151" t="e">
        <f>LOOKUP($G142,SilencerParams!$E$3:$E$98,SilencerParams!X$3:X$98)</f>
        <v>#DIV/0!</v>
      </c>
      <c r="BA142" s="151" t="e">
        <f>LOOKUP($G142,SilencerParams!$E$3:$E$98,SilencerParams!Y$3:Y$98)</f>
        <v>#DIV/0!</v>
      </c>
      <c r="BB142" s="151" t="e">
        <f>LOOKUP($G142,SilencerParams!$E$3:$E$98,SilencerParams!Z$3:Z$98)</f>
        <v>#DIV/0!</v>
      </c>
      <c r="BC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S$3:S$98)</f>
        <v>#DIV/0!</v>
      </c>
      <c r="BD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T$3:T$98)</f>
        <v>#DIV/0!</v>
      </c>
      <c r="BE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U$3:U$98)</f>
        <v>#DIV/0!</v>
      </c>
      <c r="BF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V$3:V$98)</f>
        <v>#DIV/0!</v>
      </c>
      <c r="BG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W$3:W$98)</f>
        <v>#DIV/0!</v>
      </c>
      <c r="BH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X$3:X$98)</f>
        <v>#DIV/0!</v>
      </c>
      <c r="BI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Y$3:Y$98)</f>
        <v>#DIV/0!</v>
      </c>
      <c r="BJ142" s="151" t="e">
        <f>LOOKUP(IF(MROUND($AL142,2)&lt;=$AL142,CONCATENATE($D142,IF($F142&gt;=1000,$F142,CONCATENATE(0,$F142)),CONCATENATE(0,MROUND($AL142,2)+2)),CONCATENATE($D142,IF($F142&gt;=1000,$F142,CONCATENATE(0,$F142)),CONCATENATE(0,MROUND($AL142,2)-2))),SilencerParams!$E$3:$E$98,SilencerParams!Z$3:Z$98)</f>
        <v>#DIV/0!</v>
      </c>
      <c r="BK142" s="151" t="e">
        <f>IF($AL142&lt;2,LOOKUP(CONCATENATE($D142,IF($E142&gt;=1000,$E142,CONCATENATE(0,$E142)),"02"),SilencerParams!$E$3:$E$98,SilencerParams!S$3:S$98)/(LOG10(2)-LOG10(0.0001))*(LOG10($AL142)-LOG10(0.0001)),(BC142-AU142)/(LOG10(IF(MROUND($AL142,2)&lt;=$AL142,MROUND($AL142,2)+2,MROUND($AL142,2)-2))-LOG10(MROUND($AL142,2)))*(LOG10($AL142)-LOG10(MROUND($AL142,2)))+AU142)</f>
        <v>#DIV/0!</v>
      </c>
      <c r="BL142" s="151" t="e">
        <f>IF($AL142&lt;2,LOOKUP(CONCATENATE($D142,IF($E142&gt;=1000,$E142,CONCATENATE(0,$E142)),"02"),SilencerParams!$E$3:$E$98,SilencerParams!T$3:T$98)/(LOG10(2)-LOG10(0.0001))*(LOG10($AL142)-LOG10(0.0001)),(BD142-AV142)/(LOG10(IF(MROUND($AL142,2)&lt;=$AL142,MROUND($AL142,2)+2,MROUND($AL142,2)-2))-LOG10(MROUND($AL142,2)))*(LOG10($AL142)-LOG10(MROUND($AL142,2)))+AV142)</f>
        <v>#DIV/0!</v>
      </c>
      <c r="BM142" s="151" t="e">
        <f>IF($AL142&lt;2,LOOKUP(CONCATENATE($D142,IF($E142&gt;=1000,$E142,CONCATENATE(0,$E142)),"02"),SilencerParams!$E$3:$E$98,SilencerParams!U$3:U$98)/(LOG10(2)-LOG10(0.0001))*(LOG10($AL142)-LOG10(0.0001)),(BE142-AW142)/(LOG10(IF(MROUND($AL142,2)&lt;=$AL142,MROUND($AL142,2)+2,MROUND($AL142,2)-2))-LOG10(MROUND($AL142,2)))*(LOG10($AL142)-LOG10(MROUND($AL142,2)))+AW142)</f>
        <v>#DIV/0!</v>
      </c>
      <c r="BN142" s="151" t="e">
        <f>IF($AL142&lt;2,LOOKUP(CONCATENATE($D142,IF($E142&gt;=1000,$E142,CONCATENATE(0,$E142)),"02"),SilencerParams!$E$3:$E$98,SilencerParams!V$3:V$98)/(LOG10(2)-LOG10(0.0001))*(LOG10($AL142)-LOG10(0.0001)),(BF142-AX142)/(LOG10(IF(MROUND($AL142,2)&lt;=$AL142,MROUND($AL142,2)+2,MROUND($AL142,2)-2))-LOG10(MROUND($AL142,2)))*(LOG10($AL142)-LOG10(MROUND($AL142,2)))+AX142)</f>
        <v>#DIV/0!</v>
      </c>
      <c r="BO142" s="151" t="e">
        <f>IF($AL142&lt;2,LOOKUP(CONCATENATE($D142,IF($E142&gt;=1000,$E142,CONCATENATE(0,$E142)),"02"),SilencerParams!$E$3:$E$98,SilencerParams!W$3:W$98)/(LOG10(2)-LOG10(0.0001))*(LOG10($AL142)-LOG10(0.0001)),(BG142-AY142)/(LOG10(IF(MROUND($AL142,2)&lt;=$AL142,MROUND($AL142,2)+2,MROUND($AL142,2)-2))-LOG10(MROUND($AL142,2)))*(LOG10($AL142)-LOG10(MROUND($AL142,2)))+AY142)</f>
        <v>#DIV/0!</v>
      </c>
      <c r="BP142" s="151" t="e">
        <f>IF($AL142&lt;2,LOOKUP(CONCATENATE($D142,IF($E142&gt;=1000,$E142,CONCATENATE(0,$E142)),"02"),SilencerParams!$E$3:$E$98,SilencerParams!X$3:X$98)/(LOG10(2)-LOG10(0.0001))*(LOG10($AL142)-LOG10(0.0001)),(BH142-AZ142)/(LOG10(IF(MROUND($AL142,2)&lt;=$AL142,MROUND($AL142,2)+2,MROUND($AL142,2)-2))-LOG10(MROUND($AL142,2)))*(LOG10($AL142)-LOG10(MROUND($AL142,2)))+AZ142)</f>
        <v>#DIV/0!</v>
      </c>
      <c r="BQ142" s="151" t="e">
        <f>IF($AL142&lt;2,LOOKUP(CONCATENATE($D142,IF($E142&gt;=1000,$E142,CONCATENATE(0,$E142)),"02"),SilencerParams!$E$3:$E$98,SilencerParams!Y$3:Y$98)/(LOG10(2)-LOG10(0.0001))*(LOG10($AL142)-LOG10(0.0001)),(BI142-BA142)/(LOG10(IF(MROUND($AL142,2)&lt;=$AL142,MROUND($AL142,2)+2,MROUND($AL142,2)-2))-LOG10(MROUND($AL142,2)))*(LOG10($AL142)-LOG10(MROUND($AL142,2)))+BA142)</f>
        <v>#DIV/0!</v>
      </c>
      <c r="BR142" s="151" t="e">
        <f>IF($AL142&lt;2,LOOKUP(CONCATENATE($D142,IF($E142&gt;=1000,$E142,CONCATENATE(0,$E142)),"02"),SilencerParams!$E$3:$E$98,SilencerParams!Z$3:Z$98)/(LOG10(2)-LOG10(0.0001))*(LOG10($AL142)-LOG10(0.0001)),(BJ142-BB142)/(LOG10(IF(MROUND($AL142,2)&lt;=$AL142,MROUND($AL142,2)+2,MROUND($AL142,2)-2))-LOG10(MROUND($AL142,2)))*(LOG10($AL142)-LOG10(MROUND($AL142,2)))+BB142)</f>
        <v>#DIV/0!</v>
      </c>
      <c r="BS142" s="24" t="e">
        <f t="shared" si="73"/>
        <v>#DIV/0!</v>
      </c>
      <c r="BT142" s="24" t="e">
        <f t="shared" si="74"/>
        <v>#DIV/0!</v>
      </c>
      <c r="BU142" s="24" t="e">
        <f t="shared" si="75"/>
        <v>#DIV/0!</v>
      </c>
      <c r="BV142" s="24" t="e">
        <f t="shared" si="76"/>
        <v>#DIV/0!</v>
      </c>
      <c r="BW142" s="24" t="e">
        <f t="shared" si="77"/>
        <v>#DIV/0!</v>
      </c>
      <c r="BX142" s="24" t="e">
        <f t="shared" si="78"/>
        <v>#DIV/0!</v>
      </c>
      <c r="BY142" s="24" t="e">
        <f t="shared" si="79"/>
        <v>#DIV/0!</v>
      </c>
      <c r="BZ142" s="24" t="e">
        <f t="shared" si="80"/>
        <v>#DIV/0!</v>
      </c>
      <c r="CA142" s="24" t="e">
        <f>10*LOG10(IF(BS142="",0,POWER(10,((BS142+'ModelParams Lw'!$O$4)/10))) +IF(BT142="",0,POWER(10,((BT142+'ModelParams Lw'!$P$4)/10))) +IF(BU142="",0,POWER(10,((BU142+'ModelParams Lw'!$Q$4)/10))) +IF(BV142="",0,POWER(10,((BV142+'ModelParams Lw'!$R$4)/10))) +IF(BW142="",0,POWER(10,((BW142+'ModelParams Lw'!$S$4)/10))) +IF(BX142="",0,POWER(10,((BX142+'ModelParams Lw'!$T$4)/10))) +IF(BY142="",0,POWER(10,((BY142+'ModelParams Lw'!$U$4)/10)))+IF(BZ142="",0,POWER(10,((BZ142+'ModelParams Lw'!$V$4)/10))))</f>
        <v>#DIV/0!</v>
      </c>
      <c r="CB142" s="24" t="e">
        <f t="shared" si="81"/>
        <v>#DIV/0!</v>
      </c>
      <c r="CC142" s="24" t="e">
        <f>(BS142-'ModelParams Lw'!O$10)/'ModelParams Lw'!O$11</f>
        <v>#DIV/0!</v>
      </c>
      <c r="CD142" s="24" t="e">
        <f>(BT142-'ModelParams Lw'!P$10)/'ModelParams Lw'!P$11</f>
        <v>#DIV/0!</v>
      </c>
      <c r="CE142" s="24" t="e">
        <f>(BU142-'ModelParams Lw'!Q$10)/'ModelParams Lw'!Q$11</f>
        <v>#DIV/0!</v>
      </c>
      <c r="CF142" s="24" t="e">
        <f>(BV142-'ModelParams Lw'!R$10)/'ModelParams Lw'!R$11</f>
        <v>#DIV/0!</v>
      </c>
      <c r="CG142" s="24" t="e">
        <f>(BW142-'ModelParams Lw'!S$10)/'ModelParams Lw'!S$11</f>
        <v>#DIV/0!</v>
      </c>
      <c r="CH142" s="24" t="e">
        <f>(BX142-'ModelParams Lw'!T$10)/'ModelParams Lw'!T$11</f>
        <v>#DIV/0!</v>
      </c>
      <c r="CI142" s="24" t="e">
        <f>(BY142-'ModelParams Lw'!U$10)/'ModelParams Lw'!U$11</f>
        <v>#DIV/0!</v>
      </c>
      <c r="CJ142" s="24" t="e">
        <f>(BZ142-'ModelParams Lw'!V$10)/'ModelParams Lw'!V$11</f>
        <v>#DIV/0!</v>
      </c>
      <c r="CK142" s="24">
        <f>IF(Calcul!$E147="SW",'ModelParams Lw'!C$18+'ModelParams Lw'!C$19*LOG(CK$3)+'ModelParams Lw'!C$20*(PI()/4*($D142/1000)^2),IF('ModelParams Lw'!C$21+'ModelParams Lw'!C$22*LOG(CK$3)+'ModelParams Lw'!C$23*(PI()/4*($D142/1000)^2)&lt;'ModelParams Lw'!C$18+'ModelParams Lw'!C$19*LOG(CK$3)+'ModelParams Lw'!C$20*(PI()/4*($D142/1000)^2),'ModelParams Lw'!C$18+'ModelParams Lw'!C$19*LOG(CK$3)+'ModelParams Lw'!C$20*(PI()/4*($D142/1000)^2),'ModelParams Lw'!C$21+'ModelParams Lw'!C$22*LOG(CK$3)+'ModelParams Lw'!C$23*(PI()/4*($D142/1000)^2)))</f>
        <v>31.246735224896717</v>
      </c>
      <c r="CL142" s="24">
        <f>IF(Calcul!$E147="SW",'ModelParams Lw'!D$18+'ModelParams Lw'!D$19*LOG(CL$3)+'ModelParams Lw'!D$20*(PI()/4*($D142/1000)^2),IF('ModelParams Lw'!D$21+'ModelParams Lw'!D$22*LOG(CL$3)+'ModelParams Lw'!D$23*(PI()/4*($D142/1000)^2)&lt;'ModelParams Lw'!D$18+'ModelParams Lw'!D$19*LOG(CL$3)+'ModelParams Lw'!D$20*(PI()/4*($D142/1000)^2),'ModelParams Lw'!D$18+'ModelParams Lw'!D$19*LOG(CL$3)+'ModelParams Lw'!D$20*(PI()/4*($D142/1000)^2),'ModelParams Lw'!D$21+'ModelParams Lw'!D$22*LOG(CL$3)+'ModelParams Lw'!D$23*(PI()/4*($D142/1000)^2)))</f>
        <v>39.203910379364636</v>
      </c>
      <c r="CM142" s="24">
        <f>IF(Calcul!$E147="SW",'ModelParams Lw'!E$18+'ModelParams Lw'!E$19*LOG(CM$3)+'ModelParams Lw'!E$20*(PI()/4*($D142/1000)^2),IF('ModelParams Lw'!E$21+'ModelParams Lw'!E$22*LOG(CM$3)+'ModelParams Lw'!E$23*(PI()/4*($D142/1000)^2)&lt;'ModelParams Lw'!E$18+'ModelParams Lw'!E$19*LOG(CM$3)+'ModelParams Lw'!E$20*(PI()/4*($D142/1000)^2),'ModelParams Lw'!E$18+'ModelParams Lw'!E$19*LOG(CM$3)+'ModelParams Lw'!E$20*(PI()/4*($D142/1000)^2),'ModelParams Lw'!E$21+'ModelParams Lw'!E$22*LOG(CM$3)+'ModelParams Lw'!E$23*(PI()/4*($D142/1000)^2)))</f>
        <v>38.761096154158118</v>
      </c>
      <c r="CN142" s="24">
        <f>IF(Calcul!$E147="SW",'ModelParams Lw'!F$18+'ModelParams Lw'!F$19*LOG(CN$3)+'ModelParams Lw'!F$20*(PI()/4*($D142/1000)^2),IF('ModelParams Lw'!F$21+'ModelParams Lw'!F$22*LOG(CN$3)+'ModelParams Lw'!F$23*(PI()/4*($D142/1000)^2)&lt;'ModelParams Lw'!F$18+'ModelParams Lw'!F$19*LOG(CN$3)+'ModelParams Lw'!F$20*(PI()/4*($D142/1000)^2),'ModelParams Lw'!F$18+'ModelParams Lw'!F$19*LOG(CN$3)+'ModelParams Lw'!F$20*(PI()/4*($D142/1000)^2),'ModelParams Lw'!F$21+'ModelParams Lw'!F$22*LOG(CN$3)+'ModelParams Lw'!F$23*(PI()/4*($D142/1000)^2)))</f>
        <v>42.457901012674256</v>
      </c>
      <c r="CO142" s="24">
        <f>IF(Calcul!$E147="SW",'ModelParams Lw'!G$18+'ModelParams Lw'!G$19*LOG(CO$3)+'ModelParams Lw'!G$20*(PI()/4*($D142/1000)^2),IF('ModelParams Lw'!G$21+'ModelParams Lw'!G$22*LOG(CO$3)+'ModelParams Lw'!G$23*(PI()/4*($D142/1000)^2)&lt;'ModelParams Lw'!G$18+'ModelParams Lw'!G$19*LOG(CO$3)+'ModelParams Lw'!G$20*(PI()/4*($D142/1000)^2),'ModelParams Lw'!G$18+'ModelParams Lw'!G$19*LOG(CO$3)+'ModelParams Lw'!G$20*(PI()/4*($D142/1000)^2),'ModelParams Lw'!G$21+'ModelParams Lw'!G$22*LOG(CO$3)+'ModelParams Lw'!G$23*(PI()/4*($D142/1000)^2)))</f>
        <v>39.983812335865188</v>
      </c>
      <c r="CP142" s="24">
        <f>IF(Calcul!$E147="SW",'ModelParams Lw'!H$18+'ModelParams Lw'!H$19*LOG(CP$3)+'ModelParams Lw'!H$20*(PI()/4*($D142/1000)^2),IF('ModelParams Lw'!H$21+'ModelParams Lw'!H$22*LOG(CP$3)+'ModelParams Lw'!H$23*(PI()/4*($D142/1000)^2)&lt;'ModelParams Lw'!H$18+'ModelParams Lw'!H$19*LOG(CP$3)+'ModelParams Lw'!H$20*(PI()/4*($D142/1000)^2),'ModelParams Lw'!H$18+'ModelParams Lw'!H$19*LOG(CP$3)+'ModelParams Lw'!H$20*(PI()/4*($D142/1000)^2),'ModelParams Lw'!H$21+'ModelParams Lw'!H$22*LOG(CP$3)+'ModelParams Lw'!H$23*(PI()/4*($D142/1000)^2)))</f>
        <v>40.306137042572608</v>
      </c>
      <c r="CQ142" s="24">
        <f>IF(Calcul!$E147="SW",'ModelParams Lw'!I$18+'ModelParams Lw'!I$19*LOG(CQ$3)+'ModelParams Lw'!I$20*(PI()/4*($D142/1000)^2),IF('ModelParams Lw'!I$21+'ModelParams Lw'!I$22*LOG(CQ$3)+'ModelParams Lw'!I$23*(PI()/4*($D142/1000)^2)&lt;'ModelParams Lw'!I$18+'ModelParams Lw'!I$19*LOG(CQ$3)+'ModelParams Lw'!I$20*(PI()/4*($D142/1000)^2),'ModelParams Lw'!I$18+'ModelParams Lw'!I$19*LOG(CQ$3)+'ModelParams Lw'!I$20*(PI()/4*($D142/1000)^2),'ModelParams Lw'!I$21+'ModelParams Lw'!I$22*LOG(CQ$3)+'ModelParams Lw'!I$23*(PI()/4*($D142/1000)^2)))</f>
        <v>35.604370798776131</v>
      </c>
      <c r="CR142" s="24">
        <f>IF(Calcul!$E147="SW",'ModelParams Lw'!J$18+'ModelParams Lw'!J$19*LOG(CR$3)+'ModelParams Lw'!J$20*(PI()/4*($D142/1000)^2),IF('ModelParams Lw'!J$21+'ModelParams Lw'!J$22*LOG(CR$3)+'ModelParams Lw'!J$23*(PI()/4*($D142/1000)^2)&lt;'ModelParams Lw'!J$18+'ModelParams Lw'!J$19*LOG(CR$3)+'ModelParams Lw'!J$20*(PI()/4*($D142/1000)^2),'ModelParams Lw'!J$18+'ModelParams Lw'!J$19*LOG(CR$3)+'ModelParams Lw'!J$20*(PI()/4*($D142/1000)^2),'ModelParams Lw'!J$21+'ModelParams Lw'!J$22*LOG(CR$3)+'ModelParams Lw'!J$23*(PI()/4*($D142/1000)^2)))</f>
        <v>26.405199060578074</v>
      </c>
      <c r="CS142" s="24" t="e">
        <f t="shared" si="58"/>
        <v>#DIV/0!</v>
      </c>
      <c r="CT142" s="24" t="e">
        <f t="shared" si="59"/>
        <v>#DIV/0!</v>
      </c>
      <c r="CU142" s="24" t="e">
        <f t="shared" si="60"/>
        <v>#DIV/0!</v>
      </c>
      <c r="CV142" s="24" t="e">
        <f t="shared" si="61"/>
        <v>#DIV/0!</v>
      </c>
      <c r="CW142" s="24" t="e">
        <f t="shared" si="62"/>
        <v>#DIV/0!</v>
      </c>
      <c r="CX142" s="24" t="e">
        <f t="shared" si="63"/>
        <v>#DIV/0!</v>
      </c>
      <c r="CY142" s="24" t="e">
        <f t="shared" si="64"/>
        <v>#DIV/0!</v>
      </c>
      <c r="CZ142" s="24" t="e">
        <f t="shared" si="65"/>
        <v>#DIV/0!</v>
      </c>
      <c r="DA142" s="24" t="e">
        <f>10*LOG10(IF(CS142="",0,POWER(10,((CS142+'ModelParams Lw'!$O$4)/10))) +IF(CT142="",0,POWER(10,((CT142+'ModelParams Lw'!$P$4)/10))) +IF(CU142="",0,POWER(10,((CU142+'ModelParams Lw'!$Q$4)/10))) +IF(CV142="",0,POWER(10,((CV142+'ModelParams Lw'!$R$4)/10))) +IF(CW142="",0,POWER(10,((CW142+'ModelParams Lw'!$S$4)/10))) +IF(CX142="",0,POWER(10,((CX142+'ModelParams Lw'!$T$4)/10))) +IF(CY142="",0,POWER(10,((CY142+'ModelParams Lw'!$U$4)/10)))+IF(CZ142="",0,POWER(10,((CZ142+'ModelParams Lw'!$V$4)/10))))</f>
        <v>#DIV/0!</v>
      </c>
      <c r="DB142" s="24" t="e">
        <f t="shared" si="82"/>
        <v>#DIV/0!</v>
      </c>
      <c r="DC142" s="24" t="e">
        <f>(CS142-'ModelParams Lw'!$O$10)/'ModelParams Lw'!$O$11</f>
        <v>#DIV/0!</v>
      </c>
      <c r="DD142" s="24" t="e">
        <f>(CT142-'ModelParams Lw'!$P$10)/'ModelParams Lw'!$P$11</f>
        <v>#DIV/0!</v>
      </c>
      <c r="DE142" s="24" t="e">
        <f>(CU142-'ModelParams Lw'!$Q$10)/'ModelParams Lw'!$Q$11</f>
        <v>#DIV/0!</v>
      </c>
      <c r="DF142" s="24" t="e">
        <f>(CV142-'ModelParams Lw'!$R$10)/'ModelParams Lw'!$R$11</f>
        <v>#DIV/0!</v>
      </c>
      <c r="DG142" s="24" t="e">
        <f>(CW142-'ModelParams Lw'!$S$10)/'ModelParams Lw'!$S$11</f>
        <v>#DIV/0!</v>
      </c>
      <c r="DH142" s="24" t="e">
        <f>(CX142-'ModelParams Lw'!$T$10)/'ModelParams Lw'!$T$11</f>
        <v>#DIV/0!</v>
      </c>
      <c r="DI142" s="24" t="e">
        <f>(CY142-'ModelParams Lw'!$U$10)/'ModelParams Lw'!$U$11</f>
        <v>#DIV/0!</v>
      </c>
      <c r="DJ142" s="24" t="e">
        <f>(CZ142-'ModelParams Lw'!$V$10)/'ModelParams Lw'!$V$11</f>
        <v>#DIV/0!</v>
      </c>
    </row>
    <row r="143" spans="1:114">
      <c r="A143" s="12">
        <f>Calcul!B145</f>
        <v>0</v>
      </c>
      <c r="B143" s="12">
        <f t="shared" si="66"/>
        <v>0</v>
      </c>
      <c r="C143" s="12">
        <f>Calcul!C145</f>
        <v>0</v>
      </c>
      <c r="D143" s="12">
        <f>Calcul!D148</f>
        <v>0</v>
      </c>
      <c r="E143" s="12">
        <f t="shared" si="67"/>
        <v>400</v>
      </c>
      <c r="F143" s="12">
        <f t="shared" si="68"/>
        <v>900</v>
      </c>
      <c r="G143" s="12" t="e">
        <f t="shared" si="69"/>
        <v>#DIV/0!</v>
      </c>
      <c r="H143" s="24" t="e">
        <f t="shared" si="70"/>
        <v>#DIV/0!</v>
      </c>
      <c r="I143" s="24">
        <f>'ModelParams Lw'!$B$6*EXP('ModelParams Lw'!$C$6*D143)</f>
        <v>-0.98585217513044054</v>
      </c>
      <c r="J143" s="24">
        <f>'ModelParams Lw'!$B$7*D143^2+'ModelParams Lw'!$C$7*D143+'ModelParams Lw'!$D$7</f>
        <v>-7.1</v>
      </c>
      <c r="K143" s="24">
        <f>'ModelParams Lw'!$B$8*D143^2+'ModelParams Lw'!$C$8*D143+'ModelParams Lw'!$D$8</f>
        <v>46.485999999999997</v>
      </c>
      <c r="L143" s="21" t="e">
        <f t="shared" si="56"/>
        <v>#DIV/0!</v>
      </c>
      <c r="M143" s="21" t="e">
        <f t="shared" si="57"/>
        <v>#DIV/0!</v>
      </c>
      <c r="N143" s="21" t="e">
        <f t="shared" si="57"/>
        <v>#DIV/0!</v>
      </c>
      <c r="O143" s="21" t="e">
        <f t="shared" si="57"/>
        <v>#DIV/0!</v>
      </c>
      <c r="P143" s="21" t="e">
        <f t="shared" si="57"/>
        <v>#DIV/0!</v>
      </c>
      <c r="Q143" s="21" t="e">
        <f t="shared" si="57"/>
        <v>#DIV/0!</v>
      </c>
      <c r="R143" s="21" t="e">
        <f t="shared" si="57"/>
        <v>#DIV/0!</v>
      </c>
      <c r="S143" s="21" t="e">
        <f t="shared" si="57"/>
        <v>#DIV/0!</v>
      </c>
      <c r="T143" s="24" t="e">
        <f>'ModelParams Lw'!$B$3+'ModelParams Lw'!$B$4*LOG10($B143/3600/(PI()/4*($D143/1000)^2))+'ModelParams Lw'!$B$5*LOG10(2*$H143/(1.2*($B143/3600/(PI()/4*($D143/1000)^2))^2))+10*LOG10($D143/1000)+L143</f>
        <v>#DIV/0!</v>
      </c>
      <c r="U143" s="24" t="e">
        <f>'ModelParams Lw'!$B$3+'ModelParams Lw'!$B$4*LOG10($B143/3600/(PI()/4*($D143/1000)^2))+'ModelParams Lw'!$B$5*LOG10(2*$H143/(1.2*($B143/3600/(PI()/4*($D143/1000)^2))^2))+10*LOG10($D143/1000)+M143</f>
        <v>#DIV/0!</v>
      </c>
      <c r="V143" s="24" t="e">
        <f>'ModelParams Lw'!$B$3+'ModelParams Lw'!$B$4*LOG10($B143/3600/(PI()/4*($D143/1000)^2))+'ModelParams Lw'!$B$5*LOG10(2*$H143/(1.2*($B143/3600/(PI()/4*($D143/1000)^2))^2))+10*LOG10($D143/1000)+N143</f>
        <v>#DIV/0!</v>
      </c>
      <c r="W143" s="24" t="e">
        <f>'ModelParams Lw'!$B$3+'ModelParams Lw'!$B$4*LOG10($B143/3600/(PI()/4*($D143/1000)^2))+'ModelParams Lw'!$B$5*LOG10(2*$H143/(1.2*($B143/3600/(PI()/4*($D143/1000)^2))^2))+10*LOG10($D143/1000)+O143</f>
        <v>#DIV/0!</v>
      </c>
      <c r="X143" s="24" t="e">
        <f>'ModelParams Lw'!$B$3+'ModelParams Lw'!$B$4*LOG10($B143/3600/(PI()/4*($D143/1000)^2))+'ModelParams Lw'!$B$5*LOG10(2*$H143/(1.2*($B143/3600/(PI()/4*($D143/1000)^2))^2))+10*LOG10($D143/1000)+P143</f>
        <v>#DIV/0!</v>
      </c>
      <c r="Y143" s="24" t="e">
        <f>'ModelParams Lw'!$B$3+'ModelParams Lw'!$B$4*LOG10($B143/3600/(PI()/4*($D143/1000)^2))+'ModelParams Lw'!$B$5*LOG10(2*$H143/(1.2*($B143/3600/(PI()/4*($D143/1000)^2))^2))+10*LOG10($D143/1000)+Q143</f>
        <v>#DIV/0!</v>
      </c>
      <c r="Z143" s="24" t="e">
        <f>'ModelParams Lw'!$B$3+'ModelParams Lw'!$B$4*LOG10($B143/3600/(PI()/4*($D143/1000)^2))+'ModelParams Lw'!$B$5*LOG10(2*$H143/(1.2*($B143/3600/(PI()/4*($D143/1000)^2))^2))+10*LOG10($D143/1000)+R143</f>
        <v>#DIV/0!</v>
      </c>
      <c r="AA143" s="24" t="e">
        <f>'ModelParams Lw'!$B$3+'ModelParams Lw'!$B$4*LOG10($B143/3600/(PI()/4*($D143/1000)^2))+'ModelParams Lw'!$B$5*LOG10(2*$H143/(1.2*($B143/3600/(PI()/4*($D143/1000)^2))^2))+10*LOG10($D143/1000)+S143</f>
        <v>#DIV/0!</v>
      </c>
      <c r="AB143" s="24" t="e">
        <f>10*LOG10(IF(T143="",0,POWER(10,((T143+'ModelParams Lw'!$O$4)/10))) +IF(U143="",0,POWER(10,((U143+'ModelParams Lw'!$P$4)/10))) +IF(V143="",0,POWER(10,((V143+'ModelParams Lw'!$Q$4)/10))) +IF(W143="",0,POWER(10,((W143+'ModelParams Lw'!$R$4)/10))) +IF(X143="",0,POWER(10,((X143+'ModelParams Lw'!$S$4)/10))) +IF(Y143="",0,POWER(10,((Y143+'ModelParams Lw'!$T$4)/10))) +IF(Z143="",0,POWER(10,((Z143+'ModelParams Lw'!$U$4)/10)))+IF(AA143="",0,POWER(10,((AA143+'ModelParams Lw'!$V$4)/10))))</f>
        <v>#DIV/0!</v>
      </c>
      <c r="AC143" s="24" t="e">
        <f t="shared" si="71"/>
        <v>#DIV/0!</v>
      </c>
      <c r="AD143" s="24" t="e">
        <f>(T143-'ModelParams Lw'!O$10)/'ModelParams Lw'!O$11</f>
        <v>#DIV/0!</v>
      </c>
      <c r="AE143" s="24" t="e">
        <f>(U143-'ModelParams Lw'!P$10)/'ModelParams Lw'!P$11</f>
        <v>#DIV/0!</v>
      </c>
      <c r="AF143" s="24" t="e">
        <f>(V143-'ModelParams Lw'!Q$10)/'ModelParams Lw'!Q$11</f>
        <v>#DIV/0!</v>
      </c>
      <c r="AG143" s="24" t="e">
        <f>(W143-'ModelParams Lw'!R$10)/'ModelParams Lw'!R$11</f>
        <v>#DIV/0!</v>
      </c>
      <c r="AH143" s="24" t="e">
        <f>(X143-'ModelParams Lw'!S$10)/'ModelParams Lw'!S$11</f>
        <v>#DIV/0!</v>
      </c>
      <c r="AI143" s="24" t="e">
        <f>(Y143-'ModelParams Lw'!T$10)/'ModelParams Lw'!T$11</f>
        <v>#DIV/0!</v>
      </c>
      <c r="AJ143" s="24" t="e">
        <f>(Z143-'ModelParams Lw'!U$10)/'ModelParams Lw'!U$11</f>
        <v>#DIV/0!</v>
      </c>
      <c r="AK143" s="24" t="e">
        <f>(AA143-'ModelParams Lw'!V$10)/'ModelParams Lw'!V$11</f>
        <v>#DIV/0!</v>
      </c>
      <c r="AL143" s="24" t="e">
        <f t="shared" si="72"/>
        <v>#DIV/0!</v>
      </c>
      <c r="AM143" s="24" t="e">
        <f>LOOKUP($G143,SilencerParams!$E$3:$E$98,SilencerParams!K$3:K$98)</f>
        <v>#DIV/0!</v>
      </c>
      <c r="AN143" s="24" t="e">
        <f>LOOKUP($G143,SilencerParams!$E$3:$E$98,SilencerParams!L$3:L$98)</f>
        <v>#DIV/0!</v>
      </c>
      <c r="AO143" s="24" t="e">
        <f>LOOKUP($G143,SilencerParams!$E$3:$E$98,SilencerParams!M$3:M$98)</f>
        <v>#DIV/0!</v>
      </c>
      <c r="AP143" s="24" t="e">
        <f>LOOKUP($G143,SilencerParams!$E$3:$E$98,SilencerParams!N$3:N$98)</f>
        <v>#DIV/0!</v>
      </c>
      <c r="AQ143" s="24" t="e">
        <f>LOOKUP($G143,SilencerParams!$E$3:$E$98,SilencerParams!O$3:O$98)</f>
        <v>#DIV/0!</v>
      </c>
      <c r="AR143" s="24" t="e">
        <f>LOOKUP($G143,SilencerParams!$E$3:$E$98,SilencerParams!P$3:P$98)</f>
        <v>#DIV/0!</v>
      </c>
      <c r="AS143" s="24" t="e">
        <f>LOOKUP($G143,SilencerParams!$E$3:$E$98,SilencerParams!Q$3:Q$98)</f>
        <v>#DIV/0!</v>
      </c>
      <c r="AT143" s="24" t="e">
        <f>LOOKUP($G143,SilencerParams!$E$3:$E$98,SilencerParams!R$3:R$98)</f>
        <v>#DIV/0!</v>
      </c>
      <c r="AU143" s="151" t="e">
        <f>LOOKUP($G143,SilencerParams!$E$3:$E$98,SilencerParams!S$3:S$98)</f>
        <v>#DIV/0!</v>
      </c>
      <c r="AV143" s="151" t="e">
        <f>LOOKUP($G143,SilencerParams!$E$3:$E$98,SilencerParams!T$3:T$98)</f>
        <v>#DIV/0!</v>
      </c>
      <c r="AW143" s="151" t="e">
        <f>LOOKUP($G143,SilencerParams!$E$3:$E$98,SilencerParams!U$3:U$98)</f>
        <v>#DIV/0!</v>
      </c>
      <c r="AX143" s="151" t="e">
        <f>LOOKUP($G143,SilencerParams!$E$3:$E$98,SilencerParams!V$3:V$98)</f>
        <v>#DIV/0!</v>
      </c>
      <c r="AY143" s="151" t="e">
        <f>LOOKUP($G143,SilencerParams!$E$3:$E$98,SilencerParams!W$3:W$98)</f>
        <v>#DIV/0!</v>
      </c>
      <c r="AZ143" s="151" t="e">
        <f>LOOKUP($G143,SilencerParams!$E$3:$E$98,SilencerParams!X$3:X$98)</f>
        <v>#DIV/0!</v>
      </c>
      <c r="BA143" s="151" t="e">
        <f>LOOKUP($G143,SilencerParams!$E$3:$E$98,SilencerParams!Y$3:Y$98)</f>
        <v>#DIV/0!</v>
      </c>
      <c r="BB143" s="151" t="e">
        <f>LOOKUP($G143,SilencerParams!$E$3:$E$98,SilencerParams!Z$3:Z$98)</f>
        <v>#DIV/0!</v>
      </c>
      <c r="BC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S$3:S$98)</f>
        <v>#DIV/0!</v>
      </c>
      <c r="BD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T$3:T$98)</f>
        <v>#DIV/0!</v>
      </c>
      <c r="BE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U$3:U$98)</f>
        <v>#DIV/0!</v>
      </c>
      <c r="BF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V$3:V$98)</f>
        <v>#DIV/0!</v>
      </c>
      <c r="BG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W$3:W$98)</f>
        <v>#DIV/0!</v>
      </c>
      <c r="BH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X$3:X$98)</f>
        <v>#DIV/0!</v>
      </c>
      <c r="BI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Y$3:Y$98)</f>
        <v>#DIV/0!</v>
      </c>
      <c r="BJ143" s="151" t="e">
        <f>LOOKUP(IF(MROUND($AL143,2)&lt;=$AL143,CONCATENATE($D143,IF($F143&gt;=1000,$F143,CONCATENATE(0,$F143)),CONCATENATE(0,MROUND($AL143,2)+2)),CONCATENATE($D143,IF($F143&gt;=1000,$F143,CONCATENATE(0,$F143)),CONCATENATE(0,MROUND($AL143,2)-2))),SilencerParams!$E$3:$E$98,SilencerParams!Z$3:Z$98)</f>
        <v>#DIV/0!</v>
      </c>
      <c r="BK143" s="151" t="e">
        <f>IF($AL143&lt;2,LOOKUP(CONCATENATE($D143,IF($E143&gt;=1000,$E143,CONCATENATE(0,$E143)),"02"),SilencerParams!$E$3:$E$98,SilencerParams!S$3:S$98)/(LOG10(2)-LOG10(0.0001))*(LOG10($AL143)-LOG10(0.0001)),(BC143-AU143)/(LOG10(IF(MROUND($AL143,2)&lt;=$AL143,MROUND($AL143,2)+2,MROUND($AL143,2)-2))-LOG10(MROUND($AL143,2)))*(LOG10($AL143)-LOG10(MROUND($AL143,2)))+AU143)</f>
        <v>#DIV/0!</v>
      </c>
      <c r="BL143" s="151" t="e">
        <f>IF($AL143&lt;2,LOOKUP(CONCATENATE($D143,IF($E143&gt;=1000,$E143,CONCATENATE(0,$E143)),"02"),SilencerParams!$E$3:$E$98,SilencerParams!T$3:T$98)/(LOG10(2)-LOG10(0.0001))*(LOG10($AL143)-LOG10(0.0001)),(BD143-AV143)/(LOG10(IF(MROUND($AL143,2)&lt;=$AL143,MROUND($AL143,2)+2,MROUND($AL143,2)-2))-LOG10(MROUND($AL143,2)))*(LOG10($AL143)-LOG10(MROUND($AL143,2)))+AV143)</f>
        <v>#DIV/0!</v>
      </c>
      <c r="BM143" s="151" t="e">
        <f>IF($AL143&lt;2,LOOKUP(CONCATENATE($D143,IF($E143&gt;=1000,$E143,CONCATENATE(0,$E143)),"02"),SilencerParams!$E$3:$E$98,SilencerParams!U$3:U$98)/(LOG10(2)-LOG10(0.0001))*(LOG10($AL143)-LOG10(0.0001)),(BE143-AW143)/(LOG10(IF(MROUND($AL143,2)&lt;=$AL143,MROUND($AL143,2)+2,MROUND($AL143,2)-2))-LOG10(MROUND($AL143,2)))*(LOG10($AL143)-LOG10(MROUND($AL143,2)))+AW143)</f>
        <v>#DIV/0!</v>
      </c>
      <c r="BN143" s="151" t="e">
        <f>IF($AL143&lt;2,LOOKUP(CONCATENATE($D143,IF($E143&gt;=1000,$E143,CONCATENATE(0,$E143)),"02"),SilencerParams!$E$3:$E$98,SilencerParams!V$3:V$98)/(LOG10(2)-LOG10(0.0001))*(LOG10($AL143)-LOG10(0.0001)),(BF143-AX143)/(LOG10(IF(MROUND($AL143,2)&lt;=$AL143,MROUND($AL143,2)+2,MROUND($AL143,2)-2))-LOG10(MROUND($AL143,2)))*(LOG10($AL143)-LOG10(MROUND($AL143,2)))+AX143)</f>
        <v>#DIV/0!</v>
      </c>
      <c r="BO143" s="151" t="e">
        <f>IF($AL143&lt;2,LOOKUP(CONCATENATE($D143,IF($E143&gt;=1000,$E143,CONCATENATE(0,$E143)),"02"),SilencerParams!$E$3:$E$98,SilencerParams!W$3:W$98)/(LOG10(2)-LOG10(0.0001))*(LOG10($AL143)-LOG10(0.0001)),(BG143-AY143)/(LOG10(IF(MROUND($AL143,2)&lt;=$AL143,MROUND($AL143,2)+2,MROUND($AL143,2)-2))-LOG10(MROUND($AL143,2)))*(LOG10($AL143)-LOG10(MROUND($AL143,2)))+AY143)</f>
        <v>#DIV/0!</v>
      </c>
      <c r="BP143" s="151" t="e">
        <f>IF($AL143&lt;2,LOOKUP(CONCATENATE($D143,IF($E143&gt;=1000,$E143,CONCATENATE(0,$E143)),"02"),SilencerParams!$E$3:$E$98,SilencerParams!X$3:X$98)/(LOG10(2)-LOG10(0.0001))*(LOG10($AL143)-LOG10(0.0001)),(BH143-AZ143)/(LOG10(IF(MROUND($AL143,2)&lt;=$AL143,MROUND($AL143,2)+2,MROUND($AL143,2)-2))-LOG10(MROUND($AL143,2)))*(LOG10($AL143)-LOG10(MROUND($AL143,2)))+AZ143)</f>
        <v>#DIV/0!</v>
      </c>
      <c r="BQ143" s="151" t="e">
        <f>IF($AL143&lt;2,LOOKUP(CONCATENATE($D143,IF($E143&gt;=1000,$E143,CONCATENATE(0,$E143)),"02"),SilencerParams!$E$3:$E$98,SilencerParams!Y$3:Y$98)/(LOG10(2)-LOG10(0.0001))*(LOG10($AL143)-LOG10(0.0001)),(BI143-BA143)/(LOG10(IF(MROUND($AL143,2)&lt;=$AL143,MROUND($AL143,2)+2,MROUND($AL143,2)-2))-LOG10(MROUND($AL143,2)))*(LOG10($AL143)-LOG10(MROUND($AL143,2)))+BA143)</f>
        <v>#DIV/0!</v>
      </c>
      <c r="BR143" s="151" t="e">
        <f>IF($AL143&lt;2,LOOKUP(CONCATENATE($D143,IF($E143&gt;=1000,$E143,CONCATENATE(0,$E143)),"02"),SilencerParams!$E$3:$E$98,SilencerParams!Z$3:Z$98)/(LOG10(2)-LOG10(0.0001))*(LOG10($AL143)-LOG10(0.0001)),(BJ143-BB143)/(LOG10(IF(MROUND($AL143,2)&lt;=$AL143,MROUND($AL143,2)+2,MROUND($AL143,2)-2))-LOG10(MROUND($AL143,2)))*(LOG10($AL143)-LOG10(MROUND($AL143,2)))+BB143)</f>
        <v>#DIV/0!</v>
      </c>
      <c r="BS143" s="24" t="e">
        <f t="shared" si="73"/>
        <v>#DIV/0!</v>
      </c>
      <c r="BT143" s="24" t="e">
        <f t="shared" si="74"/>
        <v>#DIV/0!</v>
      </c>
      <c r="BU143" s="24" t="e">
        <f t="shared" si="75"/>
        <v>#DIV/0!</v>
      </c>
      <c r="BV143" s="24" t="e">
        <f t="shared" si="76"/>
        <v>#DIV/0!</v>
      </c>
      <c r="BW143" s="24" t="e">
        <f t="shared" si="77"/>
        <v>#DIV/0!</v>
      </c>
      <c r="BX143" s="24" t="e">
        <f t="shared" si="78"/>
        <v>#DIV/0!</v>
      </c>
      <c r="BY143" s="24" t="e">
        <f t="shared" si="79"/>
        <v>#DIV/0!</v>
      </c>
      <c r="BZ143" s="24" t="e">
        <f t="shared" si="80"/>
        <v>#DIV/0!</v>
      </c>
      <c r="CA143" s="24" t="e">
        <f>10*LOG10(IF(BS143="",0,POWER(10,((BS143+'ModelParams Lw'!$O$4)/10))) +IF(BT143="",0,POWER(10,((BT143+'ModelParams Lw'!$P$4)/10))) +IF(BU143="",0,POWER(10,((BU143+'ModelParams Lw'!$Q$4)/10))) +IF(BV143="",0,POWER(10,((BV143+'ModelParams Lw'!$R$4)/10))) +IF(BW143="",0,POWER(10,((BW143+'ModelParams Lw'!$S$4)/10))) +IF(BX143="",0,POWER(10,((BX143+'ModelParams Lw'!$T$4)/10))) +IF(BY143="",0,POWER(10,((BY143+'ModelParams Lw'!$U$4)/10)))+IF(BZ143="",0,POWER(10,((BZ143+'ModelParams Lw'!$V$4)/10))))</f>
        <v>#DIV/0!</v>
      </c>
      <c r="CB143" s="24" t="e">
        <f t="shared" si="81"/>
        <v>#DIV/0!</v>
      </c>
      <c r="CC143" s="24" t="e">
        <f>(BS143-'ModelParams Lw'!O$10)/'ModelParams Lw'!O$11</f>
        <v>#DIV/0!</v>
      </c>
      <c r="CD143" s="24" t="e">
        <f>(BT143-'ModelParams Lw'!P$10)/'ModelParams Lw'!P$11</f>
        <v>#DIV/0!</v>
      </c>
      <c r="CE143" s="24" t="e">
        <f>(BU143-'ModelParams Lw'!Q$10)/'ModelParams Lw'!Q$11</f>
        <v>#DIV/0!</v>
      </c>
      <c r="CF143" s="24" t="e">
        <f>(BV143-'ModelParams Lw'!R$10)/'ModelParams Lw'!R$11</f>
        <v>#DIV/0!</v>
      </c>
      <c r="CG143" s="24" t="e">
        <f>(BW143-'ModelParams Lw'!S$10)/'ModelParams Lw'!S$11</f>
        <v>#DIV/0!</v>
      </c>
      <c r="CH143" s="24" t="e">
        <f>(BX143-'ModelParams Lw'!T$10)/'ModelParams Lw'!T$11</f>
        <v>#DIV/0!</v>
      </c>
      <c r="CI143" s="24" t="e">
        <f>(BY143-'ModelParams Lw'!U$10)/'ModelParams Lw'!U$11</f>
        <v>#DIV/0!</v>
      </c>
      <c r="CJ143" s="24" t="e">
        <f>(BZ143-'ModelParams Lw'!V$10)/'ModelParams Lw'!V$11</f>
        <v>#DIV/0!</v>
      </c>
      <c r="CK143" s="24">
        <f>IF(Calcul!$E148="SW",'ModelParams Lw'!C$18+'ModelParams Lw'!C$19*LOG(CK$3)+'ModelParams Lw'!C$20*(PI()/4*($D143/1000)^2),IF('ModelParams Lw'!C$21+'ModelParams Lw'!C$22*LOG(CK$3)+'ModelParams Lw'!C$23*(PI()/4*($D143/1000)^2)&lt;'ModelParams Lw'!C$18+'ModelParams Lw'!C$19*LOG(CK$3)+'ModelParams Lw'!C$20*(PI()/4*($D143/1000)^2),'ModelParams Lw'!C$18+'ModelParams Lw'!C$19*LOG(CK$3)+'ModelParams Lw'!C$20*(PI()/4*($D143/1000)^2),'ModelParams Lw'!C$21+'ModelParams Lw'!C$22*LOG(CK$3)+'ModelParams Lw'!C$23*(PI()/4*($D143/1000)^2)))</f>
        <v>31.246735224896717</v>
      </c>
      <c r="CL143" s="24">
        <f>IF(Calcul!$E148="SW",'ModelParams Lw'!D$18+'ModelParams Lw'!D$19*LOG(CL$3)+'ModelParams Lw'!D$20*(PI()/4*($D143/1000)^2),IF('ModelParams Lw'!D$21+'ModelParams Lw'!D$22*LOG(CL$3)+'ModelParams Lw'!D$23*(PI()/4*($D143/1000)^2)&lt;'ModelParams Lw'!D$18+'ModelParams Lw'!D$19*LOG(CL$3)+'ModelParams Lw'!D$20*(PI()/4*($D143/1000)^2),'ModelParams Lw'!D$18+'ModelParams Lw'!D$19*LOG(CL$3)+'ModelParams Lw'!D$20*(PI()/4*($D143/1000)^2),'ModelParams Lw'!D$21+'ModelParams Lw'!D$22*LOG(CL$3)+'ModelParams Lw'!D$23*(PI()/4*($D143/1000)^2)))</f>
        <v>39.203910379364636</v>
      </c>
      <c r="CM143" s="24">
        <f>IF(Calcul!$E148="SW",'ModelParams Lw'!E$18+'ModelParams Lw'!E$19*LOG(CM$3)+'ModelParams Lw'!E$20*(PI()/4*($D143/1000)^2),IF('ModelParams Lw'!E$21+'ModelParams Lw'!E$22*LOG(CM$3)+'ModelParams Lw'!E$23*(PI()/4*($D143/1000)^2)&lt;'ModelParams Lw'!E$18+'ModelParams Lw'!E$19*LOG(CM$3)+'ModelParams Lw'!E$20*(PI()/4*($D143/1000)^2),'ModelParams Lw'!E$18+'ModelParams Lw'!E$19*LOG(CM$3)+'ModelParams Lw'!E$20*(PI()/4*($D143/1000)^2),'ModelParams Lw'!E$21+'ModelParams Lw'!E$22*LOG(CM$3)+'ModelParams Lw'!E$23*(PI()/4*($D143/1000)^2)))</f>
        <v>38.761096154158118</v>
      </c>
      <c r="CN143" s="24">
        <f>IF(Calcul!$E148="SW",'ModelParams Lw'!F$18+'ModelParams Lw'!F$19*LOG(CN$3)+'ModelParams Lw'!F$20*(PI()/4*($D143/1000)^2),IF('ModelParams Lw'!F$21+'ModelParams Lw'!F$22*LOG(CN$3)+'ModelParams Lw'!F$23*(PI()/4*($D143/1000)^2)&lt;'ModelParams Lw'!F$18+'ModelParams Lw'!F$19*LOG(CN$3)+'ModelParams Lw'!F$20*(PI()/4*($D143/1000)^2),'ModelParams Lw'!F$18+'ModelParams Lw'!F$19*LOG(CN$3)+'ModelParams Lw'!F$20*(PI()/4*($D143/1000)^2),'ModelParams Lw'!F$21+'ModelParams Lw'!F$22*LOG(CN$3)+'ModelParams Lw'!F$23*(PI()/4*($D143/1000)^2)))</f>
        <v>42.457901012674256</v>
      </c>
      <c r="CO143" s="24">
        <f>IF(Calcul!$E148="SW",'ModelParams Lw'!G$18+'ModelParams Lw'!G$19*LOG(CO$3)+'ModelParams Lw'!G$20*(PI()/4*($D143/1000)^2),IF('ModelParams Lw'!G$21+'ModelParams Lw'!G$22*LOG(CO$3)+'ModelParams Lw'!G$23*(PI()/4*($D143/1000)^2)&lt;'ModelParams Lw'!G$18+'ModelParams Lw'!G$19*LOG(CO$3)+'ModelParams Lw'!G$20*(PI()/4*($D143/1000)^2),'ModelParams Lw'!G$18+'ModelParams Lw'!G$19*LOG(CO$3)+'ModelParams Lw'!G$20*(PI()/4*($D143/1000)^2),'ModelParams Lw'!G$21+'ModelParams Lw'!G$22*LOG(CO$3)+'ModelParams Lw'!G$23*(PI()/4*($D143/1000)^2)))</f>
        <v>39.983812335865188</v>
      </c>
      <c r="CP143" s="24">
        <f>IF(Calcul!$E148="SW",'ModelParams Lw'!H$18+'ModelParams Lw'!H$19*LOG(CP$3)+'ModelParams Lw'!H$20*(PI()/4*($D143/1000)^2),IF('ModelParams Lw'!H$21+'ModelParams Lw'!H$22*LOG(CP$3)+'ModelParams Lw'!H$23*(PI()/4*($D143/1000)^2)&lt;'ModelParams Lw'!H$18+'ModelParams Lw'!H$19*LOG(CP$3)+'ModelParams Lw'!H$20*(PI()/4*($D143/1000)^2),'ModelParams Lw'!H$18+'ModelParams Lw'!H$19*LOG(CP$3)+'ModelParams Lw'!H$20*(PI()/4*($D143/1000)^2),'ModelParams Lw'!H$21+'ModelParams Lw'!H$22*LOG(CP$3)+'ModelParams Lw'!H$23*(PI()/4*($D143/1000)^2)))</f>
        <v>40.306137042572608</v>
      </c>
      <c r="CQ143" s="24">
        <f>IF(Calcul!$E148="SW",'ModelParams Lw'!I$18+'ModelParams Lw'!I$19*LOG(CQ$3)+'ModelParams Lw'!I$20*(PI()/4*($D143/1000)^2),IF('ModelParams Lw'!I$21+'ModelParams Lw'!I$22*LOG(CQ$3)+'ModelParams Lw'!I$23*(PI()/4*($D143/1000)^2)&lt;'ModelParams Lw'!I$18+'ModelParams Lw'!I$19*LOG(CQ$3)+'ModelParams Lw'!I$20*(PI()/4*($D143/1000)^2),'ModelParams Lw'!I$18+'ModelParams Lw'!I$19*LOG(CQ$3)+'ModelParams Lw'!I$20*(PI()/4*($D143/1000)^2),'ModelParams Lw'!I$21+'ModelParams Lw'!I$22*LOG(CQ$3)+'ModelParams Lw'!I$23*(PI()/4*($D143/1000)^2)))</f>
        <v>35.604370798776131</v>
      </c>
      <c r="CR143" s="24">
        <f>IF(Calcul!$E148="SW",'ModelParams Lw'!J$18+'ModelParams Lw'!J$19*LOG(CR$3)+'ModelParams Lw'!J$20*(PI()/4*($D143/1000)^2),IF('ModelParams Lw'!J$21+'ModelParams Lw'!J$22*LOG(CR$3)+'ModelParams Lw'!J$23*(PI()/4*($D143/1000)^2)&lt;'ModelParams Lw'!J$18+'ModelParams Lw'!J$19*LOG(CR$3)+'ModelParams Lw'!J$20*(PI()/4*($D143/1000)^2),'ModelParams Lw'!J$18+'ModelParams Lw'!J$19*LOG(CR$3)+'ModelParams Lw'!J$20*(PI()/4*($D143/1000)^2),'ModelParams Lw'!J$21+'ModelParams Lw'!J$22*LOG(CR$3)+'ModelParams Lw'!J$23*(PI()/4*($D143/1000)^2)))</f>
        <v>26.405199060578074</v>
      </c>
      <c r="CS143" s="24" t="e">
        <f t="shared" si="58"/>
        <v>#DIV/0!</v>
      </c>
      <c r="CT143" s="24" t="e">
        <f t="shared" si="59"/>
        <v>#DIV/0!</v>
      </c>
      <c r="CU143" s="24" t="e">
        <f t="shared" si="60"/>
        <v>#DIV/0!</v>
      </c>
      <c r="CV143" s="24" t="e">
        <f t="shared" si="61"/>
        <v>#DIV/0!</v>
      </c>
      <c r="CW143" s="24" t="e">
        <f t="shared" si="62"/>
        <v>#DIV/0!</v>
      </c>
      <c r="CX143" s="24" t="e">
        <f t="shared" si="63"/>
        <v>#DIV/0!</v>
      </c>
      <c r="CY143" s="24" t="e">
        <f t="shared" si="64"/>
        <v>#DIV/0!</v>
      </c>
      <c r="CZ143" s="24" t="e">
        <f t="shared" si="65"/>
        <v>#DIV/0!</v>
      </c>
      <c r="DA143" s="24" t="e">
        <f>10*LOG10(IF(CS143="",0,POWER(10,((CS143+'ModelParams Lw'!$O$4)/10))) +IF(CT143="",0,POWER(10,((CT143+'ModelParams Lw'!$P$4)/10))) +IF(CU143="",0,POWER(10,((CU143+'ModelParams Lw'!$Q$4)/10))) +IF(CV143="",0,POWER(10,((CV143+'ModelParams Lw'!$R$4)/10))) +IF(CW143="",0,POWER(10,((CW143+'ModelParams Lw'!$S$4)/10))) +IF(CX143="",0,POWER(10,((CX143+'ModelParams Lw'!$T$4)/10))) +IF(CY143="",0,POWER(10,((CY143+'ModelParams Lw'!$U$4)/10)))+IF(CZ143="",0,POWER(10,((CZ143+'ModelParams Lw'!$V$4)/10))))</f>
        <v>#DIV/0!</v>
      </c>
      <c r="DB143" s="24" t="e">
        <f t="shared" si="82"/>
        <v>#DIV/0!</v>
      </c>
      <c r="DC143" s="24" t="e">
        <f>(CS143-'ModelParams Lw'!$O$10)/'ModelParams Lw'!$O$11</f>
        <v>#DIV/0!</v>
      </c>
      <c r="DD143" s="24" t="e">
        <f>(CT143-'ModelParams Lw'!$P$10)/'ModelParams Lw'!$P$11</f>
        <v>#DIV/0!</v>
      </c>
      <c r="DE143" s="24" t="e">
        <f>(CU143-'ModelParams Lw'!$Q$10)/'ModelParams Lw'!$Q$11</f>
        <v>#DIV/0!</v>
      </c>
      <c r="DF143" s="24" t="e">
        <f>(CV143-'ModelParams Lw'!$R$10)/'ModelParams Lw'!$R$11</f>
        <v>#DIV/0!</v>
      </c>
      <c r="DG143" s="24" t="e">
        <f>(CW143-'ModelParams Lw'!$S$10)/'ModelParams Lw'!$S$11</f>
        <v>#DIV/0!</v>
      </c>
      <c r="DH143" s="24" t="e">
        <f>(CX143-'ModelParams Lw'!$T$10)/'ModelParams Lw'!$T$11</f>
        <v>#DIV/0!</v>
      </c>
      <c r="DI143" s="24" t="e">
        <f>(CY143-'ModelParams Lw'!$U$10)/'ModelParams Lw'!$U$11</f>
        <v>#DIV/0!</v>
      </c>
      <c r="DJ143" s="24" t="e">
        <f>(CZ143-'ModelParams Lw'!$V$10)/'ModelParams Lw'!$V$11</f>
        <v>#DIV/0!</v>
      </c>
    </row>
    <row r="144" spans="1:114">
      <c r="A144" s="12">
        <f>Calcul!B146</f>
        <v>0</v>
      </c>
      <c r="B144" s="12">
        <f t="shared" si="66"/>
        <v>0</v>
      </c>
      <c r="C144" s="12">
        <f>Calcul!C146</f>
        <v>0</v>
      </c>
      <c r="D144" s="12">
        <f>Calcul!D149</f>
        <v>0</v>
      </c>
      <c r="E144" s="12">
        <f t="shared" si="67"/>
        <v>400</v>
      </c>
      <c r="F144" s="12">
        <f t="shared" si="68"/>
        <v>900</v>
      </c>
      <c r="G144" s="12" t="e">
        <f t="shared" si="69"/>
        <v>#DIV/0!</v>
      </c>
      <c r="H144" s="24" t="e">
        <f t="shared" si="70"/>
        <v>#DIV/0!</v>
      </c>
      <c r="I144" s="24">
        <f>'ModelParams Lw'!$B$6*EXP('ModelParams Lw'!$C$6*D144)</f>
        <v>-0.98585217513044054</v>
      </c>
      <c r="J144" s="24">
        <f>'ModelParams Lw'!$B$7*D144^2+'ModelParams Lw'!$C$7*D144+'ModelParams Lw'!$D$7</f>
        <v>-7.1</v>
      </c>
      <c r="K144" s="24">
        <f>'ModelParams Lw'!$B$8*D144^2+'ModelParams Lw'!$C$8*D144+'ModelParams Lw'!$D$8</f>
        <v>46.485999999999997</v>
      </c>
      <c r="L144" s="21" t="e">
        <f t="shared" si="56"/>
        <v>#DIV/0!</v>
      </c>
      <c r="M144" s="21" t="e">
        <f t="shared" si="57"/>
        <v>#DIV/0!</v>
      </c>
      <c r="N144" s="21" t="e">
        <f t="shared" si="57"/>
        <v>#DIV/0!</v>
      </c>
      <c r="O144" s="21" t="e">
        <f t="shared" si="57"/>
        <v>#DIV/0!</v>
      </c>
      <c r="P144" s="21" t="e">
        <f t="shared" si="57"/>
        <v>#DIV/0!</v>
      </c>
      <c r="Q144" s="21" t="e">
        <f t="shared" si="57"/>
        <v>#DIV/0!</v>
      </c>
      <c r="R144" s="21" t="e">
        <f t="shared" si="57"/>
        <v>#DIV/0!</v>
      </c>
      <c r="S144" s="21" t="e">
        <f t="shared" si="57"/>
        <v>#DIV/0!</v>
      </c>
      <c r="T144" s="24" t="e">
        <f>'ModelParams Lw'!$B$3+'ModelParams Lw'!$B$4*LOG10($B144/3600/(PI()/4*($D144/1000)^2))+'ModelParams Lw'!$B$5*LOG10(2*$H144/(1.2*($B144/3600/(PI()/4*($D144/1000)^2))^2))+10*LOG10($D144/1000)+L144</f>
        <v>#DIV/0!</v>
      </c>
      <c r="U144" s="24" t="e">
        <f>'ModelParams Lw'!$B$3+'ModelParams Lw'!$B$4*LOG10($B144/3600/(PI()/4*($D144/1000)^2))+'ModelParams Lw'!$B$5*LOG10(2*$H144/(1.2*($B144/3600/(PI()/4*($D144/1000)^2))^2))+10*LOG10($D144/1000)+M144</f>
        <v>#DIV/0!</v>
      </c>
      <c r="V144" s="24" t="e">
        <f>'ModelParams Lw'!$B$3+'ModelParams Lw'!$B$4*LOG10($B144/3600/(PI()/4*($D144/1000)^2))+'ModelParams Lw'!$B$5*LOG10(2*$H144/(1.2*($B144/3600/(PI()/4*($D144/1000)^2))^2))+10*LOG10($D144/1000)+N144</f>
        <v>#DIV/0!</v>
      </c>
      <c r="W144" s="24" t="e">
        <f>'ModelParams Lw'!$B$3+'ModelParams Lw'!$B$4*LOG10($B144/3600/(PI()/4*($D144/1000)^2))+'ModelParams Lw'!$B$5*LOG10(2*$H144/(1.2*($B144/3600/(PI()/4*($D144/1000)^2))^2))+10*LOG10($D144/1000)+O144</f>
        <v>#DIV/0!</v>
      </c>
      <c r="X144" s="24" t="e">
        <f>'ModelParams Lw'!$B$3+'ModelParams Lw'!$B$4*LOG10($B144/3600/(PI()/4*($D144/1000)^2))+'ModelParams Lw'!$B$5*LOG10(2*$H144/(1.2*($B144/3600/(PI()/4*($D144/1000)^2))^2))+10*LOG10($D144/1000)+P144</f>
        <v>#DIV/0!</v>
      </c>
      <c r="Y144" s="24" t="e">
        <f>'ModelParams Lw'!$B$3+'ModelParams Lw'!$B$4*LOG10($B144/3600/(PI()/4*($D144/1000)^2))+'ModelParams Lw'!$B$5*LOG10(2*$H144/(1.2*($B144/3600/(PI()/4*($D144/1000)^2))^2))+10*LOG10($D144/1000)+Q144</f>
        <v>#DIV/0!</v>
      </c>
      <c r="Z144" s="24" t="e">
        <f>'ModelParams Lw'!$B$3+'ModelParams Lw'!$B$4*LOG10($B144/3600/(PI()/4*($D144/1000)^2))+'ModelParams Lw'!$B$5*LOG10(2*$H144/(1.2*($B144/3600/(PI()/4*($D144/1000)^2))^2))+10*LOG10($D144/1000)+R144</f>
        <v>#DIV/0!</v>
      </c>
      <c r="AA144" s="24" t="e">
        <f>'ModelParams Lw'!$B$3+'ModelParams Lw'!$B$4*LOG10($B144/3600/(PI()/4*($D144/1000)^2))+'ModelParams Lw'!$B$5*LOG10(2*$H144/(1.2*($B144/3600/(PI()/4*($D144/1000)^2))^2))+10*LOG10($D144/1000)+S144</f>
        <v>#DIV/0!</v>
      </c>
      <c r="AB144" s="24" t="e">
        <f>10*LOG10(IF(T144="",0,POWER(10,((T144+'ModelParams Lw'!$O$4)/10))) +IF(U144="",0,POWER(10,((U144+'ModelParams Lw'!$P$4)/10))) +IF(V144="",0,POWER(10,((V144+'ModelParams Lw'!$Q$4)/10))) +IF(W144="",0,POWER(10,((W144+'ModelParams Lw'!$R$4)/10))) +IF(X144="",0,POWER(10,((X144+'ModelParams Lw'!$S$4)/10))) +IF(Y144="",0,POWER(10,((Y144+'ModelParams Lw'!$T$4)/10))) +IF(Z144="",0,POWER(10,((Z144+'ModelParams Lw'!$U$4)/10)))+IF(AA144="",0,POWER(10,((AA144+'ModelParams Lw'!$V$4)/10))))</f>
        <v>#DIV/0!</v>
      </c>
      <c r="AC144" s="24" t="e">
        <f t="shared" si="71"/>
        <v>#DIV/0!</v>
      </c>
      <c r="AD144" s="24" t="e">
        <f>(T144-'ModelParams Lw'!O$10)/'ModelParams Lw'!O$11</f>
        <v>#DIV/0!</v>
      </c>
      <c r="AE144" s="24" t="e">
        <f>(U144-'ModelParams Lw'!P$10)/'ModelParams Lw'!P$11</f>
        <v>#DIV/0!</v>
      </c>
      <c r="AF144" s="24" t="e">
        <f>(V144-'ModelParams Lw'!Q$10)/'ModelParams Lw'!Q$11</f>
        <v>#DIV/0!</v>
      </c>
      <c r="AG144" s="24" t="e">
        <f>(W144-'ModelParams Lw'!R$10)/'ModelParams Lw'!R$11</f>
        <v>#DIV/0!</v>
      </c>
      <c r="AH144" s="24" t="e">
        <f>(X144-'ModelParams Lw'!S$10)/'ModelParams Lw'!S$11</f>
        <v>#DIV/0!</v>
      </c>
      <c r="AI144" s="24" t="e">
        <f>(Y144-'ModelParams Lw'!T$10)/'ModelParams Lw'!T$11</f>
        <v>#DIV/0!</v>
      </c>
      <c r="AJ144" s="24" t="e">
        <f>(Z144-'ModelParams Lw'!U$10)/'ModelParams Lw'!U$11</f>
        <v>#DIV/0!</v>
      </c>
      <c r="AK144" s="24" t="e">
        <f>(AA144-'ModelParams Lw'!V$10)/'ModelParams Lw'!V$11</f>
        <v>#DIV/0!</v>
      </c>
      <c r="AL144" s="24" t="e">
        <f t="shared" si="72"/>
        <v>#DIV/0!</v>
      </c>
      <c r="AM144" s="24" t="e">
        <f>LOOKUP($G144,SilencerParams!$E$3:$E$98,SilencerParams!K$3:K$98)</f>
        <v>#DIV/0!</v>
      </c>
      <c r="AN144" s="24" t="e">
        <f>LOOKUP($G144,SilencerParams!$E$3:$E$98,SilencerParams!L$3:L$98)</f>
        <v>#DIV/0!</v>
      </c>
      <c r="AO144" s="24" t="e">
        <f>LOOKUP($G144,SilencerParams!$E$3:$E$98,SilencerParams!M$3:M$98)</f>
        <v>#DIV/0!</v>
      </c>
      <c r="AP144" s="24" t="e">
        <f>LOOKUP($G144,SilencerParams!$E$3:$E$98,SilencerParams!N$3:N$98)</f>
        <v>#DIV/0!</v>
      </c>
      <c r="AQ144" s="24" t="e">
        <f>LOOKUP($G144,SilencerParams!$E$3:$E$98,SilencerParams!O$3:O$98)</f>
        <v>#DIV/0!</v>
      </c>
      <c r="AR144" s="24" t="e">
        <f>LOOKUP($G144,SilencerParams!$E$3:$E$98,SilencerParams!P$3:P$98)</f>
        <v>#DIV/0!</v>
      </c>
      <c r="AS144" s="24" t="e">
        <f>LOOKUP($G144,SilencerParams!$E$3:$E$98,SilencerParams!Q$3:Q$98)</f>
        <v>#DIV/0!</v>
      </c>
      <c r="AT144" s="24" t="e">
        <f>LOOKUP($G144,SilencerParams!$E$3:$E$98,SilencerParams!R$3:R$98)</f>
        <v>#DIV/0!</v>
      </c>
      <c r="AU144" s="151" t="e">
        <f>LOOKUP($G144,SilencerParams!$E$3:$E$98,SilencerParams!S$3:S$98)</f>
        <v>#DIV/0!</v>
      </c>
      <c r="AV144" s="151" t="e">
        <f>LOOKUP($G144,SilencerParams!$E$3:$E$98,SilencerParams!T$3:T$98)</f>
        <v>#DIV/0!</v>
      </c>
      <c r="AW144" s="151" t="e">
        <f>LOOKUP($G144,SilencerParams!$E$3:$E$98,SilencerParams!U$3:U$98)</f>
        <v>#DIV/0!</v>
      </c>
      <c r="AX144" s="151" t="e">
        <f>LOOKUP($G144,SilencerParams!$E$3:$E$98,SilencerParams!V$3:V$98)</f>
        <v>#DIV/0!</v>
      </c>
      <c r="AY144" s="151" t="e">
        <f>LOOKUP($G144,SilencerParams!$E$3:$E$98,SilencerParams!W$3:W$98)</f>
        <v>#DIV/0!</v>
      </c>
      <c r="AZ144" s="151" t="e">
        <f>LOOKUP($G144,SilencerParams!$E$3:$E$98,SilencerParams!X$3:X$98)</f>
        <v>#DIV/0!</v>
      </c>
      <c r="BA144" s="151" t="e">
        <f>LOOKUP($G144,SilencerParams!$E$3:$E$98,SilencerParams!Y$3:Y$98)</f>
        <v>#DIV/0!</v>
      </c>
      <c r="BB144" s="151" t="e">
        <f>LOOKUP($G144,SilencerParams!$E$3:$E$98,SilencerParams!Z$3:Z$98)</f>
        <v>#DIV/0!</v>
      </c>
      <c r="BC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S$3:S$98)</f>
        <v>#DIV/0!</v>
      </c>
      <c r="BD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T$3:T$98)</f>
        <v>#DIV/0!</v>
      </c>
      <c r="BE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U$3:U$98)</f>
        <v>#DIV/0!</v>
      </c>
      <c r="BF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V$3:V$98)</f>
        <v>#DIV/0!</v>
      </c>
      <c r="BG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W$3:W$98)</f>
        <v>#DIV/0!</v>
      </c>
      <c r="BH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X$3:X$98)</f>
        <v>#DIV/0!</v>
      </c>
      <c r="BI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Y$3:Y$98)</f>
        <v>#DIV/0!</v>
      </c>
      <c r="BJ144" s="151" t="e">
        <f>LOOKUP(IF(MROUND($AL144,2)&lt;=$AL144,CONCATENATE($D144,IF($F144&gt;=1000,$F144,CONCATENATE(0,$F144)),CONCATENATE(0,MROUND($AL144,2)+2)),CONCATENATE($D144,IF($F144&gt;=1000,$F144,CONCATENATE(0,$F144)),CONCATENATE(0,MROUND($AL144,2)-2))),SilencerParams!$E$3:$E$98,SilencerParams!Z$3:Z$98)</f>
        <v>#DIV/0!</v>
      </c>
      <c r="BK144" s="151" t="e">
        <f>IF($AL144&lt;2,LOOKUP(CONCATENATE($D144,IF($E144&gt;=1000,$E144,CONCATENATE(0,$E144)),"02"),SilencerParams!$E$3:$E$98,SilencerParams!S$3:S$98)/(LOG10(2)-LOG10(0.0001))*(LOG10($AL144)-LOG10(0.0001)),(BC144-AU144)/(LOG10(IF(MROUND($AL144,2)&lt;=$AL144,MROUND($AL144,2)+2,MROUND($AL144,2)-2))-LOG10(MROUND($AL144,2)))*(LOG10($AL144)-LOG10(MROUND($AL144,2)))+AU144)</f>
        <v>#DIV/0!</v>
      </c>
      <c r="BL144" s="151" t="e">
        <f>IF($AL144&lt;2,LOOKUP(CONCATENATE($D144,IF($E144&gt;=1000,$E144,CONCATENATE(0,$E144)),"02"),SilencerParams!$E$3:$E$98,SilencerParams!T$3:T$98)/(LOG10(2)-LOG10(0.0001))*(LOG10($AL144)-LOG10(0.0001)),(BD144-AV144)/(LOG10(IF(MROUND($AL144,2)&lt;=$AL144,MROUND($AL144,2)+2,MROUND($AL144,2)-2))-LOG10(MROUND($AL144,2)))*(LOG10($AL144)-LOG10(MROUND($AL144,2)))+AV144)</f>
        <v>#DIV/0!</v>
      </c>
      <c r="BM144" s="151" t="e">
        <f>IF($AL144&lt;2,LOOKUP(CONCATENATE($D144,IF($E144&gt;=1000,$E144,CONCATENATE(0,$E144)),"02"),SilencerParams!$E$3:$E$98,SilencerParams!U$3:U$98)/(LOG10(2)-LOG10(0.0001))*(LOG10($AL144)-LOG10(0.0001)),(BE144-AW144)/(LOG10(IF(MROUND($AL144,2)&lt;=$AL144,MROUND($AL144,2)+2,MROUND($AL144,2)-2))-LOG10(MROUND($AL144,2)))*(LOG10($AL144)-LOG10(MROUND($AL144,2)))+AW144)</f>
        <v>#DIV/0!</v>
      </c>
      <c r="BN144" s="151" t="e">
        <f>IF($AL144&lt;2,LOOKUP(CONCATENATE($D144,IF($E144&gt;=1000,$E144,CONCATENATE(0,$E144)),"02"),SilencerParams!$E$3:$E$98,SilencerParams!V$3:V$98)/(LOG10(2)-LOG10(0.0001))*(LOG10($AL144)-LOG10(0.0001)),(BF144-AX144)/(LOG10(IF(MROUND($AL144,2)&lt;=$AL144,MROUND($AL144,2)+2,MROUND($AL144,2)-2))-LOG10(MROUND($AL144,2)))*(LOG10($AL144)-LOG10(MROUND($AL144,2)))+AX144)</f>
        <v>#DIV/0!</v>
      </c>
      <c r="BO144" s="151" t="e">
        <f>IF($AL144&lt;2,LOOKUP(CONCATENATE($D144,IF($E144&gt;=1000,$E144,CONCATENATE(0,$E144)),"02"),SilencerParams!$E$3:$E$98,SilencerParams!W$3:W$98)/(LOG10(2)-LOG10(0.0001))*(LOG10($AL144)-LOG10(0.0001)),(BG144-AY144)/(LOG10(IF(MROUND($AL144,2)&lt;=$AL144,MROUND($AL144,2)+2,MROUND($AL144,2)-2))-LOG10(MROUND($AL144,2)))*(LOG10($AL144)-LOG10(MROUND($AL144,2)))+AY144)</f>
        <v>#DIV/0!</v>
      </c>
      <c r="BP144" s="151" t="e">
        <f>IF($AL144&lt;2,LOOKUP(CONCATENATE($D144,IF($E144&gt;=1000,$E144,CONCATENATE(0,$E144)),"02"),SilencerParams!$E$3:$E$98,SilencerParams!X$3:X$98)/(LOG10(2)-LOG10(0.0001))*(LOG10($AL144)-LOG10(0.0001)),(BH144-AZ144)/(LOG10(IF(MROUND($AL144,2)&lt;=$AL144,MROUND($AL144,2)+2,MROUND($AL144,2)-2))-LOG10(MROUND($AL144,2)))*(LOG10($AL144)-LOG10(MROUND($AL144,2)))+AZ144)</f>
        <v>#DIV/0!</v>
      </c>
      <c r="BQ144" s="151" t="e">
        <f>IF($AL144&lt;2,LOOKUP(CONCATENATE($D144,IF($E144&gt;=1000,$E144,CONCATENATE(0,$E144)),"02"),SilencerParams!$E$3:$E$98,SilencerParams!Y$3:Y$98)/(LOG10(2)-LOG10(0.0001))*(LOG10($AL144)-LOG10(0.0001)),(BI144-BA144)/(LOG10(IF(MROUND($AL144,2)&lt;=$AL144,MROUND($AL144,2)+2,MROUND($AL144,2)-2))-LOG10(MROUND($AL144,2)))*(LOG10($AL144)-LOG10(MROUND($AL144,2)))+BA144)</f>
        <v>#DIV/0!</v>
      </c>
      <c r="BR144" s="151" t="e">
        <f>IF($AL144&lt;2,LOOKUP(CONCATENATE($D144,IF($E144&gt;=1000,$E144,CONCATENATE(0,$E144)),"02"),SilencerParams!$E$3:$E$98,SilencerParams!Z$3:Z$98)/(LOG10(2)-LOG10(0.0001))*(LOG10($AL144)-LOG10(0.0001)),(BJ144-BB144)/(LOG10(IF(MROUND($AL144,2)&lt;=$AL144,MROUND($AL144,2)+2,MROUND($AL144,2)-2))-LOG10(MROUND($AL144,2)))*(LOG10($AL144)-LOG10(MROUND($AL144,2)))+BB144)</f>
        <v>#DIV/0!</v>
      </c>
      <c r="BS144" s="24" t="e">
        <f t="shared" si="73"/>
        <v>#DIV/0!</v>
      </c>
      <c r="BT144" s="24" t="e">
        <f t="shared" si="74"/>
        <v>#DIV/0!</v>
      </c>
      <c r="BU144" s="24" t="e">
        <f t="shared" si="75"/>
        <v>#DIV/0!</v>
      </c>
      <c r="BV144" s="24" t="e">
        <f t="shared" si="76"/>
        <v>#DIV/0!</v>
      </c>
      <c r="BW144" s="24" t="e">
        <f t="shared" si="77"/>
        <v>#DIV/0!</v>
      </c>
      <c r="BX144" s="24" t="e">
        <f t="shared" si="78"/>
        <v>#DIV/0!</v>
      </c>
      <c r="BY144" s="24" t="e">
        <f t="shared" si="79"/>
        <v>#DIV/0!</v>
      </c>
      <c r="BZ144" s="24" t="e">
        <f t="shared" si="80"/>
        <v>#DIV/0!</v>
      </c>
      <c r="CA144" s="24" t="e">
        <f>10*LOG10(IF(BS144="",0,POWER(10,((BS144+'ModelParams Lw'!$O$4)/10))) +IF(BT144="",0,POWER(10,((BT144+'ModelParams Lw'!$P$4)/10))) +IF(BU144="",0,POWER(10,((BU144+'ModelParams Lw'!$Q$4)/10))) +IF(BV144="",0,POWER(10,((BV144+'ModelParams Lw'!$R$4)/10))) +IF(BW144="",0,POWER(10,((BW144+'ModelParams Lw'!$S$4)/10))) +IF(BX144="",0,POWER(10,((BX144+'ModelParams Lw'!$T$4)/10))) +IF(BY144="",0,POWER(10,((BY144+'ModelParams Lw'!$U$4)/10)))+IF(BZ144="",0,POWER(10,((BZ144+'ModelParams Lw'!$V$4)/10))))</f>
        <v>#DIV/0!</v>
      </c>
      <c r="CB144" s="24" t="e">
        <f t="shared" si="81"/>
        <v>#DIV/0!</v>
      </c>
      <c r="CC144" s="24" t="e">
        <f>(BS144-'ModelParams Lw'!O$10)/'ModelParams Lw'!O$11</f>
        <v>#DIV/0!</v>
      </c>
      <c r="CD144" s="24" t="e">
        <f>(BT144-'ModelParams Lw'!P$10)/'ModelParams Lw'!P$11</f>
        <v>#DIV/0!</v>
      </c>
      <c r="CE144" s="24" t="e">
        <f>(BU144-'ModelParams Lw'!Q$10)/'ModelParams Lw'!Q$11</f>
        <v>#DIV/0!</v>
      </c>
      <c r="CF144" s="24" t="e">
        <f>(BV144-'ModelParams Lw'!R$10)/'ModelParams Lw'!R$11</f>
        <v>#DIV/0!</v>
      </c>
      <c r="CG144" s="24" t="e">
        <f>(BW144-'ModelParams Lw'!S$10)/'ModelParams Lw'!S$11</f>
        <v>#DIV/0!</v>
      </c>
      <c r="CH144" s="24" t="e">
        <f>(BX144-'ModelParams Lw'!T$10)/'ModelParams Lw'!T$11</f>
        <v>#DIV/0!</v>
      </c>
      <c r="CI144" s="24" t="e">
        <f>(BY144-'ModelParams Lw'!U$10)/'ModelParams Lw'!U$11</f>
        <v>#DIV/0!</v>
      </c>
      <c r="CJ144" s="24" t="e">
        <f>(BZ144-'ModelParams Lw'!V$10)/'ModelParams Lw'!V$11</f>
        <v>#DIV/0!</v>
      </c>
      <c r="CK144" s="24">
        <f>IF(Calcul!$E149="SW",'ModelParams Lw'!C$18+'ModelParams Lw'!C$19*LOG(CK$3)+'ModelParams Lw'!C$20*(PI()/4*($D144/1000)^2),IF('ModelParams Lw'!C$21+'ModelParams Lw'!C$22*LOG(CK$3)+'ModelParams Lw'!C$23*(PI()/4*($D144/1000)^2)&lt;'ModelParams Lw'!C$18+'ModelParams Lw'!C$19*LOG(CK$3)+'ModelParams Lw'!C$20*(PI()/4*($D144/1000)^2),'ModelParams Lw'!C$18+'ModelParams Lw'!C$19*LOG(CK$3)+'ModelParams Lw'!C$20*(PI()/4*($D144/1000)^2),'ModelParams Lw'!C$21+'ModelParams Lw'!C$22*LOG(CK$3)+'ModelParams Lw'!C$23*(PI()/4*($D144/1000)^2)))</f>
        <v>31.246735224896717</v>
      </c>
      <c r="CL144" s="24">
        <f>IF(Calcul!$E149="SW",'ModelParams Lw'!D$18+'ModelParams Lw'!D$19*LOG(CL$3)+'ModelParams Lw'!D$20*(PI()/4*($D144/1000)^2),IF('ModelParams Lw'!D$21+'ModelParams Lw'!D$22*LOG(CL$3)+'ModelParams Lw'!D$23*(PI()/4*($D144/1000)^2)&lt;'ModelParams Lw'!D$18+'ModelParams Lw'!D$19*LOG(CL$3)+'ModelParams Lw'!D$20*(PI()/4*($D144/1000)^2),'ModelParams Lw'!D$18+'ModelParams Lw'!D$19*LOG(CL$3)+'ModelParams Lw'!D$20*(PI()/4*($D144/1000)^2),'ModelParams Lw'!D$21+'ModelParams Lw'!D$22*LOG(CL$3)+'ModelParams Lw'!D$23*(PI()/4*($D144/1000)^2)))</f>
        <v>39.203910379364636</v>
      </c>
      <c r="CM144" s="24">
        <f>IF(Calcul!$E149="SW",'ModelParams Lw'!E$18+'ModelParams Lw'!E$19*LOG(CM$3)+'ModelParams Lw'!E$20*(PI()/4*($D144/1000)^2),IF('ModelParams Lw'!E$21+'ModelParams Lw'!E$22*LOG(CM$3)+'ModelParams Lw'!E$23*(PI()/4*($D144/1000)^2)&lt;'ModelParams Lw'!E$18+'ModelParams Lw'!E$19*LOG(CM$3)+'ModelParams Lw'!E$20*(PI()/4*($D144/1000)^2),'ModelParams Lw'!E$18+'ModelParams Lw'!E$19*LOG(CM$3)+'ModelParams Lw'!E$20*(PI()/4*($D144/1000)^2),'ModelParams Lw'!E$21+'ModelParams Lw'!E$22*LOG(CM$3)+'ModelParams Lw'!E$23*(PI()/4*($D144/1000)^2)))</f>
        <v>38.761096154158118</v>
      </c>
      <c r="CN144" s="24">
        <f>IF(Calcul!$E149="SW",'ModelParams Lw'!F$18+'ModelParams Lw'!F$19*LOG(CN$3)+'ModelParams Lw'!F$20*(PI()/4*($D144/1000)^2),IF('ModelParams Lw'!F$21+'ModelParams Lw'!F$22*LOG(CN$3)+'ModelParams Lw'!F$23*(PI()/4*($D144/1000)^2)&lt;'ModelParams Lw'!F$18+'ModelParams Lw'!F$19*LOG(CN$3)+'ModelParams Lw'!F$20*(PI()/4*($D144/1000)^2),'ModelParams Lw'!F$18+'ModelParams Lw'!F$19*LOG(CN$3)+'ModelParams Lw'!F$20*(PI()/4*($D144/1000)^2),'ModelParams Lw'!F$21+'ModelParams Lw'!F$22*LOG(CN$3)+'ModelParams Lw'!F$23*(PI()/4*($D144/1000)^2)))</f>
        <v>42.457901012674256</v>
      </c>
      <c r="CO144" s="24">
        <f>IF(Calcul!$E149="SW",'ModelParams Lw'!G$18+'ModelParams Lw'!G$19*LOG(CO$3)+'ModelParams Lw'!G$20*(PI()/4*($D144/1000)^2),IF('ModelParams Lw'!G$21+'ModelParams Lw'!G$22*LOG(CO$3)+'ModelParams Lw'!G$23*(PI()/4*($D144/1000)^2)&lt;'ModelParams Lw'!G$18+'ModelParams Lw'!G$19*LOG(CO$3)+'ModelParams Lw'!G$20*(PI()/4*($D144/1000)^2),'ModelParams Lw'!G$18+'ModelParams Lw'!G$19*LOG(CO$3)+'ModelParams Lw'!G$20*(PI()/4*($D144/1000)^2),'ModelParams Lw'!G$21+'ModelParams Lw'!G$22*LOG(CO$3)+'ModelParams Lw'!G$23*(PI()/4*($D144/1000)^2)))</f>
        <v>39.983812335865188</v>
      </c>
      <c r="CP144" s="24">
        <f>IF(Calcul!$E149="SW",'ModelParams Lw'!H$18+'ModelParams Lw'!H$19*LOG(CP$3)+'ModelParams Lw'!H$20*(PI()/4*($D144/1000)^2),IF('ModelParams Lw'!H$21+'ModelParams Lw'!H$22*LOG(CP$3)+'ModelParams Lw'!H$23*(PI()/4*($D144/1000)^2)&lt;'ModelParams Lw'!H$18+'ModelParams Lw'!H$19*LOG(CP$3)+'ModelParams Lw'!H$20*(PI()/4*($D144/1000)^2),'ModelParams Lw'!H$18+'ModelParams Lw'!H$19*LOG(CP$3)+'ModelParams Lw'!H$20*(PI()/4*($D144/1000)^2),'ModelParams Lw'!H$21+'ModelParams Lw'!H$22*LOG(CP$3)+'ModelParams Lw'!H$23*(PI()/4*($D144/1000)^2)))</f>
        <v>40.306137042572608</v>
      </c>
      <c r="CQ144" s="24">
        <f>IF(Calcul!$E149="SW",'ModelParams Lw'!I$18+'ModelParams Lw'!I$19*LOG(CQ$3)+'ModelParams Lw'!I$20*(PI()/4*($D144/1000)^2),IF('ModelParams Lw'!I$21+'ModelParams Lw'!I$22*LOG(CQ$3)+'ModelParams Lw'!I$23*(PI()/4*($D144/1000)^2)&lt;'ModelParams Lw'!I$18+'ModelParams Lw'!I$19*LOG(CQ$3)+'ModelParams Lw'!I$20*(PI()/4*($D144/1000)^2),'ModelParams Lw'!I$18+'ModelParams Lw'!I$19*LOG(CQ$3)+'ModelParams Lw'!I$20*(PI()/4*($D144/1000)^2),'ModelParams Lw'!I$21+'ModelParams Lw'!I$22*LOG(CQ$3)+'ModelParams Lw'!I$23*(PI()/4*($D144/1000)^2)))</f>
        <v>35.604370798776131</v>
      </c>
      <c r="CR144" s="24">
        <f>IF(Calcul!$E149="SW",'ModelParams Lw'!J$18+'ModelParams Lw'!J$19*LOG(CR$3)+'ModelParams Lw'!J$20*(PI()/4*($D144/1000)^2),IF('ModelParams Lw'!J$21+'ModelParams Lw'!J$22*LOG(CR$3)+'ModelParams Lw'!J$23*(PI()/4*($D144/1000)^2)&lt;'ModelParams Lw'!J$18+'ModelParams Lw'!J$19*LOG(CR$3)+'ModelParams Lw'!J$20*(PI()/4*($D144/1000)^2),'ModelParams Lw'!J$18+'ModelParams Lw'!J$19*LOG(CR$3)+'ModelParams Lw'!J$20*(PI()/4*($D144/1000)^2),'ModelParams Lw'!J$21+'ModelParams Lw'!J$22*LOG(CR$3)+'ModelParams Lw'!J$23*(PI()/4*($D144/1000)^2)))</f>
        <v>26.405199060578074</v>
      </c>
      <c r="CS144" s="24" t="e">
        <f t="shared" si="58"/>
        <v>#DIV/0!</v>
      </c>
      <c r="CT144" s="24" t="e">
        <f t="shared" si="59"/>
        <v>#DIV/0!</v>
      </c>
      <c r="CU144" s="24" t="e">
        <f t="shared" si="60"/>
        <v>#DIV/0!</v>
      </c>
      <c r="CV144" s="24" t="e">
        <f t="shared" si="61"/>
        <v>#DIV/0!</v>
      </c>
      <c r="CW144" s="24" t="e">
        <f t="shared" si="62"/>
        <v>#DIV/0!</v>
      </c>
      <c r="CX144" s="24" t="e">
        <f t="shared" si="63"/>
        <v>#DIV/0!</v>
      </c>
      <c r="CY144" s="24" t="e">
        <f t="shared" si="64"/>
        <v>#DIV/0!</v>
      </c>
      <c r="CZ144" s="24" t="e">
        <f t="shared" si="65"/>
        <v>#DIV/0!</v>
      </c>
      <c r="DA144" s="24" t="e">
        <f>10*LOG10(IF(CS144="",0,POWER(10,((CS144+'ModelParams Lw'!$O$4)/10))) +IF(CT144="",0,POWER(10,((CT144+'ModelParams Lw'!$P$4)/10))) +IF(CU144="",0,POWER(10,((CU144+'ModelParams Lw'!$Q$4)/10))) +IF(CV144="",0,POWER(10,((CV144+'ModelParams Lw'!$R$4)/10))) +IF(CW144="",0,POWER(10,((CW144+'ModelParams Lw'!$S$4)/10))) +IF(CX144="",0,POWER(10,((CX144+'ModelParams Lw'!$T$4)/10))) +IF(CY144="",0,POWER(10,((CY144+'ModelParams Lw'!$U$4)/10)))+IF(CZ144="",0,POWER(10,((CZ144+'ModelParams Lw'!$V$4)/10))))</f>
        <v>#DIV/0!</v>
      </c>
      <c r="DB144" s="24" t="e">
        <f t="shared" si="82"/>
        <v>#DIV/0!</v>
      </c>
      <c r="DC144" s="24" t="e">
        <f>(CS144-'ModelParams Lw'!$O$10)/'ModelParams Lw'!$O$11</f>
        <v>#DIV/0!</v>
      </c>
      <c r="DD144" s="24" t="e">
        <f>(CT144-'ModelParams Lw'!$P$10)/'ModelParams Lw'!$P$11</f>
        <v>#DIV/0!</v>
      </c>
      <c r="DE144" s="24" t="e">
        <f>(CU144-'ModelParams Lw'!$Q$10)/'ModelParams Lw'!$Q$11</f>
        <v>#DIV/0!</v>
      </c>
      <c r="DF144" s="24" t="e">
        <f>(CV144-'ModelParams Lw'!$R$10)/'ModelParams Lw'!$R$11</f>
        <v>#DIV/0!</v>
      </c>
      <c r="DG144" s="24" t="e">
        <f>(CW144-'ModelParams Lw'!$S$10)/'ModelParams Lw'!$S$11</f>
        <v>#DIV/0!</v>
      </c>
      <c r="DH144" s="24" t="e">
        <f>(CX144-'ModelParams Lw'!$T$10)/'ModelParams Lw'!$T$11</f>
        <v>#DIV/0!</v>
      </c>
      <c r="DI144" s="24" t="e">
        <f>(CY144-'ModelParams Lw'!$U$10)/'ModelParams Lw'!$U$11</f>
        <v>#DIV/0!</v>
      </c>
      <c r="DJ144" s="24" t="e">
        <f>(CZ144-'ModelParams Lw'!$V$10)/'ModelParams Lw'!$V$11</f>
        <v>#DIV/0!</v>
      </c>
    </row>
    <row r="145" spans="1:114">
      <c r="A145" s="12">
        <f>Calcul!B147</f>
        <v>0</v>
      </c>
      <c r="B145" s="12">
        <f t="shared" si="66"/>
        <v>0</v>
      </c>
      <c r="C145" s="12">
        <f>Calcul!C147</f>
        <v>0</v>
      </c>
      <c r="D145" s="12">
        <f>Calcul!D150</f>
        <v>0</v>
      </c>
      <c r="E145" s="12">
        <f t="shared" si="67"/>
        <v>400</v>
      </c>
      <c r="F145" s="12">
        <f t="shared" si="68"/>
        <v>900</v>
      </c>
      <c r="G145" s="12" t="e">
        <f t="shared" si="69"/>
        <v>#DIV/0!</v>
      </c>
      <c r="H145" s="24" t="e">
        <f t="shared" si="70"/>
        <v>#DIV/0!</v>
      </c>
      <c r="I145" s="24">
        <f>'ModelParams Lw'!$B$6*EXP('ModelParams Lw'!$C$6*D145)</f>
        <v>-0.98585217513044054</v>
      </c>
      <c r="J145" s="24">
        <f>'ModelParams Lw'!$B$7*D145^2+'ModelParams Lw'!$C$7*D145+'ModelParams Lw'!$D$7</f>
        <v>-7.1</v>
      </c>
      <c r="K145" s="24">
        <f>'ModelParams Lw'!$B$8*D145^2+'ModelParams Lw'!$C$8*D145+'ModelParams Lw'!$D$8</f>
        <v>46.485999999999997</v>
      </c>
      <c r="L145" s="21" t="e">
        <f t="shared" si="56"/>
        <v>#DIV/0!</v>
      </c>
      <c r="M145" s="21" t="e">
        <f t="shared" si="57"/>
        <v>#DIV/0!</v>
      </c>
      <c r="N145" s="21" t="e">
        <f t="shared" si="57"/>
        <v>#DIV/0!</v>
      </c>
      <c r="O145" s="21" t="e">
        <f t="shared" si="57"/>
        <v>#DIV/0!</v>
      </c>
      <c r="P145" s="21" t="e">
        <f t="shared" si="57"/>
        <v>#DIV/0!</v>
      </c>
      <c r="Q145" s="21" t="e">
        <f t="shared" si="57"/>
        <v>#DIV/0!</v>
      </c>
      <c r="R145" s="21" t="e">
        <f t="shared" si="57"/>
        <v>#DIV/0!</v>
      </c>
      <c r="S145" s="21" t="e">
        <f t="shared" si="57"/>
        <v>#DIV/0!</v>
      </c>
      <c r="T145" s="24" t="e">
        <f>'ModelParams Lw'!$B$3+'ModelParams Lw'!$B$4*LOG10($B145/3600/(PI()/4*($D145/1000)^2))+'ModelParams Lw'!$B$5*LOG10(2*$H145/(1.2*($B145/3600/(PI()/4*($D145/1000)^2))^2))+10*LOG10($D145/1000)+L145</f>
        <v>#DIV/0!</v>
      </c>
      <c r="U145" s="24" t="e">
        <f>'ModelParams Lw'!$B$3+'ModelParams Lw'!$B$4*LOG10($B145/3600/(PI()/4*($D145/1000)^2))+'ModelParams Lw'!$B$5*LOG10(2*$H145/(1.2*($B145/3600/(PI()/4*($D145/1000)^2))^2))+10*LOG10($D145/1000)+M145</f>
        <v>#DIV/0!</v>
      </c>
      <c r="V145" s="24" t="e">
        <f>'ModelParams Lw'!$B$3+'ModelParams Lw'!$B$4*LOG10($B145/3600/(PI()/4*($D145/1000)^2))+'ModelParams Lw'!$B$5*LOG10(2*$H145/(1.2*($B145/3600/(PI()/4*($D145/1000)^2))^2))+10*LOG10($D145/1000)+N145</f>
        <v>#DIV/0!</v>
      </c>
      <c r="W145" s="24" t="e">
        <f>'ModelParams Lw'!$B$3+'ModelParams Lw'!$B$4*LOG10($B145/3600/(PI()/4*($D145/1000)^2))+'ModelParams Lw'!$B$5*LOG10(2*$H145/(1.2*($B145/3600/(PI()/4*($D145/1000)^2))^2))+10*LOG10($D145/1000)+O145</f>
        <v>#DIV/0!</v>
      </c>
      <c r="X145" s="24" t="e">
        <f>'ModelParams Lw'!$B$3+'ModelParams Lw'!$B$4*LOG10($B145/3600/(PI()/4*($D145/1000)^2))+'ModelParams Lw'!$B$5*LOG10(2*$H145/(1.2*($B145/3600/(PI()/4*($D145/1000)^2))^2))+10*LOG10($D145/1000)+P145</f>
        <v>#DIV/0!</v>
      </c>
      <c r="Y145" s="24" t="e">
        <f>'ModelParams Lw'!$B$3+'ModelParams Lw'!$B$4*LOG10($B145/3600/(PI()/4*($D145/1000)^2))+'ModelParams Lw'!$B$5*LOG10(2*$H145/(1.2*($B145/3600/(PI()/4*($D145/1000)^2))^2))+10*LOG10($D145/1000)+Q145</f>
        <v>#DIV/0!</v>
      </c>
      <c r="Z145" s="24" t="e">
        <f>'ModelParams Lw'!$B$3+'ModelParams Lw'!$B$4*LOG10($B145/3600/(PI()/4*($D145/1000)^2))+'ModelParams Lw'!$B$5*LOG10(2*$H145/(1.2*($B145/3600/(PI()/4*($D145/1000)^2))^2))+10*LOG10($D145/1000)+R145</f>
        <v>#DIV/0!</v>
      </c>
      <c r="AA145" s="24" t="e">
        <f>'ModelParams Lw'!$B$3+'ModelParams Lw'!$B$4*LOG10($B145/3600/(PI()/4*($D145/1000)^2))+'ModelParams Lw'!$B$5*LOG10(2*$H145/(1.2*($B145/3600/(PI()/4*($D145/1000)^2))^2))+10*LOG10($D145/1000)+S145</f>
        <v>#DIV/0!</v>
      </c>
      <c r="AB145" s="24" t="e">
        <f>10*LOG10(IF(T145="",0,POWER(10,((T145+'ModelParams Lw'!$O$4)/10))) +IF(U145="",0,POWER(10,((U145+'ModelParams Lw'!$P$4)/10))) +IF(V145="",0,POWER(10,((V145+'ModelParams Lw'!$Q$4)/10))) +IF(W145="",0,POWER(10,((W145+'ModelParams Lw'!$R$4)/10))) +IF(X145="",0,POWER(10,((X145+'ModelParams Lw'!$S$4)/10))) +IF(Y145="",0,POWER(10,((Y145+'ModelParams Lw'!$T$4)/10))) +IF(Z145="",0,POWER(10,((Z145+'ModelParams Lw'!$U$4)/10)))+IF(AA145="",0,POWER(10,((AA145+'ModelParams Lw'!$V$4)/10))))</f>
        <v>#DIV/0!</v>
      </c>
      <c r="AC145" s="24" t="e">
        <f t="shared" si="71"/>
        <v>#DIV/0!</v>
      </c>
      <c r="AD145" s="24" t="e">
        <f>(T145-'ModelParams Lw'!O$10)/'ModelParams Lw'!O$11</f>
        <v>#DIV/0!</v>
      </c>
      <c r="AE145" s="24" t="e">
        <f>(U145-'ModelParams Lw'!P$10)/'ModelParams Lw'!P$11</f>
        <v>#DIV/0!</v>
      </c>
      <c r="AF145" s="24" t="e">
        <f>(V145-'ModelParams Lw'!Q$10)/'ModelParams Lw'!Q$11</f>
        <v>#DIV/0!</v>
      </c>
      <c r="AG145" s="24" t="e">
        <f>(W145-'ModelParams Lw'!R$10)/'ModelParams Lw'!R$11</f>
        <v>#DIV/0!</v>
      </c>
      <c r="AH145" s="24" t="e">
        <f>(X145-'ModelParams Lw'!S$10)/'ModelParams Lw'!S$11</f>
        <v>#DIV/0!</v>
      </c>
      <c r="AI145" s="24" t="e">
        <f>(Y145-'ModelParams Lw'!T$10)/'ModelParams Lw'!T$11</f>
        <v>#DIV/0!</v>
      </c>
      <c r="AJ145" s="24" t="e">
        <f>(Z145-'ModelParams Lw'!U$10)/'ModelParams Lw'!U$11</f>
        <v>#DIV/0!</v>
      </c>
      <c r="AK145" s="24" t="e">
        <f>(AA145-'ModelParams Lw'!V$10)/'ModelParams Lw'!V$11</f>
        <v>#DIV/0!</v>
      </c>
      <c r="AL145" s="24" t="e">
        <f t="shared" si="72"/>
        <v>#DIV/0!</v>
      </c>
      <c r="AM145" s="24" t="e">
        <f>LOOKUP($G145,SilencerParams!$E$3:$E$98,SilencerParams!K$3:K$98)</f>
        <v>#DIV/0!</v>
      </c>
      <c r="AN145" s="24" t="e">
        <f>LOOKUP($G145,SilencerParams!$E$3:$E$98,SilencerParams!L$3:L$98)</f>
        <v>#DIV/0!</v>
      </c>
      <c r="AO145" s="24" t="e">
        <f>LOOKUP($G145,SilencerParams!$E$3:$E$98,SilencerParams!M$3:M$98)</f>
        <v>#DIV/0!</v>
      </c>
      <c r="AP145" s="24" t="e">
        <f>LOOKUP($G145,SilencerParams!$E$3:$E$98,SilencerParams!N$3:N$98)</f>
        <v>#DIV/0!</v>
      </c>
      <c r="AQ145" s="24" t="e">
        <f>LOOKUP($G145,SilencerParams!$E$3:$E$98,SilencerParams!O$3:O$98)</f>
        <v>#DIV/0!</v>
      </c>
      <c r="AR145" s="24" t="e">
        <f>LOOKUP($G145,SilencerParams!$E$3:$E$98,SilencerParams!P$3:P$98)</f>
        <v>#DIV/0!</v>
      </c>
      <c r="AS145" s="24" t="e">
        <f>LOOKUP($G145,SilencerParams!$E$3:$E$98,SilencerParams!Q$3:Q$98)</f>
        <v>#DIV/0!</v>
      </c>
      <c r="AT145" s="24" t="e">
        <f>LOOKUP($G145,SilencerParams!$E$3:$E$98,SilencerParams!R$3:R$98)</f>
        <v>#DIV/0!</v>
      </c>
      <c r="AU145" s="151" t="e">
        <f>LOOKUP($G145,SilencerParams!$E$3:$E$98,SilencerParams!S$3:S$98)</f>
        <v>#DIV/0!</v>
      </c>
      <c r="AV145" s="151" t="e">
        <f>LOOKUP($G145,SilencerParams!$E$3:$E$98,SilencerParams!T$3:T$98)</f>
        <v>#DIV/0!</v>
      </c>
      <c r="AW145" s="151" t="e">
        <f>LOOKUP($G145,SilencerParams!$E$3:$E$98,SilencerParams!U$3:U$98)</f>
        <v>#DIV/0!</v>
      </c>
      <c r="AX145" s="151" t="e">
        <f>LOOKUP($G145,SilencerParams!$E$3:$E$98,SilencerParams!V$3:V$98)</f>
        <v>#DIV/0!</v>
      </c>
      <c r="AY145" s="151" t="e">
        <f>LOOKUP($G145,SilencerParams!$E$3:$E$98,SilencerParams!W$3:W$98)</f>
        <v>#DIV/0!</v>
      </c>
      <c r="AZ145" s="151" t="e">
        <f>LOOKUP($G145,SilencerParams!$E$3:$E$98,SilencerParams!X$3:X$98)</f>
        <v>#DIV/0!</v>
      </c>
      <c r="BA145" s="151" t="e">
        <f>LOOKUP($G145,SilencerParams!$E$3:$E$98,SilencerParams!Y$3:Y$98)</f>
        <v>#DIV/0!</v>
      </c>
      <c r="BB145" s="151" t="e">
        <f>LOOKUP($G145,SilencerParams!$E$3:$E$98,SilencerParams!Z$3:Z$98)</f>
        <v>#DIV/0!</v>
      </c>
      <c r="BC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S$3:S$98)</f>
        <v>#DIV/0!</v>
      </c>
      <c r="BD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T$3:T$98)</f>
        <v>#DIV/0!</v>
      </c>
      <c r="BE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U$3:U$98)</f>
        <v>#DIV/0!</v>
      </c>
      <c r="BF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V$3:V$98)</f>
        <v>#DIV/0!</v>
      </c>
      <c r="BG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W$3:W$98)</f>
        <v>#DIV/0!</v>
      </c>
      <c r="BH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X$3:X$98)</f>
        <v>#DIV/0!</v>
      </c>
      <c r="BI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Y$3:Y$98)</f>
        <v>#DIV/0!</v>
      </c>
      <c r="BJ145" s="151" t="e">
        <f>LOOKUP(IF(MROUND($AL145,2)&lt;=$AL145,CONCATENATE($D145,IF($F145&gt;=1000,$F145,CONCATENATE(0,$F145)),CONCATENATE(0,MROUND($AL145,2)+2)),CONCATENATE($D145,IF($F145&gt;=1000,$F145,CONCATENATE(0,$F145)),CONCATENATE(0,MROUND($AL145,2)-2))),SilencerParams!$E$3:$E$98,SilencerParams!Z$3:Z$98)</f>
        <v>#DIV/0!</v>
      </c>
      <c r="BK145" s="151" t="e">
        <f>IF($AL145&lt;2,LOOKUP(CONCATENATE($D145,IF($E145&gt;=1000,$E145,CONCATENATE(0,$E145)),"02"),SilencerParams!$E$3:$E$98,SilencerParams!S$3:S$98)/(LOG10(2)-LOG10(0.0001))*(LOG10($AL145)-LOG10(0.0001)),(BC145-AU145)/(LOG10(IF(MROUND($AL145,2)&lt;=$AL145,MROUND($AL145,2)+2,MROUND($AL145,2)-2))-LOG10(MROUND($AL145,2)))*(LOG10($AL145)-LOG10(MROUND($AL145,2)))+AU145)</f>
        <v>#DIV/0!</v>
      </c>
      <c r="BL145" s="151" t="e">
        <f>IF($AL145&lt;2,LOOKUP(CONCATENATE($D145,IF($E145&gt;=1000,$E145,CONCATENATE(0,$E145)),"02"),SilencerParams!$E$3:$E$98,SilencerParams!T$3:T$98)/(LOG10(2)-LOG10(0.0001))*(LOG10($AL145)-LOG10(0.0001)),(BD145-AV145)/(LOG10(IF(MROUND($AL145,2)&lt;=$AL145,MROUND($AL145,2)+2,MROUND($AL145,2)-2))-LOG10(MROUND($AL145,2)))*(LOG10($AL145)-LOG10(MROUND($AL145,2)))+AV145)</f>
        <v>#DIV/0!</v>
      </c>
      <c r="BM145" s="151" t="e">
        <f>IF($AL145&lt;2,LOOKUP(CONCATENATE($D145,IF($E145&gt;=1000,$E145,CONCATENATE(0,$E145)),"02"),SilencerParams!$E$3:$E$98,SilencerParams!U$3:U$98)/(LOG10(2)-LOG10(0.0001))*(LOG10($AL145)-LOG10(0.0001)),(BE145-AW145)/(LOG10(IF(MROUND($AL145,2)&lt;=$AL145,MROUND($AL145,2)+2,MROUND($AL145,2)-2))-LOG10(MROUND($AL145,2)))*(LOG10($AL145)-LOG10(MROUND($AL145,2)))+AW145)</f>
        <v>#DIV/0!</v>
      </c>
      <c r="BN145" s="151" t="e">
        <f>IF($AL145&lt;2,LOOKUP(CONCATENATE($D145,IF($E145&gt;=1000,$E145,CONCATENATE(0,$E145)),"02"),SilencerParams!$E$3:$E$98,SilencerParams!V$3:V$98)/(LOG10(2)-LOG10(0.0001))*(LOG10($AL145)-LOG10(0.0001)),(BF145-AX145)/(LOG10(IF(MROUND($AL145,2)&lt;=$AL145,MROUND($AL145,2)+2,MROUND($AL145,2)-2))-LOG10(MROUND($AL145,2)))*(LOG10($AL145)-LOG10(MROUND($AL145,2)))+AX145)</f>
        <v>#DIV/0!</v>
      </c>
      <c r="BO145" s="151" t="e">
        <f>IF($AL145&lt;2,LOOKUP(CONCATENATE($D145,IF($E145&gt;=1000,$E145,CONCATENATE(0,$E145)),"02"),SilencerParams!$E$3:$E$98,SilencerParams!W$3:W$98)/(LOG10(2)-LOG10(0.0001))*(LOG10($AL145)-LOG10(0.0001)),(BG145-AY145)/(LOG10(IF(MROUND($AL145,2)&lt;=$AL145,MROUND($AL145,2)+2,MROUND($AL145,2)-2))-LOG10(MROUND($AL145,2)))*(LOG10($AL145)-LOG10(MROUND($AL145,2)))+AY145)</f>
        <v>#DIV/0!</v>
      </c>
      <c r="BP145" s="151" t="e">
        <f>IF($AL145&lt;2,LOOKUP(CONCATENATE($D145,IF($E145&gt;=1000,$E145,CONCATENATE(0,$E145)),"02"),SilencerParams!$E$3:$E$98,SilencerParams!X$3:X$98)/(LOG10(2)-LOG10(0.0001))*(LOG10($AL145)-LOG10(0.0001)),(BH145-AZ145)/(LOG10(IF(MROUND($AL145,2)&lt;=$AL145,MROUND($AL145,2)+2,MROUND($AL145,2)-2))-LOG10(MROUND($AL145,2)))*(LOG10($AL145)-LOG10(MROUND($AL145,2)))+AZ145)</f>
        <v>#DIV/0!</v>
      </c>
      <c r="BQ145" s="151" t="e">
        <f>IF($AL145&lt;2,LOOKUP(CONCATENATE($D145,IF($E145&gt;=1000,$E145,CONCATENATE(0,$E145)),"02"),SilencerParams!$E$3:$E$98,SilencerParams!Y$3:Y$98)/(LOG10(2)-LOG10(0.0001))*(LOG10($AL145)-LOG10(0.0001)),(BI145-BA145)/(LOG10(IF(MROUND($AL145,2)&lt;=$AL145,MROUND($AL145,2)+2,MROUND($AL145,2)-2))-LOG10(MROUND($AL145,2)))*(LOG10($AL145)-LOG10(MROUND($AL145,2)))+BA145)</f>
        <v>#DIV/0!</v>
      </c>
      <c r="BR145" s="151" t="e">
        <f>IF($AL145&lt;2,LOOKUP(CONCATENATE($D145,IF($E145&gt;=1000,$E145,CONCATENATE(0,$E145)),"02"),SilencerParams!$E$3:$E$98,SilencerParams!Z$3:Z$98)/(LOG10(2)-LOG10(0.0001))*(LOG10($AL145)-LOG10(0.0001)),(BJ145-BB145)/(LOG10(IF(MROUND($AL145,2)&lt;=$AL145,MROUND($AL145,2)+2,MROUND($AL145,2)-2))-LOG10(MROUND($AL145,2)))*(LOG10($AL145)-LOG10(MROUND($AL145,2)))+BB145)</f>
        <v>#DIV/0!</v>
      </c>
      <c r="BS145" s="24" t="e">
        <f t="shared" si="73"/>
        <v>#DIV/0!</v>
      </c>
      <c r="BT145" s="24" t="e">
        <f t="shared" si="74"/>
        <v>#DIV/0!</v>
      </c>
      <c r="BU145" s="24" t="e">
        <f t="shared" si="75"/>
        <v>#DIV/0!</v>
      </c>
      <c r="BV145" s="24" t="e">
        <f t="shared" si="76"/>
        <v>#DIV/0!</v>
      </c>
      <c r="BW145" s="24" t="e">
        <f t="shared" si="77"/>
        <v>#DIV/0!</v>
      </c>
      <c r="BX145" s="24" t="e">
        <f t="shared" si="78"/>
        <v>#DIV/0!</v>
      </c>
      <c r="BY145" s="24" t="e">
        <f t="shared" si="79"/>
        <v>#DIV/0!</v>
      </c>
      <c r="BZ145" s="24" t="e">
        <f t="shared" si="80"/>
        <v>#DIV/0!</v>
      </c>
      <c r="CA145" s="24" t="e">
        <f>10*LOG10(IF(BS145="",0,POWER(10,((BS145+'ModelParams Lw'!$O$4)/10))) +IF(BT145="",0,POWER(10,((BT145+'ModelParams Lw'!$P$4)/10))) +IF(BU145="",0,POWER(10,((BU145+'ModelParams Lw'!$Q$4)/10))) +IF(BV145="",0,POWER(10,((BV145+'ModelParams Lw'!$R$4)/10))) +IF(BW145="",0,POWER(10,((BW145+'ModelParams Lw'!$S$4)/10))) +IF(BX145="",0,POWER(10,((BX145+'ModelParams Lw'!$T$4)/10))) +IF(BY145="",0,POWER(10,((BY145+'ModelParams Lw'!$U$4)/10)))+IF(BZ145="",0,POWER(10,((BZ145+'ModelParams Lw'!$V$4)/10))))</f>
        <v>#DIV/0!</v>
      </c>
      <c r="CB145" s="24" t="e">
        <f t="shared" si="81"/>
        <v>#DIV/0!</v>
      </c>
      <c r="CC145" s="24" t="e">
        <f>(BS145-'ModelParams Lw'!O$10)/'ModelParams Lw'!O$11</f>
        <v>#DIV/0!</v>
      </c>
      <c r="CD145" s="24" t="e">
        <f>(BT145-'ModelParams Lw'!P$10)/'ModelParams Lw'!P$11</f>
        <v>#DIV/0!</v>
      </c>
      <c r="CE145" s="24" t="e">
        <f>(BU145-'ModelParams Lw'!Q$10)/'ModelParams Lw'!Q$11</f>
        <v>#DIV/0!</v>
      </c>
      <c r="CF145" s="24" t="e">
        <f>(BV145-'ModelParams Lw'!R$10)/'ModelParams Lw'!R$11</f>
        <v>#DIV/0!</v>
      </c>
      <c r="CG145" s="24" t="e">
        <f>(BW145-'ModelParams Lw'!S$10)/'ModelParams Lw'!S$11</f>
        <v>#DIV/0!</v>
      </c>
      <c r="CH145" s="24" t="e">
        <f>(BX145-'ModelParams Lw'!T$10)/'ModelParams Lw'!T$11</f>
        <v>#DIV/0!</v>
      </c>
      <c r="CI145" s="24" t="e">
        <f>(BY145-'ModelParams Lw'!U$10)/'ModelParams Lw'!U$11</f>
        <v>#DIV/0!</v>
      </c>
      <c r="CJ145" s="24" t="e">
        <f>(BZ145-'ModelParams Lw'!V$10)/'ModelParams Lw'!V$11</f>
        <v>#DIV/0!</v>
      </c>
      <c r="CK145" s="24">
        <f>IF(Calcul!$E150="SW",'ModelParams Lw'!C$18+'ModelParams Lw'!C$19*LOG(CK$3)+'ModelParams Lw'!C$20*(PI()/4*($D145/1000)^2),IF('ModelParams Lw'!C$21+'ModelParams Lw'!C$22*LOG(CK$3)+'ModelParams Lw'!C$23*(PI()/4*($D145/1000)^2)&lt;'ModelParams Lw'!C$18+'ModelParams Lw'!C$19*LOG(CK$3)+'ModelParams Lw'!C$20*(PI()/4*($D145/1000)^2),'ModelParams Lw'!C$18+'ModelParams Lw'!C$19*LOG(CK$3)+'ModelParams Lw'!C$20*(PI()/4*($D145/1000)^2),'ModelParams Lw'!C$21+'ModelParams Lw'!C$22*LOG(CK$3)+'ModelParams Lw'!C$23*(PI()/4*($D145/1000)^2)))</f>
        <v>31.246735224896717</v>
      </c>
      <c r="CL145" s="24">
        <f>IF(Calcul!$E150="SW",'ModelParams Lw'!D$18+'ModelParams Lw'!D$19*LOG(CL$3)+'ModelParams Lw'!D$20*(PI()/4*($D145/1000)^2),IF('ModelParams Lw'!D$21+'ModelParams Lw'!D$22*LOG(CL$3)+'ModelParams Lw'!D$23*(PI()/4*($D145/1000)^2)&lt;'ModelParams Lw'!D$18+'ModelParams Lw'!D$19*LOG(CL$3)+'ModelParams Lw'!D$20*(PI()/4*($D145/1000)^2),'ModelParams Lw'!D$18+'ModelParams Lw'!D$19*LOG(CL$3)+'ModelParams Lw'!D$20*(PI()/4*($D145/1000)^2),'ModelParams Lw'!D$21+'ModelParams Lw'!D$22*LOG(CL$3)+'ModelParams Lw'!D$23*(PI()/4*($D145/1000)^2)))</f>
        <v>39.203910379364636</v>
      </c>
      <c r="CM145" s="24">
        <f>IF(Calcul!$E150="SW",'ModelParams Lw'!E$18+'ModelParams Lw'!E$19*LOG(CM$3)+'ModelParams Lw'!E$20*(PI()/4*($D145/1000)^2),IF('ModelParams Lw'!E$21+'ModelParams Lw'!E$22*LOG(CM$3)+'ModelParams Lw'!E$23*(PI()/4*($D145/1000)^2)&lt;'ModelParams Lw'!E$18+'ModelParams Lw'!E$19*LOG(CM$3)+'ModelParams Lw'!E$20*(PI()/4*($D145/1000)^2),'ModelParams Lw'!E$18+'ModelParams Lw'!E$19*LOG(CM$3)+'ModelParams Lw'!E$20*(PI()/4*($D145/1000)^2),'ModelParams Lw'!E$21+'ModelParams Lw'!E$22*LOG(CM$3)+'ModelParams Lw'!E$23*(PI()/4*($D145/1000)^2)))</f>
        <v>38.761096154158118</v>
      </c>
      <c r="CN145" s="24">
        <f>IF(Calcul!$E150="SW",'ModelParams Lw'!F$18+'ModelParams Lw'!F$19*LOG(CN$3)+'ModelParams Lw'!F$20*(PI()/4*($D145/1000)^2),IF('ModelParams Lw'!F$21+'ModelParams Lw'!F$22*LOG(CN$3)+'ModelParams Lw'!F$23*(PI()/4*($D145/1000)^2)&lt;'ModelParams Lw'!F$18+'ModelParams Lw'!F$19*LOG(CN$3)+'ModelParams Lw'!F$20*(PI()/4*($D145/1000)^2),'ModelParams Lw'!F$18+'ModelParams Lw'!F$19*LOG(CN$3)+'ModelParams Lw'!F$20*(PI()/4*($D145/1000)^2),'ModelParams Lw'!F$21+'ModelParams Lw'!F$22*LOG(CN$3)+'ModelParams Lw'!F$23*(PI()/4*($D145/1000)^2)))</f>
        <v>42.457901012674256</v>
      </c>
      <c r="CO145" s="24">
        <f>IF(Calcul!$E150="SW",'ModelParams Lw'!G$18+'ModelParams Lw'!G$19*LOG(CO$3)+'ModelParams Lw'!G$20*(PI()/4*($D145/1000)^2),IF('ModelParams Lw'!G$21+'ModelParams Lw'!G$22*LOG(CO$3)+'ModelParams Lw'!G$23*(PI()/4*($D145/1000)^2)&lt;'ModelParams Lw'!G$18+'ModelParams Lw'!G$19*LOG(CO$3)+'ModelParams Lw'!G$20*(PI()/4*($D145/1000)^2),'ModelParams Lw'!G$18+'ModelParams Lw'!G$19*LOG(CO$3)+'ModelParams Lw'!G$20*(PI()/4*($D145/1000)^2),'ModelParams Lw'!G$21+'ModelParams Lw'!G$22*LOG(CO$3)+'ModelParams Lw'!G$23*(PI()/4*($D145/1000)^2)))</f>
        <v>39.983812335865188</v>
      </c>
      <c r="CP145" s="24">
        <f>IF(Calcul!$E150="SW",'ModelParams Lw'!H$18+'ModelParams Lw'!H$19*LOG(CP$3)+'ModelParams Lw'!H$20*(PI()/4*($D145/1000)^2),IF('ModelParams Lw'!H$21+'ModelParams Lw'!H$22*LOG(CP$3)+'ModelParams Lw'!H$23*(PI()/4*($D145/1000)^2)&lt;'ModelParams Lw'!H$18+'ModelParams Lw'!H$19*LOG(CP$3)+'ModelParams Lw'!H$20*(PI()/4*($D145/1000)^2),'ModelParams Lw'!H$18+'ModelParams Lw'!H$19*LOG(CP$3)+'ModelParams Lw'!H$20*(PI()/4*($D145/1000)^2),'ModelParams Lw'!H$21+'ModelParams Lw'!H$22*LOG(CP$3)+'ModelParams Lw'!H$23*(PI()/4*($D145/1000)^2)))</f>
        <v>40.306137042572608</v>
      </c>
      <c r="CQ145" s="24">
        <f>IF(Calcul!$E150="SW",'ModelParams Lw'!I$18+'ModelParams Lw'!I$19*LOG(CQ$3)+'ModelParams Lw'!I$20*(PI()/4*($D145/1000)^2),IF('ModelParams Lw'!I$21+'ModelParams Lw'!I$22*LOG(CQ$3)+'ModelParams Lw'!I$23*(PI()/4*($D145/1000)^2)&lt;'ModelParams Lw'!I$18+'ModelParams Lw'!I$19*LOG(CQ$3)+'ModelParams Lw'!I$20*(PI()/4*($D145/1000)^2),'ModelParams Lw'!I$18+'ModelParams Lw'!I$19*LOG(CQ$3)+'ModelParams Lw'!I$20*(PI()/4*($D145/1000)^2),'ModelParams Lw'!I$21+'ModelParams Lw'!I$22*LOG(CQ$3)+'ModelParams Lw'!I$23*(PI()/4*($D145/1000)^2)))</f>
        <v>35.604370798776131</v>
      </c>
      <c r="CR145" s="24">
        <f>IF(Calcul!$E150="SW",'ModelParams Lw'!J$18+'ModelParams Lw'!J$19*LOG(CR$3)+'ModelParams Lw'!J$20*(PI()/4*($D145/1000)^2),IF('ModelParams Lw'!J$21+'ModelParams Lw'!J$22*LOG(CR$3)+'ModelParams Lw'!J$23*(PI()/4*($D145/1000)^2)&lt;'ModelParams Lw'!J$18+'ModelParams Lw'!J$19*LOG(CR$3)+'ModelParams Lw'!J$20*(PI()/4*($D145/1000)^2),'ModelParams Lw'!J$18+'ModelParams Lw'!J$19*LOG(CR$3)+'ModelParams Lw'!J$20*(PI()/4*($D145/1000)^2),'ModelParams Lw'!J$21+'ModelParams Lw'!J$22*LOG(CR$3)+'ModelParams Lw'!J$23*(PI()/4*($D145/1000)^2)))</f>
        <v>26.405199060578074</v>
      </c>
      <c r="CS145" s="24" t="e">
        <f t="shared" si="58"/>
        <v>#DIV/0!</v>
      </c>
      <c r="CT145" s="24" t="e">
        <f t="shared" si="59"/>
        <v>#DIV/0!</v>
      </c>
      <c r="CU145" s="24" t="e">
        <f t="shared" si="60"/>
        <v>#DIV/0!</v>
      </c>
      <c r="CV145" s="24" t="e">
        <f t="shared" si="61"/>
        <v>#DIV/0!</v>
      </c>
      <c r="CW145" s="24" t="e">
        <f t="shared" si="62"/>
        <v>#DIV/0!</v>
      </c>
      <c r="CX145" s="24" t="e">
        <f t="shared" si="63"/>
        <v>#DIV/0!</v>
      </c>
      <c r="CY145" s="24" t="e">
        <f t="shared" si="64"/>
        <v>#DIV/0!</v>
      </c>
      <c r="CZ145" s="24" t="e">
        <f t="shared" si="65"/>
        <v>#DIV/0!</v>
      </c>
      <c r="DA145" s="24" t="e">
        <f>10*LOG10(IF(CS145="",0,POWER(10,((CS145+'ModelParams Lw'!$O$4)/10))) +IF(CT145="",0,POWER(10,((CT145+'ModelParams Lw'!$P$4)/10))) +IF(CU145="",0,POWER(10,((CU145+'ModelParams Lw'!$Q$4)/10))) +IF(CV145="",0,POWER(10,((CV145+'ModelParams Lw'!$R$4)/10))) +IF(CW145="",0,POWER(10,((CW145+'ModelParams Lw'!$S$4)/10))) +IF(CX145="",0,POWER(10,((CX145+'ModelParams Lw'!$T$4)/10))) +IF(CY145="",0,POWER(10,((CY145+'ModelParams Lw'!$U$4)/10)))+IF(CZ145="",0,POWER(10,((CZ145+'ModelParams Lw'!$V$4)/10))))</f>
        <v>#DIV/0!</v>
      </c>
      <c r="DB145" s="24" t="e">
        <f t="shared" si="82"/>
        <v>#DIV/0!</v>
      </c>
      <c r="DC145" s="24" t="e">
        <f>(CS145-'ModelParams Lw'!$O$10)/'ModelParams Lw'!$O$11</f>
        <v>#DIV/0!</v>
      </c>
      <c r="DD145" s="24" t="e">
        <f>(CT145-'ModelParams Lw'!$P$10)/'ModelParams Lw'!$P$11</f>
        <v>#DIV/0!</v>
      </c>
      <c r="DE145" s="24" t="e">
        <f>(CU145-'ModelParams Lw'!$Q$10)/'ModelParams Lw'!$Q$11</f>
        <v>#DIV/0!</v>
      </c>
      <c r="DF145" s="24" t="e">
        <f>(CV145-'ModelParams Lw'!$R$10)/'ModelParams Lw'!$R$11</f>
        <v>#DIV/0!</v>
      </c>
      <c r="DG145" s="24" t="e">
        <f>(CW145-'ModelParams Lw'!$S$10)/'ModelParams Lw'!$S$11</f>
        <v>#DIV/0!</v>
      </c>
      <c r="DH145" s="24" t="e">
        <f>(CX145-'ModelParams Lw'!$T$10)/'ModelParams Lw'!$T$11</f>
        <v>#DIV/0!</v>
      </c>
      <c r="DI145" s="24" t="e">
        <f>(CY145-'ModelParams Lw'!$U$10)/'ModelParams Lw'!$U$11</f>
        <v>#DIV/0!</v>
      </c>
      <c r="DJ145" s="24" t="e">
        <f>(CZ145-'ModelParams Lw'!$V$10)/'ModelParams Lw'!$V$11</f>
        <v>#DIV/0!</v>
      </c>
    </row>
    <row r="146" spans="1:114">
      <c r="A146" s="12">
        <f>Calcul!B148</f>
        <v>0</v>
      </c>
      <c r="B146" s="12">
        <f t="shared" si="66"/>
        <v>0</v>
      </c>
      <c r="C146" s="12">
        <f>Calcul!C148</f>
        <v>0</v>
      </c>
      <c r="D146" s="12">
        <f>Calcul!D151</f>
        <v>0</v>
      </c>
      <c r="E146" s="12">
        <f t="shared" si="67"/>
        <v>400</v>
      </c>
      <c r="F146" s="12">
        <f t="shared" si="68"/>
        <v>900</v>
      </c>
      <c r="G146" s="12" t="e">
        <f t="shared" si="69"/>
        <v>#DIV/0!</v>
      </c>
      <c r="H146" s="24" t="e">
        <f t="shared" si="70"/>
        <v>#DIV/0!</v>
      </c>
      <c r="I146" s="24">
        <f>'ModelParams Lw'!$B$6*EXP('ModelParams Lw'!$C$6*D146)</f>
        <v>-0.98585217513044054</v>
      </c>
      <c r="J146" s="24">
        <f>'ModelParams Lw'!$B$7*D146^2+'ModelParams Lw'!$C$7*D146+'ModelParams Lw'!$D$7</f>
        <v>-7.1</v>
      </c>
      <c r="K146" s="24">
        <f>'ModelParams Lw'!$B$8*D146^2+'ModelParams Lw'!$C$8*D146+'ModelParams Lw'!$D$8</f>
        <v>46.485999999999997</v>
      </c>
      <c r="L146" s="21" t="e">
        <f t="shared" ref="L146:L209" si="83">$I146*(LN(L$3/($AL146^0.4*$H146^0.3)))^2+$J146*LN(L$3/($AL146^0.4*$H146^0.3))+$K146</f>
        <v>#DIV/0!</v>
      </c>
      <c r="M146" s="21" t="e">
        <f t="shared" si="57"/>
        <v>#DIV/0!</v>
      </c>
      <c r="N146" s="21" t="e">
        <f t="shared" si="57"/>
        <v>#DIV/0!</v>
      </c>
      <c r="O146" s="21" t="e">
        <f t="shared" si="57"/>
        <v>#DIV/0!</v>
      </c>
      <c r="P146" s="21" t="e">
        <f t="shared" si="57"/>
        <v>#DIV/0!</v>
      </c>
      <c r="Q146" s="21" t="e">
        <f t="shared" si="57"/>
        <v>#DIV/0!</v>
      </c>
      <c r="R146" s="21" t="e">
        <f t="shared" si="57"/>
        <v>#DIV/0!</v>
      </c>
      <c r="S146" s="21" t="e">
        <f t="shared" si="57"/>
        <v>#DIV/0!</v>
      </c>
      <c r="T146" s="24" t="e">
        <f>'ModelParams Lw'!$B$3+'ModelParams Lw'!$B$4*LOG10($B146/3600/(PI()/4*($D146/1000)^2))+'ModelParams Lw'!$B$5*LOG10(2*$H146/(1.2*($B146/3600/(PI()/4*($D146/1000)^2))^2))+10*LOG10($D146/1000)+L146</f>
        <v>#DIV/0!</v>
      </c>
      <c r="U146" s="24" t="e">
        <f>'ModelParams Lw'!$B$3+'ModelParams Lw'!$B$4*LOG10($B146/3600/(PI()/4*($D146/1000)^2))+'ModelParams Lw'!$B$5*LOG10(2*$H146/(1.2*($B146/3600/(PI()/4*($D146/1000)^2))^2))+10*LOG10($D146/1000)+M146</f>
        <v>#DIV/0!</v>
      </c>
      <c r="V146" s="24" t="e">
        <f>'ModelParams Lw'!$B$3+'ModelParams Lw'!$B$4*LOG10($B146/3600/(PI()/4*($D146/1000)^2))+'ModelParams Lw'!$B$5*LOG10(2*$H146/(1.2*($B146/3600/(PI()/4*($D146/1000)^2))^2))+10*LOG10($D146/1000)+N146</f>
        <v>#DIV/0!</v>
      </c>
      <c r="W146" s="24" t="e">
        <f>'ModelParams Lw'!$B$3+'ModelParams Lw'!$B$4*LOG10($B146/3600/(PI()/4*($D146/1000)^2))+'ModelParams Lw'!$B$5*LOG10(2*$H146/(1.2*($B146/3600/(PI()/4*($D146/1000)^2))^2))+10*LOG10($D146/1000)+O146</f>
        <v>#DIV/0!</v>
      </c>
      <c r="X146" s="24" t="e">
        <f>'ModelParams Lw'!$B$3+'ModelParams Lw'!$B$4*LOG10($B146/3600/(PI()/4*($D146/1000)^2))+'ModelParams Lw'!$B$5*LOG10(2*$H146/(1.2*($B146/3600/(PI()/4*($D146/1000)^2))^2))+10*LOG10($D146/1000)+P146</f>
        <v>#DIV/0!</v>
      </c>
      <c r="Y146" s="24" t="e">
        <f>'ModelParams Lw'!$B$3+'ModelParams Lw'!$B$4*LOG10($B146/3600/(PI()/4*($D146/1000)^2))+'ModelParams Lw'!$B$5*LOG10(2*$H146/(1.2*($B146/3600/(PI()/4*($D146/1000)^2))^2))+10*LOG10($D146/1000)+Q146</f>
        <v>#DIV/0!</v>
      </c>
      <c r="Z146" s="24" t="e">
        <f>'ModelParams Lw'!$B$3+'ModelParams Lw'!$B$4*LOG10($B146/3600/(PI()/4*($D146/1000)^2))+'ModelParams Lw'!$B$5*LOG10(2*$H146/(1.2*($B146/3600/(PI()/4*($D146/1000)^2))^2))+10*LOG10($D146/1000)+R146</f>
        <v>#DIV/0!</v>
      </c>
      <c r="AA146" s="24" t="e">
        <f>'ModelParams Lw'!$B$3+'ModelParams Lw'!$B$4*LOG10($B146/3600/(PI()/4*($D146/1000)^2))+'ModelParams Lw'!$B$5*LOG10(2*$H146/(1.2*($B146/3600/(PI()/4*($D146/1000)^2))^2))+10*LOG10($D146/1000)+S146</f>
        <v>#DIV/0!</v>
      </c>
      <c r="AB146" s="24" t="e">
        <f>10*LOG10(IF(T146="",0,POWER(10,((T146+'ModelParams Lw'!$O$4)/10))) +IF(U146="",0,POWER(10,((U146+'ModelParams Lw'!$P$4)/10))) +IF(V146="",0,POWER(10,((V146+'ModelParams Lw'!$Q$4)/10))) +IF(W146="",0,POWER(10,((W146+'ModelParams Lw'!$R$4)/10))) +IF(X146="",0,POWER(10,((X146+'ModelParams Lw'!$S$4)/10))) +IF(Y146="",0,POWER(10,((Y146+'ModelParams Lw'!$T$4)/10))) +IF(Z146="",0,POWER(10,((Z146+'ModelParams Lw'!$U$4)/10)))+IF(AA146="",0,POWER(10,((AA146+'ModelParams Lw'!$V$4)/10))))</f>
        <v>#DIV/0!</v>
      </c>
      <c r="AC146" s="24" t="e">
        <f t="shared" si="71"/>
        <v>#DIV/0!</v>
      </c>
      <c r="AD146" s="24" t="e">
        <f>(T146-'ModelParams Lw'!O$10)/'ModelParams Lw'!O$11</f>
        <v>#DIV/0!</v>
      </c>
      <c r="AE146" s="24" t="e">
        <f>(U146-'ModelParams Lw'!P$10)/'ModelParams Lw'!P$11</f>
        <v>#DIV/0!</v>
      </c>
      <c r="AF146" s="24" t="e">
        <f>(V146-'ModelParams Lw'!Q$10)/'ModelParams Lw'!Q$11</f>
        <v>#DIV/0!</v>
      </c>
      <c r="AG146" s="24" t="e">
        <f>(W146-'ModelParams Lw'!R$10)/'ModelParams Lw'!R$11</f>
        <v>#DIV/0!</v>
      </c>
      <c r="AH146" s="24" t="e">
        <f>(X146-'ModelParams Lw'!S$10)/'ModelParams Lw'!S$11</f>
        <v>#DIV/0!</v>
      </c>
      <c r="AI146" s="24" t="e">
        <f>(Y146-'ModelParams Lw'!T$10)/'ModelParams Lw'!T$11</f>
        <v>#DIV/0!</v>
      </c>
      <c r="AJ146" s="24" t="e">
        <f>(Z146-'ModelParams Lw'!U$10)/'ModelParams Lw'!U$11</f>
        <v>#DIV/0!</v>
      </c>
      <c r="AK146" s="24" t="e">
        <f>(AA146-'ModelParams Lw'!V$10)/'ModelParams Lw'!V$11</f>
        <v>#DIV/0!</v>
      </c>
      <c r="AL146" s="24" t="e">
        <f t="shared" si="72"/>
        <v>#DIV/0!</v>
      </c>
      <c r="AM146" s="24" t="e">
        <f>LOOKUP($G146,SilencerParams!$E$3:$E$98,SilencerParams!K$3:K$98)</f>
        <v>#DIV/0!</v>
      </c>
      <c r="AN146" s="24" t="e">
        <f>LOOKUP($G146,SilencerParams!$E$3:$E$98,SilencerParams!L$3:L$98)</f>
        <v>#DIV/0!</v>
      </c>
      <c r="AO146" s="24" t="e">
        <f>LOOKUP($G146,SilencerParams!$E$3:$E$98,SilencerParams!M$3:M$98)</f>
        <v>#DIV/0!</v>
      </c>
      <c r="AP146" s="24" t="e">
        <f>LOOKUP($G146,SilencerParams!$E$3:$E$98,SilencerParams!N$3:N$98)</f>
        <v>#DIV/0!</v>
      </c>
      <c r="AQ146" s="24" t="e">
        <f>LOOKUP($G146,SilencerParams!$E$3:$E$98,SilencerParams!O$3:O$98)</f>
        <v>#DIV/0!</v>
      </c>
      <c r="AR146" s="24" t="e">
        <f>LOOKUP($G146,SilencerParams!$E$3:$E$98,SilencerParams!P$3:P$98)</f>
        <v>#DIV/0!</v>
      </c>
      <c r="AS146" s="24" t="e">
        <f>LOOKUP($G146,SilencerParams!$E$3:$E$98,SilencerParams!Q$3:Q$98)</f>
        <v>#DIV/0!</v>
      </c>
      <c r="AT146" s="24" t="e">
        <f>LOOKUP($G146,SilencerParams!$E$3:$E$98,SilencerParams!R$3:R$98)</f>
        <v>#DIV/0!</v>
      </c>
      <c r="AU146" s="151" t="e">
        <f>LOOKUP($G146,SilencerParams!$E$3:$E$98,SilencerParams!S$3:S$98)</f>
        <v>#DIV/0!</v>
      </c>
      <c r="AV146" s="151" t="e">
        <f>LOOKUP($G146,SilencerParams!$E$3:$E$98,SilencerParams!T$3:T$98)</f>
        <v>#DIV/0!</v>
      </c>
      <c r="AW146" s="151" t="e">
        <f>LOOKUP($G146,SilencerParams!$E$3:$E$98,SilencerParams!U$3:U$98)</f>
        <v>#DIV/0!</v>
      </c>
      <c r="AX146" s="151" t="e">
        <f>LOOKUP($G146,SilencerParams!$E$3:$E$98,SilencerParams!V$3:V$98)</f>
        <v>#DIV/0!</v>
      </c>
      <c r="AY146" s="151" t="e">
        <f>LOOKUP($G146,SilencerParams!$E$3:$E$98,SilencerParams!W$3:W$98)</f>
        <v>#DIV/0!</v>
      </c>
      <c r="AZ146" s="151" t="e">
        <f>LOOKUP($G146,SilencerParams!$E$3:$E$98,SilencerParams!X$3:X$98)</f>
        <v>#DIV/0!</v>
      </c>
      <c r="BA146" s="151" t="e">
        <f>LOOKUP($G146,SilencerParams!$E$3:$E$98,SilencerParams!Y$3:Y$98)</f>
        <v>#DIV/0!</v>
      </c>
      <c r="BB146" s="151" t="e">
        <f>LOOKUP($G146,SilencerParams!$E$3:$E$98,SilencerParams!Z$3:Z$98)</f>
        <v>#DIV/0!</v>
      </c>
      <c r="BC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S$3:S$98)</f>
        <v>#DIV/0!</v>
      </c>
      <c r="BD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T$3:T$98)</f>
        <v>#DIV/0!</v>
      </c>
      <c r="BE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U$3:U$98)</f>
        <v>#DIV/0!</v>
      </c>
      <c r="BF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V$3:V$98)</f>
        <v>#DIV/0!</v>
      </c>
      <c r="BG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W$3:W$98)</f>
        <v>#DIV/0!</v>
      </c>
      <c r="BH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X$3:X$98)</f>
        <v>#DIV/0!</v>
      </c>
      <c r="BI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Y$3:Y$98)</f>
        <v>#DIV/0!</v>
      </c>
      <c r="BJ146" s="151" t="e">
        <f>LOOKUP(IF(MROUND($AL146,2)&lt;=$AL146,CONCATENATE($D146,IF($F146&gt;=1000,$F146,CONCATENATE(0,$F146)),CONCATENATE(0,MROUND($AL146,2)+2)),CONCATENATE($D146,IF($F146&gt;=1000,$F146,CONCATENATE(0,$F146)),CONCATENATE(0,MROUND($AL146,2)-2))),SilencerParams!$E$3:$E$98,SilencerParams!Z$3:Z$98)</f>
        <v>#DIV/0!</v>
      </c>
      <c r="BK146" s="151" t="e">
        <f>IF($AL146&lt;2,LOOKUP(CONCATENATE($D146,IF($E146&gt;=1000,$E146,CONCATENATE(0,$E146)),"02"),SilencerParams!$E$3:$E$98,SilencerParams!S$3:S$98)/(LOG10(2)-LOG10(0.0001))*(LOG10($AL146)-LOG10(0.0001)),(BC146-AU146)/(LOG10(IF(MROUND($AL146,2)&lt;=$AL146,MROUND($AL146,2)+2,MROUND($AL146,2)-2))-LOG10(MROUND($AL146,2)))*(LOG10($AL146)-LOG10(MROUND($AL146,2)))+AU146)</f>
        <v>#DIV/0!</v>
      </c>
      <c r="BL146" s="151" t="e">
        <f>IF($AL146&lt;2,LOOKUP(CONCATENATE($D146,IF($E146&gt;=1000,$E146,CONCATENATE(0,$E146)),"02"),SilencerParams!$E$3:$E$98,SilencerParams!T$3:T$98)/(LOG10(2)-LOG10(0.0001))*(LOG10($AL146)-LOG10(0.0001)),(BD146-AV146)/(LOG10(IF(MROUND($AL146,2)&lt;=$AL146,MROUND($AL146,2)+2,MROUND($AL146,2)-2))-LOG10(MROUND($AL146,2)))*(LOG10($AL146)-LOG10(MROUND($AL146,2)))+AV146)</f>
        <v>#DIV/0!</v>
      </c>
      <c r="BM146" s="151" t="e">
        <f>IF($AL146&lt;2,LOOKUP(CONCATENATE($D146,IF($E146&gt;=1000,$E146,CONCATENATE(0,$E146)),"02"),SilencerParams!$E$3:$E$98,SilencerParams!U$3:U$98)/(LOG10(2)-LOG10(0.0001))*(LOG10($AL146)-LOG10(0.0001)),(BE146-AW146)/(LOG10(IF(MROUND($AL146,2)&lt;=$AL146,MROUND($AL146,2)+2,MROUND($AL146,2)-2))-LOG10(MROUND($AL146,2)))*(LOG10($AL146)-LOG10(MROUND($AL146,2)))+AW146)</f>
        <v>#DIV/0!</v>
      </c>
      <c r="BN146" s="151" t="e">
        <f>IF($AL146&lt;2,LOOKUP(CONCATENATE($D146,IF($E146&gt;=1000,$E146,CONCATENATE(0,$E146)),"02"),SilencerParams!$E$3:$E$98,SilencerParams!V$3:V$98)/(LOG10(2)-LOG10(0.0001))*(LOG10($AL146)-LOG10(0.0001)),(BF146-AX146)/(LOG10(IF(MROUND($AL146,2)&lt;=$AL146,MROUND($AL146,2)+2,MROUND($AL146,2)-2))-LOG10(MROUND($AL146,2)))*(LOG10($AL146)-LOG10(MROUND($AL146,2)))+AX146)</f>
        <v>#DIV/0!</v>
      </c>
      <c r="BO146" s="151" t="e">
        <f>IF($AL146&lt;2,LOOKUP(CONCATENATE($D146,IF($E146&gt;=1000,$E146,CONCATENATE(0,$E146)),"02"),SilencerParams!$E$3:$E$98,SilencerParams!W$3:W$98)/(LOG10(2)-LOG10(0.0001))*(LOG10($AL146)-LOG10(0.0001)),(BG146-AY146)/(LOG10(IF(MROUND($AL146,2)&lt;=$AL146,MROUND($AL146,2)+2,MROUND($AL146,2)-2))-LOG10(MROUND($AL146,2)))*(LOG10($AL146)-LOG10(MROUND($AL146,2)))+AY146)</f>
        <v>#DIV/0!</v>
      </c>
      <c r="BP146" s="151" t="e">
        <f>IF($AL146&lt;2,LOOKUP(CONCATENATE($D146,IF($E146&gt;=1000,$E146,CONCATENATE(0,$E146)),"02"),SilencerParams!$E$3:$E$98,SilencerParams!X$3:X$98)/(LOG10(2)-LOG10(0.0001))*(LOG10($AL146)-LOG10(0.0001)),(BH146-AZ146)/(LOG10(IF(MROUND($AL146,2)&lt;=$AL146,MROUND($AL146,2)+2,MROUND($AL146,2)-2))-LOG10(MROUND($AL146,2)))*(LOG10($AL146)-LOG10(MROUND($AL146,2)))+AZ146)</f>
        <v>#DIV/0!</v>
      </c>
      <c r="BQ146" s="151" t="e">
        <f>IF($AL146&lt;2,LOOKUP(CONCATENATE($D146,IF($E146&gt;=1000,$E146,CONCATENATE(0,$E146)),"02"),SilencerParams!$E$3:$E$98,SilencerParams!Y$3:Y$98)/(LOG10(2)-LOG10(0.0001))*(LOG10($AL146)-LOG10(0.0001)),(BI146-BA146)/(LOG10(IF(MROUND($AL146,2)&lt;=$AL146,MROUND($AL146,2)+2,MROUND($AL146,2)-2))-LOG10(MROUND($AL146,2)))*(LOG10($AL146)-LOG10(MROUND($AL146,2)))+BA146)</f>
        <v>#DIV/0!</v>
      </c>
      <c r="BR146" s="151" t="e">
        <f>IF($AL146&lt;2,LOOKUP(CONCATENATE($D146,IF($E146&gt;=1000,$E146,CONCATENATE(0,$E146)),"02"),SilencerParams!$E$3:$E$98,SilencerParams!Z$3:Z$98)/(LOG10(2)-LOG10(0.0001))*(LOG10($AL146)-LOG10(0.0001)),(BJ146-BB146)/(LOG10(IF(MROUND($AL146,2)&lt;=$AL146,MROUND($AL146,2)+2,MROUND($AL146,2)-2))-LOG10(MROUND($AL146,2)))*(LOG10($AL146)-LOG10(MROUND($AL146,2)))+BB146)</f>
        <v>#DIV/0!</v>
      </c>
      <c r="BS146" s="24" t="e">
        <f t="shared" si="73"/>
        <v>#DIV/0!</v>
      </c>
      <c r="BT146" s="24" t="e">
        <f t="shared" si="74"/>
        <v>#DIV/0!</v>
      </c>
      <c r="BU146" s="24" t="e">
        <f t="shared" si="75"/>
        <v>#DIV/0!</v>
      </c>
      <c r="BV146" s="24" t="e">
        <f t="shared" si="76"/>
        <v>#DIV/0!</v>
      </c>
      <c r="BW146" s="24" t="e">
        <f t="shared" si="77"/>
        <v>#DIV/0!</v>
      </c>
      <c r="BX146" s="24" t="e">
        <f t="shared" si="78"/>
        <v>#DIV/0!</v>
      </c>
      <c r="BY146" s="24" t="e">
        <f t="shared" si="79"/>
        <v>#DIV/0!</v>
      </c>
      <c r="BZ146" s="24" t="e">
        <f t="shared" si="80"/>
        <v>#DIV/0!</v>
      </c>
      <c r="CA146" s="24" t="e">
        <f>10*LOG10(IF(BS146="",0,POWER(10,((BS146+'ModelParams Lw'!$O$4)/10))) +IF(BT146="",0,POWER(10,((BT146+'ModelParams Lw'!$P$4)/10))) +IF(BU146="",0,POWER(10,((BU146+'ModelParams Lw'!$Q$4)/10))) +IF(BV146="",0,POWER(10,((BV146+'ModelParams Lw'!$R$4)/10))) +IF(BW146="",0,POWER(10,((BW146+'ModelParams Lw'!$S$4)/10))) +IF(BX146="",0,POWER(10,((BX146+'ModelParams Lw'!$T$4)/10))) +IF(BY146="",0,POWER(10,((BY146+'ModelParams Lw'!$U$4)/10)))+IF(BZ146="",0,POWER(10,((BZ146+'ModelParams Lw'!$V$4)/10))))</f>
        <v>#DIV/0!</v>
      </c>
      <c r="CB146" s="24" t="e">
        <f t="shared" si="81"/>
        <v>#DIV/0!</v>
      </c>
      <c r="CC146" s="24" t="e">
        <f>(BS146-'ModelParams Lw'!O$10)/'ModelParams Lw'!O$11</f>
        <v>#DIV/0!</v>
      </c>
      <c r="CD146" s="24" t="e">
        <f>(BT146-'ModelParams Lw'!P$10)/'ModelParams Lw'!P$11</f>
        <v>#DIV/0!</v>
      </c>
      <c r="CE146" s="24" t="e">
        <f>(BU146-'ModelParams Lw'!Q$10)/'ModelParams Lw'!Q$11</f>
        <v>#DIV/0!</v>
      </c>
      <c r="CF146" s="24" t="e">
        <f>(BV146-'ModelParams Lw'!R$10)/'ModelParams Lw'!R$11</f>
        <v>#DIV/0!</v>
      </c>
      <c r="CG146" s="24" t="e">
        <f>(BW146-'ModelParams Lw'!S$10)/'ModelParams Lw'!S$11</f>
        <v>#DIV/0!</v>
      </c>
      <c r="CH146" s="24" t="e">
        <f>(BX146-'ModelParams Lw'!T$10)/'ModelParams Lw'!T$11</f>
        <v>#DIV/0!</v>
      </c>
      <c r="CI146" s="24" t="e">
        <f>(BY146-'ModelParams Lw'!U$10)/'ModelParams Lw'!U$11</f>
        <v>#DIV/0!</v>
      </c>
      <c r="CJ146" s="24" t="e">
        <f>(BZ146-'ModelParams Lw'!V$10)/'ModelParams Lw'!V$11</f>
        <v>#DIV/0!</v>
      </c>
      <c r="CK146" s="24">
        <f>IF(Calcul!$E151="SW",'ModelParams Lw'!C$18+'ModelParams Lw'!C$19*LOG(CK$3)+'ModelParams Lw'!C$20*(PI()/4*($D146/1000)^2),IF('ModelParams Lw'!C$21+'ModelParams Lw'!C$22*LOG(CK$3)+'ModelParams Lw'!C$23*(PI()/4*($D146/1000)^2)&lt;'ModelParams Lw'!C$18+'ModelParams Lw'!C$19*LOG(CK$3)+'ModelParams Lw'!C$20*(PI()/4*($D146/1000)^2),'ModelParams Lw'!C$18+'ModelParams Lw'!C$19*LOG(CK$3)+'ModelParams Lw'!C$20*(PI()/4*($D146/1000)^2),'ModelParams Lw'!C$21+'ModelParams Lw'!C$22*LOG(CK$3)+'ModelParams Lw'!C$23*(PI()/4*($D146/1000)^2)))</f>
        <v>31.246735224896717</v>
      </c>
      <c r="CL146" s="24">
        <f>IF(Calcul!$E151="SW",'ModelParams Lw'!D$18+'ModelParams Lw'!D$19*LOG(CL$3)+'ModelParams Lw'!D$20*(PI()/4*($D146/1000)^2),IF('ModelParams Lw'!D$21+'ModelParams Lw'!D$22*LOG(CL$3)+'ModelParams Lw'!D$23*(PI()/4*($D146/1000)^2)&lt;'ModelParams Lw'!D$18+'ModelParams Lw'!D$19*LOG(CL$3)+'ModelParams Lw'!D$20*(PI()/4*($D146/1000)^2),'ModelParams Lw'!D$18+'ModelParams Lw'!D$19*LOG(CL$3)+'ModelParams Lw'!D$20*(PI()/4*($D146/1000)^2),'ModelParams Lw'!D$21+'ModelParams Lw'!D$22*LOG(CL$3)+'ModelParams Lw'!D$23*(PI()/4*($D146/1000)^2)))</f>
        <v>39.203910379364636</v>
      </c>
      <c r="CM146" s="24">
        <f>IF(Calcul!$E151="SW",'ModelParams Lw'!E$18+'ModelParams Lw'!E$19*LOG(CM$3)+'ModelParams Lw'!E$20*(PI()/4*($D146/1000)^2),IF('ModelParams Lw'!E$21+'ModelParams Lw'!E$22*LOG(CM$3)+'ModelParams Lw'!E$23*(PI()/4*($D146/1000)^2)&lt;'ModelParams Lw'!E$18+'ModelParams Lw'!E$19*LOG(CM$3)+'ModelParams Lw'!E$20*(PI()/4*($D146/1000)^2),'ModelParams Lw'!E$18+'ModelParams Lw'!E$19*LOG(CM$3)+'ModelParams Lw'!E$20*(PI()/4*($D146/1000)^2),'ModelParams Lw'!E$21+'ModelParams Lw'!E$22*LOG(CM$3)+'ModelParams Lw'!E$23*(PI()/4*($D146/1000)^2)))</f>
        <v>38.761096154158118</v>
      </c>
      <c r="CN146" s="24">
        <f>IF(Calcul!$E151="SW",'ModelParams Lw'!F$18+'ModelParams Lw'!F$19*LOG(CN$3)+'ModelParams Lw'!F$20*(PI()/4*($D146/1000)^2),IF('ModelParams Lw'!F$21+'ModelParams Lw'!F$22*LOG(CN$3)+'ModelParams Lw'!F$23*(PI()/4*($D146/1000)^2)&lt;'ModelParams Lw'!F$18+'ModelParams Lw'!F$19*LOG(CN$3)+'ModelParams Lw'!F$20*(PI()/4*($D146/1000)^2),'ModelParams Lw'!F$18+'ModelParams Lw'!F$19*LOG(CN$3)+'ModelParams Lw'!F$20*(PI()/4*($D146/1000)^2),'ModelParams Lw'!F$21+'ModelParams Lw'!F$22*LOG(CN$3)+'ModelParams Lw'!F$23*(PI()/4*($D146/1000)^2)))</f>
        <v>42.457901012674256</v>
      </c>
      <c r="CO146" s="24">
        <f>IF(Calcul!$E151="SW",'ModelParams Lw'!G$18+'ModelParams Lw'!G$19*LOG(CO$3)+'ModelParams Lw'!G$20*(PI()/4*($D146/1000)^2),IF('ModelParams Lw'!G$21+'ModelParams Lw'!G$22*LOG(CO$3)+'ModelParams Lw'!G$23*(PI()/4*($D146/1000)^2)&lt;'ModelParams Lw'!G$18+'ModelParams Lw'!G$19*LOG(CO$3)+'ModelParams Lw'!G$20*(PI()/4*($D146/1000)^2),'ModelParams Lw'!G$18+'ModelParams Lw'!G$19*LOG(CO$3)+'ModelParams Lw'!G$20*(PI()/4*($D146/1000)^2),'ModelParams Lw'!G$21+'ModelParams Lw'!G$22*LOG(CO$3)+'ModelParams Lw'!G$23*(PI()/4*($D146/1000)^2)))</f>
        <v>39.983812335865188</v>
      </c>
      <c r="CP146" s="24">
        <f>IF(Calcul!$E151="SW",'ModelParams Lw'!H$18+'ModelParams Lw'!H$19*LOG(CP$3)+'ModelParams Lw'!H$20*(PI()/4*($D146/1000)^2),IF('ModelParams Lw'!H$21+'ModelParams Lw'!H$22*LOG(CP$3)+'ModelParams Lw'!H$23*(PI()/4*($D146/1000)^2)&lt;'ModelParams Lw'!H$18+'ModelParams Lw'!H$19*LOG(CP$3)+'ModelParams Lw'!H$20*(PI()/4*($D146/1000)^2),'ModelParams Lw'!H$18+'ModelParams Lw'!H$19*LOG(CP$3)+'ModelParams Lw'!H$20*(PI()/4*($D146/1000)^2),'ModelParams Lw'!H$21+'ModelParams Lw'!H$22*LOG(CP$3)+'ModelParams Lw'!H$23*(PI()/4*($D146/1000)^2)))</f>
        <v>40.306137042572608</v>
      </c>
      <c r="CQ146" s="24">
        <f>IF(Calcul!$E151="SW",'ModelParams Lw'!I$18+'ModelParams Lw'!I$19*LOG(CQ$3)+'ModelParams Lw'!I$20*(PI()/4*($D146/1000)^2),IF('ModelParams Lw'!I$21+'ModelParams Lw'!I$22*LOG(CQ$3)+'ModelParams Lw'!I$23*(PI()/4*($D146/1000)^2)&lt;'ModelParams Lw'!I$18+'ModelParams Lw'!I$19*LOG(CQ$3)+'ModelParams Lw'!I$20*(PI()/4*($D146/1000)^2),'ModelParams Lw'!I$18+'ModelParams Lw'!I$19*LOG(CQ$3)+'ModelParams Lw'!I$20*(PI()/4*($D146/1000)^2),'ModelParams Lw'!I$21+'ModelParams Lw'!I$22*LOG(CQ$3)+'ModelParams Lw'!I$23*(PI()/4*($D146/1000)^2)))</f>
        <v>35.604370798776131</v>
      </c>
      <c r="CR146" s="24">
        <f>IF(Calcul!$E151="SW",'ModelParams Lw'!J$18+'ModelParams Lw'!J$19*LOG(CR$3)+'ModelParams Lw'!J$20*(PI()/4*($D146/1000)^2),IF('ModelParams Lw'!J$21+'ModelParams Lw'!J$22*LOG(CR$3)+'ModelParams Lw'!J$23*(PI()/4*($D146/1000)^2)&lt;'ModelParams Lw'!J$18+'ModelParams Lw'!J$19*LOG(CR$3)+'ModelParams Lw'!J$20*(PI()/4*($D146/1000)^2),'ModelParams Lw'!J$18+'ModelParams Lw'!J$19*LOG(CR$3)+'ModelParams Lw'!J$20*(PI()/4*($D146/1000)^2),'ModelParams Lw'!J$21+'ModelParams Lw'!J$22*LOG(CR$3)+'ModelParams Lw'!J$23*(PI()/4*($D146/1000)^2)))</f>
        <v>26.405199060578074</v>
      </c>
      <c r="CS146" s="24" t="e">
        <f t="shared" si="58"/>
        <v>#DIV/0!</v>
      </c>
      <c r="CT146" s="24" t="e">
        <f t="shared" si="59"/>
        <v>#DIV/0!</v>
      </c>
      <c r="CU146" s="24" t="e">
        <f t="shared" si="60"/>
        <v>#DIV/0!</v>
      </c>
      <c r="CV146" s="24" t="e">
        <f t="shared" si="61"/>
        <v>#DIV/0!</v>
      </c>
      <c r="CW146" s="24" t="e">
        <f t="shared" si="62"/>
        <v>#DIV/0!</v>
      </c>
      <c r="CX146" s="24" t="e">
        <f t="shared" si="63"/>
        <v>#DIV/0!</v>
      </c>
      <c r="CY146" s="24" t="e">
        <f t="shared" si="64"/>
        <v>#DIV/0!</v>
      </c>
      <c r="CZ146" s="24" t="e">
        <f t="shared" si="65"/>
        <v>#DIV/0!</v>
      </c>
      <c r="DA146" s="24" t="e">
        <f>10*LOG10(IF(CS146="",0,POWER(10,((CS146+'ModelParams Lw'!$O$4)/10))) +IF(CT146="",0,POWER(10,((CT146+'ModelParams Lw'!$P$4)/10))) +IF(CU146="",0,POWER(10,((CU146+'ModelParams Lw'!$Q$4)/10))) +IF(CV146="",0,POWER(10,((CV146+'ModelParams Lw'!$R$4)/10))) +IF(CW146="",0,POWER(10,((CW146+'ModelParams Lw'!$S$4)/10))) +IF(CX146="",0,POWER(10,((CX146+'ModelParams Lw'!$T$4)/10))) +IF(CY146="",0,POWER(10,((CY146+'ModelParams Lw'!$U$4)/10)))+IF(CZ146="",0,POWER(10,((CZ146+'ModelParams Lw'!$V$4)/10))))</f>
        <v>#DIV/0!</v>
      </c>
      <c r="DB146" s="24" t="e">
        <f t="shared" si="82"/>
        <v>#DIV/0!</v>
      </c>
      <c r="DC146" s="24" t="e">
        <f>(CS146-'ModelParams Lw'!$O$10)/'ModelParams Lw'!$O$11</f>
        <v>#DIV/0!</v>
      </c>
      <c r="DD146" s="24" t="e">
        <f>(CT146-'ModelParams Lw'!$P$10)/'ModelParams Lw'!$P$11</f>
        <v>#DIV/0!</v>
      </c>
      <c r="DE146" s="24" t="e">
        <f>(CU146-'ModelParams Lw'!$Q$10)/'ModelParams Lw'!$Q$11</f>
        <v>#DIV/0!</v>
      </c>
      <c r="DF146" s="24" t="e">
        <f>(CV146-'ModelParams Lw'!$R$10)/'ModelParams Lw'!$R$11</f>
        <v>#DIV/0!</v>
      </c>
      <c r="DG146" s="24" t="e">
        <f>(CW146-'ModelParams Lw'!$S$10)/'ModelParams Lw'!$S$11</f>
        <v>#DIV/0!</v>
      </c>
      <c r="DH146" s="24" t="e">
        <f>(CX146-'ModelParams Lw'!$T$10)/'ModelParams Lw'!$T$11</f>
        <v>#DIV/0!</v>
      </c>
      <c r="DI146" s="24" t="e">
        <f>(CY146-'ModelParams Lw'!$U$10)/'ModelParams Lw'!$U$11</f>
        <v>#DIV/0!</v>
      </c>
      <c r="DJ146" s="24" t="e">
        <f>(CZ146-'ModelParams Lw'!$V$10)/'ModelParams Lw'!$V$11</f>
        <v>#DIV/0!</v>
      </c>
    </row>
    <row r="147" spans="1:114">
      <c r="A147" s="12">
        <f>Calcul!B149</f>
        <v>0</v>
      </c>
      <c r="B147" s="12">
        <f t="shared" si="66"/>
        <v>0</v>
      </c>
      <c r="C147" s="12">
        <f>Calcul!C149</f>
        <v>0</v>
      </c>
      <c r="D147" s="12">
        <f>Calcul!D152</f>
        <v>0</v>
      </c>
      <c r="E147" s="12">
        <f t="shared" si="67"/>
        <v>400</v>
      </c>
      <c r="F147" s="12">
        <f t="shared" si="68"/>
        <v>900</v>
      </c>
      <c r="G147" s="12" t="e">
        <f t="shared" si="69"/>
        <v>#DIV/0!</v>
      </c>
      <c r="H147" s="24" t="e">
        <f t="shared" si="70"/>
        <v>#DIV/0!</v>
      </c>
      <c r="I147" s="24">
        <f>'ModelParams Lw'!$B$6*EXP('ModelParams Lw'!$C$6*D147)</f>
        <v>-0.98585217513044054</v>
      </c>
      <c r="J147" s="24">
        <f>'ModelParams Lw'!$B$7*D147^2+'ModelParams Lw'!$C$7*D147+'ModelParams Lw'!$D$7</f>
        <v>-7.1</v>
      </c>
      <c r="K147" s="24">
        <f>'ModelParams Lw'!$B$8*D147^2+'ModelParams Lw'!$C$8*D147+'ModelParams Lw'!$D$8</f>
        <v>46.485999999999997</v>
      </c>
      <c r="L147" s="21" t="e">
        <f t="shared" si="83"/>
        <v>#DIV/0!</v>
      </c>
      <c r="M147" s="21" t="e">
        <f t="shared" si="57"/>
        <v>#DIV/0!</v>
      </c>
      <c r="N147" s="21" t="e">
        <f t="shared" si="57"/>
        <v>#DIV/0!</v>
      </c>
      <c r="O147" s="21" t="e">
        <f t="shared" si="57"/>
        <v>#DIV/0!</v>
      </c>
      <c r="P147" s="21" t="e">
        <f t="shared" si="57"/>
        <v>#DIV/0!</v>
      </c>
      <c r="Q147" s="21" t="e">
        <f t="shared" si="57"/>
        <v>#DIV/0!</v>
      </c>
      <c r="R147" s="21" t="e">
        <f t="shared" si="57"/>
        <v>#DIV/0!</v>
      </c>
      <c r="S147" s="21" t="e">
        <f t="shared" si="57"/>
        <v>#DIV/0!</v>
      </c>
      <c r="T147" s="24" t="e">
        <f>'ModelParams Lw'!$B$3+'ModelParams Lw'!$B$4*LOG10($B147/3600/(PI()/4*($D147/1000)^2))+'ModelParams Lw'!$B$5*LOG10(2*$H147/(1.2*($B147/3600/(PI()/4*($D147/1000)^2))^2))+10*LOG10($D147/1000)+L147</f>
        <v>#DIV/0!</v>
      </c>
      <c r="U147" s="24" t="e">
        <f>'ModelParams Lw'!$B$3+'ModelParams Lw'!$B$4*LOG10($B147/3600/(PI()/4*($D147/1000)^2))+'ModelParams Lw'!$B$5*LOG10(2*$H147/(1.2*($B147/3600/(PI()/4*($D147/1000)^2))^2))+10*LOG10($D147/1000)+M147</f>
        <v>#DIV/0!</v>
      </c>
      <c r="V147" s="24" t="e">
        <f>'ModelParams Lw'!$B$3+'ModelParams Lw'!$B$4*LOG10($B147/3600/(PI()/4*($D147/1000)^2))+'ModelParams Lw'!$B$5*LOG10(2*$H147/(1.2*($B147/3600/(PI()/4*($D147/1000)^2))^2))+10*LOG10($D147/1000)+N147</f>
        <v>#DIV/0!</v>
      </c>
      <c r="W147" s="24" t="e">
        <f>'ModelParams Lw'!$B$3+'ModelParams Lw'!$B$4*LOG10($B147/3600/(PI()/4*($D147/1000)^2))+'ModelParams Lw'!$B$5*LOG10(2*$H147/(1.2*($B147/3600/(PI()/4*($D147/1000)^2))^2))+10*LOG10($D147/1000)+O147</f>
        <v>#DIV/0!</v>
      </c>
      <c r="X147" s="24" t="e">
        <f>'ModelParams Lw'!$B$3+'ModelParams Lw'!$B$4*LOG10($B147/3600/(PI()/4*($D147/1000)^2))+'ModelParams Lw'!$B$5*LOG10(2*$H147/(1.2*($B147/3600/(PI()/4*($D147/1000)^2))^2))+10*LOG10($D147/1000)+P147</f>
        <v>#DIV/0!</v>
      </c>
      <c r="Y147" s="24" t="e">
        <f>'ModelParams Lw'!$B$3+'ModelParams Lw'!$B$4*LOG10($B147/3600/(PI()/4*($D147/1000)^2))+'ModelParams Lw'!$B$5*LOG10(2*$H147/(1.2*($B147/3600/(PI()/4*($D147/1000)^2))^2))+10*LOG10($D147/1000)+Q147</f>
        <v>#DIV/0!</v>
      </c>
      <c r="Z147" s="24" t="e">
        <f>'ModelParams Lw'!$B$3+'ModelParams Lw'!$B$4*LOG10($B147/3600/(PI()/4*($D147/1000)^2))+'ModelParams Lw'!$B$5*LOG10(2*$H147/(1.2*($B147/3600/(PI()/4*($D147/1000)^2))^2))+10*LOG10($D147/1000)+R147</f>
        <v>#DIV/0!</v>
      </c>
      <c r="AA147" s="24" t="e">
        <f>'ModelParams Lw'!$B$3+'ModelParams Lw'!$B$4*LOG10($B147/3600/(PI()/4*($D147/1000)^2))+'ModelParams Lw'!$B$5*LOG10(2*$H147/(1.2*($B147/3600/(PI()/4*($D147/1000)^2))^2))+10*LOG10($D147/1000)+S147</f>
        <v>#DIV/0!</v>
      </c>
      <c r="AB147" s="24" t="e">
        <f>10*LOG10(IF(T147="",0,POWER(10,((T147+'ModelParams Lw'!$O$4)/10))) +IF(U147="",0,POWER(10,((U147+'ModelParams Lw'!$P$4)/10))) +IF(V147="",0,POWER(10,((V147+'ModelParams Lw'!$Q$4)/10))) +IF(W147="",0,POWER(10,((W147+'ModelParams Lw'!$R$4)/10))) +IF(X147="",0,POWER(10,((X147+'ModelParams Lw'!$S$4)/10))) +IF(Y147="",0,POWER(10,((Y147+'ModelParams Lw'!$T$4)/10))) +IF(Z147="",0,POWER(10,((Z147+'ModelParams Lw'!$U$4)/10)))+IF(AA147="",0,POWER(10,((AA147+'ModelParams Lw'!$V$4)/10))))</f>
        <v>#DIV/0!</v>
      </c>
      <c r="AC147" s="24" t="e">
        <f t="shared" si="71"/>
        <v>#DIV/0!</v>
      </c>
      <c r="AD147" s="24" t="e">
        <f>(T147-'ModelParams Lw'!O$10)/'ModelParams Lw'!O$11</f>
        <v>#DIV/0!</v>
      </c>
      <c r="AE147" s="24" t="e">
        <f>(U147-'ModelParams Lw'!P$10)/'ModelParams Lw'!P$11</f>
        <v>#DIV/0!</v>
      </c>
      <c r="AF147" s="24" t="e">
        <f>(V147-'ModelParams Lw'!Q$10)/'ModelParams Lw'!Q$11</f>
        <v>#DIV/0!</v>
      </c>
      <c r="AG147" s="24" t="e">
        <f>(W147-'ModelParams Lw'!R$10)/'ModelParams Lw'!R$11</f>
        <v>#DIV/0!</v>
      </c>
      <c r="AH147" s="24" t="e">
        <f>(X147-'ModelParams Lw'!S$10)/'ModelParams Lw'!S$11</f>
        <v>#DIV/0!</v>
      </c>
      <c r="AI147" s="24" t="e">
        <f>(Y147-'ModelParams Lw'!T$10)/'ModelParams Lw'!T$11</f>
        <v>#DIV/0!</v>
      </c>
      <c r="AJ147" s="24" t="e">
        <f>(Z147-'ModelParams Lw'!U$10)/'ModelParams Lw'!U$11</f>
        <v>#DIV/0!</v>
      </c>
      <c r="AK147" s="24" t="e">
        <f>(AA147-'ModelParams Lw'!V$10)/'ModelParams Lw'!V$11</f>
        <v>#DIV/0!</v>
      </c>
      <c r="AL147" s="24" t="e">
        <f t="shared" si="72"/>
        <v>#DIV/0!</v>
      </c>
      <c r="AM147" s="24" t="e">
        <f>LOOKUP($G147,SilencerParams!$E$3:$E$98,SilencerParams!K$3:K$98)</f>
        <v>#DIV/0!</v>
      </c>
      <c r="AN147" s="24" t="e">
        <f>LOOKUP($G147,SilencerParams!$E$3:$E$98,SilencerParams!L$3:L$98)</f>
        <v>#DIV/0!</v>
      </c>
      <c r="AO147" s="24" t="e">
        <f>LOOKUP($G147,SilencerParams!$E$3:$E$98,SilencerParams!M$3:M$98)</f>
        <v>#DIV/0!</v>
      </c>
      <c r="AP147" s="24" t="e">
        <f>LOOKUP($G147,SilencerParams!$E$3:$E$98,SilencerParams!N$3:N$98)</f>
        <v>#DIV/0!</v>
      </c>
      <c r="AQ147" s="24" t="e">
        <f>LOOKUP($G147,SilencerParams!$E$3:$E$98,SilencerParams!O$3:O$98)</f>
        <v>#DIV/0!</v>
      </c>
      <c r="AR147" s="24" t="e">
        <f>LOOKUP($G147,SilencerParams!$E$3:$E$98,SilencerParams!P$3:P$98)</f>
        <v>#DIV/0!</v>
      </c>
      <c r="AS147" s="24" t="e">
        <f>LOOKUP($G147,SilencerParams!$E$3:$E$98,SilencerParams!Q$3:Q$98)</f>
        <v>#DIV/0!</v>
      </c>
      <c r="AT147" s="24" t="e">
        <f>LOOKUP($G147,SilencerParams!$E$3:$E$98,SilencerParams!R$3:R$98)</f>
        <v>#DIV/0!</v>
      </c>
      <c r="AU147" s="151" t="e">
        <f>LOOKUP($G147,SilencerParams!$E$3:$E$98,SilencerParams!S$3:S$98)</f>
        <v>#DIV/0!</v>
      </c>
      <c r="AV147" s="151" t="e">
        <f>LOOKUP($G147,SilencerParams!$E$3:$E$98,SilencerParams!T$3:T$98)</f>
        <v>#DIV/0!</v>
      </c>
      <c r="AW147" s="151" t="e">
        <f>LOOKUP($G147,SilencerParams!$E$3:$E$98,SilencerParams!U$3:U$98)</f>
        <v>#DIV/0!</v>
      </c>
      <c r="AX147" s="151" t="e">
        <f>LOOKUP($G147,SilencerParams!$E$3:$E$98,SilencerParams!V$3:V$98)</f>
        <v>#DIV/0!</v>
      </c>
      <c r="AY147" s="151" t="e">
        <f>LOOKUP($G147,SilencerParams!$E$3:$E$98,SilencerParams!W$3:W$98)</f>
        <v>#DIV/0!</v>
      </c>
      <c r="AZ147" s="151" t="e">
        <f>LOOKUP($G147,SilencerParams!$E$3:$E$98,SilencerParams!X$3:X$98)</f>
        <v>#DIV/0!</v>
      </c>
      <c r="BA147" s="151" t="e">
        <f>LOOKUP($G147,SilencerParams!$E$3:$E$98,SilencerParams!Y$3:Y$98)</f>
        <v>#DIV/0!</v>
      </c>
      <c r="BB147" s="151" t="e">
        <f>LOOKUP($G147,SilencerParams!$E$3:$E$98,SilencerParams!Z$3:Z$98)</f>
        <v>#DIV/0!</v>
      </c>
      <c r="BC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S$3:S$98)</f>
        <v>#DIV/0!</v>
      </c>
      <c r="BD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T$3:T$98)</f>
        <v>#DIV/0!</v>
      </c>
      <c r="BE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U$3:U$98)</f>
        <v>#DIV/0!</v>
      </c>
      <c r="BF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V$3:V$98)</f>
        <v>#DIV/0!</v>
      </c>
      <c r="BG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W$3:W$98)</f>
        <v>#DIV/0!</v>
      </c>
      <c r="BH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X$3:X$98)</f>
        <v>#DIV/0!</v>
      </c>
      <c r="BI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Y$3:Y$98)</f>
        <v>#DIV/0!</v>
      </c>
      <c r="BJ147" s="151" t="e">
        <f>LOOKUP(IF(MROUND($AL147,2)&lt;=$AL147,CONCATENATE($D147,IF($F147&gt;=1000,$F147,CONCATENATE(0,$F147)),CONCATENATE(0,MROUND($AL147,2)+2)),CONCATENATE($D147,IF($F147&gt;=1000,$F147,CONCATENATE(0,$F147)),CONCATENATE(0,MROUND($AL147,2)-2))),SilencerParams!$E$3:$E$98,SilencerParams!Z$3:Z$98)</f>
        <v>#DIV/0!</v>
      </c>
      <c r="BK147" s="151" t="e">
        <f>IF($AL147&lt;2,LOOKUP(CONCATENATE($D147,IF($E147&gt;=1000,$E147,CONCATENATE(0,$E147)),"02"),SilencerParams!$E$3:$E$98,SilencerParams!S$3:S$98)/(LOG10(2)-LOG10(0.0001))*(LOG10($AL147)-LOG10(0.0001)),(BC147-AU147)/(LOG10(IF(MROUND($AL147,2)&lt;=$AL147,MROUND($AL147,2)+2,MROUND($AL147,2)-2))-LOG10(MROUND($AL147,2)))*(LOG10($AL147)-LOG10(MROUND($AL147,2)))+AU147)</f>
        <v>#DIV/0!</v>
      </c>
      <c r="BL147" s="151" t="e">
        <f>IF($AL147&lt;2,LOOKUP(CONCATENATE($D147,IF($E147&gt;=1000,$E147,CONCATENATE(0,$E147)),"02"),SilencerParams!$E$3:$E$98,SilencerParams!T$3:T$98)/(LOG10(2)-LOG10(0.0001))*(LOG10($AL147)-LOG10(0.0001)),(BD147-AV147)/(LOG10(IF(MROUND($AL147,2)&lt;=$AL147,MROUND($AL147,2)+2,MROUND($AL147,2)-2))-LOG10(MROUND($AL147,2)))*(LOG10($AL147)-LOG10(MROUND($AL147,2)))+AV147)</f>
        <v>#DIV/0!</v>
      </c>
      <c r="BM147" s="151" t="e">
        <f>IF($AL147&lt;2,LOOKUP(CONCATENATE($D147,IF($E147&gt;=1000,$E147,CONCATENATE(0,$E147)),"02"),SilencerParams!$E$3:$E$98,SilencerParams!U$3:U$98)/(LOG10(2)-LOG10(0.0001))*(LOG10($AL147)-LOG10(0.0001)),(BE147-AW147)/(LOG10(IF(MROUND($AL147,2)&lt;=$AL147,MROUND($AL147,2)+2,MROUND($AL147,2)-2))-LOG10(MROUND($AL147,2)))*(LOG10($AL147)-LOG10(MROUND($AL147,2)))+AW147)</f>
        <v>#DIV/0!</v>
      </c>
      <c r="BN147" s="151" t="e">
        <f>IF($AL147&lt;2,LOOKUP(CONCATENATE($D147,IF($E147&gt;=1000,$E147,CONCATENATE(0,$E147)),"02"),SilencerParams!$E$3:$E$98,SilencerParams!V$3:V$98)/(LOG10(2)-LOG10(0.0001))*(LOG10($AL147)-LOG10(0.0001)),(BF147-AX147)/(LOG10(IF(MROUND($AL147,2)&lt;=$AL147,MROUND($AL147,2)+2,MROUND($AL147,2)-2))-LOG10(MROUND($AL147,2)))*(LOG10($AL147)-LOG10(MROUND($AL147,2)))+AX147)</f>
        <v>#DIV/0!</v>
      </c>
      <c r="BO147" s="151" t="e">
        <f>IF($AL147&lt;2,LOOKUP(CONCATENATE($D147,IF($E147&gt;=1000,$E147,CONCATENATE(0,$E147)),"02"),SilencerParams!$E$3:$E$98,SilencerParams!W$3:W$98)/(LOG10(2)-LOG10(0.0001))*(LOG10($AL147)-LOG10(0.0001)),(BG147-AY147)/(LOG10(IF(MROUND($AL147,2)&lt;=$AL147,MROUND($AL147,2)+2,MROUND($AL147,2)-2))-LOG10(MROUND($AL147,2)))*(LOG10($AL147)-LOG10(MROUND($AL147,2)))+AY147)</f>
        <v>#DIV/0!</v>
      </c>
      <c r="BP147" s="151" t="e">
        <f>IF($AL147&lt;2,LOOKUP(CONCATENATE($D147,IF($E147&gt;=1000,$E147,CONCATENATE(0,$E147)),"02"),SilencerParams!$E$3:$E$98,SilencerParams!X$3:X$98)/(LOG10(2)-LOG10(0.0001))*(LOG10($AL147)-LOG10(0.0001)),(BH147-AZ147)/(LOG10(IF(MROUND($AL147,2)&lt;=$AL147,MROUND($AL147,2)+2,MROUND($AL147,2)-2))-LOG10(MROUND($AL147,2)))*(LOG10($AL147)-LOG10(MROUND($AL147,2)))+AZ147)</f>
        <v>#DIV/0!</v>
      </c>
      <c r="BQ147" s="151" t="e">
        <f>IF($AL147&lt;2,LOOKUP(CONCATENATE($D147,IF($E147&gt;=1000,$E147,CONCATENATE(0,$E147)),"02"),SilencerParams!$E$3:$E$98,SilencerParams!Y$3:Y$98)/(LOG10(2)-LOG10(0.0001))*(LOG10($AL147)-LOG10(0.0001)),(BI147-BA147)/(LOG10(IF(MROUND($AL147,2)&lt;=$AL147,MROUND($AL147,2)+2,MROUND($AL147,2)-2))-LOG10(MROUND($AL147,2)))*(LOG10($AL147)-LOG10(MROUND($AL147,2)))+BA147)</f>
        <v>#DIV/0!</v>
      </c>
      <c r="BR147" s="151" t="e">
        <f>IF($AL147&lt;2,LOOKUP(CONCATENATE($D147,IF($E147&gt;=1000,$E147,CONCATENATE(0,$E147)),"02"),SilencerParams!$E$3:$E$98,SilencerParams!Z$3:Z$98)/(LOG10(2)-LOG10(0.0001))*(LOG10($AL147)-LOG10(0.0001)),(BJ147-BB147)/(LOG10(IF(MROUND($AL147,2)&lt;=$AL147,MROUND($AL147,2)+2,MROUND($AL147,2)-2))-LOG10(MROUND($AL147,2)))*(LOG10($AL147)-LOG10(MROUND($AL147,2)))+BB147)</f>
        <v>#DIV/0!</v>
      </c>
      <c r="BS147" s="24" t="e">
        <f t="shared" si="73"/>
        <v>#DIV/0!</v>
      </c>
      <c r="BT147" s="24" t="e">
        <f t="shared" si="74"/>
        <v>#DIV/0!</v>
      </c>
      <c r="BU147" s="24" t="e">
        <f t="shared" si="75"/>
        <v>#DIV/0!</v>
      </c>
      <c r="BV147" s="24" t="e">
        <f t="shared" si="76"/>
        <v>#DIV/0!</v>
      </c>
      <c r="BW147" s="24" t="e">
        <f t="shared" si="77"/>
        <v>#DIV/0!</v>
      </c>
      <c r="BX147" s="24" t="e">
        <f t="shared" si="78"/>
        <v>#DIV/0!</v>
      </c>
      <c r="BY147" s="24" t="e">
        <f t="shared" si="79"/>
        <v>#DIV/0!</v>
      </c>
      <c r="BZ147" s="24" t="e">
        <f t="shared" si="80"/>
        <v>#DIV/0!</v>
      </c>
      <c r="CA147" s="24" t="e">
        <f>10*LOG10(IF(BS147="",0,POWER(10,((BS147+'ModelParams Lw'!$O$4)/10))) +IF(BT147="",0,POWER(10,((BT147+'ModelParams Lw'!$P$4)/10))) +IF(BU147="",0,POWER(10,((BU147+'ModelParams Lw'!$Q$4)/10))) +IF(BV147="",0,POWER(10,((BV147+'ModelParams Lw'!$R$4)/10))) +IF(BW147="",0,POWER(10,((BW147+'ModelParams Lw'!$S$4)/10))) +IF(BX147="",0,POWER(10,((BX147+'ModelParams Lw'!$T$4)/10))) +IF(BY147="",0,POWER(10,((BY147+'ModelParams Lw'!$U$4)/10)))+IF(BZ147="",0,POWER(10,((BZ147+'ModelParams Lw'!$V$4)/10))))</f>
        <v>#DIV/0!</v>
      </c>
      <c r="CB147" s="24" t="e">
        <f t="shared" si="81"/>
        <v>#DIV/0!</v>
      </c>
      <c r="CC147" s="24" t="e">
        <f>(BS147-'ModelParams Lw'!O$10)/'ModelParams Lw'!O$11</f>
        <v>#DIV/0!</v>
      </c>
      <c r="CD147" s="24" t="e">
        <f>(BT147-'ModelParams Lw'!P$10)/'ModelParams Lw'!P$11</f>
        <v>#DIV/0!</v>
      </c>
      <c r="CE147" s="24" t="e">
        <f>(BU147-'ModelParams Lw'!Q$10)/'ModelParams Lw'!Q$11</f>
        <v>#DIV/0!</v>
      </c>
      <c r="CF147" s="24" t="e">
        <f>(BV147-'ModelParams Lw'!R$10)/'ModelParams Lw'!R$11</f>
        <v>#DIV/0!</v>
      </c>
      <c r="CG147" s="24" t="e">
        <f>(BW147-'ModelParams Lw'!S$10)/'ModelParams Lw'!S$11</f>
        <v>#DIV/0!</v>
      </c>
      <c r="CH147" s="24" t="e">
        <f>(BX147-'ModelParams Lw'!T$10)/'ModelParams Lw'!T$11</f>
        <v>#DIV/0!</v>
      </c>
      <c r="CI147" s="24" t="e">
        <f>(BY147-'ModelParams Lw'!U$10)/'ModelParams Lw'!U$11</f>
        <v>#DIV/0!</v>
      </c>
      <c r="CJ147" s="24" t="e">
        <f>(BZ147-'ModelParams Lw'!V$10)/'ModelParams Lw'!V$11</f>
        <v>#DIV/0!</v>
      </c>
      <c r="CK147" s="24">
        <f>IF(Calcul!$E152="SW",'ModelParams Lw'!C$18+'ModelParams Lw'!C$19*LOG(CK$3)+'ModelParams Lw'!C$20*(PI()/4*($D147/1000)^2),IF('ModelParams Lw'!C$21+'ModelParams Lw'!C$22*LOG(CK$3)+'ModelParams Lw'!C$23*(PI()/4*($D147/1000)^2)&lt;'ModelParams Lw'!C$18+'ModelParams Lw'!C$19*LOG(CK$3)+'ModelParams Lw'!C$20*(PI()/4*($D147/1000)^2),'ModelParams Lw'!C$18+'ModelParams Lw'!C$19*LOG(CK$3)+'ModelParams Lw'!C$20*(PI()/4*($D147/1000)^2),'ModelParams Lw'!C$21+'ModelParams Lw'!C$22*LOG(CK$3)+'ModelParams Lw'!C$23*(PI()/4*($D147/1000)^2)))</f>
        <v>31.246735224896717</v>
      </c>
      <c r="CL147" s="24">
        <f>IF(Calcul!$E152="SW",'ModelParams Lw'!D$18+'ModelParams Lw'!D$19*LOG(CL$3)+'ModelParams Lw'!D$20*(PI()/4*($D147/1000)^2),IF('ModelParams Lw'!D$21+'ModelParams Lw'!D$22*LOG(CL$3)+'ModelParams Lw'!D$23*(PI()/4*($D147/1000)^2)&lt;'ModelParams Lw'!D$18+'ModelParams Lw'!D$19*LOG(CL$3)+'ModelParams Lw'!D$20*(PI()/4*($D147/1000)^2),'ModelParams Lw'!D$18+'ModelParams Lw'!D$19*LOG(CL$3)+'ModelParams Lw'!D$20*(PI()/4*($D147/1000)^2),'ModelParams Lw'!D$21+'ModelParams Lw'!D$22*LOG(CL$3)+'ModelParams Lw'!D$23*(PI()/4*($D147/1000)^2)))</f>
        <v>39.203910379364636</v>
      </c>
      <c r="CM147" s="24">
        <f>IF(Calcul!$E152="SW",'ModelParams Lw'!E$18+'ModelParams Lw'!E$19*LOG(CM$3)+'ModelParams Lw'!E$20*(PI()/4*($D147/1000)^2),IF('ModelParams Lw'!E$21+'ModelParams Lw'!E$22*LOG(CM$3)+'ModelParams Lw'!E$23*(PI()/4*($D147/1000)^2)&lt;'ModelParams Lw'!E$18+'ModelParams Lw'!E$19*LOG(CM$3)+'ModelParams Lw'!E$20*(PI()/4*($D147/1000)^2),'ModelParams Lw'!E$18+'ModelParams Lw'!E$19*LOG(CM$3)+'ModelParams Lw'!E$20*(PI()/4*($D147/1000)^2),'ModelParams Lw'!E$21+'ModelParams Lw'!E$22*LOG(CM$3)+'ModelParams Lw'!E$23*(PI()/4*($D147/1000)^2)))</f>
        <v>38.761096154158118</v>
      </c>
      <c r="CN147" s="24">
        <f>IF(Calcul!$E152="SW",'ModelParams Lw'!F$18+'ModelParams Lw'!F$19*LOG(CN$3)+'ModelParams Lw'!F$20*(PI()/4*($D147/1000)^2),IF('ModelParams Lw'!F$21+'ModelParams Lw'!F$22*LOG(CN$3)+'ModelParams Lw'!F$23*(PI()/4*($D147/1000)^2)&lt;'ModelParams Lw'!F$18+'ModelParams Lw'!F$19*LOG(CN$3)+'ModelParams Lw'!F$20*(PI()/4*($D147/1000)^2),'ModelParams Lw'!F$18+'ModelParams Lw'!F$19*LOG(CN$3)+'ModelParams Lw'!F$20*(PI()/4*($D147/1000)^2),'ModelParams Lw'!F$21+'ModelParams Lw'!F$22*LOG(CN$3)+'ModelParams Lw'!F$23*(PI()/4*($D147/1000)^2)))</f>
        <v>42.457901012674256</v>
      </c>
      <c r="CO147" s="24">
        <f>IF(Calcul!$E152="SW",'ModelParams Lw'!G$18+'ModelParams Lw'!G$19*LOG(CO$3)+'ModelParams Lw'!G$20*(PI()/4*($D147/1000)^2),IF('ModelParams Lw'!G$21+'ModelParams Lw'!G$22*LOG(CO$3)+'ModelParams Lw'!G$23*(PI()/4*($D147/1000)^2)&lt;'ModelParams Lw'!G$18+'ModelParams Lw'!G$19*LOG(CO$3)+'ModelParams Lw'!G$20*(PI()/4*($D147/1000)^2),'ModelParams Lw'!G$18+'ModelParams Lw'!G$19*LOG(CO$3)+'ModelParams Lw'!G$20*(PI()/4*($D147/1000)^2),'ModelParams Lw'!G$21+'ModelParams Lw'!G$22*LOG(CO$3)+'ModelParams Lw'!G$23*(PI()/4*($D147/1000)^2)))</f>
        <v>39.983812335865188</v>
      </c>
      <c r="CP147" s="24">
        <f>IF(Calcul!$E152="SW",'ModelParams Lw'!H$18+'ModelParams Lw'!H$19*LOG(CP$3)+'ModelParams Lw'!H$20*(PI()/4*($D147/1000)^2),IF('ModelParams Lw'!H$21+'ModelParams Lw'!H$22*LOG(CP$3)+'ModelParams Lw'!H$23*(PI()/4*($D147/1000)^2)&lt;'ModelParams Lw'!H$18+'ModelParams Lw'!H$19*LOG(CP$3)+'ModelParams Lw'!H$20*(PI()/4*($D147/1000)^2),'ModelParams Lw'!H$18+'ModelParams Lw'!H$19*LOG(CP$3)+'ModelParams Lw'!H$20*(PI()/4*($D147/1000)^2),'ModelParams Lw'!H$21+'ModelParams Lw'!H$22*LOG(CP$3)+'ModelParams Lw'!H$23*(PI()/4*($D147/1000)^2)))</f>
        <v>40.306137042572608</v>
      </c>
      <c r="CQ147" s="24">
        <f>IF(Calcul!$E152="SW",'ModelParams Lw'!I$18+'ModelParams Lw'!I$19*LOG(CQ$3)+'ModelParams Lw'!I$20*(PI()/4*($D147/1000)^2),IF('ModelParams Lw'!I$21+'ModelParams Lw'!I$22*LOG(CQ$3)+'ModelParams Lw'!I$23*(PI()/4*($D147/1000)^2)&lt;'ModelParams Lw'!I$18+'ModelParams Lw'!I$19*LOG(CQ$3)+'ModelParams Lw'!I$20*(PI()/4*($D147/1000)^2),'ModelParams Lw'!I$18+'ModelParams Lw'!I$19*LOG(CQ$3)+'ModelParams Lw'!I$20*(PI()/4*($D147/1000)^2),'ModelParams Lw'!I$21+'ModelParams Lw'!I$22*LOG(CQ$3)+'ModelParams Lw'!I$23*(PI()/4*($D147/1000)^2)))</f>
        <v>35.604370798776131</v>
      </c>
      <c r="CR147" s="24">
        <f>IF(Calcul!$E152="SW",'ModelParams Lw'!J$18+'ModelParams Lw'!J$19*LOG(CR$3)+'ModelParams Lw'!J$20*(PI()/4*($D147/1000)^2),IF('ModelParams Lw'!J$21+'ModelParams Lw'!J$22*LOG(CR$3)+'ModelParams Lw'!J$23*(PI()/4*($D147/1000)^2)&lt;'ModelParams Lw'!J$18+'ModelParams Lw'!J$19*LOG(CR$3)+'ModelParams Lw'!J$20*(PI()/4*($D147/1000)^2),'ModelParams Lw'!J$18+'ModelParams Lw'!J$19*LOG(CR$3)+'ModelParams Lw'!J$20*(PI()/4*($D147/1000)^2),'ModelParams Lw'!J$21+'ModelParams Lw'!J$22*LOG(CR$3)+'ModelParams Lw'!J$23*(PI()/4*($D147/1000)^2)))</f>
        <v>26.405199060578074</v>
      </c>
      <c r="CS147" s="24" t="e">
        <f t="shared" si="58"/>
        <v>#DIV/0!</v>
      </c>
      <c r="CT147" s="24" t="e">
        <f t="shared" si="59"/>
        <v>#DIV/0!</v>
      </c>
      <c r="CU147" s="24" t="e">
        <f t="shared" si="60"/>
        <v>#DIV/0!</v>
      </c>
      <c r="CV147" s="24" t="e">
        <f t="shared" si="61"/>
        <v>#DIV/0!</v>
      </c>
      <c r="CW147" s="24" t="e">
        <f t="shared" si="62"/>
        <v>#DIV/0!</v>
      </c>
      <c r="CX147" s="24" t="e">
        <f t="shared" si="63"/>
        <v>#DIV/0!</v>
      </c>
      <c r="CY147" s="24" t="e">
        <f t="shared" si="64"/>
        <v>#DIV/0!</v>
      </c>
      <c r="CZ147" s="24" t="e">
        <f t="shared" si="65"/>
        <v>#DIV/0!</v>
      </c>
      <c r="DA147" s="24" t="e">
        <f>10*LOG10(IF(CS147="",0,POWER(10,((CS147+'ModelParams Lw'!$O$4)/10))) +IF(CT147="",0,POWER(10,((CT147+'ModelParams Lw'!$P$4)/10))) +IF(CU147="",0,POWER(10,((CU147+'ModelParams Lw'!$Q$4)/10))) +IF(CV147="",0,POWER(10,((CV147+'ModelParams Lw'!$R$4)/10))) +IF(CW147="",0,POWER(10,((CW147+'ModelParams Lw'!$S$4)/10))) +IF(CX147="",0,POWER(10,((CX147+'ModelParams Lw'!$T$4)/10))) +IF(CY147="",0,POWER(10,((CY147+'ModelParams Lw'!$U$4)/10)))+IF(CZ147="",0,POWER(10,((CZ147+'ModelParams Lw'!$V$4)/10))))</f>
        <v>#DIV/0!</v>
      </c>
      <c r="DB147" s="24" t="e">
        <f t="shared" si="82"/>
        <v>#DIV/0!</v>
      </c>
      <c r="DC147" s="24" t="e">
        <f>(CS147-'ModelParams Lw'!$O$10)/'ModelParams Lw'!$O$11</f>
        <v>#DIV/0!</v>
      </c>
      <c r="DD147" s="24" t="e">
        <f>(CT147-'ModelParams Lw'!$P$10)/'ModelParams Lw'!$P$11</f>
        <v>#DIV/0!</v>
      </c>
      <c r="DE147" s="24" t="e">
        <f>(CU147-'ModelParams Lw'!$Q$10)/'ModelParams Lw'!$Q$11</f>
        <v>#DIV/0!</v>
      </c>
      <c r="DF147" s="24" t="e">
        <f>(CV147-'ModelParams Lw'!$R$10)/'ModelParams Lw'!$R$11</f>
        <v>#DIV/0!</v>
      </c>
      <c r="DG147" s="24" t="e">
        <f>(CW147-'ModelParams Lw'!$S$10)/'ModelParams Lw'!$S$11</f>
        <v>#DIV/0!</v>
      </c>
      <c r="DH147" s="24" t="e">
        <f>(CX147-'ModelParams Lw'!$T$10)/'ModelParams Lw'!$T$11</f>
        <v>#DIV/0!</v>
      </c>
      <c r="DI147" s="24" t="e">
        <f>(CY147-'ModelParams Lw'!$U$10)/'ModelParams Lw'!$U$11</f>
        <v>#DIV/0!</v>
      </c>
      <c r="DJ147" s="24" t="e">
        <f>(CZ147-'ModelParams Lw'!$V$10)/'ModelParams Lw'!$V$11</f>
        <v>#DIV/0!</v>
      </c>
    </row>
    <row r="148" spans="1:114">
      <c r="A148" s="12">
        <f>Calcul!B150</f>
        <v>0</v>
      </c>
      <c r="B148" s="12">
        <f t="shared" si="66"/>
        <v>0</v>
      </c>
      <c r="C148" s="12">
        <f>Calcul!C150</f>
        <v>0</v>
      </c>
      <c r="D148" s="12">
        <f>Calcul!D153</f>
        <v>0</v>
      </c>
      <c r="E148" s="12">
        <f t="shared" si="67"/>
        <v>400</v>
      </c>
      <c r="F148" s="12">
        <f t="shared" si="68"/>
        <v>900</v>
      </c>
      <c r="G148" s="12" t="e">
        <f t="shared" si="69"/>
        <v>#DIV/0!</v>
      </c>
      <c r="H148" s="24" t="e">
        <f t="shared" si="70"/>
        <v>#DIV/0!</v>
      </c>
      <c r="I148" s="24">
        <f>'ModelParams Lw'!$B$6*EXP('ModelParams Lw'!$C$6*D148)</f>
        <v>-0.98585217513044054</v>
      </c>
      <c r="J148" s="24">
        <f>'ModelParams Lw'!$B$7*D148^2+'ModelParams Lw'!$C$7*D148+'ModelParams Lw'!$D$7</f>
        <v>-7.1</v>
      </c>
      <c r="K148" s="24">
        <f>'ModelParams Lw'!$B$8*D148^2+'ModelParams Lw'!$C$8*D148+'ModelParams Lw'!$D$8</f>
        <v>46.485999999999997</v>
      </c>
      <c r="L148" s="21" t="e">
        <f t="shared" si="83"/>
        <v>#DIV/0!</v>
      </c>
      <c r="M148" s="21" t="e">
        <f t="shared" si="57"/>
        <v>#DIV/0!</v>
      </c>
      <c r="N148" s="21" t="e">
        <f t="shared" si="57"/>
        <v>#DIV/0!</v>
      </c>
      <c r="O148" s="21" t="e">
        <f t="shared" si="57"/>
        <v>#DIV/0!</v>
      </c>
      <c r="P148" s="21" t="e">
        <f t="shared" si="57"/>
        <v>#DIV/0!</v>
      </c>
      <c r="Q148" s="21" t="e">
        <f t="shared" si="57"/>
        <v>#DIV/0!</v>
      </c>
      <c r="R148" s="21" t="e">
        <f t="shared" si="57"/>
        <v>#DIV/0!</v>
      </c>
      <c r="S148" s="21" t="e">
        <f t="shared" si="57"/>
        <v>#DIV/0!</v>
      </c>
      <c r="T148" s="24" t="e">
        <f>'ModelParams Lw'!$B$3+'ModelParams Lw'!$B$4*LOG10($B148/3600/(PI()/4*($D148/1000)^2))+'ModelParams Lw'!$B$5*LOG10(2*$H148/(1.2*($B148/3600/(PI()/4*($D148/1000)^2))^2))+10*LOG10($D148/1000)+L148</f>
        <v>#DIV/0!</v>
      </c>
      <c r="U148" s="24" t="e">
        <f>'ModelParams Lw'!$B$3+'ModelParams Lw'!$B$4*LOG10($B148/3600/(PI()/4*($D148/1000)^2))+'ModelParams Lw'!$B$5*LOG10(2*$H148/(1.2*($B148/3600/(PI()/4*($D148/1000)^2))^2))+10*LOG10($D148/1000)+M148</f>
        <v>#DIV/0!</v>
      </c>
      <c r="V148" s="24" t="e">
        <f>'ModelParams Lw'!$B$3+'ModelParams Lw'!$B$4*LOG10($B148/3600/(PI()/4*($D148/1000)^2))+'ModelParams Lw'!$B$5*LOG10(2*$H148/(1.2*($B148/3600/(PI()/4*($D148/1000)^2))^2))+10*LOG10($D148/1000)+N148</f>
        <v>#DIV/0!</v>
      </c>
      <c r="W148" s="24" t="e">
        <f>'ModelParams Lw'!$B$3+'ModelParams Lw'!$B$4*LOG10($B148/3600/(PI()/4*($D148/1000)^2))+'ModelParams Lw'!$B$5*LOG10(2*$H148/(1.2*($B148/3600/(PI()/4*($D148/1000)^2))^2))+10*LOG10($D148/1000)+O148</f>
        <v>#DIV/0!</v>
      </c>
      <c r="X148" s="24" t="e">
        <f>'ModelParams Lw'!$B$3+'ModelParams Lw'!$B$4*LOG10($B148/3600/(PI()/4*($D148/1000)^2))+'ModelParams Lw'!$B$5*LOG10(2*$H148/(1.2*($B148/3600/(PI()/4*($D148/1000)^2))^2))+10*LOG10($D148/1000)+P148</f>
        <v>#DIV/0!</v>
      </c>
      <c r="Y148" s="24" t="e">
        <f>'ModelParams Lw'!$B$3+'ModelParams Lw'!$B$4*LOG10($B148/3600/(PI()/4*($D148/1000)^2))+'ModelParams Lw'!$B$5*LOG10(2*$H148/(1.2*($B148/3600/(PI()/4*($D148/1000)^2))^2))+10*LOG10($D148/1000)+Q148</f>
        <v>#DIV/0!</v>
      </c>
      <c r="Z148" s="24" t="e">
        <f>'ModelParams Lw'!$B$3+'ModelParams Lw'!$B$4*LOG10($B148/3600/(PI()/4*($D148/1000)^2))+'ModelParams Lw'!$B$5*LOG10(2*$H148/(1.2*($B148/3600/(PI()/4*($D148/1000)^2))^2))+10*LOG10($D148/1000)+R148</f>
        <v>#DIV/0!</v>
      </c>
      <c r="AA148" s="24" t="e">
        <f>'ModelParams Lw'!$B$3+'ModelParams Lw'!$B$4*LOG10($B148/3600/(PI()/4*($D148/1000)^2))+'ModelParams Lw'!$B$5*LOG10(2*$H148/(1.2*($B148/3600/(PI()/4*($D148/1000)^2))^2))+10*LOG10($D148/1000)+S148</f>
        <v>#DIV/0!</v>
      </c>
      <c r="AB148" s="24" t="e">
        <f>10*LOG10(IF(T148="",0,POWER(10,((T148+'ModelParams Lw'!$O$4)/10))) +IF(U148="",0,POWER(10,((U148+'ModelParams Lw'!$P$4)/10))) +IF(V148="",0,POWER(10,((V148+'ModelParams Lw'!$Q$4)/10))) +IF(W148="",0,POWER(10,((W148+'ModelParams Lw'!$R$4)/10))) +IF(X148="",0,POWER(10,((X148+'ModelParams Lw'!$S$4)/10))) +IF(Y148="",0,POWER(10,((Y148+'ModelParams Lw'!$T$4)/10))) +IF(Z148="",0,POWER(10,((Z148+'ModelParams Lw'!$U$4)/10)))+IF(AA148="",0,POWER(10,((AA148+'ModelParams Lw'!$V$4)/10))))</f>
        <v>#DIV/0!</v>
      </c>
      <c r="AC148" s="24" t="e">
        <f t="shared" si="71"/>
        <v>#DIV/0!</v>
      </c>
      <c r="AD148" s="24" t="e">
        <f>(T148-'ModelParams Lw'!O$10)/'ModelParams Lw'!O$11</f>
        <v>#DIV/0!</v>
      </c>
      <c r="AE148" s="24" t="e">
        <f>(U148-'ModelParams Lw'!P$10)/'ModelParams Lw'!P$11</f>
        <v>#DIV/0!</v>
      </c>
      <c r="AF148" s="24" t="e">
        <f>(V148-'ModelParams Lw'!Q$10)/'ModelParams Lw'!Q$11</f>
        <v>#DIV/0!</v>
      </c>
      <c r="AG148" s="24" t="e">
        <f>(W148-'ModelParams Lw'!R$10)/'ModelParams Lw'!R$11</f>
        <v>#DIV/0!</v>
      </c>
      <c r="AH148" s="24" t="e">
        <f>(X148-'ModelParams Lw'!S$10)/'ModelParams Lw'!S$11</f>
        <v>#DIV/0!</v>
      </c>
      <c r="AI148" s="24" t="e">
        <f>(Y148-'ModelParams Lw'!T$10)/'ModelParams Lw'!T$11</f>
        <v>#DIV/0!</v>
      </c>
      <c r="AJ148" s="24" t="e">
        <f>(Z148-'ModelParams Lw'!U$10)/'ModelParams Lw'!U$11</f>
        <v>#DIV/0!</v>
      </c>
      <c r="AK148" s="24" t="e">
        <f>(AA148-'ModelParams Lw'!V$10)/'ModelParams Lw'!V$11</f>
        <v>#DIV/0!</v>
      </c>
      <c r="AL148" s="24" t="e">
        <f t="shared" si="72"/>
        <v>#DIV/0!</v>
      </c>
      <c r="AM148" s="24" t="e">
        <f>LOOKUP($G148,SilencerParams!$E$3:$E$98,SilencerParams!K$3:K$98)</f>
        <v>#DIV/0!</v>
      </c>
      <c r="AN148" s="24" t="e">
        <f>LOOKUP($G148,SilencerParams!$E$3:$E$98,SilencerParams!L$3:L$98)</f>
        <v>#DIV/0!</v>
      </c>
      <c r="AO148" s="24" t="e">
        <f>LOOKUP($G148,SilencerParams!$E$3:$E$98,SilencerParams!M$3:M$98)</f>
        <v>#DIV/0!</v>
      </c>
      <c r="AP148" s="24" t="e">
        <f>LOOKUP($G148,SilencerParams!$E$3:$E$98,SilencerParams!N$3:N$98)</f>
        <v>#DIV/0!</v>
      </c>
      <c r="AQ148" s="24" t="e">
        <f>LOOKUP($G148,SilencerParams!$E$3:$E$98,SilencerParams!O$3:O$98)</f>
        <v>#DIV/0!</v>
      </c>
      <c r="AR148" s="24" t="e">
        <f>LOOKUP($G148,SilencerParams!$E$3:$E$98,SilencerParams!P$3:P$98)</f>
        <v>#DIV/0!</v>
      </c>
      <c r="AS148" s="24" t="e">
        <f>LOOKUP($G148,SilencerParams!$E$3:$E$98,SilencerParams!Q$3:Q$98)</f>
        <v>#DIV/0!</v>
      </c>
      <c r="AT148" s="24" t="e">
        <f>LOOKUP($G148,SilencerParams!$E$3:$E$98,SilencerParams!R$3:R$98)</f>
        <v>#DIV/0!</v>
      </c>
      <c r="AU148" s="151" t="e">
        <f>LOOKUP($G148,SilencerParams!$E$3:$E$98,SilencerParams!S$3:S$98)</f>
        <v>#DIV/0!</v>
      </c>
      <c r="AV148" s="151" t="e">
        <f>LOOKUP($G148,SilencerParams!$E$3:$E$98,SilencerParams!T$3:T$98)</f>
        <v>#DIV/0!</v>
      </c>
      <c r="AW148" s="151" t="e">
        <f>LOOKUP($G148,SilencerParams!$E$3:$E$98,SilencerParams!U$3:U$98)</f>
        <v>#DIV/0!</v>
      </c>
      <c r="AX148" s="151" t="e">
        <f>LOOKUP($G148,SilencerParams!$E$3:$E$98,SilencerParams!V$3:V$98)</f>
        <v>#DIV/0!</v>
      </c>
      <c r="AY148" s="151" t="e">
        <f>LOOKUP($G148,SilencerParams!$E$3:$E$98,SilencerParams!W$3:W$98)</f>
        <v>#DIV/0!</v>
      </c>
      <c r="AZ148" s="151" t="e">
        <f>LOOKUP($G148,SilencerParams!$E$3:$E$98,SilencerParams!X$3:X$98)</f>
        <v>#DIV/0!</v>
      </c>
      <c r="BA148" s="151" t="e">
        <f>LOOKUP($G148,SilencerParams!$E$3:$E$98,SilencerParams!Y$3:Y$98)</f>
        <v>#DIV/0!</v>
      </c>
      <c r="BB148" s="151" t="e">
        <f>LOOKUP($G148,SilencerParams!$E$3:$E$98,SilencerParams!Z$3:Z$98)</f>
        <v>#DIV/0!</v>
      </c>
      <c r="BC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S$3:S$98)</f>
        <v>#DIV/0!</v>
      </c>
      <c r="BD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T$3:T$98)</f>
        <v>#DIV/0!</v>
      </c>
      <c r="BE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U$3:U$98)</f>
        <v>#DIV/0!</v>
      </c>
      <c r="BF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V$3:V$98)</f>
        <v>#DIV/0!</v>
      </c>
      <c r="BG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W$3:W$98)</f>
        <v>#DIV/0!</v>
      </c>
      <c r="BH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X$3:X$98)</f>
        <v>#DIV/0!</v>
      </c>
      <c r="BI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Y$3:Y$98)</f>
        <v>#DIV/0!</v>
      </c>
      <c r="BJ148" s="151" t="e">
        <f>LOOKUP(IF(MROUND($AL148,2)&lt;=$AL148,CONCATENATE($D148,IF($F148&gt;=1000,$F148,CONCATENATE(0,$F148)),CONCATENATE(0,MROUND($AL148,2)+2)),CONCATENATE($D148,IF($F148&gt;=1000,$F148,CONCATENATE(0,$F148)),CONCATENATE(0,MROUND($AL148,2)-2))),SilencerParams!$E$3:$E$98,SilencerParams!Z$3:Z$98)</f>
        <v>#DIV/0!</v>
      </c>
      <c r="BK148" s="151" t="e">
        <f>IF($AL148&lt;2,LOOKUP(CONCATENATE($D148,IF($E148&gt;=1000,$E148,CONCATENATE(0,$E148)),"02"),SilencerParams!$E$3:$E$98,SilencerParams!S$3:S$98)/(LOG10(2)-LOG10(0.0001))*(LOG10($AL148)-LOG10(0.0001)),(BC148-AU148)/(LOG10(IF(MROUND($AL148,2)&lt;=$AL148,MROUND($AL148,2)+2,MROUND($AL148,2)-2))-LOG10(MROUND($AL148,2)))*(LOG10($AL148)-LOG10(MROUND($AL148,2)))+AU148)</f>
        <v>#DIV/0!</v>
      </c>
      <c r="BL148" s="151" t="e">
        <f>IF($AL148&lt;2,LOOKUP(CONCATENATE($D148,IF($E148&gt;=1000,$E148,CONCATENATE(0,$E148)),"02"),SilencerParams!$E$3:$E$98,SilencerParams!T$3:T$98)/(LOG10(2)-LOG10(0.0001))*(LOG10($AL148)-LOG10(0.0001)),(BD148-AV148)/(LOG10(IF(MROUND($AL148,2)&lt;=$AL148,MROUND($AL148,2)+2,MROUND($AL148,2)-2))-LOG10(MROUND($AL148,2)))*(LOG10($AL148)-LOG10(MROUND($AL148,2)))+AV148)</f>
        <v>#DIV/0!</v>
      </c>
      <c r="BM148" s="151" t="e">
        <f>IF($AL148&lt;2,LOOKUP(CONCATENATE($D148,IF($E148&gt;=1000,$E148,CONCATENATE(0,$E148)),"02"),SilencerParams!$E$3:$E$98,SilencerParams!U$3:U$98)/(LOG10(2)-LOG10(0.0001))*(LOG10($AL148)-LOG10(0.0001)),(BE148-AW148)/(LOG10(IF(MROUND($AL148,2)&lt;=$AL148,MROUND($AL148,2)+2,MROUND($AL148,2)-2))-LOG10(MROUND($AL148,2)))*(LOG10($AL148)-LOG10(MROUND($AL148,2)))+AW148)</f>
        <v>#DIV/0!</v>
      </c>
      <c r="BN148" s="151" t="e">
        <f>IF($AL148&lt;2,LOOKUP(CONCATENATE($D148,IF($E148&gt;=1000,$E148,CONCATENATE(0,$E148)),"02"),SilencerParams!$E$3:$E$98,SilencerParams!V$3:V$98)/(LOG10(2)-LOG10(0.0001))*(LOG10($AL148)-LOG10(0.0001)),(BF148-AX148)/(LOG10(IF(MROUND($AL148,2)&lt;=$AL148,MROUND($AL148,2)+2,MROUND($AL148,2)-2))-LOG10(MROUND($AL148,2)))*(LOG10($AL148)-LOG10(MROUND($AL148,2)))+AX148)</f>
        <v>#DIV/0!</v>
      </c>
      <c r="BO148" s="151" t="e">
        <f>IF($AL148&lt;2,LOOKUP(CONCATENATE($D148,IF($E148&gt;=1000,$E148,CONCATENATE(0,$E148)),"02"),SilencerParams!$E$3:$E$98,SilencerParams!W$3:W$98)/(LOG10(2)-LOG10(0.0001))*(LOG10($AL148)-LOG10(0.0001)),(BG148-AY148)/(LOG10(IF(MROUND($AL148,2)&lt;=$AL148,MROUND($AL148,2)+2,MROUND($AL148,2)-2))-LOG10(MROUND($AL148,2)))*(LOG10($AL148)-LOG10(MROUND($AL148,2)))+AY148)</f>
        <v>#DIV/0!</v>
      </c>
      <c r="BP148" s="151" t="e">
        <f>IF($AL148&lt;2,LOOKUP(CONCATENATE($D148,IF($E148&gt;=1000,$E148,CONCATENATE(0,$E148)),"02"),SilencerParams!$E$3:$E$98,SilencerParams!X$3:X$98)/(LOG10(2)-LOG10(0.0001))*(LOG10($AL148)-LOG10(0.0001)),(BH148-AZ148)/(LOG10(IF(MROUND($AL148,2)&lt;=$AL148,MROUND($AL148,2)+2,MROUND($AL148,2)-2))-LOG10(MROUND($AL148,2)))*(LOG10($AL148)-LOG10(MROUND($AL148,2)))+AZ148)</f>
        <v>#DIV/0!</v>
      </c>
      <c r="BQ148" s="151" t="e">
        <f>IF($AL148&lt;2,LOOKUP(CONCATENATE($D148,IF($E148&gt;=1000,$E148,CONCATENATE(0,$E148)),"02"),SilencerParams!$E$3:$E$98,SilencerParams!Y$3:Y$98)/(LOG10(2)-LOG10(0.0001))*(LOG10($AL148)-LOG10(0.0001)),(BI148-BA148)/(LOG10(IF(MROUND($AL148,2)&lt;=$AL148,MROUND($AL148,2)+2,MROUND($AL148,2)-2))-LOG10(MROUND($AL148,2)))*(LOG10($AL148)-LOG10(MROUND($AL148,2)))+BA148)</f>
        <v>#DIV/0!</v>
      </c>
      <c r="BR148" s="151" t="e">
        <f>IF($AL148&lt;2,LOOKUP(CONCATENATE($D148,IF($E148&gt;=1000,$E148,CONCATENATE(0,$E148)),"02"),SilencerParams!$E$3:$E$98,SilencerParams!Z$3:Z$98)/(LOG10(2)-LOG10(0.0001))*(LOG10($AL148)-LOG10(0.0001)),(BJ148-BB148)/(LOG10(IF(MROUND($AL148,2)&lt;=$AL148,MROUND($AL148,2)+2,MROUND($AL148,2)-2))-LOG10(MROUND($AL148,2)))*(LOG10($AL148)-LOG10(MROUND($AL148,2)))+BB148)</f>
        <v>#DIV/0!</v>
      </c>
      <c r="BS148" s="24" t="e">
        <f t="shared" si="73"/>
        <v>#DIV/0!</v>
      </c>
      <c r="BT148" s="24" t="e">
        <f t="shared" si="74"/>
        <v>#DIV/0!</v>
      </c>
      <c r="BU148" s="24" t="e">
        <f t="shared" si="75"/>
        <v>#DIV/0!</v>
      </c>
      <c r="BV148" s="24" t="e">
        <f t="shared" si="76"/>
        <v>#DIV/0!</v>
      </c>
      <c r="BW148" s="24" t="e">
        <f t="shared" si="77"/>
        <v>#DIV/0!</v>
      </c>
      <c r="BX148" s="24" t="e">
        <f t="shared" si="78"/>
        <v>#DIV/0!</v>
      </c>
      <c r="BY148" s="24" t="e">
        <f t="shared" si="79"/>
        <v>#DIV/0!</v>
      </c>
      <c r="BZ148" s="24" t="e">
        <f t="shared" si="80"/>
        <v>#DIV/0!</v>
      </c>
      <c r="CA148" s="24" t="e">
        <f>10*LOG10(IF(BS148="",0,POWER(10,((BS148+'ModelParams Lw'!$O$4)/10))) +IF(BT148="",0,POWER(10,((BT148+'ModelParams Lw'!$P$4)/10))) +IF(BU148="",0,POWER(10,((BU148+'ModelParams Lw'!$Q$4)/10))) +IF(BV148="",0,POWER(10,((BV148+'ModelParams Lw'!$R$4)/10))) +IF(BW148="",0,POWER(10,((BW148+'ModelParams Lw'!$S$4)/10))) +IF(BX148="",0,POWER(10,((BX148+'ModelParams Lw'!$T$4)/10))) +IF(BY148="",0,POWER(10,((BY148+'ModelParams Lw'!$U$4)/10)))+IF(BZ148="",0,POWER(10,((BZ148+'ModelParams Lw'!$V$4)/10))))</f>
        <v>#DIV/0!</v>
      </c>
      <c r="CB148" s="24" t="e">
        <f t="shared" si="81"/>
        <v>#DIV/0!</v>
      </c>
      <c r="CC148" s="24" t="e">
        <f>(BS148-'ModelParams Lw'!O$10)/'ModelParams Lw'!O$11</f>
        <v>#DIV/0!</v>
      </c>
      <c r="CD148" s="24" t="e">
        <f>(BT148-'ModelParams Lw'!P$10)/'ModelParams Lw'!P$11</f>
        <v>#DIV/0!</v>
      </c>
      <c r="CE148" s="24" t="e">
        <f>(BU148-'ModelParams Lw'!Q$10)/'ModelParams Lw'!Q$11</f>
        <v>#DIV/0!</v>
      </c>
      <c r="CF148" s="24" t="e">
        <f>(BV148-'ModelParams Lw'!R$10)/'ModelParams Lw'!R$11</f>
        <v>#DIV/0!</v>
      </c>
      <c r="CG148" s="24" t="e">
        <f>(BW148-'ModelParams Lw'!S$10)/'ModelParams Lw'!S$11</f>
        <v>#DIV/0!</v>
      </c>
      <c r="CH148" s="24" t="e">
        <f>(BX148-'ModelParams Lw'!T$10)/'ModelParams Lw'!T$11</f>
        <v>#DIV/0!</v>
      </c>
      <c r="CI148" s="24" t="e">
        <f>(BY148-'ModelParams Lw'!U$10)/'ModelParams Lw'!U$11</f>
        <v>#DIV/0!</v>
      </c>
      <c r="CJ148" s="24" t="e">
        <f>(BZ148-'ModelParams Lw'!V$10)/'ModelParams Lw'!V$11</f>
        <v>#DIV/0!</v>
      </c>
      <c r="CK148" s="24">
        <f>IF(Calcul!$E153="SW",'ModelParams Lw'!C$18+'ModelParams Lw'!C$19*LOG(CK$3)+'ModelParams Lw'!C$20*(PI()/4*($D148/1000)^2),IF('ModelParams Lw'!C$21+'ModelParams Lw'!C$22*LOG(CK$3)+'ModelParams Lw'!C$23*(PI()/4*($D148/1000)^2)&lt;'ModelParams Lw'!C$18+'ModelParams Lw'!C$19*LOG(CK$3)+'ModelParams Lw'!C$20*(PI()/4*($D148/1000)^2),'ModelParams Lw'!C$18+'ModelParams Lw'!C$19*LOG(CK$3)+'ModelParams Lw'!C$20*(PI()/4*($D148/1000)^2),'ModelParams Lw'!C$21+'ModelParams Lw'!C$22*LOG(CK$3)+'ModelParams Lw'!C$23*(PI()/4*($D148/1000)^2)))</f>
        <v>31.246735224896717</v>
      </c>
      <c r="CL148" s="24">
        <f>IF(Calcul!$E153="SW",'ModelParams Lw'!D$18+'ModelParams Lw'!D$19*LOG(CL$3)+'ModelParams Lw'!D$20*(PI()/4*($D148/1000)^2),IF('ModelParams Lw'!D$21+'ModelParams Lw'!D$22*LOG(CL$3)+'ModelParams Lw'!D$23*(PI()/4*($D148/1000)^2)&lt;'ModelParams Lw'!D$18+'ModelParams Lw'!D$19*LOG(CL$3)+'ModelParams Lw'!D$20*(PI()/4*($D148/1000)^2),'ModelParams Lw'!D$18+'ModelParams Lw'!D$19*LOG(CL$3)+'ModelParams Lw'!D$20*(PI()/4*($D148/1000)^2),'ModelParams Lw'!D$21+'ModelParams Lw'!D$22*LOG(CL$3)+'ModelParams Lw'!D$23*(PI()/4*($D148/1000)^2)))</f>
        <v>39.203910379364636</v>
      </c>
      <c r="CM148" s="24">
        <f>IF(Calcul!$E153="SW",'ModelParams Lw'!E$18+'ModelParams Lw'!E$19*LOG(CM$3)+'ModelParams Lw'!E$20*(PI()/4*($D148/1000)^2),IF('ModelParams Lw'!E$21+'ModelParams Lw'!E$22*LOG(CM$3)+'ModelParams Lw'!E$23*(PI()/4*($D148/1000)^2)&lt;'ModelParams Lw'!E$18+'ModelParams Lw'!E$19*LOG(CM$3)+'ModelParams Lw'!E$20*(PI()/4*($D148/1000)^2),'ModelParams Lw'!E$18+'ModelParams Lw'!E$19*LOG(CM$3)+'ModelParams Lw'!E$20*(PI()/4*($D148/1000)^2),'ModelParams Lw'!E$21+'ModelParams Lw'!E$22*LOG(CM$3)+'ModelParams Lw'!E$23*(PI()/4*($D148/1000)^2)))</f>
        <v>38.761096154158118</v>
      </c>
      <c r="CN148" s="24">
        <f>IF(Calcul!$E153="SW",'ModelParams Lw'!F$18+'ModelParams Lw'!F$19*LOG(CN$3)+'ModelParams Lw'!F$20*(PI()/4*($D148/1000)^2),IF('ModelParams Lw'!F$21+'ModelParams Lw'!F$22*LOG(CN$3)+'ModelParams Lw'!F$23*(PI()/4*($D148/1000)^2)&lt;'ModelParams Lw'!F$18+'ModelParams Lw'!F$19*LOG(CN$3)+'ModelParams Lw'!F$20*(PI()/4*($D148/1000)^2),'ModelParams Lw'!F$18+'ModelParams Lw'!F$19*LOG(CN$3)+'ModelParams Lw'!F$20*(PI()/4*($D148/1000)^2),'ModelParams Lw'!F$21+'ModelParams Lw'!F$22*LOG(CN$3)+'ModelParams Lw'!F$23*(PI()/4*($D148/1000)^2)))</f>
        <v>42.457901012674256</v>
      </c>
      <c r="CO148" s="24">
        <f>IF(Calcul!$E153="SW",'ModelParams Lw'!G$18+'ModelParams Lw'!G$19*LOG(CO$3)+'ModelParams Lw'!G$20*(PI()/4*($D148/1000)^2),IF('ModelParams Lw'!G$21+'ModelParams Lw'!G$22*LOG(CO$3)+'ModelParams Lw'!G$23*(PI()/4*($D148/1000)^2)&lt;'ModelParams Lw'!G$18+'ModelParams Lw'!G$19*LOG(CO$3)+'ModelParams Lw'!G$20*(PI()/4*($D148/1000)^2),'ModelParams Lw'!G$18+'ModelParams Lw'!G$19*LOG(CO$3)+'ModelParams Lw'!G$20*(PI()/4*($D148/1000)^2),'ModelParams Lw'!G$21+'ModelParams Lw'!G$22*LOG(CO$3)+'ModelParams Lw'!G$23*(PI()/4*($D148/1000)^2)))</f>
        <v>39.983812335865188</v>
      </c>
      <c r="CP148" s="24">
        <f>IF(Calcul!$E153="SW",'ModelParams Lw'!H$18+'ModelParams Lw'!H$19*LOG(CP$3)+'ModelParams Lw'!H$20*(PI()/4*($D148/1000)^2),IF('ModelParams Lw'!H$21+'ModelParams Lw'!H$22*LOG(CP$3)+'ModelParams Lw'!H$23*(PI()/4*($D148/1000)^2)&lt;'ModelParams Lw'!H$18+'ModelParams Lw'!H$19*LOG(CP$3)+'ModelParams Lw'!H$20*(PI()/4*($D148/1000)^2),'ModelParams Lw'!H$18+'ModelParams Lw'!H$19*LOG(CP$3)+'ModelParams Lw'!H$20*(PI()/4*($D148/1000)^2),'ModelParams Lw'!H$21+'ModelParams Lw'!H$22*LOG(CP$3)+'ModelParams Lw'!H$23*(PI()/4*($D148/1000)^2)))</f>
        <v>40.306137042572608</v>
      </c>
      <c r="CQ148" s="24">
        <f>IF(Calcul!$E153="SW",'ModelParams Lw'!I$18+'ModelParams Lw'!I$19*LOG(CQ$3)+'ModelParams Lw'!I$20*(PI()/4*($D148/1000)^2),IF('ModelParams Lw'!I$21+'ModelParams Lw'!I$22*LOG(CQ$3)+'ModelParams Lw'!I$23*(PI()/4*($D148/1000)^2)&lt;'ModelParams Lw'!I$18+'ModelParams Lw'!I$19*LOG(CQ$3)+'ModelParams Lw'!I$20*(PI()/4*($D148/1000)^2),'ModelParams Lw'!I$18+'ModelParams Lw'!I$19*LOG(CQ$3)+'ModelParams Lw'!I$20*(PI()/4*($D148/1000)^2),'ModelParams Lw'!I$21+'ModelParams Lw'!I$22*LOG(CQ$3)+'ModelParams Lw'!I$23*(PI()/4*($D148/1000)^2)))</f>
        <v>35.604370798776131</v>
      </c>
      <c r="CR148" s="24">
        <f>IF(Calcul!$E153="SW",'ModelParams Lw'!J$18+'ModelParams Lw'!J$19*LOG(CR$3)+'ModelParams Lw'!J$20*(PI()/4*($D148/1000)^2),IF('ModelParams Lw'!J$21+'ModelParams Lw'!J$22*LOG(CR$3)+'ModelParams Lw'!J$23*(PI()/4*($D148/1000)^2)&lt;'ModelParams Lw'!J$18+'ModelParams Lw'!J$19*LOG(CR$3)+'ModelParams Lw'!J$20*(PI()/4*($D148/1000)^2),'ModelParams Lw'!J$18+'ModelParams Lw'!J$19*LOG(CR$3)+'ModelParams Lw'!J$20*(PI()/4*($D148/1000)^2),'ModelParams Lw'!J$21+'ModelParams Lw'!J$22*LOG(CR$3)+'ModelParams Lw'!J$23*(PI()/4*($D148/1000)^2)))</f>
        <v>26.405199060578074</v>
      </c>
      <c r="CS148" s="24" t="e">
        <f t="shared" si="58"/>
        <v>#DIV/0!</v>
      </c>
      <c r="CT148" s="24" t="e">
        <f t="shared" si="59"/>
        <v>#DIV/0!</v>
      </c>
      <c r="CU148" s="24" t="e">
        <f t="shared" si="60"/>
        <v>#DIV/0!</v>
      </c>
      <c r="CV148" s="24" t="e">
        <f t="shared" si="61"/>
        <v>#DIV/0!</v>
      </c>
      <c r="CW148" s="24" t="e">
        <f t="shared" si="62"/>
        <v>#DIV/0!</v>
      </c>
      <c r="CX148" s="24" t="e">
        <f t="shared" si="63"/>
        <v>#DIV/0!</v>
      </c>
      <c r="CY148" s="24" t="e">
        <f t="shared" si="64"/>
        <v>#DIV/0!</v>
      </c>
      <c r="CZ148" s="24" t="e">
        <f t="shared" si="65"/>
        <v>#DIV/0!</v>
      </c>
      <c r="DA148" s="24" t="e">
        <f>10*LOG10(IF(CS148="",0,POWER(10,((CS148+'ModelParams Lw'!$O$4)/10))) +IF(CT148="",0,POWER(10,((CT148+'ModelParams Lw'!$P$4)/10))) +IF(CU148="",0,POWER(10,((CU148+'ModelParams Lw'!$Q$4)/10))) +IF(CV148="",0,POWER(10,((CV148+'ModelParams Lw'!$R$4)/10))) +IF(CW148="",0,POWER(10,((CW148+'ModelParams Lw'!$S$4)/10))) +IF(CX148="",0,POWER(10,((CX148+'ModelParams Lw'!$T$4)/10))) +IF(CY148="",0,POWER(10,((CY148+'ModelParams Lw'!$U$4)/10)))+IF(CZ148="",0,POWER(10,((CZ148+'ModelParams Lw'!$V$4)/10))))</f>
        <v>#DIV/0!</v>
      </c>
      <c r="DB148" s="24" t="e">
        <f t="shared" si="82"/>
        <v>#DIV/0!</v>
      </c>
      <c r="DC148" s="24" t="e">
        <f>(CS148-'ModelParams Lw'!$O$10)/'ModelParams Lw'!$O$11</f>
        <v>#DIV/0!</v>
      </c>
      <c r="DD148" s="24" t="e">
        <f>(CT148-'ModelParams Lw'!$P$10)/'ModelParams Lw'!$P$11</f>
        <v>#DIV/0!</v>
      </c>
      <c r="DE148" s="24" t="e">
        <f>(CU148-'ModelParams Lw'!$Q$10)/'ModelParams Lw'!$Q$11</f>
        <v>#DIV/0!</v>
      </c>
      <c r="DF148" s="24" t="e">
        <f>(CV148-'ModelParams Lw'!$R$10)/'ModelParams Lw'!$R$11</f>
        <v>#DIV/0!</v>
      </c>
      <c r="DG148" s="24" t="e">
        <f>(CW148-'ModelParams Lw'!$S$10)/'ModelParams Lw'!$S$11</f>
        <v>#DIV/0!</v>
      </c>
      <c r="DH148" s="24" t="e">
        <f>(CX148-'ModelParams Lw'!$T$10)/'ModelParams Lw'!$T$11</f>
        <v>#DIV/0!</v>
      </c>
      <c r="DI148" s="24" t="e">
        <f>(CY148-'ModelParams Lw'!$U$10)/'ModelParams Lw'!$U$11</f>
        <v>#DIV/0!</v>
      </c>
      <c r="DJ148" s="24" t="e">
        <f>(CZ148-'ModelParams Lw'!$V$10)/'ModelParams Lw'!$V$11</f>
        <v>#DIV/0!</v>
      </c>
    </row>
    <row r="149" spans="1:114">
      <c r="A149" s="12">
        <f>Calcul!B151</f>
        <v>0</v>
      </c>
      <c r="B149" s="12">
        <f t="shared" si="66"/>
        <v>0</v>
      </c>
      <c r="C149" s="12">
        <f>Calcul!C151</f>
        <v>0</v>
      </c>
      <c r="D149" s="12">
        <f>Calcul!D154</f>
        <v>0</v>
      </c>
      <c r="E149" s="12">
        <f t="shared" si="67"/>
        <v>400</v>
      </c>
      <c r="F149" s="12">
        <f t="shared" si="68"/>
        <v>900</v>
      </c>
      <c r="G149" s="12" t="e">
        <f t="shared" si="69"/>
        <v>#DIV/0!</v>
      </c>
      <c r="H149" s="24" t="e">
        <f t="shared" si="70"/>
        <v>#DIV/0!</v>
      </c>
      <c r="I149" s="24">
        <f>'ModelParams Lw'!$B$6*EXP('ModelParams Lw'!$C$6*D149)</f>
        <v>-0.98585217513044054</v>
      </c>
      <c r="J149" s="24">
        <f>'ModelParams Lw'!$B$7*D149^2+'ModelParams Lw'!$C$7*D149+'ModelParams Lw'!$D$7</f>
        <v>-7.1</v>
      </c>
      <c r="K149" s="24">
        <f>'ModelParams Lw'!$B$8*D149^2+'ModelParams Lw'!$C$8*D149+'ModelParams Lw'!$D$8</f>
        <v>46.485999999999997</v>
      </c>
      <c r="L149" s="21" t="e">
        <f t="shared" si="83"/>
        <v>#DIV/0!</v>
      </c>
      <c r="M149" s="21" t="e">
        <f t="shared" si="57"/>
        <v>#DIV/0!</v>
      </c>
      <c r="N149" s="21" t="e">
        <f t="shared" si="57"/>
        <v>#DIV/0!</v>
      </c>
      <c r="O149" s="21" t="e">
        <f t="shared" si="57"/>
        <v>#DIV/0!</v>
      </c>
      <c r="P149" s="21" t="e">
        <f t="shared" si="57"/>
        <v>#DIV/0!</v>
      </c>
      <c r="Q149" s="21" t="e">
        <f t="shared" si="57"/>
        <v>#DIV/0!</v>
      </c>
      <c r="R149" s="21" t="e">
        <f t="shared" si="57"/>
        <v>#DIV/0!</v>
      </c>
      <c r="S149" s="21" t="e">
        <f t="shared" si="57"/>
        <v>#DIV/0!</v>
      </c>
      <c r="T149" s="24" t="e">
        <f>'ModelParams Lw'!$B$3+'ModelParams Lw'!$B$4*LOG10($B149/3600/(PI()/4*($D149/1000)^2))+'ModelParams Lw'!$B$5*LOG10(2*$H149/(1.2*($B149/3600/(PI()/4*($D149/1000)^2))^2))+10*LOG10($D149/1000)+L149</f>
        <v>#DIV/0!</v>
      </c>
      <c r="U149" s="24" t="e">
        <f>'ModelParams Lw'!$B$3+'ModelParams Lw'!$B$4*LOG10($B149/3600/(PI()/4*($D149/1000)^2))+'ModelParams Lw'!$B$5*LOG10(2*$H149/(1.2*($B149/3600/(PI()/4*($D149/1000)^2))^2))+10*LOG10($D149/1000)+M149</f>
        <v>#DIV/0!</v>
      </c>
      <c r="V149" s="24" t="e">
        <f>'ModelParams Lw'!$B$3+'ModelParams Lw'!$B$4*LOG10($B149/3600/(PI()/4*($D149/1000)^2))+'ModelParams Lw'!$B$5*LOG10(2*$H149/(1.2*($B149/3600/(PI()/4*($D149/1000)^2))^2))+10*LOG10($D149/1000)+N149</f>
        <v>#DIV/0!</v>
      </c>
      <c r="W149" s="24" t="e">
        <f>'ModelParams Lw'!$B$3+'ModelParams Lw'!$B$4*LOG10($B149/3600/(PI()/4*($D149/1000)^2))+'ModelParams Lw'!$B$5*LOG10(2*$H149/(1.2*($B149/3600/(PI()/4*($D149/1000)^2))^2))+10*LOG10($D149/1000)+O149</f>
        <v>#DIV/0!</v>
      </c>
      <c r="X149" s="24" t="e">
        <f>'ModelParams Lw'!$B$3+'ModelParams Lw'!$B$4*LOG10($B149/3600/(PI()/4*($D149/1000)^2))+'ModelParams Lw'!$B$5*LOG10(2*$H149/(1.2*($B149/3600/(PI()/4*($D149/1000)^2))^2))+10*LOG10($D149/1000)+P149</f>
        <v>#DIV/0!</v>
      </c>
      <c r="Y149" s="24" t="e">
        <f>'ModelParams Lw'!$B$3+'ModelParams Lw'!$B$4*LOG10($B149/3600/(PI()/4*($D149/1000)^2))+'ModelParams Lw'!$B$5*LOG10(2*$H149/(1.2*($B149/3600/(PI()/4*($D149/1000)^2))^2))+10*LOG10($D149/1000)+Q149</f>
        <v>#DIV/0!</v>
      </c>
      <c r="Z149" s="24" t="e">
        <f>'ModelParams Lw'!$B$3+'ModelParams Lw'!$B$4*LOG10($B149/3600/(PI()/4*($D149/1000)^2))+'ModelParams Lw'!$B$5*LOG10(2*$H149/(1.2*($B149/3600/(PI()/4*($D149/1000)^2))^2))+10*LOG10($D149/1000)+R149</f>
        <v>#DIV/0!</v>
      </c>
      <c r="AA149" s="24" t="e">
        <f>'ModelParams Lw'!$B$3+'ModelParams Lw'!$B$4*LOG10($B149/3600/(PI()/4*($D149/1000)^2))+'ModelParams Lw'!$B$5*LOG10(2*$H149/(1.2*($B149/3600/(PI()/4*($D149/1000)^2))^2))+10*LOG10($D149/1000)+S149</f>
        <v>#DIV/0!</v>
      </c>
      <c r="AB149" s="24" t="e">
        <f>10*LOG10(IF(T149="",0,POWER(10,((T149+'ModelParams Lw'!$O$4)/10))) +IF(U149="",0,POWER(10,((U149+'ModelParams Lw'!$P$4)/10))) +IF(V149="",0,POWER(10,((V149+'ModelParams Lw'!$Q$4)/10))) +IF(W149="",0,POWER(10,((W149+'ModelParams Lw'!$R$4)/10))) +IF(X149="",0,POWER(10,((X149+'ModelParams Lw'!$S$4)/10))) +IF(Y149="",0,POWER(10,((Y149+'ModelParams Lw'!$T$4)/10))) +IF(Z149="",0,POWER(10,((Z149+'ModelParams Lw'!$U$4)/10)))+IF(AA149="",0,POWER(10,((AA149+'ModelParams Lw'!$V$4)/10))))</f>
        <v>#DIV/0!</v>
      </c>
      <c r="AC149" s="24" t="e">
        <f t="shared" si="71"/>
        <v>#DIV/0!</v>
      </c>
      <c r="AD149" s="24" t="e">
        <f>(T149-'ModelParams Lw'!O$10)/'ModelParams Lw'!O$11</f>
        <v>#DIV/0!</v>
      </c>
      <c r="AE149" s="24" t="e">
        <f>(U149-'ModelParams Lw'!P$10)/'ModelParams Lw'!P$11</f>
        <v>#DIV/0!</v>
      </c>
      <c r="AF149" s="24" t="e">
        <f>(V149-'ModelParams Lw'!Q$10)/'ModelParams Lw'!Q$11</f>
        <v>#DIV/0!</v>
      </c>
      <c r="AG149" s="24" t="e">
        <f>(W149-'ModelParams Lw'!R$10)/'ModelParams Lw'!R$11</f>
        <v>#DIV/0!</v>
      </c>
      <c r="AH149" s="24" t="e">
        <f>(X149-'ModelParams Lw'!S$10)/'ModelParams Lw'!S$11</f>
        <v>#DIV/0!</v>
      </c>
      <c r="AI149" s="24" t="e">
        <f>(Y149-'ModelParams Lw'!T$10)/'ModelParams Lw'!T$11</f>
        <v>#DIV/0!</v>
      </c>
      <c r="AJ149" s="24" t="e">
        <f>(Z149-'ModelParams Lw'!U$10)/'ModelParams Lw'!U$11</f>
        <v>#DIV/0!</v>
      </c>
      <c r="AK149" s="24" t="e">
        <f>(AA149-'ModelParams Lw'!V$10)/'ModelParams Lw'!V$11</f>
        <v>#DIV/0!</v>
      </c>
      <c r="AL149" s="24" t="e">
        <f t="shared" si="72"/>
        <v>#DIV/0!</v>
      </c>
      <c r="AM149" s="24" t="e">
        <f>LOOKUP($G149,SilencerParams!$E$3:$E$98,SilencerParams!K$3:K$98)</f>
        <v>#DIV/0!</v>
      </c>
      <c r="AN149" s="24" t="e">
        <f>LOOKUP($G149,SilencerParams!$E$3:$E$98,SilencerParams!L$3:L$98)</f>
        <v>#DIV/0!</v>
      </c>
      <c r="AO149" s="24" t="e">
        <f>LOOKUP($G149,SilencerParams!$E$3:$E$98,SilencerParams!M$3:M$98)</f>
        <v>#DIV/0!</v>
      </c>
      <c r="AP149" s="24" t="e">
        <f>LOOKUP($G149,SilencerParams!$E$3:$E$98,SilencerParams!N$3:N$98)</f>
        <v>#DIV/0!</v>
      </c>
      <c r="AQ149" s="24" t="e">
        <f>LOOKUP($G149,SilencerParams!$E$3:$E$98,SilencerParams!O$3:O$98)</f>
        <v>#DIV/0!</v>
      </c>
      <c r="AR149" s="24" t="e">
        <f>LOOKUP($G149,SilencerParams!$E$3:$E$98,SilencerParams!P$3:P$98)</f>
        <v>#DIV/0!</v>
      </c>
      <c r="AS149" s="24" t="e">
        <f>LOOKUP($G149,SilencerParams!$E$3:$E$98,SilencerParams!Q$3:Q$98)</f>
        <v>#DIV/0!</v>
      </c>
      <c r="AT149" s="24" t="e">
        <f>LOOKUP($G149,SilencerParams!$E$3:$E$98,SilencerParams!R$3:R$98)</f>
        <v>#DIV/0!</v>
      </c>
      <c r="AU149" s="151" t="e">
        <f>LOOKUP($G149,SilencerParams!$E$3:$E$98,SilencerParams!S$3:S$98)</f>
        <v>#DIV/0!</v>
      </c>
      <c r="AV149" s="151" t="e">
        <f>LOOKUP($G149,SilencerParams!$E$3:$E$98,SilencerParams!T$3:T$98)</f>
        <v>#DIV/0!</v>
      </c>
      <c r="AW149" s="151" t="e">
        <f>LOOKUP($G149,SilencerParams!$E$3:$E$98,SilencerParams!U$3:U$98)</f>
        <v>#DIV/0!</v>
      </c>
      <c r="AX149" s="151" t="e">
        <f>LOOKUP($G149,SilencerParams!$E$3:$E$98,SilencerParams!V$3:V$98)</f>
        <v>#DIV/0!</v>
      </c>
      <c r="AY149" s="151" t="e">
        <f>LOOKUP($G149,SilencerParams!$E$3:$E$98,SilencerParams!W$3:W$98)</f>
        <v>#DIV/0!</v>
      </c>
      <c r="AZ149" s="151" t="e">
        <f>LOOKUP($G149,SilencerParams!$E$3:$E$98,SilencerParams!X$3:X$98)</f>
        <v>#DIV/0!</v>
      </c>
      <c r="BA149" s="151" t="e">
        <f>LOOKUP($G149,SilencerParams!$E$3:$E$98,SilencerParams!Y$3:Y$98)</f>
        <v>#DIV/0!</v>
      </c>
      <c r="BB149" s="151" t="e">
        <f>LOOKUP($G149,SilencerParams!$E$3:$E$98,SilencerParams!Z$3:Z$98)</f>
        <v>#DIV/0!</v>
      </c>
      <c r="BC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S$3:S$98)</f>
        <v>#DIV/0!</v>
      </c>
      <c r="BD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T$3:T$98)</f>
        <v>#DIV/0!</v>
      </c>
      <c r="BE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U$3:U$98)</f>
        <v>#DIV/0!</v>
      </c>
      <c r="BF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V$3:V$98)</f>
        <v>#DIV/0!</v>
      </c>
      <c r="BG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W$3:W$98)</f>
        <v>#DIV/0!</v>
      </c>
      <c r="BH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X$3:X$98)</f>
        <v>#DIV/0!</v>
      </c>
      <c r="BI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Y$3:Y$98)</f>
        <v>#DIV/0!</v>
      </c>
      <c r="BJ149" s="151" t="e">
        <f>LOOKUP(IF(MROUND($AL149,2)&lt;=$AL149,CONCATENATE($D149,IF($F149&gt;=1000,$F149,CONCATENATE(0,$F149)),CONCATENATE(0,MROUND($AL149,2)+2)),CONCATENATE($D149,IF($F149&gt;=1000,$F149,CONCATENATE(0,$F149)),CONCATENATE(0,MROUND($AL149,2)-2))),SilencerParams!$E$3:$E$98,SilencerParams!Z$3:Z$98)</f>
        <v>#DIV/0!</v>
      </c>
      <c r="BK149" s="151" t="e">
        <f>IF($AL149&lt;2,LOOKUP(CONCATENATE($D149,IF($E149&gt;=1000,$E149,CONCATENATE(0,$E149)),"02"),SilencerParams!$E$3:$E$98,SilencerParams!S$3:S$98)/(LOG10(2)-LOG10(0.0001))*(LOG10($AL149)-LOG10(0.0001)),(BC149-AU149)/(LOG10(IF(MROUND($AL149,2)&lt;=$AL149,MROUND($AL149,2)+2,MROUND($AL149,2)-2))-LOG10(MROUND($AL149,2)))*(LOG10($AL149)-LOG10(MROUND($AL149,2)))+AU149)</f>
        <v>#DIV/0!</v>
      </c>
      <c r="BL149" s="151" t="e">
        <f>IF($AL149&lt;2,LOOKUP(CONCATENATE($D149,IF($E149&gt;=1000,$E149,CONCATENATE(0,$E149)),"02"),SilencerParams!$E$3:$E$98,SilencerParams!T$3:T$98)/(LOG10(2)-LOG10(0.0001))*(LOG10($AL149)-LOG10(0.0001)),(BD149-AV149)/(LOG10(IF(MROUND($AL149,2)&lt;=$AL149,MROUND($AL149,2)+2,MROUND($AL149,2)-2))-LOG10(MROUND($AL149,2)))*(LOG10($AL149)-LOG10(MROUND($AL149,2)))+AV149)</f>
        <v>#DIV/0!</v>
      </c>
      <c r="BM149" s="151" t="e">
        <f>IF($AL149&lt;2,LOOKUP(CONCATENATE($D149,IF($E149&gt;=1000,$E149,CONCATENATE(0,$E149)),"02"),SilencerParams!$E$3:$E$98,SilencerParams!U$3:U$98)/(LOG10(2)-LOG10(0.0001))*(LOG10($AL149)-LOG10(0.0001)),(BE149-AW149)/(LOG10(IF(MROUND($AL149,2)&lt;=$AL149,MROUND($AL149,2)+2,MROUND($AL149,2)-2))-LOG10(MROUND($AL149,2)))*(LOG10($AL149)-LOG10(MROUND($AL149,2)))+AW149)</f>
        <v>#DIV/0!</v>
      </c>
      <c r="BN149" s="151" t="e">
        <f>IF($AL149&lt;2,LOOKUP(CONCATENATE($D149,IF($E149&gt;=1000,$E149,CONCATENATE(0,$E149)),"02"),SilencerParams!$E$3:$E$98,SilencerParams!V$3:V$98)/(LOG10(2)-LOG10(0.0001))*(LOG10($AL149)-LOG10(0.0001)),(BF149-AX149)/(LOG10(IF(MROUND($AL149,2)&lt;=$AL149,MROUND($AL149,2)+2,MROUND($AL149,2)-2))-LOG10(MROUND($AL149,2)))*(LOG10($AL149)-LOG10(MROUND($AL149,2)))+AX149)</f>
        <v>#DIV/0!</v>
      </c>
      <c r="BO149" s="151" t="e">
        <f>IF($AL149&lt;2,LOOKUP(CONCATENATE($D149,IF($E149&gt;=1000,$E149,CONCATENATE(0,$E149)),"02"),SilencerParams!$E$3:$E$98,SilencerParams!W$3:W$98)/(LOG10(2)-LOG10(0.0001))*(LOG10($AL149)-LOG10(0.0001)),(BG149-AY149)/(LOG10(IF(MROUND($AL149,2)&lt;=$AL149,MROUND($AL149,2)+2,MROUND($AL149,2)-2))-LOG10(MROUND($AL149,2)))*(LOG10($AL149)-LOG10(MROUND($AL149,2)))+AY149)</f>
        <v>#DIV/0!</v>
      </c>
      <c r="BP149" s="151" t="e">
        <f>IF($AL149&lt;2,LOOKUP(CONCATENATE($D149,IF($E149&gt;=1000,$E149,CONCATENATE(0,$E149)),"02"),SilencerParams!$E$3:$E$98,SilencerParams!X$3:X$98)/(LOG10(2)-LOG10(0.0001))*(LOG10($AL149)-LOG10(0.0001)),(BH149-AZ149)/(LOG10(IF(MROUND($AL149,2)&lt;=$AL149,MROUND($AL149,2)+2,MROUND($AL149,2)-2))-LOG10(MROUND($AL149,2)))*(LOG10($AL149)-LOG10(MROUND($AL149,2)))+AZ149)</f>
        <v>#DIV/0!</v>
      </c>
      <c r="BQ149" s="151" t="e">
        <f>IF($AL149&lt;2,LOOKUP(CONCATENATE($D149,IF($E149&gt;=1000,$E149,CONCATENATE(0,$E149)),"02"),SilencerParams!$E$3:$E$98,SilencerParams!Y$3:Y$98)/(LOG10(2)-LOG10(0.0001))*(LOG10($AL149)-LOG10(0.0001)),(BI149-BA149)/(LOG10(IF(MROUND($AL149,2)&lt;=$AL149,MROUND($AL149,2)+2,MROUND($AL149,2)-2))-LOG10(MROUND($AL149,2)))*(LOG10($AL149)-LOG10(MROUND($AL149,2)))+BA149)</f>
        <v>#DIV/0!</v>
      </c>
      <c r="BR149" s="151" t="e">
        <f>IF($AL149&lt;2,LOOKUP(CONCATENATE($D149,IF($E149&gt;=1000,$E149,CONCATENATE(0,$E149)),"02"),SilencerParams!$E$3:$E$98,SilencerParams!Z$3:Z$98)/(LOG10(2)-LOG10(0.0001))*(LOG10($AL149)-LOG10(0.0001)),(BJ149-BB149)/(LOG10(IF(MROUND($AL149,2)&lt;=$AL149,MROUND($AL149,2)+2,MROUND($AL149,2)-2))-LOG10(MROUND($AL149,2)))*(LOG10($AL149)-LOG10(MROUND($AL149,2)))+BB149)</f>
        <v>#DIV/0!</v>
      </c>
      <c r="BS149" s="24" t="e">
        <f t="shared" si="73"/>
        <v>#DIV/0!</v>
      </c>
      <c r="BT149" s="24" t="e">
        <f t="shared" si="74"/>
        <v>#DIV/0!</v>
      </c>
      <c r="BU149" s="24" t="e">
        <f t="shared" si="75"/>
        <v>#DIV/0!</v>
      </c>
      <c r="BV149" s="24" t="e">
        <f t="shared" si="76"/>
        <v>#DIV/0!</v>
      </c>
      <c r="BW149" s="24" t="e">
        <f t="shared" si="77"/>
        <v>#DIV/0!</v>
      </c>
      <c r="BX149" s="24" t="e">
        <f t="shared" si="78"/>
        <v>#DIV/0!</v>
      </c>
      <c r="BY149" s="24" t="e">
        <f t="shared" si="79"/>
        <v>#DIV/0!</v>
      </c>
      <c r="BZ149" s="24" t="e">
        <f t="shared" si="80"/>
        <v>#DIV/0!</v>
      </c>
      <c r="CA149" s="24" t="e">
        <f>10*LOG10(IF(BS149="",0,POWER(10,((BS149+'ModelParams Lw'!$O$4)/10))) +IF(BT149="",0,POWER(10,((BT149+'ModelParams Lw'!$P$4)/10))) +IF(BU149="",0,POWER(10,((BU149+'ModelParams Lw'!$Q$4)/10))) +IF(BV149="",0,POWER(10,((BV149+'ModelParams Lw'!$R$4)/10))) +IF(BW149="",0,POWER(10,((BW149+'ModelParams Lw'!$S$4)/10))) +IF(BX149="",0,POWER(10,((BX149+'ModelParams Lw'!$T$4)/10))) +IF(BY149="",0,POWER(10,((BY149+'ModelParams Lw'!$U$4)/10)))+IF(BZ149="",0,POWER(10,((BZ149+'ModelParams Lw'!$V$4)/10))))</f>
        <v>#DIV/0!</v>
      </c>
      <c r="CB149" s="24" t="e">
        <f t="shared" si="81"/>
        <v>#DIV/0!</v>
      </c>
      <c r="CC149" s="24" t="e">
        <f>(BS149-'ModelParams Lw'!O$10)/'ModelParams Lw'!O$11</f>
        <v>#DIV/0!</v>
      </c>
      <c r="CD149" s="24" t="e">
        <f>(BT149-'ModelParams Lw'!P$10)/'ModelParams Lw'!P$11</f>
        <v>#DIV/0!</v>
      </c>
      <c r="CE149" s="24" t="e">
        <f>(BU149-'ModelParams Lw'!Q$10)/'ModelParams Lw'!Q$11</f>
        <v>#DIV/0!</v>
      </c>
      <c r="CF149" s="24" t="e">
        <f>(BV149-'ModelParams Lw'!R$10)/'ModelParams Lw'!R$11</f>
        <v>#DIV/0!</v>
      </c>
      <c r="CG149" s="24" t="e">
        <f>(BW149-'ModelParams Lw'!S$10)/'ModelParams Lw'!S$11</f>
        <v>#DIV/0!</v>
      </c>
      <c r="CH149" s="24" t="e">
        <f>(BX149-'ModelParams Lw'!T$10)/'ModelParams Lw'!T$11</f>
        <v>#DIV/0!</v>
      </c>
      <c r="CI149" s="24" t="e">
        <f>(BY149-'ModelParams Lw'!U$10)/'ModelParams Lw'!U$11</f>
        <v>#DIV/0!</v>
      </c>
      <c r="CJ149" s="24" t="e">
        <f>(BZ149-'ModelParams Lw'!V$10)/'ModelParams Lw'!V$11</f>
        <v>#DIV/0!</v>
      </c>
      <c r="CK149" s="24">
        <f>IF(Calcul!$E154="SW",'ModelParams Lw'!C$18+'ModelParams Lw'!C$19*LOG(CK$3)+'ModelParams Lw'!C$20*(PI()/4*($D149/1000)^2),IF('ModelParams Lw'!C$21+'ModelParams Lw'!C$22*LOG(CK$3)+'ModelParams Lw'!C$23*(PI()/4*($D149/1000)^2)&lt;'ModelParams Lw'!C$18+'ModelParams Lw'!C$19*LOG(CK$3)+'ModelParams Lw'!C$20*(PI()/4*($D149/1000)^2),'ModelParams Lw'!C$18+'ModelParams Lw'!C$19*LOG(CK$3)+'ModelParams Lw'!C$20*(PI()/4*($D149/1000)^2),'ModelParams Lw'!C$21+'ModelParams Lw'!C$22*LOG(CK$3)+'ModelParams Lw'!C$23*(PI()/4*($D149/1000)^2)))</f>
        <v>31.246735224896717</v>
      </c>
      <c r="CL149" s="24">
        <f>IF(Calcul!$E154="SW",'ModelParams Lw'!D$18+'ModelParams Lw'!D$19*LOG(CL$3)+'ModelParams Lw'!D$20*(PI()/4*($D149/1000)^2),IF('ModelParams Lw'!D$21+'ModelParams Lw'!D$22*LOG(CL$3)+'ModelParams Lw'!D$23*(PI()/4*($D149/1000)^2)&lt;'ModelParams Lw'!D$18+'ModelParams Lw'!D$19*LOG(CL$3)+'ModelParams Lw'!D$20*(PI()/4*($D149/1000)^2),'ModelParams Lw'!D$18+'ModelParams Lw'!D$19*LOG(CL$3)+'ModelParams Lw'!D$20*(PI()/4*($D149/1000)^2),'ModelParams Lw'!D$21+'ModelParams Lw'!D$22*LOG(CL$3)+'ModelParams Lw'!D$23*(PI()/4*($D149/1000)^2)))</f>
        <v>39.203910379364636</v>
      </c>
      <c r="CM149" s="24">
        <f>IF(Calcul!$E154="SW",'ModelParams Lw'!E$18+'ModelParams Lw'!E$19*LOG(CM$3)+'ModelParams Lw'!E$20*(PI()/4*($D149/1000)^2),IF('ModelParams Lw'!E$21+'ModelParams Lw'!E$22*LOG(CM$3)+'ModelParams Lw'!E$23*(PI()/4*($D149/1000)^2)&lt;'ModelParams Lw'!E$18+'ModelParams Lw'!E$19*LOG(CM$3)+'ModelParams Lw'!E$20*(PI()/4*($D149/1000)^2),'ModelParams Lw'!E$18+'ModelParams Lw'!E$19*LOG(CM$3)+'ModelParams Lw'!E$20*(PI()/4*($D149/1000)^2),'ModelParams Lw'!E$21+'ModelParams Lw'!E$22*LOG(CM$3)+'ModelParams Lw'!E$23*(PI()/4*($D149/1000)^2)))</f>
        <v>38.761096154158118</v>
      </c>
      <c r="CN149" s="24">
        <f>IF(Calcul!$E154="SW",'ModelParams Lw'!F$18+'ModelParams Lw'!F$19*LOG(CN$3)+'ModelParams Lw'!F$20*(PI()/4*($D149/1000)^2),IF('ModelParams Lw'!F$21+'ModelParams Lw'!F$22*LOG(CN$3)+'ModelParams Lw'!F$23*(PI()/4*($D149/1000)^2)&lt;'ModelParams Lw'!F$18+'ModelParams Lw'!F$19*LOG(CN$3)+'ModelParams Lw'!F$20*(PI()/4*($D149/1000)^2),'ModelParams Lw'!F$18+'ModelParams Lw'!F$19*LOG(CN$3)+'ModelParams Lw'!F$20*(PI()/4*($D149/1000)^2),'ModelParams Lw'!F$21+'ModelParams Lw'!F$22*LOG(CN$3)+'ModelParams Lw'!F$23*(PI()/4*($D149/1000)^2)))</f>
        <v>42.457901012674256</v>
      </c>
      <c r="CO149" s="24">
        <f>IF(Calcul!$E154="SW",'ModelParams Lw'!G$18+'ModelParams Lw'!G$19*LOG(CO$3)+'ModelParams Lw'!G$20*(PI()/4*($D149/1000)^2),IF('ModelParams Lw'!G$21+'ModelParams Lw'!G$22*LOG(CO$3)+'ModelParams Lw'!G$23*(PI()/4*($D149/1000)^2)&lt;'ModelParams Lw'!G$18+'ModelParams Lw'!G$19*LOG(CO$3)+'ModelParams Lw'!G$20*(PI()/4*($D149/1000)^2),'ModelParams Lw'!G$18+'ModelParams Lw'!G$19*LOG(CO$3)+'ModelParams Lw'!G$20*(PI()/4*($D149/1000)^2),'ModelParams Lw'!G$21+'ModelParams Lw'!G$22*LOG(CO$3)+'ModelParams Lw'!G$23*(PI()/4*($D149/1000)^2)))</f>
        <v>39.983812335865188</v>
      </c>
      <c r="CP149" s="24">
        <f>IF(Calcul!$E154="SW",'ModelParams Lw'!H$18+'ModelParams Lw'!H$19*LOG(CP$3)+'ModelParams Lw'!H$20*(PI()/4*($D149/1000)^2),IF('ModelParams Lw'!H$21+'ModelParams Lw'!H$22*LOG(CP$3)+'ModelParams Lw'!H$23*(PI()/4*($D149/1000)^2)&lt;'ModelParams Lw'!H$18+'ModelParams Lw'!H$19*LOG(CP$3)+'ModelParams Lw'!H$20*(PI()/4*($D149/1000)^2),'ModelParams Lw'!H$18+'ModelParams Lw'!H$19*LOG(CP$3)+'ModelParams Lw'!H$20*(PI()/4*($D149/1000)^2),'ModelParams Lw'!H$21+'ModelParams Lw'!H$22*LOG(CP$3)+'ModelParams Lw'!H$23*(PI()/4*($D149/1000)^2)))</f>
        <v>40.306137042572608</v>
      </c>
      <c r="CQ149" s="24">
        <f>IF(Calcul!$E154="SW",'ModelParams Lw'!I$18+'ModelParams Lw'!I$19*LOG(CQ$3)+'ModelParams Lw'!I$20*(PI()/4*($D149/1000)^2),IF('ModelParams Lw'!I$21+'ModelParams Lw'!I$22*LOG(CQ$3)+'ModelParams Lw'!I$23*(PI()/4*($D149/1000)^2)&lt;'ModelParams Lw'!I$18+'ModelParams Lw'!I$19*LOG(CQ$3)+'ModelParams Lw'!I$20*(PI()/4*($D149/1000)^2),'ModelParams Lw'!I$18+'ModelParams Lw'!I$19*LOG(CQ$3)+'ModelParams Lw'!I$20*(PI()/4*($D149/1000)^2),'ModelParams Lw'!I$21+'ModelParams Lw'!I$22*LOG(CQ$3)+'ModelParams Lw'!I$23*(PI()/4*($D149/1000)^2)))</f>
        <v>35.604370798776131</v>
      </c>
      <c r="CR149" s="24">
        <f>IF(Calcul!$E154="SW",'ModelParams Lw'!J$18+'ModelParams Lw'!J$19*LOG(CR$3)+'ModelParams Lw'!J$20*(PI()/4*($D149/1000)^2),IF('ModelParams Lw'!J$21+'ModelParams Lw'!J$22*LOG(CR$3)+'ModelParams Lw'!J$23*(PI()/4*($D149/1000)^2)&lt;'ModelParams Lw'!J$18+'ModelParams Lw'!J$19*LOG(CR$3)+'ModelParams Lw'!J$20*(PI()/4*($D149/1000)^2),'ModelParams Lw'!J$18+'ModelParams Lw'!J$19*LOG(CR$3)+'ModelParams Lw'!J$20*(PI()/4*($D149/1000)^2),'ModelParams Lw'!J$21+'ModelParams Lw'!J$22*LOG(CR$3)+'ModelParams Lw'!J$23*(PI()/4*($D149/1000)^2)))</f>
        <v>26.405199060578074</v>
      </c>
      <c r="CS149" s="24" t="e">
        <f t="shared" si="58"/>
        <v>#DIV/0!</v>
      </c>
      <c r="CT149" s="24" t="e">
        <f t="shared" si="59"/>
        <v>#DIV/0!</v>
      </c>
      <c r="CU149" s="24" t="e">
        <f t="shared" si="60"/>
        <v>#DIV/0!</v>
      </c>
      <c r="CV149" s="24" t="e">
        <f t="shared" si="61"/>
        <v>#DIV/0!</v>
      </c>
      <c r="CW149" s="24" t="e">
        <f t="shared" si="62"/>
        <v>#DIV/0!</v>
      </c>
      <c r="CX149" s="24" t="e">
        <f t="shared" si="63"/>
        <v>#DIV/0!</v>
      </c>
      <c r="CY149" s="24" t="e">
        <f t="shared" si="64"/>
        <v>#DIV/0!</v>
      </c>
      <c r="CZ149" s="24" t="e">
        <f t="shared" si="65"/>
        <v>#DIV/0!</v>
      </c>
      <c r="DA149" s="24" t="e">
        <f>10*LOG10(IF(CS149="",0,POWER(10,((CS149+'ModelParams Lw'!$O$4)/10))) +IF(CT149="",0,POWER(10,((CT149+'ModelParams Lw'!$P$4)/10))) +IF(CU149="",0,POWER(10,((CU149+'ModelParams Lw'!$Q$4)/10))) +IF(CV149="",0,POWER(10,((CV149+'ModelParams Lw'!$R$4)/10))) +IF(CW149="",0,POWER(10,((CW149+'ModelParams Lw'!$S$4)/10))) +IF(CX149="",0,POWER(10,((CX149+'ModelParams Lw'!$T$4)/10))) +IF(CY149="",0,POWER(10,((CY149+'ModelParams Lw'!$U$4)/10)))+IF(CZ149="",0,POWER(10,((CZ149+'ModelParams Lw'!$V$4)/10))))</f>
        <v>#DIV/0!</v>
      </c>
      <c r="DB149" s="24" t="e">
        <f t="shared" si="82"/>
        <v>#DIV/0!</v>
      </c>
      <c r="DC149" s="24" t="e">
        <f>(CS149-'ModelParams Lw'!$O$10)/'ModelParams Lw'!$O$11</f>
        <v>#DIV/0!</v>
      </c>
      <c r="DD149" s="24" t="e">
        <f>(CT149-'ModelParams Lw'!$P$10)/'ModelParams Lw'!$P$11</f>
        <v>#DIV/0!</v>
      </c>
      <c r="DE149" s="24" t="e">
        <f>(CU149-'ModelParams Lw'!$Q$10)/'ModelParams Lw'!$Q$11</f>
        <v>#DIV/0!</v>
      </c>
      <c r="DF149" s="24" t="e">
        <f>(CV149-'ModelParams Lw'!$R$10)/'ModelParams Lw'!$R$11</f>
        <v>#DIV/0!</v>
      </c>
      <c r="DG149" s="24" t="e">
        <f>(CW149-'ModelParams Lw'!$S$10)/'ModelParams Lw'!$S$11</f>
        <v>#DIV/0!</v>
      </c>
      <c r="DH149" s="24" t="e">
        <f>(CX149-'ModelParams Lw'!$T$10)/'ModelParams Lw'!$T$11</f>
        <v>#DIV/0!</v>
      </c>
      <c r="DI149" s="24" t="e">
        <f>(CY149-'ModelParams Lw'!$U$10)/'ModelParams Lw'!$U$11</f>
        <v>#DIV/0!</v>
      </c>
      <c r="DJ149" s="24" t="e">
        <f>(CZ149-'ModelParams Lw'!$V$10)/'ModelParams Lw'!$V$11</f>
        <v>#DIV/0!</v>
      </c>
    </row>
    <row r="150" spans="1:114">
      <c r="A150" s="12">
        <f>Calcul!B152</f>
        <v>0</v>
      </c>
      <c r="B150" s="12">
        <f t="shared" si="66"/>
        <v>0</v>
      </c>
      <c r="C150" s="12">
        <f>Calcul!C152</f>
        <v>0</v>
      </c>
      <c r="D150" s="12">
        <f>Calcul!D155</f>
        <v>0</v>
      </c>
      <c r="E150" s="12">
        <f t="shared" si="67"/>
        <v>400</v>
      </c>
      <c r="F150" s="12">
        <f t="shared" si="68"/>
        <v>900</v>
      </c>
      <c r="G150" s="12" t="e">
        <f t="shared" si="69"/>
        <v>#DIV/0!</v>
      </c>
      <c r="H150" s="24" t="e">
        <f t="shared" si="70"/>
        <v>#DIV/0!</v>
      </c>
      <c r="I150" s="24">
        <f>'ModelParams Lw'!$B$6*EXP('ModelParams Lw'!$C$6*D150)</f>
        <v>-0.98585217513044054</v>
      </c>
      <c r="J150" s="24">
        <f>'ModelParams Lw'!$B$7*D150^2+'ModelParams Lw'!$C$7*D150+'ModelParams Lw'!$D$7</f>
        <v>-7.1</v>
      </c>
      <c r="K150" s="24">
        <f>'ModelParams Lw'!$B$8*D150^2+'ModelParams Lw'!$C$8*D150+'ModelParams Lw'!$D$8</f>
        <v>46.485999999999997</v>
      </c>
      <c r="L150" s="21" t="e">
        <f t="shared" si="83"/>
        <v>#DIV/0!</v>
      </c>
      <c r="M150" s="21" t="e">
        <f t="shared" si="57"/>
        <v>#DIV/0!</v>
      </c>
      <c r="N150" s="21" t="e">
        <f t="shared" si="57"/>
        <v>#DIV/0!</v>
      </c>
      <c r="O150" s="21" t="e">
        <f t="shared" si="57"/>
        <v>#DIV/0!</v>
      </c>
      <c r="P150" s="21" t="e">
        <f t="shared" si="57"/>
        <v>#DIV/0!</v>
      </c>
      <c r="Q150" s="21" t="e">
        <f t="shared" si="57"/>
        <v>#DIV/0!</v>
      </c>
      <c r="R150" s="21" t="e">
        <f t="shared" si="57"/>
        <v>#DIV/0!</v>
      </c>
      <c r="S150" s="21" t="e">
        <f t="shared" si="57"/>
        <v>#DIV/0!</v>
      </c>
      <c r="T150" s="24" t="e">
        <f>'ModelParams Lw'!$B$3+'ModelParams Lw'!$B$4*LOG10($B150/3600/(PI()/4*($D150/1000)^2))+'ModelParams Lw'!$B$5*LOG10(2*$H150/(1.2*($B150/3600/(PI()/4*($D150/1000)^2))^2))+10*LOG10($D150/1000)+L150</f>
        <v>#DIV/0!</v>
      </c>
      <c r="U150" s="24" t="e">
        <f>'ModelParams Lw'!$B$3+'ModelParams Lw'!$B$4*LOG10($B150/3600/(PI()/4*($D150/1000)^2))+'ModelParams Lw'!$B$5*LOG10(2*$H150/(1.2*($B150/3600/(PI()/4*($D150/1000)^2))^2))+10*LOG10($D150/1000)+M150</f>
        <v>#DIV/0!</v>
      </c>
      <c r="V150" s="24" t="e">
        <f>'ModelParams Lw'!$B$3+'ModelParams Lw'!$B$4*LOG10($B150/3600/(PI()/4*($D150/1000)^2))+'ModelParams Lw'!$B$5*LOG10(2*$H150/(1.2*($B150/3600/(PI()/4*($D150/1000)^2))^2))+10*LOG10($D150/1000)+N150</f>
        <v>#DIV/0!</v>
      </c>
      <c r="W150" s="24" t="e">
        <f>'ModelParams Lw'!$B$3+'ModelParams Lw'!$B$4*LOG10($B150/3600/(PI()/4*($D150/1000)^2))+'ModelParams Lw'!$B$5*LOG10(2*$H150/(1.2*($B150/3600/(PI()/4*($D150/1000)^2))^2))+10*LOG10($D150/1000)+O150</f>
        <v>#DIV/0!</v>
      </c>
      <c r="X150" s="24" t="e">
        <f>'ModelParams Lw'!$B$3+'ModelParams Lw'!$B$4*LOG10($B150/3600/(PI()/4*($D150/1000)^2))+'ModelParams Lw'!$B$5*LOG10(2*$H150/(1.2*($B150/3600/(PI()/4*($D150/1000)^2))^2))+10*LOG10($D150/1000)+P150</f>
        <v>#DIV/0!</v>
      </c>
      <c r="Y150" s="24" t="e">
        <f>'ModelParams Lw'!$B$3+'ModelParams Lw'!$B$4*LOG10($B150/3600/(PI()/4*($D150/1000)^2))+'ModelParams Lw'!$B$5*LOG10(2*$H150/(1.2*($B150/3600/(PI()/4*($D150/1000)^2))^2))+10*LOG10($D150/1000)+Q150</f>
        <v>#DIV/0!</v>
      </c>
      <c r="Z150" s="24" t="e">
        <f>'ModelParams Lw'!$B$3+'ModelParams Lw'!$B$4*LOG10($B150/3600/(PI()/4*($D150/1000)^2))+'ModelParams Lw'!$B$5*LOG10(2*$H150/(1.2*($B150/3600/(PI()/4*($D150/1000)^2))^2))+10*LOG10($D150/1000)+R150</f>
        <v>#DIV/0!</v>
      </c>
      <c r="AA150" s="24" t="e">
        <f>'ModelParams Lw'!$B$3+'ModelParams Lw'!$B$4*LOG10($B150/3600/(PI()/4*($D150/1000)^2))+'ModelParams Lw'!$B$5*LOG10(2*$H150/(1.2*($B150/3600/(PI()/4*($D150/1000)^2))^2))+10*LOG10($D150/1000)+S150</f>
        <v>#DIV/0!</v>
      </c>
      <c r="AB150" s="24" t="e">
        <f>10*LOG10(IF(T150="",0,POWER(10,((T150+'ModelParams Lw'!$O$4)/10))) +IF(U150="",0,POWER(10,((U150+'ModelParams Lw'!$P$4)/10))) +IF(V150="",0,POWER(10,((V150+'ModelParams Lw'!$Q$4)/10))) +IF(W150="",0,POWER(10,((W150+'ModelParams Lw'!$R$4)/10))) +IF(X150="",0,POWER(10,((X150+'ModelParams Lw'!$S$4)/10))) +IF(Y150="",0,POWER(10,((Y150+'ModelParams Lw'!$T$4)/10))) +IF(Z150="",0,POWER(10,((Z150+'ModelParams Lw'!$U$4)/10)))+IF(AA150="",0,POWER(10,((AA150+'ModelParams Lw'!$V$4)/10))))</f>
        <v>#DIV/0!</v>
      </c>
      <c r="AC150" s="24" t="e">
        <f t="shared" si="71"/>
        <v>#DIV/0!</v>
      </c>
      <c r="AD150" s="24" t="e">
        <f>(T150-'ModelParams Lw'!O$10)/'ModelParams Lw'!O$11</f>
        <v>#DIV/0!</v>
      </c>
      <c r="AE150" s="24" t="e">
        <f>(U150-'ModelParams Lw'!P$10)/'ModelParams Lw'!P$11</f>
        <v>#DIV/0!</v>
      </c>
      <c r="AF150" s="24" t="e">
        <f>(V150-'ModelParams Lw'!Q$10)/'ModelParams Lw'!Q$11</f>
        <v>#DIV/0!</v>
      </c>
      <c r="AG150" s="24" t="e">
        <f>(W150-'ModelParams Lw'!R$10)/'ModelParams Lw'!R$11</f>
        <v>#DIV/0!</v>
      </c>
      <c r="AH150" s="24" t="e">
        <f>(X150-'ModelParams Lw'!S$10)/'ModelParams Lw'!S$11</f>
        <v>#DIV/0!</v>
      </c>
      <c r="AI150" s="24" t="e">
        <f>(Y150-'ModelParams Lw'!T$10)/'ModelParams Lw'!T$11</f>
        <v>#DIV/0!</v>
      </c>
      <c r="AJ150" s="24" t="e">
        <f>(Z150-'ModelParams Lw'!U$10)/'ModelParams Lw'!U$11</f>
        <v>#DIV/0!</v>
      </c>
      <c r="AK150" s="24" t="e">
        <f>(AA150-'ModelParams Lw'!V$10)/'ModelParams Lw'!V$11</f>
        <v>#DIV/0!</v>
      </c>
      <c r="AL150" s="24" t="e">
        <f t="shared" si="72"/>
        <v>#DIV/0!</v>
      </c>
      <c r="AM150" s="24" t="e">
        <f>LOOKUP($G150,SilencerParams!$E$3:$E$98,SilencerParams!K$3:K$98)</f>
        <v>#DIV/0!</v>
      </c>
      <c r="AN150" s="24" t="e">
        <f>LOOKUP($G150,SilencerParams!$E$3:$E$98,SilencerParams!L$3:L$98)</f>
        <v>#DIV/0!</v>
      </c>
      <c r="AO150" s="24" t="e">
        <f>LOOKUP($G150,SilencerParams!$E$3:$E$98,SilencerParams!M$3:M$98)</f>
        <v>#DIV/0!</v>
      </c>
      <c r="AP150" s="24" t="e">
        <f>LOOKUP($G150,SilencerParams!$E$3:$E$98,SilencerParams!N$3:N$98)</f>
        <v>#DIV/0!</v>
      </c>
      <c r="AQ150" s="24" t="e">
        <f>LOOKUP($G150,SilencerParams!$E$3:$E$98,SilencerParams!O$3:O$98)</f>
        <v>#DIV/0!</v>
      </c>
      <c r="AR150" s="24" t="e">
        <f>LOOKUP($G150,SilencerParams!$E$3:$E$98,SilencerParams!P$3:P$98)</f>
        <v>#DIV/0!</v>
      </c>
      <c r="AS150" s="24" t="e">
        <f>LOOKUP($G150,SilencerParams!$E$3:$E$98,SilencerParams!Q$3:Q$98)</f>
        <v>#DIV/0!</v>
      </c>
      <c r="AT150" s="24" t="e">
        <f>LOOKUP($G150,SilencerParams!$E$3:$E$98,SilencerParams!R$3:R$98)</f>
        <v>#DIV/0!</v>
      </c>
      <c r="AU150" s="151" t="e">
        <f>LOOKUP($G150,SilencerParams!$E$3:$E$98,SilencerParams!S$3:S$98)</f>
        <v>#DIV/0!</v>
      </c>
      <c r="AV150" s="151" t="e">
        <f>LOOKUP($G150,SilencerParams!$E$3:$E$98,SilencerParams!T$3:T$98)</f>
        <v>#DIV/0!</v>
      </c>
      <c r="AW150" s="151" t="e">
        <f>LOOKUP($G150,SilencerParams!$E$3:$E$98,SilencerParams!U$3:U$98)</f>
        <v>#DIV/0!</v>
      </c>
      <c r="AX150" s="151" t="e">
        <f>LOOKUP($G150,SilencerParams!$E$3:$E$98,SilencerParams!V$3:V$98)</f>
        <v>#DIV/0!</v>
      </c>
      <c r="AY150" s="151" t="e">
        <f>LOOKUP($G150,SilencerParams!$E$3:$E$98,SilencerParams!W$3:W$98)</f>
        <v>#DIV/0!</v>
      </c>
      <c r="AZ150" s="151" t="e">
        <f>LOOKUP($G150,SilencerParams!$E$3:$E$98,SilencerParams!X$3:X$98)</f>
        <v>#DIV/0!</v>
      </c>
      <c r="BA150" s="151" t="e">
        <f>LOOKUP($G150,SilencerParams!$E$3:$E$98,SilencerParams!Y$3:Y$98)</f>
        <v>#DIV/0!</v>
      </c>
      <c r="BB150" s="151" t="e">
        <f>LOOKUP($G150,SilencerParams!$E$3:$E$98,SilencerParams!Z$3:Z$98)</f>
        <v>#DIV/0!</v>
      </c>
      <c r="BC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S$3:S$98)</f>
        <v>#DIV/0!</v>
      </c>
      <c r="BD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T$3:T$98)</f>
        <v>#DIV/0!</v>
      </c>
      <c r="BE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U$3:U$98)</f>
        <v>#DIV/0!</v>
      </c>
      <c r="BF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V$3:V$98)</f>
        <v>#DIV/0!</v>
      </c>
      <c r="BG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W$3:W$98)</f>
        <v>#DIV/0!</v>
      </c>
      <c r="BH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X$3:X$98)</f>
        <v>#DIV/0!</v>
      </c>
      <c r="BI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Y$3:Y$98)</f>
        <v>#DIV/0!</v>
      </c>
      <c r="BJ150" s="151" t="e">
        <f>LOOKUP(IF(MROUND($AL150,2)&lt;=$AL150,CONCATENATE($D150,IF($F150&gt;=1000,$F150,CONCATENATE(0,$F150)),CONCATENATE(0,MROUND($AL150,2)+2)),CONCATENATE($D150,IF($F150&gt;=1000,$F150,CONCATENATE(0,$F150)),CONCATENATE(0,MROUND($AL150,2)-2))),SilencerParams!$E$3:$E$98,SilencerParams!Z$3:Z$98)</f>
        <v>#DIV/0!</v>
      </c>
      <c r="BK150" s="151" t="e">
        <f>IF($AL150&lt;2,LOOKUP(CONCATENATE($D150,IF($E150&gt;=1000,$E150,CONCATENATE(0,$E150)),"02"),SilencerParams!$E$3:$E$98,SilencerParams!S$3:S$98)/(LOG10(2)-LOG10(0.0001))*(LOG10($AL150)-LOG10(0.0001)),(BC150-AU150)/(LOG10(IF(MROUND($AL150,2)&lt;=$AL150,MROUND($AL150,2)+2,MROUND($AL150,2)-2))-LOG10(MROUND($AL150,2)))*(LOG10($AL150)-LOG10(MROUND($AL150,2)))+AU150)</f>
        <v>#DIV/0!</v>
      </c>
      <c r="BL150" s="151" t="e">
        <f>IF($AL150&lt;2,LOOKUP(CONCATENATE($D150,IF($E150&gt;=1000,$E150,CONCATENATE(0,$E150)),"02"),SilencerParams!$E$3:$E$98,SilencerParams!T$3:T$98)/(LOG10(2)-LOG10(0.0001))*(LOG10($AL150)-LOG10(0.0001)),(BD150-AV150)/(LOG10(IF(MROUND($AL150,2)&lt;=$AL150,MROUND($AL150,2)+2,MROUND($AL150,2)-2))-LOG10(MROUND($AL150,2)))*(LOG10($AL150)-LOG10(MROUND($AL150,2)))+AV150)</f>
        <v>#DIV/0!</v>
      </c>
      <c r="BM150" s="151" t="e">
        <f>IF($AL150&lt;2,LOOKUP(CONCATENATE($D150,IF($E150&gt;=1000,$E150,CONCATENATE(0,$E150)),"02"),SilencerParams!$E$3:$E$98,SilencerParams!U$3:U$98)/(LOG10(2)-LOG10(0.0001))*(LOG10($AL150)-LOG10(0.0001)),(BE150-AW150)/(LOG10(IF(MROUND($AL150,2)&lt;=$AL150,MROUND($AL150,2)+2,MROUND($AL150,2)-2))-LOG10(MROUND($AL150,2)))*(LOG10($AL150)-LOG10(MROUND($AL150,2)))+AW150)</f>
        <v>#DIV/0!</v>
      </c>
      <c r="BN150" s="151" t="e">
        <f>IF($AL150&lt;2,LOOKUP(CONCATENATE($D150,IF($E150&gt;=1000,$E150,CONCATENATE(0,$E150)),"02"),SilencerParams!$E$3:$E$98,SilencerParams!V$3:V$98)/(LOG10(2)-LOG10(0.0001))*(LOG10($AL150)-LOG10(0.0001)),(BF150-AX150)/(LOG10(IF(MROUND($AL150,2)&lt;=$AL150,MROUND($AL150,2)+2,MROUND($AL150,2)-2))-LOG10(MROUND($AL150,2)))*(LOG10($AL150)-LOG10(MROUND($AL150,2)))+AX150)</f>
        <v>#DIV/0!</v>
      </c>
      <c r="BO150" s="151" t="e">
        <f>IF($AL150&lt;2,LOOKUP(CONCATENATE($D150,IF($E150&gt;=1000,$E150,CONCATENATE(0,$E150)),"02"),SilencerParams!$E$3:$E$98,SilencerParams!W$3:W$98)/(LOG10(2)-LOG10(0.0001))*(LOG10($AL150)-LOG10(0.0001)),(BG150-AY150)/(LOG10(IF(MROUND($AL150,2)&lt;=$AL150,MROUND($AL150,2)+2,MROUND($AL150,2)-2))-LOG10(MROUND($AL150,2)))*(LOG10($AL150)-LOG10(MROUND($AL150,2)))+AY150)</f>
        <v>#DIV/0!</v>
      </c>
      <c r="BP150" s="151" t="e">
        <f>IF($AL150&lt;2,LOOKUP(CONCATENATE($D150,IF($E150&gt;=1000,$E150,CONCATENATE(0,$E150)),"02"),SilencerParams!$E$3:$E$98,SilencerParams!X$3:X$98)/(LOG10(2)-LOG10(0.0001))*(LOG10($AL150)-LOG10(0.0001)),(BH150-AZ150)/(LOG10(IF(MROUND($AL150,2)&lt;=$AL150,MROUND($AL150,2)+2,MROUND($AL150,2)-2))-LOG10(MROUND($AL150,2)))*(LOG10($AL150)-LOG10(MROUND($AL150,2)))+AZ150)</f>
        <v>#DIV/0!</v>
      </c>
      <c r="BQ150" s="151" t="e">
        <f>IF($AL150&lt;2,LOOKUP(CONCATENATE($D150,IF($E150&gt;=1000,$E150,CONCATENATE(0,$E150)),"02"),SilencerParams!$E$3:$E$98,SilencerParams!Y$3:Y$98)/(LOG10(2)-LOG10(0.0001))*(LOG10($AL150)-LOG10(0.0001)),(BI150-BA150)/(LOG10(IF(MROUND($AL150,2)&lt;=$AL150,MROUND($AL150,2)+2,MROUND($AL150,2)-2))-LOG10(MROUND($AL150,2)))*(LOG10($AL150)-LOG10(MROUND($AL150,2)))+BA150)</f>
        <v>#DIV/0!</v>
      </c>
      <c r="BR150" s="151" t="e">
        <f>IF($AL150&lt;2,LOOKUP(CONCATENATE($D150,IF($E150&gt;=1000,$E150,CONCATENATE(0,$E150)),"02"),SilencerParams!$E$3:$E$98,SilencerParams!Z$3:Z$98)/(LOG10(2)-LOG10(0.0001))*(LOG10($AL150)-LOG10(0.0001)),(BJ150-BB150)/(LOG10(IF(MROUND($AL150,2)&lt;=$AL150,MROUND($AL150,2)+2,MROUND($AL150,2)-2))-LOG10(MROUND($AL150,2)))*(LOG10($AL150)-LOG10(MROUND($AL150,2)))+BB150)</f>
        <v>#DIV/0!</v>
      </c>
      <c r="BS150" s="24" t="e">
        <f t="shared" si="73"/>
        <v>#DIV/0!</v>
      </c>
      <c r="BT150" s="24" t="e">
        <f t="shared" si="74"/>
        <v>#DIV/0!</v>
      </c>
      <c r="BU150" s="24" t="e">
        <f t="shared" si="75"/>
        <v>#DIV/0!</v>
      </c>
      <c r="BV150" s="24" t="e">
        <f t="shared" si="76"/>
        <v>#DIV/0!</v>
      </c>
      <c r="BW150" s="24" t="e">
        <f t="shared" si="77"/>
        <v>#DIV/0!</v>
      </c>
      <c r="BX150" s="24" t="e">
        <f t="shared" si="78"/>
        <v>#DIV/0!</v>
      </c>
      <c r="BY150" s="24" t="e">
        <f t="shared" si="79"/>
        <v>#DIV/0!</v>
      </c>
      <c r="BZ150" s="24" t="e">
        <f t="shared" si="80"/>
        <v>#DIV/0!</v>
      </c>
      <c r="CA150" s="24" t="e">
        <f>10*LOG10(IF(BS150="",0,POWER(10,((BS150+'ModelParams Lw'!$O$4)/10))) +IF(BT150="",0,POWER(10,((BT150+'ModelParams Lw'!$P$4)/10))) +IF(BU150="",0,POWER(10,((BU150+'ModelParams Lw'!$Q$4)/10))) +IF(BV150="",0,POWER(10,((BV150+'ModelParams Lw'!$R$4)/10))) +IF(BW150="",0,POWER(10,((BW150+'ModelParams Lw'!$S$4)/10))) +IF(BX150="",0,POWER(10,((BX150+'ModelParams Lw'!$T$4)/10))) +IF(BY150="",0,POWER(10,((BY150+'ModelParams Lw'!$U$4)/10)))+IF(BZ150="",0,POWER(10,((BZ150+'ModelParams Lw'!$V$4)/10))))</f>
        <v>#DIV/0!</v>
      </c>
      <c r="CB150" s="24" t="e">
        <f t="shared" si="81"/>
        <v>#DIV/0!</v>
      </c>
      <c r="CC150" s="24" t="e">
        <f>(BS150-'ModelParams Lw'!O$10)/'ModelParams Lw'!O$11</f>
        <v>#DIV/0!</v>
      </c>
      <c r="CD150" s="24" t="e">
        <f>(BT150-'ModelParams Lw'!P$10)/'ModelParams Lw'!P$11</f>
        <v>#DIV/0!</v>
      </c>
      <c r="CE150" s="24" t="e">
        <f>(BU150-'ModelParams Lw'!Q$10)/'ModelParams Lw'!Q$11</f>
        <v>#DIV/0!</v>
      </c>
      <c r="CF150" s="24" t="e">
        <f>(BV150-'ModelParams Lw'!R$10)/'ModelParams Lw'!R$11</f>
        <v>#DIV/0!</v>
      </c>
      <c r="CG150" s="24" t="e">
        <f>(BW150-'ModelParams Lw'!S$10)/'ModelParams Lw'!S$11</f>
        <v>#DIV/0!</v>
      </c>
      <c r="CH150" s="24" t="e">
        <f>(BX150-'ModelParams Lw'!T$10)/'ModelParams Lw'!T$11</f>
        <v>#DIV/0!</v>
      </c>
      <c r="CI150" s="24" t="e">
        <f>(BY150-'ModelParams Lw'!U$10)/'ModelParams Lw'!U$11</f>
        <v>#DIV/0!</v>
      </c>
      <c r="CJ150" s="24" t="e">
        <f>(BZ150-'ModelParams Lw'!V$10)/'ModelParams Lw'!V$11</f>
        <v>#DIV/0!</v>
      </c>
      <c r="CK150" s="24">
        <f>IF(Calcul!$E155="SW",'ModelParams Lw'!C$18+'ModelParams Lw'!C$19*LOG(CK$3)+'ModelParams Lw'!C$20*(PI()/4*($D150/1000)^2),IF('ModelParams Lw'!C$21+'ModelParams Lw'!C$22*LOG(CK$3)+'ModelParams Lw'!C$23*(PI()/4*($D150/1000)^2)&lt;'ModelParams Lw'!C$18+'ModelParams Lw'!C$19*LOG(CK$3)+'ModelParams Lw'!C$20*(PI()/4*($D150/1000)^2),'ModelParams Lw'!C$18+'ModelParams Lw'!C$19*LOG(CK$3)+'ModelParams Lw'!C$20*(PI()/4*($D150/1000)^2),'ModelParams Lw'!C$21+'ModelParams Lw'!C$22*LOG(CK$3)+'ModelParams Lw'!C$23*(PI()/4*($D150/1000)^2)))</f>
        <v>31.246735224896717</v>
      </c>
      <c r="CL150" s="24">
        <f>IF(Calcul!$E155="SW",'ModelParams Lw'!D$18+'ModelParams Lw'!D$19*LOG(CL$3)+'ModelParams Lw'!D$20*(PI()/4*($D150/1000)^2),IF('ModelParams Lw'!D$21+'ModelParams Lw'!D$22*LOG(CL$3)+'ModelParams Lw'!D$23*(PI()/4*($D150/1000)^2)&lt;'ModelParams Lw'!D$18+'ModelParams Lw'!D$19*LOG(CL$3)+'ModelParams Lw'!D$20*(PI()/4*($D150/1000)^2),'ModelParams Lw'!D$18+'ModelParams Lw'!D$19*LOG(CL$3)+'ModelParams Lw'!D$20*(PI()/4*($D150/1000)^2),'ModelParams Lw'!D$21+'ModelParams Lw'!D$22*LOG(CL$3)+'ModelParams Lw'!D$23*(PI()/4*($D150/1000)^2)))</f>
        <v>39.203910379364636</v>
      </c>
      <c r="CM150" s="24">
        <f>IF(Calcul!$E155="SW",'ModelParams Lw'!E$18+'ModelParams Lw'!E$19*LOG(CM$3)+'ModelParams Lw'!E$20*(PI()/4*($D150/1000)^2),IF('ModelParams Lw'!E$21+'ModelParams Lw'!E$22*LOG(CM$3)+'ModelParams Lw'!E$23*(PI()/4*($D150/1000)^2)&lt;'ModelParams Lw'!E$18+'ModelParams Lw'!E$19*LOG(CM$3)+'ModelParams Lw'!E$20*(PI()/4*($D150/1000)^2),'ModelParams Lw'!E$18+'ModelParams Lw'!E$19*LOG(CM$3)+'ModelParams Lw'!E$20*(PI()/4*($D150/1000)^2),'ModelParams Lw'!E$21+'ModelParams Lw'!E$22*LOG(CM$3)+'ModelParams Lw'!E$23*(PI()/4*($D150/1000)^2)))</f>
        <v>38.761096154158118</v>
      </c>
      <c r="CN150" s="24">
        <f>IF(Calcul!$E155="SW",'ModelParams Lw'!F$18+'ModelParams Lw'!F$19*LOG(CN$3)+'ModelParams Lw'!F$20*(PI()/4*($D150/1000)^2),IF('ModelParams Lw'!F$21+'ModelParams Lw'!F$22*LOG(CN$3)+'ModelParams Lw'!F$23*(PI()/4*($D150/1000)^2)&lt;'ModelParams Lw'!F$18+'ModelParams Lw'!F$19*LOG(CN$3)+'ModelParams Lw'!F$20*(PI()/4*($D150/1000)^2),'ModelParams Lw'!F$18+'ModelParams Lw'!F$19*LOG(CN$3)+'ModelParams Lw'!F$20*(PI()/4*($D150/1000)^2),'ModelParams Lw'!F$21+'ModelParams Lw'!F$22*LOG(CN$3)+'ModelParams Lw'!F$23*(PI()/4*($D150/1000)^2)))</f>
        <v>42.457901012674256</v>
      </c>
      <c r="CO150" s="24">
        <f>IF(Calcul!$E155="SW",'ModelParams Lw'!G$18+'ModelParams Lw'!G$19*LOG(CO$3)+'ModelParams Lw'!G$20*(PI()/4*($D150/1000)^2),IF('ModelParams Lw'!G$21+'ModelParams Lw'!G$22*LOG(CO$3)+'ModelParams Lw'!G$23*(PI()/4*($D150/1000)^2)&lt;'ModelParams Lw'!G$18+'ModelParams Lw'!G$19*LOG(CO$3)+'ModelParams Lw'!G$20*(PI()/4*($D150/1000)^2),'ModelParams Lw'!G$18+'ModelParams Lw'!G$19*LOG(CO$3)+'ModelParams Lw'!G$20*(PI()/4*($D150/1000)^2),'ModelParams Lw'!G$21+'ModelParams Lw'!G$22*LOG(CO$3)+'ModelParams Lw'!G$23*(PI()/4*($D150/1000)^2)))</f>
        <v>39.983812335865188</v>
      </c>
      <c r="CP150" s="24">
        <f>IF(Calcul!$E155="SW",'ModelParams Lw'!H$18+'ModelParams Lw'!H$19*LOG(CP$3)+'ModelParams Lw'!H$20*(PI()/4*($D150/1000)^2),IF('ModelParams Lw'!H$21+'ModelParams Lw'!H$22*LOG(CP$3)+'ModelParams Lw'!H$23*(PI()/4*($D150/1000)^2)&lt;'ModelParams Lw'!H$18+'ModelParams Lw'!H$19*LOG(CP$3)+'ModelParams Lw'!H$20*(PI()/4*($D150/1000)^2),'ModelParams Lw'!H$18+'ModelParams Lw'!H$19*LOG(CP$3)+'ModelParams Lw'!H$20*(PI()/4*($D150/1000)^2),'ModelParams Lw'!H$21+'ModelParams Lw'!H$22*LOG(CP$3)+'ModelParams Lw'!H$23*(PI()/4*($D150/1000)^2)))</f>
        <v>40.306137042572608</v>
      </c>
      <c r="CQ150" s="24">
        <f>IF(Calcul!$E155="SW",'ModelParams Lw'!I$18+'ModelParams Lw'!I$19*LOG(CQ$3)+'ModelParams Lw'!I$20*(PI()/4*($D150/1000)^2),IF('ModelParams Lw'!I$21+'ModelParams Lw'!I$22*LOG(CQ$3)+'ModelParams Lw'!I$23*(PI()/4*($D150/1000)^2)&lt;'ModelParams Lw'!I$18+'ModelParams Lw'!I$19*LOG(CQ$3)+'ModelParams Lw'!I$20*(PI()/4*($D150/1000)^2),'ModelParams Lw'!I$18+'ModelParams Lw'!I$19*LOG(CQ$3)+'ModelParams Lw'!I$20*(PI()/4*($D150/1000)^2),'ModelParams Lw'!I$21+'ModelParams Lw'!I$22*LOG(CQ$3)+'ModelParams Lw'!I$23*(PI()/4*($D150/1000)^2)))</f>
        <v>35.604370798776131</v>
      </c>
      <c r="CR150" s="24">
        <f>IF(Calcul!$E155="SW",'ModelParams Lw'!J$18+'ModelParams Lw'!J$19*LOG(CR$3)+'ModelParams Lw'!J$20*(PI()/4*($D150/1000)^2),IF('ModelParams Lw'!J$21+'ModelParams Lw'!J$22*LOG(CR$3)+'ModelParams Lw'!J$23*(PI()/4*($D150/1000)^2)&lt;'ModelParams Lw'!J$18+'ModelParams Lw'!J$19*LOG(CR$3)+'ModelParams Lw'!J$20*(PI()/4*($D150/1000)^2),'ModelParams Lw'!J$18+'ModelParams Lw'!J$19*LOG(CR$3)+'ModelParams Lw'!J$20*(PI()/4*($D150/1000)^2),'ModelParams Lw'!J$21+'ModelParams Lw'!J$22*LOG(CR$3)+'ModelParams Lw'!J$23*(PI()/4*($D150/1000)^2)))</f>
        <v>26.405199060578074</v>
      </c>
      <c r="CS150" s="24" t="e">
        <f t="shared" si="58"/>
        <v>#DIV/0!</v>
      </c>
      <c r="CT150" s="24" t="e">
        <f t="shared" si="59"/>
        <v>#DIV/0!</v>
      </c>
      <c r="CU150" s="24" t="e">
        <f t="shared" si="60"/>
        <v>#DIV/0!</v>
      </c>
      <c r="CV150" s="24" t="e">
        <f t="shared" si="61"/>
        <v>#DIV/0!</v>
      </c>
      <c r="CW150" s="24" t="e">
        <f t="shared" si="62"/>
        <v>#DIV/0!</v>
      </c>
      <c r="CX150" s="24" t="e">
        <f t="shared" si="63"/>
        <v>#DIV/0!</v>
      </c>
      <c r="CY150" s="24" t="e">
        <f t="shared" si="64"/>
        <v>#DIV/0!</v>
      </c>
      <c r="CZ150" s="24" t="e">
        <f t="shared" si="65"/>
        <v>#DIV/0!</v>
      </c>
      <c r="DA150" s="24" t="e">
        <f>10*LOG10(IF(CS150="",0,POWER(10,((CS150+'ModelParams Lw'!$O$4)/10))) +IF(CT150="",0,POWER(10,((CT150+'ModelParams Lw'!$P$4)/10))) +IF(CU150="",0,POWER(10,((CU150+'ModelParams Lw'!$Q$4)/10))) +IF(CV150="",0,POWER(10,((CV150+'ModelParams Lw'!$R$4)/10))) +IF(CW150="",0,POWER(10,((CW150+'ModelParams Lw'!$S$4)/10))) +IF(CX150="",0,POWER(10,((CX150+'ModelParams Lw'!$T$4)/10))) +IF(CY150="",0,POWER(10,((CY150+'ModelParams Lw'!$U$4)/10)))+IF(CZ150="",0,POWER(10,((CZ150+'ModelParams Lw'!$V$4)/10))))</f>
        <v>#DIV/0!</v>
      </c>
      <c r="DB150" s="24" t="e">
        <f t="shared" si="82"/>
        <v>#DIV/0!</v>
      </c>
      <c r="DC150" s="24" t="e">
        <f>(CS150-'ModelParams Lw'!$O$10)/'ModelParams Lw'!$O$11</f>
        <v>#DIV/0!</v>
      </c>
      <c r="DD150" s="24" t="e">
        <f>(CT150-'ModelParams Lw'!$P$10)/'ModelParams Lw'!$P$11</f>
        <v>#DIV/0!</v>
      </c>
      <c r="DE150" s="24" t="e">
        <f>(CU150-'ModelParams Lw'!$Q$10)/'ModelParams Lw'!$Q$11</f>
        <v>#DIV/0!</v>
      </c>
      <c r="DF150" s="24" t="e">
        <f>(CV150-'ModelParams Lw'!$R$10)/'ModelParams Lw'!$R$11</f>
        <v>#DIV/0!</v>
      </c>
      <c r="DG150" s="24" t="e">
        <f>(CW150-'ModelParams Lw'!$S$10)/'ModelParams Lw'!$S$11</f>
        <v>#DIV/0!</v>
      </c>
      <c r="DH150" s="24" t="e">
        <f>(CX150-'ModelParams Lw'!$T$10)/'ModelParams Lw'!$T$11</f>
        <v>#DIV/0!</v>
      </c>
      <c r="DI150" s="24" t="e">
        <f>(CY150-'ModelParams Lw'!$U$10)/'ModelParams Lw'!$U$11</f>
        <v>#DIV/0!</v>
      </c>
      <c r="DJ150" s="24" t="e">
        <f>(CZ150-'ModelParams Lw'!$V$10)/'ModelParams Lw'!$V$11</f>
        <v>#DIV/0!</v>
      </c>
    </row>
    <row r="151" spans="1:114">
      <c r="A151" s="12">
        <f>Calcul!B153</f>
        <v>0</v>
      </c>
      <c r="B151" s="12">
        <f t="shared" si="66"/>
        <v>0</v>
      </c>
      <c r="C151" s="12">
        <f>Calcul!C153</f>
        <v>0</v>
      </c>
      <c r="D151" s="12">
        <f>Calcul!D156</f>
        <v>0</v>
      </c>
      <c r="E151" s="12">
        <f t="shared" si="67"/>
        <v>400</v>
      </c>
      <c r="F151" s="12">
        <f t="shared" si="68"/>
        <v>900</v>
      </c>
      <c r="G151" s="12" t="e">
        <f t="shared" si="69"/>
        <v>#DIV/0!</v>
      </c>
      <c r="H151" s="24" t="e">
        <f t="shared" si="70"/>
        <v>#DIV/0!</v>
      </c>
      <c r="I151" s="24">
        <f>'ModelParams Lw'!$B$6*EXP('ModelParams Lw'!$C$6*D151)</f>
        <v>-0.98585217513044054</v>
      </c>
      <c r="J151" s="24">
        <f>'ModelParams Lw'!$B$7*D151^2+'ModelParams Lw'!$C$7*D151+'ModelParams Lw'!$D$7</f>
        <v>-7.1</v>
      </c>
      <c r="K151" s="24">
        <f>'ModelParams Lw'!$B$8*D151^2+'ModelParams Lw'!$C$8*D151+'ModelParams Lw'!$D$8</f>
        <v>46.485999999999997</v>
      </c>
      <c r="L151" s="21" t="e">
        <f t="shared" si="83"/>
        <v>#DIV/0!</v>
      </c>
      <c r="M151" s="21" t="e">
        <f t="shared" si="57"/>
        <v>#DIV/0!</v>
      </c>
      <c r="N151" s="21" t="e">
        <f t="shared" si="57"/>
        <v>#DIV/0!</v>
      </c>
      <c r="O151" s="21" t="e">
        <f t="shared" si="57"/>
        <v>#DIV/0!</v>
      </c>
      <c r="P151" s="21" t="e">
        <f t="shared" si="57"/>
        <v>#DIV/0!</v>
      </c>
      <c r="Q151" s="21" t="e">
        <f t="shared" si="57"/>
        <v>#DIV/0!</v>
      </c>
      <c r="R151" s="21" t="e">
        <f t="shared" si="57"/>
        <v>#DIV/0!</v>
      </c>
      <c r="S151" s="21" t="e">
        <f t="shared" si="57"/>
        <v>#DIV/0!</v>
      </c>
      <c r="T151" s="24" t="e">
        <f>'ModelParams Lw'!$B$3+'ModelParams Lw'!$B$4*LOG10($B151/3600/(PI()/4*($D151/1000)^2))+'ModelParams Lw'!$B$5*LOG10(2*$H151/(1.2*($B151/3600/(PI()/4*($D151/1000)^2))^2))+10*LOG10($D151/1000)+L151</f>
        <v>#DIV/0!</v>
      </c>
      <c r="U151" s="24" t="e">
        <f>'ModelParams Lw'!$B$3+'ModelParams Lw'!$B$4*LOG10($B151/3600/(PI()/4*($D151/1000)^2))+'ModelParams Lw'!$B$5*LOG10(2*$H151/(1.2*($B151/3600/(PI()/4*($D151/1000)^2))^2))+10*LOG10($D151/1000)+M151</f>
        <v>#DIV/0!</v>
      </c>
      <c r="V151" s="24" t="e">
        <f>'ModelParams Lw'!$B$3+'ModelParams Lw'!$B$4*LOG10($B151/3600/(PI()/4*($D151/1000)^2))+'ModelParams Lw'!$B$5*LOG10(2*$H151/(1.2*($B151/3600/(PI()/4*($D151/1000)^2))^2))+10*LOG10($D151/1000)+N151</f>
        <v>#DIV/0!</v>
      </c>
      <c r="W151" s="24" t="e">
        <f>'ModelParams Lw'!$B$3+'ModelParams Lw'!$B$4*LOG10($B151/3600/(PI()/4*($D151/1000)^2))+'ModelParams Lw'!$B$5*LOG10(2*$H151/(1.2*($B151/3600/(PI()/4*($D151/1000)^2))^2))+10*LOG10($D151/1000)+O151</f>
        <v>#DIV/0!</v>
      </c>
      <c r="X151" s="24" t="e">
        <f>'ModelParams Lw'!$B$3+'ModelParams Lw'!$B$4*LOG10($B151/3600/(PI()/4*($D151/1000)^2))+'ModelParams Lw'!$B$5*LOG10(2*$H151/(1.2*($B151/3600/(PI()/4*($D151/1000)^2))^2))+10*LOG10($D151/1000)+P151</f>
        <v>#DIV/0!</v>
      </c>
      <c r="Y151" s="24" t="e">
        <f>'ModelParams Lw'!$B$3+'ModelParams Lw'!$B$4*LOG10($B151/3600/(PI()/4*($D151/1000)^2))+'ModelParams Lw'!$B$5*LOG10(2*$H151/(1.2*($B151/3600/(PI()/4*($D151/1000)^2))^2))+10*LOG10($D151/1000)+Q151</f>
        <v>#DIV/0!</v>
      </c>
      <c r="Z151" s="24" t="e">
        <f>'ModelParams Lw'!$B$3+'ModelParams Lw'!$B$4*LOG10($B151/3600/(PI()/4*($D151/1000)^2))+'ModelParams Lw'!$B$5*LOG10(2*$H151/(1.2*($B151/3600/(PI()/4*($D151/1000)^2))^2))+10*LOG10($D151/1000)+R151</f>
        <v>#DIV/0!</v>
      </c>
      <c r="AA151" s="24" t="e">
        <f>'ModelParams Lw'!$B$3+'ModelParams Lw'!$B$4*LOG10($B151/3600/(PI()/4*($D151/1000)^2))+'ModelParams Lw'!$B$5*LOG10(2*$H151/(1.2*($B151/3600/(PI()/4*($D151/1000)^2))^2))+10*LOG10($D151/1000)+S151</f>
        <v>#DIV/0!</v>
      </c>
      <c r="AB151" s="24" t="e">
        <f>10*LOG10(IF(T151="",0,POWER(10,((T151+'ModelParams Lw'!$O$4)/10))) +IF(U151="",0,POWER(10,((U151+'ModelParams Lw'!$P$4)/10))) +IF(V151="",0,POWER(10,((V151+'ModelParams Lw'!$Q$4)/10))) +IF(W151="",0,POWER(10,((W151+'ModelParams Lw'!$R$4)/10))) +IF(X151="",0,POWER(10,((X151+'ModelParams Lw'!$S$4)/10))) +IF(Y151="",0,POWER(10,((Y151+'ModelParams Lw'!$T$4)/10))) +IF(Z151="",0,POWER(10,((Z151+'ModelParams Lw'!$U$4)/10)))+IF(AA151="",0,POWER(10,((AA151+'ModelParams Lw'!$V$4)/10))))</f>
        <v>#DIV/0!</v>
      </c>
      <c r="AC151" s="24" t="e">
        <f t="shared" si="71"/>
        <v>#DIV/0!</v>
      </c>
      <c r="AD151" s="24" t="e">
        <f>(T151-'ModelParams Lw'!O$10)/'ModelParams Lw'!O$11</f>
        <v>#DIV/0!</v>
      </c>
      <c r="AE151" s="24" t="e">
        <f>(U151-'ModelParams Lw'!P$10)/'ModelParams Lw'!P$11</f>
        <v>#DIV/0!</v>
      </c>
      <c r="AF151" s="24" t="e">
        <f>(V151-'ModelParams Lw'!Q$10)/'ModelParams Lw'!Q$11</f>
        <v>#DIV/0!</v>
      </c>
      <c r="AG151" s="24" t="e">
        <f>(W151-'ModelParams Lw'!R$10)/'ModelParams Lw'!R$11</f>
        <v>#DIV/0!</v>
      </c>
      <c r="AH151" s="24" t="e">
        <f>(X151-'ModelParams Lw'!S$10)/'ModelParams Lw'!S$11</f>
        <v>#DIV/0!</v>
      </c>
      <c r="AI151" s="24" t="e">
        <f>(Y151-'ModelParams Lw'!T$10)/'ModelParams Lw'!T$11</f>
        <v>#DIV/0!</v>
      </c>
      <c r="AJ151" s="24" t="e">
        <f>(Z151-'ModelParams Lw'!U$10)/'ModelParams Lw'!U$11</f>
        <v>#DIV/0!</v>
      </c>
      <c r="AK151" s="24" t="e">
        <f>(AA151-'ModelParams Lw'!V$10)/'ModelParams Lw'!V$11</f>
        <v>#DIV/0!</v>
      </c>
      <c r="AL151" s="24" t="e">
        <f t="shared" si="72"/>
        <v>#DIV/0!</v>
      </c>
      <c r="AM151" s="24" t="e">
        <f>LOOKUP($G151,SilencerParams!$E$3:$E$98,SilencerParams!K$3:K$98)</f>
        <v>#DIV/0!</v>
      </c>
      <c r="AN151" s="24" t="e">
        <f>LOOKUP($G151,SilencerParams!$E$3:$E$98,SilencerParams!L$3:L$98)</f>
        <v>#DIV/0!</v>
      </c>
      <c r="AO151" s="24" t="e">
        <f>LOOKUP($G151,SilencerParams!$E$3:$E$98,SilencerParams!M$3:M$98)</f>
        <v>#DIV/0!</v>
      </c>
      <c r="AP151" s="24" t="e">
        <f>LOOKUP($G151,SilencerParams!$E$3:$E$98,SilencerParams!N$3:N$98)</f>
        <v>#DIV/0!</v>
      </c>
      <c r="AQ151" s="24" t="e">
        <f>LOOKUP($G151,SilencerParams!$E$3:$E$98,SilencerParams!O$3:O$98)</f>
        <v>#DIV/0!</v>
      </c>
      <c r="AR151" s="24" t="e">
        <f>LOOKUP($G151,SilencerParams!$E$3:$E$98,SilencerParams!P$3:P$98)</f>
        <v>#DIV/0!</v>
      </c>
      <c r="AS151" s="24" t="e">
        <f>LOOKUP($G151,SilencerParams!$E$3:$E$98,SilencerParams!Q$3:Q$98)</f>
        <v>#DIV/0!</v>
      </c>
      <c r="AT151" s="24" t="e">
        <f>LOOKUP($G151,SilencerParams!$E$3:$E$98,SilencerParams!R$3:R$98)</f>
        <v>#DIV/0!</v>
      </c>
      <c r="AU151" s="151" t="e">
        <f>LOOKUP($G151,SilencerParams!$E$3:$E$98,SilencerParams!S$3:S$98)</f>
        <v>#DIV/0!</v>
      </c>
      <c r="AV151" s="151" t="e">
        <f>LOOKUP($G151,SilencerParams!$E$3:$E$98,SilencerParams!T$3:T$98)</f>
        <v>#DIV/0!</v>
      </c>
      <c r="AW151" s="151" t="e">
        <f>LOOKUP($G151,SilencerParams!$E$3:$E$98,SilencerParams!U$3:U$98)</f>
        <v>#DIV/0!</v>
      </c>
      <c r="AX151" s="151" t="e">
        <f>LOOKUP($G151,SilencerParams!$E$3:$E$98,SilencerParams!V$3:V$98)</f>
        <v>#DIV/0!</v>
      </c>
      <c r="AY151" s="151" t="e">
        <f>LOOKUP($G151,SilencerParams!$E$3:$E$98,SilencerParams!W$3:W$98)</f>
        <v>#DIV/0!</v>
      </c>
      <c r="AZ151" s="151" t="e">
        <f>LOOKUP($G151,SilencerParams!$E$3:$E$98,SilencerParams!X$3:X$98)</f>
        <v>#DIV/0!</v>
      </c>
      <c r="BA151" s="151" t="e">
        <f>LOOKUP($G151,SilencerParams!$E$3:$E$98,SilencerParams!Y$3:Y$98)</f>
        <v>#DIV/0!</v>
      </c>
      <c r="BB151" s="151" t="e">
        <f>LOOKUP($G151,SilencerParams!$E$3:$E$98,SilencerParams!Z$3:Z$98)</f>
        <v>#DIV/0!</v>
      </c>
      <c r="BC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S$3:S$98)</f>
        <v>#DIV/0!</v>
      </c>
      <c r="BD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T$3:T$98)</f>
        <v>#DIV/0!</v>
      </c>
      <c r="BE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U$3:U$98)</f>
        <v>#DIV/0!</v>
      </c>
      <c r="BF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V$3:V$98)</f>
        <v>#DIV/0!</v>
      </c>
      <c r="BG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W$3:W$98)</f>
        <v>#DIV/0!</v>
      </c>
      <c r="BH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X$3:X$98)</f>
        <v>#DIV/0!</v>
      </c>
      <c r="BI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Y$3:Y$98)</f>
        <v>#DIV/0!</v>
      </c>
      <c r="BJ151" s="151" t="e">
        <f>LOOKUP(IF(MROUND($AL151,2)&lt;=$AL151,CONCATENATE($D151,IF($F151&gt;=1000,$F151,CONCATENATE(0,$F151)),CONCATENATE(0,MROUND($AL151,2)+2)),CONCATENATE($D151,IF($F151&gt;=1000,$F151,CONCATENATE(0,$F151)),CONCATENATE(0,MROUND($AL151,2)-2))),SilencerParams!$E$3:$E$98,SilencerParams!Z$3:Z$98)</f>
        <v>#DIV/0!</v>
      </c>
      <c r="BK151" s="151" t="e">
        <f>IF($AL151&lt;2,LOOKUP(CONCATENATE($D151,IF($E151&gt;=1000,$E151,CONCATENATE(0,$E151)),"02"),SilencerParams!$E$3:$E$98,SilencerParams!S$3:S$98)/(LOG10(2)-LOG10(0.0001))*(LOG10($AL151)-LOG10(0.0001)),(BC151-AU151)/(LOG10(IF(MROUND($AL151,2)&lt;=$AL151,MROUND($AL151,2)+2,MROUND($AL151,2)-2))-LOG10(MROUND($AL151,2)))*(LOG10($AL151)-LOG10(MROUND($AL151,2)))+AU151)</f>
        <v>#DIV/0!</v>
      </c>
      <c r="BL151" s="151" t="e">
        <f>IF($AL151&lt;2,LOOKUP(CONCATENATE($D151,IF($E151&gt;=1000,$E151,CONCATENATE(0,$E151)),"02"),SilencerParams!$E$3:$E$98,SilencerParams!T$3:T$98)/(LOG10(2)-LOG10(0.0001))*(LOG10($AL151)-LOG10(0.0001)),(BD151-AV151)/(LOG10(IF(MROUND($AL151,2)&lt;=$AL151,MROUND($AL151,2)+2,MROUND($AL151,2)-2))-LOG10(MROUND($AL151,2)))*(LOG10($AL151)-LOG10(MROUND($AL151,2)))+AV151)</f>
        <v>#DIV/0!</v>
      </c>
      <c r="BM151" s="151" t="e">
        <f>IF($AL151&lt;2,LOOKUP(CONCATENATE($D151,IF($E151&gt;=1000,$E151,CONCATENATE(0,$E151)),"02"),SilencerParams!$E$3:$E$98,SilencerParams!U$3:U$98)/(LOG10(2)-LOG10(0.0001))*(LOG10($AL151)-LOG10(0.0001)),(BE151-AW151)/(LOG10(IF(MROUND($AL151,2)&lt;=$AL151,MROUND($AL151,2)+2,MROUND($AL151,2)-2))-LOG10(MROUND($AL151,2)))*(LOG10($AL151)-LOG10(MROUND($AL151,2)))+AW151)</f>
        <v>#DIV/0!</v>
      </c>
      <c r="BN151" s="151" t="e">
        <f>IF($AL151&lt;2,LOOKUP(CONCATENATE($D151,IF($E151&gt;=1000,$E151,CONCATENATE(0,$E151)),"02"),SilencerParams!$E$3:$E$98,SilencerParams!V$3:V$98)/(LOG10(2)-LOG10(0.0001))*(LOG10($AL151)-LOG10(0.0001)),(BF151-AX151)/(LOG10(IF(MROUND($AL151,2)&lt;=$AL151,MROUND($AL151,2)+2,MROUND($AL151,2)-2))-LOG10(MROUND($AL151,2)))*(LOG10($AL151)-LOG10(MROUND($AL151,2)))+AX151)</f>
        <v>#DIV/0!</v>
      </c>
      <c r="BO151" s="151" t="e">
        <f>IF($AL151&lt;2,LOOKUP(CONCATENATE($D151,IF($E151&gt;=1000,$E151,CONCATENATE(0,$E151)),"02"),SilencerParams!$E$3:$E$98,SilencerParams!W$3:W$98)/(LOG10(2)-LOG10(0.0001))*(LOG10($AL151)-LOG10(0.0001)),(BG151-AY151)/(LOG10(IF(MROUND($AL151,2)&lt;=$AL151,MROUND($AL151,2)+2,MROUND($AL151,2)-2))-LOG10(MROUND($AL151,2)))*(LOG10($AL151)-LOG10(MROUND($AL151,2)))+AY151)</f>
        <v>#DIV/0!</v>
      </c>
      <c r="BP151" s="151" t="e">
        <f>IF($AL151&lt;2,LOOKUP(CONCATENATE($D151,IF($E151&gt;=1000,$E151,CONCATENATE(0,$E151)),"02"),SilencerParams!$E$3:$E$98,SilencerParams!X$3:X$98)/(LOG10(2)-LOG10(0.0001))*(LOG10($AL151)-LOG10(0.0001)),(BH151-AZ151)/(LOG10(IF(MROUND($AL151,2)&lt;=$AL151,MROUND($AL151,2)+2,MROUND($AL151,2)-2))-LOG10(MROUND($AL151,2)))*(LOG10($AL151)-LOG10(MROUND($AL151,2)))+AZ151)</f>
        <v>#DIV/0!</v>
      </c>
      <c r="BQ151" s="151" t="e">
        <f>IF($AL151&lt;2,LOOKUP(CONCATENATE($D151,IF($E151&gt;=1000,$E151,CONCATENATE(0,$E151)),"02"),SilencerParams!$E$3:$E$98,SilencerParams!Y$3:Y$98)/(LOG10(2)-LOG10(0.0001))*(LOG10($AL151)-LOG10(0.0001)),(BI151-BA151)/(LOG10(IF(MROUND($AL151,2)&lt;=$AL151,MROUND($AL151,2)+2,MROUND($AL151,2)-2))-LOG10(MROUND($AL151,2)))*(LOG10($AL151)-LOG10(MROUND($AL151,2)))+BA151)</f>
        <v>#DIV/0!</v>
      </c>
      <c r="BR151" s="151" t="e">
        <f>IF($AL151&lt;2,LOOKUP(CONCATENATE($D151,IF($E151&gt;=1000,$E151,CONCATENATE(0,$E151)),"02"),SilencerParams!$E$3:$E$98,SilencerParams!Z$3:Z$98)/(LOG10(2)-LOG10(0.0001))*(LOG10($AL151)-LOG10(0.0001)),(BJ151-BB151)/(LOG10(IF(MROUND($AL151,2)&lt;=$AL151,MROUND($AL151,2)+2,MROUND($AL151,2)-2))-LOG10(MROUND($AL151,2)))*(LOG10($AL151)-LOG10(MROUND($AL151,2)))+BB151)</f>
        <v>#DIV/0!</v>
      </c>
      <c r="BS151" s="24" t="e">
        <f t="shared" si="73"/>
        <v>#DIV/0!</v>
      </c>
      <c r="BT151" s="24" t="e">
        <f t="shared" si="74"/>
        <v>#DIV/0!</v>
      </c>
      <c r="BU151" s="24" t="e">
        <f t="shared" si="75"/>
        <v>#DIV/0!</v>
      </c>
      <c r="BV151" s="24" t="e">
        <f t="shared" si="76"/>
        <v>#DIV/0!</v>
      </c>
      <c r="BW151" s="24" t="e">
        <f t="shared" si="77"/>
        <v>#DIV/0!</v>
      </c>
      <c r="BX151" s="24" t="e">
        <f t="shared" si="78"/>
        <v>#DIV/0!</v>
      </c>
      <c r="BY151" s="24" t="e">
        <f t="shared" si="79"/>
        <v>#DIV/0!</v>
      </c>
      <c r="BZ151" s="24" t="e">
        <f t="shared" si="80"/>
        <v>#DIV/0!</v>
      </c>
      <c r="CA151" s="24" t="e">
        <f>10*LOG10(IF(BS151="",0,POWER(10,((BS151+'ModelParams Lw'!$O$4)/10))) +IF(BT151="",0,POWER(10,((BT151+'ModelParams Lw'!$P$4)/10))) +IF(BU151="",0,POWER(10,((BU151+'ModelParams Lw'!$Q$4)/10))) +IF(BV151="",0,POWER(10,((BV151+'ModelParams Lw'!$R$4)/10))) +IF(BW151="",0,POWER(10,((BW151+'ModelParams Lw'!$S$4)/10))) +IF(BX151="",0,POWER(10,((BX151+'ModelParams Lw'!$T$4)/10))) +IF(BY151="",0,POWER(10,((BY151+'ModelParams Lw'!$U$4)/10)))+IF(BZ151="",0,POWER(10,((BZ151+'ModelParams Lw'!$V$4)/10))))</f>
        <v>#DIV/0!</v>
      </c>
      <c r="CB151" s="24" t="e">
        <f t="shared" si="81"/>
        <v>#DIV/0!</v>
      </c>
      <c r="CC151" s="24" t="e">
        <f>(BS151-'ModelParams Lw'!O$10)/'ModelParams Lw'!O$11</f>
        <v>#DIV/0!</v>
      </c>
      <c r="CD151" s="24" t="e">
        <f>(BT151-'ModelParams Lw'!P$10)/'ModelParams Lw'!P$11</f>
        <v>#DIV/0!</v>
      </c>
      <c r="CE151" s="24" t="e">
        <f>(BU151-'ModelParams Lw'!Q$10)/'ModelParams Lw'!Q$11</f>
        <v>#DIV/0!</v>
      </c>
      <c r="CF151" s="24" t="e">
        <f>(BV151-'ModelParams Lw'!R$10)/'ModelParams Lw'!R$11</f>
        <v>#DIV/0!</v>
      </c>
      <c r="CG151" s="24" t="e">
        <f>(BW151-'ModelParams Lw'!S$10)/'ModelParams Lw'!S$11</f>
        <v>#DIV/0!</v>
      </c>
      <c r="CH151" s="24" t="e">
        <f>(BX151-'ModelParams Lw'!T$10)/'ModelParams Lw'!T$11</f>
        <v>#DIV/0!</v>
      </c>
      <c r="CI151" s="24" t="e">
        <f>(BY151-'ModelParams Lw'!U$10)/'ModelParams Lw'!U$11</f>
        <v>#DIV/0!</v>
      </c>
      <c r="CJ151" s="24" t="e">
        <f>(BZ151-'ModelParams Lw'!V$10)/'ModelParams Lw'!V$11</f>
        <v>#DIV/0!</v>
      </c>
      <c r="CK151" s="24">
        <f>IF(Calcul!$E156="SW",'ModelParams Lw'!C$18+'ModelParams Lw'!C$19*LOG(CK$3)+'ModelParams Lw'!C$20*(PI()/4*($D151/1000)^2),IF('ModelParams Lw'!C$21+'ModelParams Lw'!C$22*LOG(CK$3)+'ModelParams Lw'!C$23*(PI()/4*($D151/1000)^2)&lt;'ModelParams Lw'!C$18+'ModelParams Lw'!C$19*LOG(CK$3)+'ModelParams Lw'!C$20*(PI()/4*($D151/1000)^2),'ModelParams Lw'!C$18+'ModelParams Lw'!C$19*LOG(CK$3)+'ModelParams Lw'!C$20*(PI()/4*($D151/1000)^2),'ModelParams Lw'!C$21+'ModelParams Lw'!C$22*LOG(CK$3)+'ModelParams Lw'!C$23*(PI()/4*($D151/1000)^2)))</f>
        <v>31.246735224896717</v>
      </c>
      <c r="CL151" s="24">
        <f>IF(Calcul!$E156="SW",'ModelParams Lw'!D$18+'ModelParams Lw'!D$19*LOG(CL$3)+'ModelParams Lw'!D$20*(PI()/4*($D151/1000)^2),IF('ModelParams Lw'!D$21+'ModelParams Lw'!D$22*LOG(CL$3)+'ModelParams Lw'!D$23*(PI()/4*($D151/1000)^2)&lt;'ModelParams Lw'!D$18+'ModelParams Lw'!D$19*LOG(CL$3)+'ModelParams Lw'!D$20*(PI()/4*($D151/1000)^2),'ModelParams Lw'!D$18+'ModelParams Lw'!D$19*LOG(CL$3)+'ModelParams Lw'!D$20*(PI()/4*($D151/1000)^2),'ModelParams Lw'!D$21+'ModelParams Lw'!D$22*LOG(CL$3)+'ModelParams Lw'!D$23*(PI()/4*($D151/1000)^2)))</f>
        <v>39.203910379364636</v>
      </c>
      <c r="CM151" s="24">
        <f>IF(Calcul!$E156="SW",'ModelParams Lw'!E$18+'ModelParams Lw'!E$19*LOG(CM$3)+'ModelParams Lw'!E$20*(PI()/4*($D151/1000)^2),IF('ModelParams Lw'!E$21+'ModelParams Lw'!E$22*LOG(CM$3)+'ModelParams Lw'!E$23*(PI()/4*($D151/1000)^2)&lt;'ModelParams Lw'!E$18+'ModelParams Lw'!E$19*LOG(CM$3)+'ModelParams Lw'!E$20*(PI()/4*($D151/1000)^2),'ModelParams Lw'!E$18+'ModelParams Lw'!E$19*LOG(CM$3)+'ModelParams Lw'!E$20*(PI()/4*($D151/1000)^2),'ModelParams Lw'!E$21+'ModelParams Lw'!E$22*LOG(CM$3)+'ModelParams Lw'!E$23*(PI()/4*($D151/1000)^2)))</f>
        <v>38.761096154158118</v>
      </c>
      <c r="CN151" s="24">
        <f>IF(Calcul!$E156="SW",'ModelParams Lw'!F$18+'ModelParams Lw'!F$19*LOG(CN$3)+'ModelParams Lw'!F$20*(PI()/4*($D151/1000)^2),IF('ModelParams Lw'!F$21+'ModelParams Lw'!F$22*LOG(CN$3)+'ModelParams Lw'!F$23*(PI()/4*($D151/1000)^2)&lt;'ModelParams Lw'!F$18+'ModelParams Lw'!F$19*LOG(CN$3)+'ModelParams Lw'!F$20*(PI()/4*($D151/1000)^2),'ModelParams Lw'!F$18+'ModelParams Lw'!F$19*LOG(CN$3)+'ModelParams Lw'!F$20*(PI()/4*($D151/1000)^2),'ModelParams Lw'!F$21+'ModelParams Lw'!F$22*LOG(CN$3)+'ModelParams Lw'!F$23*(PI()/4*($D151/1000)^2)))</f>
        <v>42.457901012674256</v>
      </c>
      <c r="CO151" s="24">
        <f>IF(Calcul!$E156="SW",'ModelParams Lw'!G$18+'ModelParams Lw'!G$19*LOG(CO$3)+'ModelParams Lw'!G$20*(PI()/4*($D151/1000)^2),IF('ModelParams Lw'!G$21+'ModelParams Lw'!G$22*LOG(CO$3)+'ModelParams Lw'!G$23*(PI()/4*($D151/1000)^2)&lt;'ModelParams Lw'!G$18+'ModelParams Lw'!G$19*LOG(CO$3)+'ModelParams Lw'!G$20*(PI()/4*($D151/1000)^2),'ModelParams Lw'!G$18+'ModelParams Lw'!G$19*LOG(CO$3)+'ModelParams Lw'!G$20*(PI()/4*($D151/1000)^2),'ModelParams Lw'!G$21+'ModelParams Lw'!G$22*LOG(CO$3)+'ModelParams Lw'!G$23*(PI()/4*($D151/1000)^2)))</f>
        <v>39.983812335865188</v>
      </c>
      <c r="CP151" s="24">
        <f>IF(Calcul!$E156="SW",'ModelParams Lw'!H$18+'ModelParams Lw'!H$19*LOG(CP$3)+'ModelParams Lw'!H$20*(PI()/4*($D151/1000)^2),IF('ModelParams Lw'!H$21+'ModelParams Lw'!H$22*LOG(CP$3)+'ModelParams Lw'!H$23*(PI()/4*($D151/1000)^2)&lt;'ModelParams Lw'!H$18+'ModelParams Lw'!H$19*LOG(CP$3)+'ModelParams Lw'!H$20*(PI()/4*($D151/1000)^2),'ModelParams Lw'!H$18+'ModelParams Lw'!H$19*LOG(CP$3)+'ModelParams Lw'!H$20*(PI()/4*($D151/1000)^2),'ModelParams Lw'!H$21+'ModelParams Lw'!H$22*LOG(CP$3)+'ModelParams Lw'!H$23*(PI()/4*($D151/1000)^2)))</f>
        <v>40.306137042572608</v>
      </c>
      <c r="CQ151" s="24">
        <f>IF(Calcul!$E156="SW",'ModelParams Lw'!I$18+'ModelParams Lw'!I$19*LOG(CQ$3)+'ModelParams Lw'!I$20*(PI()/4*($D151/1000)^2),IF('ModelParams Lw'!I$21+'ModelParams Lw'!I$22*LOG(CQ$3)+'ModelParams Lw'!I$23*(PI()/4*($D151/1000)^2)&lt;'ModelParams Lw'!I$18+'ModelParams Lw'!I$19*LOG(CQ$3)+'ModelParams Lw'!I$20*(PI()/4*($D151/1000)^2),'ModelParams Lw'!I$18+'ModelParams Lw'!I$19*LOG(CQ$3)+'ModelParams Lw'!I$20*(PI()/4*($D151/1000)^2),'ModelParams Lw'!I$21+'ModelParams Lw'!I$22*LOG(CQ$3)+'ModelParams Lw'!I$23*(PI()/4*($D151/1000)^2)))</f>
        <v>35.604370798776131</v>
      </c>
      <c r="CR151" s="24">
        <f>IF(Calcul!$E156="SW",'ModelParams Lw'!J$18+'ModelParams Lw'!J$19*LOG(CR$3)+'ModelParams Lw'!J$20*(PI()/4*($D151/1000)^2),IF('ModelParams Lw'!J$21+'ModelParams Lw'!J$22*LOG(CR$3)+'ModelParams Lw'!J$23*(PI()/4*($D151/1000)^2)&lt;'ModelParams Lw'!J$18+'ModelParams Lw'!J$19*LOG(CR$3)+'ModelParams Lw'!J$20*(PI()/4*($D151/1000)^2),'ModelParams Lw'!J$18+'ModelParams Lw'!J$19*LOG(CR$3)+'ModelParams Lw'!J$20*(PI()/4*($D151/1000)^2),'ModelParams Lw'!J$21+'ModelParams Lw'!J$22*LOG(CR$3)+'ModelParams Lw'!J$23*(PI()/4*($D151/1000)^2)))</f>
        <v>26.405199060578074</v>
      </c>
      <c r="CS151" s="24" t="e">
        <f t="shared" si="58"/>
        <v>#DIV/0!</v>
      </c>
      <c r="CT151" s="24" t="e">
        <f t="shared" si="59"/>
        <v>#DIV/0!</v>
      </c>
      <c r="CU151" s="24" t="e">
        <f t="shared" si="60"/>
        <v>#DIV/0!</v>
      </c>
      <c r="CV151" s="24" t="e">
        <f t="shared" si="61"/>
        <v>#DIV/0!</v>
      </c>
      <c r="CW151" s="24" t="e">
        <f t="shared" si="62"/>
        <v>#DIV/0!</v>
      </c>
      <c r="CX151" s="24" t="e">
        <f t="shared" si="63"/>
        <v>#DIV/0!</v>
      </c>
      <c r="CY151" s="24" t="e">
        <f t="shared" si="64"/>
        <v>#DIV/0!</v>
      </c>
      <c r="CZ151" s="24" t="e">
        <f t="shared" si="65"/>
        <v>#DIV/0!</v>
      </c>
      <c r="DA151" s="24" t="e">
        <f>10*LOG10(IF(CS151="",0,POWER(10,((CS151+'ModelParams Lw'!$O$4)/10))) +IF(CT151="",0,POWER(10,((CT151+'ModelParams Lw'!$P$4)/10))) +IF(CU151="",0,POWER(10,((CU151+'ModelParams Lw'!$Q$4)/10))) +IF(CV151="",0,POWER(10,((CV151+'ModelParams Lw'!$R$4)/10))) +IF(CW151="",0,POWER(10,((CW151+'ModelParams Lw'!$S$4)/10))) +IF(CX151="",0,POWER(10,((CX151+'ModelParams Lw'!$T$4)/10))) +IF(CY151="",0,POWER(10,((CY151+'ModelParams Lw'!$U$4)/10)))+IF(CZ151="",0,POWER(10,((CZ151+'ModelParams Lw'!$V$4)/10))))</f>
        <v>#DIV/0!</v>
      </c>
      <c r="DB151" s="24" t="e">
        <f t="shared" si="82"/>
        <v>#DIV/0!</v>
      </c>
      <c r="DC151" s="24" t="e">
        <f>(CS151-'ModelParams Lw'!$O$10)/'ModelParams Lw'!$O$11</f>
        <v>#DIV/0!</v>
      </c>
      <c r="DD151" s="24" t="e">
        <f>(CT151-'ModelParams Lw'!$P$10)/'ModelParams Lw'!$P$11</f>
        <v>#DIV/0!</v>
      </c>
      <c r="DE151" s="24" t="e">
        <f>(CU151-'ModelParams Lw'!$Q$10)/'ModelParams Lw'!$Q$11</f>
        <v>#DIV/0!</v>
      </c>
      <c r="DF151" s="24" t="e">
        <f>(CV151-'ModelParams Lw'!$R$10)/'ModelParams Lw'!$R$11</f>
        <v>#DIV/0!</v>
      </c>
      <c r="DG151" s="24" t="e">
        <f>(CW151-'ModelParams Lw'!$S$10)/'ModelParams Lw'!$S$11</f>
        <v>#DIV/0!</v>
      </c>
      <c r="DH151" s="24" t="e">
        <f>(CX151-'ModelParams Lw'!$T$10)/'ModelParams Lw'!$T$11</f>
        <v>#DIV/0!</v>
      </c>
      <c r="DI151" s="24" t="e">
        <f>(CY151-'ModelParams Lw'!$U$10)/'ModelParams Lw'!$U$11</f>
        <v>#DIV/0!</v>
      </c>
      <c r="DJ151" s="24" t="e">
        <f>(CZ151-'ModelParams Lw'!$V$10)/'ModelParams Lw'!$V$11</f>
        <v>#DIV/0!</v>
      </c>
    </row>
    <row r="152" spans="1:114">
      <c r="A152" s="12">
        <f>Calcul!B154</f>
        <v>0</v>
      </c>
      <c r="B152" s="12">
        <f t="shared" si="66"/>
        <v>0</v>
      </c>
      <c r="C152" s="12">
        <f>Calcul!C154</f>
        <v>0</v>
      </c>
      <c r="D152" s="12">
        <f>Calcul!D157</f>
        <v>0</v>
      </c>
      <c r="E152" s="12">
        <f t="shared" si="67"/>
        <v>400</v>
      </c>
      <c r="F152" s="12">
        <f t="shared" si="68"/>
        <v>900</v>
      </c>
      <c r="G152" s="12" t="e">
        <f t="shared" si="69"/>
        <v>#DIV/0!</v>
      </c>
      <c r="H152" s="24" t="e">
        <f t="shared" si="70"/>
        <v>#DIV/0!</v>
      </c>
      <c r="I152" s="24">
        <f>'ModelParams Lw'!$B$6*EXP('ModelParams Lw'!$C$6*D152)</f>
        <v>-0.98585217513044054</v>
      </c>
      <c r="J152" s="24">
        <f>'ModelParams Lw'!$B$7*D152^2+'ModelParams Lw'!$C$7*D152+'ModelParams Lw'!$D$7</f>
        <v>-7.1</v>
      </c>
      <c r="K152" s="24">
        <f>'ModelParams Lw'!$B$8*D152^2+'ModelParams Lw'!$C$8*D152+'ModelParams Lw'!$D$8</f>
        <v>46.485999999999997</v>
      </c>
      <c r="L152" s="21" t="e">
        <f t="shared" si="83"/>
        <v>#DIV/0!</v>
      </c>
      <c r="M152" s="21" t="e">
        <f t="shared" si="57"/>
        <v>#DIV/0!</v>
      </c>
      <c r="N152" s="21" t="e">
        <f t="shared" si="57"/>
        <v>#DIV/0!</v>
      </c>
      <c r="O152" s="21" t="e">
        <f t="shared" si="57"/>
        <v>#DIV/0!</v>
      </c>
      <c r="P152" s="21" t="e">
        <f t="shared" si="57"/>
        <v>#DIV/0!</v>
      </c>
      <c r="Q152" s="21" t="e">
        <f t="shared" si="57"/>
        <v>#DIV/0!</v>
      </c>
      <c r="R152" s="21" t="e">
        <f t="shared" si="57"/>
        <v>#DIV/0!</v>
      </c>
      <c r="S152" s="21" t="e">
        <f t="shared" si="57"/>
        <v>#DIV/0!</v>
      </c>
      <c r="T152" s="24" t="e">
        <f>'ModelParams Lw'!$B$3+'ModelParams Lw'!$B$4*LOG10($B152/3600/(PI()/4*($D152/1000)^2))+'ModelParams Lw'!$B$5*LOG10(2*$H152/(1.2*($B152/3600/(PI()/4*($D152/1000)^2))^2))+10*LOG10($D152/1000)+L152</f>
        <v>#DIV/0!</v>
      </c>
      <c r="U152" s="24" t="e">
        <f>'ModelParams Lw'!$B$3+'ModelParams Lw'!$B$4*LOG10($B152/3600/(PI()/4*($D152/1000)^2))+'ModelParams Lw'!$B$5*LOG10(2*$H152/(1.2*($B152/3600/(PI()/4*($D152/1000)^2))^2))+10*LOG10($D152/1000)+M152</f>
        <v>#DIV/0!</v>
      </c>
      <c r="V152" s="24" t="e">
        <f>'ModelParams Lw'!$B$3+'ModelParams Lw'!$B$4*LOG10($B152/3600/(PI()/4*($D152/1000)^2))+'ModelParams Lw'!$B$5*LOG10(2*$H152/(1.2*($B152/3600/(PI()/4*($D152/1000)^2))^2))+10*LOG10($D152/1000)+N152</f>
        <v>#DIV/0!</v>
      </c>
      <c r="W152" s="24" t="e">
        <f>'ModelParams Lw'!$B$3+'ModelParams Lw'!$B$4*LOG10($B152/3600/(PI()/4*($D152/1000)^2))+'ModelParams Lw'!$B$5*LOG10(2*$H152/(1.2*($B152/3600/(PI()/4*($D152/1000)^2))^2))+10*LOG10($D152/1000)+O152</f>
        <v>#DIV/0!</v>
      </c>
      <c r="X152" s="24" t="e">
        <f>'ModelParams Lw'!$B$3+'ModelParams Lw'!$B$4*LOG10($B152/3600/(PI()/4*($D152/1000)^2))+'ModelParams Lw'!$B$5*LOG10(2*$H152/(1.2*($B152/3600/(PI()/4*($D152/1000)^2))^2))+10*LOG10($D152/1000)+P152</f>
        <v>#DIV/0!</v>
      </c>
      <c r="Y152" s="24" t="e">
        <f>'ModelParams Lw'!$B$3+'ModelParams Lw'!$B$4*LOG10($B152/3600/(PI()/4*($D152/1000)^2))+'ModelParams Lw'!$B$5*LOG10(2*$H152/(1.2*($B152/3600/(PI()/4*($D152/1000)^2))^2))+10*LOG10($D152/1000)+Q152</f>
        <v>#DIV/0!</v>
      </c>
      <c r="Z152" s="24" t="e">
        <f>'ModelParams Lw'!$B$3+'ModelParams Lw'!$B$4*LOG10($B152/3600/(PI()/4*($D152/1000)^2))+'ModelParams Lw'!$B$5*LOG10(2*$H152/(1.2*($B152/3600/(PI()/4*($D152/1000)^2))^2))+10*LOG10($D152/1000)+R152</f>
        <v>#DIV/0!</v>
      </c>
      <c r="AA152" s="24" t="e">
        <f>'ModelParams Lw'!$B$3+'ModelParams Lw'!$B$4*LOG10($B152/3600/(PI()/4*($D152/1000)^2))+'ModelParams Lw'!$B$5*LOG10(2*$H152/(1.2*($B152/3600/(PI()/4*($D152/1000)^2))^2))+10*LOG10($D152/1000)+S152</f>
        <v>#DIV/0!</v>
      </c>
      <c r="AB152" s="24" t="e">
        <f>10*LOG10(IF(T152="",0,POWER(10,((T152+'ModelParams Lw'!$O$4)/10))) +IF(U152="",0,POWER(10,((U152+'ModelParams Lw'!$P$4)/10))) +IF(V152="",0,POWER(10,((V152+'ModelParams Lw'!$Q$4)/10))) +IF(W152="",0,POWER(10,((W152+'ModelParams Lw'!$R$4)/10))) +IF(X152="",0,POWER(10,((X152+'ModelParams Lw'!$S$4)/10))) +IF(Y152="",0,POWER(10,((Y152+'ModelParams Lw'!$T$4)/10))) +IF(Z152="",0,POWER(10,((Z152+'ModelParams Lw'!$U$4)/10)))+IF(AA152="",0,POWER(10,((AA152+'ModelParams Lw'!$V$4)/10))))</f>
        <v>#DIV/0!</v>
      </c>
      <c r="AC152" s="24" t="e">
        <f t="shared" si="71"/>
        <v>#DIV/0!</v>
      </c>
      <c r="AD152" s="24" t="e">
        <f>(T152-'ModelParams Lw'!O$10)/'ModelParams Lw'!O$11</f>
        <v>#DIV/0!</v>
      </c>
      <c r="AE152" s="24" t="e">
        <f>(U152-'ModelParams Lw'!P$10)/'ModelParams Lw'!P$11</f>
        <v>#DIV/0!</v>
      </c>
      <c r="AF152" s="24" t="e">
        <f>(V152-'ModelParams Lw'!Q$10)/'ModelParams Lw'!Q$11</f>
        <v>#DIV/0!</v>
      </c>
      <c r="AG152" s="24" t="e">
        <f>(W152-'ModelParams Lw'!R$10)/'ModelParams Lw'!R$11</f>
        <v>#DIV/0!</v>
      </c>
      <c r="AH152" s="24" t="e">
        <f>(X152-'ModelParams Lw'!S$10)/'ModelParams Lw'!S$11</f>
        <v>#DIV/0!</v>
      </c>
      <c r="AI152" s="24" t="e">
        <f>(Y152-'ModelParams Lw'!T$10)/'ModelParams Lw'!T$11</f>
        <v>#DIV/0!</v>
      </c>
      <c r="AJ152" s="24" t="e">
        <f>(Z152-'ModelParams Lw'!U$10)/'ModelParams Lw'!U$11</f>
        <v>#DIV/0!</v>
      </c>
      <c r="AK152" s="24" t="e">
        <f>(AA152-'ModelParams Lw'!V$10)/'ModelParams Lw'!V$11</f>
        <v>#DIV/0!</v>
      </c>
      <c r="AL152" s="24" t="e">
        <f t="shared" si="72"/>
        <v>#DIV/0!</v>
      </c>
      <c r="AM152" s="24" t="e">
        <f>LOOKUP($G152,SilencerParams!$E$3:$E$98,SilencerParams!K$3:K$98)</f>
        <v>#DIV/0!</v>
      </c>
      <c r="AN152" s="24" t="e">
        <f>LOOKUP($G152,SilencerParams!$E$3:$E$98,SilencerParams!L$3:L$98)</f>
        <v>#DIV/0!</v>
      </c>
      <c r="AO152" s="24" t="e">
        <f>LOOKUP($G152,SilencerParams!$E$3:$E$98,SilencerParams!M$3:M$98)</f>
        <v>#DIV/0!</v>
      </c>
      <c r="AP152" s="24" t="e">
        <f>LOOKUP($G152,SilencerParams!$E$3:$E$98,SilencerParams!N$3:N$98)</f>
        <v>#DIV/0!</v>
      </c>
      <c r="AQ152" s="24" t="e">
        <f>LOOKUP($G152,SilencerParams!$E$3:$E$98,SilencerParams!O$3:O$98)</f>
        <v>#DIV/0!</v>
      </c>
      <c r="AR152" s="24" t="e">
        <f>LOOKUP($G152,SilencerParams!$E$3:$E$98,SilencerParams!P$3:P$98)</f>
        <v>#DIV/0!</v>
      </c>
      <c r="AS152" s="24" t="e">
        <f>LOOKUP($G152,SilencerParams!$E$3:$E$98,SilencerParams!Q$3:Q$98)</f>
        <v>#DIV/0!</v>
      </c>
      <c r="AT152" s="24" t="e">
        <f>LOOKUP($G152,SilencerParams!$E$3:$E$98,SilencerParams!R$3:R$98)</f>
        <v>#DIV/0!</v>
      </c>
      <c r="AU152" s="151" t="e">
        <f>LOOKUP($G152,SilencerParams!$E$3:$E$98,SilencerParams!S$3:S$98)</f>
        <v>#DIV/0!</v>
      </c>
      <c r="AV152" s="151" t="e">
        <f>LOOKUP($G152,SilencerParams!$E$3:$E$98,SilencerParams!T$3:T$98)</f>
        <v>#DIV/0!</v>
      </c>
      <c r="AW152" s="151" t="e">
        <f>LOOKUP($G152,SilencerParams!$E$3:$E$98,SilencerParams!U$3:U$98)</f>
        <v>#DIV/0!</v>
      </c>
      <c r="AX152" s="151" t="e">
        <f>LOOKUP($G152,SilencerParams!$E$3:$E$98,SilencerParams!V$3:V$98)</f>
        <v>#DIV/0!</v>
      </c>
      <c r="AY152" s="151" t="e">
        <f>LOOKUP($G152,SilencerParams!$E$3:$E$98,SilencerParams!W$3:W$98)</f>
        <v>#DIV/0!</v>
      </c>
      <c r="AZ152" s="151" t="e">
        <f>LOOKUP($G152,SilencerParams!$E$3:$E$98,SilencerParams!X$3:X$98)</f>
        <v>#DIV/0!</v>
      </c>
      <c r="BA152" s="151" t="e">
        <f>LOOKUP($G152,SilencerParams!$E$3:$E$98,SilencerParams!Y$3:Y$98)</f>
        <v>#DIV/0!</v>
      </c>
      <c r="BB152" s="151" t="e">
        <f>LOOKUP($G152,SilencerParams!$E$3:$E$98,SilencerParams!Z$3:Z$98)</f>
        <v>#DIV/0!</v>
      </c>
      <c r="BC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S$3:S$98)</f>
        <v>#DIV/0!</v>
      </c>
      <c r="BD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T$3:T$98)</f>
        <v>#DIV/0!</v>
      </c>
      <c r="BE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U$3:U$98)</f>
        <v>#DIV/0!</v>
      </c>
      <c r="BF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V$3:V$98)</f>
        <v>#DIV/0!</v>
      </c>
      <c r="BG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W$3:W$98)</f>
        <v>#DIV/0!</v>
      </c>
      <c r="BH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X$3:X$98)</f>
        <v>#DIV/0!</v>
      </c>
      <c r="BI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Y$3:Y$98)</f>
        <v>#DIV/0!</v>
      </c>
      <c r="BJ152" s="151" t="e">
        <f>LOOKUP(IF(MROUND($AL152,2)&lt;=$AL152,CONCATENATE($D152,IF($F152&gt;=1000,$F152,CONCATENATE(0,$F152)),CONCATENATE(0,MROUND($AL152,2)+2)),CONCATENATE($D152,IF($F152&gt;=1000,$F152,CONCATENATE(0,$F152)),CONCATENATE(0,MROUND($AL152,2)-2))),SilencerParams!$E$3:$E$98,SilencerParams!Z$3:Z$98)</f>
        <v>#DIV/0!</v>
      </c>
      <c r="BK152" s="151" t="e">
        <f>IF($AL152&lt;2,LOOKUP(CONCATENATE($D152,IF($E152&gt;=1000,$E152,CONCATENATE(0,$E152)),"02"),SilencerParams!$E$3:$E$98,SilencerParams!S$3:S$98)/(LOG10(2)-LOG10(0.0001))*(LOG10($AL152)-LOG10(0.0001)),(BC152-AU152)/(LOG10(IF(MROUND($AL152,2)&lt;=$AL152,MROUND($AL152,2)+2,MROUND($AL152,2)-2))-LOG10(MROUND($AL152,2)))*(LOG10($AL152)-LOG10(MROUND($AL152,2)))+AU152)</f>
        <v>#DIV/0!</v>
      </c>
      <c r="BL152" s="151" t="e">
        <f>IF($AL152&lt;2,LOOKUP(CONCATENATE($D152,IF($E152&gt;=1000,$E152,CONCATENATE(0,$E152)),"02"),SilencerParams!$E$3:$E$98,SilencerParams!T$3:T$98)/(LOG10(2)-LOG10(0.0001))*(LOG10($AL152)-LOG10(0.0001)),(BD152-AV152)/(LOG10(IF(MROUND($AL152,2)&lt;=$AL152,MROUND($AL152,2)+2,MROUND($AL152,2)-2))-LOG10(MROUND($AL152,2)))*(LOG10($AL152)-LOG10(MROUND($AL152,2)))+AV152)</f>
        <v>#DIV/0!</v>
      </c>
      <c r="BM152" s="151" t="e">
        <f>IF($AL152&lt;2,LOOKUP(CONCATENATE($D152,IF($E152&gt;=1000,$E152,CONCATENATE(0,$E152)),"02"),SilencerParams!$E$3:$E$98,SilencerParams!U$3:U$98)/(LOG10(2)-LOG10(0.0001))*(LOG10($AL152)-LOG10(0.0001)),(BE152-AW152)/(LOG10(IF(MROUND($AL152,2)&lt;=$AL152,MROUND($AL152,2)+2,MROUND($AL152,2)-2))-LOG10(MROUND($AL152,2)))*(LOG10($AL152)-LOG10(MROUND($AL152,2)))+AW152)</f>
        <v>#DIV/0!</v>
      </c>
      <c r="BN152" s="151" t="e">
        <f>IF($AL152&lt;2,LOOKUP(CONCATENATE($D152,IF($E152&gt;=1000,$E152,CONCATENATE(0,$E152)),"02"),SilencerParams!$E$3:$E$98,SilencerParams!V$3:V$98)/(LOG10(2)-LOG10(0.0001))*(LOG10($AL152)-LOG10(0.0001)),(BF152-AX152)/(LOG10(IF(MROUND($AL152,2)&lt;=$AL152,MROUND($AL152,2)+2,MROUND($AL152,2)-2))-LOG10(MROUND($AL152,2)))*(LOG10($AL152)-LOG10(MROUND($AL152,2)))+AX152)</f>
        <v>#DIV/0!</v>
      </c>
      <c r="BO152" s="151" t="e">
        <f>IF($AL152&lt;2,LOOKUP(CONCATENATE($D152,IF($E152&gt;=1000,$E152,CONCATENATE(0,$E152)),"02"),SilencerParams!$E$3:$E$98,SilencerParams!W$3:W$98)/(LOG10(2)-LOG10(0.0001))*(LOG10($AL152)-LOG10(0.0001)),(BG152-AY152)/(LOG10(IF(MROUND($AL152,2)&lt;=$AL152,MROUND($AL152,2)+2,MROUND($AL152,2)-2))-LOG10(MROUND($AL152,2)))*(LOG10($AL152)-LOG10(MROUND($AL152,2)))+AY152)</f>
        <v>#DIV/0!</v>
      </c>
      <c r="BP152" s="151" t="e">
        <f>IF($AL152&lt;2,LOOKUP(CONCATENATE($D152,IF($E152&gt;=1000,$E152,CONCATENATE(0,$E152)),"02"),SilencerParams!$E$3:$E$98,SilencerParams!X$3:X$98)/(LOG10(2)-LOG10(0.0001))*(LOG10($AL152)-LOG10(0.0001)),(BH152-AZ152)/(LOG10(IF(MROUND($AL152,2)&lt;=$AL152,MROUND($AL152,2)+2,MROUND($AL152,2)-2))-LOG10(MROUND($AL152,2)))*(LOG10($AL152)-LOG10(MROUND($AL152,2)))+AZ152)</f>
        <v>#DIV/0!</v>
      </c>
      <c r="BQ152" s="151" t="e">
        <f>IF($AL152&lt;2,LOOKUP(CONCATENATE($D152,IF($E152&gt;=1000,$E152,CONCATENATE(0,$E152)),"02"),SilencerParams!$E$3:$E$98,SilencerParams!Y$3:Y$98)/(LOG10(2)-LOG10(0.0001))*(LOG10($AL152)-LOG10(0.0001)),(BI152-BA152)/(LOG10(IF(MROUND($AL152,2)&lt;=$AL152,MROUND($AL152,2)+2,MROUND($AL152,2)-2))-LOG10(MROUND($AL152,2)))*(LOG10($AL152)-LOG10(MROUND($AL152,2)))+BA152)</f>
        <v>#DIV/0!</v>
      </c>
      <c r="BR152" s="151" t="e">
        <f>IF($AL152&lt;2,LOOKUP(CONCATENATE($D152,IF($E152&gt;=1000,$E152,CONCATENATE(0,$E152)),"02"),SilencerParams!$E$3:$E$98,SilencerParams!Z$3:Z$98)/(LOG10(2)-LOG10(0.0001))*(LOG10($AL152)-LOG10(0.0001)),(BJ152-BB152)/(LOG10(IF(MROUND($AL152,2)&lt;=$AL152,MROUND($AL152,2)+2,MROUND($AL152,2)-2))-LOG10(MROUND($AL152,2)))*(LOG10($AL152)-LOG10(MROUND($AL152,2)))+BB152)</f>
        <v>#DIV/0!</v>
      </c>
      <c r="BS152" s="24" t="e">
        <f t="shared" si="73"/>
        <v>#DIV/0!</v>
      </c>
      <c r="BT152" s="24" t="e">
        <f t="shared" si="74"/>
        <v>#DIV/0!</v>
      </c>
      <c r="BU152" s="24" t="e">
        <f t="shared" si="75"/>
        <v>#DIV/0!</v>
      </c>
      <c r="BV152" s="24" t="e">
        <f t="shared" si="76"/>
        <v>#DIV/0!</v>
      </c>
      <c r="BW152" s="24" t="e">
        <f t="shared" si="77"/>
        <v>#DIV/0!</v>
      </c>
      <c r="BX152" s="24" t="e">
        <f t="shared" si="78"/>
        <v>#DIV/0!</v>
      </c>
      <c r="BY152" s="24" t="e">
        <f t="shared" si="79"/>
        <v>#DIV/0!</v>
      </c>
      <c r="BZ152" s="24" t="e">
        <f t="shared" si="80"/>
        <v>#DIV/0!</v>
      </c>
      <c r="CA152" s="24" t="e">
        <f>10*LOG10(IF(BS152="",0,POWER(10,((BS152+'ModelParams Lw'!$O$4)/10))) +IF(BT152="",0,POWER(10,((BT152+'ModelParams Lw'!$P$4)/10))) +IF(BU152="",0,POWER(10,((BU152+'ModelParams Lw'!$Q$4)/10))) +IF(BV152="",0,POWER(10,((BV152+'ModelParams Lw'!$R$4)/10))) +IF(BW152="",0,POWER(10,((BW152+'ModelParams Lw'!$S$4)/10))) +IF(BX152="",0,POWER(10,((BX152+'ModelParams Lw'!$T$4)/10))) +IF(BY152="",0,POWER(10,((BY152+'ModelParams Lw'!$U$4)/10)))+IF(BZ152="",0,POWER(10,((BZ152+'ModelParams Lw'!$V$4)/10))))</f>
        <v>#DIV/0!</v>
      </c>
      <c r="CB152" s="24" t="e">
        <f t="shared" si="81"/>
        <v>#DIV/0!</v>
      </c>
      <c r="CC152" s="24" t="e">
        <f>(BS152-'ModelParams Lw'!O$10)/'ModelParams Lw'!O$11</f>
        <v>#DIV/0!</v>
      </c>
      <c r="CD152" s="24" t="e">
        <f>(BT152-'ModelParams Lw'!P$10)/'ModelParams Lw'!P$11</f>
        <v>#DIV/0!</v>
      </c>
      <c r="CE152" s="24" t="e">
        <f>(BU152-'ModelParams Lw'!Q$10)/'ModelParams Lw'!Q$11</f>
        <v>#DIV/0!</v>
      </c>
      <c r="CF152" s="24" t="e">
        <f>(BV152-'ModelParams Lw'!R$10)/'ModelParams Lw'!R$11</f>
        <v>#DIV/0!</v>
      </c>
      <c r="CG152" s="24" t="e">
        <f>(BW152-'ModelParams Lw'!S$10)/'ModelParams Lw'!S$11</f>
        <v>#DIV/0!</v>
      </c>
      <c r="CH152" s="24" t="e">
        <f>(BX152-'ModelParams Lw'!T$10)/'ModelParams Lw'!T$11</f>
        <v>#DIV/0!</v>
      </c>
      <c r="CI152" s="24" t="e">
        <f>(BY152-'ModelParams Lw'!U$10)/'ModelParams Lw'!U$11</f>
        <v>#DIV/0!</v>
      </c>
      <c r="CJ152" s="24" t="e">
        <f>(BZ152-'ModelParams Lw'!V$10)/'ModelParams Lw'!V$11</f>
        <v>#DIV/0!</v>
      </c>
      <c r="CK152" s="24">
        <f>IF(Calcul!$E157="SW",'ModelParams Lw'!C$18+'ModelParams Lw'!C$19*LOG(CK$3)+'ModelParams Lw'!C$20*(PI()/4*($D152/1000)^2),IF('ModelParams Lw'!C$21+'ModelParams Lw'!C$22*LOG(CK$3)+'ModelParams Lw'!C$23*(PI()/4*($D152/1000)^2)&lt;'ModelParams Lw'!C$18+'ModelParams Lw'!C$19*LOG(CK$3)+'ModelParams Lw'!C$20*(PI()/4*($D152/1000)^2),'ModelParams Lw'!C$18+'ModelParams Lw'!C$19*LOG(CK$3)+'ModelParams Lw'!C$20*(PI()/4*($D152/1000)^2),'ModelParams Lw'!C$21+'ModelParams Lw'!C$22*LOG(CK$3)+'ModelParams Lw'!C$23*(PI()/4*($D152/1000)^2)))</f>
        <v>31.246735224896717</v>
      </c>
      <c r="CL152" s="24">
        <f>IF(Calcul!$E157="SW",'ModelParams Lw'!D$18+'ModelParams Lw'!D$19*LOG(CL$3)+'ModelParams Lw'!D$20*(PI()/4*($D152/1000)^2),IF('ModelParams Lw'!D$21+'ModelParams Lw'!D$22*LOG(CL$3)+'ModelParams Lw'!D$23*(PI()/4*($D152/1000)^2)&lt;'ModelParams Lw'!D$18+'ModelParams Lw'!D$19*LOG(CL$3)+'ModelParams Lw'!D$20*(PI()/4*($D152/1000)^2),'ModelParams Lw'!D$18+'ModelParams Lw'!D$19*LOG(CL$3)+'ModelParams Lw'!D$20*(PI()/4*($D152/1000)^2),'ModelParams Lw'!D$21+'ModelParams Lw'!D$22*LOG(CL$3)+'ModelParams Lw'!D$23*(PI()/4*($D152/1000)^2)))</f>
        <v>39.203910379364636</v>
      </c>
      <c r="CM152" s="24">
        <f>IF(Calcul!$E157="SW",'ModelParams Lw'!E$18+'ModelParams Lw'!E$19*LOG(CM$3)+'ModelParams Lw'!E$20*(PI()/4*($D152/1000)^2),IF('ModelParams Lw'!E$21+'ModelParams Lw'!E$22*LOG(CM$3)+'ModelParams Lw'!E$23*(PI()/4*($D152/1000)^2)&lt;'ModelParams Lw'!E$18+'ModelParams Lw'!E$19*LOG(CM$3)+'ModelParams Lw'!E$20*(PI()/4*($D152/1000)^2),'ModelParams Lw'!E$18+'ModelParams Lw'!E$19*LOG(CM$3)+'ModelParams Lw'!E$20*(PI()/4*($D152/1000)^2),'ModelParams Lw'!E$21+'ModelParams Lw'!E$22*LOG(CM$3)+'ModelParams Lw'!E$23*(PI()/4*($D152/1000)^2)))</f>
        <v>38.761096154158118</v>
      </c>
      <c r="CN152" s="24">
        <f>IF(Calcul!$E157="SW",'ModelParams Lw'!F$18+'ModelParams Lw'!F$19*LOG(CN$3)+'ModelParams Lw'!F$20*(PI()/4*($D152/1000)^2),IF('ModelParams Lw'!F$21+'ModelParams Lw'!F$22*LOG(CN$3)+'ModelParams Lw'!F$23*(PI()/4*($D152/1000)^2)&lt;'ModelParams Lw'!F$18+'ModelParams Lw'!F$19*LOG(CN$3)+'ModelParams Lw'!F$20*(PI()/4*($D152/1000)^2),'ModelParams Lw'!F$18+'ModelParams Lw'!F$19*LOG(CN$3)+'ModelParams Lw'!F$20*(PI()/4*($D152/1000)^2),'ModelParams Lw'!F$21+'ModelParams Lw'!F$22*LOG(CN$3)+'ModelParams Lw'!F$23*(PI()/4*($D152/1000)^2)))</f>
        <v>42.457901012674256</v>
      </c>
      <c r="CO152" s="24">
        <f>IF(Calcul!$E157="SW",'ModelParams Lw'!G$18+'ModelParams Lw'!G$19*LOG(CO$3)+'ModelParams Lw'!G$20*(PI()/4*($D152/1000)^2),IF('ModelParams Lw'!G$21+'ModelParams Lw'!G$22*LOG(CO$3)+'ModelParams Lw'!G$23*(PI()/4*($D152/1000)^2)&lt;'ModelParams Lw'!G$18+'ModelParams Lw'!G$19*LOG(CO$3)+'ModelParams Lw'!G$20*(PI()/4*($D152/1000)^2),'ModelParams Lw'!G$18+'ModelParams Lw'!G$19*LOG(CO$3)+'ModelParams Lw'!G$20*(PI()/4*($D152/1000)^2),'ModelParams Lw'!G$21+'ModelParams Lw'!G$22*LOG(CO$3)+'ModelParams Lw'!G$23*(PI()/4*($D152/1000)^2)))</f>
        <v>39.983812335865188</v>
      </c>
      <c r="CP152" s="24">
        <f>IF(Calcul!$E157="SW",'ModelParams Lw'!H$18+'ModelParams Lw'!H$19*LOG(CP$3)+'ModelParams Lw'!H$20*(PI()/4*($D152/1000)^2),IF('ModelParams Lw'!H$21+'ModelParams Lw'!H$22*LOG(CP$3)+'ModelParams Lw'!H$23*(PI()/4*($D152/1000)^2)&lt;'ModelParams Lw'!H$18+'ModelParams Lw'!H$19*LOG(CP$3)+'ModelParams Lw'!H$20*(PI()/4*($D152/1000)^2),'ModelParams Lw'!H$18+'ModelParams Lw'!H$19*LOG(CP$3)+'ModelParams Lw'!H$20*(PI()/4*($D152/1000)^2),'ModelParams Lw'!H$21+'ModelParams Lw'!H$22*LOG(CP$3)+'ModelParams Lw'!H$23*(PI()/4*($D152/1000)^2)))</f>
        <v>40.306137042572608</v>
      </c>
      <c r="CQ152" s="24">
        <f>IF(Calcul!$E157="SW",'ModelParams Lw'!I$18+'ModelParams Lw'!I$19*LOG(CQ$3)+'ModelParams Lw'!I$20*(PI()/4*($D152/1000)^2),IF('ModelParams Lw'!I$21+'ModelParams Lw'!I$22*LOG(CQ$3)+'ModelParams Lw'!I$23*(PI()/4*($D152/1000)^2)&lt;'ModelParams Lw'!I$18+'ModelParams Lw'!I$19*LOG(CQ$3)+'ModelParams Lw'!I$20*(PI()/4*($D152/1000)^2),'ModelParams Lw'!I$18+'ModelParams Lw'!I$19*LOG(CQ$3)+'ModelParams Lw'!I$20*(PI()/4*($D152/1000)^2),'ModelParams Lw'!I$21+'ModelParams Lw'!I$22*LOG(CQ$3)+'ModelParams Lw'!I$23*(PI()/4*($D152/1000)^2)))</f>
        <v>35.604370798776131</v>
      </c>
      <c r="CR152" s="24">
        <f>IF(Calcul!$E157="SW",'ModelParams Lw'!J$18+'ModelParams Lw'!J$19*LOG(CR$3)+'ModelParams Lw'!J$20*(PI()/4*($D152/1000)^2),IF('ModelParams Lw'!J$21+'ModelParams Lw'!J$22*LOG(CR$3)+'ModelParams Lw'!J$23*(PI()/4*($D152/1000)^2)&lt;'ModelParams Lw'!J$18+'ModelParams Lw'!J$19*LOG(CR$3)+'ModelParams Lw'!J$20*(PI()/4*($D152/1000)^2),'ModelParams Lw'!J$18+'ModelParams Lw'!J$19*LOG(CR$3)+'ModelParams Lw'!J$20*(PI()/4*($D152/1000)^2),'ModelParams Lw'!J$21+'ModelParams Lw'!J$22*LOG(CR$3)+'ModelParams Lw'!J$23*(PI()/4*($D152/1000)^2)))</f>
        <v>26.405199060578074</v>
      </c>
      <c r="CS152" s="24" t="e">
        <f t="shared" si="58"/>
        <v>#DIV/0!</v>
      </c>
      <c r="CT152" s="24" t="e">
        <f t="shared" si="59"/>
        <v>#DIV/0!</v>
      </c>
      <c r="CU152" s="24" t="e">
        <f t="shared" si="60"/>
        <v>#DIV/0!</v>
      </c>
      <c r="CV152" s="24" t="e">
        <f t="shared" si="61"/>
        <v>#DIV/0!</v>
      </c>
      <c r="CW152" s="24" t="e">
        <f t="shared" si="62"/>
        <v>#DIV/0!</v>
      </c>
      <c r="CX152" s="24" t="e">
        <f t="shared" si="63"/>
        <v>#DIV/0!</v>
      </c>
      <c r="CY152" s="24" t="e">
        <f t="shared" si="64"/>
        <v>#DIV/0!</v>
      </c>
      <c r="CZ152" s="24" t="e">
        <f t="shared" si="65"/>
        <v>#DIV/0!</v>
      </c>
      <c r="DA152" s="24" t="e">
        <f>10*LOG10(IF(CS152="",0,POWER(10,((CS152+'ModelParams Lw'!$O$4)/10))) +IF(CT152="",0,POWER(10,((CT152+'ModelParams Lw'!$P$4)/10))) +IF(CU152="",0,POWER(10,((CU152+'ModelParams Lw'!$Q$4)/10))) +IF(CV152="",0,POWER(10,((CV152+'ModelParams Lw'!$R$4)/10))) +IF(CW152="",0,POWER(10,((CW152+'ModelParams Lw'!$S$4)/10))) +IF(CX152="",0,POWER(10,((CX152+'ModelParams Lw'!$T$4)/10))) +IF(CY152="",0,POWER(10,((CY152+'ModelParams Lw'!$U$4)/10)))+IF(CZ152="",0,POWER(10,((CZ152+'ModelParams Lw'!$V$4)/10))))</f>
        <v>#DIV/0!</v>
      </c>
      <c r="DB152" s="24" t="e">
        <f t="shared" si="82"/>
        <v>#DIV/0!</v>
      </c>
      <c r="DC152" s="24" t="e">
        <f>(CS152-'ModelParams Lw'!$O$10)/'ModelParams Lw'!$O$11</f>
        <v>#DIV/0!</v>
      </c>
      <c r="DD152" s="24" t="e">
        <f>(CT152-'ModelParams Lw'!$P$10)/'ModelParams Lw'!$P$11</f>
        <v>#DIV/0!</v>
      </c>
      <c r="DE152" s="24" t="e">
        <f>(CU152-'ModelParams Lw'!$Q$10)/'ModelParams Lw'!$Q$11</f>
        <v>#DIV/0!</v>
      </c>
      <c r="DF152" s="24" t="e">
        <f>(CV152-'ModelParams Lw'!$R$10)/'ModelParams Lw'!$R$11</f>
        <v>#DIV/0!</v>
      </c>
      <c r="DG152" s="24" t="e">
        <f>(CW152-'ModelParams Lw'!$S$10)/'ModelParams Lw'!$S$11</f>
        <v>#DIV/0!</v>
      </c>
      <c r="DH152" s="24" t="e">
        <f>(CX152-'ModelParams Lw'!$T$10)/'ModelParams Lw'!$T$11</f>
        <v>#DIV/0!</v>
      </c>
      <c r="DI152" s="24" t="e">
        <f>(CY152-'ModelParams Lw'!$U$10)/'ModelParams Lw'!$U$11</f>
        <v>#DIV/0!</v>
      </c>
      <c r="DJ152" s="24" t="e">
        <f>(CZ152-'ModelParams Lw'!$V$10)/'ModelParams Lw'!$V$11</f>
        <v>#DIV/0!</v>
      </c>
    </row>
    <row r="153" spans="1:114">
      <c r="A153" s="12">
        <f>Calcul!B155</f>
        <v>0</v>
      </c>
      <c r="B153" s="12">
        <f t="shared" si="66"/>
        <v>0</v>
      </c>
      <c r="C153" s="12">
        <f>Calcul!C155</f>
        <v>0</v>
      </c>
      <c r="D153" s="12">
        <f>Calcul!D158</f>
        <v>0</v>
      </c>
      <c r="E153" s="12">
        <f t="shared" si="67"/>
        <v>400</v>
      </c>
      <c r="F153" s="12">
        <f t="shared" si="68"/>
        <v>900</v>
      </c>
      <c r="G153" s="12" t="e">
        <f t="shared" si="69"/>
        <v>#DIV/0!</v>
      </c>
      <c r="H153" s="24" t="e">
        <f t="shared" si="70"/>
        <v>#DIV/0!</v>
      </c>
      <c r="I153" s="24">
        <f>'ModelParams Lw'!$B$6*EXP('ModelParams Lw'!$C$6*D153)</f>
        <v>-0.98585217513044054</v>
      </c>
      <c r="J153" s="24">
        <f>'ModelParams Lw'!$B$7*D153^2+'ModelParams Lw'!$C$7*D153+'ModelParams Lw'!$D$7</f>
        <v>-7.1</v>
      </c>
      <c r="K153" s="24">
        <f>'ModelParams Lw'!$B$8*D153^2+'ModelParams Lw'!$C$8*D153+'ModelParams Lw'!$D$8</f>
        <v>46.485999999999997</v>
      </c>
      <c r="L153" s="21" t="e">
        <f t="shared" si="83"/>
        <v>#DIV/0!</v>
      </c>
      <c r="M153" s="21" t="e">
        <f t="shared" si="57"/>
        <v>#DIV/0!</v>
      </c>
      <c r="N153" s="21" t="e">
        <f t="shared" si="57"/>
        <v>#DIV/0!</v>
      </c>
      <c r="O153" s="21" t="e">
        <f t="shared" si="57"/>
        <v>#DIV/0!</v>
      </c>
      <c r="P153" s="21" t="e">
        <f t="shared" si="57"/>
        <v>#DIV/0!</v>
      </c>
      <c r="Q153" s="21" t="e">
        <f t="shared" si="57"/>
        <v>#DIV/0!</v>
      </c>
      <c r="R153" s="21" t="e">
        <f t="shared" si="57"/>
        <v>#DIV/0!</v>
      </c>
      <c r="S153" s="21" t="e">
        <f t="shared" si="57"/>
        <v>#DIV/0!</v>
      </c>
      <c r="T153" s="24" t="e">
        <f>'ModelParams Lw'!$B$3+'ModelParams Lw'!$B$4*LOG10($B153/3600/(PI()/4*($D153/1000)^2))+'ModelParams Lw'!$B$5*LOG10(2*$H153/(1.2*($B153/3600/(PI()/4*($D153/1000)^2))^2))+10*LOG10($D153/1000)+L153</f>
        <v>#DIV/0!</v>
      </c>
      <c r="U153" s="24" t="e">
        <f>'ModelParams Lw'!$B$3+'ModelParams Lw'!$B$4*LOG10($B153/3600/(PI()/4*($D153/1000)^2))+'ModelParams Lw'!$B$5*LOG10(2*$H153/(1.2*($B153/3600/(PI()/4*($D153/1000)^2))^2))+10*LOG10($D153/1000)+M153</f>
        <v>#DIV/0!</v>
      </c>
      <c r="V153" s="24" t="e">
        <f>'ModelParams Lw'!$B$3+'ModelParams Lw'!$B$4*LOG10($B153/3600/(PI()/4*($D153/1000)^2))+'ModelParams Lw'!$B$5*LOG10(2*$H153/(1.2*($B153/3600/(PI()/4*($D153/1000)^2))^2))+10*LOG10($D153/1000)+N153</f>
        <v>#DIV/0!</v>
      </c>
      <c r="W153" s="24" t="e">
        <f>'ModelParams Lw'!$B$3+'ModelParams Lw'!$B$4*LOG10($B153/3600/(PI()/4*($D153/1000)^2))+'ModelParams Lw'!$B$5*LOG10(2*$H153/(1.2*($B153/3600/(PI()/4*($D153/1000)^2))^2))+10*LOG10($D153/1000)+O153</f>
        <v>#DIV/0!</v>
      </c>
      <c r="X153" s="24" t="e">
        <f>'ModelParams Lw'!$B$3+'ModelParams Lw'!$B$4*LOG10($B153/3600/(PI()/4*($D153/1000)^2))+'ModelParams Lw'!$B$5*LOG10(2*$H153/(1.2*($B153/3600/(PI()/4*($D153/1000)^2))^2))+10*LOG10($D153/1000)+P153</f>
        <v>#DIV/0!</v>
      </c>
      <c r="Y153" s="24" t="e">
        <f>'ModelParams Lw'!$B$3+'ModelParams Lw'!$B$4*LOG10($B153/3600/(PI()/4*($D153/1000)^2))+'ModelParams Lw'!$B$5*LOG10(2*$H153/(1.2*($B153/3600/(PI()/4*($D153/1000)^2))^2))+10*LOG10($D153/1000)+Q153</f>
        <v>#DIV/0!</v>
      </c>
      <c r="Z153" s="24" t="e">
        <f>'ModelParams Lw'!$B$3+'ModelParams Lw'!$B$4*LOG10($B153/3600/(PI()/4*($D153/1000)^2))+'ModelParams Lw'!$B$5*LOG10(2*$H153/(1.2*($B153/3600/(PI()/4*($D153/1000)^2))^2))+10*LOG10($D153/1000)+R153</f>
        <v>#DIV/0!</v>
      </c>
      <c r="AA153" s="24" t="e">
        <f>'ModelParams Lw'!$B$3+'ModelParams Lw'!$B$4*LOG10($B153/3600/(PI()/4*($D153/1000)^2))+'ModelParams Lw'!$B$5*LOG10(2*$H153/(1.2*($B153/3600/(PI()/4*($D153/1000)^2))^2))+10*LOG10($D153/1000)+S153</f>
        <v>#DIV/0!</v>
      </c>
      <c r="AB153" s="24" t="e">
        <f>10*LOG10(IF(T153="",0,POWER(10,((T153+'ModelParams Lw'!$O$4)/10))) +IF(U153="",0,POWER(10,((U153+'ModelParams Lw'!$P$4)/10))) +IF(V153="",0,POWER(10,((V153+'ModelParams Lw'!$Q$4)/10))) +IF(W153="",0,POWER(10,((W153+'ModelParams Lw'!$R$4)/10))) +IF(X153="",0,POWER(10,((X153+'ModelParams Lw'!$S$4)/10))) +IF(Y153="",0,POWER(10,((Y153+'ModelParams Lw'!$T$4)/10))) +IF(Z153="",0,POWER(10,((Z153+'ModelParams Lw'!$U$4)/10)))+IF(AA153="",0,POWER(10,((AA153+'ModelParams Lw'!$V$4)/10))))</f>
        <v>#DIV/0!</v>
      </c>
      <c r="AC153" s="24" t="e">
        <f t="shared" si="71"/>
        <v>#DIV/0!</v>
      </c>
      <c r="AD153" s="24" t="e">
        <f>(T153-'ModelParams Lw'!O$10)/'ModelParams Lw'!O$11</f>
        <v>#DIV/0!</v>
      </c>
      <c r="AE153" s="24" t="e">
        <f>(U153-'ModelParams Lw'!P$10)/'ModelParams Lw'!P$11</f>
        <v>#DIV/0!</v>
      </c>
      <c r="AF153" s="24" t="e">
        <f>(V153-'ModelParams Lw'!Q$10)/'ModelParams Lw'!Q$11</f>
        <v>#DIV/0!</v>
      </c>
      <c r="AG153" s="24" t="e">
        <f>(W153-'ModelParams Lw'!R$10)/'ModelParams Lw'!R$11</f>
        <v>#DIV/0!</v>
      </c>
      <c r="AH153" s="24" t="e">
        <f>(X153-'ModelParams Lw'!S$10)/'ModelParams Lw'!S$11</f>
        <v>#DIV/0!</v>
      </c>
      <c r="AI153" s="24" t="e">
        <f>(Y153-'ModelParams Lw'!T$10)/'ModelParams Lw'!T$11</f>
        <v>#DIV/0!</v>
      </c>
      <c r="AJ153" s="24" t="e">
        <f>(Z153-'ModelParams Lw'!U$10)/'ModelParams Lw'!U$11</f>
        <v>#DIV/0!</v>
      </c>
      <c r="AK153" s="24" t="e">
        <f>(AA153-'ModelParams Lw'!V$10)/'ModelParams Lw'!V$11</f>
        <v>#DIV/0!</v>
      </c>
      <c r="AL153" s="24" t="e">
        <f t="shared" si="72"/>
        <v>#DIV/0!</v>
      </c>
      <c r="AM153" s="24" t="e">
        <f>LOOKUP($G153,SilencerParams!$E$3:$E$98,SilencerParams!K$3:K$98)</f>
        <v>#DIV/0!</v>
      </c>
      <c r="AN153" s="24" t="e">
        <f>LOOKUP($G153,SilencerParams!$E$3:$E$98,SilencerParams!L$3:L$98)</f>
        <v>#DIV/0!</v>
      </c>
      <c r="AO153" s="24" t="e">
        <f>LOOKUP($G153,SilencerParams!$E$3:$E$98,SilencerParams!M$3:M$98)</f>
        <v>#DIV/0!</v>
      </c>
      <c r="AP153" s="24" t="e">
        <f>LOOKUP($G153,SilencerParams!$E$3:$E$98,SilencerParams!N$3:N$98)</f>
        <v>#DIV/0!</v>
      </c>
      <c r="AQ153" s="24" t="e">
        <f>LOOKUP($G153,SilencerParams!$E$3:$E$98,SilencerParams!O$3:O$98)</f>
        <v>#DIV/0!</v>
      </c>
      <c r="AR153" s="24" t="e">
        <f>LOOKUP($G153,SilencerParams!$E$3:$E$98,SilencerParams!P$3:P$98)</f>
        <v>#DIV/0!</v>
      </c>
      <c r="AS153" s="24" t="e">
        <f>LOOKUP($G153,SilencerParams!$E$3:$E$98,SilencerParams!Q$3:Q$98)</f>
        <v>#DIV/0!</v>
      </c>
      <c r="AT153" s="24" t="e">
        <f>LOOKUP($G153,SilencerParams!$E$3:$E$98,SilencerParams!R$3:R$98)</f>
        <v>#DIV/0!</v>
      </c>
      <c r="AU153" s="151" t="e">
        <f>LOOKUP($G153,SilencerParams!$E$3:$E$98,SilencerParams!S$3:S$98)</f>
        <v>#DIV/0!</v>
      </c>
      <c r="AV153" s="151" t="e">
        <f>LOOKUP($G153,SilencerParams!$E$3:$E$98,SilencerParams!T$3:T$98)</f>
        <v>#DIV/0!</v>
      </c>
      <c r="AW153" s="151" t="e">
        <f>LOOKUP($G153,SilencerParams!$E$3:$E$98,SilencerParams!U$3:U$98)</f>
        <v>#DIV/0!</v>
      </c>
      <c r="AX153" s="151" t="e">
        <f>LOOKUP($G153,SilencerParams!$E$3:$E$98,SilencerParams!V$3:V$98)</f>
        <v>#DIV/0!</v>
      </c>
      <c r="AY153" s="151" t="e">
        <f>LOOKUP($G153,SilencerParams!$E$3:$E$98,SilencerParams!W$3:W$98)</f>
        <v>#DIV/0!</v>
      </c>
      <c r="AZ153" s="151" t="e">
        <f>LOOKUP($G153,SilencerParams!$E$3:$E$98,SilencerParams!X$3:X$98)</f>
        <v>#DIV/0!</v>
      </c>
      <c r="BA153" s="151" t="e">
        <f>LOOKUP($G153,SilencerParams!$E$3:$E$98,SilencerParams!Y$3:Y$98)</f>
        <v>#DIV/0!</v>
      </c>
      <c r="BB153" s="151" t="e">
        <f>LOOKUP($G153,SilencerParams!$E$3:$E$98,SilencerParams!Z$3:Z$98)</f>
        <v>#DIV/0!</v>
      </c>
      <c r="BC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S$3:S$98)</f>
        <v>#DIV/0!</v>
      </c>
      <c r="BD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T$3:T$98)</f>
        <v>#DIV/0!</v>
      </c>
      <c r="BE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U$3:U$98)</f>
        <v>#DIV/0!</v>
      </c>
      <c r="BF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V$3:V$98)</f>
        <v>#DIV/0!</v>
      </c>
      <c r="BG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W$3:W$98)</f>
        <v>#DIV/0!</v>
      </c>
      <c r="BH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X$3:X$98)</f>
        <v>#DIV/0!</v>
      </c>
      <c r="BI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Y$3:Y$98)</f>
        <v>#DIV/0!</v>
      </c>
      <c r="BJ153" s="151" t="e">
        <f>LOOKUP(IF(MROUND($AL153,2)&lt;=$AL153,CONCATENATE($D153,IF($F153&gt;=1000,$F153,CONCATENATE(0,$F153)),CONCATENATE(0,MROUND($AL153,2)+2)),CONCATENATE($D153,IF($F153&gt;=1000,$F153,CONCATENATE(0,$F153)),CONCATENATE(0,MROUND($AL153,2)-2))),SilencerParams!$E$3:$E$98,SilencerParams!Z$3:Z$98)</f>
        <v>#DIV/0!</v>
      </c>
      <c r="BK153" s="151" t="e">
        <f>IF($AL153&lt;2,LOOKUP(CONCATENATE($D153,IF($E153&gt;=1000,$E153,CONCATENATE(0,$E153)),"02"),SilencerParams!$E$3:$E$98,SilencerParams!S$3:S$98)/(LOG10(2)-LOG10(0.0001))*(LOG10($AL153)-LOG10(0.0001)),(BC153-AU153)/(LOG10(IF(MROUND($AL153,2)&lt;=$AL153,MROUND($AL153,2)+2,MROUND($AL153,2)-2))-LOG10(MROUND($AL153,2)))*(LOG10($AL153)-LOG10(MROUND($AL153,2)))+AU153)</f>
        <v>#DIV/0!</v>
      </c>
      <c r="BL153" s="151" t="e">
        <f>IF($AL153&lt;2,LOOKUP(CONCATENATE($D153,IF($E153&gt;=1000,$E153,CONCATENATE(0,$E153)),"02"),SilencerParams!$E$3:$E$98,SilencerParams!T$3:T$98)/(LOG10(2)-LOG10(0.0001))*(LOG10($AL153)-LOG10(0.0001)),(BD153-AV153)/(LOG10(IF(MROUND($AL153,2)&lt;=$AL153,MROUND($AL153,2)+2,MROUND($AL153,2)-2))-LOG10(MROUND($AL153,2)))*(LOG10($AL153)-LOG10(MROUND($AL153,2)))+AV153)</f>
        <v>#DIV/0!</v>
      </c>
      <c r="BM153" s="151" t="e">
        <f>IF($AL153&lt;2,LOOKUP(CONCATENATE($D153,IF($E153&gt;=1000,$E153,CONCATENATE(0,$E153)),"02"),SilencerParams!$E$3:$E$98,SilencerParams!U$3:U$98)/(LOG10(2)-LOG10(0.0001))*(LOG10($AL153)-LOG10(0.0001)),(BE153-AW153)/(LOG10(IF(MROUND($AL153,2)&lt;=$AL153,MROUND($AL153,2)+2,MROUND($AL153,2)-2))-LOG10(MROUND($AL153,2)))*(LOG10($AL153)-LOG10(MROUND($AL153,2)))+AW153)</f>
        <v>#DIV/0!</v>
      </c>
      <c r="BN153" s="151" t="e">
        <f>IF($AL153&lt;2,LOOKUP(CONCATENATE($D153,IF($E153&gt;=1000,$E153,CONCATENATE(0,$E153)),"02"),SilencerParams!$E$3:$E$98,SilencerParams!V$3:V$98)/(LOG10(2)-LOG10(0.0001))*(LOG10($AL153)-LOG10(0.0001)),(BF153-AX153)/(LOG10(IF(MROUND($AL153,2)&lt;=$AL153,MROUND($AL153,2)+2,MROUND($AL153,2)-2))-LOG10(MROUND($AL153,2)))*(LOG10($AL153)-LOG10(MROUND($AL153,2)))+AX153)</f>
        <v>#DIV/0!</v>
      </c>
      <c r="BO153" s="151" t="e">
        <f>IF($AL153&lt;2,LOOKUP(CONCATENATE($D153,IF($E153&gt;=1000,$E153,CONCATENATE(0,$E153)),"02"),SilencerParams!$E$3:$E$98,SilencerParams!W$3:W$98)/(LOG10(2)-LOG10(0.0001))*(LOG10($AL153)-LOG10(0.0001)),(BG153-AY153)/(LOG10(IF(MROUND($AL153,2)&lt;=$AL153,MROUND($AL153,2)+2,MROUND($AL153,2)-2))-LOG10(MROUND($AL153,2)))*(LOG10($AL153)-LOG10(MROUND($AL153,2)))+AY153)</f>
        <v>#DIV/0!</v>
      </c>
      <c r="BP153" s="151" t="e">
        <f>IF($AL153&lt;2,LOOKUP(CONCATENATE($D153,IF($E153&gt;=1000,$E153,CONCATENATE(0,$E153)),"02"),SilencerParams!$E$3:$E$98,SilencerParams!X$3:X$98)/(LOG10(2)-LOG10(0.0001))*(LOG10($AL153)-LOG10(0.0001)),(BH153-AZ153)/(LOG10(IF(MROUND($AL153,2)&lt;=$AL153,MROUND($AL153,2)+2,MROUND($AL153,2)-2))-LOG10(MROUND($AL153,2)))*(LOG10($AL153)-LOG10(MROUND($AL153,2)))+AZ153)</f>
        <v>#DIV/0!</v>
      </c>
      <c r="BQ153" s="151" t="e">
        <f>IF($AL153&lt;2,LOOKUP(CONCATENATE($D153,IF($E153&gt;=1000,$E153,CONCATENATE(0,$E153)),"02"),SilencerParams!$E$3:$E$98,SilencerParams!Y$3:Y$98)/(LOG10(2)-LOG10(0.0001))*(LOG10($AL153)-LOG10(0.0001)),(BI153-BA153)/(LOG10(IF(MROUND($AL153,2)&lt;=$AL153,MROUND($AL153,2)+2,MROUND($AL153,2)-2))-LOG10(MROUND($AL153,2)))*(LOG10($AL153)-LOG10(MROUND($AL153,2)))+BA153)</f>
        <v>#DIV/0!</v>
      </c>
      <c r="BR153" s="151" t="e">
        <f>IF($AL153&lt;2,LOOKUP(CONCATENATE($D153,IF($E153&gt;=1000,$E153,CONCATENATE(0,$E153)),"02"),SilencerParams!$E$3:$E$98,SilencerParams!Z$3:Z$98)/(LOG10(2)-LOG10(0.0001))*(LOG10($AL153)-LOG10(0.0001)),(BJ153-BB153)/(LOG10(IF(MROUND($AL153,2)&lt;=$AL153,MROUND($AL153,2)+2,MROUND($AL153,2)-2))-LOG10(MROUND($AL153,2)))*(LOG10($AL153)-LOG10(MROUND($AL153,2)))+BB153)</f>
        <v>#DIV/0!</v>
      </c>
      <c r="BS153" s="24" t="e">
        <f t="shared" si="73"/>
        <v>#DIV/0!</v>
      </c>
      <c r="BT153" s="24" t="e">
        <f t="shared" si="74"/>
        <v>#DIV/0!</v>
      </c>
      <c r="BU153" s="24" t="e">
        <f t="shared" si="75"/>
        <v>#DIV/0!</v>
      </c>
      <c r="BV153" s="24" t="e">
        <f t="shared" si="76"/>
        <v>#DIV/0!</v>
      </c>
      <c r="BW153" s="24" t="e">
        <f t="shared" si="77"/>
        <v>#DIV/0!</v>
      </c>
      <c r="BX153" s="24" t="e">
        <f t="shared" si="78"/>
        <v>#DIV/0!</v>
      </c>
      <c r="BY153" s="24" t="e">
        <f t="shared" si="79"/>
        <v>#DIV/0!</v>
      </c>
      <c r="BZ153" s="24" t="e">
        <f t="shared" si="80"/>
        <v>#DIV/0!</v>
      </c>
      <c r="CA153" s="24" t="e">
        <f>10*LOG10(IF(BS153="",0,POWER(10,((BS153+'ModelParams Lw'!$O$4)/10))) +IF(BT153="",0,POWER(10,((BT153+'ModelParams Lw'!$P$4)/10))) +IF(BU153="",0,POWER(10,((BU153+'ModelParams Lw'!$Q$4)/10))) +IF(BV153="",0,POWER(10,((BV153+'ModelParams Lw'!$R$4)/10))) +IF(BW153="",0,POWER(10,((BW153+'ModelParams Lw'!$S$4)/10))) +IF(BX153="",0,POWER(10,((BX153+'ModelParams Lw'!$T$4)/10))) +IF(BY153="",0,POWER(10,((BY153+'ModelParams Lw'!$U$4)/10)))+IF(BZ153="",0,POWER(10,((BZ153+'ModelParams Lw'!$V$4)/10))))</f>
        <v>#DIV/0!</v>
      </c>
      <c r="CB153" s="24" t="e">
        <f t="shared" si="81"/>
        <v>#DIV/0!</v>
      </c>
      <c r="CC153" s="24" t="e">
        <f>(BS153-'ModelParams Lw'!O$10)/'ModelParams Lw'!O$11</f>
        <v>#DIV/0!</v>
      </c>
      <c r="CD153" s="24" t="e">
        <f>(BT153-'ModelParams Lw'!P$10)/'ModelParams Lw'!P$11</f>
        <v>#DIV/0!</v>
      </c>
      <c r="CE153" s="24" t="e">
        <f>(BU153-'ModelParams Lw'!Q$10)/'ModelParams Lw'!Q$11</f>
        <v>#DIV/0!</v>
      </c>
      <c r="CF153" s="24" t="e">
        <f>(BV153-'ModelParams Lw'!R$10)/'ModelParams Lw'!R$11</f>
        <v>#DIV/0!</v>
      </c>
      <c r="CG153" s="24" t="e">
        <f>(BW153-'ModelParams Lw'!S$10)/'ModelParams Lw'!S$11</f>
        <v>#DIV/0!</v>
      </c>
      <c r="CH153" s="24" t="e">
        <f>(BX153-'ModelParams Lw'!T$10)/'ModelParams Lw'!T$11</f>
        <v>#DIV/0!</v>
      </c>
      <c r="CI153" s="24" t="e">
        <f>(BY153-'ModelParams Lw'!U$10)/'ModelParams Lw'!U$11</f>
        <v>#DIV/0!</v>
      </c>
      <c r="CJ153" s="24" t="e">
        <f>(BZ153-'ModelParams Lw'!V$10)/'ModelParams Lw'!V$11</f>
        <v>#DIV/0!</v>
      </c>
      <c r="CK153" s="24">
        <f>IF(Calcul!$E158="SW",'ModelParams Lw'!C$18+'ModelParams Lw'!C$19*LOG(CK$3)+'ModelParams Lw'!C$20*(PI()/4*($D153/1000)^2),IF('ModelParams Lw'!C$21+'ModelParams Lw'!C$22*LOG(CK$3)+'ModelParams Lw'!C$23*(PI()/4*($D153/1000)^2)&lt;'ModelParams Lw'!C$18+'ModelParams Lw'!C$19*LOG(CK$3)+'ModelParams Lw'!C$20*(PI()/4*($D153/1000)^2),'ModelParams Lw'!C$18+'ModelParams Lw'!C$19*LOG(CK$3)+'ModelParams Lw'!C$20*(PI()/4*($D153/1000)^2),'ModelParams Lw'!C$21+'ModelParams Lw'!C$22*LOG(CK$3)+'ModelParams Lw'!C$23*(PI()/4*($D153/1000)^2)))</f>
        <v>31.246735224896717</v>
      </c>
      <c r="CL153" s="24">
        <f>IF(Calcul!$E158="SW",'ModelParams Lw'!D$18+'ModelParams Lw'!D$19*LOG(CL$3)+'ModelParams Lw'!D$20*(PI()/4*($D153/1000)^2),IF('ModelParams Lw'!D$21+'ModelParams Lw'!D$22*LOG(CL$3)+'ModelParams Lw'!D$23*(PI()/4*($D153/1000)^2)&lt;'ModelParams Lw'!D$18+'ModelParams Lw'!D$19*LOG(CL$3)+'ModelParams Lw'!D$20*(PI()/4*($D153/1000)^2),'ModelParams Lw'!D$18+'ModelParams Lw'!D$19*LOG(CL$3)+'ModelParams Lw'!D$20*(PI()/4*($D153/1000)^2),'ModelParams Lw'!D$21+'ModelParams Lw'!D$22*LOG(CL$3)+'ModelParams Lw'!D$23*(PI()/4*($D153/1000)^2)))</f>
        <v>39.203910379364636</v>
      </c>
      <c r="CM153" s="24">
        <f>IF(Calcul!$E158="SW",'ModelParams Lw'!E$18+'ModelParams Lw'!E$19*LOG(CM$3)+'ModelParams Lw'!E$20*(PI()/4*($D153/1000)^2),IF('ModelParams Lw'!E$21+'ModelParams Lw'!E$22*LOG(CM$3)+'ModelParams Lw'!E$23*(PI()/4*($D153/1000)^2)&lt;'ModelParams Lw'!E$18+'ModelParams Lw'!E$19*LOG(CM$3)+'ModelParams Lw'!E$20*(PI()/4*($D153/1000)^2),'ModelParams Lw'!E$18+'ModelParams Lw'!E$19*LOG(CM$3)+'ModelParams Lw'!E$20*(PI()/4*($D153/1000)^2),'ModelParams Lw'!E$21+'ModelParams Lw'!E$22*LOG(CM$3)+'ModelParams Lw'!E$23*(PI()/4*($D153/1000)^2)))</f>
        <v>38.761096154158118</v>
      </c>
      <c r="CN153" s="24">
        <f>IF(Calcul!$E158="SW",'ModelParams Lw'!F$18+'ModelParams Lw'!F$19*LOG(CN$3)+'ModelParams Lw'!F$20*(PI()/4*($D153/1000)^2),IF('ModelParams Lw'!F$21+'ModelParams Lw'!F$22*LOG(CN$3)+'ModelParams Lw'!F$23*(PI()/4*($D153/1000)^2)&lt;'ModelParams Lw'!F$18+'ModelParams Lw'!F$19*LOG(CN$3)+'ModelParams Lw'!F$20*(PI()/4*($D153/1000)^2),'ModelParams Lw'!F$18+'ModelParams Lw'!F$19*LOG(CN$3)+'ModelParams Lw'!F$20*(PI()/4*($D153/1000)^2),'ModelParams Lw'!F$21+'ModelParams Lw'!F$22*LOG(CN$3)+'ModelParams Lw'!F$23*(PI()/4*($D153/1000)^2)))</f>
        <v>42.457901012674256</v>
      </c>
      <c r="CO153" s="24">
        <f>IF(Calcul!$E158="SW",'ModelParams Lw'!G$18+'ModelParams Lw'!G$19*LOG(CO$3)+'ModelParams Lw'!G$20*(PI()/4*($D153/1000)^2),IF('ModelParams Lw'!G$21+'ModelParams Lw'!G$22*LOG(CO$3)+'ModelParams Lw'!G$23*(PI()/4*($D153/1000)^2)&lt;'ModelParams Lw'!G$18+'ModelParams Lw'!G$19*LOG(CO$3)+'ModelParams Lw'!G$20*(PI()/4*($D153/1000)^2),'ModelParams Lw'!G$18+'ModelParams Lw'!G$19*LOG(CO$3)+'ModelParams Lw'!G$20*(PI()/4*($D153/1000)^2),'ModelParams Lw'!G$21+'ModelParams Lw'!G$22*LOG(CO$3)+'ModelParams Lw'!G$23*(PI()/4*($D153/1000)^2)))</f>
        <v>39.983812335865188</v>
      </c>
      <c r="CP153" s="24">
        <f>IF(Calcul!$E158="SW",'ModelParams Lw'!H$18+'ModelParams Lw'!H$19*LOG(CP$3)+'ModelParams Lw'!H$20*(PI()/4*($D153/1000)^2),IF('ModelParams Lw'!H$21+'ModelParams Lw'!H$22*LOG(CP$3)+'ModelParams Lw'!H$23*(PI()/4*($D153/1000)^2)&lt;'ModelParams Lw'!H$18+'ModelParams Lw'!H$19*LOG(CP$3)+'ModelParams Lw'!H$20*(PI()/4*($D153/1000)^2),'ModelParams Lw'!H$18+'ModelParams Lw'!H$19*LOG(CP$3)+'ModelParams Lw'!H$20*(PI()/4*($D153/1000)^2),'ModelParams Lw'!H$21+'ModelParams Lw'!H$22*LOG(CP$3)+'ModelParams Lw'!H$23*(PI()/4*($D153/1000)^2)))</f>
        <v>40.306137042572608</v>
      </c>
      <c r="CQ153" s="24">
        <f>IF(Calcul!$E158="SW",'ModelParams Lw'!I$18+'ModelParams Lw'!I$19*LOG(CQ$3)+'ModelParams Lw'!I$20*(PI()/4*($D153/1000)^2),IF('ModelParams Lw'!I$21+'ModelParams Lw'!I$22*LOG(CQ$3)+'ModelParams Lw'!I$23*(PI()/4*($D153/1000)^2)&lt;'ModelParams Lw'!I$18+'ModelParams Lw'!I$19*LOG(CQ$3)+'ModelParams Lw'!I$20*(PI()/4*($D153/1000)^2),'ModelParams Lw'!I$18+'ModelParams Lw'!I$19*LOG(CQ$3)+'ModelParams Lw'!I$20*(PI()/4*($D153/1000)^2),'ModelParams Lw'!I$21+'ModelParams Lw'!I$22*LOG(CQ$3)+'ModelParams Lw'!I$23*(PI()/4*($D153/1000)^2)))</f>
        <v>35.604370798776131</v>
      </c>
      <c r="CR153" s="24">
        <f>IF(Calcul!$E158="SW",'ModelParams Lw'!J$18+'ModelParams Lw'!J$19*LOG(CR$3)+'ModelParams Lw'!J$20*(PI()/4*($D153/1000)^2),IF('ModelParams Lw'!J$21+'ModelParams Lw'!J$22*LOG(CR$3)+'ModelParams Lw'!J$23*(PI()/4*($D153/1000)^2)&lt;'ModelParams Lw'!J$18+'ModelParams Lw'!J$19*LOG(CR$3)+'ModelParams Lw'!J$20*(PI()/4*($D153/1000)^2),'ModelParams Lw'!J$18+'ModelParams Lw'!J$19*LOG(CR$3)+'ModelParams Lw'!J$20*(PI()/4*($D153/1000)^2),'ModelParams Lw'!J$21+'ModelParams Lw'!J$22*LOG(CR$3)+'ModelParams Lw'!J$23*(PI()/4*($D153/1000)^2)))</f>
        <v>26.405199060578074</v>
      </c>
      <c r="CS153" s="24" t="e">
        <f t="shared" si="58"/>
        <v>#DIV/0!</v>
      </c>
      <c r="CT153" s="24" t="e">
        <f t="shared" si="59"/>
        <v>#DIV/0!</v>
      </c>
      <c r="CU153" s="24" t="e">
        <f t="shared" si="60"/>
        <v>#DIV/0!</v>
      </c>
      <c r="CV153" s="24" t="e">
        <f t="shared" si="61"/>
        <v>#DIV/0!</v>
      </c>
      <c r="CW153" s="24" t="e">
        <f t="shared" si="62"/>
        <v>#DIV/0!</v>
      </c>
      <c r="CX153" s="24" t="e">
        <f t="shared" si="63"/>
        <v>#DIV/0!</v>
      </c>
      <c r="CY153" s="24" t="e">
        <f t="shared" si="64"/>
        <v>#DIV/0!</v>
      </c>
      <c r="CZ153" s="24" t="e">
        <f t="shared" si="65"/>
        <v>#DIV/0!</v>
      </c>
      <c r="DA153" s="24" t="e">
        <f>10*LOG10(IF(CS153="",0,POWER(10,((CS153+'ModelParams Lw'!$O$4)/10))) +IF(CT153="",0,POWER(10,((CT153+'ModelParams Lw'!$P$4)/10))) +IF(CU153="",0,POWER(10,((CU153+'ModelParams Lw'!$Q$4)/10))) +IF(CV153="",0,POWER(10,((CV153+'ModelParams Lw'!$R$4)/10))) +IF(CW153="",0,POWER(10,((CW153+'ModelParams Lw'!$S$4)/10))) +IF(CX153="",0,POWER(10,((CX153+'ModelParams Lw'!$T$4)/10))) +IF(CY153="",0,POWER(10,((CY153+'ModelParams Lw'!$U$4)/10)))+IF(CZ153="",0,POWER(10,((CZ153+'ModelParams Lw'!$V$4)/10))))</f>
        <v>#DIV/0!</v>
      </c>
      <c r="DB153" s="24" t="e">
        <f t="shared" si="82"/>
        <v>#DIV/0!</v>
      </c>
      <c r="DC153" s="24" t="e">
        <f>(CS153-'ModelParams Lw'!$O$10)/'ModelParams Lw'!$O$11</f>
        <v>#DIV/0!</v>
      </c>
      <c r="DD153" s="24" t="e">
        <f>(CT153-'ModelParams Lw'!$P$10)/'ModelParams Lw'!$P$11</f>
        <v>#DIV/0!</v>
      </c>
      <c r="DE153" s="24" t="e">
        <f>(CU153-'ModelParams Lw'!$Q$10)/'ModelParams Lw'!$Q$11</f>
        <v>#DIV/0!</v>
      </c>
      <c r="DF153" s="24" t="e">
        <f>(CV153-'ModelParams Lw'!$R$10)/'ModelParams Lw'!$R$11</f>
        <v>#DIV/0!</v>
      </c>
      <c r="DG153" s="24" t="e">
        <f>(CW153-'ModelParams Lw'!$S$10)/'ModelParams Lw'!$S$11</f>
        <v>#DIV/0!</v>
      </c>
      <c r="DH153" s="24" t="e">
        <f>(CX153-'ModelParams Lw'!$T$10)/'ModelParams Lw'!$T$11</f>
        <v>#DIV/0!</v>
      </c>
      <c r="DI153" s="24" t="e">
        <f>(CY153-'ModelParams Lw'!$U$10)/'ModelParams Lw'!$U$11</f>
        <v>#DIV/0!</v>
      </c>
      <c r="DJ153" s="24" t="e">
        <f>(CZ153-'ModelParams Lw'!$V$10)/'ModelParams Lw'!$V$11</f>
        <v>#DIV/0!</v>
      </c>
    </row>
    <row r="154" spans="1:114">
      <c r="A154" s="12">
        <f>Calcul!B156</f>
        <v>0</v>
      </c>
      <c r="B154" s="12">
        <f t="shared" si="66"/>
        <v>0</v>
      </c>
      <c r="C154" s="12">
        <f>Calcul!C156</f>
        <v>0</v>
      </c>
      <c r="D154" s="12">
        <f>Calcul!D159</f>
        <v>0</v>
      </c>
      <c r="E154" s="12">
        <f t="shared" si="67"/>
        <v>400</v>
      </c>
      <c r="F154" s="12">
        <f t="shared" si="68"/>
        <v>900</v>
      </c>
      <c r="G154" s="12" t="e">
        <f t="shared" si="69"/>
        <v>#DIV/0!</v>
      </c>
      <c r="H154" s="24" t="e">
        <f t="shared" si="70"/>
        <v>#DIV/0!</v>
      </c>
      <c r="I154" s="24">
        <f>'ModelParams Lw'!$B$6*EXP('ModelParams Lw'!$C$6*D154)</f>
        <v>-0.98585217513044054</v>
      </c>
      <c r="J154" s="24">
        <f>'ModelParams Lw'!$B$7*D154^2+'ModelParams Lw'!$C$7*D154+'ModelParams Lw'!$D$7</f>
        <v>-7.1</v>
      </c>
      <c r="K154" s="24">
        <f>'ModelParams Lw'!$B$8*D154^2+'ModelParams Lw'!$C$8*D154+'ModelParams Lw'!$D$8</f>
        <v>46.485999999999997</v>
      </c>
      <c r="L154" s="21" t="e">
        <f t="shared" si="83"/>
        <v>#DIV/0!</v>
      </c>
      <c r="M154" s="21" t="e">
        <f t="shared" si="57"/>
        <v>#DIV/0!</v>
      </c>
      <c r="N154" s="21" t="e">
        <f t="shared" si="57"/>
        <v>#DIV/0!</v>
      </c>
      <c r="O154" s="21" t="e">
        <f t="shared" si="57"/>
        <v>#DIV/0!</v>
      </c>
      <c r="P154" s="21" t="e">
        <f t="shared" si="57"/>
        <v>#DIV/0!</v>
      </c>
      <c r="Q154" s="21" t="e">
        <f t="shared" si="57"/>
        <v>#DIV/0!</v>
      </c>
      <c r="R154" s="21" t="e">
        <f t="shared" ref="M154:S191" si="84">$I154*(LN(R$3/($AL154^0.4*$H154^0.3)))^2+$J154*LN(R$3/($AL154^0.4*$H154^0.3))+$K154</f>
        <v>#DIV/0!</v>
      </c>
      <c r="S154" s="21" t="e">
        <f t="shared" si="84"/>
        <v>#DIV/0!</v>
      </c>
      <c r="T154" s="24" t="e">
        <f>'ModelParams Lw'!$B$3+'ModelParams Lw'!$B$4*LOG10($B154/3600/(PI()/4*($D154/1000)^2))+'ModelParams Lw'!$B$5*LOG10(2*$H154/(1.2*($B154/3600/(PI()/4*($D154/1000)^2))^2))+10*LOG10($D154/1000)+L154</f>
        <v>#DIV/0!</v>
      </c>
      <c r="U154" s="24" t="e">
        <f>'ModelParams Lw'!$B$3+'ModelParams Lw'!$B$4*LOG10($B154/3600/(PI()/4*($D154/1000)^2))+'ModelParams Lw'!$B$5*LOG10(2*$H154/(1.2*($B154/3600/(PI()/4*($D154/1000)^2))^2))+10*LOG10($D154/1000)+M154</f>
        <v>#DIV/0!</v>
      </c>
      <c r="V154" s="24" t="e">
        <f>'ModelParams Lw'!$B$3+'ModelParams Lw'!$B$4*LOG10($B154/3600/(PI()/4*($D154/1000)^2))+'ModelParams Lw'!$B$5*LOG10(2*$H154/(1.2*($B154/3600/(PI()/4*($D154/1000)^2))^2))+10*LOG10($D154/1000)+N154</f>
        <v>#DIV/0!</v>
      </c>
      <c r="W154" s="24" t="e">
        <f>'ModelParams Lw'!$B$3+'ModelParams Lw'!$B$4*LOG10($B154/3600/(PI()/4*($D154/1000)^2))+'ModelParams Lw'!$B$5*LOG10(2*$H154/(1.2*($B154/3600/(PI()/4*($D154/1000)^2))^2))+10*LOG10($D154/1000)+O154</f>
        <v>#DIV/0!</v>
      </c>
      <c r="X154" s="24" t="e">
        <f>'ModelParams Lw'!$B$3+'ModelParams Lw'!$B$4*LOG10($B154/3600/(PI()/4*($D154/1000)^2))+'ModelParams Lw'!$B$5*LOG10(2*$H154/(1.2*($B154/3600/(PI()/4*($D154/1000)^2))^2))+10*LOG10($D154/1000)+P154</f>
        <v>#DIV/0!</v>
      </c>
      <c r="Y154" s="24" t="e">
        <f>'ModelParams Lw'!$B$3+'ModelParams Lw'!$B$4*LOG10($B154/3600/(PI()/4*($D154/1000)^2))+'ModelParams Lw'!$B$5*LOG10(2*$H154/(1.2*($B154/3600/(PI()/4*($D154/1000)^2))^2))+10*LOG10($D154/1000)+Q154</f>
        <v>#DIV/0!</v>
      </c>
      <c r="Z154" s="24" t="e">
        <f>'ModelParams Lw'!$B$3+'ModelParams Lw'!$B$4*LOG10($B154/3600/(PI()/4*($D154/1000)^2))+'ModelParams Lw'!$B$5*LOG10(2*$H154/(1.2*($B154/3600/(PI()/4*($D154/1000)^2))^2))+10*LOG10($D154/1000)+R154</f>
        <v>#DIV/0!</v>
      </c>
      <c r="AA154" s="24" t="e">
        <f>'ModelParams Lw'!$B$3+'ModelParams Lw'!$B$4*LOG10($B154/3600/(PI()/4*($D154/1000)^2))+'ModelParams Lw'!$B$5*LOG10(2*$H154/(1.2*($B154/3600/(PI()/4*($D154/1000)^2))^2))+10*LOG10($D154/1000)+S154</f>
        <v>#DIV/0!</v>
      </c>
      <c r="AB154" s="24" t="e">
        <f>10*LOG10(IF(T154="",0,POWER(10,((T154+'ModelParams Lw'!$O$4)/10))) +IF(U154="",0,POWER(10,((U154+'ModelParams Lw'!$P$4)/10))) +IF(V154="",0,POWER(10,((V154+'ModelParams Lw'!$Q$4)/10))) +IF(W154="",0,POWER(10,((W154+'ModelParams Lw'!$R$4)/10))) +IF(X154="",0,POWER(10,((X154+'ModelParams Lw'!$S$4)/10))) +IF(Y154="",0,POWER(10,((Y154+'ModelParams Lw'!$T$4)/10))) +IF(Z154="",0,POWER(10,((Z154+'ModelParams Lw'!$U$4)/10)))+IF(AA154="",0,POWER(10,((AA154+'ModelParams Lw'!$V$4)/10))))</f>
        <v>#DIV/0!</v>
      </c>
      <c r="AC154" s="24" t="e">
        <f t="shared" si="71"/>
        <v>#DIV/0!</v>
      </c>
      <c r="AD154" s="24" t="e">
        <f>(T154-'ModelParams Lw'!O$10)/'ModelParams Lw'!O$11</f>
        <v>#DIV/0!</v>
      </c>
      <c r="AE154" s="24" t="e">
        <f>(U154-'ModelParams Lw'!P$10)/'ModelParams Lw'!P$11</f>
        <v>#DIV/0!</v>
      </c>
      <c r="AF154" s="24" t="e">
        <f>(V154-'ModelParams Lw'!Q$10)/'ModelParams Lw'!Q$11</f>
        <v>#DIV/0!</v>
      </c>
      <c r="AG154" s="24" t="e">
        <f>(W154-'ModelParams Lw'!R$10)/'ModelParams Lw'!R$11</f>
        <v>#DIV/0!</v>
      </c>
      <c r="AH154" s="24" t="e">
        <f>(X154-'ModelParams Lw'!S$10)/'ModelParams Lw'!S$11</f>
        <v>#DIV/0!</v>
      </c>
      <c r="AI154" s="24" t="e">
        <f>(Y154-'ModelParams Lw'!T$10)/'ModelParams Lw'!T$11</f>
        <v>#DIV/0!</v>
      </c>
      <c r="AJ154" s="24" t="e">
        <f>(Z154-'ModelParams Lw'!U$10)/'ModelParams Lw'!U$11</f>
        <v>#DIV/0!</v>
      </c>
      <c r="AK154" s="24" t="e">
        <f>(AA154-'ModelParams Lw'!V$10)/'ModelParams Lw'!V$11</f>
        <v>#DIV/0!</v>
      </c>
      <c r="AL154" s="24" t="e">
        <f t="shared" si="72"/>
        <v>#DIV/0!</v>
      </c>
      <c r="AM154" s="24" t="e">
        <f>LOOKUP($G154,SilencerParams!$E$3:$E$98,SilencerParams!K$3:K$98)</f>
        <v>#DIV/0!</v>
      </c>
      <c r="AN154" s="24" t="e">
        <f>LOOKUP($G154,SilencerParams!$E$3:$E$98,SilencerParams!L$3:L$98)</f>
        <v>#DIV/0!</v>
      </c>
      <c r="AO154" s="24" t="e">
        <f>LOOKUP($G154,SilencerParams!$E$3:$E$98,SilencerParams!M$3:M$98)</f>
        <v>#DIV/0!</v>
      </c>
      <c r="AP154" s="24" t="e">
        <f>LOOKUP($G154,SilencerParams!$E$3:$E$98,SilencerParams!N$3:N$98)</f>
        <v>#DIV/0!</v>
      </c>
      <c r="AQ154" s="24" t="e">
        <f>LOOKUP($G154,SilencerParams!$E$3:$E$98,SilencerParams!O$3:O$98)</f>
        <v>#DIV/0!</v>
      </c>
      <c r="AR154" s="24" t="e">
        <f>LOOKUP($G154,SilencerParams!$E$3:$E$98,SilencerParams!P$3:P$98)</f>
        <v>#DIV/0!</v>
      </c>
      <c r="AS154" s="24" t="e">
        <f>LOOKUP($G154,SilencerParams!$E$3:$E$98,SilencerParams!Q$3:Q$98)</f>
        <v>#DIV/0!</v>
      </c>
      <c r="AT154" s="24" t="e">
        <f>LOOKUP($G154,SilencerParams!$E$3:$E$98,SilencerParams!R$3:R$98)</f>
        <v>#DIV/0!</v>
      </c>
      <c r="AU154" s="151" t="e">
        <f>LOOKUP($G154,SilencerParams!$E$3:$E$98,SilencerParams!S$3:S$98)</f>
        <v>#DIV/0!</v>
      </c>
      <c r="AV154" s="151" t="e">
        <f>LOOKUP($G154,SilencerParams!$E$3:$E$98,SilencerParams!T$3:T$98)</f>
        <v>#DIV/0!</v>
      </c>
      <c r="AW154" s="151" t="e">
        <f>LOOKUP($G154,SilencerParams!$E$3:$E$98,SilencerParams!U$3:U$98)</f>
        <v>#DIV/0!</v>
      </c>
      <c r="AX154" s="151" t="e">
        <f>LOOKUP($G154,SilencerParams!$E$3:$E$98,SilencerParams!V$3:V$98)</f>
        <v>#DIV/0!</v>
      </c>
      <c r="AY154" s="151" t="e">
        <f>LOOKUP($G154,SilencerParams!$E$3:$E$98,SilencerParams!W$3:W$98)</f>
        <v>#DIV/0!</v>
      </c>
      <c r="AZ154" s="151" t="e">
        <f>LOOKUP($G154,SilencerParams!$E$3:$E$98,SilencerParams!X$3:X$98)</f>
        <v>#DIV/0!</v>
      </c>
      <c r="BA154" s="151" t="e">
        <f>LOOKUP($G154,SilencerParams!$E$3:$E$98,SilencerParams!Y$3:Y$98)</f>
        <v>#DIV/0!</v>
      </c>
      <c r="BB154" s="151" t="e">
        <f>LOOKUP($G154,SilencerParams!$E$3:$E$98,SilencerParams!Z$3:Z$98)</f>
        <v>#DIV/0!</v>
      </c>
      <c r="BC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S$3:S$98)</f>
        <v>#DIV/0!</v>
      </c>
      <c r="BD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T$3:T$98)</f>
        <v>#DIV/0!</v>
      </c>
      <c r="BE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U$3:U$98)</f>
        <v>#DIV/0!</v>
      </c>
      <c r="BF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V$3:V$98)</f>
        <v>#DIV/0!</v>
      </c>
      <c r="BG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W$3:W$98)</f>
        <v>#DIV/0!</v>
      </c>
      <c r="BH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X$3:X$98)</f>
        <v>#DIV/0!</v>
      </c>
      <c r="BI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Y$3:Y$98)</f>
        <v>#DIV/0!</v>
      </c>
      <c r="BJ154" s="151" t="e">
        <f>LOOKUP(IF(MROUND($AL154,2)&lt;=$AL154,CONCATENATE($D154,IF($F154&gt;=1000,$F154,CONCATENATE(0,$F154)),CONCATENATE(0,MROUND($AL154,2)+2)),CONCATENATE($D154,IF($F154&gt;=1000,$F154,CONCATENATE(0,$F154)),CONCATENATE(0,MROUND($AL154,2)-2))),SilencerParams!$E$3:$E$98,SilencerParams!Z$3:Z$98)</f>
        <v>#DIV/0!</v>
      </c>
      <c r="BK154" s="151" t="e">
        <f>IF($AL154&lt;2,LOOKUP(CONCATENATE($D154,IF($E154&gt;=1000,$E154,CONCATENATE(0,$E154)),"02"),SilencerParams!$E$3:$E$98,SilencerParams!S$3:S$98)/(LOG10(2)-LOG10(0.0001))*(LOG10($AL154)-LOG10(0.0001)),(BC154-AU154)/(LOG10(IF(MROUND($AL154,2)&lt;=$AL154,MROUND($AL154,2)+2,MROUND($AL154,2)-2))-LOG10(MROUND($AL154,2)))*(LOG10($AL154)-LOG10(MROUND($AL154,2)))+AU154)</f>
        <v>#DIV/0!</v>
      </c>
      <c r="BL154" s="151" t="e">
        <f>IF($AL154&lt;2,LOOKUP(CONCATENATE($D154,IF($E154&gt;=1000,$E154,CONCATENATE(0,$E154)),"02"),SilencerParams!$E$3:$E$98,SilencerParams!T$3:T$98)/(LOG10(2)-LOG10(0.0001))*(LOG10($AL154)-LOG10(0.0001)),(BD154-AV154)/(LOG10(IF(MROUND($AL154,2)&lt;=$AL154,MROUND($AL154,2)+2,MROUND($AL154,2)-2))-LOG10(MROUND($AL154,2)))*(LOG10($AL154)-LOG10(MROUND($AL154,2)))+AV154)</f>
        <v>#DIV/0!</v>
      </c>
      <c r="BM154" s="151" t="e">
        <f>IF($AL154&lt;2,LOOKUP(CONCATENATE($D154,IF($E154&gt;=1000,$E154,CONCATENATE(0,$E154)),"02"),SilencerParams!$E$3:$E$98,SilencerParams!U$3:U$98)/(LOG10(2)-LOG10(0.0001))*(LOG10($AL154)-LOG10(0.0001)),(BE154-AW154)/(LOG10(IF(MROUND($AL154,2)&lt;=$AL154,MROUND($AL154,2)+2,MROUND($AL154,2)-2))-LOG10(MROUND($AL154,2)))*(LOG10($AL154)-LOG10(MROUND($AL154,2)))+AW154)</f>
        <v>#DIV/0!</v>
      </c>
      <c r="BN154" s="151" t="e">
        <f>IF($AL154&lt;2,LOOKUP(CONCATENATE($D154,IF($E154&gt;=1000,$E154,CONCATENATE(0,$E154)),"02"),SilencerParams!$E$3:$E$98,SilencerParams!V$3:V$98)/(LOG10(2)-LOG10(0.0001))*(LOG10($AL154)-LOG10(0.0001)),(BF154-AX154)/(LOG10(IF(MROUND($AL154,2)&lt;=$AL154,MROUND($AL154,2)+2,MROUND($AL154,2)-2))-LOG10(MROUND($AL154,2)))*(LOG10($AL154)-LOG10(MROUND($AL154,2)))+AX154)</f>
        <v>#DIV/0!</v>
      </c>
      <c r="BO154" s="151" t="e">
        <f>IF($AL154&lt;2,LOOKUP(CONCATENATE($D154,IF($E154&gt;=1000,$E154,CONCATENATE(0,$E154)),"02"),SilencerParams!$E$3:$E$98,SilencerParams!W$3:W$98)/(LOG10(2)-LOG10(0.0001))*(LOG10($AL154)-LOG10(0.0001)),(BG154-AY154)/(LOG10(IF(MROUND($AL154,2)&lt;=$AL154,MROUND($AL154,2)+2,MROUND($AL154,2)-2))-LOG10(MROUND($AL154,2)))*(LOG10($AL154)-LOG10(MROUND($AL154,2)))+AY154)</f>
        <v>#DIV/0!</v>
      </c>
      <c r="BP154" s="151" t="e">
        <f>IF($AL154&lt;2,LOOKUP(CONCATENATE($D154,IF($E154&gt;=1000,$E154,CONCATENATE(0,$E154)),"02"),SilencerParams!$E$3:$E$98,SilencerParams!X$3:X$98)/(LOG10(2)-LOG10(0.0001))*(LOG10($AL154)-LOG10(0.0001)),(BH154-AZ154)/(LOG10(IF(MROUND($AL154,2)&lt;=$AL154,MROUND($AL154,2)+2,MROUND($AL154,2)-2))-LOG10(MROUND($AL154,2)))*(LOG10($AL154)-LOG10(MROUND($AL154,2)))+AZ154)</f>
        <v>#DIV/0!</v>
      </c>
      <c r="BQ154" s="151" t="e">
        <f>IF($AL154&lt;2,LOOKUP(CONCATENATE($D154,IF($E154&gt;=1000,$E154,CONCATENATE(0,$E154)),"02"),SilencerParams!$E$3:$E$98,SilencerParams!Y$3:Y$98)/(LOG10(2)-LOG10(0.0001))*(LOG10($AL154)-LOG10(0.0001)),(BI154-BA154)/(LOG10(IF(MROUND($AL154,2)&lt;=$AL154,MROUND($AL154,2)+2,MROUND($AL154,2)-2))-LOG10(MROUND($AL154,2)))*(LOG10($AL154)-LOG10(MROUND($AL154,2)))+BA154)</f>
        <v>#DIV/0!</v>
      </c>
      <c r="BR154" s="151" t="e">
        <f>IF($AL154&lt;2,LOOKUP(CONCATENATE($D154,IF($E154&gt;=1000,$E154,CONCATENATE(0,$E154)),"02"),SilencerParams!$E$3:$E$98,SilencerParams!Z$3:Z$98)/(LOG10(2)-LOG10(0.0001))*(LOG10($AL154)-LOG10(0.0001)),(BJ154-BB154)/(LOG10(IF(MROUND($AL154,2)&lt;=$AL154,MROUND($AL154,2)+2,MROUND($AL154,2)-2))-LOG10(MROUND($AL154,2)))*(LOG10($AL154)-LOG10(MROUND($AL154,2)))+BB154)</f>
        <v>#DIV/0!</v>
      </c>
      <c r="BS154" s="24" t="e">
        <f t="shared" si="73"/>
        <v>#DIV/0!</v>
      </c>
      <c r="BT154" s="24" t="e">
        <f t="shared" si="74"/>
        <v>#DIV/0!</v>
      </c>
      <c r="BU154" s="24" t="e">
        <f t="shared" si="75"/>
        <v>#DIV/0!</v>
      </c>
      <c r="BV154" s="24" t="e">
        <f t="shared" si="76"/>
        <v>#DIV/0!</v>
      </c>
      <c r="BW154" s="24" t="e">
        <f t="shared" si="77"/>
        <v>#DIV/0!</v>
      </c>
      <c r="BX154" s="24" t="e">
        <f t="shared" si="78"/>
        <v>#DIV/0!</v>
      </c>
      <c r="BY154" s="24" t="e">
        <f t="shared" si="79"/>
        <v>#DIV/0!</v>
      </c>
      <c r="BZ154" s="24" t="e">
        <f t="shared" si="80"/>
        <v>#DIV/0!</v>
      </c>
      <c r="CA154" s="24" t="e">
        <f>10*LOG10(IF(BS154="",0,POWER(10,((BS154+'ModelParams Lw'!$O$4)/10))) +IF(BT154="",0,POWER(10,((BT154+'ModelParams Lw'!$P$4)/10))) +IF(BU154="",0,POWER(10,((BU154+'ModelParams Lw'!$Q$4)/10))) +IF(BV154="",0,POWER(10,((BV154+'ModelParams Lw'!$R$4)/10))) +IF(BW154="",0,POWER(10,((BW154+'ModelParams Lw'!$S$4)/10))) +IF(BX154="",0,POWER(10,((BX154+'ModelParams Lw'!$T$4)/10))) +IF(BY154="",0,POWER(10,((BY154+'ModelParams Lw'!$U$4)/10)))+IF(BZ154="",0,POWER(10,((BZ154+'ModelParams Lw'!$V$4)/10))))</f>
        <v>#DIV/0!</v>
      </c>
      <c r="CB154" s="24" t="e">
        <f t="shared" si="81"/>
        <v>#DIV/0!</v>
      </c>
      <c r="CC154" s="24" t="e">
        <f>(BS154-'ModelParams Lw'!O$10)/'ModelParams Lw'!O$11</f>
        <v>#DIV/0!</v>
      </c>
      <c r="CD154" s="24" t="e">
        <f>(BT154-'ModelParams Lw'!P$10)/'ModelParams Lw'!P$11</f>
        <v>#DIV/0!</v>
      </c>
      <c r="CE154" s="24" t="e">
        <f>(BU154-'ModelParams Lw'!Q$10)/'ModelParams Lw'!Q$11</f>
        <v>#DIV/0!</v>
      </c>
      <c r="CF154" s="24" t="e">
        <f>(BV154-'ModelParams Lw'!R$10)/'ModelParams Lw'!R$11</f>
        <v>#DIV/0!</v>
      </c>
      <c r="CG154" s="24" t="e">
        <f>(BW154-'ModelParams Lw'!S$10)/'ModelParams Lw'!S$11</f>
        <v>#DIV/0!</v>
      </c>
      <c r="CH154" s="24" t="e">
        <f>(BX154-'ModelParams Lw'!T$10)/'ModelParams Lw'!T$11</f>
        <v>#DIV/0!</v>
      </c>
      <c r="CI154" s="24" t="e">
        <f>(BY154-'ModelParams Lw'!U$10)/'ModelParams Lw'!U$11</f>
        <v>#DIV/0!</v>
      </c>
      <c r="CJ154" s="24" t="e">
        <f>(BZ154-'ModelParams Lw'!V$10)/'ModelParams Lw'!V$11</f>
        <v>#DIV/0!</v>
      </c>
      <c r="CK154" s="24">
        <f>IF(Calcul!$E159="SW",'ModelParams Lw'!C$18+'ModelParams Lw'!C$19*LOG(CK$3)+'ModelParams Lw'!C$20*(PI()/4*($D154/1000)^2),IF('ModelParams Lw'!C$21+'ModelParams Lw'!C$22*LOG(CK$3)+'ModelParams Lw'!C$23*(PI()/4*($D154/1000)^2)&lt;'ModelParams Lw'!C$18+'ModelParams Lw'!C$19*LOG(CK$3)+'ModelParams Lw'!C$20*(PI()/4*($D154/1000)^2),'ModelParams Lw'!C$18+'ModelParams Lw'!C$19*LOG(CK$3)+'ModelParams Lw'!C$20*(PI()/4*($D154/1000)^2),'ModelParams Lw'!C$21+'ModelParams Lw'!C$22*LOG(CK$3)+'ModelParams Lw'!C$23*(PI()/4*($D154/1000)^2)))</f>
        <v>31.246735224896717</v>
      </c>
      <c r="CL154" s="24">
        <f>IF(Calcul!$E159="SW",'ModelParams Lw'!D$18+'ModelParams Lw'!D$19*LOG(CL$3)+'ModelParams Lw'!D$20*(PI()/4*($D154/1000)^2),IF('ModelParams Lw'!D$21+'ModelParams Lw'!D$22*LOG(CL$3)+'ModelParams Lw'!D$23*(PI()/4*($D154/1000)^2)&lt;'ModelParams Lw'!D$18+'ModelParams Lw'!D$19*LOG(CL$3)+'ModelParams Lw'!D$20*(PI()/4*($D154/1000)^2),'ModelParams Lw'!D$18+'ModelParams Lw'!D$19*LOG(CL$3)+'ModelParams Lw'!D$20*(PI()/4*($D154/1000)^2),'ModelParams Lw'!D$21+'ModelParams Lw'!D$22*LOG(CL$3)+'ModelParams Lw'!D$23*(PI()/4*($D154/1000)^2)))</f>
        <v>39.203910379364636</v>
      </c>
      <c r="CM154" s="24">
        <f>IF(Calcul!$E159="SW",'ModelParams Lw'!E$18+'ModelParams Lw'!E$19*LOG(CM$3)+'ModelParams Lw'!E$20*(PI()/4*($D154/1000)^2),IF('ModelParams Lw'!E$21+'ModelParams Lw'!E$22*LOG(CM$3)+'ModelParams Lw'!E$23*(PI()/4*($D154/1000)^2)&lt;'ModelParams Lw'!E$18+'ModelParams Lw'!E$19*LOG(CM$3)+'ModelParams Lw'!E$20*(PI()/4*($D154/1000)^2),'ModelParams Lw'!E$18+'ModelParams Lw'!E$19*LOG(CM$3)+'ModelParams Lw'!E$20*(PI()/4*($D154/1000)^2),'ModelParams Lw'!E$21+'ModelParams Lw'!E$22*LOG(CM$3)+'ModelParams Lw'!E$23*(PI()/4*($D154/1000)^2)))</f>
        <v>38.761096154158118</v>
      </c>
      <c r="CN154" s="24">
        <f>IF(Calcul!$E159="SW",'ModelParams Lw'!F$18+'ModelParams Lw'!F$19*LOG(CN$3)+'ModelParams Lw'!F$20*(PI()/4*($D154/1000)^2),IF('ModelParams Lw'!F$21+'ModelParams Lw'!F$22*LOG(CN$3)+'ModelParams Lw'!F$23*(PI()/4*($D154/1000)^2)&lt;'ModelParams Lw'!F$18+'ModelParams Lw'!F$19*LOG(CN$3)+'ModelParams Lw'!F$20*(PI()/4*($D154/1000)^2),'ModelParams Lw'!F$18+'ModelParams Lw'!F$19*LOG(CN$3)+'ModelParams Lw'!F$20*(PI()/4*($D154/1000)^2),'ModelParams Lw'!F$21+'ModelParams Lw'!F$22*LOG(CN$3)+'ModelParams Lw'!F$23*(PI()/4*($D154/1000)^2)))</f>
        <v>42.457901012674256</v>
      </c>
      <c r="CO154" s="24">
        <f>IF(Calcul!$E159="SW",'ModelParams Lw'!G$18+'ModelParams Lw'!G$19*LOG(CO$3)+'ModelParams Lw'!G$20*(PI()/4*($D154/1000)^2),IF('ModelParams Lw'!G$21+'ModelParams Lw'!G$22*LOG(CO$3)+'ModelParams Lw'!G$23*(PI()/4*($D154/1000)^2)&lt;'ModelParams Lw'!G$18+'ModelParams Lw'!G$19*LOG(CO$3)+'ModelParams Lw'!G$20*(PI()/4*($D154/1000)^2),'ModelParams Lw'!G$18+'ModelParams Lw'!G$19*LOG(CO$3)+'ModelParams Lw'!G$20*(PI()/4*($D154/1000)^2),'ModelParams Lw'!G$21+'ModelParams Lw'!G$22*LOG(CO$3)+'ModelParams Lw'!G$23*(PI()/4*($D154/1000)^2)))</f>
        <v>39.983812335865188</v>
      </c>
      <c r="CP154" s="24">
        <f>IF(Calcul!$E159="SW",'ModelParams Lw'!H$18+'ModelParams Lw'!H$19*LOG(CP$3)+'ModelParams Lw'!H$20*(PI()/4*($D154/1000)^2),IF('ModelParams Lw'!H$21+'ModelParams Lw'!H$22*LOG(CP$3)+'ModelParams Lw'!H$23*(PI()/4*($D154/1000)^2)&lt;'ModelParams Lw'!H$18+'ModelParams Lw'!H$19*LOG(CP$3)+'ModelParams Lw'!H$20*(PI()/4*($D154/1000)^2),'ModelParams Lw'!H$18+'ModelParams Lw'!H$19*LOG(CP$3)+'ModelParams Lw'!H$20*(PI()/4*($D154/1000)^2),'ModelParams Lw'!H$21+'ModelParams Lw'!H$22*LOG(CP$3)+'ModelParams Lw'!H$23*(PI()/4*($D154/1000)^2)))</f>
        <v>40.306137042572608</v>
      </c>
      <c r="CQ154" s="24">
        <f>IF(Calcul!$E159="SW",'ModelParams Lw'!I$18+'ModelParams Lw'!I$19*LOG(CQ$3)+'ModelParams Lw'!I$20*(PI()/4*($D154/1000)^2),IF('ModelParams Lw'!I$21+'ModelParams Lw'!I$22*LOG(CQ$3)+'ModelParams Lw'!I$23*(PI()/4*($D154/1000)^2)&lt;'ModelParams Lw'!I$18+'ModelParams Lw'!I$19*LOG(CQ$3)+'ModelParams Lw'!I$20*(PI()/4*($D154/1000)^2),'ModelParams Lw'!I$18+'ModelParams Lw'!I$19*LOG(CQ$3)+'ModelParams Lw'!I$20*(PI()/4*($D154/1000)^2),'ModelParams Lw'!I$21+'ModelParams Lw'!I$22*LOG(CQ$3)+'ModelParams Lw'!I$23*(PI()/4*($D154/1000)^2)))</f>
        <v>35.604370798776131</v>
      </c>
      <c r="CR154" s="24">
        <f>IF(Calcul!$E159="SW",'ModelParams Lw'!J$18+'ModelParams Lw'!J$19*LOG(CR$3)+'ModelParams Lw'!J$20*(PI()/4*($D154/1000)^2),IF('ModelParams Lw'!J$21+'ModelParams Lw'!J$22*LOG(CR$3)+'ModelParams Lw'!J$23*(PI()/4*($D154/1000)^2)&lt;'ModelParams Lw'!J$18+'ModelParams Lw'!J$19*LOG(CR$3)+'ModelParams Lw'!J$20*(PI()/4*($D154/1000)^2),'ModelParams Lw'!J$18+'ModelParams Lw'!J$19*LOG(CR$3)+'ModelParams Lw'!J$20*(PI()/4*($D154/1000)^2),'ModelParams Lw'!J$21+'ModelParams Lw'!J$22*LOG(CR$3)+'ModelParams Lw'!J$23*(PI()/4*($D154/1000)^2)))</f>
        <v>26.405199060578074</v>
      </c>
      <c r="CS154" s="24" t="e">
        <f t="shared" si="58"/>
        <v>#DIV/0!</v>
      </c>
      <c r="CT154" s="24" t="e">
        <f t="shared" si="59"/>
        <v>#DIV/0!</v>
      </c>
      <c r="CU154" s="24" t="e">
        <f t="shared" si="60"/>
        <v>#DIV/0!</v>
      </c>
      <c r="CV154" s="24" t="e">
        <f t="shared" si="61"/>
        <v>#DIV/0!</v>
      </c>
      <c r="CW154" s="24" t="e">
        <f t="shared" si="62"/>
        <v>#DIV/0!</v>
      </c>
      <c r="CX154" s="24" t="e">
        <f t="shared" si="63"/>
        <v>#DIV/0!</v>
      </c>
      <c r="CY154" s="24" t="e">
        <f t="shared" si="64"/>
        <v>#DIV/0!</v>
      </c>
      <c r="CZ154" s="24" t="e">
        <f t="shared" si="65"/>
        <v>#DIV/0!</v>
      </c>
      <c r="DA154" s="24" t="e">
        <f>10*LOG10(IF(CS154="",0,POWER(10,((CS154+'ModelParams Lw'!$O$4)/10))) +IF(CT154="",0,POWER(10,((CT154+'ModelParams Lw'!$P$4)/10))) +IF(CU154="",0,POWER(10,((CU154+'ModelParams Lw'!$Q$4)/10))) +IF(CV154="",0,POWER(10,((CV154+'ModelParams Lw'!$R$4)/10))) +IF(CW154="",0,POWER(10,((CW154+'ModelParams Lw'!$S$4)/10))) +IF(CX154="",0,POWER(10,((CX154+'ModelParams Lw'!$T$4)/10))) +IF(CY154="",0,POWER(10,((CY154+'ModelParams Lw'!$U$4)/10)))+IF(CZ154="",0,POWER(10,((CZ154+'ModelParams Lw'!$V$4)/10))))</f>
        <v>#DIV/0!</v>
      </c>
      <c r="DB154" s="24" t="e">
        <f t="shared" si="82"/>
        <v>#DIV/0!</v>
      </c>
      <c r="DC154" s="24" t="e">
        <f>(CS154-'ModelParams Lw'!$O$10)/'ModelParams Lw'!$O$11</f>
        <v>#DIV/0!</v>
      </c>
      <c r="DD154" s="24" t="e">
        <f>(CT154-'ModelParams Lw'!$P$10)/'ModelParams Lw'!$P$11</f>
        <v>#DIV/0!</v>
      </c>
      <c r="DE154" s="24" t="e">
        <f>(CU154-'ModelParams Lw'!$Q$10)/'ModelParams Lw'!$Q$11</f>
        <v>#DIV/0!</v>
      </c>
      <c r="DF154" s="24" t="e">
        <f>(CV154-'ModelParams Lw'!$R$10)/'ModelParams Lw'!$R$11</f>
        <v>#DIV/0!</v>
      </c>
      <c r="DG154" s="24" t="e">
        <f>(CW154-'ModelParams Lw'!$S$10)/'ModelParams Lw'!$S$11</f>
        <v>#DIV/0!</v>
      </c>
      <c r="DH154" s="24" t="e">
        <f>(CX154-'ModelParams Lw'!$T$10)/'ModelParams Lw'!$T$11</f>
        <v>#DIV/0!</v>
      </c>
      <c r="DI154" s="24" t="e">
        <f>(CY154-'ModelParams Lw'!$U$10)/'ModelParams Lw'!$U$11</f>
        <v>#DIV/0!</v>
      </c>
      <c r="DJ154" s="24" t="e">
        <f>(CZ154-'ModelParams Lw'!$V$10)/'ModelParams Lw'!$V$11</f>
        <v>#DIV/0!</v>
      </c>
    </row>
    <row r="155" spans="1:114">
      <c r="A155" s="12">
        <f>Calcul!B157</f>
        <v>0</v>
      </c>
      <c r="B155" s="12">
        <f t="shared" si="66"/>
        <v>0</v>
      </c>
      <c r="C155" s="12">
        <f>Calcul!C157</f>
        <v>0</v>
      </c>
      <c r="D155" s="12">
        <f>Calcul!D160</f>
        <v>0</v>
      </c>
      <c r="E155" s="12">
        <f t="shared" si="67"/>
        <v>400</v>
      </c>
      <c r="F155" s="12">
        <f t="shared" si="68"/>
        <v>900</v>
      </c>
      <c r="G155" s="12" t="e">
        <f t="shared" si="69"/>
        <v>#DIV/0!</v>
      </c>
      <c r="H155" s="24" t="e">
        <f t="shared" si="70"/>
        <v>#DIV/0!</v>
      </c>
      <c r="I155" s="24">
        <f>'ModelParams Lw'!$B$6*EXP('ModelParams Lw'!$C$6*D155)</f>
        <v>-0.98585217513044054</v>
      </c>
      <c r="J155" s="24">
        <f>'ModelParams Lw'!$B$7*D155^2+'ModelParams Lw'!$C$7*D155+'ModelParams Lw'!$D$7</f>
        <v>-7.1</v>
      </c>
      <c r="K155" s="24">
        <f>'ModelParams Lw'!$B$8*D155^2+'ModelParams Lw'!$C$8*D155+'ModelParams Lw'!$D$8</f>
        <v>46.485999999999997</v>
      </c>
      <c r="L155" s="21" t="e">
        <f t="shared" si="83"/>
        <v>#DIV/0!</v>
      </c>
      <c r="M155" s="21" t="e">
        <f t="shared" si="84"/>
        <v>#DIV/0!</v>
      </c>
      <c r="N155" s="21" t="e">
        <f t="shared" si="84"/>
        <v>#DIV/0!</v>
      </c>
      <c r="O155" s="21" t="e">
        <f t="shared" si="84"/>
        <v>#DIV/0!</v>
      </c>
      <c r="P155" s="21" t="e">
        <f t="shared" si="84"/>
        <v>#DIV/0!</v>
      </c>
      <c r="Q155" s="21" t="e">
        <f t="shared" si="84"/>
        <v>#DIV/0!</v>
      </c>
      <c r="R155" s="21" t="e">
        <f t="shared" si="84"/>
        <v>#DIV/0!</v>
      </c>
      <c r="S155" s="21" t="e">
        <f t="shared" si="84"/>
        <v>#DIV/0!</v>
      </c>
      <c r="T155" s="24" t="e">
        <f>'ModelParams Lw'!$B$3+'ModelParams Lw'!$B$4*LOG10($B155/3600/(PI()/4*($D155/1000)^2))+'ModelParams Lw'!$B$5*LOG10(2*$H155/(1.2*($B155/3600/(PI()/4*($D155/1000)^2))^2))+10*LOG10($D155/1000)+L155</f>
        <v>#DIV/0!</v>
      </c>
      <c r="U155" s="24" t="e">
        <f>'ModelParams Lw'!$B$3+'ModelParams Lw'!$B$4*LOG10($B155/3600/(PI()/4*($D155/1000)^2))+'ModelParams Lw'!$B$5*LOG10(2*$H155/(1.2*($B155/3600/(PI()/4*($D155/1000)^2))^2))+10*LOG10($D155/1000)+M155</f>
        <v>#DIV/0!</v>
      </c>
      <c r="V155" s="24" t="e">
        <f>'ModelParams Lw'!$B$3+'ModelParams Lw'!$B$4*LOG10($B155/3600/(PI()/4*($D155/1000)^2))+'ModelParams Lw'!$B$5*LOG10(2*$H155/(1.2*($B155/3600/(PI()/4*($D155/1000)^2))^2))+10*LOG10($D155/1000)+N155</f>
        <v>#DIV/0!</v>
      </c>
      <c r="W155" s="24" t="e">
        <f>'ModelParams Lw'!$B$3+'ModelParams Lw'!$B$4*LOG10($B155/3600/(PI()/4*($D155/1000)^2))+'ModelParams Lw'!$B$5*LOG10(2*$H155/(1.2*($B155/3600/(PI()/4*($D155/1000)^2))^2))+10*LOG10($D155/1000)+O155</f>
        <v>#DIV/0!</v>
      </c>
      <c r="X155" s="24" t="e">
        <f>'ModelParams Lw'!$B$3+'ModelParams Lw'!$B$4*LOG10($B155/3600/(PI()/4*($D155/1000)^2))+'ModelParams Lw'!$B$5*LOG10(2*$H155/(1.2*($B155/3600/(PI()/4*($D155/1000)^2))^2))+10*LOG10($D155/1000)+P155</f>
        <v>#DIV/0!</v>
      </c>
      <c r="Y155" s="24" t="e">
        <f>'ModelParams Lw'!$B$3+'ModelParams Lw'!$B$4*LOG10($B155/3600/(PI()/4*($D155/1000)^2))+'ModelParams Lw'!$B$5*LOG10(2*$H155/(1.2*($B155/3600/(PI()/4*($D155/1000)^2))^2))+10*LOG10($D155/1000)+Q155</f>
        <v>#DIV/0!</v>
      </c>
      <c r="Z155" s="24" t="e">
        <f>'ModelParams Lw'!$B$3+'ModelParams Lw'!$B$4*LOG10($B155/3600/(PI()/4*($D155/1000)^2))+'ModelParams Lw'!$B$5*LOG10(2*$H155/(1.2*($B155/3600/(PI()/4*($D155/1000)^2))^2))+10*LOG10($D155/1000)+R155</f>
        <v>#DIV/0!</v>
      </c>
      <c r="AA155" s="24" t="e">
        <f>'ModelParams Lw'!$B$3+'ModelParams Lw'!$B$4*LOG10($B155/3600/(PI()/4*($D155/1000)^2))+'ModelParams Lw'!$B$5*LOG10(2*$H155/(1.2*($B155/3600/(PI()/4*($D155/1000)^2))^2))+10*LOG10($D155/1000)+S155</f>
        <v>#DIV/0!</v>
      </c>
      <c r="AB155" s="24" t="e">
        <f>10*LOG10(IF(T155="",0,POWER(10,((T155+'ModelParams Lw'!$O$4)/10))) +IF(U155="",0,POWER(10,((U155+'ModelParams Lw'!$P$4)/10))) +IF(V155="",0,POWER(10,((V155+'ModelParams Lw'!$Q$4)/10))) +IF(W155="",0,POWER(10,((W155+'ModelParams Lw'!$R$4)/10))) +IF(X155="",0,POWER(10,((X155+'ModelParams Lw'!$S$4)/10))) +IF(Y155="",0,POWER(10,((Y155+'ModelParams Lw'!$T$4)/10))) +IF(Z155="",0,POWER(10,((Z155+'ModelParams Lw'!$U$4)/10)))+IF(AA155="",0,POWER(10,((AA155+'ModelParams Lw'!$V$4)/10))))</f>
        <v>#DIV/0!</v>
      </c>
      <c r="AC155" s="24" t="e">
        <f t="shared" si="71"/>
        <v>#DIV/0!</v>
      </c>
      <c r="AD155" s="24" t="e">
        <f>(T155-'ModelParams Lw'!O$10)/'ModelParams Lw'!O$11</f>
        <v>#DIV/0!</v>
      </c>
      <c r="AE155" s="24" t="e">
        <f>(U155-'ModelParams Lw'!P$10)/'ModelParams Lw'!P$11</f>
        <v>#DIV/0!</v>
      </c>
      <c r="AF155" s="24" t="e">
        <f>(V155-'ModelParams Lw'!Q$10)/'ModelParams Lw'!Q$11</f>
        <v>#DIV/0!</v>
      </c>
      <c r="AG155" s="24" t="e">
        <f>(W155-'ModelParams Lw'!R$10)/'ModelParams Lw'!R$11</f>
        <v>#DIV/0!</v>
      </c>
      <c r="AH155" s="24" t="e">
        <f>(X155-'ModelParams Lw'!S$10)/'ModelParams Lw'!S$11</f>
        <v>#DIV/0!</v>
      </c>
      <c r="AI155" s="24" t="e">
        <f>(Y155-'ModelParams Lw'!T$10)/'ModelParams Lw'!T$11</f>
        <v>#DIV/0!</v>
      </c>
      <c r="AJ155" s="24" t="e">
        <f>(Z155-'ModelParams Lw'!U$10)/'ModelParams Lw'!U$11</f>
        <v>#DIV/0!</v>
      </c>
      <c r="AK155" s="24" t="e">
        <f>(AA155-'ModelParams Lw'!V$10)/'ModelParams Lw'!V$11</f>
        <v>#DIV/0!</v>
      </c>
      <c r="AL155" s="24" t="e">
        <f t="shared" si="72"/>
        <v>#DIV/0!</v>
      </c>
      <c r="AM155" s="24" t="e">
        <f>LOOKUP($G155,SilencerParams!$E$3:$E$98,SilencerParams!K$3:K$98)</f>
        <v>#DIV/0!</v>
      </c>
      <c r="AN155" s="24" t="e">
        <f>LOOKUP($G155,SilencerParams!$E$3:$E$98,SilencerParams!L$3:L$98)</f>
        <v>#DIV/0!</v>
      </c>
      <c r="AO155" s="24" t="e">
        <f>LOOKUP($G155,SilencerParams!$E$3:$E$98,SilencerParams!M$3:M$98)</f>
        <v>#DIV/0!</v>
      </c>
      <c r="AP155" s="24" t="e">
        <f>LOOKUP($G155,SilencerParams!$E$3:$E$98,SilencerParams!N$3:N$98)</f>
        <v>#DIV/0!</v>
      </c>
      <c r="AQ155" s="24" t="e">
        <f>LOOKUP($G155,SilencerParams!$E$3:$E$98,SilencerParams!O$3:O$98)</f>
        <v>#DIV/0!</v>
      </c>
      <c r="AR155" s="24" t="e">
        <f>LOOKUP($G155,SilencerParams!$E$3:$E$98,SilencerParams!P$3:P$98)</f>
        <v>#DIV/0!</v>
      </c>
      <c r="AS155" s="24" t="e">
        <f>LOOKUP($G155,SilencerParams!$E$3:$E$98,SilencerParams!Q$3:Q$98)</f>
        <v>#DIV/0!</v>
      </c>
      <c r="AT155" s="24" t="e">
        <f>LOOKUP($G155,SilencerParams!$E$3:$E$98,SilencerParams!R$3:R$98)</f>
        <v>#DIV/0!</v>
      </c>
      <c r="AU155" s="151" t="e">
        <f>LOOKUP($G155,SilencerParams!$E$3:$E$98,SilencerParams!S$3:S$98)</f>
        <v>#DIV/0!</v>
      </c>
      <c r="AV155" s="151" t="e">
        <f>LOOKUP($G155,SilencerParams!$E$3:$E$98,SilencerParams!T$3:T$98)</f>
        <v>#DIV/0!</v>
      </c>
      <c r="AW155" s="151" t="e">
        <f>LOOKUP($G155,SilencerParams!$E$3:$E$98,SilencerParams!U$3:U$98)</f>
        <v>#DIV/0!</v>
      </c>
      <c r="AX155" s="151" t="e">
        <f>LOOKUP($G155,SilencerParams!$E$3:$E$98,SilencerParams!V$3:V$98)</f>
        <v>#DIV/0!</v>
      </c>
      <c r="AY155" s="151" t="e">
        <f>LOOKUP($G155,SilencerParams!$E$3:$E$98,SilencerParams!W$3:W$98)</f>
        <v>#DIV/0!</v>
      </c>
      <c r="AZ155" s="151" t="e">
        <f>LOOKUP($G155,SilencerParams!$E$3:$E$98,SilencerParams!X$3:X$98)</f>
        <v>#DIV/0!</v>
      </c>
      <c r="BA155" s="151" t="e">
        <f>LOOKUP($G155,SilencerParams!$E$3:$E$98,SilencerParams!Y$3:Y$98)</f>
        <v>#DIV/0!</v>
      </c>
      <c r="BB155" s="151" t="e">
        <f>LOOKUP($G155,SilencerParams!$E$3:$E$98,SilencerParams!Z$3:Z$98)</f>
        <v>#DIV/0!</v>
      </c>
      <c r="BC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S$3:S$98)</f>
        <v>#DIV/0!</v>
      </c>
      <c r="BD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T$3:T$98)</f>
        <v>#DIV/0!</v>
      </c>
      <c r="BE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U$3:U$98)</f>
        <v>#DIV/0!</v>
      </c>
      <c r="BF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V$3:V$98)</f>
        <v>#DIV/0!</v>
      </c>
      <c r="BG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W$3:W$98)</f>
        <v>#DIV/0!</v>
      </c>
      <c r="BH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X$3:X$98)</f>
        <v>#DIV/0!</v>
      </c>
      <c r="BI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Y$3:Y$98)</f>
        <v>#DIV/0!</v>
      </c>
      <c r="BJ155" s="151" t="e">
        <f>LOOKUP(IF(MROUND($AL155,2)&lt;=$AL155,CONCATENATE($D155,IF($F155&gt;=1000,$F155,CONCATENATE(0,$F155)),CONCATENATE(0,MROUND($AL155,2)+2)),CONCATENATE($D155,IF($F155&gt;=1000,$F155,CONCATENATE(0,$F155)),CONCATENATE(0,MROUND($AL155,2)-2))),SilencerParams!$E$3:$E$98,SilencerParams!Z$3:Z$98)</f>
        <v>#DIV/0!</v>
      </c>
      <c r="BK155" s="151" t="e">
        <f>IF($AL155&lt;2,LOOKUP(CONCATENATE($D155,IF($E155&gt;=1000,$E155,CONCATENATE(0,$E155)),"02"),SilencerParams!$E$3:$E$98,SilencerParams!S$3:S$98)/(LOG10(2)-LOG10(0.0001))*(LOG10($AL155)-LOG10(0.0001)),(BC155-AU155)/(LOG10(IF(MROUND($AL155,2)&lt;=$AL155,MROUND($AL155,2)+2,MROUND($AL155,2)-2))-LOG10(MROUND($AL155,2)))*(LOG10($AL155)-LOG10(MROUND($AL155,2)))+AU155)</f>
        <v>#DIV/0!</v>
      </c>
      <c r="BL155" s="151" t="e">
        <f>IF($AL155&lt;2,LOOKUP(CONCATENATE($D155,IF($E155&gt;=1000,$E155,CONCATENATE(0,$E155)),"02"),SilencerParams!$E$3:$E$98,SilencerParams!T$3:T$98)/(LOG10(2)-LOG10(0.0001))*(LOG10($AL155)-LOG10(0.0001)),(BD155-AV155)/(LOG10(IF(MROUND($AL155,2)&lt;=$AL155,MROUND($AL155,2)+2,MROUND($AL155,2)-2))-LOG10(MROUND($AL155,2)))*(LOG10($AL155)-LOG10(MROUND($AL155,2)))+AV155)</f>
        <v>#DIV/0!</v>
      </c>
      <c r="BM155" s="151" t="e">
        <f>IF($AL155&lt;2,LOOKUP(CONCATENATE($D155,IF($E155&gt;=1000,$E155,CONCATENATE(0,$E155)),"02"),SilencerParams!$E$3:$E$98,SilencerParams!U$3:U$98)/(LOG10(2)-LOG10(0.0001))*(LOG10($AL155)-LOG10(0.0001)),(BE155-AW155)/(LOG10(IF(MROUND($AL155,2)&lt;=$AL155,MROUND($AL155,2)+2,MROUND($AL155,2)-2))-LOG10(MROUND($AL155,2)))*(LOG10($AL155)-LOG10(MROUND($AL155,2)))+AW155)</f>
        <v>#DIV/0!</v>
      </c>
      <c r="BN155" s="151" t="e">
        <f>IF($AL155&lt;2,LOOKUP(CONCATENATE($D155,IF($E155&gt;=1000,$E155,CONCATENATE(0,$E155)),"02"),SilencerParams!$E$3:$E$98,SilencerParams!V$3:V$98)/(LOG10(2)-LOG10(0.0001))*(LOG10($AL155)-LOG10(0.0001)),(BF155-AX155)/(LOG10(IF(MROUND($AL155,2)&lt;=$AL155,MROUND($AL155,2)+2,MROUND($AL155,2)-2))-LOG10(MROUND($AL155,2)))*(LOG10($AL155)-LOG10(MROUND($AL155,2)))+AX155)</f>
        <v>#DIV/0!</v>
      </c>
      <c r="BO155" s="151" t="e">
        <f>IF($AL155&lt;2,LOOKUP(CONCATENATE($D155,IF($E155&gt;=1000,$E155,CONCATENATE(0,$E155)),"02"),SilencerParams!$E$3:$E$98,SilencerParams!W$3:W$98)/(LOG10(2)-LOG10(0.0001))*(LOG10($AL155)-LOG10(0.0001)),(BG155-AY155)/(LOG10(IF(MROUND($AL155,2)&lt;=$AL155,MROUND($AL155,2)+2,MROUND($AL155,2)-2))-LOG10(MROUND($AL155,2)))*(LOG10($AL155)-LOG10(MROUND($AL155,2)))+AY155)</f>
        <v>#DIV/0!</v>
      </c>
      <c r="BP155" s="151" t="e">
        <f>IF($AL155&lt;2,LOOKUP(CONCATENATE($D155,IF($E155&gt;=1000,$E155,CONCATENATE(0,$E155)),"02"),SilencerParams!$E$3:$E$98,SilencerParams!X$3:X$98)/(LOG10(2)-LOG10(0.0001))*(LOG10($AL155)-LOG10(0.0001)),(BH155-AZ155)/(LOG10(IF(MROUND($AL155,2)&lt;=$AL155,MROUND($AL155,2)+2,MROUND($AL155,2)-2))-LOG10(MROUND($AL155,2)))*(LOG10($AL155)-LOG10(MROUND($AL155,2)))+AZ155)</f>
        <v>#DIV/0!</v>
      </c>
      <c r="BQ155" s="151" t="e">
        <f>IF($AL155&lt;2,LOOKUP(CONCATENATE($D155,IF($E155&gt;=1000,$E155,CONCATENATE(0,$E155)),"02"),SilencerParams!$E$3:$E$98,SilencerParams!Y$3:Y$98)/(LOG10(2)-LOG10(0.0001))*(LOG10($AL155)-LOG10(0.0001)),(BI155-BA155)/(LOG10(IF(MROUND($AL155,2)&lt;=$AL155,MROUND($AL155,2)+2,MROUND($AL155,2)-2))-LOG10(MROUND($AL155,2)))*(LOG10($AL155)-LOG10(MROUND($AL155,2)))+BA155)</f>
        <v>#DIV/0!</v>
      </c>
      <c r="BR155" s="151" t="e">
        <f>IF($AL155&lt;2,LOOKUP(CONCATENATE($D155,IF($E155&gt;=1000,$E155,CONCATENATE(0,$E155)),"02"),SilencerParams!$E$3:$E$98,SilencerParams!Z$3:Z$98)/(LOG10(2)-LOG10(0.0001))*(LOG10($AL155)-LOG10(0.0001)),(BJ155-BB155)/(LOG10(IF(MROUND($AL155,2)&lt;=$AL155,MROUND($AL155,2)+2,MROUND($AL155,2)-2))-LOG10(MROUND($AL155,2)))*(LOG10($AL155)-LOG10(MROUND($AL155,2)))+BB155)</f>
        <v>#DIV/0!</v>
      </c>
      <c r="BS155" s="24" t="e">
        <f t="shared" si="73"/>
        <v>#DIV/0!</v>
      </c>
      <c r="BT155" s="24" t="e">
        <f t="shared" si="74"/>
        <v>#DIV/0!</v>
      </c>
      <c r="BU155" s="24" t="e">
        <f t="shared" si="75"/>
        <v>#DIV/0!</v>
      </c>
      <c r="BV155" s="24" t="e">
        <f t="shared" si="76"/>
        <v>#DIV/0!</v>
      </c>
      <c r="BW155" s="24" t="e">
        <f t="shared" si="77"/>
        <v>#DIV/0!</v>
      </c>
      <c r="BX155" s="24" t="e">
        <f t="shared" si="78"/>
        <v>#DIV/0!</v>
      </c>
      <c r="BY155" s="24" t="e">
        <f t="shared" si="79"/>
        <v>#DIV/0!</v>
      </c>
      <c r="BZ155" s="24" t="e">
        <f t="shared" si="80"/>
        <v>#DIV/0!</v>
      </c>
      <c r="CA155" s="24" t="e">
        <f>10*LOG10(IF(BS155="",0,POWER(10,((BS155+'ModelParams Lw'!$O$4)/10))) +IF(BT155="",0,POWER(10,((BT155+'ModelParams Lw'!$P$4)/10))) +IF(BU155="",0,POWER(10,((BU155+'ModelParams Lw'!$Q$4)/10))) +IF(BV155="",0,POWER(10,((BV155+'ModelParams Lw'!$R$4)/10))) +IF(BW155="",0,POWER(10,((BW155+'ModelParams Lw'!$S$4)/10))) +IF(BX155="",0,POWER(10,((BX155+'ModelParams Lw'!$T$4)/10))) +IF(BY155="",0,POWER(10,((BY155+'ModelParams Lw'!$U$4)/10)))+IF(BZ155="",0,POWER(10,((BZ155+'ModelParams Lw'!$V$4)/10))))</f>
        <v>#DIV/0!</v>
      </c>
      <c r="CB155" s="24" t="e">
        <f t="shared" si="81"/>
        <v>#DIV/0!</v>
      </c>
      <c r="CC155" s="24" t="e">
        <f>(BS155-'ModelParams Lw'!O$10)/'ModelParams Lw'!O$11</f>
        <v>#DIV/0!</v>
      </c>
      <c r="CD155" s="24" t="e">
        <f>(BT155-'ModelParams Lw'!P$10)/'ModelParams Lw'!P$11</f>
        <v>#DIV/0!</v>
      </c>
      <c r="CE155" s="24" t="e">
        <f>(BU155-'ModelParams Lw'!Q$10)/'ModelParams Lw'!Q$11</f>
        <v>#DIV/0!</v>
      </c>
      <c r="CF155" s="24" t="e">
        <f>(BV155-'ModelParams Lw'!R$10)/'ModelParams Lw'!R$11</f>
        <v>#DIV/0!</v>
      </c>
      <c r="CG155" s="24" t="e">
        <f>(BW155-'ModelParams Lw'!S$10)/'ModelParams Lw'!S$11</f>
        <v>#DIV/0!</v>
      </c>
      <c r="CH155" s="24" t="e">
        <f>(BX155-'ModelParams Lw'!T$10)/'ModelParams Lw'!T$11</f>
        <v>#DIV/0!</v>
      </c>
      <c r="CI155" s="24" t="e">
        <f>(BY155-'ModelParams Lw'!U$10)/'ModelParams Lw'!U$11</f>
        <v>#DIV/0!</v>
      </c>
      <c r="CJ155" s="24" t="e">
        <f>(BZ155-'ModelParams Lw'!V$10)/'ModelParams Lw'!V$11</f>
        <v>#DIV/0!</v>
      </c>
      <c r="CK155" s="24">
        <f>IF(Calcul!$E160="SW",'ModelParams Lw'!C$18+'ModelParams Lw'!C$19*LOG(CK$3)+'ModelParams Lw'!C$20*(PI()/4*($D155/1000)^2),IF('ModelParams Lw'!C$21+'ModelParams Lw'!C$22*LOG(CK$3)+'ModelParams Lw'!C$23*(PI()/4*($D155/1000)^2)&lt;'ModelParams Lw'!C$18+'ModelParams Lw'!C$19*LOG(CK$3)+'ModelParams Lw'!C$20*(PI()/4*($D155/1000)^2),'ModelParams Lw'!C$18+'ModelParams Lw'!C$19*LOG(CK$3)+'ModelParams Lw'!C$20*(PI()/4*($D155/1000)^2),'ModelParams Lw'!C$21+'ModelParams Lw'!C$22*LOG(CK$3)+'ModelParams Lw'!C$23*(PI()/4*($D155/1000)^2)))</f>
        <v>31.246735224896717</v>
      </c>
      <c r="CL155" s="24">
        <f>IF(Calcul!$E160="SW",'ModelParams Lw'!D$18+'ModelParams Lw'!D$19*LOG(CL$3)+'ModelParams Lw'!D$20*(PI()/4*($D155/1000)^2),IF('ModelParams Lw'!D$21+'ModelParams Lw'!D$22*LOG(CL$3)+'ModelParams Lw'!D$23*(PI()/4*($D155/1000)^2)&lt;'ModelParams Lw'!D$18+'ModelParams Lw'!D$19*LOG(CL$3)+'ModelParams Lw'!D$20*(PI()/4*($D155/1000)^2),'ModelParams Lw'!D$18+'ModelParams Lw'!D$19*LOG(CL$3)+'ModelParams Lw'!D$20*(PI()/4*($D155/1000)^2),'ModelParams Lw'!D$21+'ModelParams Lw'!D$22*LOG(CL$3)+'ModelParams Lw'!D$23*(PI()/4*($D155/1000)^2)))</f>
        <v>39.203910379364636</v>
      </c>
      <c r="CM155" s="24">
        <f>IF(Calcul!$E160="SW",'ModelParams Lw'!E$18+'ModelParams Lw'!E$19*LOG(CM$3)+'ModelParams Lw'!E$20*(PI()/4*($D155/1000)^2),IF('ModelParams Lw'!E$21+'ModelParams Lw'!E$22*LOG(CM$3)+'ModelParams Lw'!E$23*(PI()/4*($D155/1000)^2)&lt;'ModelParams Lw'!E$18+'ModelParams Lw'!E$19*LOG(CM$3)+'ModelParams Lw'!E$20*(PI()/4*($D155/1000)^2),'ModelParams Lw'!E$18+'ModelParams Lw'!E$19*LOG(CM$3)+'ModelParams Lw'!E$20*(PI()/4*($D155/1000)^2),'ModelParams Lw'!E$21+'ModelParams Lw'!E$22*LOG(CM$3)+'ModelParams Lw'!E$23*(PI()/4*($D155/1000)^2)))</f>
        <v>38.761096154158118</v>
      </c>
      <c r="CN155" s="24">
        <f>IF(Calcul!$E160="SW",'ModelParams Lw'!F$18+'ModelParams Lw'!F$19*LOG(CN$3)+'ModelParams Lw'!F$20*(PI()/4*($D155/1000)^2),IF('ModelParams Lw'!F$21+'ModelParams Lw'!F$22*LOG(CN$3)+'ModelParams Lw'!F$23*(PI()/4*($D155/1000)^2)&lt;'ModelParams Lw'!F$18+'ModelParams Lw'!F$19*LOG(CN$3)+'ModelParams Lw'!F$20*(PI()/4*($D155/1000)^2),'ModelParams Lw'!F$18+'ModelParams Lw'!F$19*LOG(CN$3)+'ModelParams Lw'!F$20*(PI()/4*($D155/1000)^2),'ModelParams Lw'!F$21+'ModelParams Lw'!F$22*LOG(CN$3)+'ModelParams Lw'!F$23*(PI()/4*($D155/1000)^2)))</f>
        <v>42.457901012674256</v>
      </c>
      <c r="CO155" s="24">
        <f>IF(Calcul!$E160="SW",'ModelParams Lw'!G$18+'ModelParams Lw'!G$19*LOG(CO$3)+'ModelParams Lw'!G$20*(PI()/4*($D155/1000)^2),IF('ModelParams Lw'!G$21+'ModelParams Lw'!G$22*LOG(CO$3)+'ModelParams Lw'!G$23*(PI()/4*($D155/1000)^2)&lt;'ModelParams Lw'!G$18+'ModelParams Lw'!G$19*LOG(CO$3)+'ModelParams Lw'!G$20*(PI()/4*($D155/1000)^2),'ModelParams Lw'!G$18+'ModelParams Lw'!G$19*LOG(CO$3)+'ModelParams Lw'!G$20*(PI()/4*($D155/1000)^2),'ModelParams Lw'!G$21+'ModelParams Lw'!G$22*LOG(CO$3)+'ModelParams Lw'!G$23*(PI()/4*($D155/1000)^2)))</f>
        <v>39.983812335865188</v>
      </c>
      <c r="CP155" s="24">
        <f>IF(Calcul!$E160="SW",'ModelParams Lw'!H$18+'ModelParams Lw'!H$19*LOG(CP$3)+'ModelParams Lw'!H$20*(PI()/4*($D155/1000)^2),IF('ModelParams Lw'!H$21+'ModelParams Lw'!H$22*LOG(CP$3)+'ModelParams Lw'!H$23*(PI()/4*($D155/1000)^2)&lt;'ModelParams Lw'!H$18+'ModelParams Lw'!H$19*LOG(CP$3)+'ModelParams Lw'!H$20*(PI()/4*($D155/1000)^2),'ModelParams Lw'!H$18+'ModelParams Lw'!H$19*LOG(CP$3)+'ModelParams Lw'!H$20*(PI()/4*($D155/1000)^2),'ModelParams Lw'!H$21+'ModelParams Lw'!H$22*LOG(CP$3)+'ModelParams Lw'!H$23*(PI()/4*($D155/1000)^2)))</f>
        <v>40.306137042572608</v>
      </c>
      <c r="CQ155" s="24">
        <f>IF(Calcul!$E160="SW",'ModelParams Lw'!I$18+'ModelParams Lw'!I$19*LOG(CQ$3)+'ModelParams Lw'!I$20*(PI()/4*($D155/1000)^2),IF('ModelParams Lw'!I$21+'ModelParams Lw'!I$22*LOG(CQ$3)+'ModelParams Lw'!I$23*(PI()/4*($D155/1000)^2)&lt;'ModelParams Lw'!I$18+'ModelParams Lw'!I$19*LOG(CQ$3)+'ModelParams Lw'!I$20*(PI()/4*($D155/1000)^2),'ModelParams Lw'!I$18+'ModelParams Lw'!I$19*LOG(CQ$3)+'ModelParams Lw'!I$20*(PI()/4*($D155/1000)^2),'ModelParams Lw'!I$21+'ModelParams Lw'!I$22*LOG(CQ$3)+'ModelParams Lw'!I$23*(PI()/4*($D155/1000)^2)))</f>
        <v>35.604370798776131</v>
      </c>
      <c r="CR155" s="24">
        <f>IF(Calcul!$E160="SW",'ModelParams Lw'!J$18+'ModelParams Lw'!J$19*LOG(CR$3)+'ModelParams Lw'!J$20*(PI()/4*($D155/1000)^2),IF('ModelParams Lw'!J$21+'ModelParams Lw'!J$22*LOG(CR$3)+'ModelParams Lw'!J$23*(PI()/4*($D155/1000)^2)&lt;'ModelParams Lw'!J$18+'ModelParams Lw'!J$19*LOG(CR$3)+'ModelParams Lw'!J$20*(PI()/4*($D155/1000)^2),'ModelParams Lw'!J$18+'ModelParams Lw'!J$19*LOG(CR$3)+'ModelParams Lw'!J$20*(PI()/4*($D155/1000)^2),'ModelParams Lw'!J$21+'ModelParams Lw'!J$22*LOG(CR$3)+'ModelParams Lw'!J$23*(PI()/4*($D155/1000)^2)))</f>
        <v>26.405199060578074</v>
      </c>
      <c r="CS155" s="24" t="e">
        <f t="shared" si="58"/>
        <v>#DIV/0!</v>
      </c>
      <c r="CT155" s="24" t="e">
        <f t="shared" si="59"/>
        <v>#DIV/0!</v>
      </c>
      <c r="CU155" s="24" t="e">
        <f t="shared" si="60"/>
        <v>#DIV/0!</v>
      </c>
      <c r="CV155" s="24" t="e">
        <f t="shared" si="61"/>
        <v>#DIV/0!</v>
      </c>
      <c r="CW155" s="24" t="e">
        <f t="shared" si="62"/>
        <v>#DIV/0!</v>
      </c>
      <c r="CX155" s="24" t="e">
        <f t="shared" si="63"/>
        <v>#DIV/0!</v>
      </c>
      <c r="CY155" s="24" t="e">
        <f t="shared" si="64"/>
        <v>#DIV/0!</v>
      </c>
      <c r="CZ155" s="24" t="e">
        <f t="shared" si="65"/>
        <v>#DIV/0!</v>
      </c>
      <c r="DA155" s="24" t="e">
        <f>10*LOG10(IF(CS155="",0,POWER(10,((CS155+'ModelParams Lw'!$O$4)/10))) +IF(CT155="",0,POWER(10,((CT155+'ModelParams Lw'!$P$4)/10))) +IF(CU155="",0,POWER(10,((CU155+'ModelParams Lw'!$Q$4)/10))) +IF(CV155="",0,POWER(10,((CV155+'ModelParams Lw'!$R$4)/10))) +IF(CW155="",0,POWER(10,((CW155+'ModelParams Lw'!$S$4)/10))) +IF(CX155="",0,POWER(10,((CX155+'ModelParams Lw'!$T$4)/10))) +IF(CY155="",0,POWER(10,((CY155+'ModelParams Lw'!$U$4)/10)))+IF(CZ155="",0,POWER(10,((CZ155+'ModelParams Lw'!$V$4)/10))))</f>
        <v>#DIV/0!</v>
      </c>
      <c r="DB155" s="24" t="e">
        <f t="shared" si="82"/>
        <v>#DIV/0!</v>
      </c>
      <c r="DC155" s="24" t="e">
        <f>(CS155-'ModelParams Lw'!$O$10)/'ModelParams Lw'!$O$11</f>
        <v>#DIV/0!</v>
      </c>
      <c r="DD155" s="24" t="e">
        <f>(CT155-'ModelParams Lw'!$P$10)/'ModelParams Lw'!$P$11</f>
        <v>#DIV/0!</v>
      </c>
      <c r="DE155" s="24" t="e">
        <f>(CU155-'ModelParams Lw'!$Q$10)/'ModelParams Lw'!$Q$11</f>
        <v>#DIV/0!</v>
      </c>
      <c r="DF155" s="24" t="e">
        <f>(CV155-'ModelParams Lw'!$R$10)/'ModelParams Lw'!$R$11</f>
        <v>#DIV/0!</v>
      </c>
      <c r="DG155" s="24" t="e">
        <f>(CW155-'ModelParams Lw'!$S$10)/'ModelParams Lw'!$S$11</f>
        <v>#DIV/0!</v>
      </c>
      <c r="DH155" s="24" t="e">
        <f>(CX155-'ModelParams Lw'!$T$10)/'ModelParams Lw'!$T$11</f>
        <v>#DIV/0!</v>
      </c>
      <c r="DI155" s="24" t="e">
        <f>(CY155-'ModelParams Lw'!$U$10)/'ModelParams Lw'!$U$11</f>
        <v>#DIV/0!</v>
      </c>
      <c r="DJ155" s="24" t="e">
        <f>(CZ155-'ModelParams Lw'!$V$10)/'ModelParams Lw'!$V$11</f>
        <v>#DIV/0!</v>
      </c>
    </row>
    <row r="156" spans="1:114">
      <c r="A156" s="12">
        <f>Calcul!B158</f>
        <v>0</v>
      </c>
      <c r="B156" s="12">
        <f t="shared" si="66"/>
        <v>0</v>
      </c>
      <c r="C156" s="12">
        <f>Calcul!C158</f>
        <v>0</v>
      </c>
      <c r="D156" s="12">
        <f>Calcul!D161</f>
        <v>0</v>
      </c>
      <c r="E156" s="12">
        <f t="shared" si="67"/>
        <v>400</v>
      </c>
      <c r="F156" s="12">
        <f t="shared" si="68"/>
        <v>900</v>
      </c>
      <c r="G156" s="12" t="e">
        <f t="shared" si="69"/>
        <v>#DIV/0!</v>
      </c>
      <c r="H156" s="24" t="e">
        <f t="shared" si="70"/>
        <v>#DIV/0!</v>
      </c>
      <c r="I156" s="24">
        <f>'ModelParams Lw'!$B$6*EXP('ModelParams Lw'!$C$6*D156)</f>
        <v>-0.98585217513044054</v>
      </c>
      <c r="J156" s="24">
        <f>'ModelParams Lw'!$B$7*D156^2+'ModelParams Lw'!$C$7*D156+'ModelParams Lw'!$D$7</f>
        <v>-7.1</v>
      </c>
      <c r="K156" s="24">
        <f>'ModelParams Lw'!$B$8*D156^2+'ModelParams Lw'!$C$8*D156+'ModelParams Lw'!$D$8</f>
        <v>46.485999999999997</v>
      </c>
      <c r="L156" s="21" t="e">
        <f t="shared" si="83"/>
        <v>#DIV/0!</v>
      </c>
      <c r="M156" s="21" t="e">
        <f t="shared" si="84"/>
        <v>#DIV/0!</v>
      </c>
      <c r="N156" s="21" t="e">
        <f t="shared" si="84"/>
        <v>#DIV/0!</v>
      </c>
      <c r="O156" s="21" t="e">
        <f t="shared" si="84"/>
        <v>#DIV/0!</v>
      </c>
      <c r="P156" s="21" t="e">
        <f t="shared" si="84"/>
        <v>#DIV/0!</v>
      </c>
      <c r="Q156" s="21" t="e">
        <f t="shared" si="84"/>
        <v>#DIV/0!</v>
      </c>
      <c r="R156" s="21" t="e">
        <f t="shared" si="84"/>
        <v>#DIV/0!</v>
      </c>
      <c r="S156" s="21" t="e">
        <f t="shared" si="84"/>
        <v>#DIV/0!</v>
      </c>
      <c r="T156" s="24" t="e">
        <f>'ModelParams Lw'!$B$3+'ModelParams Lw'!$B$4*LOG10($B156/3600/(PI()/4*($D156/1000)^2))+'ModelParams Lw'!$B$5*LOG10(2*$H156/(1.2*($B156/3600/(PI()/4*($D156/1000)^2))^2))+10*LOG10($D156/1000)+L156</f>
        <v>#DIV/0!</v>
      </c>
      <c r="U156" s="24" t="e">
        <f>'ModelParams Lw'!$B$3+'ModelParams Lw'!$B$4*LOG10($B156/3600/(PI()/4*($D156/1000)^2))+'ModelParams Lw'!$B$5*LOG10(2*$H156/(1.2*($B156/3600/(PI()/4*($D156/1000)^2))^2))+10*LOG10($D156/1000)+M156</f>
        <v>#DIV/0!</v>
      </c>
      <c r="V156" s="24" t="e">
        <f>'ModelParams Lw'!$B$3+'ModelParams Lw'!$B$4*LOG10($B156/3600/(PI()/4*($D156/1000)^2))+'ModelParams Lw'!$B$5*LOG10(2*$H156/(1.2*($B156/3600/(PI()/4*($D156/1000)^2))^2))+10*LOG10($D156/1000)+N156</f>
        <v>#DIV/0!</v>
      </c>
      <c r="W156" s="24" t="e">
        <f>'ModelParams Lw'!$B$3+'ModelParams Lw'!$B$4*LOG10($B156/3600/(PI()/4*($D156/1000)^2))+'ModelParams Lw'!$B$5*LOG10(2*$H156/(1.2*($B156/3600/(PI()/4*($D156/1000)^2))^2))+10*LOG10($D156/1000)+O156</f>
        <v>#DIV/0!</v>
      </c>
      <c r="X156" s="24" t="e">
        <f>'ModelParams Lw'!$B$3+'ModelParams Lw'!$B$4*LOG10($B156/3600/(PI()/4*($D156/1000)^2))+'ModelParams Lw'!$B$5*LOG10(2*$H156/(1.2*($B156/3600/(PI()/4*($D156/1000)^2))^2))+10*LOG10($D156/1000)+P156</f>
        <v>#DIV/0!</v>
      </c>
      <c r="Y156" s="24" t="e">
        <f>'ModelParams Lw'!$B$3+'ModelParams Lw'!$B$4*LOG10($B156/3600/(PI()/4*($D156/1000)^2))+'ModelParams Lw'!$B$5*LOG10(2*$H156/(1.2*($B156/3600/(PI()/4*($D156/1000)^2))^2))+10*LOG10($D156/1000)+Q156</f>
        <v>#DIV/0!</v>
      </c>
      <c r="Z156" s="24" t="e">
        <f>'ModelParams Lw'!$B$3+'ModelParams Lw'!$B$4*LOG10($B156/3600/(PI()/4*($D156/1000)^2))+'ModelParams Lw'!$B$5*LOG10(2*$H156/(1.2*($B156/3600/(PI()/4*($D156/1000)^2))^2))+10*LOG10($D156/1000)+R156</f>
        <v>#DIV/0!</v>
      </c>
      <c r="AA156" s="24" t="e">
        <f>'ModelParams Lw'!$B$3+'ModelParams Lw'!$B$4*LOG10($B156/3600/(PI()/4*($D156/1000)^2))+'ModelParams Lw'!$B$5*LOG10(2*$H156/(1.2*($B156/3600/(PI()/4*($D156/1000)^2))^2))+10*LOG10($D156/1000)+S156</f>
        <v>#DIV/0!</v>
      </c>
      <c r="AB156" s="24" t="e">
        <f>10*LOG10(IF(T156="",0,POWER(10,((T156+'ModelParams Lw'!$O$4)/10))) +IF(U156="",0,POWER(10,((U156+'ModelParams Lw'!$P$4)/10))) +IF(V156="",0,POWER(10,((V156+'ModelParams Lw'!$Q$4)/10))) +IF(W156="",0,POWER(10,((W156+'ModelParams Lw'!$R$4)/10))) +IF(X156="",0,POWER(10,((X156+'ModelParams Lw'!$S$4)/10))) +IF(Y156="",0,POWER(10,((Y156+'ModelParams Lw'!$T$4)/10))) +IF(Z156="",0,POWER(10,((Z156+'ModelParams Lw'!$U$4)/10)))+IF(AA156="",0,POWER(10,((AA156+'ModelParams Lw'!$V$4)/10))))</f>
        <v>#DIV/0!</v>
      </c>
      <c r="AC156" s="24" t="e">
        <f t="shared" si="71"/>
        <v>#DIV/0!</v>
      </c>
      <c r="AD156" s="24" t="e">
        <f>(T156-'ModelParams Lw'!O$10)/'ModelParams Lw'!O$11</f>
        <v>#DIV/0!</v>
      </c>
      <c r="AE156" s="24" t="e">
        <f>(U156-'ModelParams Lw'!P$10)/'ModelParams Lw'!P$11</f>
        <v>#DIV/0!</v>
      </c>
      <c r="AF156" s="24" t="e">
        <f>(V156-'ModelParams Lw'!Q$10)/'ModelParams Lw'!Q$11</f>
        <v>#DIV/0!</v>
      </c>
      <c r="AG156" s="24" t="e">
        <f>(W156-'ModelParams Lw'!R$10)/'ModelParams Lw'!R$11</f>
        <v>#DIV/0!</v>
      </c>
      <c r="AH156" s="24" t="e">
        <f>(X156-'ModelParams Lw'!S$10)/'ModelParams Lw'!S$11</f>
        <v>#DIV/0!</v>
      </c>
      <c r="AI156" s="24" t="e">
        <f>(Y156-'ModelParams Lw'!T$10)/'ModelParams Lw'!T$11</f>
        <v>#DIV/0!</v>
      </c>
      <c r="AJ156" s="24" t="e">
        <f>(Z156-'ModelParams Lw'!U$10)/'ModelParams Lw'!U$11</f>
        <v>#DIV/0!</v>
      </c>
      <c r="AK156" s="24" t="e">
        <f>(AA156-'ModelParams Lw'!V$10)/'ModelParams Lw'!V$11</f>
        <v>#DIV/0!</v>
      </c>
      <c r="AL156" s="24" t="e">
        <f t="shared" si="72"/>
        <v>#DIV/0!</v>
      </c>
      <c r="AM156" s="24" t="e">
        <f>LOOKUP($G156,SilencerParams!$E$3:$E$98,SilencerParams!K$3:K$98)</f>
        <v>#DIV/0!</v>
      </c>
      <c r="AN156" s="24" t="e">
        <f>LOOKUP($G156,SilencerParams!$E$3:$E$98,SilencerParams!L$3:L$98)</f>
        <v>#DIV/0!</v>
      </c>
      <c r="AO156" s="24" t="e">
        <f>LOOKUP($G156,SilencerParams!$E$3:$E$98,SilencerParams!M$3:M$98)</f>
        <v>#DIV/0!</v>
      </c>
      <c r="AP156" s="24" t="e">
        <f>LOOKUP($G156,SilencerParams!$E$3:$E$98,SilencerParams!N$3:N$98)</f>
        <v>#DIV/0!</v>
      </c>
      <c r="AQ156" s="24" t="e">
        <f>LOOKUP($G156,SilencerParams!$E$3:$E$98,SilencerParams!O$3:O$98)</f>
        <v>#DIV/0!</v>
      </c>
      <c r="AR156" s="24" t="e">
        <f>LOOKUP($G156,SilencerParams!$E$3:$E$98,SilencerParams!P$3:P$98)</f>
        <v>#DIV/0!</v>
      </c>
      <c r="AS156" s="24" t="e">
        <f>LOOKUP($G156,SilencerParams!$E$3:$E$98,SilencerParams!Q$3:Q$98)</f>
        <v>#DIV/0!</v>
      </c>
      <c r="AT156" s="24" t="e">
        <f>LOOKUP($G156,SilencerParams!$E$3:$E$98,SilencerParams!R$3:R$98)</f>
        <v>#DIV/0!</v>
      </c>
      <c r="AU156" s="151" t="e">
        <f>LOOKUP($G156,SilencerParams!$E$3:$E$98,SilencerParams!S$3:S$98)</f>
        <v>#DIV/0!</v>
      </c>
      <c r="AV156" s="151" t="e">
        <f>LOOKUP($G156,SilencerParams!$E$3:$E$98,SilencerParams!T$3:T$98)</f>
        <v>#DIV/0!</v>
      </c>
      <c r="AW156" s="151" t="e">
        <f>LOOKUP($G156,SilencerParams!$E$3:$E$98,SilencerParams!U$3:U$98)</f>
        <v>#DIV/0!</v>
      </c>
      <c r="AX156" s="151" t="e">
        <f>LOOKUP($G156,SilencerParams!$E$3:$E$98,SilencerParams!V$3:V$98)</f>
        <v>#DIV/0!</v>
      </c>
      <c r="AY156" s="151" t="e">
        <f>LOOKUP($G156,SilencerParams!$E$3:$E$98,SilencerParams!W$3:W$98)</f>
        <v>#DIV/0!</v>
      </c>
      <c r="AZ156" s="151" t="e">
        <f>LOOKUP($G156,SilencerParams!$E$3:$E$98,SilencerParams!X$3:X$98)</f>
        <v>#DIV/0!</v>
      </c>
      <c r="BA156" s="151" t="e">
        <f>LOOKUP($G156,SilencerParams!$E$3:$E$98,SilencerParams!Y$3:Y$98)</f>
        <v>#DIV/0!</v>
      </c>
      <c r="BB156" s="151" t="e">
        <f>LOOKUP($G156,SilencerParams!$E$3:$E$98,SilencerParams!Z$3:Z$98)</f>
        <v>#DIV/0!</v>
      </c>
      <c r="BC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S$3:S$98)</f>
        <v>#DIV/0!</v>
      </c>
      <c r="BD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T$3:T$98)</f>
        <v>#DIV/0!</v>
      </c>
      <c r="BE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U$3:U$98)</f>
        <v>#DIV/0!</v>
      </c>
      <c r="BF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V$3:V$98)</f>
        <v>#DIV/0!</v>
      </c>
      <c r="BG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W$3:W$98)</f>
        <v>#DIV/0!</v>
      </c>
      <c r="BH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X$3:X$98)</f>
        <v>#DIV/0!</v>
      </c>
      <c r="BI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Y$3:Y$98)</f>
        <v>#DIV/0!</v>
      </c>
      <c r="BJ156" s="151" t="e">
        <f>LOOKUP(IF(MROUND($AL156,2)&lt;=$AL156,CONCATENATE($D156,IF($F156&gt;=1000,$F156,CONCATENATE(0,$F156)),CONCATENATE(0,MROUND($AL156,2)+2)),CONCATENATE($D156,IF($F156&gt;=1000,$F156,CONCATENATE(0,$F156)),CONCATENATE(0,MROUND($AL156,2)-2))),SilencerParams!$E$3:$E$98,SilencerParams!Z$3:Z$98)</f>
        <v>#DIV/0!</v>
      </c>
      <c r="BK156" s="151" t="e">
        <f>IF($AL156&lt;2,LOOKUP(CONCATENATE($D156,IF($E156&gt;=1000,$E156,CONCATENATE(0,$E156)),"02"),SilencerParams!$E$3:$E$98,SilencerParams!S$3:S$98)/(LOG10(2)-LOG10(0.0001))*(LOG10($AL156)-LOG10(0.0001)),(BC156-AU156)/(LOG10(IF(MROUND($AL156,2)&lt;=$AL156,MROUND($AL156,2)+2,MROUND($AL156,2)-2))-LOG10(MROUND($AL156,2)))*(LOG10($AL156)-LOG10(MROUND($AL156,2)))+AU156)</f>
        <v>#DIV/0!</v>
      </c>
      <c r="BL156" s="151" t="e">
        <f>IF($AL156&lt;2,LOOKUP(CONCATENATE($D156,IF($E156&gt;=1000,$E156,CONCATENATE(0,$E156)),"02"),SilencerParams!$E$3:$E$98,SilencerParams!T$3:T$98)/(LOG10(2)-LOG10(0.0001))*(LOG10($AL156)-LOG10(0.0001)),(BD156-AV156)/(LOG10(IF(MROUND($AL156,2)&lt;=$AL156,MROUND($AL156,2)+2,MROUND($AL156,2)-2))-LOG10(MROUND($AL156,2)))*(LOG10($AL156)-LOG10(MROUND($AL156,2)))+AV156)</f>
        <v>#DIV/0!</v>
      </c>
      <c r="BM156" s="151" t="e">
        <f>IF($AL156&lt;2,LOOKUP(CONCATENATE($D156,IF($E156&gt;=1000,$E156,CONCATENATE(0,$E156)),"02"),SilencerParams!$E$3:$E$98,SilencerParams!U$3:U$98)/(LOG10(2)-LOG10(0.0001))*(LOG10($AL156)-LOG10(0.0001)),(BE156-AW156)/(LOG10(IF(MROUND($AL156,2)&lt;=$AL156,MROUND($AL156,2)+2,MROUND($AL156,2)-2))-LOG10(MROUND($AL156,2)))*(LOG10($AL156)-LOG10(MROUND($AL156,2)))+AW156)</f>
        <v>#DIV/0!</v>
      </c>
      <c r="BN156" s="151" t="e">
        <f>IF($AL156&lt;2,LOOKUP(CONCATENATE($D156,IF($E156&gt;=1000,$E156,CONCATENATE(0,$E156)),"02"),SilencerParams!$E$3:$E$98,SilencerParams!V$3:V$98)/(LOG10(2)-LOG10(0.0001))*(LOG10($AL156)-LOG10(0.0001)),(BF156-AX156)/(LOG10(IF(MROUND($AL156,2)&lt;=$AL156,MROUND($AL156,2)+2,MROUND($AL156,2)-2))-LOG10(MROUND($AL156,2)))*(LOG10($AL156)-LOG10(MROUND($AL156,2)))+AX156)</f>
        <v>#DIV/0!</v>
      </c>
      <c r="BO156" s="151" t="e">
        <f>IF($AL156&lt;2,LOOKUP(CONCATENATE($D156,IF($E156&gt;=1000,$E156,CONCATENATE(0,$E156)),"02"),SilencerParams!$E$3:$E$98,SilencerParams!W$3:W$98)/(LOG10(2)-LOG10(0.0001))*(LOG10($AL156)-LOG10(0.0001)),(BG156-AY156)/(LOG10(IF(MROUND($AL156,2)&lt;=$AL156,MROUND($AL156,2)+2,MROUND($AL156,2)-2))-LOG10(MROUND($AL156,2)))*(LOG10($AL156)-LOG10(MROUND($AL156,2)))+AY156)</f>
        <v>#DIV/0!</v>
      </c>
      <c r="BP156" s="151" t="e">
        <f>IF($AL156&lt;2,LOOKUP(CONCATENATE($D156,IF($E156&gt;=1000,$E156,CONCATENATE(0,$E156)),"02"),SilencerParams!$E$3:$E$98,SilencerParams!X$3:X$98)/(LOG10(2)-LOG10(0.0001))*(LOG10($AL156)-LOG10(0.0001)),(BH156-AZ156)/(LOG10(IF(MROUND($AL156,2)&lt;=$AL156,MROUND($AL156,2)+2,MROUND($AL156,2)-2))-LOG10(MROUND($AL156,2)))*(LOG10($AL156)-LOG10(MROUND($AL156,2)))+AZ156)</f>
        <v>#DIV/0!</v>
      </c>
      <c r="BQ156" s="151" t="e">
        <f>IF($AL156&lt;2,LOOKUP(CONCATENATE($D156,IF($E156&gt;=1000,$E156,CONCATENATE(0,$E156)),"02"),SilencerParams!$E$3:$E$98,SilencerParams!Y$3:Y$98)/(LOG10(2)-LOG10(0.0001))*(LOG10($AL156)-LOG10(0.0001)),(BI156-BA156)/(LOG10(IF(MROUND($AL156,2)&lt;=$AL156,MROUND($AL156,2)+2,MROUND($AL156,2)-2))-LOG10(MROUND($AL156,2)))*(LOG10($AL156)-LOG10(MROUND($AL156,2)))+BA156)</f>
        <v>#DIV/0!</v>
      </c>
      <c r="BR156" s="151" t="e">
        <f>IF($AL156&lt;2,LOOKUP(CONCATENATE($D156,IF($E156&gt;=1000,$E156,CONCATENATE(0,$E156)),"02"),SilencerParams!$E$3:$E$98,SilencerParams!Z$3:Z$98)/(LOG10(2)-LOG10(0.0001))*(LOG10($AL156)-LOG10(0.0001)),(BJ156-BB156)/(LOG10(IF(MROUND($AL156,2)&lt;=$AL156,MROUND($AL156,2)+2,MROUND($AL156,2)-2))-LOG10(MROUND($AL156,2)))*(LOG10($AL156)-LOG10(MROUND($AL156,2)))+BB156)</f>
        <v>#DIV/0!</v>
      </c>
      <c r="BS156" s="24" t="e">
        <f t="shared" si="73"/>
        <v>#DIV/0!</v>
      </c>
      <c r="BT156" s="24" t="e">
        <f t="shared" si="74"/>
        <v>#DIV/0!</v>
      </c>
      <c r="BU156" s="24" t="e">
        <f t="shared" si="75"/>
        <v>#DIV/0!</v>
      </c>
      <c r="BV156" s="24" t="e">
        <f t="shared" si="76"/>
        <v>#DIV/0!</v>
      </c>
      <c r="BW156" s="24" t="e">
        <f t="shared" si="77"/>
        <v>#DIV/0!</v>
      </c>
      <c r="BX156" s="24" t="e">
        <f t="shared" si="78"/>
        <v>#DIV/0!</v>
      </c>
      <c r="BY156" s="24" t="e">
        <f t="shared" si="79"/>
        <v>#DIV/0!</v>
      </c>
      <c r="BZ156" s="24" t="e">
        <f t="shared" si="80"/>
        <v>#DIV/0!</v>
      </c>
      <c r="CA156" s="24" t="e">
        <f>10*LOG10(IF(BS156="",0,POWER(10,((BS156+'ModelParams Lw'!$O$4)/10))) +IF(BT156="",0,POWER(10,((BT156+'ModelParams Lw'!$P$4)/10))) +IF(BU156="",0,POWER(10,((BU156+'ModelParams Lw'!$Q$4)/10))) +IF(BV156="",0,POWER(10,((BV156+'ModelParams Lw'!$R$4)/10))) +IF(BW156="",0,POWER(10,((BW156+'ModelParams Lw'!$S$4)/10))) +IF(BX156="",0,POWER(10,((BX156+'ModelParams Lw'!$T$4)/10))) +IF(BY156="",0,POWER(10,((BY156+'ModelParams Lw'!$U$4)/10)))+IF(BZ156="",0,POWER(10,((BZ156+'ModelParams Lw'!$V$4)/10))))</f>
        <v>#DIV/0!</v>
      </c>
      <c r="CB156" s="24" t="e">
        <f t="shared" si="81"/>
        <v>#DIV/0!</v>
      </c>
      <c r="CC156" s="24" t="e">
        <f>(BS156-'ModelParams Lw'!O$10)/'ModelParams Lw'!O$11</f>
        <v>#DIV/0!</v>
      </c>
      <c r="CD156" s="24" t="e">
        <f>(BT156-'ModelParams Lw'!P$10)/'ModelParams Lw'!P$11</f>
        <v>#DIV/0!</v>
      </c>
      <c r="CE156" s="24" t="e">
        <f>(BU156-'ModelParams Lw'!Q$10)/'ModelParams Lw'!Q$11</f>
        <v>#DIV/0!</v>
      </c>
      <c r="CF156" s="24" t="e">
        <f>(BV156-'ModelParams Lw'!R$10)/'ModelParams Lw'!R$11</f>
        <v>#DIV/0!</v>
      </c>
      <c r="CG156" s="24" t="e">
        <f>(BW156-'ModelParams Lw'!S$10)/'ModelParams Lw'!S$11</f>
        <v>#DIV/0!</v>
      </c>
      <c r="CH156" s="24" t="e">
        <f>(BX156-'ModelParams Lw'!T$10)/'ModelParams Lw'!T$11</f>
        <v>#DIV/0!</v>
      </c>
      <c r="CI156" s="24" t="e">
        <f>(BY156-'ModelParams Lw'!U$10)/'ModelParams Lw'!U$11</f>
        <v>#DIV/0!</v>
      </c>
      <c r="CJ156" s="24" t="e">
        <f>(BZ156-'ModelParams Lw'!V$10)/'ModelParams Lw'!V$11</f>
        <v>#DIV/0!</v>
      </c>
      <c r="CK156" s="24">
        <f>IF(Calcul!$E161="SW",'ModelParams Lw'!C$18+'ModelParams Lw'!C$19*LOG(CK$3)+'ModelParams Lw'!C$20*(PI()/4*($D156/1000)^2),IF('ModelParams Lw'!C$21+'ModelParams Lw'!C$22*LOG(CK$3)+'ModelParams Lw'!C$23*(PI()/4*($D156/1000)^2)&lt;'ModelParams Lw'!C$18+'ModelParams Lw'!C$19*LOG(CK$3)+'ModelParams Lw'!C$20*(PI()/4*($D156/1000)^2),'ModelParams Lw'!C$18+'ModelParams Lw'!C$19*LOG(CK$3)+'ModelParams Lw'!C$20*(PI()/4*($D156/1000)^2),'ModelParams Lw'!C$21+'ModelParams Lw'!C$22*LOG(CK$3)+'ModelParams Lw'!C$23*(PI()/4*($D156/1000)^2)))</f>
        <v>31.246735224896717</v>
      </c>
      <c r="CL156" s="24">
        <f>IF(Calcul!$E161="SW",'ModelParams Lw'!D$18+'ModelParams Lw'!D$19*LOG(CL$3)+'ModelParams Lw'!D$20*(PI()/4*($D156/1000)^2),IF('ModelParams Lw'!D$21+'ModelParams Lw'!D$22*LOG(CL$3)+'ModelParams Lw'!D$23*(PI()/4*($D156/1000)^2)&lt;'ModelParams Lw'!D$18+'ModelParams Lw'!D$19*LOG(CL$3)+'ModelParams Lw'!D$20*(PI()/4*($D156/1000)^2),'ModelParams Lw'!D$18+'ModelParams Lw'!D$19*LOG(CL$3)+'ModelParams Lw'!D$20*(PI()/4*($D156/1000)^2),'ModelParams Lw'!D$21+'ModelParams Lw'!D$22*LOG(CL$3)+'ModelParams Lw'!D$23*(PI()/4*($D156/1000)^2)))</f>
        <v>39.203910379364636</v>
      </c>
      <c r="CM156" s="24">
        <f>IF(Calcul!$E161="SW",'ModelParams Lw'!E$18+'ModelParams Lw'!E$19*LOG(CM$3)+'ModelParams Lw'!E$20*(PI()/4*($D156/1000)^2),IF('ModelParams Lw'!E$21+'ModelParams Lw'!E$22*LOG(CM$3)+'ModelParams Lw'!E$23*(PI()/4*($D156/1000)^2)&lt;'ModelParams Lw'!E$18+'ModelParams Lw'!E$19*LOG(CM$3)+'ModelParams Lw'!E$20*(PI()/4*($D156/1000)^2),'ModelParams Lw'!E$18+'ModelParams Lw'!E$19*LOG(CM$3)+'ModelParams Lw'!E$20*(PI()/4*($D156/1000)^2),'ModelParams Lw'!E$21+'ModelParams Lw'!E$22*LOG(CM$3)+'ModelParams Lw'!E$23*(PI()/4*($D156/1000)^2)))</f>
        <v>38.761096154158118</v>
      </c>
      <c r="CN156" s="24">
        <f>IF(Calcul!$E161="SW",'ModelParams Lw'!F$18+'ModelParams Lw'!F$19*LOG(CN$3)+'ModelParams Lw'!F$20*(PI()/4*($D156/1000)^2),IF('ModelParams Lw'!F$21+'ModelParams Lw'!F$22*LOG(CN$3)+'ModelParams Lw'!F$23*(PI()/4*($D156/1000)^2)&lt;'ModelParams Lw'!F$18+'ModelParams Lw'!F$19*LOG(CN$3)+'ModelParams Lw'!F$20*(PI()/4*($D156/1000)^2),'ModelParams Lw'!F$18+'ModelParams Lw'!F$19*LOG(CN$3)+'ModelParams Lw'!F$20*(PI()/4*($D156/1000)^2),'ModelParams Lw'!F$21+'ModelParams Lw'!F$22*LOG(CN$3)+'ModelParams Lw'!F$23*(PI()/4*($D156/1000)^2)))</f>
        <v>42.457901012674256</v>
      </c>
      <c r="CO156" s="24">
        <f>IF(Calcul!$E161="SW",'ModelParams Lw'!G$18+'ModelParams Lw'!G$19*LOG(CO$3)+'ModelParams Lw'!G$20*(PI()/4*($D156/1000)^2),IF('ModelParams Lw'!G$21+'ModelParams Lw'!G$22*LOG(CO$3)+'ModelParams Lw'!G$23*(PI()/4*($D156/1000)^2)&lt;'ModelParams Lw'!G$18+'ModelParams Lw'!G$19*LOG(CO$3)+'ModelParams Lw'!G$20*(PI()/4*($D156/1000)^2),'ModelParams Lw'!G$18+'ModelParams Lw'!G$19*LOG(CO$3)+'ModelParams Lw'!G$20*(PI()/4*($D156/1000)^2),'ModelParams Lw'!G$21+'ModelParams Lw'!G$22*LOG(CO$3)+'ModelParams Lw'!G$23*(PI()/4*($D156/1000)^2)))</f>
        <v>39.983812335865188</v>
      </c>
      <c r="CP156" s="24">
        <f>IF(Calcul!$E161="SW",'ModelParams Lw'!H$18+'ModelParams Lw'!H$19*LOG(CP$3)+'ModelParams Lw'!H$20*(PI()/4*($D156/1000)^2),IF('ModelParams Lw'!H$21+'ModelParams Lw'!H$22*LOG(CP$3)+'ModelParams Lw'!H$23*(PI()/4*($D156/1000)^2)&lt;'ModelParams Lw'!H$18+'ModelParams Lw'!H$19*LOG(CP$3)+'ModelParams Lw'!H$20*(PI()/4*($D156/1000)^2),'ModelParams Lw'!H$18+'ModelParams Lw'!H$19*LOG(CP$3)+'ModelParams Lw'!H$20*(PI()/4*($D156/1000)^2),'ModelParams Lw'!H$21+'ModelParams Lw'!H$22*LOG(CP$3)+'ModelParams Lw'!H$23*(PI()/4*($D156/1000)^2)))</f>
        <v>40.306137042572608</v>
      </c>
      <c r="CQ156" s="24">
        <f>IF(Calcul!$E161="SW",'ModelParams Lw'!I$18+'ModelParams Lw'!I$19*LOG(CQ$3)+'ModelParams Lw'!I$20*(PI()/4*($D156/1000)^2),IF('ModelParams Lw'!I$21+'ModelParams Lw'!I$22*LOG(CQ$3)+'ModelParams Lw'!I$23*(PI()/4*($D156/1000)^2)&lt;'ModelParams Lw'!I$18+'ModelParams Lw'!I$19*LOG(CQ$3)+'ModelParams Lw'!I$20*(PI()/4*($D156/1000)^2),'ModelParams Lw'!I$18+'ModelParams Lw'!I$19*LOG(CQ$3)+'ModelParams Lw'!I$20*(PI()/4*($D156/1000)^2),'ModelParams Lw'!I$21+'ModelParams Lw'!I$22*LOG(CQ$3)+'ModelParams Lw'!I$23*(PI()/4*($D156/1000)^2)))</f>
        <v>35.604370798776131</v>
      </c>
      <c r="CR156" s="24">
        <f>IF(Calcul!$E161="SW",'ModelParams Lw'!J$18+'ModelParams Lw'!J$19*LOG(CR$3)+'ModelParams Lw'!J$20*(PI()/4*($D156/1000)^2),IF('ModelParams Lw'!J$21+'ModelParams Lw'!J$22*LOG(CR$3)+'ModelParams Lw'!J$23*(PI()/4*($D156/1000)^2)&lt;'ModelParams Lw'!J$18+'ModelParams Lw'!J$19*LOG(CR$3)+'ModelParams Lw'!J$20*(PI()/4*($D156/1000)^2),'ModelParams Lw'!J$18+'ModelParams Lw'!J$19*LOG(CR$3)+'ModelParams Lw'!J$20*(PI()/4*($D156/1000)^2),'ModelParams Lw'!J$21+'ModelParams Lw'!J$22*LOG(CR$3)+'ModelParams Lw'!J$23*(PI()/4*($D156/1000)^2)))</f>
        <v>26.405199060578074</v>
      </c>
      <c r="CS156" s="24" t="e">
        <f t="shared" si="58"/>
        <v>#DIV/0!</v>
      </c>
      <c r="CT156" s="24" t="e">
        <f t="shared" si="59"/>
        <v>#DIV/0!</v>
      </c>
      <c r="CU156" s="24" t="e">
        <f t="shared" si="60"/>
        <v>#DIV/0!</v>
      </c>
      <c r="CV156" s="24" t="e">
        <f t="shared" si="61"/>
        <v>#DIV/0!</v>
      </c>
      <c r="CW156" s="24" t="e">
        <f t="shared" si="62"/>
        <v>#DIV/0!</v>
      </c>
      <c r="CX156" s="24" t="e">
        <f t="shared" si="63"/>
        <v>#DIV/0!</v>
      </c>
      <c r="CY156" s="24" t="e">
        <f t="shared" si="64"/>
        <v>#DIV/0!</v>
      </c>
      <c r="CZ156" s="24" t="e">
        <f t="shared" si="65"/>
        <v>#DIV/0!</v>
      </c>
      <c r="DA156" s="24" t="e">
        <f>10*LOG10(IF(CS156="",0,POWER(10,((CS156+'ModelParams Lw'!$O$4)/10))) +IF(CT156="",0,POWER(10,((CT156+'ModelParams Lw'!$P$4)/10))) +IF(CU156="",0,POWER(10,((CU156+'ModelParams Lw'!$Q$4)/10))) +IF(CV156="",0,POWER(10,((CV156+'ModelParams Lw'!$R$4)/10))) +IF(CW156="",0,POWER(10,((CW156+'ModelParams Lw'!$S$4)/10))) +IF(CX156="",0,POWER(10,((CX156+'ModelParams Lw'!$T$4)/10))) +IF(CY156="",0,POWER(10,((CY156+'ModelParams Lw'!$U$4)/10)))+IF(CZ156="",0,POWER(10,((CZ156+'ModelParams Lw'!$V$4)/10))))</f>
        <v>#DIV/0!</v>
      </c>
      <c r="DB156" s="24" t="e">
        <f t="shared" si="82"/>
        <v>#DIV/0!</v>
      </c>
      <c r="DC156" s="24" t="e">
        <f>(CS156-'ModelParams Lw'!$O$10)/'ModelParams Lw'!$O$11</f>
        <v>#DIV/0!</v>
      </c>
      <c r="DD156" s="24" t="e">
        <f>(CT156-'ModelParams Lw'!$P$10)/'ModelParams Lw'!$P$11</f>
        <v>#DIV/0!</v>
      </c>
      <c r="DE156" s="24" t="e">
        <f>(CU156-'ModelParams Lw'!$Q$10)/'ModelParams Lw'!$Q$11</f>
        <v>#DIV/0!</v>
      </c>
      <c r="DF156" s="24" t="e">
        <f>(CV156-'ModelParams Lw'!$R$10)/'ModelParams Lw'!$R$11</f>
        <v>#DIV/0!</v>
      </c>
      <c r="DG156" s="24" t="e">
        <f>(CW156-'ModelParams Lw'!$S$10)/'ModelParams Lw'!$S$11</f>
        <v>#DIV/0!</v>
      </c>
      <c r="DH156" s="24" t="e">
        <f>(CX156-'ModelParams Lw'!$T$10)/'ModelParams Lw'!$T$11</f>
        <v>#DIV/0!</v>
      </c>
      <c r="DI156" s="24" t="e">
        <f>(CY156-'ModelParams Lw'!$U$10)/'ModelParams Lw'!$U$11</f>
        <v>#DIV/0!</v>
      </c>
      <c r="DJ156" s="24" t="e">
        <f>(CZ156-'ModelParams Lw'!$V$10)/'ModelParams Lw'!$V$11</f>
        <v>#DIV/0!</v>
      </c>
    </row>
    <row r="157" spans="1:114">
      <c r="A157" s="12">
        <f>Calcul!B159</f>
        <v>0</v>
      </c>
      <c r="B157" s="12">
        <f t="shared" si="66"/>
        <v>0</v>
      </c>
      <c r="C157" s="12">
        <f>Calcul!C159</f>
        <v>0</v>
      </c>
      <c r="D157" s="12">
        <f>Calcul!D162</f>
        <v>0</v>
      </c>
      <c r="E157" s="12">
        <f t="shared" si="67"/>
        <v>400</v>
      </c>
      <c r="F157" s="12">
        <f t="shared" si="68"/>
        <v>900</v>
      </c>
      <c r="G157" s="12" t="e">
        <f t="shared" si="69"/>
        <v>#DIV/0!</v>
      </c>
      <c r="H157" s="24" t="e">
        <f t="shared" si="70"/>
        <v>#DIV/0!</v>
      </c>
      <c r="I157" s="24">
        <f>'ModelParams Lw'!$B$6*EXP('ModelParams Lw'!$C$6*D157)</f>
        <v>-0.98585217513044054</v>
      </c>
      <c r="J157" s="24">
        <f>'ModelParams Lw'!$B$7*D157^2+'ModelParams Lw'!$C$7*D157+'ModelParams Lw'!$D$7</f>
        <v>-7.1</v>
      </c>
      <c r="K157" s="24">
        <f>'ModelParams Lw'!$B$8*D157^2+'ModelParams Lw'!$C$8*D157+'ModelParams Lw'!$D$8</f>
        <v>46.485999999999997</v>
      </c>
      <c r="L157" s="21" t="e">
        <f t="shared" si="83"/>
        <v>#DIV/0!</v>
      </c>
      <c r="M157" s="21" t="e">
        <f t="shared" si="84"/>
        <v>#DIV/0!</v>
      </c>
      <c r="N157" s="21" t="e">
        <f t="shared" si="84"/>
        <v>#DIV/0!</v>
      </c>
      <c r="O157" s="21" t="e">
        <f t="shared" si="84"/>
        <v>#DIV/0!</v>
      </c>
      <c r="P157" s="21" t="e">
        <f t="shared" si="84"/>
        <v>#DIV/0!</v>
      </c>
      <c r="Q157" s="21" t="e">
        <f t="shared" si="84"/>
        <v>#DIV/0!</v>
      </c>
      <c r="R157" s="21" t="e">
        <f t="shared" si="84"/>
        <v>#DIV/0!</v>
      </c>
      <c r="S157" s="21" t="e">
        <f t="shared" si="84"/>
        <v>#DIV/0!</v>
      </c>
      <c r="T157" s="24" t="e">
        <f>'ModelParams Lw'!$B$3+'ModelParams Lw'!$B$4*LOG10($B157/3600/(PI()/4*($D157/1000)^2))+'ModelParams Lw'!$B$5*LOG10(2*$H157/(1.2*($B157/3600/(PI()/4*($D157/1000)^2))^2))+10*LOG10($D157/1000)+L157</f>
        <v>#DIV/0!</v>
      </c>
      <c r="U157" s="24" t="e">
        <f>'ModelParams Lw'!$B$3+'ModelParams Lw'!$B$4*LOG10($B157/3600/(PI()/4*($D157/1000)^2))+'ModelParams Lw'!$B$5*LOG10(2*$H157/(1.2*($B157/3600/(PI()/4*($D157/1000)^2))^2))+10*LOG10($D157/1000)+M157</f>
        <v>#DIV/0!</v>
      </c>
      <c r="V157" s="24" t="e">
        <f>'ModelParams Lw'!$B$3+'ModelParams Lw'!$B$4*LOG10($B157/3600/(PI()/4*($D157/1000)^2))+'ModelParams Lw'!$B$5*LOG10(2*$H157/(1.2*($B157/3600/(PI()/4*($D157/1000)^2))^2))+10*LOG10($D157/1000)+N157</f>
        <v>#DIV/0!</v>
      </c>
      <c r="W157" s="24" t="e">
        <f>'ModelParams Lw'!$B$3+'ModelParams Lw'!$B$4*LOG10($B157/3600/(PI()/4*($D157/1000)^2))+'ModelParams Lw'!$B$5*LOG10(2*$H157/(1.2*($B157/3600/(PI()/4*($D157/1000)^2))^2))+10*LOG10($D157/1000)+O157</f>
        <v>#DIV/0!</v>
      </c>
      <c r="X157" s="24" t="e">
        <f>'ModelParams Lw'!$B$3+'ModelParams Lw'!$B$4*LOG10($B157/3600/(PI()/4*($D157/1000)^2))+'ModelParams Lw'!$B$5*LOG10(2*$H157/(1.2*($B157/3600/(PI()/4*($D157/1000)^2))^2))+10*LOG10($D157/1000)+P157</f>
        <v>#DIV/0!</v>
      </c>
      <c r="Y157" s="24" t="e">
        <f>'ModelParams Lw'!$B$3+'ModelParams Lw'!$B$4*LOG10($B157/3600/(PI()/4*($D157/1000)^2))+'ModelParams Lw'!$B$5*LOG10(2*$H157/(1.2*($B157/3600/(PI()/4*($D157/1000)^2))^2))+10*LOG10($D157/1000)+Q157</f>
        <v>#DIV/0!</v>
      </c>
      <c r="Z157" s="24" t="e">
        <f>'ModelParams Lw'!$B$3+'ModelParams Lw'!$B$4*LOG10($B157/3600/(PI()/4*($D157/1000)^2))+'ModelParams Lw'!$B$5*LOG10(2*$H157/(1.2*($B157/3600/(PI()/4*($D157/1000)^2))^2))+10*LOG10($D157/1000)+R157</f>
        <v>#DIV/0!</v>
      </c>
      <c r="AA157" s="24" t="e">
        <f>'ModelParams Lw'!$B$3+'ModelParams Lw'!$B$4*LOG10($B157/3600/(PI()/4*($D157/1000)^2))+'ModelParams Lw'!$B$5*LOG10(2*$H157/(1.2*($B157/3600/(PI()/4*($D157/1000)^2))^2))+10*LOG10($D157/1000)+S157</f>
        <v>#DIV/0!</v>
      </c>
      <c r="AB157" s="24" t="e">
        <f>10*LOG10(IF(T157="",0,POWER(10,((T157+'ModelParams Lw'!$O$4)/10))) +IF(U157="",0,POWER(10,((U157+'ModelParams Lw'!$P$4)/10))) +IF(V157="",0,POWER(10,((V157+'ModelParams Lw'!$Q$4)/10))) +IF(W157="",0,POWER(10,((W157+'ModelParams Lw'!$R$4)/10))) +IF(X157="",0,POWER(10,((X157+'ModelParams Lw'!$S$4)/10))) +IF(Y157="",0,POWER(10,((Y157+'ModelParams Lw'!$T$4)/10))) +IF(Z157="",0,POWER(10,((Z157+'ModelParams Lw'!$U$4)/10)))+IF(AA157="",0,POWER(10,((AA157+'ModelParams Lw'!$V$4)/10))))</f>
        <v>#DIV/0!</v>
      </c>
      <c r="AC157" s="24" t="e">
        <f t="shared" si="71"/>
        <v>#DIV/0!</v>
      </c>
      <c r="AD157" s="24" t="e">
        <f>(T157-'ModelParams Lw'!O$10)/'ModelParams Lw'!O$11</f>
        <v>#DIV/0!</v>
      </c>
      <c r="AE157" s="24" t="e">
        <f>(U157-'ModelParams Lw'!P$10)/'ModelParams Lw'!P$11</f>
        <v>#DIV/0!</v>
      </c>
      <c r="AF157" s="24" t="e">
        <f>(V157-'ModelParams Lw'!Q$10)/'ModelParams Lw'!Q$11</f>
        <v>#DIV/0!</v>
      </c>
      <c r="AG157" s="24" t="e">
        <f>(W157-'ModelParams Lw'!R$10)/'ModelParams Lw'!R$11</f>
        <v>#DIV/0!</v>
      </c>
      <c r="AH157" s="24" t="e">
        <f>(X157-'ModelParams Lw'!S$10)/'ModelParams Lw'!S$11</f>
        <v>#DIV/0!</v>
      </c>
      <c r="AI157" s="24" t="e">
        <f>(Y157-'ModelParams Lw'!T$10)/'ModelParams Lw'!T$11</f>
        <v>#DIV/0!</v>
      </c>
      <c r="AJ157" s="24" t="e">
        <f>(Z157-'ModelParams Lw'!U$10)/'ModelParams Lw'!U$11</f>
        <v>#DIV/0!</v>
      </c>
      <c r="AK157" s="24" t="e">
        <f>(AA157-'ModelParams Lw'!V$10)/'ModelParams Lw'!V$11</f>
        <v>#DIV/0!</v>
      </c>
      <c r="AL157" s="24" t="e">
        <f t="shared" si="72"/>
        <v>#DIV/0!</v>
      </c>
      <c r="AM157" s="24" t="e">
        <f>LOOKUP($G157,SilencerParams!$E$3:$E$98,SilencerParams!K$3:K$98)</f>
        <v>#DIV/0!</v>
      </c>
      <c r="AN157" s="24" t="e">
        <f>LOOKUP($G157,SilencerParams!$E$3:$E$98,SilencerParams!L$3:L$98)</f>
        <v>#DIV/0!</v>
      </c>
      <c r="AO157" s="24" t="e">
        <f>LOOKUP($G157,SilencerParams!$E$3:$E$98,SilencerParams!M$3:M$98)</f>
        <v>#DIV/0!</v>
      </c>
      <c r="AP157" s="24" t="e">
        <f>LOOKUP($G157,SilencerParams!$E$3:$E$98,SilencerParams!N$3:N$98)</f>
        <v>#DIV/0!</v>
      </c>
      <c r="AQ157" s="24" t="e">
        <f>LOOKUP($G157,SilencerParams!$E$3:$E$98,SilencerParams!O$3:O$98)</f>
        <v>#DIV/0!</v>
      </c>
      <c r="AR157" s="24" t="e">
        <f>LOOKUP($G157,SilencerParams!$E$3:$E$98,SilencerParams!P$3:P$98)</f>
        <v>#DIV/0!</v>
      </c>
      <c r="AS157" s="24" t="e">
        <f>LOOKUP($G157,SilencerParams!$E$3:$E$98,SilencerParams!Q$3:Q$98)</f>
        <v>#DIV/0!</v>
      </c>
      <c r="AT157" s="24" t="e">
        <f>LOOKUP($G157,SilencerParams!$E$3:$E$98,SilencerParams!R$3:R$98)</f>
        <v>#DIV/0!</v>
      </c>
      <c r="AU157" s="151" t="e">
        <f>LOOKUP($G157,SilencerParams!$E$3:$E$98,SilencerParams!S$3:S$98)</f>
        <v>#DIV/0!</v>
      </c>
      <c r="AV157" s="151" t="e">
        <f>LOOKUP($G157,SilencerParams!$E$3:$E$98,SilencerParams!T$3:T$98)</f>
        <v>#DIV/0!</v>
      </c>
      <c r="AW157" s="151" t="e">
        <f>LOOKUP($G157,SilencerParams!$E$3:$E$98,SilencerParams!U$3:U$98)</f>
        <v>#DIV/0!</v>
      </c>
      <c r="AX157" s="151" t="e">
        <f>LOOKUP($G157,SilencerParams!$E$3:$E$98,SilencerParams!V$3:V$98)</f>
        <v>#DIV/0!</v>
      </c>
      <c r="AY157" s="151" t="e">
        <f>LOOKUP($G157,SilencerParams!$E$3:$E$98,SilencerParams!W$3:W$98)</f>
        <v>#DIV/0!</v>
      </c>
      <c r="AZ157" s="151" t="e">
        <f>LOOKUP($G157,SilencerParams!$E$3:$E$98,SilencerParams!X$3:X$98)</f>
        <v>#DIV/0!</v>
      </c>
      <c r="BA157" s="151" t="e">
        <f>LOOKUP($G157,SilencerParams!$E$3:$E$98,SilencerParams!Y$3:Y$98)</f>
        <v>#DIV/0!</v>
      </c>
      <c r="BB157" s="151" t="e">
        <f>LOOKUP($G157,SilencerParams!$E$3:$E$98,SilencerParams!Z$3:Z$98)</f>
        <v>#DIV/0!</v>
      </c>
      <c r="BC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S$3:S$98)</f>
        <v>#DIV/0!</v>
      </c>
      <c r="BD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T$3:T$98)</f>
        <v>#DIV/0!</v>
      </c>
      <c r="BE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U$3:U$98)</f>
        <v>#DIV/0!</v>
      </c>
      <c r="BF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V$3:V$98)</f>
        <v>#DIV/0!</v>
      </c>
      <c r="BG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W$3:W$98)</f>
        <v>#DIV/0!</v>
      </c>
      <c r="BH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X$3:X$98)</f>
        <v>#DIV/0!</v>
      </c>
      <c r="BI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Y$3:Y$98)</f>
        <v>#DIV/0!</v>
      </c>
      <c r="BJ157" s="151" t="e">
        <f>LOOKUP(IF(MROUND($AL157,2)&lt;=$AL157,CONCATENATE($D157,IF($F157&gt;=1000,$F157,CONCATENATE(0,$F157)),CONCATENATE(0,MROUND($AL157,2)+2)),CONCATENATE($D157,IF($F157&gt;=1000,$F157,CONCATENATE(0,$F157)),CONCATENATE(0,MROUND($AL157,2)-2))),SilencerParams!$E$3:$E$98,SilencerParams!Z$3:Z$98)</f>
        <v>#DIV/0!</v>
      </c>
      <c r="BK157" s="151" t="e">
        <f>IF($AL157&lt;2,LOOKUP(CONCATENATE($D157,IF($E157&gt;=1000,$E157,CONCATENATE(0,$E157)),"02"),SilencerParams!$E$3:$E$98,SilencerParams!S$3:S$98)/(LOG10(2)-LOG10(0.0001))*(LOG10($AL157)-LOG10(0.0001)),(BC157-AU157)/(LOG10(IF(MROUND($AL157,2)&lt;=$AL157,MROUND($AL157,2)+2,MROUND($AL157,2)-2))-LOG10(MROUND($AL157,2)))*(LOG10($AL157)-LOG10(MROUND($AL157,2)))+AU157)</f>
        <v>#DIV/0!</v>
      </c>
      <c r="BL157" s="151" t="e">
        <f>IF($AL157&lt;2,LOOKUP(CONCATENATE($D157,IF($E157&gt;=1000,$E157,CONCATENATE(0,$E157)),"02"),SilencerParams!$E$3:$E$98,SilencerParams!T$3:T$98)/(LOG10(2)-LOG10(0.0001))*(LOG10($AL157)-LOG10(0.0001)),(BD157-AV157)/(LOG10(IF(MROUND($AL157,2)&lt;=$AL157,MROUND($AL157,2)+2,MROUND($AL157,2)-2))-LOG10(MROUND($AL157,2)))*(LOG10($AL157)-LOG10(MROUND($AL157,2)))+AV157)</f>
        <v>#DIV/0!</v>
      </c>
      <c r="BM157" s="151" t="e">
        <f>IF($AL157&lt;2,LOOKUP(CONCATENATE($D157,IF($E157&gt;=1000,$E157,CONCATENATE(0,$E157)),"02"),SilencerParams!$E$3:$E$98,SilencerParams!U$3:U$98)/(LOG10(2)-LOG10(0.0001))*(LOG10($AL157)-LOG10(0.0001)),(BE157-AW157)/(LOG10(IF(MROUND($AL157,2)&lt;=$AL157,MROUND($AL157,2)+2,MROUND($AL157,2)-2))-LOG10(MROUND($AL157,2)))*(LOG10($AL157)-LOG10(MROUND($AL157,2)))+AW157)</f>
        <v>#DIV/0!</v>
      </c>
      <c r="BN157" s="151" t="e">
        <f>IF($AL157&lt;2,LOOKUP(CONCATENATE($D157,IF($E157&gt;=1000,$E157,CONCATENATE(0,$E157)),"02"),SilencerParams!$E$3:$E$98,SilencerParams!V$3:V$98)/(LOG10(2)-LOG10(0.0001))*(LOG10($AL157)-LOG10(0.0001)),(BF157-AX157)/(LOG10(IF(MROUND($AL157,2)&lt;=$AL157,MROUND($AL157,2)+2,MROUND($AL157,2)-2))-LOG10(MROUND($AL157,2)))*(LOG10($AL157)-LOG10(MROUND($AL157,2)))+AX157)</f>
        <v>#DIV/0!</v>
      </c>
      <c r="BO157" s="151" t="e">
        <f>IF($AL157&lt;2,LOOKUP(CONCATENATE($D157,IF($E157&gt;=1000,$E157,CONCATENATE(0,$E157)),"02"),SilencerParams!$E$3:$E$98,SilencerParams!W$3:W$98)/(LOG10(2)-LOG10(0.0001))*(LOG10($AL157)-LOG10(0.0001)),(BG157-AY157)/(LOG10(IF(MROUND($AL157,2)&lt;=$AL157,MROUND($AL157,2)+2,MROUND($AL157,2)-2))-LOG10(MROUND($AL157,2)))*(LOG10($AL157)-LOG10(MROUND($AL157,2)))+AY157)</f>
        <v>#DIV/0!</v>
      </c>
      <c r="BP157" s="151" t="e">
        <f>IF($AL157&lt;2,LOOKUP(CONCATENATE($D157,IF($E157&gt;=1000,$E157,CONCATENATE(0,$E157)),"02"),SilencerParams!$E$3:$E$98,SilencerParams!X$3:X$98)/(LOG10(2)-LOG10(0.0001))*(LOG10($AL157)-LOG10(0.0001)),(BH157-AZ157)/(LOG10(IF(MROUND($AL157,2)&lt;=$AL157,MROUND($AL157,2)+2,MROUND($AL157,2)-2))-LOG10(MROUND($AL157,2)))*(LOG10($AL157)-LOG10(MROUND($AL157,2)))+AZ157)</f>
        <v>#DIV/0!</v>
      </c>
      <c r="BQ157" s="151" t="e">
        <f>IF($AL157&lt;2,LOOKUP(CONCATENATE($D157,IF($E157&gt;=1000,$E157,CONCATENATE(0,$E157)),"02"),SilencerParams!$E$3:$E$98,SilencerParams!Y$3:Y$98)/(LOG10(2)-LOG10(0.0001))*(LOG10($AL157)-LOG10(0.0001)),(BI157-BA157)/(LOG10(IF(MROUND($AL157,2)&lt;=$AL157,MROUND($AL157,2)+2,MROUND($AL157,2)-2))-LOG10(MROUND($AL157,2)))*(LOG10($AL157)-LOG10(MROUND($AL157,2)))+BA157)</f>
        <v>#DIV/0!</v>
      </c>
      <c r="BR157" s="151" t="e">
        <f>IF($AL157&lt;2,LOOKUP(CONCATENATE($D157,IF($E157&gt;=1000,$E157,CONCATENATE(0,$E157)),"02"),SilencerParams!$E$3:$E$98,SilencerParams!Z$3:Z$98)/(LOG10(2)-LOG10(0.0001))*(LOG10($AL157)-LOG10(0.0001)),(BJ157-BB157)/(LOG10(IF(MROUND($AL157,2)&lt;=$AL157,MROUND($AL157,2)+2,MROUND($AL157,2)-2))-LOG10(MROUND($AL157,2)))*(LOG10($AL157)-LOG10(MROUND($AL157,2)))+BB157)</f>
        <v>#DIV/0!</v>
      </c>
      <c r="BS157" s="24" t="e">
        <f t="shared" si="73"/>
        <v>#DIV/0!</v>
      </c>
      <c r="BT157" s="24" t="e">
        <f t="shared" si="74"/>
        <v>#DIV/0!</v>
      </c>
      <c r="BU157" s="24" t="e">
        <f t="shared" si="75"/>
        <v>#DIV/0!</v>
      </c>
      <c r="BV157" s="24" t="e">
        <f t="shared" si="76"/>
        <v>#DIV/0!</v>
      </c>
      <c r="BW157" s="24" t="e">
        <f t="shared" si="77"/>
        <v>#DIV/0!</v>
      </c>
      <c r="BX157" s="24" t="e">
        <f t="shared" si="78"/>
        <v>#DIV/0!</v>
      </c>
      <c r="BY157" s="24" t="e">
        <f t="shared" si="79"/>
        <v>#DIV/0!</v>
      </c>
      <c r="BZ157" s="24" t="e">
        <f t="shared" si="80"/>
        <v>#DIV/0!</v>
      </c>
      <c r="CA157" s="24" t="e">
        <f>10*LOG10(IF(BS157="",0,POWER(10,((BS157+'ModelParams Lw'!$O$4)/10))) +IF(BT157="",0,POWER(10,((BT157+'ModelParams Lw'!$P$4)/10))) +IF(BU157="",0,POWER(10,((BU157+'ModelParams Lw'!$Q$4)/10))) +IF(BV157="",0,POWER(10,((BV157+'ModelParams Lw'!$R$4)/10))) +IF(BW157="",0,POWER(10,((BW157+'ModelParams Lw'!$S$4)/10))) +IF(BX157="",0,POWER(10,((BX157+'ModelParams Lw'!$T$4)/10))) +IF(BY157="",0,POWER(10,((BY157+'ModelParams Lw'!$U$4)/10)))+IF(BZ157="",0,POWER(10,((BZ157+'ModelParams Lw'!$V$4)/10))))</f>
        <v>#DIV/0!</v>
      </c>
      <c r="CB157" s="24" t="e">
        <f t="shared" si="81"/>
        <v>#DIV/0!</v>
      </c>
      <c r="CC157" s="24" t="e">
        <f>(BS157-'ModelParams Lw'!O$10)/'ModelParams Lw'!O$11</f>
        <v>#DIV/0!</v>
      </c>
      <c r="CD157" s="24" t="e">
        <f>(BT157-'ModelParams Lw'!P$10)/'ModelParams Lw'!P$11</f>
        <v>#DIV/0!</v>
      </c>
      <c r="CE157" s="24" t="e">
        <f>(BU157-'ModelParams Lw'!Q$10)/'ModelParams Lw'!Q$11</f>
        <v>#DIV/0!</v>
      </c>
      <c r="CF157" s="24" t="e">
        <f>(BV157-'ModelParams Lw'!R$10)/'ModelParams Lw'!R$11</f>
        <v>#DIV/0!</v>
      </c>
      <c r="CG157" s="24" t="e">
        <f>(BW157-'ModelParams Lw'!S$10)/'ModelParams Lw'!S$11</f>
        <v>#DIV/0!</v>
      </c>
      <c r="CH157" s="24" t="e">
        <f>(BX157-'ModelParams Lw'!T$10)/'ModelParams Lw'!T$11</f>
        <v>#DIV/0!</v>
      </c>
      <c r="CI157" s="24" t="e">
        <f>(BY157-'ModelParams Lw'!U$10)/'ModelParams Lw'!U$11</f>
        <v>#DIV/0!</v>
      </c>
      <c r="CJ157" s="24" t="e">
        <f>(BZ157-'ModelParams Lw'!V$10)/'ModelParams Lw'!V$11</f>
        <v>#DIV/0!</v>
      </c>
      <c r="CK157" s="24">
        <f>IF(Calcul!$E162="SW",'ModelParams Lw'!C$18+'ModelParams Lw'!C$19*LOG(CK$3)+'ModelParams Lw'!C$20*(PI()/4*($D157/1000)^2),IF('ModelParams Lw'!C$21+'ModelParams Lw'!C$22*LOG(CK$3)+'ModelParams Lw'!C$23*(PI()/4*($D157/1000)^2)&lt;'ModelParams Lw'!C$18+'ModelParams Lw'!C$19*LOG(CK$3)+'ModelParams Lw'!C$20*(PI()/4*($D157/1000)^2),'ModelParams Lw'!C$18+'ModelParams Lw'!C$19*LOG(CK$3)+'ModelParams Lw'!C$20*(PI()/4*($D157/1000)^2),'ModelParams Lw'!C$21+'ModelParams Lw'!C$22*LOG(CK$3)+'ModelParams Lw'!C$23*(PI()/4*($D157/1000)^2)))</f>
        <v>31.246735224896717</v>
      </c>
      <c r="CL157" s="24">
        <f>IF(Calcul!$E162="SW",'ModelParams Lw'!D$18+'ModelParams Lw'!D$19*LOG(CL$3)+'ModelParams Lw'!D$20*(PI()/4*($D157/1000)^2),IF('ModelParams Lw'!D$21+'ModelParams Lw'!D$22*LOG(CL$3)+'ModelParams Lw'!D$23*(PI()/4*($D157/1000)^2)&lt;'ModelParams Lw'!D$18+'ModelParams Lw'!D$19*LOG(CL$3)+'ModelParams Lw'!D$20*(PI()/4*($D157/1000)^2),'ModelParams Lw'!D$18+'ModelParams Lw'!D$19*LOG(CL$3)+'ModelParams Lw'!D$20*(PI()/4*($D157/1000)^2),'ModelParams Lw'!D$21+'ModelParams Lw'!D$22*LOG(CL$3)+'ModelParams Lw'!D$23*(PI()/4*($D157/1000)^2)))</f>
        <v>39.203910379364636</v>
      </c>
      <c r="CM157" s="24">
        <f>IF(Calcul!$E162="SW",'ModelParams Lw'!E$18+'ModelParams Lw'!E$19*LOG(CM$3)+'ModelParams Lw'!E$20*(PI()/4*($D157/1000)^2),IF('ModelParams Lw'!E$21+'ModelParams Lw'!E$22*LOG(CM$3)+'ModelParams Lw'!E$23*(PI()/4*($D157/1000)^2)&lt;'ModelParams Lw'!E$18+'ModelParams Lw'!E$19*LOG(CM$3)+'ModelParams Lw'!E$20*(PI()/4*($D157/1000)^2),'ModelParams Lw'!E$18+'ModelParams Lw'!E$19*LOG(CM$3)+'ModelParams Lw'!E$20*(PI()/4*($D157/1000)^2),'ModelParams Lw'!E$21+'ModelParams Lw'!E$22*LOG(CM$3)+'ModelParams Lw'!E$23*(PI()/4*($D157/1000)^2)))</f>
        <v>38.761096154158118</v>
      </c>
      <c r="CN157" s="24">
        <f>IF(Calcul!$E162="SW",'ModelParams Lw'!F$18+'ModelParams Lw'!F$19*LOG(CN$3)+'ModelParams Lw'!F$20*(PI()/4*($D157/1000)^2),IF('ModelParams Lw'!F$21+'ModelParams Lw'!F$22*LOG(CN$3)+'ModelParams Lw'!F$23*(PI()/4*($D157/1000)^2)&lt;'ModelParams Lw'!F$18+'ModelParams Lw'!F$19*LOG(CN$3)+'ModelParams Lw'!F$20*(PI()/4*($D157/1000)^2),'ModelParams Lw'!F$18+'ModelParams Lw'!F$19*LOG(CN$3)+'ModelParams Lw'!F$20*(PI()/4*($D157/1000)^2),'ModelParams Lw'!F$21+'ModelParams Lw'!F$22*LOG(CN$3)+'ModelParams Lw'!F$23*(PI()/4*($D157/1000)^2)))</f>
        <v>42.457901012674256</v>
      </c>
      <c r="CO157" s="24">
        <f>IF(Calcul!$E162="SW",'ModelParams Lw'!G$18+'ModelParams Lw'!G$19*LOG(CO$3)+'ModelParams Lw'!G$20*(PI()/4*($D157/1000)^2),IF('ModelParams Lw'!G$21+'ModelParams Lw'!G$22*LOG(CO$3)+'ModelParams Lw'!G$23*(PI()/4*($D157/1000)^2)&lt;'ModelParams Lw'!G$18+'ModelParams Lw'!G$19*LOG(CO$3)+'ModelParams Lw'!G$20*(PI()/4*($D157/1000)^2),'ModelParams Lw'!G$18+'ModelParams Lw'!G$19*LOG(CO$3)+'ModelParams Lw'!G$20*(PI()/4*($D157/1000)^2),'ModelParams Lw'!G$21+'ModelParams Lw'!G$22*LOG(CO$3)+'ModelParams Lw'!G$23*(PI()/4*($D157/1000)^2)))</f>
        <v>39.983812335865188</v>
      </c>
      <c r="CP157" s="24">
        <f>IF(Calcul!$E162="SW",'ModelParams Lw'!H$18+'ModelParams Lw'!H$19*LOG(CP$3)+'ModelParams Lw'!H$20*(PI()/4*($D157/1000)^2),IF('ModelParams Lw'!H$21+'ModelParams Lw'!H$22*LOG(CP$3)+'ModelParams Lw'!H$23*(PI()/4*($D157/1000)^2)&lt;'ModelParams Lw'!H$18+'ModelParams Lw'!H$19*LOG(CP$3)+'ModelParams Lw'!H$20*(PI()/4*($D157/1000)^2),'ModelParams Lw'!H$18+'ModelParams Lw'!H$19*LOG(CP$3)+'ModelParams Lw'!H$20*(PI()/4*($D157/1000)^2),'ModelParams Lw'!H$21+'ModelParams Lw'!H$22*LOG(CP$3)+'ModelParams Lw'!H$23*(PI()/4*($D157/1000)^2)))</f>
        <v>40.306137042572608</v>
      </c>
      <c r="CQ157" s="24">
        <f>IF(Calcul!$E162="SW",'ModelParams Lw'!I$18+'ModelParams Lw'!I$19*LOG(CQ$3)+'ModelParams Lw'!I$20*(PI()/4*($D157/1000)^2),IF('ModelParams Lw'!I$21+'ModelParams Lw'!I$22*LOG(CQ$3)+'ModelParams Lw'!I$23*(PI()/4*($D157/1000)^2)&lt;'ModelParams Lw'!I$18+'ModelParams Lw'!I$19*LOG(CQ$3)+'ModelParams Lw'!I$20*(PI()/4*($D157/1000)^2),'ModelParams Lw'!I$18+'ModelParams Lw'!I$19*LOG(CQ$3)+'ModelParams Lw'!I$20*(PI()/4*($D157/1000)^2),'ModelParams Lw'!I$21+'ModelParams Lw'!I$22*LOG(CQ$3)+'ModelParams Lw'!I$23*(PI()/4*($D157/1000)^2)))</f>
        <v>35.604370798776131</v>
      </c>
      <c r="CR157" s="24">
        <f>IF(Calcul!$E162="SW",'ModelParams Lw'!J$18+'ModelParams Lw'!J$19*LOG(CR$3)+'ModelParams Lw'!J$20*(PI()/4*($D157/1000)^2),IF('ModelParams Lw'!J$21+'ModelParams Lw'!J$22*LOG(CR$3)+'ModelParams Lw'!J$23*(PI()/4*($D157/1000)^2)&lt;'ModelParams Lw'!J$18+'ModelParams Lw'!J$19*LOG(CR$3)+'ModelParams Lw'!J$20*(PI()/4*($D157/1000)^2),'ModelParams Lw'!J$18+'ModelParams Lw'!J$19*LOG(CR$3)+'ModelParams Lw'!J$20*(PI()/4*($D157/1000)^2),'ModelParams Lw'!J$21+'ModelParams Lw'!J$22*LOG(CR$3)+'ModelParams Lw'!J$23*(PI()/4*($D157/1000)^2)))</f>
        <v>26.405199060578074</v>
      </c>
      <c r="CS157" s="24" t="e">
        <f t="shared" si="58"/>
        <v>#DIV/0!</v>
      </c>
      <c r="CT157" s="24" t="e">
        <f t="shared" si="59"/>
        <v>#DIV/0!</v>
      </c>
      <c r="CU157" s="24" t="e">
        <f t="shared" si="60"/>
        <v>#DIV/0!</v>
      </c>
      <c r="CV157" s="24" t="e">
        <f t="shared" si="61"/>
        <v>#DIV/0!</v>
      </c>
      <c r="CW157" s="24" t="e">
        <f t="shared" si="62"/>
        <v>#DIV/0!</v>
      </c>
      <c r="CX157" s="24" t="e">
        <f t="shared" si="63"/>
        <v>#DIV/0!</v>
      </c>
      <c r="CY157" s="24" t="e">
        <f t="shared" si="64"/>
        <v>#DIV/0!</v>
      </c>
      <c r="CZ157" s="24" t="e">
        <f t="shared" si="65"/>
        <v>#DIV/0!</v>
      </c>
      <c r="DA157" s="24" t="e">
        <f>10*LOG10(IF(CS157="",0,POWER(10,((CS157+'ModelParams Lw'!$O$4)/10))) +IF(CT157="",0,POWER(10,((CT157+'ModelParams Lw'!$P$4)/10))) +IF(CU157="",0,POWER(10,((CU157+'ModelParams Lw'!$Q$4)/10))) +IF(CV157="",0,POWER(10,((CV157+'ModelParams Lw'!$R$4)/10))) +IF(CW157="",0,POWER(10,((CW157+'ModelParams Lw'!$S$4)/10))) +IF(CX157="",0,POWER(10,((CX157+'ModelParams Lw'!$T$4)/10))) +IF(CY157="",0,POWER(10,((CY157+'ModelParams Lw'!$U$4)/10)))+IF(CZ157="",0,POWER(10,((CZ157+'ModelParams Lw'!$V$4)/10))))</f>
        <v>#DIV/0!</v>
      </c>
      <c r="DB157" s="24" t="e">
        <f t="shared" si="82"/>
        <v>#DIV/0!</v>
      </c>
      <c r="DC157" s="24" t="e">
        <f>(CS157-'ModelParams Lw'!$O$10)/'ModelParams Lw'!$O$11</f>
        <v>#DIV/0!</v>
      </c>
      <c r="DD157" s="24" t="e">
        <f>(CT157-'ModelParams Lw'!$P$10)/'ModelParams Lw'!$P$11</f>
        <v>#DIV/0!</v>
      </c>
      <c r="DE157" s="24" t="e">
        <f>(CU157-'ModelParams Lw'!$Q$10)/'ModelParams Lw'!$Q$11</f>
        <v>#DIV/0!</v>
      </c>
      <c r="DF157" s="24" t="e">
        <f>(CV157-'ModelParams Lw'!$R$10)/'ModelParams Lw'!$R$11</f>
        <v>#DIV/0!</v>
      </c>
      <c r="DG157" s="24" t="e">
        <f>(CW157-'ModelParams Lw'!$S$10)/'ModelParams Lw'!$S$11</f>
        <v>#DIV/0!</v>
      </c>
      <c r="DH157" s="24" t="e">
        <f>(CX157-'ModelParams Lw'!$T$10)/'ModelParams Lw'!$T$11</f>
        <v>#DIV/0!</v>
      </c>
      <c r="DI157" s="24" t="e">
        <f>(CY157-'ModelParams Lw'!$U$10)/'ModelParams Lw'!$U$11</f>
        <v>#DIV/0!</v>
      </c>
      <c r="DJ157" s="24" t="e">
        <f>(CZ157-'ModelParams Lw'!$V$10)/'ModelParams Lw'!$V$11</f>
        <v>#DIV/0!</v>
      </c>
    </row>
    <row r="158" spans="1:114">
      <c r="A158" s="12">
        <f>Calcul!B160</f>
        <v>0</v>
      </c>
      <c r="B158" s="12">
        <f t="shared" si="66"/>
        <v>0</v>
      </c>
      <c r="C158" s="12">
        <f>Calcul!C160</f>
        <v>0</v>
      </c>
      <c r="D158" s="12">
        <f>Calcul!D163</f>
        <v>0</v>
      </c>
      <c r="E158" s="12">
        <f t="shared" si="67"/>
        <v>400</v>
      </c>
      <c r="F158" s="12">
        <f t="shared" si="68"/>
        <v>900</v>
      </c>
      <c r="G158" s="12" t="e">
        <f t="shared" si="69"/>
        <v>#DIV/0!</v>
      </c>
      <c r="H158" s="24" t="e">
        <f t="shared" si="70"/>
        <v>#DIV/0!</v>
      </c>
      <c r="I158" s="24">
        <f>'ModelParams Lw'!$B$6*EXP('ModelParams Lw'!$C$6*D158)</f>
        <v>-0.98585217513044054</v>
      </c>
      <c r="J158" s="24">
        <f>'ModelParams Lw'!$B$7*D158^2+'ModelParams Lw'!$C$7*D158+'ModelParams Lw'!$D$7</f>
        <v>-7.1</v>
      </c>
      <c r="K158" s="24">
        <f>'ModelParams Lw'!$B$8*D158^2+'ModelParams Lw'!$C$8*D158+'ModelParams Lw'!$D$8</f>
        <v>46.485999999999997</v>
      </c>
      <c r="L158" s="21" t="e">
        <f t="shared" si="83"/>
        <v>#DIV/0!</v>
      </c>
      <c r="M158" s="21" t="e">
        <f t="shared" si="84"/>
        <v>#DIV/0!</v>
      </c>
      <c r="N158" s="21" t="e">
        <f t="shared" si="84"/>
        <v>#DIV/0!</v>
      </c>
      <c r="O158" s="21" t="e">
        <f t="shared" si="84"/>
        <v>#DIV/0!</v>
      </c>
      <c r="P158" s="21" t="e">
        <f t="shared" si="84"/>
        <v>#DIV/0!</v>
      </c>
      <c r="Q158" s="21" t="e">
        <f t="shared" si="84"/>
        <v>#DIV/0!</v>
      </c>
      <c r="R158" s="21" t="e">
        <f t="shared" si="84"/>
        <v>#DIV/0!</v>
      </c>
      <c r="S158" s="21" t="e">
        <f t="shared" si="84"/>
        <v>#DIV/0!</v>
      </c>
      <c r="T158" s="24" t="e">
        <f>'ModelParams Lw'!$B$3+'ModelParams Lw'!$B$4*LOG10($B158/3600/(PI()/4*($D158/1000)^2))+'ModelParams Lw'!$B$5*LOG10(2*$H158/(1.2*($B158/3600/(PI()/4*($D158/1000)^2))^2))+10*LOG10($D158/1000)+L158</f>
        <v>#DIV/0!</v>
      </c>
      <c r="U158" s="24" t="e">
        <f>'ModelParams Lw'!$B$3+'ModelParams Lw'!$B$4*LOG10($B158/3600/(PI()/4*($D158/1000)^2))+'ModelParams Lw'!$B$5*LOG10(2*$H158/(1.2*($B158/3600/(PI()/4*($D158/1000)^2))^2))+10*LOG10($D158/1000)+M158</f>
        <v>#DIV/0!</v>
      </c>
      <c r="V158" s="24" t="e">
        <f>'ModelParams Lw'!$B$3+'ModelParams Lw'!$B$4*LOG10($B158/3600/(PI()/4*($D158/1000)^2))+'ModelParams Lw'!$B$5*LOG10(2*$H158/(1.2*($B158/3600/(PI()/4*($D158/1000)^2))^2))+10*LOG10($D158/1000)+N158</f>
        <v>#DIV/0!</v>
      </c>
      <c r="W158" s="24" t="e">
        <f>'ModelParams Lw'!$B$3+'ModelParams Lw'!$B$4*LOG10($B158/3600/(PI()/4*($D158/1000)^2))+'ModelParams Lw'!$B$5*LOG10(2*$H158/(1.2*($B158/3600/(PI()/4*($D158/1000)^2))^2))+10*LOG10($D158/1000)+O158</f>
        <v>#DIV/0!</v>
      </c>
      <c r="X158" s="24" t="e">
        <f>'ModelParams Lw'!$B$3+'ModelParams Lw'!$B$4*LOG10($B158/3600/(PI()/4*($D158/1000)^2))+'ModelParams Lw'!$B$5*LOG10(2*$H158/(1.2*($B158/3600/(PI()/4*($D158/1000)^2))^2))+10*LOG10($D158/1000)+P158</f>
        <v>#DIV/0!</v>
      </c>
      <c r="Y158" s="24" t="e">
        <f>'ModelParams Lw'!$B$3+'ModelParams Lw'!$B$4*LOG10($B158/3600/(PI()/4*($D158/1000)^2))+'ModelParams Lw'!$B$5*LOG10(2*$H158/(1.2*($B158/3600/(PI()/4*($D158/1000)^2))^2))+10*LOG10($D158/1000)+Q158</f>
        <v>#DIV/0!</v>
      </c>
      <c r="Z158" s="24" t="e">
        <f>'ModelParams Lw'!$B$3+'ModelParams Lw'!$B$4*LOG10($B158/3600/(PI()/4*($D158/1000)^2))+'ModelParams Lw'!$B$5*LOG10(2*$H158/(1.2*($B158/3600/(PI()/4*($D158/1000)^2))^2))+10*LOG10($D158/1000)+R158</f>
        <v>#DIV/0!</v>
      </c>
      <c r="AA158" s="24" t="e">
        <f>'ModelParams Lw'!$B$3+'ModelParams Lw'!$B$4*LOG10($B158/3600/(PI()/4*($D158/1000)^2))+'ModelParams Lw'!$B$5*LOG10(2*$H158/(1.2*($B158/3600/(PI()/4*($D158/1000)^2))^2))+10*LOG10($D158/1000)+S158</f>
        <v>#DIV/0!</v>
      </c>
      <c r="AB158" s="24" t="e">
        <f>10*LOG10(IF(T158="",0,POWER(10,((T158+'ModelParams Lw'!$O$4)/10))) +IF(U158="",0,POWER(10,((U158+'ModelParams Lw'!$P$4)/10))) +IF(V158="",0,POWER(10,((V158+'ModelParams Lw'!$Q$4)/10))) +IF(W158="",0,POWER(10,((W158+'ModelParams Lw'!$R$4)/10))) +IF(X158="",0,POWER(10,((X158+'ModelParams Lw'!$S$4)/10))) +IF(Y158="",0,POWER(10,((Y158+'ModelParams Lw'!$T$4)/10))) +IF(Z158="",0,POWER(10,((Z158+'ModelParams Lw'!$U$4)/10)))+IF(AA158="",0,POWER(10,((AA158+'ModelParams Lw'!$V$4)/10))))</f>
        <v>#DIV/0!</v>
      </c>
      <c r="AC158" s="24" t="e">
        <f t="shared" si="71"/>
        <v>#DIV/0!</v>
      </c>
      <c r="AD158" s="24" t="e">
        <f>(T158-'ModelParams Lw'!O$10)/'ModelParams Lw'!O$11</f>
        <v>#DIV/0!</v>
      </c>
      <c r="AE158" s="24" t="e">
        <f>(U158-'ModelParams Lw'!P$10)/'ModelParams Lw'!P$11</f>
        <v>#DIV/0!</v>
      </c>
      <c r="AF158" s="24" t="e">
        <f>(V158-'ModelParams Lw'!Q$10)/'ModelParams Lw'!Q$11</f>
        <v>#DIV/0!</v>
      </c>
      <c r="AG158" s="24" t="e">
        <f>(W158-'ModelParams Lw'!R$10)/'ModelParams Lw'!R$11</f>
        <v>#DIV/0!</v>
      </c>
      <c r="AH158" s="24" t="e">
        <f>(X158-'ModelParams Lw'!S$10)/'ModelParams Lw'!S$11</f>
        <v>#DIV/0!</v>
      </c>
      <c r="AI158" s="24" t="e">
        <f>(Y158-'ModelParams Lw'!T$10)/'ModelParams Lw'!T$11</f>
        <v>#DIV/0!</v>
      </c>
      <c r="AJ158" s="24" t="e">
        <f>(Z158-'ModelParams Lw'!U$10)/'ModelParams Lw'!U$11</f>
        <v>#DIV/0!</v>
      </c>
      <c r="AK158" s="24" t="e">
        <f>(AA158-'ModelParams Lw'!V$10)/'ModelParams Lw'!V$11</f>
        <v>#DIV/0!</v>
      </c>
      <c r="AL158" s="24" t="e">
        <f t="shared" si="72"/>
        <v>#DIV/0!</v>
      </c>
      <c r="AM158" s="24" t="e">
        <f>LOOKUP($G158,SilencerParams!$E$3:$E$98,SilencerParams!K$3:K$98)</f>
        <v>#DIV/0!</v>
      </c>
      <c r="AN158" s="24" t="e">
        <f>LOOKUP($G158,SilencerParams!$E$3:$E$98,SilencerParams!L$3:L$98)</f>
        <v>#DIV/0!</v>
      </c>
      <c r="AO158" s="24" t="e">
        <f>LOOKUP($G158,SilencerParams!$E$3:$E$98,SilencerParams!M$3:M$98)</f>
        <v>#DIV/0!</v>
      </c>
      <c r="AP158" s="24" t="e">
        <f>LOOKUP($G158,SilencerParams!$E$3:$E$98,SilencerParams!N$3:N$98)</f>
        <v>#DIV/0!</v>
      </c>
      <c r="AQ158" s="24" t="e">
        <f>LOOKUP($G158,SilencerParams!$E$3:$E$98,SilencerParams!O$3:O$98)</f>
        <v>#DIV/0!</v>
      </c>
      <c r="AR158" s="24" t="e">
        <f>LOOKUP($G158,SilencerParams!$E$3:$E$98,SilencerParams!P$3:P$98)</f>
        <v>#DIV/0!</v>
      </c>
      <c r="AS158" s="24" t="e">
        <f>LOOKUP($G158,SilencerParams!$E$3:$E$98,SilencerParams!Q$3:Q$98)</f>
        <v>#DIV/0!</v>
      </c>
      <c r="AT158" s="24" t="e">
        <f>LOOKUP($G158,SilencerParams!$E$3:$E$98,SilencerParams!R$3:R$98)</f>
        <v>#DIV/0!</v>
      </c>
      <c r="AU158" s="151" t="e">
        <f>LOOKUP($G158,SilencerParams!$E$3:$E$98,SilencerParams!S$3:S$98)</f>
        <v>#DIV/0!</v>
      </c>
      <c r="AV158" s="151" t="e">
        <f>LOOKUP($G158,SilencerParams!$E$3:$E$98,SilencerParams!T$3:T$98)</f>
        <v>#DIV/0!</v>
      </c>
      <c r="AW158" s="151" t="e">
        <f>LOOKUP($G158,SilencerParams!$E$3:$E$98,SilencerParams!U$3:U$98)</f>
        <v>#DIV/0!</v>
      </c>
      <c r="AX158" s="151" t="e">
        <f>LOOKUP($G158,SilencerParams!$E$3:$E$98,SilencerParams!V$3:V$98)</f>
        <v>#DIV/0!</v>
      </c>
      <c r="AY158" s="151" t="e">
        <f>LOOKUP($G158,SilencerParams!$E$3:$E$98,SilencerParams!W$3:W$98)</f>
        <v>#DIV/0!</v>
      </c>
      <c r="AZ158" s="151" t="e">
        <f>LOOKUP($G158,SilencerParams!$E$3:$E$98,SilencerParams!X$3:X$98)</f>
        <v>#DIV/0!</v>
      </c>
      <c r="BA158" s="151" t="e">
        <f>LOOKUP($G158,SilencerParams!$E$3:$E$98,SilencerParams!Y$3:Y$98)</f>
        <v>#DIV/0!</v>
      </c>
      <c r="BB158" s="151" t="e">
        <f>LOOKUP($G158,SilencerParams!$E$3:$E$98,SilencerParams!Z$3:Z$98)</f>
        <v>#DIV/0!</v>
      </c>
      <c r="BC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S$3:S$98)</f>
        <v>#DIV/0!</v>
      </c>
      <c r="BD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T$3:T$98)</f>
        <v>#DIV/0!</v>
      </c>
      <c r="BE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U$3:U$98)</f>
        <v>#DIV/0!</v>
      </c>
      <c r="BF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V$3:V$98)</f>
        <v>#DIV/0!</v>
      </c>
      <c r="BG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W$3:W$98)</f>
        <v>#DIV/0!</v>
      </c>
      <c r="BH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X$3:X$98)</f>
        <v>#DIV/0!</v>
      </c>
      <c r="BI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Y$3:Y$98)</f>
        <v>#DIV/0!</v>
      </c>
      <c r="BJ158" s="151" t="e">
        <f>LOOKUP(IF(MROUND($AL158,2)&lt;=$AL158,CONCATENATE($D158,IF($F158&gt;=1000,$F158,CONCATENATE(0,$F158)),CONCATENATE(0,MROUND($AL158,2)+2)),CONCATENATE($D158,IF($F158&gt;=1000,$F158,CONCATENATE(0,$F158)),CONCATENATE(0,MROUND($AL158,2)-2))),SilencerParams!$E$3:$E$98,SilencerParams!Z$3:Z$98)</f>
        <v>#DIV/0!</v>
      </c>
      <c r="BK158" s="151" t="e">
        <f>IF($AL158&lt;2,LOOKUP(CONCATENATE($D158,IF($E158&gt;=1000,$E158,CONCATENATE(0,$E158)),"02"),SilencerParams!$E$3:$E$98,SilencerParams!S$3:S$98)/(LOG10(2)-LOG10(0.0001))*(LOG10($AL158)-LOG10(0.0001)),(BC158-AU158)/(LOG10(IF(MROUND($AL158,2)&lt;=$AL158,MROUND($AL158,2)+2,MROUND($AL158,2)-2))-LOG10(MROUND($AL158,2)))*(LOG10($AL158)-LOG10(MROUND($AL158,2)))+AU158)</f>
        <v>#DIV/0!</v>
      </c>
      <c r="BL158" s="151" t="e">
        <f>IF($AL158&lt;2,LOOKUP(CONCATENATE($D158,IF($E158&gt;=1000,$E158,CONCATENATE(0,$E158)),"02"),SilencerParams!$E$3:$E$98,SilencerParams!T$3:T$98)/(LOG10(2)-LOG10(0.0001))*(LOG10($AL158)-LOG10(0.0001)),(BD158-AV158)/(LOG10(IF(MROUND($AL158,2)&lt;=$AL158,MROUND($AL158,2)+2,MROUND($AL158,2)-2))-LOG10(MROUND($AL158,2)))*(LOG10($AL158)-LOG10(MROUND($AL158,2)))+AV158)</f>
        <v>#DIV/0!</v>
      </c>
      <c r="BM158" s="151" t="e">
        <f>IF($AL158&lt;2,LOOKUP(CONCATENATE($D158,IF($E158&gt;=1000,$E158,CONCATENATE(0,$E158)),"02"),SilencerParams!$E$3:$E$98,SilencerParams!U$3:U$98)/(LOG10(2)-LOG10(0.0001))*(LOG10($AL158)-LOG10(0.0001)),(BE158-AW158)/(LOG10(IF(MROUND($AL158,2)&lt;=$AL158,MROUND($AL158,2)+2,MROUND($AL158,2)-2))-LOG10(MROUND($AL158,2)))*(LOG10($AL158)-LOG10(MROUND($AL158,2)))+AW158)</f>
        <v>#DIV/0!</v>
      </c>
      <c r="BN158" s="151" t="e">
        <f>IF($AL158&lt;2,LOOKUP(CONCATENATE($D158,IF($E158&gt;=1000,$E158,CONCATENATE(0,$E158)),"02"),SilencerParams!$E$3:$E$98,SilencerParams!V$3:V$98)/(LOG10(2)-LOG10(0.0001))*(LOG10($AL158)-LOG10(0.0001)),(BF158-AX158)/(LOG10(IF(MROUND($AL158,2)&lt;=$AL158,MROUND($AL158,2)+2,MROUND($AL158,2)-2))-LOG10(MROUND($AL158,2)))*(LOG10($AL158)-LOG10(MROUND($AL158,2)))+AX158)</f>
        <v>#DIV/0!</v>
      </c>
      <c r="BO158" s="151" t="e">
        <f>IF($AL158&lt;2,LOOKUP(CONCATENATE($D158,IF($E158&gt;=1000,$E158,CONCATENATE(0,$E158)),"02"),SilencerParams!$E$3:$E$98,SilencerParams!W$3:W$98)/(LOG10(2)-LOG10(0.0001))*(LOG10($AL158)-LOG10(0.0001)),(BG158-AY158)/(LOG10(IF(MROUND($AL158,2)&lt;=$AL158,MROUND($AL158,2)+2,MROUND($AL158,2)-2))-LOG10(MROUND($AL158,2)))*(LOG10($AL158)-LOG10(MROUND($AL158,2)))+AY158)</f>
        <v>#DIV/0!</v>
      </c>
      <c r="BP158" s="151" t="e">
        <f>IF($AL158&lt;2,LOOKUP(CONCATENATE($D158,IF($E158&gt;=1000,$E158,CONCATENATE(0,$E158)),"02"),SilencerParams!$E$3:$E$98,SilencerParams!X$3:X$98)/(LOG10(2)-LOG10(0.0001))*(LOG10($AL158)-LOG10(0.0001)),(BH158-AZ158)/(LOG10(IF(MROUND($AL158,2)&lt;=$AL158,MROUND($AL158,2)+2,MROUND($AL158,2)-2))-LOG10(MROUND($AL158,2)))*(LOG10($AL158)-LOG10(MROUND($AL158,2)))+AZ158)</f>
        <v>#DIV/0!</v>
      </c>
      <c r="BQ158" s="151" t="e">
        <f>IF($AL158&lt;2,LOOKUP(CONCATENATE($D158,IF($E158&gt;=1000,$E158,CONCATENATE(0,$E158)),"02"),SilencerParams!$E$3:$E$98,SilencerParams!Y$3:Y$98)/(LOG10(2)-LOG10(0.0001))*(LOG10($AL158)-LOG10(0.0001)),(BI158-BA158)/(LOG10(IF(MROUND($AL158,2)&lt;=$AL158,MROUND($AL158,2)+2,MROUND($AL158,2)-2))-LOG10(MROUND($AL158,2)))*(LOG10($AL158)-LOG10(MROUND($AL158,2)))+BA158)</f>
        <v>#DIV/0!</v>
      </c>
      <c r="BR158" s="151" t="e">
        <f>IF($AL158&lt;2,LOOKUP(CONCATENATE($D158,IF($E158&gt;=1000,$E158,CONCATENATE(0,$E158)),"02"),SilencerParams!$E$3:$E$98,SilencerParams!Z$3:Z$98)/(LOG10(2)-LOG10(0.0001))*(LOG10($AL158)-LOG10(0.0001)),(BJ158-BB158)/(LOG10(IF(MROUND($AL158,2)&lt;=$AL158,MROUND($AL158,2)+2,MROUND($AL158,2)-2))-LOG10(MROUND($AL158,2)))*(LOG10($AL158)-LOG10(MROUND($AL158,2)))+BB158)</f>
        <v>#DIV/0!</v>
      </c>
      <c r="BS158" s="24" t="e">
        <f t="shared" si="73"/>
        <v>#DIV/0!</v>
      </c>
      <c r="BT158" s="24" t="e">
        <f t="shared" si="74"/>
        <v>#DIV/0!</v>
      </c>
      <c r="BU158" s="24" t="e">
        <f t="shared" si="75"/>
        <v>#DIV/0!</v>
      </c>
      <c r="BV158" s="24" t="e">
        <f t="shared" si="76"/>
        <v>#DIV/0!</v>
      </c>
      <c r="BW158" s="24" t="e">
        <f t="shared" si="77"/>
        <v>#DIV/0!</v>
      </c>
      <c r="BX158" s="24" t="e">
        <f t="shared" si="78"/>
        <v>#DIV/0!</v>
      </c>
      <c r="BY158" s="24" t="e">
        <f t="shared" si="79"/>
        <v>#DIV/0!</v>
      </c>
      <c r="BZ158" s="24" t="e">
        <f t="shared" si="80"/>
        <v>#DIV/0!</v>
      </c>
      <c r="CA158" s="24" t="e">
        <f>10*LOG10(IF(BS158="",0,POWER(10,((BS158+'ModelParams Lw'!$O$4)/10))) +IF(BT158="",0,POWER(10,((BT158+'ModelParams Lw'!$P$4)/10))) +IF(BU158="",0,POWER(10,((BU158+'ModelParams Lw'!$Q$4)/10))) +IF(BV158="",0,POWER(10,((BV158+'ModelParams Lw'!$R$4)/10))) +IF(BW158="",0,POWER(10,((BW158+'ModelParams Lw'!$S$4)/10))) +IF(BX158="",0,POWER(10,((BX158+'ModelParams Lw'!$T$4)/10))) +IF(BY158="",0,POWER(10,((BY158+'ModelParams Lw'!$U$4)/10)))+IF(BZ158="",0,POWER(10,((BZ158+'ModelParams Lw'!$V$4)/10))))</f>
        <v>#DIV/0!</v>
      </c>
      <c r="CB158" s="24" t="e">
        <f t="shared" si="81"/>
        <v>#DIV/0!</v>
      </c>
      <c r="CC158" s="24" t="e">
        <f>(BS158-'ModelParams Lw'!O$10)/'ModelParams Lw'!O$11</f>
        <v>#DIV/0!</v>
      </c>
      <c r="CD158" s="24" t="e">
        <f>(BT158-'ModelParams Lw'!P$10)/'ModelParams Lw'!P$11</f>
        <v>#DIV/0!</v>
      </c>
      <c r="CE158" s="24" t="e">
        <f>(BU158-'ModelParams Lw'!Q$10)/'ModelParams Lw'!Q$11</f>
        <v>#DIV/0!</v>
      </c>
      <c r="CF158" s="24" t="e">
        <f>(BV158-'ModelParams Lw'!R$10)/'ModelParams Lw'!R$11</f>
        <v>#DIV/0!</v>
      </c>
      <c r="CG158" s="24" t="e">
        <f>(BW158-'ModelParams Lw'!S$10)/'ModelParams Lw'!S$11</f>
        <v>#DIV/0!</v>
      </c>
      <c r="CH158" s="24" t="e">
        <f>(BX158-'ModelParams Lw'!T$10)/'ModelParams Lw'!T$11</f>
        <v>#DIV/0!</v>
      </c>
      <c r="CI158" s="24" t="e">
        <f>(BY158-'ModelParams Lw'!U$10)/'ModelParams Lw'!U$11</f>
        <v>#DIV/0!</v>
      </c>
      <c r="CJ158" s="24" t="e">
        <f>(BZ158-'ModelParams Lw'!V$10)/'ModelParams Lw'!V$11</f>
        <v>#DIV/0!</v>
      </c>
      <c r="CK158" s="24">
        <f>IF(Calcul!$E163="SW",'ModelParams Lw'!C$18+'ModelParams Lw'!C$19*LOG(CK$3)+'ModelParams Lw'!C$20*(PI()/4*($D158/1000)^2),IF('ModelParams Lw'!C$21+'ModelParams Lw'!C$22*LOG(CK$3)+'ModelParams Lw'!C$23*(PI()/4*($D158/1000)^2)&lt;'ModelParams Lw'!C$18+'ModelParams Lw'!C$19*LOG(CK$3)+'ModelParams Lw'!C$20*(PI()/4*($D158/1000)^2),'ModelParams Lw'!C$18+'ModelParams Lw'!C$19*LOG(CK$3)+'ModelParams Lw'!C$20*(PI()/4*($D158/1000)^2),'ModelParams Lw'!C$21+'ModelParams Lw'!C$22*LOG(CK$3)+'ModelParams Lw'!C$23*(PI()/4*($D158/1000)^2)))</f>
        <v>31.246735224896717</v>
      </c>
      <c r="CL158" s="24">
        <f>IF(Calcul!$E163="SW",'ModelParams Lw'!D$18+'ModelParams Lw'!D$19*LOG(CL$3)+'ModelParams Lw'!D$20*(PI()/4*($D158/1000)^2),IF('ModelParams Lw'!D$21+'ModelParams Lw'!D$22*LOG(CL$3)+'ModelParams Lw'!D$23*(PI()/4*($D158/1000)^2)&lt;'ModelParams Lw'!D$18+'ModelParams Lw'!D$19*LOG(CL$3)+'ModelParams Lw'!D$20*(PI()/4*($D158/1000)^2),'ModelParams Lw'!D$18+'ModelParams Lw'!D$19*LOG(CL$3)+'ModelParams Lw'!D$20*(PI()/4*($D158/1000)^2),'ModelParams Lw'!D$21+'ModelParams Lw'!D$22*LOG(CL$3)+'ModelParams Lw'!D$23*(PI()/4*($D158/1000)^2)))</f>
        <v>39.203910379364636</v>
      </c>
      <c r="CM158" s="24">
        <f>IF(Calcul!$E163="SW",'ModelParams Lw'!E$18+'ModelParams Lw'!E$19*LOG(CM$3)+'ModelParams Lw'!E$20*(PI()/4*($D158/1000)^2),IF('ModelParams Lw'!E$21+'ModelParams Lw'!E$22*LOG(CM$3)+'ModelParams Lw'!E$23*(PI()/4*($D158/1000)^2)&lt;'ModelParams Lw'!E$18+'ModelParams Lw'!E$19*LOG(CM$3)+'ModelParams Lw'!E$20*(PI()/4*($D158/1000)^2),'ModelParams Lw'!E$18+'ModelParams Lw'!E$19*LOG(CM$3)+'ModelParams Lw'!E$20*(PI()/4*($D158/1000)^2),'ModelParams Lw'!E$21+'ModelParams Lw'!E$22*LOG(CM$3)+'ModelParams Lw'!E$23*(PI()/4*($D158/1000)^2)))</f>
        <v>38.761096154158118</v>
      </c>
      <c r="CN158" s="24">
        <f>IF(Calcul!$E163="SW",'ModelParams Lw'!F$18+'ModelParams Lw'!F$19*LOG(CN$3)+'ModelParams Lw'!F$20*(PI()/4*($D158/1000)^2),IF('ModelParams Lw'!F$21+'ModelParams Lw'!F$22*LOG(CN$3)+'ModelParams Lw'!F$23*(PI()/4*($D158/1000)^2)&lt;'ModelParams Lw'!F$18+'ModelParams Lw'!F$19*LOG(CN$3)+'ModelParams Lw'!F$20*(PI()/4*($D158/1000)^2),'ModelParams Lw'!F$18+'ModelParams Lw'!F$19*LOG(CN$3)+'ModelParams Lw'!F$20*(PI()/4*($D158/1000)^2),'ModelParams Lw'!F$21+'ModelParams Lw'!F$22*LOG(CN$3)+'ModelParams Lw'!F$23*(PI()/4*($D158/1000)^2)))</f>
        <v>42.457901012674256</v>
      </c>
      <c r="CO158" s="24">
        <f>IF(Calcul!$E163="SW",'ModelParams Lw'!G$18+'ModelParams Lw'!G$19*LOG(CO$3)+'ModelParams Lw'!G$20*(PI()/4*($D158/1000)^2),IF('ModelParams Lw'!G$21+'ModelParams Lw'!G$22*LOG(CO$3)+'ModelParams Lw'!G$23*(PI()/4*($D158/1000)^2)&lt;'ModelParams Lw'!G$18+'ModelParams Lw'!G$19*LOG(CO$3)+'ModelParams Lw'!G$20*(PI()/4*($D158/1000)^2),'ModelParams Lw'!G$18+'ModelParams Lw'!G$19*LOG(CO$3)+'ModelParams Lw'!G$20*(PI()/4*($D158/1000)^2),'ModelParams Lw'!G$21+'ModelParams Lw'!G$22*LOG(CO$3)+'ModelParams Lw'!G$23*(PI()/4*($D158/1000)^2)))</f>
        <v>39.983812335865188</v>
      </c>
      <c r="CP158" s="24">
        <f>IF(Calcul!$E163="SW",'ModelParams Lw'!H$18+'ModelParams Lw'!H$19*LOG(CP$3)+'ModelParams Lw'!H$20*(PI()/4*($D158/1000)^2),IF('ModelParams Lw'!H$21+'ModelParams Lw'!H$22*LOG(CP$3)+'ModelParams Lw'!H$23*(PI()/4*($D158/1000)^2)&lt;'ModelParams Lw'!H$18+'ModelParams Lw'!H$19*LOG(CP$3)+'ModelParams Lw'!H$20*(PI()/4*($D158/1000)^2),'ModelParams Lw'!H$18+'ModelParams Lw'!H$19*LOG(CP$3)+'ModelParams Lw'!H$20*(PI()/4*($D158/1000)^2),'ModelParams Lw'!H$21+'ModelParams Lw'!H$22*LOG(CP$3)+'ModelParams Lw'!H$23*(PI()/4*($D158/1000)^2)))</f>
        <v>40.306137042572608</v>
      </c>
      <c r="CQ158" s="24">
        <f>IF(Calcul!$E163="SW",'ModelParams Lw'!I$18+'ModelParams Lw'!I$19*LOG(CQ$3)+'ModelParams Lw'!I$20*(PI()/4*($D158/1000)^2),IF('ModelParams Lw'!I$21+'ModelParams Lw'!I$22*LOG(CQ$3)+'ModelParams Lw'!I$23*(PI()/4*($D158/1000)^2)&lt;'ModelParams Lw'!I$18+'ModelParams Lw'!I$19*LOG(CQ$3)+'ModelParams Lw'!I$20*(PI()/4*($D158/1000)^2),'ModelParams Lw'!I$18+'ModelParams Lw'!I$19*LOG(CQ$3)+'ModelParams Lw'!I$20*(PI()/4*($D158/1000)^2),'ModelParams Lw'!I$21+'ModelParams Lw'!I$22*LOG(CQ$3)+'ModelParams Lw'!I$23*(PI()/4*($D158/1000)^2)))</f>
        <v>35.604370798776131</v>
      </c>
      <c r="CR158" s="24">
        <f>IF(Calcul!$E163="SW",'ModelParams Lw'!J$18+'ModelParams Lw'!J$19*LOG(CR$3)+'ModelParams Lw'!J$20*(PI()/4*($D158/1000)^2),IF('ModelParams Lw'!J$21+'ModelParams Lw'!J$22*LOG(CR$3)+'ModelParams Lw'!J$23*(PI()/4*($D158/1000)^2)&lt;'ModelParams Lw'!J$18+'ModelParams Lw'!J$19*LOG(CR$3)+'ModelParams Lw'!J$20*(PI()/4*($D158/1000)^2),'ModelParams Lw'!J$18+'ModelParams Lw'!J$19*LOG(CR$3)+'ModelParams Lw'!J$20*(PI()/4*($D158/1000)^2),'ModelParams Lw'!J$21+'ModelParams Lw'!J$22*LOG(CR$3)+'ModelParams Lw'!J$23*(PI()/4*($D158/1000)^2)))</f>
        <v>26.405199060578074</v>
      </c>
      <c r="CS158" s="24" t="e">
        <f t="shared" si="58"/>
        <v>#DIV/0!</v>
      </c>
      <c r="CT158" s="24" t="e">
        <f t="shared" si="59"/>
        <v>#DIV/0!</v>
      </c>
      <c r="CU158" s="24" t="e">
        <f t="shared" si="60"/>
        <v>#DIV/0!</v>
      </c>
      <c r="CV158" s="24" t="e">
        <f t="shared" si="61"/>
        <v>#DIV/0!</v>
      </c>
      <c r="CW158" s="24" t="e">
        <f t="shared" si="62"/>
        <v>#DIV/0!</v>
      </c>
      <c r="CX158" s="24" t="e">
        <f t="shared" si="63"/>
        <v>#DIV/0!</v>
      </c>
      <c r="CY158" s="24" t="e">
        <f t="shared" si="64"/>
        <v>#DIV/0!</v>
      </c>
      <c r="CZ158" s="24" t="e">
        <f t="shared" si="65"/>
        <v>#DIV/0!</v>
      </c>
      <c r="DA158" s="24" t="e">
        <f>10*LOG10(IF(CS158="",0,POWER(10,((CS158+'ModelParams Lw'!$O$4)/10))) +IF(CT158="",0,POWER(10,((CT158+'ModelParams Lw'!$P$4)/10))) +IF(CU158="",0,POWER(10,((CU158+'ModelParams Lw'!$Q$4)/10))) +IF(CV158="",0,POWER(10,((CV158+'ModelParams Lw'!$R$4)/10))) +IF(CW158="",0,POWER(10,((CW158+'ModelParams Lw'!$S$4)/10))) +IF(CX158="",0,POWER(10,((CX158+'ModelParams Lw'!$T$4)/10))) +IF(CY158="",0,POWER(10,((CY158+'ModelParams Lw'!$U$4)/10)))+IF(CZ158="",0,POWER(10,((CZ158+'ModelParams Lw'!$V$4)/10))))</f>
        <v>#DIV/0!</v>
      </c>
      <c r="DB158" s="24" t="e">
        <f t="shared" si="82"/>
        <v>#DIV/0!</v>
      </c>
      <c r="DC158" s="24" t="e">
        <f>(CS158-'ModelParams Lw'!$O$10)/'ModelParams Lw'!$O$11</f>
        <v>#DIV/0!</v>
      </c>
      <c r="DD158" s="24" t="e">
        <f>(CT158-'ModelParams Lw'!$P$10)/'ModelParams Lw'!$P$11</f>
        <v>#DIV/0!</v>
      </c>
      <c r="DE158" s="24" t="e">
        <f>(CU158-'ModelParams Lw'!$Q$10)/'ModelParams Lw'!$Q$11</f>
        <v>#DIV/0!</v>
      </c>
      <c r="DF158" s="24" t="e">
        <f>(CV158-'ModelParams Lw'!$R$10)/'ModelParams Lw'!$R$11</f>
        <v>#DIV/0!</v>
      </c>
      <c r="DG158" s="24" t="e">
        <f>(CW158-'ModelParams Lw'!$S$10)/'ModelParams Lw'!$S$11</f>
        <v>#DIV/0!</v>
      </c>
      <c r="DH158" s="24" t="e">
        <f>(CX158-'ModelParams Lw'!$T$10)/'ModelParams Lw'!$T$11</f>
        <v>#DIV/0!</v>
      </c>
      <c r="DI158" s="24" t="e">
        <f>(CY158-'ModelParams Lw'!$U$10)/'ModelParams Lw'!$U$11</f>
        <v>#DIV/0!</v>
      </c>
      <c r="DJ158" s="24" t="e">
        <f>(CZ158-'ModelParams Lw'!$V$10)/'ModelParams Lw'!$V$11</f>
        <v>#DIV/0!</v>
      </c>
    </row>
    <row r="159" spans="1:114">
      <c r="A159" s="12">
        <f>Calcul!B161</f>
        <v>0</v>
      </c>
      <c r="B159" s="12">
        <f t="shared" si="66"/>
        <v>0</v>
      </c>
      <c r="C159" s="12">
        <f>Calcul!C161</f>
        <v>0</v>
      </c>
      <c r="D159" s="12">
        <f>Calcul!D164</f>
        <v>0</v>
      </c>
      <c r="E159" s="12">
        <f t="shared" si="67"/>
        <v>400</v>
      </c>
      <c r="F159" s="12">
        <f t="shared" si="68"/>
        <v>900</v>
      </c>
      <c r="G159" s="12" t="e">
        <f t="shared" si="69"/>
        <v>#DIV/0!</v>
      </c>
      <c r="H159" s="24" t="e">
        <f t="shared" si="70"/>
        <v>#DIV/0!</v>
      </c>
      <c r="I159" s="24">
        <f>'ModelParams Lw'!$B$6*EXP('ModelParams Lw'!$C$6*D159)</f>
        <v>-0.98585217513044054</v>
      </c>
      <c r="J159" s="24">
        <f>'ModelParams Lw'!$B$7*D159^2+'ModelParams Lw'!$C$7*D159+'ModelParams Lw'!$D$7</f>
        <v>-7.1</v>
      </c>
      <c r="K159" s="24">
        <f>'ModelParams Lw'!$B$8*D159^2+'ModelParams Lw'!$C$8*D159+'ModelParams Lw'!$D$8</f>
        <v>46.485999999999997</v>
      </c>
      <c r="L159" s="21" t="e">
        <f t="shared" si="83"/>
        <v>#DIV/0!</v>
      </c>
      <c r="M159" s="21" t="e">
        <f t="shared" si="84"/>
        <v>#DIV/0!</v>
      </c>
      <c r="N159" s="21" t="e">
        <f t="shared" si="84"/>
        <v>#DIV/0!</v>
      </c>
      <c r="O159" s="21" t="e">
        <f t="shared" si="84"/>
        <v>#DIV/0!</v>
      </c>
      <c r="P159" s="21" t="e">
        <f t="shared" si="84"/>
        <v>#DIV/0!</v>
      </c>
      <c r="Q159" s="21" t="e">
        <f t="shared" si="84"/>
        <v>#DIV/0!</v>
      </c>
      <c r="R159" s="21" t="e">
        <f t="shared" si="84"/>
        <v>#DIV/0!</v>
      </c>
      <c r="S159" s="21" t="e">
        <f t="shared" si="84"/>
        <v>#DIV/0!</v>
      </c>
      <c r="T159" s="24" t="e">
        <f>'ModelParams Lw'!$B$3+'ModelParams Lw'!$B$4*LOG10($B159/3600/(PI()/4*($D159/1000)^2))+'ModelParams Lw'!$B$5*LOG10(2*$H159/(1.2*($B159/3600/(PI()/4*($D159/1000)^2))^2))+10*LOG10($D159/1000)+L159</f>
        <v>#DIV/0!</v>
      </c>
      <c r="U159" s="24" t="e">
        <f>'ModelParams Lw'!$B$3+'ModelParams Lw'!$B$4*LOG10($B159/3600/(PI()/4*($D159/1000)^2))+'ModelParams Lw'!$B$5*LOG10(2*$H159/(1.2*($B159/3600/(PI()/4*($D159/1000)^2))^2))+10*LOG10($D159/1000)+M159</f>
        <v>#DIV/0!</v>
      </c>
      <c r="V159" s="24" t="e">
        <f>'ModelParams Lw'!$B$3+'ModelParams Lw'!$B$4*LOG10($B159/3600/(PI()/4*($D159/1000)^2))+'ModelParams Lw'!$B$5*LOG10(2*$H159/(1.2*($B159/3600/(PI()/4*($D159/1000)^2))^2))+10*LOG10($D159/1000)+N159</f>
        <v>#DIV/0!</v>
      </c>
      <c r="W159" s="24" t="e">
        <f>'ModelParams Lw'!$B$3+'ModelParams Lw'!$B$4*LOG10($B159/3600/(PI()/4*($D159/1000)^2))+'ModelParams Lw'!$B$5*LOG10(2*$H159/(1.2*($B159/3600/(PI()/4*($D159/1000)^2))^2))+10*LOG10($D159/1000)+O159</f>
        <v>#DIV/0!</v>
      </c>
      <c r="X159" s="24" t="e">
        <f>'ModelParams Lw'!$B$3+'ModelParams Lw'!$B$4*LOG10($B159/3600/(PI()/4*($D159/1000)^2))+'ModelParams Lw'!$B$5*LOG10(2*$H159/(1.2*($B159/3600/(PI()/4*($D159/1000)^2))^2))+10*LOG10($D159/1000)+P159</f>
        <v>#DIV/0!</v>
      </c>
      <c r="Y159" s="24" t="e">
        <f>'ModelParams Lw'!$B$3+'ModelParams Lw'!$B$4*LOG10($B159/3600/(PI()/4*($D159/1000)^2))+'ModelParams Lw'!$B$5*LOG10(2*$H159/(1.2*($B159/3600/(PI()/4*($D159/1000)^2))^2))+10*LOG10($D159/1000)+Q159</f>
        <v>#DIV/0!</v>
      </c>
      <c r="Z159" s="24" t="e">
        <f>'ModelParams Lw'!$B$3+'ModelParams Lw'!$B$4*LOG10($B159/3600/(PI()/4*($D159/1000)^2))+'ModelParams Lw'!$B$5*LOG10(2*$H159/(1.2*($B159/3600/(PI()/4*($D159/1000)^2))^2))+10*LOG10($D159/1000)+R159</f>
        <v>#DIV/0!</v>
      </c>
      <c r="AA159" s="24" t="e">
        <f>'ModelParams Lw'!$B$3+'ModelParams Lw'!$B$4*LOG10($B159/3600/(PI()/4*($D159/1000)^2))+'ModelParams Lw'!$B$5*LOG10(2*$H159/(1.2*($B159/3600/(PI()/4*($D159/1000)^2))^2))+10*LOG10($D159/1000)+S159</f>
        <v>#DIV/0!</v>
      </c>
      <c r="AB159" s="24" t="e">
        <f>10*LOG10(IF(T159="",0,POWER(10,((T159+'ModelParams Lw'!$O$4)/10))) +IF(U159="",0,POWER(10,((U159+'ModelParams Lw'!$P$4)/10))) +IF(V159="",0,POWER(10,((V159+'ModelParams Lw'!$Q$4)/10))) +IF(W159="",0,POWER(10,((W159+'ModelParams Lw'!$R$4)/10))) +IF(X159="",0,POWER(10,((X159+'ModelParams Lw'!$S$4)/10))) +IF(Y159="",0,POWER(10,((Y159+'ModelParams Lw'!$T$4)/10))) +IF(Z159="",0,POWER(10,((Z159+'ModelParams Lw'!$U$4)/10)))+IF(AA159="",0,POWER(10,((AA159+'ModelParams Lw'!$V$4)/10))))</f>
        <v>#DIV/0!</v>
      </c>
      <c r="AC159" s="24" t="e">
        <f t="shared" si="71"/>
        <v>#DIV/0!</v>
      </c>
      <c r="AD159" s="24" t="e">
        <f>(T159-'ModelParams Lw'!O$10)/'ModelParams Lw'!O$11</f>
        <v>#DIV/0!</v>
      </c>
      <c r="AE159" s="24" t="e">
        <f>(U159-'ModelParams Lw'!P$10)/'ModelParams Lw'!P$11</f>
        <v>#DIV/0!</v>
      </c>
      <c r="AF159" s="24" t="e">
        <f>(V159-'ModelParams Lw'!Q$10)/'ModelParams Lw'!Q$11</f>
        <v>#DIV/0!</v>
      </c>
      <c r="AG159" s="24" t="e">
        <f>(W159-'ModelParams Lw'!R$10)/'ModelParams Lw'!R$11</f>
        <v>#DIV/0!</v>
      </c>
      <c r="AH159" s="24" t="e">
        <f>(X159-'ModelParams Lw'!S$10)/'ModelParams Lw'!S$11</f>
        <v>#DIV/0!</v>
      </c>
      <c r="AI159" s="24" t="e">
        <f>(Y159-'ModelParams Lw'!T$10)/'ModelParams Lw'!T$11</f>
        <v>#DIV/0!</v>
      </c>
      <c r="AJ159" s="24" t="e">
        <f>(Z159-'ModelParams Lw'!U$10)/'ModelParams Lw'!U$11</f>
        <v>#DIV/0!</v>
      </c>
      <c r="AK159" s="24" t="e">
        <f>(AA159-'ModelParams Lw'!V$10)/'ModelParams Lw'!V$11</f>
        <v>#DIV/0!</v>
      </c>
      <c r="AL159" s="24" t="e">
        <f t="shared" si="72"/>
        <v>#DIV/0!</v>
      </c>
      <c r="AM159" s="24" t="e">
        <f>LOOKUP($G159,SilencerParams!$E$3:$E$98,SilencerParams!K$3:K$98)</f>
        <v>#DIV/0!</v>
      </c>
      <c r="AN159" s="24" t="e">
        <f>LOOKUP($G159,SilencerParams!$E$3:$E$98,SilencerParams!L$3:L$98)</f>
        <v>#DIV/0!</v>
      </c>
      <c r="AO159" s="24" t="e">
        <f>LOOKUP($G159,SilencerParams!$E$3:$E$98,SilencerParams!M$3:M$98)</f>
        <v>#DIV/0!</v>
      </c>
      <c r="AP159" s="24" t="e">
        <f>LOOKUP($G159,SilencerParams!$E$3:$E$98,SilencerParams!N$3:N$98)</f>
        <v>#DIV/0!</v>
      </c>
      <c r="AQ159" s="24" t="e">
        <f>LOOKUP($G159,SilencerParams!$E$3:$E$98,SilencerParams!O$3:O$98)</f>
        <v>#DIV/0!</v>
      </c>
      <c r="AR159" s="24" t="e">
        <f>LOOKUP($G159,SilencerParams!$E$3:$E$98,SilencerParams!P$3:P$98)</f>
        <v>#DIV/0!</v>
      </c>
      <c r="AS159" s="24" t="e">
        <f>LOOKUP($G159,SilencerParams!$E$3:$E$98,SilencerParams!Q$3:Q$98)</f>
        <v>#DIV/0!</v>
      </c>
      <c r="AT159" s="24" t="e">
        <f>LOOKUP($G159,SilencerParams!$E$3:$E$98,SilencerParams!R$3:R$98)</f>
        <v>#DIV/0!</v>
      </c>
      <c r="AU159" s="151" t="e">
        <f>LOOKUP($G159,SilencerParams!$E$3:$E$98,SilencerParams!S$3:S$98)</f>
        <v>#DIV/0!</v>
      </c>
      <c r="AV159" s="151" t="e">
        <f>LOOKUP($G159,SilencerParams!$E$3:$E$98,SilencerParams!T$3:T$98)</f>
        <v>#DIV/0!</v>
      </c>
      <c r="AW159" s="151" t="e">
        <f>LOOKUP($G159,SilencerParams!$E$3:$E$98,SilencerParams!U$3:U$98)</f>
        <v>#DIV/0!</v>
      </c>
      <c r="AX159" s="151" t="e">
        <f>LOOKUP($G159,SilencerParams!$E$3:$E$98,SilencerParams!V$3:V$98)</f>
        <v>#DIV/0!</v>
      </c>
      <c r="AY159" s="151" t="e">
        <f>LOOKUP($G159,SilencerParams!$E$3:$E$98,SilencerParams!W$3:W$98)</f>
        <v>#DIV/0!</v>
      </c>
      <c r="AZ159" s="151" t="e">
        <f>LOOKUP($G159,SilencerParams!$E$3:$E$98,SilencerParams!X$3:X$98)</f>
        <v>#DIV/0!</v>
      </c>
      <c r="BA159" s="151" t="e">
        <f>LOOKUP($G159,SilencerParams!$E$3:$E$98,SilencerParams!Y$3:Y$98)</f>
        <v>#DIV/0!</v>
      </c>
      <c r="BB159" s="151" t="e">
        <f>LOOKUP($G159,SilencerParams!$E$3:$E$98,SilencerParams!Z$3:Z$98)</f>
        <v>#DIV/0!</v>
      </c>
      <c r="BC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S$3:S$98)</f>
        <v>#DIV/0!</v>
      </c>
      <c r="BD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T$3:T$98)</f>
        <v>#DIV/0!</v>
      </c>
      <c r="BE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U$3:U$98)</f>
        <v>#DIV/0!</v>
      </c>
      <c r="BF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V$3:V$98)</f>
        <v>#DIV/0!</v>
      </c>
      <c r="BG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W$3:W$98)</f>
        <v>#DIV/0!</v>
      </c>
      <c r="BH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X$3:X$98)</f>
        <v>#DIV/0!</v>
      </c>
      <c r="BI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Y$3:Y$98)</f>
        <v>#DIV/0!</v>
      </c>
      <c r="BJ159" s="151" t="e">
        <f>LOOKUP(IF(MROUND($AL159,2)&lt;=$AL159,CONCATENATE($D159,IF($F159&gt;=1000,$F159,CONCATENATE(0,$F159)),CONCATENATE(0,MROUND($AL159,2)+2)),CONCATENATE($D159,IF($F159&gt;=1000,$F159,CONCATENATE(0,$F159)),CONCATENATE(0,MROUND($AL159,2)-2))),SilencerParams!$E$3:$E$98,SilencerParams!Z$3:Z$98)</f>
        <v>#DIV/0!</v>
      </c>
      <c r="BK159" s="151" t="e">
        <f>IF($AL159&lt;2,LOOKUP(CONCATENATE($D159,IF($E159&gt;=1000,$E159,CONCATENATE(0,$E159)),"02"),SilencerParams!$E$3:$E$98,SilencerParams!S$3:S$98)/(LOG10(2)-LOG10(0.0001))*(LOG10($AL159)-LOG10(0.0001)),(BC159-AU159)/(LOG10(IF(MROUND($AL159,2)&lt;=$AL159,MROUND($AL159,2)+2,MROUND($AL159,2)-2))-LOG10(MROUND($AL159,2)))*(LOG10($AL159)-LOG10(MROUND($AL159,2)))+AU159)</f>
        <v>#DIV/0!</v>
      </c>
      <c r="BL159" s="151" t="e">
        <f>IF($AL159&lt;2,LOOKUP(CONCATENATE($D159,IF($E159&gt;=1000,$E159,CONCATENATE(0,$E159)),"02"),SilencerParams!$E$3:$E$98,SilencerParams!T$3:T$98)/(LOG10(2)-LOG10(0.0001))*(LOG10($AL159)-LOG10(0.0001)),(BD159-AV159)/(LOG10(IF(MROUND($AL159,2)&lt;=$AL159,MROUND($AL159,2)+2,MROUND($AL159,2)-2))-LOG10(MROUND($AL159,2)))*(LOG10($AL159)-LOG10(MROUND($AL159,2)))+AV159)</f>
        <v>#DIV/0!</v>
      </c>
      <c r="BM159" s="151" t="e">
        <f>IF($AL159&lt;2,LOOKUP(CONCATENATE($D159,IF($E159&gt;=1000,$E159,CONCATENATE(0,$E159)),"02"),SilencerParams!$E$3:$E$98,SilencerParams!U$3:U$98)/(LOG10(2)-LOG10(0.0001))*(LOG10($AL159)-LOG10(0.0001)),(BE159-AW159)/(LOG10(IF(MROUND($AL159,2)&lt;=$AL159,MROUND($AL159,2)+2,MROUND($AL159,2)-2))-LOG10(MROUND($AL159,2)))*(LOG10($AL159)-LOG10(MROUND($AL159,2)))+AW159)</f>
        <v>#DIV/0!</v>
      </c>
      <c r="BN159" s="151" t="e">
        <f>IF($AL159&lt;2,LOOKUP(CONCATENATE($D159,IF($E159&gt;=1000,$E159,CONCATENATE(0,$E159)),"02"),SilencerParams!$E$3:$E$98,SilencerParams!V$3:V$98)/(LOG10(2)-LOG10(0.0001))*(LOG10($AL159)-LOG10(0.0001)),(BF159-AX159)/(LOG10(IF(MROUND($AL159,2)&lt;=$AL159,MROUND($AL159,2)+2,MROUND($AL159,2)-2))-LOG10(MROUND($AL159,2)))*(LOG10($AL159)-LOG10(MROUND($AL159,2)))+AX159)</f>
        <v>#DIV/0!</v>
      </c>
      <c r="BO159" s="151" t="e">
        <f>IF($AL159&lt;2,LOOKUP(CONCATENATE($D159,IF($E159&gt;=1000,$E159,CONCATENATE(0,$E159)),"02"),SilencerParams!$E$3:$E$98,SilencerParams!W$3:W$98)/(LOG10(2)-LOG10(0.0001))*(LOG10($AL159)-LOG10(0.0001)),(BG159-AY159)/(LOG10(IF(MROUND($AL159,2)&lt;=$AL159,MROUND($AL159,2)+2,MROUND($AL159,2)-2))-LOG10(MROUND($AL159,2)))*(LOG10($AL159)-LOG10(MROUND($AL159,2)))+AY159)</f>
        <v>#DIV/0!</v>
      </c>
      <c r="BP159" s="151" t="e">
        <f>IF($AL159&lt;2,LOOKUP(CONCATENATE($D159,IF($E159&gt;=1000,$E159,CONCATENATE(0,$E159)),"02"),SilencerParams!$E$3:$E$98,SilencerParams!X$3:X$98)/(LOG10(2)-LOG10(0.0001))*(LOG10($AL159)-LOG10(0.0001)),(BH159-AZ159)/(LOG10(IF(MROUND($AL159,2)&lt;=$AL159,MROUND($AL159,2)+2,MROUND($AL159,2)-2))-LOG10(MROUND($AL159,2)))*(LOG10($AL159)-LOG10(MROUND($AL159,2)))+AZ159)</f>
        <v>#DIV/0!</v>
      </c>
      <c r="BQ159" s="151" t="e">
        <f>IF($AL159&lt;2,LOOKUP(CONCATENATE($D159,IF($E159&gt;=1000,$E159,CONCATENATE(0,$E159)),"02"),SilencerParams!$E$3:$E$98,SilencerParams!Y$3:Y$98)/(LOG10(2)-LOG10(0.0001))*(LOG10($AL159)-LOG10(0.0001)),(BI159-BA159)/(LOG10(IF(MROUND($AL159,2)&lt;=$AL159,MROUND($AL159,2)+2,MROUND($AL159,2)-2))-LOG10(MROUND($AL159,2)))*(LOG10($AL159)-LOG10(MROUND($AL159,2)))+BA159)</f>
        <v>#DIV/0!</v>
      </c>
      <c r="BR159" s="151" t="e">
        <f>IF($AL159&lt;2,LOOKUP(CONCATENATE($D159,IF($E159&gt;=1000,$E159,CONCATENATE(0,$E159)),"02"),SilencerParams!$E$3:$E$98,SilencerParams!Z$3:Z$98)/(LOG10(2)-LOG10(0.0001))*(LOG10($AL159)-LOG10(0.0001)),(BJ159-BB159)/(LOG10(IF(MROUND($AL159,2)&lt;=$AL159,MROUND($AL159,2)+2,MROUND($AL159,2)-2))-LOG10(MROUND($AL159,2)))*(LOG10($AL159)-LOG10(MROUND($AL159,2)))+BB159)</f>
        <v>#DIV/0!</v>
      </c>
      <c r="BS159" s="24" t="e">
        <f t="shared" si="73"/>
        <v>#DIV/0!</v>
      </c>
      <c r="BT159" s="24" t="e">
        <f t="shared" si="74"/>
        <v>#DIV/0!</v>
      </c>
      <c r="BU159" s="24" t="e">
        <f t="shared" si="75"/>
        <v>#DIV/0!</v>
      </c>
      <c r="BV159" s="24" t="e">
        <f t="shared" si="76"/>
        <v>#DIV/0!</v>
      </c>
      <c r="BW159" s="24" t="e">
        <f t="shared" si="77"/>
        <v>#DIV/0!</v>
      </c>
      <c r="BX159" s="24" t="e">
        <f t="shared" si="78"/>
        <v>#DIV/0!</v>
      </c>
      <c r="BY159" s="24" t="e">
        <f t="shared" si="79"/>
        <v>#DIV/0!</v>
      </c>
      <c r="BZ159" s="24" t="e">
        <f t="shared" si="80"/>
        <v>#DIV/0!</v>
      </c>
      <c r="CA159" s="24" t="e">
        <f>10*LOG10(IF(BS159="",0,POWER(10,((BS159+'ModelParams Lw'!$O$4)/10))) +IF(BT159="",0,POWER(10,((BT159+'ModelParams Lw'!$P$4)/10))) +IF(BU159="",0,POWER(10,((BU159+'ModelParams Lw'!$Q$4)/10))) +IF(BV159="",0,POWER(10,((BV159+'ModelParams Lw'!$R$4)/10))) +IF(BW159="",0,POWER(10,((BW159+'ModelParams Lw'!$S$4)/10))) +IF(BX159="",0,POWER(10,((BX159+'ModelParams Lw'!$T$4)/10))) +IF(BY159="",0,POWER(10,((BY159+'ModelParams Lw'!$U$4)/10)))+IF(BZ159="",0,POWER(10,((BZ159+'ModelParams Lw'!$V$4)/10))))</f>
        <v>#DIV/0!</v>
      </c>
      <c r="CB159" s="24" t="e">
        <f t="shared" si="81"/>
        <v>#DIV/0!</v>
      </c>
      <c r="CC159" s="24" t="e">
        <f>(BS159-'ModelParams Lw'!O$10)/'ModelParams Lw'!O$11</f>
        <v>#DIV/0!</v>
      </c>
      <c r="CD159" s="24" t="e">
        <f>(BT159-'ModelParams Lw'!P$10)/'ModelParams Lw'!P$11</f>
        <v>#DIV/0!</v>
      </c>
      <c r="CE159" s="24" t="e">
        <f>(BU159-'ModelParams Lw'!Q$10)/'ModelParams Lw'!Q$11</f>
        <v>#DIV/0!</v>
      </c>
      <c r="CF159" s="24" t="e">
        <f>(BV159-'ModelParams Lw'!R$10)/'ModelParams Lw'!R$11</f>
        <v>#DIV/0!</v>
      </c>
      <c r="CG159" s="24" t="e">
        <f>(BW159-'ModelParams Lw'!S$10)/'ModelParams Lw'!S$11</f>
        <v>#DIV/0!</v>
      </c>
      <c r="CH159" s="24" t="e">
        <f>(BX159-'ModelParams Lw'!T$10)/'ModelParams Lw'!T$11</f>
        <v>#DIV/0!</v>
      </c>
      <c r="CI159" s="24" t="e">
        <f>(BY159-'ModelParams Lw'!U$10)/'ModelParams Lw'!U$11</f>
        <v>#DIV/0!</v>
      </c>
      <c r="CJ159" s="24" t="e">
        <f>(BZ159-'ModelParams Lw'!V$10)/'ModelParams Lw'!V$11</f>
        <v>#DIV/0!</v>
      </c>
      <c r="CK159" s="24">
        <f>IF(Calcul!$E164="SW",'ModelParams Lw'!C$18+'ModelParams Lw'!C$19*LOG(CK$3)+'ModelParams Lw'!C$20*(PI()/4*($D159/1000)^2),IF('ModelParams Lw'!C$21+'ModelParams Lw'!C$22*LOG(CK$3)+'ModelParams Lw'!C$23*(PI()/4*($D159/1000)^2)&lt;'ModelParams Lw'!C$18+'ModelParams Lw'!C$19*LOG(CK$3)+'ModelParams Lw'!C$20*(PI()/4*($D159/1000)^2),'ModelParams Lw'!C$18+'ModelParams Lw'!C$19*LOG(CK$3)+'ModelParams Lw'!C$20*(PI()/4*($D159/1000)^2),'ModelParams Lw'!C$21+'ModelParams Lw'!C$22*LOG(CK$3)+'ModelParams Lw'!C$23*(PI()/4*($D159/1000)^2)))</f>
        <v>31.246735224896717</v>
      </c>
      <c r="CL159" s="24">
        <f>IF(Calcul!$E164="SW",'ModelParams Lw'!D$18+'ModelParams Lw'!D$19*LOG(CL$3)+'ModelParams Lw'!D$20*(PI()/4*($D159/1000)^2),IF('ModelParams Lw'!D$21+'ModelParams Lw'!D$22*LOG(CL$3)+'ModelParams Lw'!D$23*(PI()/4*($D159/1000)^2)&lt;'ModelParams Lw'!D$18+'ModelParams Lw'!D$19*LOG(CL$3)+'ModelParams Lw'!D$20*(PI()/4*($D159/1000)^2),'ModelParams Lw'!D$18+'ModelParams Lw'!D$19*LOG(CL$3)+'ModelParams Lw'!D$20*(PI()/4*($D159/1000)^2),'ModelParams Lw'!D$21+'ModelParams Lw'!D$22*LOG(CL$3)+'ModelParams Lw'!D$23*(PI()/4*($D159/1000)^2)))</f>
        <v>39.203910379364636</v>
      </c>
      <c r="CM159" s="24">
        <f>IF(Calcul!$E164="SW",'ModelParams Lw'!E$18+'ModelParams Lw'!E$19*LOG(CM$3)+'ModelParams Lw'!E$20*(PI()/4*($D159/1000)^2),IF('ModelParams Lw'!E$21+'ModelParams Lw'!E$22*LOG(CM$3)+'ModelParams Lw'!E$23*(PI()/4*($D159/1000)^2)&lt;'ModelParams Lw'!E$18+'ModelParams Lw'!E$19*LOG(CM$3)+'ModelParams Lw'!E$20*(PI()/4*($D159/1000)^2),'ModelParams Lw'!E$18+'ModelParams Lw'!E$19*LOG(CM$3)+'ModelParams Lw'!E$20*(PI()/4*($D159/1000)^2),'ModelParams Lw'!E$21+'ModelParams Lw'!E$22*LOG(CM$3)+'ModelParams Lw'!E$23*(PI()/4*($D159/1000)^2)))</f>
        <v>38.761096154158118</v>
      </c>
      <c r="CN159" s="24">
        <f>IF(Calcul!$E164="SW",'ModelParams Lw'!F$18+'ModelParams Lw'!F$19*LOG(CN$3)+'ModelParams Lw'!F$20*(PI()/4*($D159/1000)^2),IF('ModelParams Lw'!F$21+'ModelParams Lw'!F$22*LOG(CN$3)+'ModelParams Lw'!F$23*(PI()/4*($D159/1000)^2)&lt;'ModelParams Lw'!F$18+'ModelParams Lw'!F$19*LOG(CN$3)+'ModelParams Lw'!F$20*(PI()/4*($D159/1000)^2),'ModelParams Lw'!F$18+'ModelParams Lw'!F$19*LOG(CN$3)+'ModelParams Lw'!F$20*(PI()/4*($D159/1000)^2),'ModelParams Lw'!F$21+'ModelParams Lw'!F$22*LOG(CN$3)+'ModelParams Lw'!F$23*(PI()/4*($D159/1000)^2)))</f>
        <v>42.457901012674256</v>
      </c>
      <c r="CO159" s="24">
        <f>IF(Calcul!$E164="SW",'ModelParams Lw'!G$18+'ModelParams Lw'!G$19*LOG(CO$3)+'ModelParams Lw'!G$20*(PI()/4*($D159/1000)^2),IF('ModelParams Lw'!G$21+'ModelParams Lw'!G$22*LOG(CO$3)+'ModelParams Lw'!G$23*(PI()/4*($D159/1000)^2)&lt;'ModelParams Lw'!G$18+'ModelParams Lw'!G$19*LOG(CO$3)+'ModelParams Lw'!G$20*(PI()/4*($D159/1000)^2),'ModelParams Lw'!G$18+'ModelParams Lw'!G$19*LOG(CO$3)+'ModelParams Lw'!G$20*(PI()/4*($D159/1000)^2),'ModelParams Lw'!G$21+'ModelParams Lw'!G$22*LOG(CO$3)+'ModelParams Lw'!G$23*(PI()/4*($D159/1000)^2)))</f>
        <v>39.983812335865188</v>
      </c>
      <c r="CP159" s="24">
        <f>IF(Calcul!$E164="SW",'ModelParams Lw'!H$18+'ModelParams Lw'!H$19*LOG(CP$3)+'ModelParams Lw'!H$20*(PI()/4*($D159/1000)^2),IF('ModelParams Lw'!H$21+'ModelParams Lw'!H$22*LOG(CP$3)+'ModelParams Lw'!H$23*(PI()/4*($D159/1000)^2)&lt;'ModelParams Lw'!H$18+'ModelParams Lw'!H$19*LOG(CP$3)+'ModelParams Lw'!H$20*(PI()/4*($D159/1000)^2),'ModelParams Lw'!H$18+'ModelParams Lw'!H$19*LOG(CP$3)+'ModelParams Lw'!H$20*(PI()/4*($D159/1000)^2),'ModelParams Lw'!H$21+'ModelParams Lw'!H$22*LOG(CP$3)+'ModelParams Lw'!H$23*(PI()/4*($D159/1000)^2)))</f>
        <v>40.306137042572608</v>
      </c>
      <c r="CQ159" s="24">
        <f>IF(Calcul!$E164="SW",'ModelParams Lw'!I$18+'ModelParams Lw'!I$19*LOG(CQ$3)+'ModelParams Lw'!I$20*(PI()/4*($D159/1000)^2),IF('ModelParams Lw'!I$21+'ModelParams Lw'!I$22*LOG(CQ$3)+'ModelParams Lw'!I$23*(PI()/4*($D159/1000)^2)&lt;'ModelParams Lw'!I$18+'ModelParams Lw'!I$19*LOG(CQ$3)+'ModelParams Lw'!I$20*(PI()/4*($D159/1000)^2),'ModelParams Lw'!I$18+'ModelParams Lw'!I$19*LOG(CQ$3)+'ModelParams Lw'!I$20*(PI()/4*($D159/1000)^2),'ModelParams Lw'!I$21+'ModelParams Lw'!I$22*LOG(CQ$3)+'ModelParams Lw'!I$23*(PI()/4*($D159/1000)^2)))</f>
        <v>35.604370798776131</v>
      </c>
      <c r="CR159" s="24">
        <f>IF(Calcul!$E164="SW",'ModelParams Lw'!J$18+'ModelParams Lw'!J$19*LOG(CR$3)+'ModelParams Lw'!J$20*(PI()/4*($D159/1000)^2),IF('ModelParams Lw'!J$21+'ModelParams Lw'!J$22*LOG(CR$3)+'ModelParams Lw'!J$23*(PI()/4*($D159/1000)^2)&lt;'ModelParams Lw'!J$18+'ModelParams Lw'!J$19*LOG(CR$3)+'ModelParams Lw'!J$20*(PI()/4*($D159/1000)^2),'ModelParams Lw'!J$18+'ModelParams Lw'!J$19*LOG(CR$3)+'ModelParams Lw'!J$20*(PI()/4*($D159/1000)^2),'ModelParams Lw'!J$21+'ModelParams Lw'!J$22*LOG(CR$3)+'ModelParams Lw'!J$23*(PI()/4*($D159/1000)^2)))</f>
        <v>26.405199060578074</v>
      </c>
      <c r="CS159" s="24" t="e">
        <f t="shared" si="58"/>
        <v>#DIV/0!</v>
      </c>
      <c r="CT159" s="24" t="e">
        <f t="shared" si="59"/>
        <v>#DIV/0!</v>
      </c>
      <c r="CU159" s="24" t="e">
        <f t="shared" si="60"/>
        <v>#DIV/0!</v>
      </c>
      <c r="CV159" s="24" t="e">
        <f t="shared" si="61"/>
        <v>#DIV/0!</v>
      </c>
      <c r="CW159" s="24" t="e">
        <f t="shared" si="62"/>
        <v>#DIV/0!</v>
      </c>
      <c r="CX159" s="24" t="e">
        <f t="shared" si="63"/>
        <v>#DIV/0!</v>
      </c>
      <c r="CY159" s="24" t="e">
        <f t="shared" si="64"/>
        <v>#DIV/0!</v>
      </c>
      <c r="CZ159" s="24" t="e">
        <f t="shared" si="65"/>
        <v>#DIV/0!</v>
      </c>
      <c r="DA159" s="24" t="e">
        <f>10*LOG10(IF(CS159="",0,POWER(10,((CS159+'ModelParams Lw'!$O$4)/10))) +IF(CT159="",0,POWER(10,((CT159+'ModelParams Lw'!$P$4)/10))) +IF(CU159="",0,POWER(10,((CU159+'ModelParams Lw'!$Q$4)/10))) +IF(CV159="",0,POWER(10,((CV159+'ModelParams Lw'!$R$4)/10))) +IF(CW159="",0,POWER(10,((CW159+'ModelParams Lw'!$S$4)/10))) +IF(CX159="",0,POWER(10,((CX159+'ModelParams Lw'!$T$4)/10))) +IF(CY159="",0,POWER(10,((CY159+'ModelParams Lw'!$U$4)/10)))+IF(CZ159="",0,POWER(10,((CZ159+'ModelParams Lw'!$V$4)/10))))</f>
        <v>#DIV/0!</v>
      </c>
      <c r="DB159" s="24" t="e">
        <f t="shared" si="82"/>
        <v>#DIV/0!</v>
      </c>
      <c r="DC159" s="24" t="e">
        <f>(CS159-'ModelParams Lw'!$O$10)/'ModelParams Lw'!$O$11</f>
        <v>#DIV/0!</v>
      </c>
      <c r="DD159" s="24" t="e">
        <f>(CT159-'ModelParams Lw'!$P$10)/'ModelParams Lw'!$P$11</f>
        <v>#DIV/0!</v>
      </c>
      <c r="DE159" s="24" t="e">
        <f>(CU159-'ModelParams Lw'!$Q$10)/'ModelParams Lw'!$Q$11</f>
        <v>#DIV/0!</v>
      </c>
      <c r="DF159" s="24" t="e">
        <f>(CV159-'ModelParams Lw'!$R$10)/'ModelParams Lw'!$R$11</f>
        <v>#DIV/0!</v>
      </c>
      <c r="DG159" s="24" t="e">
        <f>(CW159-'ModelParams Lw'!$S$10)/'ModelParams Lw'!$S$11</f>
        <v>#DIV/0!</v>
      </c>
      <c r="DH159" s="24" t="e">
        <f>(CX159-'ModelParams Lw'!$T$10)/'ModelParams Lw'!$T$11</f>
        <v>#DIV/0!</v>
      </c>
      <c r="DI159" s="24" t="e">
        <f>(CY159-'ModelParams Lw'!$U$10)/'ModelParams Lw'!$U$11</f>
        <v>#DIV/0!</v>
      </c>
      <c r="DJ159" s="24" t="e">
        <f>(CZ159-'ModelParams Lw'!$V$10)/'ModelParams Lw'!$V$11</f>
        <v>#DIV/0!</v>
      </c>
    </row>
    <row r="160" spans="1:114">
      <c r="A160" s="12">
        <f>Calcul!B162</f>
        <v>0</v>
      </c>
      <c r="B160" s="12">
        <f t="shared" si="66"/>
        <v>0</v>
      </c>
      <c r="C160" s="12">
        <f>Calcul!C162</f>
        <v>0</v>
      </c>
      <c r="D160" s="12">
        <f>Calcul!D165</f>
        <v>0</v>
      </c>
      <c r="E160" s="12">
        <f t="shared" si="67"/>
        <v>400</v>
      </c>
      <c r="F160" s="12">
        <f t="shared" si="68"/>
        <v>900</v>
      </c>
      <c r="G160" s="12" t="e">
        <f t="shared" si="69"/>
        <v>#DIV/0!</v>
      </c>
      <c r="H160" s="24" t="e">
        <f t="shared" si="70"/>
        <v>#DIV/0!</v>
      </c>
      <c r="I160" s="24">
        <f>'ModelParams Lw'!$B$6*EXP('ModelParams Lw'!$C$6*D160)</f>
        <v>-0.98585217513044054</v>
      </c>
      <c r="J160" s="24">
        <f>'ModelParams Lw'!$B$7*D160^2+'ModelParams Lw'!$C$7*D160+'ModelParams Lw'!$D$7</f>
        <v>-7.1</v>
      </c>
      <c r="K160" s="24">
        <f>'ModelParams Lw'!$B$8*D160^2+'ModelParams Lw'!$C$8*D160+'ModelParams Lw'!$D$8</f>
        <v>46.485999999999997</v>
      </c>
      <c r="L160" s="21" t="e">
        <f t="shared" si="83"/>
        <v>#DIV/0!</v>
      </c>
      <c r="M160" s="21" t="e">
        <f t="shared" si="84"/>
        <v>#DIV/0!</v>
      </c>
      <c r="N160" s="21" t="e">
        <f t="shared" si="84"/>
        <v>#DIV/0!</v>
      </c>
      <c r="O160" s="21" t="e">
        <f t="shared" si="84"/>
        <v>#DIV/0!</v>
      </c>
      <c r="P160" s="21" t="e">
        <f t="shared" si="84"/>
        <v>#DIV/0!</v>
      </c>
      <c r="Q160" s="21" t="e">
        <f t="shared" si="84"/>
        <v>#DIV/0!</v>
      </c>
      <c r="R160" s="21" t="e">
        <f t="shared" si="84"/>
        <v>#DIV/0!</v>
      </c>
      <c r="S160" s="21" t="e">
        <f t="shared" si="84"/>
        <v>#DIV/0!</v>
      </c>
      <c r="T160" s="24" t="e">
        <f>'ModelParams Lw'!$B$3+'ModelParams Lw'!$B$4*LOG10($B160/3600/(PI()/4*($D160/1000)^2))+'ModelParams Lw'!$B$5*LOG10(2*$H160/(1.2*($B160/3600/(PI()/4*($D160/1000)^2))^2))+10*LOG10($D160/1000)+L160</f>
        <v>#DIV/0!</v>
      </c>
      <c r="U160" s="24" t="e">
        <f>'ModelParams Lw'!$B$3+'ModelParams Lw'!$B$4*LOG10($B160/3600/(PI()/4*($D160/1000)^2))+'ModelParams Lw'!$B$5*LOG10(2*$H160/(1.2*($B160/3600/(PI()/4*($D160/1000)^2))^2))+10*LOG10($D160/1000)+M160</f>
        <v>#DIV/0!</v>
      </c>
      <c r="V160" s="24" t="e">
        <f>'ModelParams Lw'!$B$3+'ModelParams Lw'!$B$4*LOG10($B160/3600/(PI()/4*($D160/1000)^2))+'ModelParams Lw'!$B$5*LOG10(2*$H160/(1.2*($B160/3600/(PI()/4*($D160/1000)^2))^2))+10*LOG10($D160/1000)+N160</f>
        <v>#DIV/0!</v>
      </c>
      <c r="W160" s="24" t="e">
        <f>'ModelParams Lw'!$B$3+'ModelParams Lw'!$B$4*LOG10($B160/3600/(PI()/4*($D160/1000)^2))+'ModelParams Lw'!$B$5*LOG10(2*$H160/(1.2*($B160/3600/(PI()/4*($D160/1000)^2))^2))+10*LOG10($D160/1000)+O160</f>
        <v>#DIV/0!</v>
      </c>
      <c r="X160" s="24" t="e">
        <f>'ModelParams Lw'!$B$3+'ModelParams Lw'!$B$4*LOG10($B160/3600/(PI()/4*($D160/1000)^2))+'ModelParams Lw'!$B$5*LOG10(2*$H160/(1.2*($B160/3600/(PI()/4*($D160/1000)^2))^2))+10*LOG10($D160/1000)+P160</f>
        <v>#DIV/0!</v>
      </c>
      <c r="Y160" s="24" t="e">
        <f>'ModelParams Lw'!$B$3+'ModelParams Lw'!$B$4*LOG10($B160/3600/(PI()/4*($D160/1000)^2))+'ModelParams Lw'!$B$5*LOG10(2*$H160/(1.2*($B160/3600/(PI()/4*($D160/1000)^2))^2))+10*LOG10($D160/1000)+Q160</f>
        <v>#DIV/0!</v>
      </c>
      <c r="Z160" s="24" t="e">
        <f>'ModelParams Lw'!$B$3+'ModelParams Lw'!$B$4*LOG10($B160/3600/(PI()/4*($D160/1000)^2))+'ModelParams Lw'!$B$5*LOG10(2*$H160/(1.2*($B160/3600/(PI()/4*($D160/1000)^2))^2))+10*LOG10($D160/1000)+R160</f>
        <v>#DIV/0!</v>
      </c>
      <c r="AA160" s="24" t="e">
        <f>'ModelParams Lw'!$B$3+'ModelParams Lw'!$B$4*LOG10($B160/3600/(PI()/4*($D160/1000)^2))+'ModelParams Lw'!$B$5*LOG10(2*$H160/(1.2*($B160/3600/(PI()/4*($D160/1000)^2))^2))+10*LOG10($D160/1000)+S160</f>
        <v>#DIV/0!</v>
      </c>
      <c r="AB160" s="24" t="e">
        <f>10*LOG10(IF(T160="",0,POWER(10,((T160+'ModelParams Lw'!$O$4)/10))) +IF(U160="",0,POWER(10,((U160+'ModelParams Lw'!$P$4)/10))) +IF(V160="",0,POWER(10,((V160+'ModelParams Lw'!$Q$4)/10))) +IF(W160="",0,POWER(10,((W160+'ModelParams Lw'!$R$4)/10))) +IF(X160="",0,POWER(10,((X160+'ModelParams Lw'!$S$4)/10))) +IF(Y160="",0,POWER(10,((Y160+'ModelParams Lw'!$T$4)/10))) +IF(Z160="",0,POWER(10,((Z160+'ModelParams Lw'!$U$4)/10)))+IF(AA160="",0,POWER(10,((AA160+'ModelParams Lw'!$V$4)/10))))</f>
        <v>#DIV/0!</v>
      </c>
      <c r="AC160" s="24" t="e">
        <f t="shared" si="71"/>
        <v>#DIV/0!</v>
      </c>
      <c r="AD160" s="24" t="e">
        <f>(T160-'ModelParams Lw'!O$10)/'ModelParams Lw'!O$11</f>
        <v>#DIV/0!</v>
      </c>
      <c r="AE160" s="24" t="e">
        <f>(U160-'ModelParams Lw'!P$10)/'ModelParams Lw'!P$11</f>
        <v>#DIV/0!</v>
      </c>
      <c r="AF160" s="24" t="e">
        <f>(V160-'ModelParams Lw'!Q$10)/'ModelParams Lw'!Q$11</f>
        <v>#DIV/0!</v>
      </c>
      <c r="AG160" s="24" t="e">
        <f>(W160-'ModelParams Lw'!R$10)/'ModelParams Lw'!R$11</f>
        <v>#DIV/0!</v>
      </c>
      <c r="AH160" s="24" t="e">
        <f>(X160-'ModelParams Lw'!S$10)/'ModelParams Lw'!S$11</f>
        <v>#DIV/0!</v>
      </c>
      <c r="AI160" s="24" t="e">
        <f>(Y160-'ModelParams Lw'!T$10)/'ModelParams Lw'!T$11</f>
        <v>#DIV/0!</v>
      </c>
      <c r="AJ160" s="24" t="e">
        <f>(Z160-'ModelParams Lw'!U$10)/'ModelParams Lw'!U$11</f>
        <v>#DIV/0!</v>
      </c>
      <c r="AK160" s="24" t="e">
        <f>(AA160-'ModelParams Lw'!V$10)/'ModelParams Lw'!V$11</f>
        <v>#DIV/0!</v>
      </c>
      <c r="AL160" s="24" t="e">
        <f t="shared" si="72"/>
        <v>#DIV/0!</v>
      </c>
      <c r="AM160" s="24" t="e">
        <f>LOOKUP($G160,SilencerParams!$E$3:$E$98,SilencerParams!K$3:K$98)</f>
        <v>#DIV/0!</v>
      </c>
      <c r="AN160" s="24" t="e">
        <f>LOOKUP($G160,SilencerParams!$E$3:$E$98,SilencerParams!L$3:L$98)</f>
        <v>#DIV/0!</v>
      </c>
      <c r="AO160" s="24" t="e">
        <f>LOOKUP($G160,SilencerParams!$E$3:$E$98,SilencerParams!M$3:M$98)</f>
        <v>#DIV/0!</v>
      </c>
      <c r="AP160" s="24" t="e">
        <f>LOOKUP($G160,SilencerParams!$E$3:$E$98,SilencerParams!N$3:N$98)</f>
        <v>#DIV/0!</v>
      </c>
      <c r="AQ160" s="24" t="e">
        <f>LOOKUP($G160,SilencerParams!$E$3:$E$98,SilencerParams!O$3:O$98)</f>
        <v>#DIV/0!</v>
      </c>
      <c r="AR160" s="24" t="e">
        <f>LOOKUP($G160,SilencerParams!$E$3:$E$98,SilencerParams!P$3:P$98)</f>
        <v>#DIV/0!</v>
      </c>
      <c r="AS160" s="24" t="e">
        <f>LOOKUP($G160,SilencerParams!$E$3:$E$98,SilencerParams!Q$3:Q$98)</f>
        <v>#DIV/0!</v>
      </c>
      <c r="AT160" s="24" t="e">
        <f>LOOKUP($G160,SilencerParams!$E$3:$E$98,SilencerParams!R$3:R$98)</f>
        <v>#DIV/0!</v>
      </c>
      <c r="AU160" s="151" t="e">
        <f>LOOKUP($G160,SilencerParams!$E$3:$E$98,SilencerParams!S$3:S$98)</f>
        <v>#DIV/0!</v>
      </c>
      <c r="AV160" s="151" t="e">
        <f>LOOKUP($G160,SilencerParams!$E$3:$E$98,SilencerParams!T$3:T$98)</f>
        <v>#DIV/0!</v>
      </c>
      <c r="AW160" s="151" t="e">
        <f>LOOKUP($G160,SilencerParams!$E$3:$E$98,SilencerParams!U$3:U$98)</f>
        <v>#DIV/0!</v>
      </c>
      <c r="AX160" s="151" t="e">
        <f>LOOKUP($G160,SilencerParams!$E$3:$E$98,SilencerParams!V$3:V$98)</f>
        <v>#DIV/0!</v>
      </c>
      <c r="AY160" s="151" t="e">
        <f>LOOKUP($G160,SilencerParams!$E$3:$E$98,SilencerParams!W$3:W$98)</f>
        <v>#DIV/0!</v>
      </c>
      <c r="AZ160" s="151" t="e">
        <f>LOOKUP($G160,SilencerParams!$E$3:$E$98,SilencerParams!X$3:X$98)</f>
        <v>#DIV/0!</v>
      </c>
      <c r="BA160" s="151" t="e">
        <f>LOOKUP($G160,SilencerParams!$E$3:$E$98,SilencerParams!Y$3:Y$98)</f>
        <v>#DIV/0!</v>
      </c>
      <c r="BB160" s="151" t="e">
        <f>LOOKUP($G160,SilencerParams!$E$3:$E$98,SilencerParams!Z$3:Z$98)</f>
        <v>#DIV/0!</v>
      </c>
      <c r="BC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S$3:S$98)</f>
        <v>#DIV/0!</v>
      </c>
      <c r="BD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T$3:T$98)</f>
        <v>#DIV/0!</v>
      </c>
      <c r="BE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U$3:U$98)</f>
        <v>#DIV/0!</v>
      </c>
      <c r="BF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V$3:V$98)</f>
        <v>#DIV/0!</v>
      </c>
      <c r="BG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W$3:W$98)</f>
        <v>#DIV/0!</v>
      </c>
      <c r="BH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X$3:X$98)</f>
        <v>#DIV/0!</v>
      </c>
      <c r="BI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Y$3:Y$98)</f>
        <v>#DIV/0!</v>
      </c>
      <c r="BJ160" s="151" t="e">
        <f>LOOKUP(IF(MROUND($AL160,2)&lt;=$AL160,CONCATENATE($D160,IF($F160&gt;=1000,$F160,CONCATENATE(0,$F160)),CONCATENATE(0,MROUND($AL160,2)+2)),CONCATENATE($D160,IF($F160&gt;=1000,$F160,CONCATENATE(0,$F160)),CONCATENATE(0,MROUND($AL160,2)-2))),SilencerParams!$E$3:$E$98,SilencerParams!Z$3:Z$98)</f>
        <v>#DIV/0!</v>
      </c>
      <c r="BK160" s="151" t="e">
        <f>IF($AL160&lt;2,LOOKUP(CONCATENATE($D160,IF($E160&gt;=1000,$E160,CONCATENATE(0,$E160)),"02"),SilencerParams!$E$3:$E$98,SilencerParams!S$3:S$98)/(LOG10(2)-LOG10(0.0001))*(LOG10($AL160)-LOG10(0.0001)),(BC160-AU160)/(LOG10(IF(MROUND($AL160,2)&lt;=$AL160,MROUND($AL160,2)+2,MROUND($AL160,2)-2))-LOG10(MROUND($AL160,2)))*(LOG10($AL160)-LOG10(MROUND($AL160,2)))+AU160)</f>
        <v>#DIV/0!</v>
      </c>
      <c r="BL160" s="151" t="e">
        <f>IF($AL160&lt;2,LOOKUP(CONCATENATE($D160,IF($E160&gt;=1000,$E160,CONCATENATE(0,$E160)),"02"),SilencerParams!$E$3:$E$98,SilencerParams!T$3:T$98)/(LOG10(2)-LOG10(0.0001))*(LOG10($AL160)-LOG10(0.0001)),(BD160-AV160)/(LOG10(IF(MROUND($AL160,2)&lt;=$AL160,MROUND($AL160,2)+2,MROUND($AL160,2)-2))-LOG10(MROUND($AL160,2)))*(LOG10($AL160)-LOG10(MROUND($AL160,2)))+AV160)</f>
        <v>#DIV/0!</v>
      </c>
      <c r="BM160" s="151" t="e">
        <f>IF($AL160&lt;2,LOOKUP(CONCATENATE($D160,IF($E160&gt;=1000,$E160,CONCATENATE(0,$E160)),"02"),SilencerParams!$E$3:$E$98,SilencerParams!U$3:U$98)/(LOG10(2)-LOG10(0.0001))*(LOG10($AL160)-LOG10(0.0001)),(BE160-AW160)/(LOG10(IF(MROUND($AL160,2)&lt;=$AL160,MROUND($AL160,2)+2,MROUND($AL160,2)-2))-LOG10(MROUND($AL160,2)))*(LOG10($AL160)-LOG10(MROUND($AL160,2)))+AW160)</f>
        <v>#DIV/0!</v>
      </c>
      <c r="BN160" s="151" t="e">
        <f>IF($AL160&lt;2,LOOKUP(CONCATENATE($D160,IF($E160&gt;=1000,$E160,CONCATENATE(0,$E160)),"02"),SilencerParams!$E$3:$E$98,SilencerParams!V$3:V$98)/(LOG10(2)-LOG10(0.0001))*(LOG10($AL160)-LOG10(0.0001)),(BF160-AX160)/(LOG10(IF(MROUND($AL160,2)&lt;=$AL160,MROUND($AL160,2)+2,MROUND($AL160,2)-2))-LOG10(MROUND($AL160,2)))*(LOG10($AL160)-LOG10(MROUND($AL160,2)))+AX160)</f>
        <v>#DIV/0!</v>
      </c>
      <c r="BO160" s="151" t="e">
        <f>IF($AL160&lt;2,LOOKUP(CONCATENATE($D160,IF($E160&gt;=1000,$E160,CONCATENATE(0,$E160)),"02"),SilencerParams!$E$3:$E$98,SilencerParams!W$3:W$98)/(LOG10(2)-LOG10(0.0001))*(LOG10($AL160)-LOG10(0.0001)),(BG160-AY160)/(LOG10(IF(MROUND($AL160,2)&lt;=$AL160,MROUND($AL160,2)+2,MROUND($AL160,2)-2))-LOG10(MROUND($AL160,2)))*(LOG10($AL160)-LOG10(MROUND($AL160,2)))+AY160)</f>
        <v>#DIV/0!</v>
      </c>
      <c r="BP160" s="151" t="e">
        <f>IF($AL160&lt;2,LOOKUP(CONCATENATE($D160,IF($E160&gt;=1000,$E160,CONCATENATE(0,$E160)),"02"),SilencerParams!$E$3:$E$98,SilencerParams!X$3:X$98)/(LOG10(2)-LOG10(0.0001))*(LOG10($AL160)-LOG10(0.0001)),(BH160-AZ160)/(LOG10(IF(MROUND($AL160,2)&lt;=$AL160,MROUND($AL160,2)+2,MROUND($AL160,2)-2))-LOG10(MROUND($AL160,2)))*(LOG10($AL160)-LOG10(MROUND($AL160,2)))+AZ160)</f>
        <v>#DIV/0!</v>
      </c>
      <c r="BQ160" s="151" t="e">
        <f>IF($AL160&lt;2,LOOKUP(CONCATENATE($D160,IF($E160&gt;=1000,$E160,CONCATENATE(0,$E160)),"02"),SilencerParams!$E$3:$E$98,SilencerParams!Y$3:Y$98)/(LOG10(2)-LOG10(0.0001))*(LOG10($AL160)-LOG10(0.0001)),(BI160-BA160)/(LOG10(IF(MROUND($AL160,2)&lt;=$AL160,MROUND($AL160,2)+2,MROUND($AL160,2)-2))-LOG10(MROUND($AL160,2)))*(LOG10($AL160)-LOG10(MROUND($AL160,2)))+BA160)</f>
        <v>#DIV/0!</v>
      </c>
      <c r="BR160" s="151" t="e">
        <f>IF($AL160&lt;2,LOOKUP(CONCATENATE($D160,IF($E160&gt;=1000,$E160,CONCATENATE(0,$E160)),"02"),SilencerParams!$E$3:$E$98,SilencerParams!Z$3:Z$98)/(LOG10(2)-LOG10(0.0001))*(LOG10($AL160)-LOG10(0.0001)),(BJ160-BB160)/(LOG10(IF(MROUND($AL160,2)&lt;=$AL160,MROUND($AL160,2)+2,MROUND($AL160,2)-2))-LOG10(MROUND($AL160,2)))*(LOG10($AL160)-LOG10(MROUND($AL160,2)))+BB160)</f>
        <v>#DIV/0!</v>
      </c>
      <c r="BS160" s="24" t="e">
        <f t="shared" si="73"/>
        <v>#DIV/0!</v>
      </c>
      <c r="BT160" s="24" t="e">
        <f t="shared" si="74"/>
        <v>#DIV/0!</v>
      </c>
      <c r="BU160" s="24" t="e">
        <f t="shared" si="75"/>
        <v>#DIV/0!</v>
      </c>
      <c r="BV160" s="24" t="e">
        <f t="shared" si="76"/>
        <v>#DIV/0!</v>
      </c>
      <c r="BW160" s="24" t="e">
        <f t="shared" si="77"/>
        <v>#DIV/0!</v>
      </c>
      <c r="BX160" s="24" t="e">
        <f t="shared" si="78"/>
        <v>#DIV/0!</v>
      </c>
      <c r="BY160" s="24" t="e">
        <f t="shared" si="79"/>
        <v>#DIV/0!</v>
      </c>
      <c r="BZ160" s="24" t="e">
        <f t="shared" si="80"/>
        <v>#DIV/0!</v>
      </c>
      <c r="CA160" s="24" t="e">
        <f>10*LOG10(IF(BS160="",0,POWER(10,((BS160+'ModelParams Lw'!$O$4)/10))) +IF(BT160="",0,POWER(10,((BT160+'ModelParams Lw'!$P$4)/10))) +IF(BU160="",0,POWER(10,((BU160+'ModelParams Lw'!$Q$4)/10))) +IF(BV160="",0,POWER(10,((BV160+'ModelParams Lw'!$R$4)/10))) +IF(BW160="",0,POWER(10,((BW160+'ModelParams Lw'!$S$4)/10))) +IF(BX160="",0,POWER(10,((BX160+'ModelParams Lw'!$T$4)/10))) +IF(BY160="",0,POWER(10,((BY160+'ModelParams Lw'!$U$4)/10)))+IF(BZ160="",0,POWER(10,((BZ160+'ModelParams Lw'!$V$4)/10))))</f>
        <v>#DIV/0!</v>
      </c>
      <c r="CB160" s="24" t="e">
        <f t="shared" si="81"/>
        <v>#DIV/0!</v>
      </c>
      <c r="CC160" s="24" t="e">
        <f>(BS160-'ModelParams Lw'!O$10)/'ModelParams Lw'!O$11</f>
        <v>#DIV/0!</v>
      </c>
      <c r="CD160" s="24" t="e">
        <f>(BT160-'ModelParams Lw'!P$10)/'ModelParams Lw'!P$11</f>
        <v>#DIV/0!</v>
      </c>
      <c r="CE160" s="24" t="e">
        <f>(BU160-'ModelParams Lw'!Q$10)/'ModelParams Lw'!Q$11</f>
        <v>#DIV/0!</v>
      </c>
      <c r="CF160" s="24" t="e">
        <f>(BV160-'ModelParams Lw'!R$10)/'ModelParams Lw'!R$11</f>
        <v>#DIV/0!</v>
      </c>
      <c r="CG160" s="24" t="e">
        <f>(BW160-'ModelParams Lw'!S$10)/'ModelParams Lw'!S$11</f>
        <v>#DIV/0!</v>
      </c>
      <c r="CH160" s="24" t="e">
        <f>(BX160-'ModelParams Lw'!T$10)/'ModelParams Lw'!T$11</f>
        <v>#DIV/0!</v>
      </c>
      <c r="CI160" s="24" t="e">
        <f>(BY160-'ModelParams Lw'!U$10)/'ModelParams Lw'!U$11</f>
        <v>#DIV/0!</v>
      </c>
      <c r="CJ160" s="24" t="e">
        <f>(BZ160-'ModelParams Lw'!V$10)/'ModelParams Lw'!V$11</f>
        <v>#DIV/0!</v>
      </c>
      <c r="CK160" s="24">
        <f>IF(Calcul!$E165="SW",'ModelParams Lw'!C$18+'ModelParams Lw'!C$19*LOG(CK$3)+'ModelParams Lw'!C$20*(PI()/4*($D160/1000)^2),IF('ModelParams Lw'!C$21+'ModelParams Lw'!C$22*LOG(CK$3)+'ModelParams Lw'!C$23*(PI()/4*($D160/1000)^2)&lt;'ModelParams Lw'!C$18+'ModelParams Lw'!C$19*LOG(CK$3)+'ModelParams Lw'!C$20*(PI()/4*($D160/1000)^2),'ModelParams Lw'!C$18+'ModelParams Lw'!C$19*LOG(CK$3)+'ModelParams Lw'!C$20*(PI()/4*($D160/1000)^2),'ModelParams Lw'!C$21+'ModelParams Lw'!C$22*LOG(CK$3)+'ModelParams Lw'!C$23*(PI()/4*($D160/1000)^2)))</f>
        <v>31.246735224896717</v>
      </c>
      <c r="CL160" s="24">
        <f>IF(Calcul!$E165="SW",'ModelParams Lw'!D$18+'ModelParams Lw'!D$19*LOG(CL$3)+'ModelParams Lw'!D$20*(PI()/4*($D160/1000)^2),IF('ModelParams Lw'!D$21+'ModelParams Lw'!D$22*LOG(CL$3)+'ModelParams Lw'!D$23*(PI()/4*($D160/1000)^2)&lt;'ModelParams Lw'!D$18+'ModelParams Lw'!D$19*LOG(CL$3)+'ModelParams Lw'!D$20*(PI()/4*($D160/1000)^2),'ModelParams Lw'!D$18+'ModelParams Lw'!D$19*LOG(CL$3)+'ModelParams Lw'!D$20*(PI()/4*($D160/1000)^2),'ModelParams Lw'!D$21+'ModelParams Lw'!D$22*LOG(CL$3)+'ModelParams Lw'!D$23*(PI()/4*($D160/1000)^2)))</f>
        <v>39.203910379364636</v>
      </c>
      <c r="CM160" s="24">
        <f>IF(Calcul!$E165="SW",'ModelParams Lw'!E$18+'ModelParams Lw'!E$19*LOG(CM$3)+'ModelParams Lw'!E$20*(PI()/4*($D160/1000)^2),IF('ModelParams Lw'!E$21+'ModelParams Lw'!E$22*LOG(CM$3)+'ModelParams Lw'!E$23*(PI()/4*($D160/1000)^2)&lt;'ModelParams Lw'!E$18+'ModelParams Lw'!E$19*LOG(CM$3)+'ModelParams Lw'!E$20*(PI()/4*($D160/1000)^2),'ModelParams Lw'!E$18+'ModelParams Lw'!E$19*LOG(CM$3)+'ModelParams Lw'!E$20*(PI()/4*($D160/1000)^2),'ModelParams Lw'!E$21+'ModelParams Lw'!E$22*LOG(CM$3)+'ModelParams Lw'!E$23*(PI()/4*($D160/1000)^2)))</f>
        <v>38.761096154158118</v>
      </c>
      <c r="CN160" s="24">
        <f>IF(Calcul!$E165="SW",'ModelParams Lw'!F$18+'ModelParams Lw'!F$19*LOG(CN$3)+'ModelParams Lw'!F$20*(PI()/4*($D160/1000)^2),IF('ModelParams Lw'!F$21+'ModelParams Lw'!F$22*LOG(CN$3)+'ModelParams Lw'!F$23*(PI()/4*($D160/1000)^2)&lt;'ModelParams Lw'!F$18+'ModelParams Lw'!F$19*LOG(CN$3)+'ModelParams Lw'!F$20*(PI()/4*($D160/1000)^2),'ModelParams Lw'!F$18+'ModelParams Lw'!F$19*LOG(CN$3)+'ModelParams Lw'!F$20*(PI()/4*($D160/1000)^2),'ModelParams Lw'!F$21+'ModelParams Lw'!F$22*LOG(CN$3)+'ModelParams Lw'!F$23*(PI()/4*($D160/1000)^2)))</f>
        <v>42.457901012674256</v>
      </c>
      <c r="CO160" s="24">
        <f>IF(Calcul!$E165="SW",'ModelParams Lw'!G$18+'ModelParams Lw'!G$19*LOG(CO$3)+'ModelParams Lw'!G$20*(PI()/4*($D160/1000)^2),IF('ModelParams Lw'!G$21+'ModelParams Lw'!G$22*LOG(CO$3)+'ModelParams Lw'!G$23*(PI()/4*($D160/1000)^2)&lt;'ModelParams Lw'!G$18+'ModelParams Lw'!G$19*LOG(CO$3)+'ModelParams Lw'!G$20*(PI()/4*($D160/1000)^2),'ModelParams Lw'!G$18+'ModelParams Lw'!G$19*LOG(CO$3)+'ModelParams Lw'!G$20*(PI()/4*($D160/1000)^2),'ModelParams Lw'!G$21+'ModelParams Lw'!G$22*LOG(CO$3)+'ModelParams Lw'!G$23*(PI()/4*($D160/1000)^2)))</f>
        <v>39.983812335865188</v>
      </c>
      <c r="CP160" s="24">
        <f>IF(Calcul!$E165="SW",'ModelParams Lw'!H$18+'ModelParams Lw'!H$19*LOG(CP$3)+'ModelParams Lw'!H$20*(PI()/4*($D160/1000)^2),IF('ModelParams Lw'!H$21+'ModelParams Lw'!H$22*LOG(CP$3)+'ModelParams Lw'!H$23*(PI()/4*($D160/1000)^2)&lt;'ModelParams Lw'!H$18+'ModelParams Lw'!H$19*LOG(CP$3)+'ModelParams Lw'!H$20*(PI()/4*($D160/1000)^2),'ModelParams Lw'!H$18+'ModelParams Lw'!H$19*LOG(CP$3)+'ModelParams Lw'!H$20*(PI()/4*($D160/1000)^2),'ModelParams Lw'!H$21+'ModelParams Lw'!H$22*LOG(CP$3)+'ModelParams Lw'!H$23*(PI()/4*($D160/1000)^2)))</f>
        <v>40.306137042572608</v>
      </c>
      <c r="CQ160" s="24">
        <f>IF(Calcul!$E165="SW",'ModelParams Lw'!I$18+'ModelParams Lw'!I$19*LOG(CQ$3)+'ModelParams Lw'!I$20*(PI()/4*($D160/1000)^2),IF('ModelParams Lw'!I$21+'ModelParams Lw'!I$22*LOG(CQ$3)+'ModelParams Lw'!I$23*(PI()/4*($D160/1000)^2)&lt;'ModelParams Lw'!I$18+'ModelParams Lw'!I$19*LOG(CQ$3)+'ModelParams Lw'!I$20*(PI()/4*($D160/1000)^2),'ModelParams Lw'!I$18+'ModelParams Lw'!I$19*LOG(CQ$3)+'ModelParams Lw'!I$20*(PI()/4*($D160/1000)^2),'ModelParams Lw'!I$21+'ModelParams Lw'!I$22*LOG(CQ$3)+'ModelParams Lw'!I$23*(PI()/4*($D160/1000)^2)))</f>
        <v>35.604370798776131</v>
      </c>
      <c r="CR160" s="24">
        <f>IF(Calcul!$E165="SW",'ModelParams Lw'!J$18+'ModelParams Lw'!J$19*LOG(CR$3)+'ModelParams Lw'!J$20*(PI()/4*($D160/1000)^2),IF('ModelParams Lw'!J$21+'ModelParams Lw'!J$22*LOG(CR$3)+'ModelParams Lw'!J$23*(PI()/4*($D160/1000)^2)&lt;'ModelParams Lw'!J$18+'ModelParams Lw'!J$19*LOG(CR$3)+'ModelParams Lw'!J$20*(PI()/4*($D160/1000)^2),'ModelParams Lw'!J$18+'ModelParams Lw'!J$19*LOG(CR$3)+'ModelParams Lw'!J$20*(PI()/4*($D160/1000)^2),'ModelParams Lw'!J$21+'ModelParams Lw'!J$22*LOG(CR$3)+'ModelParams Lw'!J$23*(PI()/4*($D160/1000)^2)))</f>
        <v>26.405199060578074</v>
      </c>
      <c r="CS160" s="24" t="e">
        <f t="shared" si="58"/>
        <v>#DIV/0!</v>
      </c>
      <c r="CT160" s="24" t="e">
        <f t="shared" si="59"/>
        <v>#DIV/0!</v>
      </c>
      <c r="CU160" s="24" t="e">
        <f t="shared" si="60"/>
        <v>#DIV/0!</v>
      </c>
      <c r="CV160" s="24" t="e">
        <f t="shared" si="61"/>
        <v>#DIV/0!</v>
      </c>
      <c r="CW160" s="24" t="e">
        <f t="shared" si="62"/>
        <v>#DIV/0!</v>
      </c>
      <c r="CX160" s="24" t="e">
        <f t="shared" si="63"/>
        <v>#DIV/0!</v>
      </c>
      <c r="CY160" s="24" t="e">
        <f t="shared" si="64"/>
        <v>#DIV/0!</v>
      </c>
      <c r="CZ160" s="24" t="e">
        <f t="shared" si="65"/>
        <v>#DIV/0!</v>
      </c>
      <c r="DA160" s="24" t="e">
        <f>10*LOG10(IF(CS160="",0,POWER(10,((CS160+'ModelParams Lw'!$O$4)/10))) +IF(CT160="",0,POWER(10,((CT160+'ModelParams Lw'!$P$4)/10))) +IF(CU160="",0,POWER(10,((CU160+'ModelParams Lw'!$Q$4)/10))) +IF(CV160="",0,POWER(10,((CV160+'ModelParams Lw'!$R$4)/10))) +IF(CW160="",0,POWER(10,((CW160+'ModelParams Lw'!$S$4)/10))) +IF(CX160="",0,POWER(10,((CX160+'ModelParams Lw'!$T$4)/10))) +IF(CY160="",0,POWER(10,((CY160+'ModelParams Lw'!$U$4)/10)))+IF(CZ160="",0,POWER(10,((CZ160+'ModelParams Lw'!$V$4)/10))))</f>
        <v>#DIV/0!</v>
      </c>
      <c r="DB160" s="24" t="e">
        <f t="shared" si="82"/>
        <v>#DIV/0!</v>
      </c>
      <c r="DC160" s="24" t="e">
        <f>(CS160-'ModelParams Lw'!$O$10)/'ModelParams Lw'!$O$11</f>
        <v>#DIV/0!</v>
      </c>
      <c r="DD160" s="24" t="e">
        <f>(CT160-'ModelParams Lw'!$P$10)/'ModelParams Lw'!$P$11</f>
        <v>#DIV/0!</v>
      </c>
      <c r="DE160" s="24" t="e">
        <f>(CU160-'ModelParams Lw'!$Q$10)/'ModelParams Lw'!$Q$11</f>
        <v>#DIV/0!</v>
      </c>
      <c r="DF160" s="24" t="e">
        <f>(CV160-'ModelParams Lw'!$R$10)/'ModelParams Lw'!$R$11</f>
        <v>#DIV/0!</v>
      </c>
      <c r="DG160" s="24" t="e">
        <f>(CW160-'ModelParams Lw'!$S$10)/'ModelParams Lw'!$S$11</f>
        <v>#DIV/0!</v>
      </c>
      <c r="DH160" s="24" t="e">
        <f>(CX160-'ModelParams Lw'!$T$10)/'ModelParams Lw'!$T$11</f>
        <v>#DIV/0!</v>
      </c>
      <c r="DI160" s="24" t="e">
        <f>(CY160-'ModelParams Lw'!$U$10)/'ModelParams Lw'!$U$11</f>
        <v>#DIV/0!</v>
      </c>
      <c r="DJ160" s="24" t="e">
        <f>(CZ160-'ModelParams Lw'!$V$10)/'ModelParams Lw'!$V$11</f>
        <v>#DIV/0!</v>
      </c>
    </row>
    <row r="161" spans="1:114">
      <c r="A161" s="12">
        <f>Calcul!B163</f>
        <v>0</v>
      </c>
      <c r="B161" s="12">
        <f t="shared" si="66"/>
        <v>0</v>
      </c>
      <c r="C161" s="12">
        <f>Calcul!C163</f>
        <v>0</v>
      </c>
      <c r="D161" s="12">
        <f>Calcul!D166</f>
        <v>0</v>
      </c>
      <c r="E161" s="12">
        <f t="shared" si="67"/>
        <v>400</v>
      </c>
      <c r="F161" s="12">
        <f t="shared" si="68"/>
        <v>900</v>
      </c>
      <c r="G161" s="12" t="e">
        <f t="shared" si="69"/>
        <v>#DIV/0!</v>
      </c>
      <c r="H161" s="24" t="e">
        <f t="shared" si="70"/>
        <v>#DIV/0!</v>
      </c>
      <c r="I161" s="24">
        <f>'ModelParams Lw'!$B$6*EXP('ModelParams Lw'!$C$6*D161)</f>
        <v>-0.98585217513044054</v>
      </c>
      <c r="J161" s="24">
        <f>'ModelParams Lw'!$B$7*D161^2+'ModelParams Lw'!$C$7*D161+'ModelParams Lw'!$D$7</f>
        <v>-7.1</v>
      </c>
      <c r="K161" s="24">
        <f>'ModelParams Lw'!$B$8*D161^2+'ModelParams Lw'!$C$8*D161+'ModelParams Lw'!$D$8</f>
        <v>46.485999999999997</v>
      </c>
      <c r="L161" s="21" t="e">
        <f t="shared" si="83"/>
        <v>#DIV/0!</v>
      </c>
      <c r="M161" s="21" t="e">
        <f t="shared" si="84"/>
        <v>#DIV/0!</v>
      </c>
      <c r="N161" s="21" t="e">
        <f t="shared" si="84"/>
        <v>#DIV/0!</v>
      </c>
      <c r="O161" s="21" t="e">
        <f t="shared" si="84"/>
        <v>#DIV/0!</v>
      </c>
      <c r="P161" s="21" t="e">
        <f t="shared" si="84"/>
        <v>#DIV/0!</v>
      </c>
      <c r="Q161" s="21" t="e">
        <f t="shared" si="84"/>
        <v>#DIV/0!</v>
      </c>
      <c r="R161" s="21" t="e">
        <f t="shared" si="84"/>
        <v>#DIV/0!</v>
      </c>
      <c r="S161" s="21" t="e">
        <f t="shared" si="84"/>
        <v>#DIV/0!</v>
      </c>
      <c r="T161" s="24" t="e">
        <f>'ModelParams Lw'!$B$3+'ModelParams Lw'!$B$4*LOG10($B161/3600/(PI()/4*($D161/1000)^2))+'ModelParams Lw'!$B$5*LOG10(2*$H161/(1.2*($B161/3600/(PI()/4*($D161/1000)^2))^2))+10*LOG10($D161/1000)+L161</f>
        <v>#DIV/0!</v>
      </c>
      <c r="U161" s="24" t="e">
        <f>'ModelParams Lw'!$B$3+'ModelParams Lw'!$B$4*LOG10($B161/3600/(PI()/4*($D161/1000)^2))+'ModelParams Lw'!$B$5*LOG10(2*$H161/(1.2*($B161/3600/(PI()/4*($D161/1000)^2))^2))+10*LOG10($D161/1000)+M161</f>
        <v>#DIV/0!</v>
      </c>
      <c r="V161" s="24" t="e">
        <f>'ModelParams Lw'!$B$3+'ModelParams Lw'!$B$4*LOG10($B161/3600/(PI()/4*($D161/1000)^2))+'ModelParams Lw'!$B$5*LOG10(2*$H161/(1.2*($B161/3600/(PI()/4*($D161/1000)^2))^2))+10*LOG10($D161/1000)+N161</f>
        <v>#DIV/0!</v>
      </c>
      <c r="W161" s="24" t="e">
        <f>'ModelParams Lw'!$B$3+'ModelParams Lw'!$B$4*LOG10($B161/3600/(PI()/4*($D161/1000)^2))+'ModelParams Lw'!$B$5*LOG10(2*$H161/(1.2*($B161/3600/(PI()/4*($D161/1000)^2))^2))+10*LOG10($D161/1000)+O161</f>
        <v>#DIV/0!</v>
      </c>
      <c r="X161" s="24" t="e">
        <f>'ModelParams Lw'!$B$3+'ModelParams Lw'!$B$4*LOG10($B161/3600/(PI()/4*($D161/1000)^2))+'ModelParams Lw'!$B$5*LOG10(2*$H161/(1.2*($B161/3600/(PI()/4*($D161/1000)^2))^2))+10*LOG10($D161/1000)+P161</f>
        <v>#DIV/0!</v>
      </c>
      <c r="Y161" s="24" t="e">
        <f>'ModelParams Lw'!$B$3+'ModelParams Lw'!$B$4*LOG10($B161/3600/(PI()/4*($D161/1000)^2))+'ModelParams Lw'!$B$5*LOG10(2*$H161/(1.2*($B161/3600/(PI()/4*($D161/1000)^2))^2))+10*LOG10($D161/1000)+Q161</f>
        <v>#DIV/0!</v>
      </c>
      <c r="Z161" s="24" t="e">
        <f>'ModelParams Lw'!$B$3+'ModelParams Lw'!$B$4*LOG10($B161/3600/(PI()/4*($D161/1000)^2))+'ModelParams Lw'!$B$5*LOG10(2*$H161/(1.2*($B161/3600/(PI()/4*($D161/1000)^2))^2))+10*LOG10($D161/1000)+R161</f>
        <v>#DIV/0!</v>
      </c>
      <c r="AA161" s="24" t="e">
        <f>'ModelParams Lw'!$B$3+'ModelParams Lw'!$B$4*LOG10($B161/3600/(PI()/4*($D161/1000)^2))+'ModelParams Lw'!$B$5*LOG10(2*$H161/(1.2*($B161/3600/(PI()/4*($D161/1000)^2))^2))+10*LOG10($D161/1000)+S161</f>
        <v>#DIV/0!</v>
      </c>
      <c r="AB161" s="24" t="e">
        <f>10*LOG10(IF(T161="",0,POWER(10,((T161+'ModelParams Lw'!$O$4)/10))) +IF(U161="",0,POWER(10,((U161+'ModelParams Lw'!$P$4)/10))) +IF(V161="",0,POWER(10,((V161+'ModelParams Lw'!$Q$4)/10))) +IF(W161="",0,POWER(10,((W161+'ModelParams Lw'!$R$4)/10))) +IF(X161="",0,POWER(10,((X161+'ModelParams Lw'!$S$4)/10))) +IF(Y161="",0,POWER(10,((Y161+'ModelParams Lw'!$T$4)/10))) +IF(Z161="",0,POWER(10,((Z161+'ModelParams Lw'!$U$4)/10)))+IF(AA161="",0,POWER(10,((AA161+'ModelParams Lw'!$V$4)/10))))</f>
        <v>#DIV/0!</v>
      </c>
      <c r="AC161" s="24" t="e">
        <f t="shared" si="71"/>
        <v>#DIV/0!</v>
      </c>
      <c r="AD161" s="24" t="e">
        <f>(T161-'ModelParams Lw'!O$10)/'ModelParams Lw'!O$11</f>
        <v>#DIV/0!</v>
      </c>
      <c r="AE161" s="24" t="e">
        <f>(U161-'ModelParams Lw'!P$10)/'ModelParams Lw'!P$11</f>
        <v>#DIV/0!</v>
      </c>
      <c r="AF161" s="24" t="e">
        <f>(V161-'ModelParams Lw'!Q$10)/'ModelParams Lw'!Q$11</f>
        <v>#DIV/0!</v>
      </c>
      <c r="AG161" s="24" t="e">
        <f>(W161-'ModelParams Lw'!R$10)/'ModelParams Lw'!R$11</f>
        <v>#DIV/0!</v>
      </c>
      <c r="AH161" s="24" t="e">
        <f>(X161-'ModelParams Lw'!S$10)/'ModelParams Lw'!S$11</f>
        <v>#DIV/0!</v>
      </c>
      <c r="AI161" s="24" t="e">
        <f>(Y161-'ModelParams Lw'!T$10)/'ModelParams Lw'!T$11</f>
        <v>#DIV/0!</v>
      </c>
      <c r="AJ161" s="24" t="e">
        <f>(Z161-'ModelParams Lw'!U$10)/'ModelParams Lw'!U$11</f>
        <v>#DIV/0!</v>
      </c>
      <c r="AK161" s="24" t="e">
        <f>(AA161-'ModelParams Lw'!V$10)/'ModelParams Lw'!V$11</f>
        <v>#DIV/0!</v>
      </c>
      <c r="AL161" s="24" t="e">
        <f t="shared" si="72"/>
        <v>#DIV/0!</v>
      </c>
      <c r="AM161" s="24" t="e">
        <f>LOOKUP($G161,SilencerParams!$E$3:$E$98,SilencerParams!K$3:K$98)</f>
        <v>#DIV/0!</v>
      </c>
      <c r="AN161" s="24" t="e">
        <f>LOOKUP($G161,SilencerParams!$E$3:$E$98,SilencerParams!L$3:L$98)</f>
        <v>#DIV/0!</v>
      </c>
      <c r="AO161" s="24" t="e">
        <f>LOOKUP($G161,SilencerParams!$E$3:$E$98,SilencerParams!M$3:M$98)</f>
        <v>#DIV/0!</v>
      </c>
      <c r="AP161" s="24" t="e">
        <f>LOOKUP($G161,SilencerParams!$E$3:$E$98,SilencerParams!N$3:N$98)</f>
        <v>#DIV/0!</v>
      </c>
      <c r="AQ161" s="24" t="e">
        <f>LOOKUP($G161,SilencerParams!$E$3:$E$98,SilencerParams!O$3:O$98)</f>
        <v>#DIV/0!</v>
      </c>
      <c r="AR161" s="24" t="e">
        <f>LOOKUP($G161,SilencerParams!$E$3:$E$98,SilencerParams!P$3:P$98)</f>
        <v>#DIV/0!</v>
      </c>
      <c r="AS161" s="24" t="e">
        <f>LOOKUP($G161,SilencerParams!$E$3:$E$98,SilencerParams!Q$3:Q$98)</f>
        <v>#DIV/0!</v>
      </c>
      <c r="AT161" s="24" t="e">
        <f>LOOKUP($G161,SilencerParams!$E$3:$E$98,SilencerParams!R$3:R$98)</f>
        <v>#DIV/0!</v>
      </c>
      <c r="AU161" s="151" t="e">
        <f>LOOKUP($G161,SilencerParams!$E$3:$E$98,SilencerParams!S$3:S$98)</f>
        <v>#DIV/0!</v>
      </c>
      <c r="AV161" s="151" t="e">
        <f>LOOKUP($G161,SilencerParams!$E$3:$E$98,SilencerParams!T$3:T$98)</f>
        <v>#DIV/0!</v>
      </c>
      <c r="AW161" s="151" t="e">
        <f>LOOKUP($G161,SilencerParams!$E$3:$E$98,SilencerParams!U$3:U$98)</f>
        <v>#DIV/0!</v>
      </c>
      <c r="AX161" s="151" t="e">
        <f>LOOKUP($G161,SilencerParams!$E$3:$E$98,SilencerParams!V$3:V$98)</f>
        <v>#DIV/0!</v>
      </c>
      <c r="AY161" s="151" t="e">
        <f>LOOKUP($G161,SilencerParams!$E$3:$E$98,SilencerParams!W$3:W$98)</f>
        <v>#DIV/0!</v>
      </c>
      <c r="AZ161" s="151" t="e">
        <f>LOOKUP($G161,SilencerParams!$E$3:$E$98,SilencerParams!X$3:X$98)</f>
        <v>#DIV/0!</v>
      </c>
      <c r="BA161" s="151" t="e">
        <f>LOOKUP($G161,SilencerParams!$E$3:$E$98,SilencerParams!Y$3:Y$98)</f>
        <v>#DIV/0!</v>
      </c>
      <c r="BB161" s="151" t="e">
        <f>LOOKUP($G161,SilencerParams!$E$3:$E$98,SilencerParams!Z$3:Z$98)</f>
        <v>#DIV/0!</v>
      </c>
      <c r="BC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S$3:S$98)</f>
        <v>#DIV/0!</v>
      </c>
      <c r="BD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T$3:T$98)</f>
        <v>#DIV/0!</v>
      </c>
      <c r="BE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U$3:U$98)</f>
        <v>#DIV/0!</v>
      </c>
      <c r="BF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V$3:V$98)</f>
        <v>#DIV/0!</v>
      </c>
      <c r="BG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W$3:W$98)</f>
        <v>#DIV/0!</v>
      </c>
      <c r="BH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X$3:X$98)</f>
        <v>#DIV/0!</v>
      </c>
      <c r="BI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Y$3:Y$98)</f>
        <v>#DIV/0!</v>
      </c>
      <c r="BJ161" s="151" t="e">
        <f>LOOKUP(IF(MROUND($AL161,2)&lt;=$AL161,CONCATENATE($D161,IF($F161&gt;=1000,$F161,CONCATENATE(0,$F161)),CONCATENATE(0,MROUND($AL161,2)+2)),CONCATENATE($D161,IF($F161&gt;=1000,$F161,CONCATENATE(0,$F161)),CONCATENATE(0,MROUND($AL161,2)-2))),SilencerParams!$E$3:$E$98,SilencerParams!Z$3:Z$98)</f>
        <v>#DIV/0!</v>
      </c>
      <c r="BK161" s="151" t="e">
        <f>IF($AL161&lt;2,LOOKUP(CONCATENATE($D161,IF($E161&gt;=1000,$E161,CONCATENATE(0,$E161)),"02"),SilencerParams!$E$3:$E$98,SilencerParams!S$3:S$98)/(LOG10(2)-LOG10(0.0001))*(LOG10($AL161)-LOG10(0.0001)),(BC161-AU161)/(LOG10(IF(MROUND($AL161,2)&lt;=$AL161,MROUND($AL161,2)+2,MROUND($AL161,2)-2))-LOG10(MROUND($AL161,2)))*(LOG10($AL161)-LOG10(MROUND($AL161,2)))+AU161)</f>
        <v>#DIV/0!</v>
      </c>
      <c r="BL161" s="151" t="e">
        <f>IF($AL161&lt;2,LOOKUP(CONCATENATE($D161,IF($E161&gt;=1000,$E161,CONCATENATE(0,$E161)),"02"),SilencerParams!$E$3:$E$98,SilencerParams!T$3:T$98)/(LOG10(2)-LOG10(0.0001))*(LOG10($AL161)-LOG10(0.0001)),(BD161-AV161)/(LOG10(IF(MROUND($AL161,2)&lt;=$AL161,MROUND($AL161,2)+2,MROUND($AL161,2)-2))-LOG10(MROUND($AL161,2)))*(LOG10($AL161)-LOG10(MROUND($AL161,2)))+AV161)</f>
        <v>#DIV/0!</v>
      </c>
      <c r="BM161" s="151" t="e">
        <f>IF($AL161&lt;2,LOOKUP(CONCATENATE($D161,IF($E161&gt;=1000,$E161,CONCATENATE(0,$E161)),"02"),SilencerParams!$E$3:$E$98,SilencerParams!U$3:U$98)/(LOG10(2)-LOG10(0.0001))*(LOG10($AL161)-LOG10(0.0001)),(BE161-AW161)/(LOG10(IF(MROUND($AL161,2)&lt;=$AL161,MROUND($AL161,2)+2,MROUND($AL161,2)-2))-LOG10(MROUND($AL161,2)))*(LOG10($AL161)-LOG10(MROUND($AL161,2)))+AW161)</f>
        <v>#DIV/0!</v>
      </c>
      <c r="BN161" s="151" t="e">
        <f>IF($AL161&lt;2,LOOKUP(CONCATENATE($D161,IF($E161&gt;=1000,$E161,CONCATENATE(0,$E161)),"02"),SilencerParams!$E$3:$E$98,SilencerParams!V$3:V$98)/(LOG10(2)-LOG10(0.0001))*(LOG10($AL161)-LOG10(0.0001)),(BF161-AX161)/(LOG10(IF(MROUND($AL161,2)&lt;=$AL161,MROUND($AL161,2)+2,MROUND($AL161,2)-2))-LOG10(MROUND($AL161,2)))*(LOG10($AL161)-LOG10(MROUND($AL161,2)))+AX161)</f>
        <v>#DIV/0!</v>
      </c>
      <c r="BO161" s="151" t="e">
        <f>IF($AL161&lt;2,LOOKUP(CONCATENATE($D161,IF($E161&gt;=1000,$E161,CONCATENATE(0,$E161)),"02"),SilencerParams!$E$3:$E$98,SilencerParams!W$3:W$98)/(LOG10(2)-LOG10(0.0001))*(LOG10($AL161)-LOG10(0.0001)),(BG161-AY161)/(LOG10(IF(MROUND($AL161,2)&lt;=$AL161,MROUND($AL161,2)+2,MROUND($AL161,2)-2))-LOG10(MROUND($AL161,2)))*(LOG10($AL161)-LOG10(MROUND($AL161,2)))+AY161)</f>
        <v>#DIV/0!</v>
      </c>
      <c r="BP161" s="151" t="e">
        <f>IF($AL161&lt;2,LOOKUP(CONCATENATE($D161,IF($E161&gt;=1000,$E161,CONCATENATE(0,$E161)),"02"),SilencerParams!$E$3:$E$98,SilencerParams!X$3:X$98)/(LOG10(2)-LOG10(0.0001))*(LOG10($AL161)-LOG10(0.0001)),(BH161-AZ161)/(LOG10(IF(MROUND($AL161,2)&lt;=$AL161,MROUND($AL161,2)+2,MROUND($AL161,2)-2))-LOG10(MROUND($AL161,2)))*(LOG10($AL161)-LOG10(MROUND($AL161,2)))+AZ161)</f>
        <v>#DIV/0!</v>
      </c>
      <c r="BQ161" s="151" t="e">
        <f>IF($AL161&lt;2,LOOKUP(CONCATENATE($D161,IF($E161&gt;=1000,$E161,CONCATENATE(0,$E161)),"02"),SilencerParams!$E$3:$E$98,SilencerParams!Y$3:Y$98)/(LOG10(2)-LOG10(0.0001))*(LOG10($AL161)-LOG10(0.0001)),(BI161-BA161)/(LOG10(IF(MROUND($AL161,2)&lt;=$AL161,MROUND($AL161,2)+2,MROUND($AL161,2)-2))-LOG10(MROUND($AL161,2)))*(LOG10($AL161)-LOG10(MROUND($AL161,2)))+BA161)</f>
        <v>#DIV/0!</v>
      </c>
      <c r="BR161" s="151" t="e">
        <f>IF($AL161&lt;2,LOOKUP(CONCATENATE($D161,IF($E161&gt;=1000,$E161,CONCATENATE(0,$E161)),"02"),SilencerParams!$E$3:$E$98,SilencerParams!Z$3:Z$98)/(LOG10(2)-LOG10(0.0001))*(LOG10($AL161)-LOG10(0.0001)),(BJ161-BB161)/(LOG10(IF(MROUND($AL161,2)&lt;=$AL161,MROUND($AL161,2)+2,MROUND($AL161,2)-2))-LOG10(MROUND($AL161,2)))*(LOG10($AL161)-LOG10(MROUND($AL161,2)))+BB161)</f>
        <v>#DIV/0!</v>
      </c>
      <c r="BS161" s="24" t="e">
        <f t="shared" si="73"/>
        <v>#DIV/0!</v>
      </c>
      <c r="BT161" s="24" t="e">
        <f t="shared" si="74"/>
        <v>#DIV/0!</v>
      </c>
      <c r="BU161" s="24" t="e">
        <f t="shared" si="75"/>
        <v>#DIV/0!</v>
      </c>
      <c r="BV161" s="24" t="e">
        <f t="shared" si="76"/>
        <v>#DIV/0!</v>
      </c>
      <c r="BW161" s="24" t="e">
        <f t="shared" si="77"/>
        <v>#DIV/0!</v>
      </c>
      <c r="BX161" s="24" t="e">
        <f t="shared" si="78"/>
        <v>#DIV/0!</v>
      </c>
      <c r="BY161" s="24" t="e">
        <f t="shared" si="79"/>
        <v>#DIV/0!</v>
      </c>
      <c r="BZ161" s="24" t="e">
        <f t="shared" si="80"/>
        <v>#DIV/0!</v>
      </c>
      <c r="CA161" s="24" t="e">
        <f>10*LOG10(IF(BS161="",0,POWER(10,((BS161+'ModelParams Lw'!$O$4)/10))) +IF(BT161="",0,POWER(10,((BT161+'ModelParams Lw'!$P$4)/10))) +IF(BU161="",0,POWER(10,((BU161+'ModelParams Lw'!$Q$4)/10))) +IF(BV161="",0,POWER(10,((BV161+'ModelParams Lw'!$R$4)/10))) +IF(BW161="",0,POWER(10,((BW161+'ModelParams Lw'!$S$4)/10))) +IF(BX161="",0,POWER(10,((BX161+'ModelParams Lw'!$T$4)/10))) +IF(BY161="",0,POWER(10,((BY161+'ModelParams Lw'!$U$4)/10)))+IF(BZ161="",0,POWER(10,((BZ161+'ModelParams Lw'!$V$4)/10))))</f>
        <v>#DIV/0!</v>
      </c>
      <c r="CB161" s="24" t="e">
        <f t="shared" si="81"/>
        <v>#DIV/0!</v>
      </c>
      <c r="CC161" s="24" t="e">
        <f>(BS161-'ModelParams Lw'!O$10)/'ModelParams Lw'!O$11</f>
        <v>#DIV/0!</v>
      </c>
      <c r="CD161" s="24" t="e">
        <f>(BT161-'ModelParams Lw'!P$10)/'ModelParams Lw'!P$11</f>
        <v>#DIV/0!</v>
      </c>
      <c r="CE161" s="24" t="e">
        <f>(BU161-'ModelParams Lw'!Q$10)/'ModelParams Lw'!Q$11</f>
        <v>#DIV/0!</v>
      </c>
      <c r="CF161" s="24" t="e">
        <f>(BV161-'ModelParams Lw'!R$10)/'ModelParams Lw'!R$11</f>
        <v>#DIV/0!</v>
      </c>
      <c r="CG161" s="24" t="e">
        <f>(BW161-'ModelParams Lw'!S$10)/'ModelParams Lw'!S$11</f>
        <v>#DIV/0!</v>
      </c>
      <c r="CH161" s="24" t="e">
        <f>(BX161-'ModelParams Lw'!T$10)/'ModelParams Lw'!T$11</f>
        <v>#DIV/0!</v>
      </c>
      <c r="CI161" s="24" t="e">
        <f>(BY161-'ModelParams Lw'!U$10)/'ModelParams Lw'!U$11</f>
        <v>#DIV/0!</v>
      </c>
      <c r="CJ161" s="24" t="e">
        <f>(BZ161-'ModelParams Lw'!V$10)/'ModelParams Lw'!V$11</f>
        <v>#DIV/0!</v>
      </c>
      <c r="CK161" s="24">
        <f>IF(Calcul!$E166="SW",'ModelParams Lw'!C$18+'ModelParams Lw'!C$19*LOG(CK$3)+'ModelParams Lw'!C$20*(PI()/4*($D161/1000)^2),IF('ModelParams Lw'!C$21+'ModelParams Lw'!C$22*LOG(CK$3)+'ModelParams Lw'!C$23*(PI()/4*($D161/1000)^2)&lt;'ModelParams Lw'!C$18+'ModelParams Lw'!C$19*LOG(CK$3)+'ModelParams Lw'!C$20*(PI()/4*($D161/1000)^2),'ModelParams Lw'!C$18+'ModelParams Lw'!C$19*LOG(CK$3)+'ModelParams Lw'!C$20*(PI()/4*($D161/1000)^2),'ModelParams Lw'!C$21+'ModelParams Lw'!C$22*LOG(CK$3)+'ModelParams Lw'!C$23*(PI()/4*($D161/1000)^2)))</f>
        <v>31.246735224896717</v>
      </c>
      <c r="CL161" s="24">
        <f>IF(Calcul!$E166="SW",'ModelParams Lw'!D$18+'ModelParams Lw'!D$19*LOG(CL$3)+'ModelParams Lw'!D$20*(PI()/4*($D161/1000)^2),IF('ModelParams Lw'!D$21+'ModelParams Lw'!D$22*LOG(CL$3)+'ModelParams Lw'!D$23*(PI()/4*($D161/1000)^2)&lt;'ModelParams Lw'!D$18+'ModelParams Lw'!D$19*LOG(CL$3)+'ModelParams Lw'!D$20*(PI()/4*($D161/1000)^2),'ModelParams Lw'!D$18+'ModelParams Lw'!D$19*LOG(CL$3)+'ModelParams Lw'!D$20*(PI()/4*($D161/1000)^2),'ModelParams Lw'!D$21+'ModelParams Lw'!D$22*LOG(CL$3)+'ModelParams Lw'!D$23*(PI()/4*($D161/1000)^2)))</f>
        <v>39.203910379364636</v>
      </c>
      <c r="CM161" s="24">
        <f>IF(Calcul!$E166="SW",'ModelParams Lw'!E$18+'ModelParams Lw'!E$19*LOG(CM$3)+'ModelParams Lw'!E$20*(PI()/4*($D161/1000)^2),IF('ModelParams Lw'!E$21+'ModelParams Lw'!E$22*LOG(CM$3)+'ModelParams Lw'!E$23*(PI()/4*($D161/1000)^2)&lt;'ModelParams Lw'!E$18+'ModelParams Lw'!E$19*LOG(CM$3)+'ModelParams Lw'!E$20*(PI()/4*($D161/1000)^2),'ModelParams Lw'!E$18+'ModelParams Lw'!E$19*LOG(CM$3)+'ModelParams Lw'!E$20*(PI()/4*($D161/1000)^2),'ModelParams Lw'!E$21+'ModelParams Lw'!E$22*LOG(CM$3)+'ModelParams Lw'!E$23*(PI()/4*($D161/1000)^2)))</f>
        <v>38.761096154158118</v>
      </c>
      <c r="CN161" s="24">
        <f>IF(Calcul!$E166="SW",'ModelParams Lw'!F$18+'ModelParams Lw'!F$19*LOG(CN$3)+'ModelParams Lw'!F$20*(PI()/4*($D161/1000)^2),IF('ModelParams Lw'!F$21+'ModelParams Lw'!F$22*LOG(CN$3)+'ModelParams Lw'!F$23*(PI()/4*($D161/1000)^2)&lt;'ModelParams Lw'!F$18+'ModelParams Lw'!F$19*LOG(CN$3)+'ModelParams Lw'!F$20*(PI()/4*($D161/1000)^2),'ModelParams Lw'!F$18+'ModelParams Lw'!F$19*LOG(CN$3)+'ModelParams Lw'!F$20*(PI()/4*($D161/1000)^2),'ModelParams Lw'!F$21+'ModelParams Lw'!F$22*LOG(CN$3)+'ModelParams Lw'!F$23*(PI()/4*($D161/1000)^2)))</f>
        <v>42.457901012674256</v>
      </c>
      <c r="CO161" s="24">
        <f>IF(Calcul!$E166="SW",'ModelParams Lw'!G$18+'ModelParams Lw'!G$19*LOG(CO$3)+'ModelParams Lw'!G$20*(PI()/4*($D161/1000)^2),IF('ModelParams Lw'!G$21+'ModelParams Lw'!G$22*LOG(CO$3)+'ModelParams Lw'!G$23*(PI()/4*($D161/1000)^2)&lt;'ModelParams Lw'!G$18+'ModelParams Lw'!G$19*LOG(CO$3)+'ModelParams Lw'!G$20*(PI()/4*($D161/1000)^2),'ModelParams Lw'!G$18+'ModelParams Lw'!G$19*LOG(CO$3)+'ModelParams Lw'!G$20*(PI()/4*($D161/1000)^2),'ModelParams Lw'!G$21+'ModelParams Lw'!G$22*LOG(CO$3)+'ModelParams Lw'!G$23*(PI()/4*($D161/1000)^2)))</f>
        <v>39.983812335865188</v>
      </c>
      <c r="CP161" s="24">
        <f>IF(Calcul!$E166="SW",'ModelParams Lw'!H$18+'ModelParams Lw'!H$19*LOG(CP$3)+'ModelParams Lw'!H$20*(PI()/4*($D161/1000)^2),IF('ModelParams Lw'!H$21+'ModelParams Lw'!H$22*LOG(CP$3)+'ModelParams Lw'!H$23*(PI()/4*($D161/1000)^2)&lt;'ModelParams Lw'!H$18+'ModelParams Lw'!H$19*LOG(CP$3)+'ModelParams Lw'!H$20*(PI()/4*($D161/1000)^2),'ModelParams Lw'!H$18+'ModelParams Lw'!H$19*LOG(CP$3)+'ModelParams Lw'!H$20*(PI()/4*($D161/1000)^2),'ModelParams Lw'!H$21+'ModelParams Lw'!H$22*LOG(CP$3)+'ModelParams Lw'!H$23*(PI()/4*($D161/1000)^2)))</f>
        <v>40.306137042572608</v>
      </c>
      <c r="CQ161" s="24">
        <f>IF(Calcul!$E166="SW",'ModelParams Lw'!I$18+'ModelParams Lw'!I$19*LOG(CQ$3)+'ModelParams Lw'!I$20*(PI()/4*($D161/1000)^2),IF('ModelParams Lw'!I$21+'ModelParams Lw'!I$22*LOG(CQ$3)+'ModelParams Lw'!I$23*(PI()/4*($D161/1000)^2)&lt;'ModelParams Lw'!I$18+'ModelParams Lw'!I$19*LOG(CQ$3)+'ModelParams Lw'!I$20*(PI()/4*($D161/1000)^2),'ModelParams Lw'!I$18+'ModelParams Lw'!I$19*LOG(CQ$3)+'ModelParams Lw'!I$20*(PI()/4*($D161/1000)^2),'ModelParams Lw'!I$21+'ModelParams Lw'!I$22*LOG(CQ$3)+'ModelParams Lw'!I$23*(PI()/4*($D161/1000)^2)))</f>
        <v>35.604370798776131</v>
      </c>
      <c r="CR161" s="24">
        <f>IF(Calcul!$E166="SW",'ModelParams Lw'!J$18+'ModelParams Lw'!J$19*LOG(CR$3)+'ModelParams Lw'!J$20*(PI()/4*($D161/1000)^2),IF('ModelParams Lw'!J$21+'ModelParams Lw'!J$22*LOG(CR$3)+'ModelParams Lw'!J$23*(PI()/4*($D161/1000)^2)&lt;'ModelParams Lw'!J$18+'ModelParams Lw'!J$19*LOG(CR$3)+'ModelParams Lw'!J$20*(PI()/4*($D161/1000)^2),'ModelParams Lw'!J$18+'ModelParams Lw'!J$19*LOG(CR$3)+'ModelParams Lw'!J$20*(PI()/4*($D161/1000)^2),'ModelParams Lw'!J$21+'ModelParams Lw'!J$22*LOG(CR$3)+'ModelParams Lw'!J$23*(PI()/4*($D161/1000)^2)))</f>
        <v>26.405199060578074</v>
      </c>
      <c r="CS161" s="24" t="e">
        <f t="shared" si="58"/>
        <v>#DIV/0!</v>
      </c>
      <c r="CT161" s="24" t="e">
        <f t="shared" si="59"/>
        <v>#DIV/0!</v>
      </c>
      <c r="CU161" s="24" t="e">
        <f t="shared" si="60"/>
        <v>#DIV/0!</v>
      </c>
      <c r="CV161" s="24" t="e">
        <f t="shared" si="61"/>
        <v>#DIV/0!</v>
      </c>
      <c r="CW161" s="24" t="e">
        <f t="shared" si="62"/>
        <v>#DIV/0!</v>
      </c>
      <c r="CX161" s="24" t="e">
        <f t="shared" si="63"/>
        <v>#DIV/0!</v>
      </c>
      <c r="CY161" s="24" t="e">
        <f t="shared" si="64"/>
        <v>#DIV/0!</v>
      </c>
      <c r="CZ161" s="24" t="e">
        <f t="shared" si="65"/>
        <v>#DIV/0!</v>
      </c>
      <c r="DA161" s="24" t="e">
        <f>10*LOG10(IF(CS161="",0,POWER(10,((CS161+'ModelParams Lw'!$O$4)/10))) +IF(CT161="",0,POWER(10,((CT161+'ModelParams Lw'!$P$4)/10))) +IF(CU161="",0,POWER(10,((CU161+'ModelParams Lw'!$Q$4)/10))) +IF(CV161="",0,POWER(10,((CV161+'ModelParams Lw'!$R$4)/10))) +IF(CW161="",0,POWER(10,((CW161+'ModelParams Lw'!$S$4)/10))) +IF(CX161="",0,POWER(10,((CX161+'ModelParams Lw'!$T$4)/10))) +IF(CY161="",0,POWER(10,((CY161+'ModelParams Lw'!$U$4)/10)))+IF(CZ161="",0,POWER(10,((CZ161+'ModelParams Lw'!$V$4)/10))))</f>
        <v>#DIV/0!</v>
      </c>
      <c r="DB161" s="24" t="e">
        <f t="shared" si="82"/>
        <v>#DIV/0!</v>
      </c>
      <c r="DC161" s="24" t="e">
        <f>(CS161-'ModelParams Lw'!$O$10)/'ModelParams Lw'!$O$11</f>
        <v>#DIV/0!</v>
      </c>
      <c r="DD161" s="24" t="e">
        <f>(CT161-'ModelParams Lw'!$P$10)/'ModelParams Lw'!$P$11</f>
        <v>#DIV/0!</v>
      </c>
      <c r="DE161" s="24" t="e">
        <f>(CU161-'ModelParams Lw'!$Q$10)/'ModelParams Lw'!$Q$11</f>
        <v>#DIV/0!</v>
      </c>
      <c r="DF161" s="24" t="e">
        <f>(CV161-'ModelParams Lw'!$R$10)/'ModelParams Lw'!$R$11</f>
        <v>#DIV/0!</v>
      </c>
      <c r="DG161" s="24" t="e">
        <f>(CW161-'ModelParams Lw'!$S$10)/'ModelParams Lw'!$S$11</f>
        <v>#DIV/0!</v>
      </c>
      <c r="DH161" s="24" t="e">
        <f>(CX161-'ModelParams Lw'!$T$10)/'ModelParams Lw'!$T$11</f>
        <v>#DIV/0!</v>
      </c>
      <c r="DI161" s="24" t="e">
        <f>(CY161-'ModelParams Lw'!$U$10)/'ModelParams Lw'!$U$11</f>
        <v>#DIV/0!</v>
      </c>
      <c r="DJ161" s="24" t="e">
        <f>(CZ161-'ModelParams Lw'!$V$10)/'ModelParams Lw'!$V$11</f>
        <v>#DIV/0!</v>
      </c>
    </row>
    <row r="162" spans="1:114">
      <c r="A162" s="12">
        <f>Calcul!B164</f>
        <v>0</v>
      </c>
      <c r="B162" s="12">
        <f t="shared" si="66"/>
        <v>0</v>
      </c>
      <c r="C162" s="12">
        <f>Calcul!C164</f>
        <v>0</v>
      </c>
      <c r="D162" s="12">
        <f>Calcul!D167</f>
        <v>0</v>
      </c>
      <c r="E162" s="12">
        <f t="shared" si="67"/>
        <v>400</v>
      </c>
      <c r="F162" s="12">
        <f t="shared" si="68"/>
        <v>900</v>
      </c>
      <c r="G162" s="12" t="e">
        <f t="shared" si="69"/>
        <v>#DIV/0!</v>
      </c>
      <c r="H162" s="24" t="e">
        <f t="shared" si="70"/>
        <v>#DIV/0!</v>
      </c>
      <c r="I162" s="24">
        <f>'ModelParams Lw'!$B$6*EXP('ModelParams Lw'!$C$6*D162)</f>
        <v>-0.98585217513044054</v>
      </c>
      <c r="J162" s="24">
        <f>'ModelParams Lw'!$B$7*D162^2+'ModelParams Lw'!$C$7*D162+'ModelParams Lw'!$D$7</f>
        <v>-7.1</v>
      </c>
      <c r="K162" s="24">
        <f>'ModelParams Lw'!$B$8*D162^2+'ModelParams Lw'!$C$8*D162+'ModelParams Lw'!$D$8</f>
        <v>46.485999999999997</v>
      </c>
      <c r="L162" s="21" t="e">
        <f t="shared" si="83"/>
        <v>#DIV/0!</v>
      </c>
      <c r="M162" s="21" t="e">
        <f t="shared" si="84"/>
        <v>#DIV/0!</v>
      </c>
      <c r="N162" s="21" t="e">
        <f t="shared" si="84"/>
        <v>#DIV/0!</v>
      </c>
      <c r="O162" s="21" t="e">
        <f t="shared" si="84"/>
        <v>#DIV/0!</v>
      </c>
      <c r="P162" s="21" t="e">
        <f t="shared" si="84"/>
        <v>#DIV/0!</v>
      </c>
      <c r="Q162" s="21" t="e">
        <f t="shared" si="84"/>
        <v>#DIV/0!</v>
      </c>
      <c r="R162" s="21" t="e">
        <f t="shared" si="84"/>
        <v>#DIV/0!</v>
      </c>
      <c r="S162" s="21" t="e">
        <f t="shared" si="84"/>
        <v>#DIV/0!</v>
      </c>
      <c r="T162" s="24" t="e">
        <f>'ModelParams Lw'!$B$3+'ModelParams Lw'!$B$4*LOG10($B162/3600/(PI()/4*($D162/1000)^2))+'ModelParams Lw'!$B$5*LOG10(2*$H162/(1.2*($B162/3600/(PI()/4*($D162/1000)^2))^2))+10*LOG10($D162/1000)+L162</f>
        <v>#DIV/0!</v>
      </c>
      <c r="U162" s="24" t="e">
        <f>'ModelParams Lw'!$B$3+'ModelParams Lw'!$B$4*LOG10($B162/3600/(PI()/4*($D162/1000)^2))+'ModelParams Lw'!$B$5*LOG10(2*$H162/(1.2*($B162/3600/(PI()/4*($D162/1000)^2))^2))+10*LOG10($D162/1000)+M162</f>
        <v>#DIV/0!</v>
      </c>
      <c r="V162" s="24" t="e">
        <f>'ModelParams Lw'!$B$3+'ModelParams Lw'!$B$4*LOG10($B162/3600/(PI()/4*($D162/1000)^2))+'ModelParams Lw'!$B$5*LOG10(2*$H162/(1.2*($B162/3600/(PI()/4*($D162/1000)^2))^2))+10*LOG10($D162/1000)+N162</f>
        <v>#DIV/0!</v>
      </c>
      <c r="W162" s="24" t="e">
        <f>'ModelParams Lw'!$B$3+'ModelParams Lw'!$B$4*LOG10($B162/3600/(PI()/4*($D162/1000)^2))+'ModelParams Lw'!$B$5*LOG10(2*$H162/(1.2*($B162/3600/(PI()/4*($D162/1000)^2))^2))+10*LOG10($D162/1000)+O162</f>
        <v>#DIV/0!</v>
      </c>
      <c r="X162" s="24" t="e">
        <f>'ModelParams Lw'!$B$3+'ModelParams Lw'!$B$4*LOG10($B162/3600/(PI()/4*($D162/1000)^2))+'ModelParams Lw'!$B$5*LOG10(2*$H162/(1.2*($B162/3600/(PI()/4*($D162/1000)^2))^2))+10*LOG10($D162/1000)+P162</f>
        <v>#DIV/0!</v>
      </c>
      <c r="Y162" s="24" t="e">
        <f>'ModelParams Lw'!$B$3+'ModelParams Lw'!$B$4*LOG10($B162/3600/(PI()/4*($D162/1000)^2))+'ModelParams Lw'!$B$5*LOG10(2*$H162/(1.2*($B162/3600/(PI()/4*($D162/1000)^2))^2))+10*LOG10($D162/1000)+Q162</f>
        <v>#DIV/0!</v>
      </c>
      <c r="Z162" s="24" t="e">
        <f>'ModelParams Lw'!$B$3+'ModelParams Lw'!$B$4*LOG10($B162/3600/(PI()/4*($D162/1000)^2))+'ModelParams Lw'!$B$5*LOG10(2*$H162/(1.2*($B162/3600/(PI()/4*($D162/1000)^2))^2))+10*LOG10($D162/1000)+R162</f>
        <v>#DIV/0!</v>
      </c>
      <c r="AA162" s="24" t="e">
        <f>'ModelParams Lw'!$B$3+'ModelParams Lw'!$B$4*LOG10($B162/3600/(PI()/4*($D162/1000)^2))+'ModelParams Lw'!$B$5*LOG10(2*$H162/(1.2*($B162/3600/(PI()/4*($D162/1000)^2))^2))+10*LOG10($D162/1000)+S162</f>
        <v>#DIV/0!</v>
      </c>
      <c r="AB162" s="24" t="e">
        <f>10*LOG10(IF(T162="",0,POWER(10,((T162+'ModelParams Lw'!$O$4)/10))) +IF(U162="",0,POWER(10,((U162+'ModelParams Lw'!$P$4)/10))) +IF(V162="",0,POWER(10,((V162+'ModelParams Lw'!$Q$4)/10))) +IF(W162="",0,POWER(10,((W162+'ModelParams Lw'!$R$4)/10))) +IF(X162="",0,POWER(10,((X162+'ModelParams Lw'!$S$4)/10))) +IF(Y162="",0,POWER(10,((Y162+'ModelParams Lw'!$T$4)/10))) +IF(Z162="",0,POWER(10,((Z162+'ModelParams Lw'!$U$4)/10)))+IF(AA162="",0,POWER(10,((AA162+'ModelParams Lw'!$V$4)/10))))</f>
        <v>#DIV/0!</v>
      </c>
      <c r="AC162" s="24" t="e">
        <f t="shared" si="71"/>
        <v>#DIV/0!</v>
      </c>
      <c r="AD162" s="24" t="e">
        <f>(T162-'ModelParams Lw'!O$10)/'ModelParams Lw'!O$11</f>
        <v>#DIV/0!</v>
      </c>
      <c r="AE162" s="24" t="e">
        <f>(U162-'ModelParams Lw'!P$10)/'ModelParams Lw'!P$11</f>
        <v>#DIV/0!</v>
      </c>
      <c r="AF162" s="24" t="e">
        <f>(V162-'ModelParams Lw'!Q$10)/'ModelParams Lw'!Q$11</f>
        <v>#DIV/0!</v>
      </c>
      <c r="AG162" s="24" t="e">
        <f>(W162-'ModelParams Lw'!R$10)/'ModelParams Lw'!R$11</f>
        <v>#DIV/0!</v>
      </c>
      <c r="AH162" s="24" t="e">
        <f>(X162-'ModelParams Lw'!S$10)/'ModelParams Lw'!S$11</f>
        <v>#DIV/0!</v>
      </c>
      <c r="AI162" s="24" t="e">
        <f>(Y162-'ModelParams Lw'!T$10)/'ModelParams Lw'!T$11</f>
        <v>#DIV/0!</v>
      </c>
      <c r="AJ162" s="24" t="e">
        <f>(Z162-'ModelParams Lw'!U$10)/'ModelParams Lw'!U$11</f>
        <v>#DIV/0!</v>
      </c>
      <c r="AK162" s="24" t="e">
        <f>(AA162-'ModelParams Lw'!V$10)/'ModelParams Lw'!V$11</f>
        <v>#DIV/0!</v>
      </c>
      <c r="AL162" s="24" t="e">
        <f t="shared" si="72"/>
        <v>#DIV/0!</v>
      </c>
      <c r="AM162" s="24" t="e">
        <f>LOOKUP($G162,SilencerParams!$E$3:$E$98,SilencerParams!K$3:K$98)</f>
        <v>#DIV/0!</v>
      </c>
      <c r="AN162" s="24" t="e">
        <f>LOOKUP($G162,SilencerParams!$E$3:$E$98,SilencerParams!L$3:L$98)</f>
        <v>#DIV/0!</v>
      </c>
      <c r="AO162" s="24" t="e">
        <f>LOOKUP($G162,SilencerParams!$E$3:$E$98,SilencerParams!M$3:M$98)</f>
        <v>#DIV/0!</v>
      </c>
      <c r="AP162" s="24" t="e">
        <f>LOOKUP($G162,SilencerParams!$E$3:$E$98,SilencerParams!N$3:N$98)</f>
        <v>#DIV/0!</v>
      </c>
      <c r="AQ162" s="24" t="e">
        <f>LOOKUP($G162,SilencerParams!$E$3:$E$98,SilencerParams!O$3:O$98)</f>
        <v>#DIV/0!</v>
      </c>
      <c r="AR162" s="24" t="e">
        <f>LOOKUP($G162,SilencerParams!$E$3:$E$98,SilencerParams!P$3:P$98)</f>
        <v>#DIV/0!</v>
      </c>
      <c r="AS162" s="24" t="e">
        <f>LOOKUP($G162,SilencerParams!$E$3:$E$98,SilencerParams!Q$3:Q$98)</f>
        <v>#DIV/0!</v>
      </c>
      <c r="AT162" s="24" t="e">
        <f>LOOKUP($G162,SilencerParams!$E$3:$E$98,SilencerParams!R$3:R$98)</f>
        <v>#DIV/0!</v>
      </c>
      <c r="AU162" s="151" t="e">
        <f>LOOKUP($G162,SilencerParams!$E$3:$E$98,SilencerParams!S$3:S$98)</f>
        <v>#DIV/0!</v>
      </c>
      <c r="AV162" s="151" t="e">
        <f>LOOKUP($G162,SilencerParams!$E$3:$E$98,SilencerParams!T$3:T$98)</f>
        <v>#DIV/0!</v>
      </c>
      <c r="AW162" s="151" t="e">
        <f>LOOKUP($G162,SilencerParams!$E$3:$E$98,SilencerParams!U$3:U$98)</f>
        <v>#DIV/0!</v>
      </c>
      <c r="AX162" s="151" t="e">
        <f>LOOKUP($G162,SilencerParams!$E$3:$E$98,SilencerParams!V$3:V$98)</f>
        <v>#DIV/0!</v>
      </c>
      <c r="AY162" s="151" t="e">
        <f>LOOKUP($G162,SilencerParams!$E$3:$E$98,SilencerParams!W$3:W$98)</f>
        <v>#DIV/0!</v>
      </c>
      <c r="AZ162" s="151" t="e">
        <f>LOOKUP($G162,SilencerParams!$E$3:$E$98,SilencerParams!X$3:X$98)</f>
        <v>#DIV/0!</v>
      </c>
      <c r="BA162" s="151" t="e">
        <f>LOOKUP($G162,SilencerParams!$E$3:$E$98,SilencerParams!Y$3:Y$98)</f>
        <v>#DIV/0!</v>
      </c>
      <c r="BB162" s="151" t="e">
        <f>LOOKUP($G162,SilencerParams!$E$3:$E$98,SilencerParams!Z$3:Z$98)</f>
        <v>#DIV/0!</v>
      </c>
      <c r="BC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S$3:S$98)</f>
        <v>#DIV/0!</v>
      </c>
      <c r="BD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T$3:T$98)</f>
        <v>#DIV/0!</v>
      </c>
      <c r="BE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U$3:U$98)</f>
        <v>#DIV/0!</v>
      </c>
      <c r="BF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V$3:V$98)</f>
        <v>#DIV/0!</v>
      </c>
      <c r="BG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W$3:W$98)</f>
        <v>#DIV/0!</v>
      </c>
      <c r="BH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X$3:X$98)</f>
        <v>#DIV/0!</v>
      </c>
      <c r="BI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Y$3:Y$98)</f>
        <v>#DIV/0!</v>
      </c>
      <c r="BJ162" s="151" t="e">
        <f>LOOKUP(IF(MROUND($AL162,2)&lt;=$AL162,CONCATENATE($D162,IF($F162&gt;=1000,$F162,CONCATENATE(0,$F162)),CONCATENATE(0,MROUND($AL162,2)+2)),CONCATENATE($D162,IF($F162&gt;=1000,$F162,CONCATENATE(0,$F162)),CONCATENATE(0,MROUND($AL162,2)-2))),SilencerParams!$E$3:$E$98,SilencerParams!Z$3:Z$98)</f>
        <v>#DIV/0!</v>
      </c>
      <c r="BK162" s="151" t="e">
        <f>IF($AL162&lt;2,LOOKUP(CONCATENATE($D162,IF($E162&gt;=1000,$E162,CONCATENATE(0,$E162)),"02"),SilencerParams!$E$3:$E$98,SilencerParams!S$3:S$98)/(LOG10(2)-LOG10(0.0001))*(LOG10($AL162)-LOG10(0.0001)),(BC162-AU162)/(LOG10(IF(MROUND($AL162,2)&lt;=$AL162,MROUND($AL162,2)+2,MROUND($AL162,2)-2))-LOG10(MROUND($AL162,2)))*(LOG10($AL162)-LOG10(MROUND($AL162,2)))+AU162)</f>
        <v>#DIV/0!</v>
      </c>
      <c r="BL162" s="151" t="e">
        <f>IF($AL162&lt;2,LOOKUP(CONCATENATE($D162,IF($E162&gt;=1000,$E162,CONCATENATE(0,$E162)),"02"),SilencerParams!$E$3:$E$98,SilencerParams!T$3:T$98)/(LOG10(2)-LOG10(0.0001))*(LOG10($AL162)-LOG10(0.0001)),(BD162-AV162)/(LOG10(IF(MROUND($AL162,2)&lt;=$AL162,MROUND($AL162,2)+2,MROUND($AL162,2)-2))-LOG10(MROUND($AL162,2)))*(LOG10($AL162)-LOG10(MROUND($AL162,2)))+AV162)</f>
        <v>#DIV/0!</v>
      </c>
      <c r="BM162" s="151" t="e">
        <f>IF($AL162&lt;2,LOOKUP(CONCATENATE($D162,IF($E162&gt;=1000,$E162,CONCATENATE(0,$E162)),"02"),SilencerParams!$E$3:$E$98,SilencerParams!U$3:U$98)/(LOG10(2)-LOG10(0.0001))*(LOG10($AL162)-LOG10(0.0001)),(BE162-AW162)/(LOG10(IF(MROUND($AL162,2)&lt;=$AL162,MROUND($AL162,2)+2,MROUND($AL162,2)-2))-LOG10(MROUND($AL162,2)))*(LOG10($AL162)-LOG10(MROUND($AL162,2)))+AW162)</f>
        <v>#DIV/0!</v>
      </c>
      <c r="BN162" s="151" t="e">
        <f>IF($AL162&lt;2,LOOKUP(CONCATENATE($D162,IF($E162&gt;=1000,$E162,CONCATENATE(0,$E162)),"02"),SilencerParams!$E$3:$E$98,SilencerParams!V$3:V$98)/(LOG10(2)-LOG10(0.0001))*(LOG10($AL162)-LOG10(0.0001)),(BF162-AX162)/(LOG10(IF(MROUND($AL162,2)&lt;=$AL162,MROUND($AL162,2)+2,MROUND($AL162,2)-2))-LOG10(MROUND($AL162,2)))*(LOG10($AL162)-LOG10(MROUND($AL162,2)))+AX162)</f>
        <v>#DIV/0!</v>
      </c>
      <c r="BO162" s="151" t="e">
        <f>IF($AL162&lt;2,LOOKUP(CONCATENATE($D162,IF($E162&gt;=1000,$E162,CONCATENATE(0,$E162)),"02"),SilencerParams!$E$3:$E$98,SilencerParams!W$3:W$98)/(LOG10(2)-LOG10(0.0001))*(LOG10($AL162)-LOG10(0.0001)),(BG162-AY162)/(LOG10(IF(MROUND($AL162,2)&lt;=$AL162,MROUND($AL162,2)+2,MROUND($AL162,2)-2))-LOG10(MROUND($AL162,2)))*(LOG10($AL162)-LOG10(MROUND($AL162,2)))+AY162)</f>
        <v>#DIV/0!</v>
      </c>
      <c r="BP162" s="151" t="e">
        <f>IF($AL162&lt;2,LOOKUP(CONCATENATE($D162,IF($E162&gt;=1000,$E162,CONCATENATE(0,$E162)),"02"),SilencerParams!$E$3:$E$98,SilencerParams!X$3:X$98)/(LOG10(2)-LOG10(0.0001))*(LOG10($AL162)-LOG10(0.0001)),(BH162-AZ162)/(LOG10(IF(MROUND($AL162,2)&lt;=$AL162,MROUND($AL162,2)+2,MROUND($AL162,2)-2))-LOG10(MROUND($AL162,2)))*(LOG10($AL162)-LOG10(MROUND($AL162,2)))+AZ162)</f>
        <v>#DIV/0!</v>
      </c>
      <c r="BQ162" s="151" t="e">
        <f>IF($AL162&lt;2,LOOKUP(CONCATENATE($D162,IF($E162&gt;=1000,$E162,CONCATENATE(0,$E162)),"02"),SilencerParams!$E$3:$E$98,SilencerParams!Y$3:Y$98)/(LOG10(2)-LOG10(0.0001))*(LOG10($AL162)-LOG10(0.0001)),(BI162-BA162)/(LOG10(IF(MROUND($AL162,2)&lt;=$AL162,MROUND($AL162,2)+2,MROUND($AL162,2)-2))-LOG10(MROUND($AL162,2)))*(LOG10($AL162)-LOG10(MROUND($AL162,2)))+BA162)</f>
        <v>#DIV/0!</v>
      </c>
      <c r="BR162" s="151" t="e">
        <f>IF($AL162&lt;2,LOOKUP(CONCATENATE($D162,IF($E162&gt;=1000,$E162,CONCATENATE(0,$E162)),"02"),SilencerParams!$E$3:$E$98,SilencerParams!Z$3:Z$98)/(LOG10(2)-LOG10(0.0001))*(LOG10($AL162)-LOG10(0.0001)),(BJ162-BB162)/(LOG10(IF(MROUND($AL162,2)&lt;=$AL162,MROUND($AL162,2)+2,MROUND($AL162,2)-2))-LOG10(MROUND($AL162,2)))*(LOG10($AL162)-LOG10(MROUND($AL162,2)))+BB162)</f>
        <v>#DIV/0!</v>
      </c>
      <c r="BS162" s="24" t="e">
        <f t="shared" si="73"/>
        <v>#DIV/0!</v>
      </c>
      <c r="BT162" s="24" t="e">
        <f t="shared" si="74"/>
        <v>#DIV/0!</v>
      </c>
      <c r="BU162" s="24" t="e">
        <f t="shared" si="75"/>
        <v>#DIV/0!</v>
      </c>
      <c r="BV162" s="24" t="e">
        <f t="shared" si="76"/>
        <v>#DIV/0!</v>
      </c>
      <c r="BW162" s="24" t="e">
        <f t="shared" si="77"/>
        <v>#DIV/0!</v>
      </c>
      <c r="BX162" s="24" t="e">
        <f t="shared" si="78"/>
        <v>#DIV/0!</v>
      </c>
      <c r="BY162" s="24" t="e">
        <f t="shared" si="79"/>
        <v>#DIV/0!</v>
      </c>
      <c r="BZ162" s="24" t="e">
        <f t="shared" si="80"/>
        <v>#DIV/0!</v>
      </c>
      <c r="CA162" s="24" t="e">
        <f>10*LOG10(IF(BS162="",0,POWER(10,((BS162+'ModelParams Lw'!$O$4)/10))) +IF(BT162="",0,POWER(10,((BT162+'ModelParams Lw'!$P$4)/10))) +IF(BU162="",0,POWER(10,((BU162+'ModelParams Lw'!$Q$4)/10))) +IF(BV162="",0,POWER(10,((BV162+'ModelParams Lw'!$R$4)/10))) +IF(BW162="",0,POWER(10,((BW162+'ModelParams Lw'!$S$4)/10))) +IF(BX162="",0,POWER(10,((BX162+'ModelParams Lw'!$T$4)/10))) +IF(BY162="",0,POWER(10,((BY162+'ModelParams Lw'!$U$4)/10)))+IF(BZ162="",0,POWER(10,((BZ162+'ModelParams Lw'!$V$4)/10))))</f>
        <v>#DIV/0!</v>
      </c>
      <c r="CB162" s="24" t="e">
        <f t="shared" si="81"/>
        <v>#DIV/0!</v>
      </c>
      <c r="CC162" s="24" t="e">
        <f>(BS162-'ModelParams Lw'!O$10)/'ModelParams Lw'!O$11</f>
        <v>#DIV/0!</v>
      </c>
      <c r="CD162" s="24" t="e">
        <f>(BT162-'ModelParams Lw'!P$10)/'ModelParams Lw'!P$11</f>
        <v>#DIV/0!</v>
      </c>
      <c r="CE162" s="24" t="e">
        <f>(BU162-'ModelParams Lw'!Q$10)/'ModelParams Lw'!Q$11</f>
        <v>#DIV/0!</v>
      </c>
      <c r="CF162" s="24" t="e">
        <f>(BV162-'ModelParams Lw'!R$10)/'ModelParams Lw'!R$11</f>
        <v>#DIV/0!</v>
      </c>
      <c r="CG162" s="24" t="e">
        <f>(BW162-'ModelParams Lw'!S$10)/'ModelParams Lw'!S$11</f>
        <v>#DIV/0!</v>
      </c>
      <c r="CH162" s="24" t="e">
        <f>(BX162-'ModelParams Lw'!T$10)/'ModelParams Lw'!T$11</f>
        <v>#DIV/0!</v>
      </c>
      <c r="CI162" s="24" t="e">
        <f>(BY162-'ModelParams Lw'!U$10)/'ModelParams Lw'!U$11</f>
        <v>#DIV/0!</v>
      </c>
      <c r="CJ162" s="24" t="e">
        <f>(BZ162-'ModelParams Lw'!V$10)/'ModelParams Lw'!V$11</f>
        <v>#DIV/0!</v>
      </c>
      <c r="CK162" s="24">
        <f>IF(Calcul!$E167="SW",'ModelParams Lw'!C$18+'ModelParams Lw'!C$19*LOG(CK$3)+'ModelParams Lw'!C$20*(PI()/4*($D162/1000)^2),IF('ModelParams Lw'!C$21+'ModelParams Lw'!C$22*LOG(CK$3)+'ModelParams Lw'!C$23*(PI()/4*($D162/1000)^2)&lt;'ModelParams Lw'!C$18+'ModelParams Lw'!C$19*LOG(CK$3)+'ModelParams Lw'!C$20*(PI()/4*($D162/1000)^2),'ModelParams Lw'!C$18+'ModelParams Lw'!C$19*LOG(CK$3)+'ModelParams Lw'!C$20*(PI()/4*($D162/1000)^2),'ModelParams Lw'!C$21+'ModelParams Lw'!C$22*LOG(CK$3)+'ModelParams Lw'!C$23*(PI()/4*($D162/1000)^2)))</f>
        <v>31.246735224896717</v>
      </c>
      <c r="CL162" s="24">
        <f>IF(Calcul!$E167="SW",'ModelParams Lw'!D$18+'ModelParams Lw'!D$19*LOG(CL$3)+'ModelParams Lw'!D$20*(PI()/4*($D162/1000)^2),IF('ModelParams Lw'!D$21+'ModelParams Lw'!D$22*LOG(CL$3)+'ModelParams Lw'!D$23*(PI()/4*($D162/1000)^2)&lt;'ModelParams Lw'!D$18+'ModelParams Lw'!D$19*LOG(CL$3)+'ModelParams Lw'!D$20*(PI()/4*($D162/1000)^2),'ModelParams Lw'!D$18+'ModelParams Lw'!D$19*LOG(CL$3)+'ModelParams Lw'!D$20*(PI()/4*($D162/1000)^2),'ModelParams Lw'!D$21+'ModelParams Lw'!D$22*LOG(CL$3)+'ModelParams Lw'!D$23*(PI()/4*($D162/1000)^2)))</f>
        <v>39.203910379364636</v>
      </c>
      <c r="CM162" s="24">
        <f>IF(Calcul!$E167="SW",'ModelParams Lw'!E$18+'ModelParams Lw'!E$19*LOG(CM$3)+'ModelParams Lw'!E$20*(PI()/4*($D162/1000)^2),IF('ModelParams Lw'!E$21+'ModelParams Lw'!E$22*LOG(CM$3)+'ModelParams Lw'!E$23*(PI()/4*($D162/1000)^2)&lt;'ModelParams Lw'!E$18+'ModelParams Lw'!E$19*LOG(CM$3)+'ModelParams Lw'!E$20*(PI()/4*($D162/1000)^2),'ModelParams Lw'!E$18+'ModelParams Lw'!E$19*LOG(CM$3)+'ModelParams Lw'!E$20*(PI()/4*($D162/1000)^2),'ModelParams Lw'!E$21+'ModelParams Lw'!E$22*LOG(CM$3)+'ModelParams Lw'!E$23*(PI()/4*($D162/1000)^2)))</f>
        <v>38.761096154158118</v>
      </c>
      <c r="CN162" s="24">
        <f>IF(Calcul!$E167="SW",'ModelParams Lw'!F$18+'ModelParams Lw'!F$19*LOG(CN$3)+'ModelParams Lw'!F$20*(PI()/4*($D162/1000)^2),IF('ModelParams Lw'!F$21+'ModelParams Lw'!F$22*LOG(CN$3)+'ModelParams Lw'!F$23*(PI()/4*($D162/1000)^2)&lt;'ModelParams Lw'!F$18+'ModelParams Lw'!F$19*LOG(CN$3)+'ModelParams Lw'!F$20*(PI()/4*($D162/1000)^2),'ModelParams Lw'!F$18+'ModelParams Lw'!F$19*LOG(CN$3)+'ModelParams Lw'!F$20*(PI()/4*($D162/1000)^2),'ModelParams Lw'!F$21+'ModelParams Lw'!F$22*LOG(CN$3)+'ModelParams Lw'!F$23*(PI()/4*($D162/1000)^2)))</f>
        <v>42.457901012674256</v>
      </c>
      <c r="CO162" s="24">
        <f>IF(Calcul!$E167="SW",'ModelParams Lw'!G$18+'ModelParams Lw'!G$19*LOG(CO$3)+'ModelParams Lw'!G$20*(PI()/4*($D162/1000)^2),IF('ModelParams Lw'!G$21+'ModelParams Lw'!G$22*LOG(CO$3)+'ModelParams Lw'!G$23*(PI()/4*($D162/1000)^2)&lt;'ModelParams Lw'!G$18+'ModelParams Lw'!G$19*LOG(CO$3)+'ModelParams Lw'!G$20*(PI()/4*($D162/1000)^2),'ModelParams Lw'!G$18+'ModelParams Lw'!G$19*LOG(CO$3)+'ModelParams Lw'!G$20*(PI()/4*($D162/1000)^2),'ModelParams Lw'!G$21+'ModelParams Lw'!G$22*LOG(CO$3)+'ModelParams Lw'!G$23*(PI()/4*($D162/1000)^2)))</f>
        <v>39.983812335865188</v>
      </c>
      <c r="CP162" s="24">
        <f>IF(Calcul!$E167="SW",'ModelParams Lw'!H$18+'ModelParams Lw'!H$19*LOG(CP$3)+'ModelParams Lw'!H$20*(PI()/4*($D162/1000)^2),IF('ModelParams Lw'!H$21+'ModelParams Lw'!H$22*LOG(CP$3)+'ModelParams Lw'!H$23*(PI()/4*($D162/1000)^2)&lt;'ModelParams Lw'!H$18+'ModelParams Lw'!H$19*LOG(CP$3)+'ModelParams Lw'!H$20*(PI()/4*($D162/1000)^2),'ModelParams Lw'!H$18+'ModelParams Lw'!H$19*LOG(CP$3)+'ModelParams Lw'!H$20*(PI()/4*($D162/1000)^2),'ModelParams Lw'!H$21+'ModelParams Lw'!H$22*LOG(CP$3)+'ModelParams Lw'!H$23*(PI()/4*($D162/1000)^2)))</f>
        <v>40.306137042572608</v>
      </c>
      <c r="CQ162" s="24">
        <f>IF(Calcul!$E167="SW",'ModelParams Lw'!I$18+'ModelParams Lw'!I$19*LOG(CQ$3)+'ModelParams Lw'!I$20*(PI()/4*($D162/1000)^2),IF('ModelParams Lw'!I$21+'ModelParams Lw'!I$22*LOG(CQ$3)+'ModelParams Lw'!I$23*(PI()/4*($D162/1000)^2)&lt;'ModelParams Lw'!I$18+'ModelParams Lw'!I$19*LOG(CQ$3)+'ModelParams Lw'!I$20*(PI()/4*($D162/1000)^2),'ModelParams Lw'!I$18+'ModelParams Lw'!I$19*LOG(CQ$3)+'ModelParams Lw'!I$20*(PI()/4*($D162/1000)^2),'ModelParams Lw'!I$21+'ModelParams Lw'!I$22*LOG(CQ$3)+'ModelParams Lw'!I$23*(PI()/4*($D162/1000)^2)))</f>
        <v>35.604370798776131</v>
      </c>
      <c r="CR162" s="24">
        <f>IF(Calcul!$E167="SW",'ModelParams Lw'!J$18+'ModelParams Lw'!J$19*LOG(CR$3)+'ModelParams Lw'!J$20*(PI()/4*($D162/1000)^2),IF('ModelParams Lw'!J$21+'ModelParams Lw'!J$22*LOG(CR$3)+'ModelParams Lw'!J$23*(PI()/4*($D162/1000)^2)&lt;'ModelParams Lw'!J$18+'ModelParams Lw'!J$19*LOG(CR$3)+'ModelParams Lw'!J$20*(PI()/4*($D162/1000)^2),'ModelParams Lw'!J$18+'ModelParams Lw'!J$19*LOG(CR$3)+'ModelParams Lw'!J$20*(PI()/4*($D162/1000)^2),'ModelParams Lw'!J$21+'ModelParams Lw'!J$22*LOG(CR$3)+'ModelParams Lw'!J$23*(PI()/4*($D162/1000)^2)))</f>
        <v>26.405199060578074</v>
      </c>
      <c r="CS162" s="24" t="e">
        <f t="shared" si="58"/>
        <v>#DIV/0!</v>
      </c>
      <c r="CT162" s="24" t="e">
        <f t="shared" si="59"/>
        <v>#DIV/0!</v>
      </c>
      <c r="CU162" s="24" t="e">
        <f t="shared" si="60"/>
        <v>#DIV/0!</v>
      </c>
      <c r="CV162" s="24" t="e">
        <f t="shared" si="61"/>
        <v>#DIV/0!</v>
      </c>
      <c r="CW162" s="24" t="e">
        <f t="shared" si="62"/>
        <v>#DIV/0!</v>
      </c>
      <c r="CX162" s="24" t="e">
        <f t="shared" si="63"/>
        <v>#DIV/0!</v>
      </c>
      <c r="CY162" s="24" t="e">
        <f t="shared" si="64"/>
        <v>#DIV/0!</v>
      </c>
      <c r="CZ162" s="24" t="e">
        <f t="shared" si="65"/>
        <v>#DIV/0!</v>
      </c>
      <c r="DA162" s="24" t="e">
        <f>10*LOG10(IF(CS162="",0,POWER(10,((CS162+'ModelParams Lw'!$O$4)/10))) +IF(CT162="",0,POWER(10,((CT162+'ModelParams Lw'!$P$4)/10))) +IF(CU162="",0,POWER(10,((CU162+'ModelParams Lw'!$Q$4)/10))) +IF(CV162="",0,POWER(10,((CV162+'ModelParams Lw'!$R$4)/10))) +IF(CW162="",0,POWER(10,((CW162+'ModelParams Lw'!$S$4)/10))) +IF(CX162="",0,POWER(10,((CX162+'ModelParams Lw'!$T$4)/10))) +IF(CY162="",0,POWER(10,((CY162+'ModelParams Lw'!$U$4)/10)))+IF(CZ162="",0,POWER(10,((CZ162+'ModelParams Lw'!$V$4)/10))))</f>
        <v>#DIV/0!</v>
      </c>
      <c r="DB162" s="24" t="e">
        <f t="shared" si="82"/>
        <v>#DIV/0!</v>
      </c>
      <c r="DC162" s="24" t="e">
        <f>(CS162-'ModelParams Lw'!$O$10)/'ModelParams Lw'!$O$11</f>
        <v>#DIV/0!</v>
      </c>
      <c r="DD162" s="24" t="e">
        <f>(CT162-'ModelParams Lw'!$P$10)/'ModelParams Lw'!$P$11</f>
        <v>#DIV/0!</v>
      </c>
      <c r="DE162" s="24" t="e">
        <f>(CU162-'ModelParams Lw'!$Q$10)/'ModelParams Lw'!$Q$11</f>
        <v>#DIV/0!</v>
      </c>
      <c r="DF162" s="24" t="e">
        <f>(CV162-'ModelParams Lw'!$R$10)/'ModelParams Lw'!$R$11</f>
        <v>#DIV/0!</v>
      </c>
      <c r="DG162" s="24" t="e">
        <f>(CW162-'ModelParams Lw'!$S$10)/'ModelParams Lw'!$S$11</f>
        <v>#DIV/0!</v>
      </c>
      <c r="DH162" s="24" t="e">
        <f>(CX162-'ModelParams Lw'!$T$10)/'ModelParams Lw'!$T$11</f>
        <v>#DIV/0!</v>
      </c>
      <c r="DI162" s="24" t="e">
        <f>(CY162-'ModelParams Lw'!$U$10)/'ModelParams Lw'!$U$11</f>
        <v>#DIV/0!</v>
      </c>
      <c r="DJ162" s="24" t="e">
        <f>(CZ162-'ModelParams Lw'!$V$10)/'ModelParams Lw'!$V$11</f>
        <v>#DIV/0!</v>
      </c>
    </row>
    <row r="163" spans="1:114">
      <c r="A163" s="12">
        <f>Calcul!B165</f>
        <v>0</v>
      </c>
      <c r="B163" s="12">
        <f t="shared" si="66"/>
        <v>0</v>
      </c>
      <c r="C163" s="12">
        <f>Calcul!C165</f>
        <v>0</v>
      </c>
      <c r="D163" s="12">
        <f>Calcul!D168</f>
        <v>0</v>
      </c>
      <c r="E163" s="12">
        <f t="shared" si="67"/>
        <v>400</v>
      </c>
      <c r="F163" s="12">
        <f t="shared" si="68"/>
        <v>900</v>
      </c>
      <c r="G163" s="12" t="e">
        <f t="shared" si="69"/>
        <v>#DIV/0!</v>
      </c>
      <c r="H163" s="24" t="e">
        <f t="shared" si="70"/>
        <v>#DIV/0!</v>
      </c>
      <c r="I163" s="24">
        <f>'ModelParams Lw'!$B$6*EXP('ModelParams Lw'!$C$6*D163)</f>
        <v>-0.98585217513044054</v>
      </c>
      <c r="J163" s="24">
        <f>'ModelParams Lw'!$B$7*D163^2+'ModelParams Lw'!$C$7*D163+'ModelParams Lw'!$D$7</f>
        <v>-7.1</v>
      </c>
      <c r="K163" s="24">
        <f>'ModelParams Lw'!$B$8*D163^2+'ModelParams Lw'!$C$8*D163+'ModelParams Lw'!$D$8</f>
        <v>46.485999999999997</v>
      </c>
      <c r="L163" s="21" t="e">
        <f t="shared" si="83"/>
        <v>#DIV/0!</v>
      </c>
      <c r="M163" s="21" t="e">
        <f t="shared" si="84"/>
        <v>#DIV/0!</v>
      </c>
      <c r="N163" s="21" t="e">
        <f t="shared" si="84"/>
        <v>#DIV/0!</v>
      </c>
      <c r="O163" s="21" t="e">
        <f t="shared" si="84"/>
        <v>#DIV/0!</v>
      </c>
      <c r="P163" s="21" t="e">
        <f t="shared" si="84"/>
        <v>#DIV/0!</v>
      </c>
      <c r="Q163" s="21" t="e">
        <f t="shared" si="84"/>
        <v>#DIV/0!</v>
      </c>
      <c r="R163" s="21" t="e">
        <f t="shared" si="84"/>
        <v>#DIV/0!</v>
      </c>
      <c r="S163" s="21" t="e">
        <f t="shared" si="84"/>
        <v>#DIV/0!</v>
      </c>
      <c r="T163" s="24" t="e">
        <f>'ModelParams Lw'!$B$3+'ModelParams Lw'!$B$4*LOG10($B163/3600/(PI()/4*($D163/1000)^2))+'ModelParams Lw'!$B$5*LOG10(2*$H163/(1.2*($B163/3600/(PI()/4*($D163/1000)^2))^2))+10*LOG10($D163/1000)+L163</f>
        <v>#DIV/0!</v>
      </c>
      <c r="U163" s="24" t="e">
        <f>'ModelParams Lw'!$B$3+'ModelParams Lw'!$B$4*LOG10($B163/3600/(PI()/4*($D163/1000)^2))+'ModelParams Lw'!$B$5*LOG10(2*$H163/(1.2*($B163/3600/(PI()/4*($D163/1000)^2))^2))+10*LOG10($D163/1000)+M163</f>
        <v>#DIV/0!</v>
      </c>
      <c r="V163" s="24" t="e">
        <f>'ModelParams Lw'!$B$3+'ModelParams Lw'!$B$4*LOG10($B163/3600/(PI()/4*($D163/1000)^2))+'ModelParams Lw'!$B$5*LOG10(2*$H163/(1.2*($B163/3600/(PI()/4*($D163/1000)^2))^2))+10*LOG10($D163/1000)+N163</f>
        <v>#DIV/0!</v>
      </c>
      <c r="W163" s="24" t="e">
        <f>'ModelParams Lw'!$B$3+'ModelParams Lw'!$B$4*LOG10($B163/3600/(PI()/4*($D163/1000)^2))+'ModelParams Lw'!$B$5*LOG10(2*$H163/(1.2*($B163/3600/(PI()/4*($D163/1000)^2))^2))+10*LOG10($D163/1000)+O163</f>
        <v>#DIV/0!</v>
      </c>
      <c r="X163" s="24" t="e">
        <f>'ModelParams Lw'!$B$3+'ModelParams Lw'!$B$4*LOG10($B163/3600/(PI()/4*($D163/1000)^2))+'ModelParams Lw'!$B$5*LOG10(2*$H163/(1.2*($B163/3600/(PI()/4*($D163/1000)^2))^2))+10*LOG10($D163/1000)+P163</f>
        <v>#DIV/0!</v>
      </c>
      <c r="Y163" s="24" t="e">
        <f>'ModelParams Lw'!$B$3+'ModelParams Lw'!$B$4*LOG10($B163/3600/(PI()/4*($D163/1000)^2))+'ModelParams Lw'!$B$5*LOG10(2*$H163/(1.2*($B163/3600/(PI()/4*($D163/1000)^2))^2))+10*LOG10($D163/1000)+Q163</f>
        <v>#DIV/0!</v>
      </c>
      <c r="Z163" s="24" t="e">
        <f>'ModelParams Lw'!$B$3+'ModelParams Lw'!$B$4*LOG10($B163/3600/(PI()/4*($D163/1000)^2))+'ModelParams Lw'!$B$5*LOG10(2*$H163/(1.2*($B163/3600/(PI()/4*($D163/1000)^2))^2))+10*LOG10($D163/1000)+R163</f>
        <v>#DIV/0!</v>
      </c>
      <c r="AA163" s="24" t="e">
        <f>'ModelParams Lw'!$B$3+'ModelParams Lw'!$B$4*LOG10($B163/3600/(PI()/4*($D163/1000)^2))+'ModelParams Lw'!$B$5*LOG10(2*$H163/(1.2*($B163/3600/(PI()/4*($D163/1000)^2))^2))+10*LOG10($D163/1000)+S163</f>
        <v>#DIV/0!</v>
      </c>
      <c r="AB163" s="24" t="e">
        <f>10*LOG10(IF(T163="",0,POWER(10,((T163+'ModelParams Lw'!$O$4)/10))) +IF(U163="",0,POWER(10,((U163+'ModelParams Lw'!$P$4)/10))) +IF(V163="",0,POWER(10,((V163+'ModelParams Lw'!$Q$4)/10))) +IF(W163="",0,POWER(10,((W163+'ModelParams Lw'!$R$4)/10))) +IF(X163="",0,POWER(10,((X163+'ModelParams Lw'!$S$4)/10))) +IF(Y163="",0,POWER(10,((Y163+'ModelParams Lw'!$T$4)/10))) +IF(Z163="",0,POWER(10,((Z163+'ModelParams Lw'!$U$4)/10)))+IF(AA163="",0,POWER(10,((AA163+'ModelParams Lw'!$V$4)/10))))</f>
        <v>#DIV/0!</v>
      </c>
      <c r="AC163" s="24" t="e">
        <f t="shared" si="71"/>
        <v>#DIV/0!</v>
      </c>
      <c r="AD163" s="24" t="e">
        <f>(T163-'ModelParams Lw'!O$10)/'ModelParams Lw'!O$11</f>
        <v>#DIV/0!</v>
      </c>
      <c r="AE163" s="24" t="e">
        <f>(U163-'ModelParams Lw'!P$10)/'ModelParams Lw'!P$11</f>
        <v>#DIV/0!</v>
      </c>
      <c r="AF163" s="24" t="e">
        <f>(V163-'ModelParams Lw'!Q$10)/'ModelParams Lw'!Q$11</f>
        <v>#DIV/0!</v>
      </c>
      <c r="AG163" s="24" t="e">
        <f>(W163-'ModelParams Lw'!R$10)/'ModelParams Lw'!R$11</f>
        <v>#DIV/0!</v>
      </c>
      <c r="AH163" s="24" t="e">
        <f>(X163-'ModelParams Lw'!S$10)/'ModelParams Lw'!S$11</f>
        <v>#DIV/0!</v>
      </c>
      <c r="AI163" s="24" t="e">
        <f>(Y163-'ModelParams Lw'!T$10)/'ModelParams Lw'!T$11</f>
        <v>#DIV/0!</v>
      </c>
      <c r="AJ163" s="24" t="e">
        <f>(Z163-'ModelParams Lw'!U$10)/'ModelParams Lw'!U$11</f>
        <v>#DIV/0!</v>
      </c>
      <c r="AK163" s="24" t="e">
        <f>(AA163-'ModelParams Lw'!V$10)/'ModelParams Lw'!V$11</f>
        <v>#DIV/0!</v>
      </c>
      <c r="AL163" s="24" t="e">
        <f t="shared" si="72"/>
        <v>#DIV/0!</v>
      </c>
      <c r="AM163" s="24" t="e">
        <f>LOOKUP($G163,SilencerParams!$E$3:$E$98,SilencerParams!K$3:K$98)</f>
        <v>#DIV/0!</v>
      </c>
      <c r="AN163" s="24" t="e">
        <f>LOOKUP($G163,SilencerParams!$E$3:$E$98,SilencerParams!L$3:L$98)</f>
        <v>#DIV/0!</v>
      </c>
      <c r="AO163" s="24" t="e">
        <f>LOOKUP($G163,SilencerParams!$E$3:$E$98,SilencerParams!M$3:M$98)</f>
        <v>#DIV/0!</v>
      </c>
      <c r="AP163" s="24" t="e">
        <f>LOOKUP($G163,SilencerParams!$E$3:$E$98,SilencerParams!N$3:N$98)</f>
        <v>#DIV/0!</v>
      </c>
      <c r="AQ163" s="24" t="e">
        <f>LOOKUP($G163,SilencerParams!$E$3:$E$98,SilencerParams!O$3:O$98)</f>
        <v>#DIV/0!</v>
      </c>
      <c r="AR163" s="24" t="e">
        <f>LOOKUP($G163,SilencerParams!$E$3:$E$98,SilencerParams!P$3:P$98)</f>
        <v>#DIV/0!</v>
      </c>
      <c r="AS163" s="24" t="e">
        <f>LOOKUP($G163,SilencerParams!$E$3:$E$98,SilencerParams!Q$3:Q$98)</f>
        <v>#DIV/0!</v>
      </c>
      <c r="AT163" s="24" t="e">
        <f>LOOKUP($G163,SilencerParams!$E$3:$E$98,SilencerParams!R$3:R$98)</f>
        <v>#DIV/0!</v>
      </c>
      <c r="AU163" s="151" t="e">
        <f>LOOKUP($G163,SilencerParams!$E$3:$E$98,SilencerParams!S$3:S$98)</f>
        <v>#DIV/0!</v>
      </c>
      <c r="AV163" s="151" t="e">
        <f>LOOKUP($G163,SilencerParams!$E$3:$E$98,SilencerParams!T$3:T$98)</f>
        <v>#DIV/0!</v>
      </c>
      <c r="AW163" s="151" t="e">
        <f>LOOKUP($G163,SilencerParams!$E$3:$E$98,SilencerParams!U$3:U$98)</f>
        <v>#DIV/0!</v>
      </c>
      <c r="AX163" s="151" t="e">
        <f>LOOKUP($G163,SilencerParams!$E$3:$E$98,SilencerParams!V$3:V$98)</f>
        <v>#DIV/0!</v>
      </c>
      <c r="AY163" s="151" t="e">
        <f>LOOKUP($G163,SilencerParams!$E$3:$E$98,SilencerParams!W$3:W$98)</f>
        <v>#DIV/0!</v>
      </c>
      <c r="AZ163" s="151" t="e">
        <f>LOOKUP($G163,SilencerParams!$E$3:$E$98,SilencerParams!X$3:X$98)</f>
        <v>#DIV/0!</v>
      </c>
      <c r="BA163" s="151" t="e">
        <f>LOOKUP($G163,SilencerParams!$E$3:$E$98,SilencerParams!Y$3:Y$98)</f>
        <v>#DIV/0!</v>
      </c>
      <c r="BB163" s="151" t="e">
        <f>LOOKUP($G163,SilencerParams!$E$3:$E$98,SilencerParams!Z$3:Z$98)</f>
        <v>#DIV/0!</v>
      </c>
      <c r="BC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S$3:S$98)</f>
        <v>#DIV/0!</v>
      </c>
      <c r="BD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T$3:T$98)</f>
        <v>#DIV/0!</v>
      </c>
      <c r="BE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U$3:U$98)</f>
        <v>#DIV/0!</v>
      </c>
      <c r="BF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V$3:V$98)</f>
        <v>#DIV/0!</v>
      </c>
      <c r="BG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W$3:W$98)</f>
        <v>#DIV/0!</v>
      </c>
      <c r="BH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X$3:X$98)</f>
        <v>#DIV/0!</v>
      </c>
      <c r="BI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Y$3:Y$98)</f>
        <v>#DIV/0!</v>
      </c>
      <c r="BJ163" s="151" t="e">
        <f>LOOKUP(IF(MROUND($AL163,2)&lt;=$AL163,CONCATENATE($D163,IF($F163&gt;=1000,$F163,CONCATENATE(0,$F163)),CONCATENATE(0,MROUND($AL163,2)+2)),CONCATENATE($D163,IF($F163&gt;=1000,$F163,CONCATENATE(0,$F163)),CONCATENATE(0,MROUND($AL163,2)-2))),SilencerParams!$E$3:$E$98,SilencerParams!Z$3:Z$98)</f>
        <v>#DIV/0!</v>
      </c>
      <c r="BK163" s="151" t="e">
        <f>IF($AL163&lt;2,LOOKUP(CONCATENATE($D163,IF($E163&gt;=1000,$E163,CONCATENATE(0,$E163)),"02"),SilencerParams!$E$3:$E$98,SilencerParams!S$3:S$98)/(LOG10(2)-LOG10(0.0001))*(LOG10($AL163)-LOG10(0.0001)),(BC163-AU163)/(LOG10(IF(MROUND($AL163,2)&lt;=$AL163,MROUND($AL163,2)+2,MROUND($AL163,2)-2))-LOG10(MROUND($AL163,2)))*(LOG10($AL163)-LOG10(MROUND($AL163,2)))+AU163)</f>
        <v>#DIV/0!</v>
      </c>
      <c r="BL163" s="151" t="e">
        <f>IF($AL163&lt;2,LOOKUP(CONCATENATE($D163,IF($E163&gt;=1000,$E163,CONCATENATE(0,$E163)),"02"),SilencerParams!$E$3:$E$98,SilencerParams!T$3:T$98)/(LOG10(2)-LOG10(0.0001))*(LOG10($AL163)-LOG10(0.0001)),(BD163-AV163)/(LOG10(IF(MROUND($AL163,2)&lt;=$AL163,MROUND($AL163,2)+2,MROUND($AL163,2)-2))-LOG10(MROUND($AL163,2)))*(LOG10($AL163)-LOG10(MROUND($AL163,2)))+AV163)</f>
        <v>#DIV/0!</v>
      </c>
      <c r="BM163" s="151" t="e">
        <f>IF($AL163&lt;2,LOOKUP(CONCATENATE($D163,IF($E163&gt;=1000,$E163,CONCATENATE(0,$E163)),"02"),SilencerParams!$E$3:$E$98,SilencerParams!U$3:U$98)/(LOG10(2)-LOG10(0.0001))*(LOG10($AL163)-LOG10(0.0001)),(BE163-AW163)/(LOG10(IF(MROUND($AL163,2)&lt;=$AL163,MROUND($AL163,2)+2,MROUND($AL163,2)-2))-LOG10(MROUND($AL163,2)))*(LOG10($AL163)-LOG10(MROUND($AL163,2)))+AW163)</f>
        <v>#DIV/0!</v>
      </c>
      <c r="BN163" s="151" t="e">
        <f>IF($AL163&lt;2,LOOKUP(CONCATENATE($D163,IF($E163&gt;=1000,$E163,CONCATENATE(0,$E163)),"02"),SilencerParams!$E$3:$E$98,SilencerParams!V$3:V$98)/(LOG10(2)-LOG10(0.0001))*(LOG10($AL163)-LOG10(0.0001)),(BF163-AX163)/(LOG10(IF(MROUND($AL163,2)&lt;=$AL163,MROUND($AL163,2)+2,MROUND($AL163,2)-2))-LOG10(MROUND($AL163,2)))*(LOG10($AL163)-LOG10(MROUND($AL163,2)))+AX163)</f>
        <v>#DIV/0!</v>
      </c>
      <c r="BO163" s="151" t="e">
        <f>IF($AL163&lt;2,LOOKUP(CONCATENATE($D163,IF($E163&gt;=1000,$E163,CONCATENATE(0,$E163)),"02"),SilencerParams!$E$3:$E$98,SilencerParams!W$3:W$98)/(LOG10(2)-LOG10(0.0001))*(LOG10($AL163)-LOG10(0.0001)),(BG163-AY163)/(LOG10(IF(MROUND($AL163,2)&lt;=$AL163,MROUND($AL163,2)+2,MROUND($AL163,2)-2))-LOG10(MROUND($AL163,2)))*(LOG10($AL163)-LOG10(MROUND($AL163,2)))+AY163)</f>
        <v>#DIV/0!</v>
      </c>
      <c r="BP163" s="151" t="e">
        <f>IF($AL163&lt;2,LOOKUP(CONCATENATE($D163,IF($E163&gt;=1000,$E163,CONCATENATE(0,$E163)),"02"),SilencerParams!$E$3:$E$98,SilencerParams!X$3:X$98)/(LOG10(2)-LOG10(0.0001))*(LOG10($AL163)-LOG10(0.0001)),(BH163-AZ163)/(LOG10(IF(MROUND($AL163,2)&lt;=$AL163,MROUND($AL163,2)+2,MROUND($AL163,2)-2))-LOG10(MROUND($AL163,2)))*(LOG10($AL163)-LOG10(MROUND($AL163,2)))+AZ163)</f>
        <v>#DIV/0!</v>
      </c>
      <c r="BQ163" s="151" t="e">
        <f>IF($AL163&lt;2,LOOKUP(CONCATENATE($D163,IF($E163&gt;=1000,$E163,CONCATENATE(0,$E163)),"02"),SilencerParams!$E$3:$E$98,SilencerParams!Y$3:Y$98)/(LOG10(2)-LOG10(0.0001))*(LOG10($AL163)-LOG10(0.0001)),(BI163-BA163)/(LOG10(IF(MROUND($AL163,2)&lt;=$AL163,MROUND($AL163,2)+2,MROUND($AL163,2)-2))-LOG10(MROUND($AL163,2)))*(LOG10($AL163)-LOG10(MROUND($AL163,2)))+BA163)</f>
        <v>#DIV/0!</v>
      </c>
      <c r="BR163" s="151" t="e">
        <f>IF($AL163&lt;2,LOOKUP(CONCATENATE($D163,IF($E163&gt;=1000,$E163,CONCATENATE(0,$E163)),"02"),SilencerParams!$E$3:$E$98,SilencerParams!Z$3:Z$98)/(LOG10(2)-LOG10(0.0001))*(LOG10($AL163)-LOG10(0.0001)),(BJ163-BB163)/(LOG10(IF(MROUND($AL163,2)&lt;=$AL163,MROUND($AL163,2)+2,MROUND($AL163,2)-2))-LOG10(MROUND($AL163,2)))*(LOG10($AL163)-LOG10(MROUND($AL163,2)))+BB163)</f>
        <v>#DIV/0!</v>
      </c>
      <c r="BS163" s="24" t="e">
        <f t="shared" si="73"/>
        <v>#DIV/0!</v>
      </c>
      <c r="BT163" s="24" t="e">
        <f t="shared" si="74"/>
        <v>#DIV/0!</v>
      </c>
      <c r="BU163" s="24" t="e">
        <f t="shared" si="75"/>
        <v>#DIV/0!</v>
      </c>
      <c r="BV163" s="24" t="e">
        <f t="shared" si="76"/>
        <v>#DIV/0!</v>
      </c>
      <c r="BW163" s="24" t="e">
        <f t="shared" si="77"/>
        <v>#DIV/0!</v>
      </c>
      <c r="BX163" s="24" t="e">
        <f t="shared" si="78"/>
        <v>#DIV/0!</v>
      </c>
      <c r="BY163" s="24" t="e">
        <f t="shared" si="79"/>
        <v>#DIV/0!</v>
      </c>
      <c r="BZ163" s="24" t="e">
        <f t="shared" si="80"/>
        <v>#DIV/0!</v>
      </c>
      <c r="CA163" s="24" t="e">
        <f>10*LOG10(IF(BS163="",0,POWER(10,((BS163+'ModelParams Lw'!$O$4)/10))) +IF(BT163="",0,POWER(10,((BT163+'ModelParams Lw'!$P$4)/10))) +IF(BU163="",0,POWER(10,((BU163+'ModelParams Lw'!$Q$4)/10))) +IF(BV163="",0,POWER(10,((BV163+'ModelParams Lw'!$R$4)/10))) +IF(BW163="",0,POWER(10,((BW163+'ModelParams Lw'!$S$4)/10))) +IF(BX163="",0,POWER(10,((BX163+'ModelParams Lw'!$T$4)/10))) +IF(BY163="",0,POWER(10,((BY163+'ModelParams Lw'!$U$4)/10)))+IF(BZ163="",0,POWER(10,((BZ163+'ModelParams Lw'!$V$4)/10))))</f>
        <v>#DIV/0!</v>
      </c>
      <c r="CB163" s="24" t="e">
        <f t="shared" si="81"/>
        <v>#DIV/0!</v>
      </c>
      <c r="CC163" s="24" t="e">
        <f>(BS163-'ModelParams Lw'!O$10)/'ModelParams Lw'!O$11</f>
        <v>#DIV/0!</v>
      </c>
      <c r="CD163" s="24" t="e">
        <f>(BT163-'ModelParams Lw'!P$10)/'ModelParams Lw'!P$11</f>
        <v>#DIV/0!</v>
      </c>
      <c r="CE163" s="24" t="e">
        <f>(BU163-'ModelParams Lw'!Q$10)/'ModelParams Lw'!Q$11</f>
        <v>#DIV/0!</v>
      </c>
      <c r="CF163" s="24" t="e">
        <f>(BV163-'ModelParams Lw'!R$10)/'ModelParams Lw'!R$11</f>
        <v>#DIV/0!</v>
      </c>
      <c r="CG163" s="24" t="e">
        <f>(BW163-'ModelParams Lw'!S$10)/'ModelParams Lw'!S$11</f>
        <v>#DIV/0!</v>
      </c>
      <c r="CH163" s="24" t="e">
        <f>(BX163-'ModelParams Lw'!T$10)/'ModelParams Lw'!T$11</f>
        <v>#DIV/0!</v>
      </c>
      <c r="CI163" s="24" t="e">
        <f>(BY163-'ModelParams Lw'!U$10)/'ModelParams Lw'!U$11</f>
        <v>#DIV/0!</v>
      </c>
      <c r="CJ163" s="24" t="e">
        <f>(BZ163-'ModelParams Lw'!V$10)/'ModelParams Lw'!V$11</f>
        <v>#DIV/0!</v>
      </c>
      <c r="CK163" s="24">
        <f>IF(Calcul!$E168="SW",'ModelParams Lw'!C$18+'ModelParams Lw'!C$19*LOG(CK$3)+'ModelParams Lw'!C$20*(PI()/4*($D163/1000)^2),IF('ModelParams Lw'!C$21+'ModelParams Lw'!C$22*LOG(CK$3)+'ModelParams Lw'!C$23*(PI()/4*($D163/1000)^2)&lt;'ModelParams Lw'!C$18+'ModelParams Lw'!C$19*LOG(CK$3)+'ModelParams Lw'!C$20*(PI()/4*($D163/1000)^2),'ModelParams Lw'!C$18+'ModelParams Lw'!C$19*LOG(CK$3)+'ModelParams Lw'!C$20*(PI()/4*($D163/1000)^2),'ModelParams Lw'!C$21+'ModelParams Lw'!C$22*LOG(CK$3)+'ModelParams Lw'!C$23*(PI()/4*($D163/1000)^2)))</f>
        <v>31.246735224896717</v>
      </c>
      <c r="CL163" s="24">
        <f>IF(Calcul!$E168="SW",'ModelParams Lw'!D$18+'ModelParams Lw'!D$19*LOG(CL$3)+'ModelParams Lw'!D$20*(PI()/4*($D163/1000)^2),IF('ModelParams Lw'!D$21+'ModelParams Lw'!D$22*LOG(CL$3)+'ModelParams Lw'!D$23*(PI()/4*($D163/1000)^2)&lt;'ModelParams Lw'!D$18+'ModelParams Lw'!D$19*LOG(CL$3)+'ModelParams Lw'!D$20*(PI()/4*($D163/1000)^2),'ModelParams Lw'!D$18+'ModelParams Lw'!D$19*LOG(CL$3)+'ModelParams Lw'!D$20*(PI()/4*($D163/1000)^2),'ModelParams Lw'!D$21+'ModelParams Lw'!D$22*LOG(CL$3)+'ModelParams Lw'!D$23*(PI()/4*($D163/1000)^2)))</f>
        <v>39.203910379364636</v>
      </c>
      <c r="CM163" s="24">
        <f>IF(Calcul!$E168="SW",'ModelParams Lw'!E$18+'ModelParams Lw'!E$19*LOG(CM$3)+'ModelParams Lw'!E$20*(PI()/4*($D163/1000)^2),IF('ModelParams Lw'!E$21+'ModelParams Lw'!E$22*LOG(CM$3)+'ModelParams Lw'!E$23*(PI()/4*($D163/1000)^2)&lt;'ModelParams Lw'!E$18+'ModelParams Lw'!E$19*LOG(CM$3)+'ModelParams Lw'!E$20*(PI()/4*($D163/1000)^2),'ModelParams Lw'!E$18+'ModelParams Lw'!E$19*LOG(CM$3)+'ModelParams Lw'!E$20*(PI()/4*($D163/1000)^2),'ModelParams Lw'!E$21+'ModelParams Lw'!E$22*LOG(CM$3)+'ModelParams Lw'!E$23*(PI()/4*($D163/1000)^2)))</f>
        <v>38.761096154158118</v>
      </c>
      <c r="CN163" s="24">
        <f>IF(Calcul!$E168="SW",'ModelParams Lw'!F$18+'ModelParams Lw'!F$19*LOG(CN$3)+'ModelParams Lw'!F$20*(PI()/4*($D163/1000)^2),IF('ModelParams Lw'!F$21+'ModelParams Lw'!F$22*LOG(CN$3)+'ModelParams Lw'!F$23*(PI()/4*($D163/1000)^2)&lt;'ModelParams Lw'!F$18+'ModelParams Lw'!F$19*LOG(CN$3)+'ModelParams Lw'!F$20*(PI()/4*($D163/1000)^2),'ModelParams Lw'!F$18+'ModelParams Lw'!F$19*LOG(CN$3)+'ModelParams Lw'!F$20*(PI()/4*($D163/1000)^2),'ModelParams Lw'!F$21+'ModelParams Lw'!F$22*LOG(CN$3)+'ModelParams Lw'!F$23*(PI()/4*($D163/1000)^2)))</f>
        <v>42.457901012674256</v>
      </c>
      <c r="CO163" s="24">
        <f>IF(Calcul!$E168="SW",'ModelParams Lw'!G$18+'ModelParams Lw'!G$19*LOG(CO$3)+'ModelParams Lw'!G$20*(PI()/4*($D163/1000)^2),IF('ModelParams Lw'!G$21+'ModelParams Lw'!G$22*LOG(CO$3)+'ModelParams Lw'!G$23*(PI()/4*($D163/1000)^2)&lt;'ModelParams Lw'!G$18+'ModelParams Lw'!G$19*LOG(CO$3)+'ModelParams Lw'!G$20*(PI()/4*($D163/1000)^2),'ModelParams Lw'!G$18+'ModelParams Lw'!G$19*LOG(CO$3)+'ModelParams Lw'!G$20*(PI()/4*($D163/1000)^2),'ModelParams Lw'!G$21+'ModelParams Lw'!G$22*LOG(CO$3)+'ModelParams Lw'!G$23*(PI()/4*($D163/1000)^2)))</f>
        <v>39.983812335865188</v>
      </c>
      <c r="CP163" s="24">
        <f>IF(Calcul!$E168="SW",'ModelParams Lw'!H$18+'ModelParams Lw'!H$19*LOG(CP$3)+'ModelParams Lw'!H$20*(PI()/4*($D163/1000)^2),IF('ModelParams Lw'!H$21+'ModelParams Lw'!H$22*LOG(CP$3)+'ModelParams Lw'!H$23*(PI()/4*($D163/1000)^2)&lt;'ModelParams Lw'!H$18+'ModelParams Lw'!H$19*LOG(CP$3)+'ModelParams Lw'!H$20*(PI()/4*($D163/1000)^2),'ModelParams Lw'!H$18+'ModelParams Lw'!H$19*LOG(CP$3)+'ModelParams Lw'!H$20*(PI()/4*($D163/1000)^2),'ModelParams Lw'!H$21+'ModelParams Lw'!H$22*LOG(CP$3)+'ModelParams Lw'!H$23*(PI()/4*($D163/1000)^2)))</f>
        <v>40.306137042572608</v>
      </c>
      <c r="CQ163" s="24">
        <f>IF(Calcul!$E168="SW",'ModelParams Lw'!I$18+'ModelParams Lw'!I$19*LOG(CQ$3)+'ModelParams Lw'!I$20*(PI()/4*($D163/1000)^2),IF('ModelParams Lw'!I$21+'ModelParams Lw'!I$22*LOG(CQ$3)+'ModelParams Lw'!I$23*(PI()/4*($D163/1000)^2)&lt;'ModelParams Lw'!I$18+'ModelParams Lw'!I$19*LOG(CQ$3)+'ModelParams Lw'!I$20*(PI()/4*($D163/1000)^2),'ModelParams Lw'!I$18+'ModelParams Lw'!I$19*LOG(CQ$3)+'ModelParams Lw'!I$20*(PI()/4*($D163/1000)^2),'ModelParams Lw'!I$21+'ModelParams Lw'!I$22*LOG(CQ$3)+'ModelParams Lw'!I$23*(PI()/4*($D163/1000)^2)))</f>
        <v>35.604370798776131</v>
      </c>
      <c r="CR163" s="24">
        <f>IF(Calcul!$E168="SW",'ModelParams Lw'!J$18+'ModelParams Lw'!J$19*LOG(CR$3)+'ModelParams Lw'!J$20*(PI()/4*($D163/1000)^2),IF('ModelParams Lw'!J$21+'ModelParams Lw'!J$22*LOG(CR$3)+'ModelParams Lw'!J$23*(PI()/4*($D163/1000)^2)&lt;'ModelParams Lw'!J$18+'ModelParams Lw'!J$19*LOG(CR$3)+'ModelParams Lw'!J$20*(PI()/4*($D163/1000)^2),'ModelParams Lw'!J$18+'ModelParams Lw'!J$19*LOG(CR$3)+'ModelParams Lw'!J$20*(PI()/4*($D163/1000)^2),'ModelParams Lw'!J$21+'ModelParams Lw'!J$22*LOG(CR$3)+'ModelParams Lw'!J$23*(PI()/4*($D163/1000)^2)))</f>
        <v>26.405199060578074</v>
      </c>
      <c r="CS163" s="24" t="e">
        <f t="shared" si="58"/>
        <v>#DIV/0!</v>
      </c>
      <c r="CT163" s="24" t="e">
        <f t="shared" si="59"/>
        <v>#DIV/0!</v>
      </c>
      <c r="CU163" s="24" t="e">
        <f t="shared" si="60"/>
        <v>#DIV/0!</v>
      </c>
      <c r="CV163" s="24" t="e">
        <f t="shared" si="61"/>
        <v>#DIV/0!</v>
      </c>
      <c r="CW163" s="24" t="e">
        <f t="shared" si="62"/>
        <v>#DIV/0!</v>
      </c>
      <c r="CX163" s="24" t="e">
        <f t="shared" si="63"/>
        <v>#DIV/0!</v>
      </c>
      <c r="CY163" s="24" t="e">
        <f t="shared" si="64"/>
        <v>#DIV/0!</v>
      </c>
      <c r="CZ163" s="24" t="e">
        <f t="shared" si="65"/>
        <v>#DIV/0!</v>
      </c>
      <c r="DA163" s="24" t="e">
        <f>10*LOG10(IF(CS163="",0,POWER(10,((CS163+'ModelParams Lw'!$O$4)/10))) +IF(CT163="",0,POWER(10,((CT163+'ModelParams Lw'!$P$4)/10))) +IF(CU163="",0,POWER(10,((CU163+'ModelParams Lw'!$Q$4)/10))) +IF(CV163="",0,POWER(10,((CV163+'ModelParams Lw'!$R$4)/10))) +IF(CW163="",0,POWER(10,((CW163+'ModelParams Lw'!$S$4)/10))) +IF(CX163="",0,POWER(10,((CX163+'ModelParams Lw'!$T$4)/10))) +IF(CY163="",0,POWER(10,((CY163+'ModelParams Lw'!$U$4)/10)))+IF(CZ163="",0,POWER(10,((CZ163+'ModelParams Lw'!$V$4)/10))))</f>
        <v>#DIV/0!</v>
      </c>
      <c r="DB163" s="24" t="e">
        <f t="shared" si="82"/>
        <v>#DIV/0!</v>
      </c>
      <c r="DC163" s="24" t="e">
        <f>(CS163-'ModelParams Lw'!$O$10)/'ModelParams Lw'!$O$11</f>
        <v>#DIV/0!</v>
      </c>
      <c r="DD163" s="24" t="e">
        <f>(CT163-'ModelParams Lw'!$P$10)/'ModelParams Lw'!$P$11</f>
        <v>#DIV/0!</v>
      </c>
      <c r="DE163" s="24" t="e">
        <f>(CU163-'ModelParams Lw'!$Q$10)/'ModelParams Lw'!$Q$11</f>
        <v>#DIV/0!</v>
      </c>
      <c r="DF163" s="24" t="e">
        <f>(CV163-'ModelParams Lw'!$R$10)/'ModelParams Lw'!$R$11</f>
        <v>#DIV/0!</v>
      </c>
      <c r="DG163" s="24" t="e">
        <f>(CW163-'ModelParams Lw'!$S$10)/'ModelParams Lw'!$S$11</f>
        <v>#DIV/0!</v>
      </c>
      <c r="DH163" s="24" t="e">
        <f>(CX163-'ModelParams Lw'!$T$10)/'ModelParams Lw'!$T$11</f>
        <v>#DIV/0!</v>
      </c>
      <c r="DI163" s="24" t="e">
        <f>(CY163-'ModelParams Lw'!$U$10)/'ModelParams Lw'!$U$11</f>
        <v>#DIV/0!</v>
      </c>
      <c r="DJ163" s="24" t="e">
        <f>(CZ163-'ModelParams Lw'!$V$10)/'ModelParams Lw'!$V$11</f>
        <v>#DIV/0!</v>
      </c>
    </row>
    <row r="164" spans="1:114">
      <c r="A164" s="12">
        <f>Calcul!B166</f>
        <v>0</v>
      </c>
      <c r="B164" s="12">
        <f t="shared" si="66"/>
        <v>0</v>
      </c>
      <c r="C164" s="12">
        <f>Calcul!C166</f>
        <v>0</v>
      </c>
      <c r="D164" s="12">
        <f>Calcul!D169</f>
        <v>0</v>
      </c>
      <c r="E164" s="12">
        <f t="shared" si="67"/>
        <v>400</v>
      </c>
      <c r="F164" s="12">
        <f t="shared" si="68"/>
        <v>900</v>
      </c>
      <c r="G164" s="12" t="e">
        <f t="shared" si="69"/>
        <v>#DIV/0!</v>
      </c>
      <c r="H164" s="24" t="e">
        <f t="shared" si="70"/>
        <v>#DIV/0!</v>
      </c>
      <c r="I164" s="24">
        <f>'ModelParams Lw'!$B$6*EXP('ModelParams Lw'!$C$6*D164)</f>
        <v>-0.98585217513044054</v>
      </c>
      <c r="J164" s="24">
        <f>'ModelParams Lw'!$B$7*D164^2+'ModelParams Lw'!$C$7*D164+'ModelParams Lw'!$D$7</f>
        <v>-7.1</v>
      </c>
      <c r="K164" s="24">
        <f>'ModelParams Lw'!$B$8*D164^2+'ModelParams Lw'!$C$8*D164+'ModelParams Lw'!$D$8</f>
        <v>46.485999999999997</v>
      </c>
      <c r="L164" s="21" t="e">
        <f t="shared" si="83"/>
        <v>#DIV/0!</v>
      </c>
      <c r="M164" s="21" t="e">
        <f t="shared" si="84"/>
        <v>#DIV/0!</v>
      </c>
      <c r="N164" s="21" t="e">
        <f t="shared" si="84"/>
        <v>#DIV/0!</v>
      </c>
      <c r="O164" s="21" t="e">
        <f t="shared" si="84"/>
        <v>#DIV/0!</v>
      </c>
      <c r="P164" s="21" t="e">
        <f t="shared" si="84"/>
        <v>#DIV/0!</v>
      </c>
      <c r="Q164" s="21" t="e">
        <f t="shared" si="84"/>
        <v>#DIV/0!</v>
      </c>
      <c r="R164" s="21" t="e">
        <f t="shared" si="84"/>
        <v>#DIV/0!</v>
      </c>
      <c r="S164" s="21" t="e">
        <f t="shared" si="84"/>
        <v>#DIV/0!</v>
      </c>
      <c r="T164" s="24" t="e">
        <f>'ModelParams Lw'!$B$3+'ModelParams Lw'!$B$4*LOG10($B164/3600/(PI()/4*($D164/1000)^2))+'ModelParams Lw'!$B$5*LOG10(2*$H164/(1.2*($B164/3600/(PI()/4*($D164/1000)^2))^2))+10*LOG10($D164/1000)+L164</f>
        <v>#DIV/0!</v>
      </c>
      <c r="U164" s="24" t="e">
        <f>'ModelParams Lw'!$B$3+'ModelParams Lw'!$B$4*LOG10($B164/3600/(PI()/4*($D164/1000)^2))+'ModelParams Lw'!$B$5*LOG10(2*$H164/(1.2*($B164/3600/(PI()/4*($D164/1000)^2))^2))+10*LOG10($D164/1000)+M164</f>
        <v>#DIV/0!</v>
      </c>
      <c r="V164" s="24" t="e">
        <f>'ModelParams Lw'!$B$3+'ModelParams Lw'!$B$4*LOG10($B164/3600/(PI()/4*($D164/1000)^2))+'ModelParams Lw'!$B$5*LOG10(2*$H164/(1.2*($B164/3600/(PI()/4*($D164/1000)^2))^2))+10*LOG10($D164/1000)+N164</f>
        <v>#DIV/0!</v>
      </c>
      <c r="W164" s="24" t="e">
        <f>'ModelParams Lw'!$B$3+'ModelParams Lw'!$B$4*LOG10($B164/3600/(PI()/4*($D164/1000)^2))+'ModelParams Lw'!$B$5*LOG10(2*$H164/(1.2*($B164/3600/(PI()/4*($D164/1000)^2))^2))+10*LOG10($D164/1000)+O164</f>
        <v>#DIV/0!</v>
      </c>
      <c r="X164" s="24" t="e">
        <f>'ModelParams Lw'!$B$3+'ModelParams Lw'!$B$4*LOG10($B164/3600/(PI()/4*($D164/1000)^2))+'ModelParams Lw'!$B$5*LOG10(2*$H164/(1.2*($B164/3600/(PI()/4*($D164/1000)^2))^2))+10*LOG10($D164/1000)+P164</f>
        <v>#DIV/0!</v>
      </c>
      <c r="Y164" s="24" t="e">
        <f>'ModelParams Lw'!$B$3+'ModelParams Lw'!$B$4*LOG10($B164/3600/(PI()/4*($D164/1000)^2))+'ModelParams Lw'!$B$5*LOG10(2*$H164/(1.2*($B164/3600/(PI()/4*($D164/1000)^2))^2))+10*LOG10($D164/1000)+Q164</f>
        <v>#DIV/0!</v>
      </c>
      <c r="Z164" s="24" t="e">
        <f>'ModelParams Lw'!$B$3+'ModelParams Lw'!$B$4*LOG10($B164/3600/(PI()/4*($D164/1000)^2))+'ModelParams Lw'!$B$5*LOG10(2*$H164/(1.2*($B164/3600/(PI()/4*($D164/1000)^2))^2))+10*LOG10($D164/1000)+R164</f>
        <v>#DIV/0!</v>
      </c>
      <c r="AA164" s="24" t="e">
        <f>'ModelParams Lw'!$B$3+'ModelParams Lw'!$B$4*LOG10($B164/3600/(PI()/4*($D164/1000)^2))+'ModelParams Lw'!$B$5*LOG10(2*$H164/(1.2*($B164/3600/(PI()/4*($D164/1000)^2))^2))+10*LOG10($D164/1000)+S164</f>
        <v>#DIV/0!</v>
      </c>
      <c r="AB164" s="24" t="e">
        <f>10*LOG10(IF(T164="",0,POWER(10,((T164+'ModelParams Lw'!$O$4)/10))) +IF(U164="",0,POWER(10,((U164+'ModelParams Lw'!$P$4)/10))) +IF(V164="",0,POWER(10,((V164+'ModelParams Lw'!$Q$4)/10))) +IF(W164="",0,POWER(10,((W164+'ModelParams Lw'!$R$4)/10))) +IF(X164="",0,POWER(10,((X164+'ModelParams Lw'!$S$4)/10))) +IF(Y164="",0,POWER(10,((Y164+'ModelParams Lw'!$T$4)/10))) +IF(Z164="",0,POWER(10,((Z164+'ModelParams Lw'!$U$4)/10)))+IF(AA164="",0,POWER(10,((AA164+'ModelParams Lw'!$V$4)/10))))</f>
        <v>#DIV/0!</v>
      </c>
      <c r="AC164" s="24" t="e">
        <f t="shared" si="71"/>
        <v>#DIV/0!</v>
      </c>
      <c r="AD164" s="24" t="e">
        <f>(T164-'ModelParams Lw'!O$10)/'ModelParams Lw'!O$11</f>
        <v>#DIV/0!</v>
      </c>
      <c r="AE164" s="24" t="e">
        <f>(U164-'ModelParams Lw'!P$10)/'ModelParams Lw'!P$11</f>
        <v>#DIV/0!</v>
      </c>
      <c r="AF164" s="24" t="e">
        <f>(V164-'ModelParams Lw'!Q$10)/'ModelParams Lw'!Q$11</f>
        <v>#DIV/0!</v>
      </c>
      <c r="AG164" s="24" t="e">
        <f>(W164-'ModelParams Lw'!R$10)/'ModelParams Lw'!R$11</f>
        <v>#DIV/0!</v>
      </c>
      <c r="AH164" s="24" t="e">
        <f>(X164-'ModelParams Lw'!S$10)/'ModelParams Lw'!S$11</f>
        <v>#DIV/0!</v>
      </c>
      <c r="AI164" s="24" t="e">
        <f>(Y164-'ModelParams Lw'!T$10)/'ModelParams Lw'!T$11</f>
        <v>#DIV/0!</v>
      </c>
      <c r="AJ164" s="24" t="e">
        <f>(Z164-'ModelParams Lw'!U$10)/'ModelParams Lw'!U$11</f>
        <v>#DIV/0!</v>
      </c>
      <c r="AK164" s="24" t="e">
        <f>(AA164-'ModelParams Lw'!V$10)/'ModelParams Lw'!V$11</f>
        <v>#DIV/0!</v>
      </c>
      <c r="AL164" s="24" t="e">
        <f t="shared" si="72"/>
        <v>#DIV/0!</v>
      </c>
      <c r="AM164" s="24" t="e">
        <f>LOOKUP($G164,SilencerParams!$E$3:$E$98,SilencerParams!K$3:K$98)</f>
        <v>#DIV/0!</v>
      </c>
      <c r="AN164" s="24" t="e">
        <f>LOOKUP($G164,SilencerParams!$E$3:$E$98,SilencerParams!L$3:L$98)</f>
        <v>#DIV/0!</v>
      </c>
      <c r="AO164" s="24" t="e">
        <f>LOOKUP($G164,SilencerParams!$E$3:$E$98,SilencerParams!M$3:M$98)</f>
        <v>#DIV/0!</v>
      </c>
      <c r="AP164" s="24" t="e">
        <f>LOOKUP($G164,SilencerParams!$E$3:$E$98,SilencerParams!N$3:N$98)</f>
        <v>#DIV/0!</v>
      </c>
      <c r="AQ164" s="24" t="e">
        <f>LOOKUP($G164,SilencerParams!$E$3:$E$98,SilencerParams!O$3:O$98)</f>
        <v>#DIV/0!</v>
      </c>
      <c r="AR164" s="24" t="e">
        <f>LOOKUP($G164,SilencerParams!$E$3:$E$98,SilencerParams!P$3:P$98)</f>
        <v>#DIV/0!</v>
      </c>
      <c r="AS164" s="24" t="e">
        <f>LOOKUP($G164,SilencerParams!$E$3:$E$98,SilencerParams!Q$3:Q$98)</f>
        <v>#DIV/0!</v>
      </c>
      <c r="AT164" s="24" t="e">
        <f>LOOKUP($G164,SilencerParams!$E$3:$E$98,SilencerParams!R$3:R$98)</f>
        <v>#DIV/0!</v>
      </c>
      <c r="AU164" s="151" t="e">
        <f>LOOKUP($G164,SilencerParams!$E$3:$E$98,SilencerParams!S$3:S$98)</f>
        <v>#DIV/0!</v>
      </c>
      <c r="AV164" s="151" t="e">
        <f>LOOKUP($G164,SilencerParams!$E$3:$E$98,SilencerParams!T$3:T$98)</f>
        <v>#DIV/0!</v>
      </c>
      <c r="AW164" s="151" t="e">
        <f>LOOKUP($G164,SilencerParams!$E$3:$E$98,SilencerParams!U$3:U$98)</f>
        <v>#DIV/0!</v>
      </c>
      <c r="AX164" s="151" t="e">
        <f>LOOKUP($G164,SilencerParams!$E$3:$E$98,SilencerParams!V$3:V$98)</f>
        <v>#DIV/0!</v>
      </c>
      <c r="AY164" s="151" t="e">
        <f>LOOKUP($G164,SilencerParams!$E$3:$E$98,SilencerParams!W$3:W$98)</f>
        <v>#DIV/0!</v>
      </c>
      <c r="AZ164" s="151" t="e">
        <f>LOOKUP($G164,SilencerParams!$E$3:$E$98,SilencerParams!X$3:X$98)</f>
        <v>#DIV/0!</v>
      </c>
      <c r="BA164" s="151" t="e">
        <f>LOOKUP($G164,SilencerParams!$E$3:$E$98,SilencerParams!Y$3:Y$98)</f>
        <v>#DIV/0!</v>
      </c>
      <c r="BB164" s="151" t="e">
        <f>LOOKUP($G164,SilencerParams!$E$3:$E$98,SilencerParams!Z$3:Z$98)</f>
        <v>#DIV/0!</v>
      </c>
      <c r="BC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S$3:S$98)</f>
        <v>#DIV/0!</v>
      </c>
      <c r="BD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T$3:T$98)</f>
        <v>#DIV/0!</v>
      </c>
      <c r="BE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U$3:U$98)</f>
        <v>#DIV/0!</v>
      </c>
      <c r="BF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V$3:V$98)</f>
        <v>#DIV/0!</v>
      </c>
      <c r="BG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W$3:W$98)</f>
        <v>#DIV/0!</v>
      </c>
      <c r="BH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X$3:X$98)</f>
        <v>#DIV/0!</v>
      </c>
      <c r="BI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Y$3:Y$98)</f>
        <v>#DIV/0!</v>
      </c>
      <c r="BJ164" s="151" t="e">
        <f>LOOKUP(IF(MROUND($AL164,2)&lt;=$AL164,CONCATENATE($D164,IF($F164&gt;=1000,$F164,CONCATENATE(0,$F164)),CONCATENATE(0,MROUND($AL164,2)+2)),CONCATENATE($D164,IF($F164&gt;=1000,$F164,CONCATENATE(0,$F164)),CONCATENATE(0,MROUND($AL164,2)-2))),SilencerParams!$E$3:$E$98,SilencerParams!Z$3:Z$98)</f>
        <v>#DIV/0!</v>
      </c>
      <c r="BK164" s="151" t="e">
        <f>IF($AL164&lt;2,LOOKUP(CONCATENATE($D164,IF($E164&gt;=1000,$E164,CONCATENATE(0,$E164)),"02"),SilencerParams!$E$3:$E$98,SilencerParams!S$3:S$98)/(LOG10(2)-LOG10(0.0001))*(LOG10($AL164)-LOG10(0.0001)),(BC164-AU164)/(LOG10(IF(MROUND($AL164,2)&lt;=$AL164,MROUND($AL164,2)+2,MROUND($AL164,2)-2))-LOG10(MROUND($AL164,2)))*(LOG10($AL164)-LOG10(MROUND($AL164,2)))+AU164)</f>
        <v>#DIV/0!</v>
      </c>
      <c r="BL164" s="151" t="e">
        <f>IF($AL164&lt;2,LOOKUP(CONCATENATE($D164,IF($E164&gt;=1000,$E164,CONCATENATE(0,$E164)),"02"),SilencerParams!$E$3:$E$98,SilencerParams!T$3:T$98)/(LOG10(2)-LOG10(0.0001))*(LOG10($AL164)-LOG10(0.0001)),(BD164-AV164)/(LOG10(IF(MROUND($AL164,2)&lt;=$AL164,MROUND($AL164,2)+2,MROUND($AL164,2)-2))-LOG10(MROUND($AL164,2)))*(LOG10($AL164)-LOG10(MROUND($AL164,2)))+AV164)</f>
        <v>#DIV/0!</v>
      </c>
      <c r="BM164" s="151" t="e">
        <f>IF($AL164&lt;2,LOOKUP(CONCATENATE($D164,IF($E164&gt;=1000,$E164,CONCATENATE(0,$E164)),"02"),SilencerParams!$E$3:$E$98,SilencerParams!U$3:U$98)/(LOG10(2)-LOG10(0.0001))*(LOG10($AL164)-LOG10(0.0001)),(BE164-AW164)/(LOG10(IF(MROUND($AL164,2)&lt;=$AL164,MROUND($AL164,2)+2,MROUND($AL164,2)-2))-LOG10(MROUND($AL164,2)))*(LOG10($AL164)-LOG10(MROUND($AL164,2)))+AW164)</f>
        <v>#DIV/0!</v>
      </c>
      <c r="BN164" s="151" t="e">
        <f>IF($AL164&lt;2,LOOKUP(CONCATENATE($D164,IF($E164&gt;=1000,$E164,CONCATENATE(0,$E164)),"02"),SilencerParams!$E$3:$E$98,SilencerParams!V$3:V$98)/(LOG10(2)-LOG10(0.0001))*(LOG10($AL164)-LOG10(0.0001)),(BF164-AX164)/(LOG10(IF(MROUND($AL164,2)&lt;=$AL164,MROUND($AL164,2)+2,MROUND($AL164,2)-2))-LOG10(MROUND($AL164,2)))*(LOG10($AL164)-LOG10(MROUND($AL164,2)))+AX164)</f>
        <v>#DIV/0!</v>
      </c>
      <c r="BO164" s="151" t="e">
        <f>IF($AL164&lt;2,LOOKUP(CONCATENATE($D164,IF($E164&gt;=1000,$E164,CONCATENATE(0,$E164)),"02"),SilencerParams!$E$3:$E$98,SilencerParams!W$3:W$98)/(LOG10(2)-LOG10(0.0001))*(LOG10($AL164)-LOG10(0.0001)),(BG164-AY164)/(LOG10(IF(MROUND($AL164,2)&lt;=$AL164,MROUND($AL164,2)+2,MROUND($AL164,2)-2))-LOG10(MROUND($AL164,2)))*(LOG10($AL164)-LOG10(MROUND($AL164,2)))+AY164)</f>
        <v>#DIV/0!</v>
      </c>
      <c r="BP164" s="151" t="e">
        <f>IF($AL164&lt;2,LOOKUP(CONCATENATE($D164,IF($E164&gt;=1000,$E164,CONCATENATE(0,$E164)),"02"),SilencerParams!$E$3:$E$98,SilencerParams!X$3:X$98)/(LOG10(2)-LOG10(0.0001))*(LOG10($AL164)-LOG10(0.0001)),(BH164-AZ164)/(LOG10(IF(MROUND($AL164,2)&lt;=$AL164,MROUND($AL164,2)+2,MROUND($AL164,2)-2))-LOG10(MROUND($AL164,2)))*(LOG10($AL164)-LOG10(MROUND($AL164,2)))+AZ164)</f>
        <v>#DIV/0!</v>
      </c>
      <c r="BQ164" s="151" t="e">
        <f>IF($AL164&lt;2,LOOKUP(CONCATENATE($D164,IF($E164&gt;=1000,$E164,CONCATENATE(0,$E164)),"02"),SilencerParams!$E$3:$E$98,SilencerParams!Y$3:Y$98)/(LOG10(2)-LOG10(0.0001))*(LOG10($AL164)-LOG10(0.0001)),(BI164-BA164)/(LOG10(IF(MROUND($AL164,2)&lt;=$AL164,MROUND($AL164,2)+2,MROUND($AL164,2)-2))-LOG10(MROUND($AL164,2)))*(LOG10($AL164)-LOG10(MROUND($AL164,2)))+BA164)</f>
        <v>#DIV/0!</v>
      </c>
      <c r="BR164" s="151" t="e">
        <f>IF($AL164&lt;2,LOOKUP(CONCATENATE($D164,IF($E164&gt;=1000,$E164,CONCATENATE(0,$E164)),"02"),SilencerParams!$E$3:$E$98,SilencerParams!Z$3:Z$98)/(LOG10(2)-LOG10(0.0001))*(LOG10($AL164)-LOG10(0.0001)),(BJ164-BB164)/(LOG10(IF(MROUND($AL164,2)&lt;=$AL164,MROUND($AL164,2)+2,MROUND($AL164,2)-2))-LOG10(MROUND($AL164,2)))*(LOG10($AL164)-LOG10(MROUND($AL164,2)))+BB164)</f>
        <v>#DIV/0!</v>
      </c>
      <c r="BS164" s="24" t="e">
        <f t="shared" si="73"/>
        <v>#DIV/0!</v>
      </c>
      <c r="BT164" s="24" t="e">
        <f t="shared" si="74"/>
        <v>#DIV/0!</v>
      </c>
      <c r="BU164" s="24" t="e">
        <f t="shared" si="75"/>
        <v>#DIV/0!</v>
      </c>
      <c r="BV164" s="24" t="e">
        <f t="shared" si="76"/>
        <v>#DIV/0!</v>
      </c>
      <c r="BW164" s="24" t="e">
        <f t="shared" si="77"/>
        <v>#DIV/0!</v>
      </c>
      <c r="BX164" s="24" t="e">
        <f t="shared" si="78"/>
        <v>#DIV/0!</v>
      </c>
      <c r="BY164" s="24" t="e">
        <f t="shared" si="79"/>
        <v>#DIV/0!</v>
      </c>
      <c r="BZ164" s="24" t="e">
        <f t="shared" si="80"/>
        <v>#DIV/0!</v>
      </c>
      <c r="CA164" s="24" t="e">
        <f>10*LOG10(IF(BS164="",0,POWER(10,((BS164+'ModelParams Lw'!$O$4)/10))) +IF(BT164="",0,POWER(10,((BT164+'ModelParams Lw'!$P$4)/10))) +IF(BU164="",0,POWER(10,((BU164+'ModelParams Lw'!$Q$4)/10))) +IF(BV164="",0,POWER(10,((BV164+'ModelParams Lw'!$R$4)/10))) +IF(BW164="",0,POWER(10,((BW164+'ModelParams Lw'!$S$4)/10))) +IF(BX164="",0,POWER(10,((BX164+'ModelParams Lw'!$T$4)/10))) +IF(BY164="",0,POWER(10,((BY164+'ModelParams Lw'!$U$4)/10)))+IF(BZ164="",0,POWER(10,((BZ164+'ModelParams Lw'!$V$4)/10))))</f>
        <v>#DIV/0!</v>
      </c>
      <c r="CB164" s="24" t="e">
        <f t="shared" si="81"/>
        <v>#DIV/0!</v>
      </c>
      <c r="CC164" s="24" t="e">
        <f>(BS164-'ModelParams Lw'!O$10)/'ModelParams Lw'!O$11</f>
        <v>#DIV/0!</v>
      </c>
      <c r="CD164" s="24" t="e">
        <f>(BT164-'ModelParams Lw'!P$10)/'ModelParams Lw'!P$11</f>
        <v>#DIV/0!</v>
      </c>
      <c r="CE164" s="24" t="e">
        <f>(BU164-'ModelParams Lw'!Q$10)/'ModelParams Lw'!Q$11</f>
        <v>#DIV/0!</v>
      </c>
      <c r="CF164" s="24" t="e">
        <f>(BV164-'ModelParams Lw'!R$10)/'ModelParams Lw'!R$11</f>
        <v>#DIV/0!</v>
      </c>
      <c r="CG164" s="24" t="e">
        <f>(BW164-'ModelParams Lw'!S$10)/'ModelParams Lw'!S$11</f>
        <v>#DIV/0!</v>
      </c>
      <c r="CH164" s="24" t="e">
        <f>(BX164-'ModelParams Lw'!T$10)/'ModelParams Lw'!T$11</f>
        <v>#DIV/0!</v>
      </c>
      <c r="CI164" s="24" t="e">
        <f>(BY164-'ModelParams Lw'!U$10)/'ModelParams Lw'!U$11</f>
        <v>#DIV/0!</v>
      </c>
      <c r="CJ164" s="24" t="e">
        <f>(BZ164-'ModelParams Lw'!V$10)/'ModelParams Lw'!V$11</f>
        <v>#DIV/0!</v>
      </c>
      <c r="CK164" s="24">
        <f>IF(Calcul!$E169="SW",'ModelParams Lw'!C$18+'ModelParams Lw'!C$19*LOG(CK$3)+'ModelParams Lw'!C$20*(PI()/4*($D164/1000)^2),IF('ModelParams Lw'!C$21+'ModelParams Lw'!C$22*LOG(CK$3)+'ModelParams Lw'!C$23*(PI()/4*($D164/1000)^2)&lt;'ModelParams Lw'!C$18+'ModelParams Lw'!C$19*LOG(CK$3)+'ModelParams Lw'!C$20*(PI()/4*($D164/1000)^2),'ModelParams Lw'!C$18+'ModelParams Lw'!C$19*LOG(CK$3)+'ModelParams Lw'!C$20*(PI()/4*($D164/1000)^2),'ModelParams Lw'!C$21+'ModelParams Lw'!C$22*LOG(CK$3)+'ModelParams Lw'!C$23*(PI()/4*($D164/1000)^2)))</f>
        <v>31.246735224896717</v>
      </c>
      <c r="CL164" s="24">
        <f>IF(Calcul!$E169="SW",'ModelParams Lw'!D$18+'ModelParams Lw'!D$19*LOG(CL$3)+'ModelParams Lw'!D$20*(PI()/4*($D164/1000)^2),IF('ModelParams Lw'!D$21+'ModelParams Lw'!D$22*LOG(CL$3)+'ModelParams Lw'!D$23*(PI()/4*($D164/1000)^2)&lt;'ModelParams Lw'!D$18+'ModelParams Lw'!D$19*LOG(CL$3)+'ModelParams Lw'!D$20*(PI()/4*($D164/1000)^2),'ModelParams Lw'!D$18+'ModelParams Lw'!D$19*LOG(CL$3)+'ModelParams Lw'!D$20*(PI()/4*($D164/1000)^2),'ModelParams Lw'!D$21+'ModelParams Lw'!D$22*LOG(CL$3)+'ModelParams Lw'!D$23*(PI()/4*($D164/1000)^2)))</f>
        <v>39.203910379364636</v>
      </c>
      <c r="CM164" s="24">
        <f>IF(Calcul!$E169="SW",'ModelParams Lw'!E$18+'ModelParams Lw'!E$19*LOG(CM$3)+'ModelParams Lw'!E$20*(PI()/4*($D164/1000)^2),IF('ModelParams Lw'!E$21+'ModelParams Lw'!E$22*LOG(CM$3)+'ModelParams Lw'!E$23*(PI()/4*($D164/1000)^2)&lt;'ModelParams Lw'!E$18+'ModelParams Lw'!E$19*LOG(CM$3)+'ModelParams Lw'!E$20*(PI()/4*($D164/1000)^2),'ModelParams Lw'!E$18+'ModelParams Lw'!E$19*LOG(CM$3)+'ModelParams Lw'!E$20*(PI()/4*($D164/1000)^2),'ModelParams Lw'!E$21+'ModelParams Lw'!E$22*LOG(CM$3)+'ModelParams Lw'!E$23*(PI()/4*($D164/1000)^2)))</f>
        <v>38.761096154158118</v>
      </c>
      <c r="CN164" s="24">
        <f>IF(Calcul!$E169="SW",'ModelParams Lw'!F$18+'ModelParams Lw'!F$19*LOG(CN$3)+'ModelParams Lw'!F$20*(PI()/4*($D164/1000)^2),IF('ModelParams Lw'!F$21+'ModelParams Lw'!F$22*LOG(CN$3)+'ModelParams Lw'!F$23*(PI()/4*($D164/1000)^2)&lt;'ModelParams Lw'!F$18+'ModelParams Lw'!F$19*LOG(CN$3)+'ModelParams Lw'!F$20*(PI()/4*($D164/1000)^2),'ModelParams Lw'!F$18+'ModelParams Lw'!F$19*LOG(CN$3)+'ModelParams Lw'!F$20*(PI()/4*($D164/1000)^2),'ModelParams Lw'!F$21+'ModelParams Lw'!F$22*LOG(CN$3)+'ModelParams Lw'!F$23*(PI()/4*($D164/1000)^2)))</f>
        <v>42.457901012674256</v>
      </c>
      <c r="CO164" s="24">
        <f>IF(Calcul!$E169="SW",'ModelParams Lw'!G$18+'ModelParams Lw'!G$19*LOG(CO$3)+'ModelParams Lw'!G$20*(PI()/4*($D164/1000)^2),IF('ModelParams Lw'!G$21+'ModelParams Lw'!G$22*LOG(CO$3)+'ModelParams Lw'!G$23*(PI()/4*($D164/1000)^2)&lt;'ModelParams Lw'!G$18+'ModelParams Lw'!G$19*LOG(CO$3)+'ModelParams Lw'!G$20*(PI()/4*($D164/1000)^2),'ModelParams Lw'!G$18+'ModelParams Lw'!G$19*LOG(CO$3)+'ModelParams Lw'!G$20*(PI()/4*($D164/1000)^2),'ModelParams Lw'!G$21+'ModelParams Lw'!G$22*LOG(CO$3)+'ModelParams Lw'!G$23*(PI()/4*($D164/1000)^2)))</f>
        <v>39.983812335865188</v>
      </c>
      <c r="CP164" s="24">
        <f>IF(Calcul!$E169="SW",'ModelParams Lw'!H$18+'ModelParams Lw'!H$19*LOG(CP$3)+'ModelParams Lw'!H$20*(PI()/4*($D164/1000)^2),IF('ModelParams Lw'!H$21+'ModelParams Lw'!H$22*LOG(CP$3)+'ModelParams Lw'!H$23*(PI()/4*($D164/1000)^2)&lt;'ModelParams Lw'!H$18+'ModelParams Lw'!H$19*LOG(CP$3)+'ModelParams Lw'!H$20*(PI()/4*($D164/1000)^2),'ModelParams Lw'!H$18+'ModelParams Lw'!H$19*LOG(CP$3)+'ModelParams Lw'!H$20*(PI()/4*($D164/1000)^2),'ModelParams Lw'!H$21+'ModelParams Lw'!H$22*LOG(CP$3)+'ModelParams Lw'!H$23*(PI()/4*($D164/1000)^2)))</f>
        <v>40.306137042572608</v>
      </c>
      <c r="CQ164" s="24">
        <f>IF(Calcul!$E169="SW",'ModelParams Lw'!I$18+'ModelParams Lw'!I$19*LOG(CQ$3)+'ModelParams Lw'!I$20*(PI()/4*($D164/1000)^2),IF('ModelParams Lw'!I$21+'ModelParams Lw'!I$22*LOG(CQ$3)+'ModelParams Lw'!I$23*(PI()/4*($D164/1000)^2)&lt;'ModelParams Lw'!I$18+'ModelParams Lw'!I$19*LOG(CQ$3)+'ModelParams Lw'!I$20*(PI()/4*($D164/1000)^2),'ModelParams Lw'!I$18+'ModelParams Lw'!I$19*LOG(CQ$3)+'ModelParams Lw'!I$20*(PI()/4*($D164/1000)^2),'ModelParams Lw'!I$21+'ModelParams Lw'!I$22*LOG(CQ$3)+'ModelParams Lw'!I$23*(PI()/4*($D164/1000)^2)))</f>
        <v>35.604370798776131</v>
      </c>
      <c r="CR164" s="24">
        <f>IF(Calcul!$E169="SW",'ModelParams Lw'!J$18+'ModelParams Lw'!J$19*LOG(CR$3)+'ModelParams Lw'!J$20*(PI()/4*($D164/1000)^2),IF('ModelParams Lw'!J$21+'ModelParams Lw'!J$22*LOG(CR$3)+'ModelParams Lw'!J$23*(PI()/4*($D164/1000)^2)&lt;'ModelParams Lw'!J$18+'ModelParams Lw'!J$19*LOG(CR$3)+'ModelParams Lw'!J$20*(PI()/4*($D164/1000)^2),'ModelParams Lw'!J$18+'ModelParams Lw'!J$19*LOG(CR$3)+'ModelParams Lw'!J$20*(PI()/4*($D164/1000)^2),'ModelParams Lw'!J$21+'ModelParams Lw'!J$22*LOG(CR$3)+'ModelParams Lw'!J$23*(PI()/4*($D164/1000)^2)))</f>
        <v>26.405199060578074</v>
      </c>
      <c r="CS164" s="24" t="e">
        <f t="shared" si="58"/>
        <v>#DIV/0!</v>
      </c>
      <c r="CT164" s="24" t="e">
        <f t="shared" si="59"/>
        <v>#DIV/0!</v>
      </c>
      <c r="CU164" s="24" t="e">
        <f t="shared" si="60"/>
        <v>#DIV/0!</v>
      </c>
      <c r="CV164" s="24" t="e">
        <f t="shared" si="61"/>
        <v>#DIV/0!</v>
      </c>
      <c r="CW164" s="24" t="e">
        <f t="shared" si="62"/>
        <v>#DIV/0!</v>
      </c>
      <c r="CX164" s="24" t="e">
        <f t="shared" si="63"/>
        <v>#DIV/0!</v>
      </c>
      <c r="CY164" s="24" t="e">
        <f t="shared" si="64"/>
        <v>#DIV/0!</v>
      </c>
      <c r="CZ164" s="24" t="e">
        <f t="shared" si="65"/>
        <v>#DIV/0!</v>
      </c>
      <c r="DA164" s="24" t="e">
        <f>10*LOG10(IF(CS164="",0,POWER(10,((CS164+'ModelParams Lw'!$O$4)/10))) +IF(CT164="",0,POWER(10,((CT164+'ModelParams Lw'!$P$4)/10))) +IF(CU164="",0,POWER(10,((CU164+'ModelParams Lw'!$Q$4)/10))) +IF(CV164="",0,POWER(10,((CV164+'ModelParams Lw'!$R$4)/10))) +IF(CW164="",0,POWER(10,((CW164+'ModelParams Lw'!$S$4)/10))) +IF(CX164="",0,POWER(10,((CX164+'ModelParams Lw'!$T$4)/10))) +IF(CY164="",0,POWER(10,((CY164+'ModelParams Lw'!$U$4)/10)))+IF(CZ164="",0,POWER(10,((CZ164+'ModelParams Lw'!$V$4)/10))))</f>
        <v>#DIV/0!</v>
      </c>
      <c r="DB164" s="24" t="e">
        <f t="shared" si="82"/>
        <v>#DIV/0!</v>
      </c>
      <c r="DC164" s="24" t="e">
        <f>(CS164-'ModelParams Lw'!$O$10)/'ModelParams Lw'!$O$11</f>
        <v>#DIV/0!</v>
      </c>
      <c r="DD164" s="24" t="e">
        <f>(CT164-'ModelParams Lw'!$P$10)/'ModelParams Lw'!$P$11</f>
        <v>#DIV/0!</v>
      </c>
      <c r="DE164" s="24" t="e">
        <f>(CU164-'ModelParams Lw'!$Q$10)/'ModelParams Lw'!$Q$11</f>
        <v>#DIV/0!</v>
      </c>
      <c r="DF164" s="24" t="e">
        <f>(CV164-'ModelParams Lw'!$R$10)/'ModelParams Lw'!$R$11</f>
        <v>#DIV/0!</v>
      </c>
      <c r="DG164" s="24" t="e">
        <f>(CW164-'ModelParams Lw'!$S$10)/'ModelParams Lw'!$S$11</f>
        <v>#DIV/0!</v>
      </c>
      <c r="DH164" s="24" t="e">
        <f>(CX164-'ModelParams Lw'!$T$10)/'ModelParams Lw'!$T$11</f>
        <v>#DIV/0!</v>
      </c>
      <c r="DI164" s="24" t="e">
        <f>(CY164-'ModelParams Lw'!$U$10)/'ModelParams Lw'!$U$11</f>
        <v>#DIV/0!</v>
      </c>
      <c r="DJ164" s="24" t="e">
        <f>(CZ164-'ModelParams Lw'!$V$10)/'ModelParams Lw'!$V$11</f>
        <v>#DIV/0!</v>
      </c>
    </row>
    <row r="165" spans="1:114">
      <c r="A165" s="12">
        <f>Calcul!B167</f>
        <v>0</v>
      </c>
      <c r="B165" s="12">
        <f t="shared" si="66"/>
        <v>0</v>
      </c>
      <c r="C165" s="12">
        <f>Calcul!C167</f>
        <v>0</v>
      </c>
      <c r="D165" s="12">
        <f>Calcul!D170</f>
        <v>0</v>
      </c>
      <c r="E165" s="12">
        <f t="shared" si="67"/>
        <v>400</v>
      </c>
      <c r="F165" s="12">
        <f t="shared" si="68"/>
        <v>900</v>
      </c>
      <c r="G165" s="12" t="e">
        <f t="shared" si="69"/>
        <v>#DIV/0!</v>
      </c>
      <c r="H165" s="24" t="e">
        <f t="shared" si="70"/>
        <v>#DIV/0!</v>
      </c>
      <c r="I165" s="24">
        <f>'ModelParams Lw'!$B$6*EXP('ModelParams Lw'!$C$6*D165)</f>
        <v>-0.98585217513044054</v>
      </c>
      <c r="J165" s="24">
        <f>'ModelParams Lw'!$B$7*D165^2+'ModelParams Lw'!$C$7*D165+'ModelParams Lw'!$D$7</f>
        <v>-7.1</v>
      </c>
      <c r="K165" s="24">
        <f>'ModelParams Lw'!$B$8*D165^2+'ModelParams Lw'!$C$8*D165+'ModelParams Lw'!$D$8</f>
        <v>46.485999999999997</v>
      </c>
      <c r="L165" s="21" t="e">
        <f t="shared" si="83"/>
        <v>#DIV/0!</v>
      </c>
      <c r="M165" s="21" t="e">
        <f t="shared" si="84"/>
        <v>#DIV/0!</v>
      </c>
      <c r="N165" s="21" t="e">
        <f t="shared" si="84"/>
        <v>#DIV/0!</v>
      </c>
      <c r="O165" s="21" t="e">
        <f t="shared" si="84"/>
        <v>#DIV/0!</v>
      </c>
      <c r="P165" s="21" t="e">
        <f t="shared" si="84"/>
        <v>#DIV/0!</v>
      </c>
      <c r="Q165" s="21" t="e">
        <f t="shared" si="84"/>
        <v>#DIV/0!</v>
      </c>
      <c r="R165" s="21" t="e">
        <f t="shared" si="84"/>
        <v>#DIV/0!</v>
      </c>
      <c r="S165" s="21" t="e">
        <f t="shared" si="84"/>
        <v>#DIV/0!</v>
      </c>
      <c r="T165" s="24" t="e">
        <f>'ModelParams Lw'!$B$3+'ModelParams Lw'!$B$4*LOG10($B165/3600/(PI()/4*($D165/1000)^2))+'ModelParams Lw'!$B$5*LOG10(2*$H165/(1.2*($B165/3600/(PI()/4*($D165/1000)^2))^2))+10*LOG10($D165/1000)+L165</f>
        <v>#DIV/0!</v>
      </c>
      <c r="U165" s="24" t="e">
        <f>'ModelParams Lw'!$B$3+'ModelParams Lw'!$B$4*LOG10($B165/3600/(PI()/4*($D165/1000)^2))+'ModelParams Lw'!$B$5*LOG10(2*$H165/(1.2*($B165/3600/(PI()/4*($D165/1000)^2))^2))+10*LOG10($D165/1000)+M165</f>
        <v>#DIV/0!</v>
      </c>
      <c r="V165" s="24" t="e">
        <f>'ModelParams Lw'!$B$3+'ModelParams Lw'!$B$4*LOG10($B165/3600/(PI()/4*($D165/1000)^2))+'ModelParams Lw'!$B$5*LOG10(2*$H165/(1.2*($B165/3600/(PI()/4*($D165/1000)^2))^2))+10*LOG10($D165/1000)+N165</f>
        <v>#DIV/0!</v>
      </c>
      <c r="W165" s="24" t="e">
        <f>'ModelParams Lw'!$B$3+'ModelParams Lw'!$B$4*LOG10($B165/3600/(PI()/4*($D165/1000)^2))+'ModelParams Lw'!$B$5*LOG10(2*$H165/(1.2*($B165/3600/(PI()/4*($D165/1000)^2))^2))+10*LOG10($D165/1000)+O165</f>
        <v>#DIV/0!</v>
      </c>
      <c r="X165" s="24" t="e">
        <f>'ModelParams Lw'!$B$3+'ModelParams Lw'!$B$4*LOG10($B165/3600/(PI()/4*($D165/1000)^2))+'ModelParams Lw'!$B$5*LOG10(2*$H165/(1.2*($B165/3600/(PI()/4*($D165/1000)^2))^2))+10*LOG10($D165/1000)+P165</f>
        <v>#DIV/0!</v>
      </c>
      <c r="Y165" s="24" t="e">
        <f>'ModelParams Lw'!$B$3+'ModelParams Lw'!$B$4*LOG10($B165/3600/(PI()/4*($D165/1000)^2))+'ModelParams Lw'!$B$5*LOG10(2*$H165/(1.2*($B165/3600/(PI()/4*($D165/1000)^2))^2))+10*LOG10($D165/1000)+Q165</f>
        <v>#DIV/0!</v>
      </c>
      <c r="Z165" s="24" t="e">
        <f>'ModelParams Lw'!$B$3+'ModelParams Lw'!$B$4*LOG10($B165/3600/(PI()/4*($D165/1000)^2))+'ModelParams Lw'!$B$5*LOG10(2*$H165/(1.2*($B165/3600/(PI()/4*($D165/1000)^2))^2))+10*LOG10($D165/1000)+R165</f>
        <v>#DIV/0!</v>
      </c>
      <c r="AA165" s="24" t="e">
        <f>'ModelParams Lw'!$B$3+'ModelParams Lw'!$B$4*LOG10($B165/3600/(PI()/4*($D165/1000)^2))+'ModelParams Lw'!$B$5*LOG10(2*$H165/(1.2*($B165/3600/(PI()/4*($D165/1000)^2))^2))+10*LOG10($D165/1000)+S165</f>
        <v>#DIV/0!</v>
      </c>
      <c r="AB165" s="24" t="e">
        <f>10*LOG10(IF(T165="",0,POWER(10,((T165+'ModelParams Lw'!$O$4)/10))) +IF(U165="",0,POWER(10,((U165+'ModelParams Lw'!$P$4)/10))) +IF(V165="",0,POWER(10,((V165+'ModelParams Lw'!$Q$4)/10))) +IF(W165="",0,POWER(10,((W165+'ModelParams Lw'!$R$4)/10))) +IF(X165="",0,POWER(10,((X165+'ModelParams Lw'!$S$4)/10))) +IF(Y165="",0,POWER(10,((Y165+'ModelParams Lw'!$T$4)/10))) +IF(Z165="",0,POWER(10,((Z165+'ModelParams Lw'!$U$4)/10)))+IF(AA165="",0,POWER(10,((AA165+'ModelParams Lw'!$V$4)/10))))</f>
        <v>#DIV/0!</v>
      </c>
      <c r="AC165" s="24" t="e">
        <f t="shared" si="71"/>
        <v>#DIV/0!</v>
      </c>
      <c r="AD165" s="24" t="e">
        <f>(T165-'ModelParams Lw'!O$10)/'ModelParams Lw'!O$11</f>
        <v>#DIV/0!</v>
      </c>
      <c r="AE165" s="24" t="e">
        <f>(U165-'ModelParams Lw'!P$10)/'ModelParams Lw'!P$11</f>
        <v>#DIV/0!</v>
      </c>
      <c r="AF165" s="24" t="e">
        <f>(V165-'ModelParams Lw'!Q$10)/'ModelParams Lw'!Q$11</f>
        <v>#DIV/0!</v>
      </c>
      <c r="AG165" s="24" t="e">
        <f>(W165-'ModelParams Lw'!R$10)/'ModelParams Lw'!R$11</f>
        <v>#DIV/0!</v>
      </c>
      <c r="AH165" s="24" t="e">
        <f>(X165-'ModelParams Lw'!S$10)/'ModelParams Lw'!S$11</f>
        <v>#DIV/0!</v>
      </c>
      <c r="AI165" s="24" t="e">
        <f>(Y165-'ModelParams Lw'!T$10)/'ModelParams Lw'!T$11</f>
        <v>#DIV/0!</v>
      </c>
      <c r="AJ165" s="24" t="e">
        <f>(Z165-'ModelParams Lw'!U$10)/'ModelParams Lw'!U$11</f>
        <v>#DIV/0!</v>
      </c>
      <c r="AK165" s="24" t="e">
        <f>(AA165-'ModelParams Lw'!V$10)/'ModelParams Lw'!V$11</f>
        <v>#DIV/0!</v>
      </c>
      <c r="AL165" s="24" t="e">
        <f t="shared" si="72"/>
        <v>#DIV/0!</v>
      </c>
      <c r="AM165" s="24" t="e">
        <f>LOOKUP($G165,SilencerParams!$E$3:$E$98,SilencerParams!K$3:K$98)</f>
        <v>#DIV/0!</v>
      </c>
      <c r="AN165" s="24" t="e">
        <f>LOOKUP($G165,SilencerParams!$E$3:$E$98,SilencerParams!L$3:L$98)</f>
        <v>#DIV/0!</v>
      </c>
      <c r="AO165" s="24" t="e">
        <f>LOOKUP($G165,SilencerParams!$E$3:$E$98,SilencerParams!M$3:M$98)</f>
        <v>#DIV/0!</v>
      </c>
      <c r="AP165" s="24" t="e">
        <f>LOOKUP($G165,SilencerParams!$E$3:$E$98,SilencerParams!N$3:N$98)</f>
        <v>#DIV/0!</v>
      </c>
      <c r="AQ165" s="24" t="e">
        <f>LOOKUP($G165,SilencerParams!$E$3:$E$98,SilencerParams!O$3:O$98)</f>
        <v>#DIV/0!</v>
      </c>
      <c r="AR165" s="24" t="e">
        <f>LOOKUP($G165,SilencerParams!$E$3:$E$98,SilencerParams!P$3:P$98)</f>
        <v>#DIV/0!</v>
      </c>
      <c r="AS165" s="24" t="e">
        <f>LOOKUP($G165,SilencerParams!$E$3:$E$98,SilencerParams!Q$3:Q$98)</f>
        <v>#DIV/0!</v>
      </c>
      <c r="AT165" s="24" t="e">
        <f>LOOKUP($G165,SilencerParams!$E$3:$E$98,SilencerParams!R$3:R$98)</f>
        <v>#DIV/0!</v>
      </c>
      <c r="AU165" s="151" t="e">
        <f>LOOKUP($G165,SilencerParams!$E$3:$E$98,SilencerParams!S$3:S$98)</f>
        <v>#DIV/0!</v>
      </c>
      <c r="AV165" s="151" t="e">
        <f>LOOKUP($G165,SilencerParams!$E$3:$E$98,SilencerParams!T$3:T$98)</f>
        <v>#DIV/0!</v>
      </c>
      <c r="AW165" s="151" t="e">
        <f>LOOKUP($G165,SilencerParams!$E$3:$E$98,SilencerParams!U$3:U$98)</f>
        <v>#DIV/0!</v>
      </c>
      <c r="AX165" s="151" t="e">
        <f>LOOKUP($G165,SilencerParams!$E$3:$E$98,SilencerParams!V$3:V$98)</f>
        <v>#DIV/0!</v>
      </c>
      <c r="AY165" s="151" t="e">
        <f>LOOKUP($G165,SilencerParams!$E$3:$E$98,SilencerParams!W$3:W$98)</f>
        <v>#DIV/0!</v>
      </c>
      <c r="AZ165" s="151" t="e">
        <f>LOOKUP($G165,SilencerParams!$E$3:$E$98,SilencerParams!X$3:X$98)</f>
        <v>#DIV/0!</v>
      </c>
      <c r="BA165" s="151" t="e">
        <f>LOOKUP($G165,SilencerParams!$E$3:$E$98,SilencerParams!Y$3:Y$98)</f>
        <v>#DIV/0!</v>
      </c>
      <c r="BB165" s="151" t="e">
        <f>LOOKUP($G165,SilencerParams!$E$3:$E$98,SilencerParams!Z$3:Z$98)</f>
        <v>#DIV/0!</v>
      </c>
      <c r="BC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S$3:S$98)</f>
        <v>#DIV/0!</v>
      </c>
      <c r="BD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T$3:T$98)</f>
        <v>#DIV/0!</v>
      </c>
      <c r="BE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U$3:U$98)</f>
        <v>#DIV/0!</v>
      </c>
      <c r="BF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V$3:V$98)</f>
        <v>#DIV/0!</v>
      </c>
      <c r="BG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W$3:W$98)</f>
        <v>#DIV/0!</v>
      </c>
      <c r="BH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X$3:X$98)</f>
        <v>#DIV/0!</v>
      </c>
      <c r="BI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Y$3:Y$98)</f>
        <v>#DIV/0!</v>
      </c>
      <c r="BJ165" s="151" t="e">
        <f>LOOKUP(IF(MROUND($AL165,2)&lt;=$AL165,CONCATENATE($D165,IF($F165&gt;=1000,$F165,CONCATENATE(0,$F165)),CONCATENATE(0,MROUND($AL165,2)+2)),CONCATENATE($D165,IF($F165&gt;=1000,$F165,CONCATENATE(0,$F165)),CONCATENATE(0,MROUND($AL165,2)-2))),SilencerParams!$E$3:$E$98,SilencerParams!Z$3:Z$98)</f>
        <v>#DIV/0!</v>
      </c>
      <c r="BK165" s="151" t="e">
        <f>IF($AL165&lt;2,LOOKUP(CONCATENATE($D165,IF($E165&gt;=1000,$E165,CONCATENATE(0,$E165)),"02"),SilencerParams!$E$3:$E$98,SilencerParams!S$3:S$98)/(LOG10(2)-LOG10(0.0001))*(LOG10($AL165)-LOG10(0.0001)),(BC165-AU165)/(LOG10(IF(MROUND($AL165,2)&lt;=$AL165,MROUND($AL165,2)+2,MROUND($AL165,2)-2))-LOG10(MROUND($AL165,2)))*(LOG10($AL165)-LOG10(MROUND($AL165,2)))+AU165)</f>
        <v>#DIV/0!</v>
      </c>
      <c r="BL165" s="151" t="e">
        <f>IF($AL165&lt;2,LOOKUP(CONCATENATE($D165,IF($E165&gt;=1000,$E165,CONCATENATE(0,$E165)),"02"),SilencerParams!$E$3:$E$98,SilencerParams!T$3:T$98)/(LOG10(2)-LOG10(0.0001))*(LOG10($AL165)-LOG10(0.0001)),(BD165-AV165)/(LOG10(IF(MROUND($AL165,2)&lt;=$AL165,MROUND($AL165,2)+2,MROUND($AL165,2)-2))-LOG10(MROUND($AL165,2)))*(LOG10($AL165)-LOG10(MROUND($AL165,2)))+AV165)</f>
        <v>#DIV/0!</v>
      </c>
      <c r="BM165" s="151" t="e">
        <f>IF($AL165&lt;2,LOOKUP(CONCATENATE($D165,IF($E165&gt;=1000,$E165,CONCATENATE(0,$E165)),"02"),SilencerParams!$E$3:$E$98,SilencerParams!U$3:U$98)/(LOG10(2)-LOG10(0.0001))*(LOG10($AL165)-LOG10(0.0001)),(BE165-AW165)/(LOG10(IF(MROUND($AL165,2)&lt;=$AL165,MROUND($AL165,2)+2,MROUND($AL165,2)-2))-LOG10(MROUND($AL165,2)))*(LOG10($AL165)-LOG10(MROUND($AL165,2)))+AW165)</f>
        <v>#DIV/0!</v>
      </c>
      <c r="BN165" s="151" t="e">
        <f>IF($AL165&lt;2,LOOKUP(CONCATENATE($D165,IF($E165&gt;=1000,$E165,CONCATENATE(0,$E165)),"02"),SilencerParams!$E$3:$E$98,SilencerParams!V$3:V$98)/(LOG10(2)-LOG10(0.0001))*(LOG10($AL165)-LOG10(0.0001)),(BF165-AX165)/(LOG10(IF(MROUND($AL165,2)&lt;=$AL165,MROUND($AL165,2)+2,MROUND($AL165,2)-2))-LOG10(MROUND($AL165,2)))*(LOG10($AL165)-LOG10(MROUND($AL165,2)))+AX165)</f>
        <v>#DIV/0!</v>
      </c>
      <c r="BO165" s="151" t="e">
        <f>IF($AL165&lt;2,LOOKUP(CONCATENATE($D165,IF($E165&gt;=1000,$E165,CONCATENATE(0,$E165)),"02"),SilencerParams!$E$3:$E$98,SilencerParams!W$3:W$98)/(LOG10(2)-LOG10(0.0001))*(LOG10($AL165)-LOG10(0.0001)),(BG165-AY165)/(LOG10(IF(MROUND($AL165,2)&lt;=$AL165,MROUND($AL165,2)+2,MROUND($AL165,2)-2))-LOG10(MROUND($AL165,2)))*(LOG10($AL165)-LOG10(MROUND($AL165,2)))+AY165)</f>
        <v>#DIV/0!</v>
      </c>
      <c r="BP165" s="151" t="e">
        <f>IF($AL165&lt;2,LOOKUP(CONCATENATE($D165,IF($E165&gt;=1000,$E165,CONCATENATE(0,$E165)),"02"),SilencerParams!$E$3:$E$98,SilencerParams!X$3:X$98)/(LOG10(2)-LOG10(0.0001))*(LOG10($AL165)-LOG10(0.0001)),(BH165-AZ165)/(LOG10(IF(MROUND($AL165,2)&lt;=$AL165,MROUND($AL165,2)+2,MROUND($AL165,2)-2))-LOG10(MROUND($AL165,2)))*(LOG10($AL165)-LOG10(MROUND($AL165,2)))+AZ165)</f>
        <v>#DIV/0!</v>
      </c>
      <c r="BQ165" s="151" t="e">
        <f>IF($AL165&lt;2,LOOKUP(CONCATENATE($D165,IF($E165&gt;=1000,$E165,CONCATENATE(0,$E165)),"02"),SilencerParams!$E$3:$E$98,SilencerParams!Y$3:Y$98)/(LOG10(2)-LOG10(0.0001))*(LOG10($AL165)-LOG10(0.0001)),(BI165-BA165)/(LOG10(IF(MROUND($AL165,2)&lt;=$AL165,MROUND($AL165,2)+2,MROUND($AL165,2)-2))-LOG10(MROUND($AL165,2)))*(LOG10($AL165)-LOG10(MROUND($AL165,2)))+BA165)</f>
        <v>#DIV/0!</v>
      </c>
      <c r="BR165" s="151" t="e">
        <f>IF($AL165&lt;2,LOOKUP(CONCATENATE($D165,IF($E165&gt;=1000,$E165,CONCATENATE(0,$E165)),"02"),SilencerParams!$E$3:$E$98,SilencerParams!Z$3:Z$98)/(LOG10(2)-LOG10(0.0001))*(LOG10($AL165)-LOG10(0.0001)),(BJ165-BB165)/(LOG10(IF(MROUND($AL165,2)&lt;=$AL165,MROUND($AL165,2)+2,MROUND($AL165,2)-2))-LOG10(MROUND($AL165,2)))*(LOG10($AL165)-LOG10(MROUND($AL165,2)))+BB165)</f>
        <v>#DIV/0!</v>
      </c>
      <c r="BS165" s="24" t="e">
        <f t="shared" si="73"/>
        <v>#DIV/0!</v>
      </c>
      <c r="BT165" s="24" t="e">
        <f t="shared" si="74"/>
        <v>#DIV/0!</v>
      </c>
      <c r="BU165" s="24" t="e">
        <f t="shared" si="75"/>
        <v>#DIV/0!</v>
      </c>
      <c r="BV165" s="24" t="e">
        <f t="shared" si="76"/>
        <v>#DIV/0!</v>
      </c>
      <c r="BW165" s="24" t="e">
        <f t="shared" si="77"/>
        <v>#DIV/0!</v>
      </c>
      <c r="BX165" s="24" t="e">
        <f t="shared" si="78"/>
        <v>#DIV/0!</v>
      </c>
      <c r="BY165" s="24" t="e">
        <f t="shared" si="79"/>
        <v>#DIV/0!</v>
      </c>
      <c r="BZ165" s="24" t="e">
        <f t="shared" si="80"/>
        <v>#DIV/0!</v>
      </c>
      <c r="CA165" s="24" t="e">
        <f>10*LOG10(IF(BS165="",0,POWER(10,((BS165+'ModelParams Lw'!$O$4)/10))) +IF(BT165="",0,POWER(10,((BT165+'ModelParams Lw'!$P$4)/10))) +IF(BU165="",0,POWER(10,((BU165+'ModelParams Lw'!$Q$4)/10))) +IF(BV165="",0,POWER(10,((BV165+'ModelParams Lw'!$R$4)/10))) +IF(BW165="",0,POWER(10,((BW165+'ModelParams Lw'!$S$4)/10))) +IF(BX165="",0,POWER(10,((BX165+'ModelParams Lw'!$T$4)/10))) +IF(BY165="",0,POWER(10,((BY165+'ModelParams Lw'!$U$4)/10)))+IF(BZ165="",0,POWER(10,((BZ165+'ModelParams Lw'!$V$4)/10))))</f>
        <v>#DIV/0!</v>
      </c>
      <c r="CB165" s="24" t="e">
        <f t="shared" si="81"/>
        <v>#DIV/0!</v>
      </c>
      <c r="CC165" s="24" t="e">
        <f>(BS165-'ModelParams Lw'!O$10)/'ModelParams Lw'!O$11</f>
        <v>#DIV/0!</v>
      </c>
      <c r="CD165" s="24" t="e">
        <f>(BT165-'ModelParams Lw'!P$10)/'ModelParams Lw'!P$11</f>
        <v>#DIV/0!</v>
      </c>
      <c r="CE165" s="24" t="e">
        <f>(BU165-'ModelParams Lw'!Q$10)/'ModelParams Lw'!Q$11</f>
        <v>#DIV/0!</v>
      </c>
      <c r="CF165" s="24" t="e">
        <f>(BV165-'ModelParams Lw'!R$10)/'ModelParams Lw'!R$11</f>
        <v>#DIV/0!</v>
      </c>
      <c r="CG165" s="24" t="e">
        <f>(BW165-'ModelParams Lw'!S$10)/'ModelParams Lw'!S$11</f>
        <v>#DIV/0!</v>
      </c>
      <c r="CH165" s="24" t="e">
        <f>(BX165-'ModelParams Lw'!T$10)/'ModelParams Lw'!T$11</f>
        <v>#DIV/0!</v>
      </c>
      <c r="CI165" s="24" t="e">
        <f>(BY165-'ModelParams Lw'!U$10)/'ModelParams Lw'!U$11</f>
        <v>#DIV/0!</v>
      </c>
      <c r="CJ165" s="24" t="e">
        <f>(BZ165-'ModelParams Lw'!V$10)/'ModelParams Lw'!V$11</f>
        <v>#DIV/0!</v>
      </c>
      <c r="CK165" s="24">
        <f>IF(Calcul!$E170="SW",'ModelParams Lw'!C$18+'ModelParams Lw'!C$19*LOG(CK$3)+'ModelParams Lw'!C$20*(PI()/4*($D165/1000)^2),IF('ModelParams Lw'!C$21+'ModelParams Lw'!C$22*LOG(CK$3)+'ModelParams Lw'!C$23*(PI()/4*($D165/1000)^2)&lt;'ModelParams Lw'!C$18+'ModelParams Lw'!C$19*LOG(CK$3)+'ModelParams Lw'!C$20*(PI()/4*($D165/1000)^2),'ModelParams Lw'!C$18+'ModelParams Lw'!C$19*LOG(CK$3)+'ModelParams Lw'!C$20*(PI()/4*($D165/1000)^2),'ModelParams Lw'!C$21+'ModelParams Lw'!C$22*LOG(CK$3)+'ModelParams Lw'!C$23*(PI()/4*($D165/1000)^2)))</f>
        <v>31.246735224896717</v>
      </c>
      <c r="CL165" s="24">
        <f>IF(Calcul!$E170="SW",'ModelParams Lw'!D$18+'ModelParams Lw'!D$19*LOG(CL$3)+'ModelParams Lw'!D$20*(PI()/4*($D165/1000)^2),IF('ModelParams Lw'!D$21+'ModelParams Lw'!D$22*LOG(CL$3)+'ModelParams Lw'!D$23*(PI()/4*($D165/1000)^2)&lt;'ModelParams Lw'!D$18+'ModelParams Lw'!D$19*LOG(CL$3)+'ModelParams Lw'!D$20*(PI()/4*($D165/1000)^2),'ModelParams Lw'!D$18+'ModelParams Lw'!D$19*LOG(CL$3)+'ModelParams Lw'!D$20*(PI()/4*($D165/1000)^2),'ModelParams Lw'!D$21+'ModelParams Lw'!D$22*LOG(CL$3)+'ModelParams Lw'!D$23*(PI()/4*($D165/1000)^2)))</f>
        <v>39.203910379364636</v>
      </c>
      <c r="CM165" s="24">
        <f>IF(Calcul!$E170="SW",'ModelParams Lw'!E$18+'ModelParams Lw'!E$19*LOG(CM$3)+'ModelParams Lw'!E$20*(PI()/4*($D165/1000)^2),IF('ModelParams Lw'!E$21+'ModelParams Lw'!E$22*LOG(CM$3)+'ModelParams Lw'!E$23*(PI()/4*($D165/1000)^2)&lt;'ModelParams Lw'!E$18+'ModelParams Lw'!E$19*LOG(CM$3)+'ModelParams Lw'!E$20*(PI()/4*($D165/1000)^2),'ModelParams Lw'!E$18+'ModelParams Lw'!E$19*LOG(CM$3)+'ModelParams Lw'!E$20*(PI()/4*($D165/1000)^2),'ModelParams Lw'!E$21+'ModelParams Lw'!E$22*LOG(CM$3)+'ModelParams Lw'!E$23*(PI()/4*($D165/1000)^2)))</f>
        <v>38.761096154158118</v>
      </c>
      <c r="CN165" s="24">
        <f>IF(Calcul!$E170="SW",'ModelParams Lw'!F$18+'ModelParams Lw'!F$19*LOG(CN$3)+'ModelParams Lw'!F$20*(PI()/4*($D165/1000)^2),IF('ModelParams Lw'!F$21+'ModelParams Lw'!F$22*LOG(CN$3)+'ModelParams Lw'!F$23*(PI()/4*($D165/1000)^2)&lt;'ModelParams Lw'!F$18+'ModelParams Lw'!F$19*LOG(CN$3)+'ModelParams Lw'!F$20*(PI()/4*($D165/1000)^2),'ModelParams Lw'!F$18+'ModelParams Lw'!F$19*LOG(CN$3)+'ModelParams Lw'!F$20*(PI()/4*($D165/1000)^2),'ModelParams Lw'!F$21+'ModelParams Lw'!F$22*LOG(CN$3)+'ModelParams Lw'!F$23*(PI()/4*($D165/1000)^2)))</f>
        <v>42.457901012674256</v>
      </c>
      <c r="CO165" s="24">
        <f>IF(Calcul!$E170="SW",'ModelParams Lw'!G$18+'ModelParams Lw'!G$19*LOG(CO$3)+'ModelParams Lw'!G$20*(PI()/4*($D165/1000)^2),IF('ModelParams Lw'!G$21+'ModelParams Lw'!G$22*LOG(CO$3)+'ModelParams Lw'!G$23*(PI()/4*($D165/1000)^2)&lt;'ModelParams Lw'!G$18+'ModelParams Lw'!G$19*LOG(CO$3)+'ModelParams Lw'!G$20*(PI()/4*($D165/1000)^2),'ModelParams Lw'!G$18+'ModelParams Lw'!G$19*LOG(CO$3)+'ModelParams Lw'!G$20*(PI()/4*($D165/1000)^2),'ModelParams Lw'!G$21+'ModelParams Lw'!G$22*LOG(CO$3)+'ModelParams Lw'!G$23*(PI()/4*($D165/1000)^2)))</f>
        <v>39.983812335865188</v>
      </c>
      <c r="CP165" s="24">
        <f>IF(Calcul!$E170="SW",'ModelParams Lw'!H$18+'ModelParams Lw'!H$19*LOG(CP$3)+'ModelParams Lw'!H$20*(PI()/4*($D165/1000)^2),IF('ModelParams Lw'!H$21+'ModelParams Lw'!H$22*LOG(CP$3)+'ModelParams Lw'!H$23*(PI()/4*($D165/1000)^2)&lt;'ModelParams Lw'!H$18+'ModelParams Lw'!H$19*LOG(CP$3)+'ModelParams Lw'!H$20*(PI()/4*($D165/1000)^2),'ModelParams Lw'!H$18+'ModelParams Lw'!H$19*LOG(CP$3)+'ModelParams Lw'!H$20*(PI()/4*($D165/1000)^2),'ModelParams Lw'!H$21+'ModelParams Lw'!H$22*LOG(CP$3)+'ModelParams Lw'!H$23*(PI()/4*($D165/1000)^2)))</f>
        <v>40.306137042572608</v>
      </c>
      <c r="CQ165" s="24">
        <f>IF(Calcul!$E170="SW",'ModelParams Lw'!I$18+'ModelParams Lw'!I$19*LOG(CQ$3)+'ModelParams Lw'!I$20*(PI()/4*($D165/1000)^2),IF('ModelParams Lw'!I$21+'ModelParams Lw'!I$22*LOG(CQ$3)+'ModelParams Lw'!I$23*(PI()/4*($D165/1000)^2)&lt;'ModelParams Lw'!I$18+'ModelParams Lw'!I$19*LOG(CQ$3)+'ModelParams Lw'!I$20*(PI()/4*($D165/1000)^2),'ModelParams Lw'!I$18+'ModelParams Lw'!I$19*LOG(CQ$3)+'ModelParams Lw'!I$20*(PI()/4*($D165/1000)^2),'ModelParams Lw'!I$21+'ModelParams Lw'!I$22*LOG(CQ$3)+'ModelParams Lw'!I$23*(PI()/4*($D165/1000)^2)))</f>
        <v>35.604370798776131</v>
      </c>
      <c r="CR165" s="24">
        <f>IF(Calcul!$E170="SW",'ModelParams Lw'!J$18+'ModelParams Lw'!J$19*LOG(CR$3)+'ModelParams Lw'!J$20*(PI()/4*($D165/1000)^2),IF('ModelParams Lw'!J$21+'ModelParams Lw'!J$22*LOG(CR$3)+'ModelParams Lw'!J$23*(PI()/4*($D165/1000)^2)&lt;'ModelParams Lw'!J$18+'ModelParams Lw'!J$19*LOG(CR$3)+'ModelParams Lw'!J$20*(PI()/4*($D165/1000)^2),'ModelParams Lw'!J$18+'ModelParams Lw'!J$19*LOG(CR$3)+'ModelParams Lw'!J$20*(PI()/4*($D165/1000)^2),'ModelParams Lw'!J$21+'ModelParams Lw'!J$22*LOG(CR$3)+'ModelParams Lw'!J$23*(PI()/4*($D165/1000)^2)))</f>
        <v>26.405199060578074</v>
      </c>
      <c r="CS165" s="24" t="e">
        <f t="shared" si="58"/>
        <v>#DIV/0!</v>
      </c>
      <c r="CT165" s="24" t="e">
        <f t="shared" si="59"/>
        <v>#DIV/0!</v>
      </c>
      <c r="CU165" s="24" t="e">
        <f t="shared" si="60"/>
        <v>#DIV/0!</v>
      </c>
      <c r="CV165" s="24" t="e">
        <f t="shared" si="61"/>
        <v>#DIV/0!</v>
      </c>
      <c r="CW165" s="24" t="e">
        <f t="shared" si="62"/>
        <v>#DIV/0!</v>
      </c>
      <c r="CX165" s="24" t="e">
        <f t="shared" si="63"/>
        <v>#DIV/0!</v>
      </c>
      <c r="CY165" s="24" t="e">
        <f t="shared" si="64"/>
        <v>#DIV/0!</v>
      </c>
      <c r="CZ165" s="24" t="e">
        <f t="shared" si="65"/>
        <v>#DIV/0!</v>
      </c>
      <c r="DA165" s="24" t="e">
        <f>10*LOG10(IF(CS165="",0,POWER(10,((CS165+'ModelParams Lw'!$O$4)/10))) +IF(CT165="",0,POWER(10,((CT165+'ModelParams Lw'!$P$4)/10))) +IF(CU165="",0,POWER(10,((CU165+'ModelParams Lw'!$Q$4)/10))) +IF(CV165="",0,POWER(10,((CV165+'ModelParams Lw'!$R$4)/10))) +IF(CW165="",0,POWER(10,((CW165+'ModelParams Lw'!$S$4)/10))) +IF(CX165="",0,POWER(10,((CX165+'ModelParams Lw'!$T$4)/10))) +IF(CY165="",0,POWER(10,((CY165+'ModelParams Lw'!$U$4)/10)))+IF(CZ165="",0,POWER(10,((CZ165+'ModelParams Lw'!$V$4)/10))))</f>
        <v>#DIV/0!</v>
      </c>
      <c r="DB165" s="24" t="e">
        <f t="shared" si="82"/>
        <v>#DIV/0!</v>
      </c>
      <c r="DC165" s="24" t="e">
        <f>(CS165-'ModelParams Lw'!$O$10)/'ModelParams Lw'!$O$11</f>
        <v>#DIV/0!</v>
      </c>
      <c r="DD165" s="24" t="e">
        <f>(CT165-'ModelParams Lw'!$P$10)/'ModelParams Lw'!$P$11</f>
        <v>#DIV/0!</v>
      </c>
      <c r="DE165" s="24" t="e">
        <f>(CU165-'ModelParams Lw'!$Q$10)/'ModelParams Lw'!$Q$11</f>
        <v>#DIV/0!</v>
      </c>
      <c r="DF165" s="24" t="e">
        <f>(CV165-'ModelParams Lw'!$R$10)/'ModelParams Lw'!$R$11</f>
        <v>#DIV/0!</v>
      </c>
      <c r="DG165" s="24" t="e">
        <f>(CW165-'ModelParams Lw'!$S$10)/'ModelParams Lw'!$S$11</f>
        <v>#DIV/0!</v>
      </c>
      <c r="DH165" s="24" t="e">
        <f>(CX165-'ModelParams Lw'!$T$10)/'ModelParams Lw'!$T$11</f>
        <v>#DIV/0!</v>
      </c>
      <c r="DI165" s="24" t="e">
        <f>(CY165-'ModelParams Lw'!$U$10)/'ModelParams Lw'!$U$11</f>
        <v>#DIV/0!</v>
      </c>
      <c r="DJ165" s="24" t="e">
        <f>(CZ165-'ModelParams Lw'!$V$10)/'ModelParams Lw'!$V$11</f>
        <v>#DIV/0!</v>
      </c>
    </row>
    <row r="166" spans="1:114">
      <c r="A166" s="12">
        <f>Calcul!B168</f>
        <v>0</v>
      </c>
      <c r="B166" s="12">
        <f t="shared" si="66"/>
        <v>0</v>
      </c>
      <c r="C166" s="12">
        <f>Calcul!C168</f>
        <v>0</v>
      </c>
      <c r="D166" s="12">
        <f>Calcul!D171</f>
        <v>0</v>
      </c>
      <c r="E166" s="12">
        <f t="shared" si="67"/>
        <v>400</v>
      </c>
      <c r="F166" s="12">
        <f t="shared" si="68"/>
        <v>900</v>
      </c>
      <c r="G166" s="12" t="e">
        <f t="shared" si="69"/>
        <v>#DIV/0!</v>
      </c>
      <c r="H166" s="24" t="e">
        <f t="shared" si="70"/>
        <v>#DIV/0!</v>
      </c>
      <c r="I166" s="24">
        <f>'ModelParams Lw'!$B$6*EXP('ModelParams Lw'!$C$6*D166)</f>
        <v>-0.98585217513044054</v>
      </c>
      <c r="J166" s="24">
        <f>'ModelParams Lw'!$B$7*D166^2+'ModelParams Lw'!$C$7*D166+'ModelParams Lw'!$D$7</f>
        <v>-7.1</v>
      </c>
      <c r="K166" s="24">
        <f>'ModelParams Lw'!$B$8*D166^2+'ModelParams Lw'!$C$8*D166+'ModelParams Lw'!$D$8</f>
        <v>46.485999999999997</v>
      </c>
      <c r="L166" s="21" t="e">
        <f t="shared" si="83"/>
        <v>#DIV/0!</v>
      </c>
      <c r="M166" s="21" t="e">
        <f t="shared" si="84"/>
        <v>#DIV/0!</v>
      </c>
      <c r="N166" s="21" t="e">
        <f t="shared" si="84"/>
        <v>#DIV/0!</v>
      </c>
      <c r="O166" s="21" t="e">
        <f t="shared" si="84"/>
        <v>#DIV/0!</v>
      </c>
      <c r="P166" s="21" t="e">
        <f t="shared" si="84"/>
        <v>#DIV/0!</v>
      </c>
      <c r="Q166" s="21" t="e">
        <f t="shared" si="84"/>
        <v>#DIV/0!</v>
      </c>
      <c r="R166" s="21" t="e">
        <f t="shared" si="84"/>
        <v>#DIV/0!</v>
      </c>
      <c r="S166" s="21" t="e">
        <f t="shared" si="84"/>
        <v>#DIV/0!</v>
      </c>
      <c r="T166" s="24" t="e">
        <f>'ModelParams Lw'!$B$3+'ModelParams Lw'!$B$4*LOG10($B166/3600/(PI()/4*($D166/1000)^2))+'ModelParams Lw'!$B$5*LOG10(2*$H166/(1.2*($B166/3600/(PI()/4*($D166/1000)^2))^2))+10*LOG10($D166/1000)+L166</f>
        <v>#DIV/0!</v>
      </c>
      <c r="U166" s="24" t="e">
        <f>'ModelParams Lw'!$B$3+'ModelParams Lw'!$B$4*LOG10($B166/3600/(PI()/4*($D166/1000)^2))+'ModelParams Lw'!$B$5*LOG10(2*$H166/(1.2*($B166/3600/(PI()/4*($D166/1000)^2))^2))+10*LOG10($D166/1000)+M166</f>
        <v>#DIV/0!</v>
      </c>
      <c r="V166" s="24" t="e">
        <f>'ModelParams Lw'!$B$3+'ModelParams Lw'!$B$4*LOG10($B166/3600/(PI()/4*($D166/1000)^2))+'ModelParams Lw'!$B$5*LOG10(2*$H166/(1.2*($B166/3600/(PI()/4*($D166/1000)^2))^2))+10*LOG10($D166/1000)+N166</f>
        <v>#DIV/0!</v>
      </c>
      <c r="W166" s="24" t="e">
        <f>'ModelParams Lw'!$B$3+'ModelParams Lw'!$B$4*LOG10($B166/3600/(PI()/4*($D166/1000)^2))+'ModelParams Lw'!$B$5*LOG10(2*$H166/(1.2*($B166/3600/(PI()/4*($D166/1000)^2))^2))+10*LOG10($D166/1000)+O166</f>
        <v>#DIV/0!</v>
      </c>
      <c r="X166" s="24" t="e">
        <f>'ModelParams Lw'!$B$3+'ModelParams Lw'!$B$4*LOG10($B166/3600/(PI()/4*($D166/1000)^2))+'ModelParams Lw'!$B$5*LOG10(2*$H166/(1.2*($B166/3600/(PI()/4*($D166/1000)^2))^2))+10*LOG10($D166/1000)+P166</f>
        <v>#DIV/0!</v>
      </c>
      <c r="Y166" s="24" t="e">
        <f>'ModelParams Lw'!$B$3+'ModelParams Lw'!$B$4*LOG10($B166/3600/(PI()/4*($D166/1000)^2))+'ModelParams Lw'!$B$5*LOG10(2*$H166/(1.2*($B166/3600/(PI()/4*($D166/1000)^2))^2))+10*LOG10($D166/1000)+Q166</f>
        <v>#DIV/0!</v>
      </c>
      <c r="Z166" s="24" t="e">
        <f>'ModelParams Lw'!$B$3+'ModelParams Lw'!$B$4*LOG10($B166/3600/(PI()/4*($D166/1000)^2))+'ModelParams Lw'!$B$5*LOG10(2*$H166/(1.2*($B166/3600/(PI()/4*($D166/1000)^2))^2))+10*LOG10($D166/1000)+R166</f>
        <v>#DIV/0!</v>
      </c>
      <c r="AA166" s="24" t="e">
        <f>'ModelParams Lw'!$B$3+'ModelParams Lw'!$B$4*LOG10($B166/3600/(PI()/4*($D166/1000)^2))+'ModelParams Lw'!$B$5*LOG10(2*$H166/(1.2*($B166/3600/(PI()/4*($D166/1000)^2))^2))+10*LOG10($D166/1000)+S166</f>
        <v>#DIV/0!</v>
      </c>
      <c r="AB166" s="24" t="e">
        <f>10*LOG10(IF(T166="",0,POWER(10,((T166+'ModelParams Lw'!$O$4)/10))) +IF(U166="",0,POWER(10,((U166+'ModelParams Lw'!$P$4)/10))) +IF(V166="",0,POWER(10,((V166+'ModelParams Lw'!$Q$4)/10))) +IF(W166="",0,POWER(10,((W166+'ModelParams Lw'!$R$4)/10))) +IF(X166="",0,POWER(10,((X166+'ModelParams Lw'!$S$4)/10))) +IF(Y166="",0,POWER(10,((Y166+'ModelParams Lw'!$T$4)/10))) +IF(Z166="",0,POWER(10,((Z166+'ModelParams Lw'!$U$4)/10)))+IF(AA166="",0,POWER(10,((AA166+'ModelParams Lw'!$V$4)/10))))</f>
        <v>#DIV/0!</v>
      </c>
      <c r="AC166" s="24" t="e">
        <f t="shared" si="71"/>
        <v>#DIV/0!</v>
      </c>
      <c r="AD166" s="24" t="e">
        <f>(T166-'ModelParams Lw'!O$10)/'ModelParams Lw'!O$11</f>
        <v>#DIV/0!</v>
      </c>
      <c r="AE166" s="24" t="e">
        <f>(U166-'ModelParams Lw'!P$10)/'ModelParams Lw'!P$11</f>
        <v>#DIV/0!</v>
      </c>
      <c r="AF166" s="24" t="e">
        <f>(V166-'ModelParams Lw'!Q$10)/'ModelParams Lw'!Q$11</f>
        <v>#DIV/0!</v>
      </c>
      <c r="AG166" s="24" t="e">
        <f>(W166-'ModelParams Lw'!R$10)/'ModelParams Lw'!R$11</f>
        <v>#DIV/0!</v>
      </c>
      <c r="AH166" s="24" t="e">
        <f>(X166-'ModelParams Lw'!S$10)/'ModelParams Lw'!S$11</f>
        <v>#DIV/0!</v>
      </c>
      <c r="AI166" s="24" t="e">
        <f>(Y166-'ModelParams Lw'!T$10)/'ModelParams Lw'!T$11</f>
        <v>#DIV/0!</v>
      </c>
      <c r="AJ166" s="24" t="e">
        <f>(Z166-'ModelParams Lw'!U$10)/'ModelParams Lw'!U$11</f>
        <v>#DIV/0!</v>
      </c>
      <c r="AK166" s="24" t="e">
        <f>(AA166-'ModelParams Lw'!V$10)/'ModelParams Lw'!V$11</f>
        <v>#DIV/0!</v>
      </c>
      <c r="AL166" s="24" t="e">
        <f t="shared" si="72"/>
        <v>#DIV/0!</v>
      </c>
      <c r="AM166" s="24" t="e">
        <f>LOOKUP($G166,SilencerParams!$E$3:$E$98,SilencerParams!K$3:K$98)</f>
        <v>#DIV/0!</v>
      </c>
      <c r="AN166" s="24" t="e">
        <f>LOOKUP($G166,SilencerParams!$E$3:$E$98,SilencerParams!L$3:L$98)</f>
        <v>#DIV/0!</v>
      </c>
      <c r="AO166" s="24" t="e">
        <f>LOOKUP($G166,SilencerParams!$E$3:$E$98,SilencerParams!M$3:M$98)</f>
        <v>#DIV/0!</v>
      </c>
      <c r="AP166" s="24" t="e">
        <f>LOOKUP($G166,SilencerParams!$E$3:$E$98,SilencerParams!N$3:N$98)</f>
        <v>#DIV/0!</v>
      </c>
      <c r="AQ166" s="24" t="e">
        <f>LOOKUP($G166,SilencerParams!$E$3:$E$98,SilencerParams!O$3:O$98)</f>
        <v>#DIV/0!</v>
      </c>
      <c r="AR166" s="24" t="e">
        <f>LOOKUP($G166,SilencerParams!$E$3:$E$98,SilencerParams!P$3:P$98)</f>
        <v>#DIV/0!</v>
      </c>
      <c r="AS166" s="24" t="e">
        <f>LOOKUP($G166,SilencerParams!$E$3:$E$98,SilencerParams!Q$3:Q$98)</f>
        <v>#DIV/0!</v>
      </c>
      <c r="AT166" s="24" t="e">
        <f>LOOKUP($G166,SilencerParams!$E$3:$E$98,SilencerParams!R$3:R$98)</f>
        <v>#DIV/0!</v>
      </c>
      <c r="AU166" s="151" t="e">
        <f>LOOKUP($G166,SilencerParams!$E$3:$E$98,SilencerParams!S$3:S$98)</f>
        <v>#DIV/0!</v>
      </c>
      <c r="AV166" s="151" t="e">
        <f>LOOKUP($G166,SilencerParams!$E$3:$E$98,SilencerParams!T$3:T$98)</f>
        <v>#DIV/0!</v>
      </c>
      <c r="AW166" s="151" t="e">
        <f>LOOKUP($G166,SilencerParams!$E$3:$E$98,SilencerParams!U$3:U$98)</f>
        <v>#DIV/0!</v>
      </c>
      <c r="AX166" s="151" t="e">
        <f>LOOKUP($G166,SilencerParams!$E$3:$E$98,SilencerParams!V$3:V$98)</f>
        <v>#DIV/0!</v>
      </c>
      <c r="AY166" s="151" t="e">
        <f>LOOKUP($G166,SilencerParams!$E$3:$E$98,SilencerParams!W$3:W$98)</f>
        <v>#DIV/0!</v>
      </c>
      <c r="AZ166" s="151" t="e">
        <f>LOOKUP($G166,SilencerParams!$E$3:$E$98,SilencerParams!X$3:X$98)</f>
        <v>#DIV/0!</v>
      </c>
      <c r="BA166" s="151" t="e">
        <f>LOOKUP($G166,SilencerParams!$E$3:$E$98,SilencerParams!Y$3:Y$98)</f>
        <v>#DIV/0!</v>
      </c>
      <c r="BB166" s="151" t="e">
        <f>LOOKUP($G166,SilencerParams!$E$3:$E$98,SilencerParams!Z$3:Z$98)</f>
        <v>#DIV/0!</v>
      </c>
      <c r="BC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S$3:S$98)</f>
        <v>#DIV/0!</v>
      </c>
      <c r="BD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T$3:T$98)</f>
        <v>#DIV/0!</v>
      </c>
      <c r="BE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U$3:U$98)</f>
        <v>#DIV/0!</v>
      </c>
      <c r="BF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V$3:V$98)</f>
        <v>#DIV/0!</v>
      </c>
      <c r="BG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W$3:W$98)</f>
        <v>#DIV/0!</v>
      </c>
      <c r="BH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X$3:X$98)</f>
        <v>#DIV/0!</v>
      </c>
      <c r="BI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Y$3:Y$98)</f>
        <v>#DIV/0!</v>
      </c>
      <c r="BJ166" s="151" t="e">
        <f>LOOKUP(IF(MROUND($AL166,2)&lt;=$AL166,CONCATENATE($D166,IF($F166&gt;=1000,$F166,CONCATENATE(0,$F166)),CONCATENATE(0,MROUND($AL166,2)+2)),CONCATENATE($D166,IF($F166&gt;=1000,$F166,CONCATENATE(0,$F166)),CONCATENATE(0,MROUND($AL166,2)-2))),SilencerParams!$E$3:$E$98,SilencerParams!Z$3:Z$98)</f>
        <v>#DIV/0!</v>
      </c>
      <c r="BK166" s="151" t="e">
        <f>IF($AL166&lt;2,LOOKUP(CONCATENATE($D166,IF($E166&gt;=1000,$E166,CONCATENATE(0,$E166)),"02"),SilencerParams!$E$3:$E$98,SilencerParams!S$3:S$98)/(LOG10(2)-LOG10(0.0001))*(LOG10($AL166)-LOG10(0.0001)),(BC166-AU166)/(LOG10(IF(MROUND($AL166,2)&lt;=$AL166,MROUND($AL166,2)+2,MROUND($AL166,2)-2))-LOG10(MROUND($AL166,2)))*(LOG10($AL166)-LOG10(MROUND($AL166,2)))+AU166)</f>
        <v>#DIV/0!</v>
      </c>
      <c r="BL166" s="151" t="e">
        <f>IF($AL166&lt;2,LOOKUP(CONCATENATE($D166,IF($E166&gt;=1000,$E166,CONCATENATE(0,$E166)),"02"),SilencerParams!$E$3:$E$98,SilencerParams!T$3:T$98)/(LOG10(2)-LOG10(0.0001))*(LOG10($AL166)-LOG10(0.0001)),(BD166-AV166)/(LOG10(IF(MROUND($AL166,2)&lt;=$AL166,MROUND($AL166,2)+2,MROUND($AL166,2)-2))-LOG10(MROUND($AL166,2)))*(LOG10($AL166)-LOG10(MROUND($AL166,2)))+AV166)</f>
        <v>#DIV/0!</v>
      </c>
      <c r="BM166" s="151" t="e">
        <f>IF($AL166&lt;2,LOOKUP(CONCATENATE($D166,IF($E166&gt;=1000,$E166,CONCATENATE(0,$E166)),"02"),SilencerParams!$E$3:$E$98,SilencerParams!U$3:U$98)/(LOG10(2)-LOG10(0.0001))*(LOG10($AL166)-LOG10(0.0001)),(BE166-AW166)/(LOG10(IF(MROUND($AL166,2)&lt;=$AL166,MROUND($AL166,2)+2,MROUND($AL166,2)-2))-LOG10(MROUND($AL166,2)))*(LOG10($AL166)-LOG10(MROUND($AL166,2)))+AW166)</f>
        <v>#DIV/0!</v>
      </c>
      <c r="BN166" s="151" t="e">
        <f>IF($AL166&lt;2,LOOKUP(CONCATENATE($D166,IF($E166&gt;=1000,$E166,CONCATENATE(0,$E166)),"02"),SilencerParams!$E$3:$E$98,SilencerParams!V$3:V$98)/(LOG10(2)-LOG10(0.0001))*(LOG10($AL166)-LOG10(0.0001)),(BF166-AX166)/(LOG10(IF(MROUND($AL166,2)&lt;=$AL166,MROUND($AL166,2)+2,MROUND($AL166,2)-2))-LOG10(MROUND($AL166,2)))*(LOG10($AL166)-LOG10(MROUND($AL166,2)))+AX166)</f>
        <v>#DIV/0!</v>
      </c>
      <c r="BO166" s="151" t="e">
        <f>IF($AL166&lt;2,LOOKUP(CONCATENATE($D166,IF($E166&gt;=1000,$E166,CONCATENATE(0,$E166)),"02"),SilencerParams!$E$3:$E$98,SilencerParams!W$3:W$98)/(LOG10(2)-LOG10(0.0001))*(LOG10($AL166)-LOG10(0.0001)),(BG166-AY166)/(LOG10(IF(MROUND($AL166,2)&lt;=$AL166,MROUND($AL166,2)+2,MROUND($AL166,2)-2))-LOG10(MROUND($AL166,2)))*(LOG10($AL166)-LOG10(MROUND($AL166,2)))+AY166)</f>
        <v>#DIV/0!</v>
      </c>
      <c r="BP166" s="151" t="e">
        <f>IF($AL166&lt;2,LOOKUP(CONCATENATE($D166,IF($E166&gt;=1000,$E166,CONCATENATE(0,$E166)),"02"),SilencerParams!$E$3:$E$98,SilencerParams!X$3:X$98)/(LOG10(2)-LOG10(0.0001))*(LOG10($AL166)-LOG10(0.0001)),(BH166-AZ166)/(LOG10(IF(MROUND($AL166,2)&lt;=$AL166,MROUND($AL166,2)+2,MROUND($AL166,2)-2))-LOG10(MROUND($AL166,2)))*(LOG10($AL166)-LOG10(MROUND($AL166,2)))+AZ166)</f>
        <v>#DIV/0!</v>
      </c>
      <c r="BQ166" s="151" t="e">
        <f>IF($AL166&lt;2,LOOKUP(CONCATENATE($D166,IF($E166&gt;=1000,$E166,CONCATENATE(0,$E166)),"02"),SilencerParams!$E$3:$E$98,SilencerParams!Y$3:Y$98)/(LOG10(2)-LOG10(0.0001))*(LOG10($AL166)-LOG10(0.0001)),(BI166-BA166)/(LOG10(IF(MROUND($AL166,2)&lt;=$AL166,MROUND($AL166,2)+2,MROUND($AL166,2)-2))-LOG10(MROUND($AL166,2)))*(LOG10($AL166)-LOG10(MROUND($AL166,2)))+BA166)</f>
        <v>#DIV/0!</v>
      </c>
      <c r="BR166" s="151" t="e">
        <f>IF($AL166&lt;2,LOOKUP(CONCATENATE($D166,IF($E166&gt;=1000,$E166,CONCATENATE(0,$E166)),"02"),SilencerParams!$E$3:$E$98,SilencerParams!Z$3:Z$98)/(LOG10(2)-LOG10(0.0001))*(LOG10($AL166)-LOG10(0.0001)),(BJ166-BB166)/(LOG10(IF(MROUND($AL166,2)&lt;=$AL166,MROUND($AL166,2)+2,MROUND($AL166,2)-2))-LOG10(MROUND($AL166,2)))*(LOG10($AL166)-LOG10(MROUND($AL166,2)))+BB166)</f>
        <v>#DIV/0!</v>
      </c>
      <c r="BS166" s="24" t="e">
        <f t="shared" si="73"/>
        <v>#DIV/0!</v>
      </c>
      <c r="BT166" s="24" t="e">
        <f t="shared" si="74"/>
        <v>#DIV/0!</v>
      </c>
      <c r="BU166" s="24" t="e">
        <f t="shared" si="75"/>
        <v>#DIV/0!</v>
      </c>
      <c r="BV166" s="24" t="e">
        <f t="shared" si="76"/>
        <v>#DIV/0!</v>
      </c>
      <c r="BW166" s="24" t="e">
        <f t="shared" si="77"/>
        <v>#DIV/0!</v>
      </c>
      <c r="BX166" s="24" t="e">
        <f t="shared" si="78"/>
        <v>#DIV/0!</v>
      </c>
      <c r="BY166" s="24" t="e">
        <f t="shared" si="79"/>
        <v>#DIV/0!</v>
      </c>
      <c r="BZ166" s="24" t="e">
        <f t="shared" si="80"/>
        <v>#DIV/0!</v>
      </c>
      <c r="CA166" s="24" t="e">
        <f>10*LOG10(IF(BS166="",0,POWER(10,((BS166+'ModelParams Lw'!$O$4)/10))) +IF(BT166="",0,POWER(10,((BT166+'ModelParams Lw'!$P$4)/10))) +IF(BU166="",0,POWER(10,((BU166+'ModelParams Lw'!$Q$4)/10))) +IF(BV166="",0,POWER(10,((BV166+'ModelParams Lw'!$R$4)/10))) +IF(BW166="",0,POWER(10,((BW166+'ModelParams Lw'!$S$4)/10))) +IF(BX166="",0,POWER(10,((BX166+'ModelParams Lw'!$T$4)/10))) +IF(BY166="",0,POWER(10,((BY166+'ModelParams Lw'!$U$4)/10)))+IF(BZ166="",0,POWER(10,((BZ166+'ModelParams Lw'!$V$4)/10))))</f>
        <v>#DIV/0!</v>
      </c>
      <c r="CB166" s="24" t="e">
        <f t="shared" si="81"/>
        <v>#DIV/0!</v>
      </c>
      <c r="CC166" s="24" t="e">
        <f>(BS166-'ModelParams Lw'!O$10)/'ModelParams Lw'!O$11</f>
        <v>#DIV/0!</v>
      </c>
      <c r="CD166" s="24" t="e">
        <f>(BT166-'ModelParams Lw'!P$10)/'ModelParams Lw'!P$11</f>
        <v>#DIV/0!</v>
      </c>
      <c r="CE166" s="24" t="e">
        <f>(BU166-'ModelParams Lw'!Q$10)/'ModelParams Lw'!Q$11</f>
        <v>#DIV/0!</v>
      </c>
      <c r="CF166" s="24" t="e">
        <f>(BV166-'ModelParams Lw'!R$10)/'ModelParams Lw'!R$11</f>
        <v>#DIV/0!</v>
      </c>
      <c r="CG166" s="24" t="e">
        <f>(BW166-'ModelParams Lw'!S$10)/'ModelParams Lw'!S$11</f>
        <v>#DIV/0!</v>
      </c>
      <c r="CH166" s="24" t="e">
        <f>(BX166-'ModelParams Lw'!T$10)/'ModelParams Lw'!T$11</f>
        <v>#DIV/0!</v>
      </c>
      <c r="CI166" s="24" t="e">
        <f>(BY166-'ModelParams Lw'!U$10)/'ModelParams Lw'!U$11</f>
        <v>#DIV/0!</v>
      </c>
      <c r="CJ166" s="24" t="e">
        <f>(BZ166-'ModelParams Lw'!V$10)/'ModelParams Lw'!V$11</f>
        <v>#DIV/0!</v>
      </c>
      <c r="CK166" s="24">
        <f>IF(Calcul!$E171="SW",'ModelParams Lw'!C$18+'ModelParams Lw'!C$19*LOG(CK$3)+'ModelParams Lw'!C$20*(PI()/4*($D166/1000)^2),IF('ModelParams Lw'!C$21+'ModelParams Lw'!C$22*LOG(CK$3)+'ModelParams Lw'!C$23*(PI()/4*($D166/1000)^2)&lt;'ModelParams Lw'!C$18+'ModelParams Lw'!C$19*LOG(CK$3)+'ModelParams Lw'!C$20*(PI()/4*($D166/1000)^2),'ModelParams Lw'!C$18+'ModelParams Lw'!C$19*LOG(CK$3)+'ModelParams Lw'!C$20*(PI()/4*($D166/1000)^2),'ModelParams Lw'!C$21+'ModelParams Lw'!C$22*LOG(CK$3)+'ModelParams Lw'!C$23*(PI()/4*($D166/1000)^2)))</f>
        <v>31.246735224896717</v>
      </c>
      <c r="CL166" s="24">
        <f>IF(Calcul!$E171="SW",'ModelParams Lw'!D$18+'ModelParams Lw'!D$19*LOG(CL$3)+'ModelParams Lw'!D$20*(PI()/4*($D166/1000)^2),IF('ModelParams Lw'!D$21+'ModelParams Lw'!D$22*LOG(CL$3)+'ModelParams Lw'!D$23*(PI()/4*($D166/1000)^2)&lt;'ModelParams Lw'!D$18+'ModelParams Lw'!D$19*LOG(CL$3)+'ModelParams Lw'!D$20*(PI()/4*($D166/1000)^2),'ModelParams Lw'!D$18+'ModelParams Lw'!D$19*LOG(CL$3)+'ModelParams Lw'!D$20*(PI()/4*($D166/1000)^2),'ModelParams Lw'!D$21+'ModelParams Lw'!D$22*LOG(CL$3)+'ModelParams Lw'!D$23*(PI()/4*($D166/1000)^2)))</f>
        <v>39.203910379364636</v>
      </c>
      <c r="CM166" s="24">
        <f>IF(Calcul!$E171="SW",'ModelParams Lw'!E$18+'ModelParams Lw'!E$19*LOG(CM$3)+'ModelParams Lw'!E$20*(PI()/4*($D166/1000)^2),IF('ModelParams Lw'!E$21+'ModelParams Lw'!E$22*LOG(CM$3)+'ModelParams Lw'!E$23*(PI()/4*($D166/1000)^2)&lt;'ModelParams Lw'!E$18+'ModelParams Lw'!E$19*LOG(CM$3)+'ModelParams Lw'!E$20*(PI()/4*($D166/1000)^2),'ModelParams Lw'!E$18+'ModelParams Lw'!E$19*LOG(CM$3)+'ModelParams Lw'!E$20*(PI()/4*($D166/1000)^2),'ModelParams Lw'!E$21+'ModelParams Lw'!E$22*LOG(CM$3)+'ModelParams Lw'!E$23*(PI()/4*($D166/1000)^2)))</f>
        <v>38.761096154158118</v>
      </c>
      <c r="CN166" s="24">
        <f>IF(Calcul!$E171="SW",'ModelParams Lw'!F$18+'ModelParams Lw'!F$19*LOG(CN$3)+'ModelParams Lw'!F$20*(PI()/4*($D166/1000)^2),IF('ModelParams Lw'!F$21+'ModelParams Lw'!F$22*LOG(CN$3)+'ModelParams Lw'!F$23*(PI()/4*($D166/1000)^2)&lt;'ModelParams Lw'!F$18+'ModelParams Lw'!F$19*LOG(CN$3)+'ModelParams Lw'!F$20*(PI()/4*($D166/1000)^2),'ModelParams Lw'!F$18+'ModelParams Lw'!F$19*LOG(CN$3)+'ModelParams Lw'!F$20*(PI()/4*($D166/1000)^2),'ModelParams Lw'!F$21+'ModelParams Lw'!F$22*LOG(CN$3)+'ModelParams Lw'!F$23*(PI()/4*($D166/1000)^2)))</f>
        <v>42.457901012674256</v>
      </c>
      <c r="CO166" s="24">
        <f>IF(Calcul!$E171="SW",'ModelParams Lw'!G$18+'ModelParams Lw'!G$19*LOG(CO$3)+'ModelParams Lw'!G$20*(PI()/4*($D166/1000)^2),IF('ModelParams Lw'!G$21+'ModelParams Lw'!G$22*LOG(CO$3)+'ModelParams Lw'!G$23*(PI()/4*($D166/1000)^2)&lt;'ModelParams Lw'!G$18+'ModelParams Lw'!G$19*LOG(CO$3)+'ModelParams Lw'!G$20*(PI()/4*($D166/1000)^2),'ModelParams Lw'!G$18+'ModelParams Lw'!G$19*LOG(CO$3)+'ModelParams Lw'!G$20*(PI()/4*($D166/1000)^2),'ModelParams Lw'!G$21+'ModelParams Lw'!G$22*LOG(CO$3)+'ModelParams Lw'!G$23*(PI()/4*($D166/1000)^2)))</f>
        <v>39.983812335865188</v>
      </c>
      <c r="CP166" s="24">
        <f>IF(Calcul!$E171="SW",'ModelParams Lw'!H$18+'ModelParams Lw'!H$19*LOG(CP$3)+'ModelParams Lw'!H$20*(PI()/4*($D166/1000)^2),IF('ModelParams Lw'!H$21+'ModelParams Lw'!H$22*LOG(CP$3)+'ModelParams Lw'!H$23*(PI()/4*($D166/1000)^2)&lt;'ModelParams Lw'!H$18+'ModelParams Lw'!H$19*LOG(CP$3)+'ModelParams Lw'!H$20*(PI()/4*($D166/1000)^2),'ModelParams Lw'!H$18+'ModelParams Lw'!H$19*LOG(CP$3)+'ModelParams Lw'!H$20*(PI()/4*($D166/1000)^2),'ModelParams Lw'!H$21+'ModelParams Lw'!H$22*LOG(CP$3)+'ModelParams Lw'!H$23*(PI()/4*($D166/1000)^2)))</f>
        <v>40.306137042572608</v>
      </c>
      <c r="CQ166" s="24">
        <f>IF(Calcul!$E171="SW",'ModelParams Lw'!I$18+'ModelParams Lw'!I$19*LOG(CQ$3)+'ModelParams Lw'!I$20*(PI()/4*($D166/1000)^2),IF('ModelParams Lw'!I$21+'ModelParams Lw'!I$22*LOG(CQ$3)+'ModelParams Lw'!I$23*(PI()/4*($D166/1000)^2)&lt;'ModelParams Lw'!I$18+'ModelParams Lw'!I$19*LOG(CQ$3)+'ModelParams Lw'!I$20*(PI()/4*($D166/1000)^2),'ModelParams Lw'!I$18+'ModelParams Lw'!I$19*LOG(CQ$3)+'ModelParams Lw'!I$20*(PI()/4*($D166/1000)^2),'ModelParams Lw'!I$21+'ModelParams Lw'!I$22*LOG(CQ$3)+'ModelParams Lw'!I$23*(PI()/4*($D166/1000)^2)))</f>
        <v>35.604370798776131</v>
      </c>
      <c r="CR166" s="24">
        <f>IF(Calcul!$E171="SW",'ModelParams Lw'!J$18+'ModelParams Lw'!J$19*LOG(CR$3)+'ModelParams Lw'!J$20*(PI()/4*($D166/1000)^2),IF('ModelParams Lw'!J$21+'ModelParams Lw'!J$22*LOG(CR$3)+'ModelParams Lw'!J$23*(PI()/4*($D166/1000)^2)&lt;'ModelParams Lw'!J$18+'ModelParams Lw'!J$19*LOG(CR$3)+'ModelParams Lw'!J$20*(PI()/4*($D166/1000)^2),'ModelParams Lw'!J$18+'ModelParams Lw'!J$19*LOG(CR$3)+'ModelParams Lw'!J$20*(PI()/4*($D166/1000)^2),'ModelParams Lw'!J$21+'ModelParams Lw'!J$22*LOG(CR$3)+'ModelParams Lw'!J$23*(PI()/4*($D166/1000)^2)))</f>
        <v>26.405199060578074</v>
      </c>
      <c r="CS166" s="24" t="e">
        <f t="shared" si="58"/>
        <v>#DIV/0!</v>
      </c>
      <c r="CT166" s="24" t="e">
        <f t="shared" si="59"/>
        <v>#DIV/0!</v>
      </c>
      <c r="CU166" s="24" t="e">
        <f t="shared" si="60"/>
        <v>#DIV/0!</v>
      </c>
      <c r="CV166" s="24" t="e">
        <f t="shared" si="61"/>
        <v>#DIV/0!</v>
      </c>
      <c r="CW166" s="24" t="e">
        <f t="shared" si="62"/>
        <v>#DIV/0!</v>
      </c>
      <c r="CX166" s="24" t="e">
        <f t="shared" si="63"/>
        <v>#DIV/0!</v>
      </c>
      <c r="CY166" s="24" t="e">
        <f t="shared" si="64"/>
        <v>#DIV/0!</v>
      </c>
      <c r="CZ166" s="24" t="e">
        <f t="shared" si="65"/>
        <v>#DIV/0!</v>
      </c>
      <c r="DA166" s="24" t="e">
        <f>10*LOG10(IF(CS166="",0,POWER(10,((CS166+'ModelParams Lw'!$O$4)/10))) +IF(CT166="",0,POWER(10,((CT166+'ModelParams Lw'!$P$4)/10))) +IF(CU166="",0,POWER(10,((CU166+'ModelParams Lw'!$Q$4)/10))) +IF(CV166="",0,POWER(10,((CV166+'ModelParams Lw'!$R$4)/10))) +IF(CW166="",0,POWER(10,((CW166+'ModelParams Lw'!$S$4)/10))) +IF(CX166="",0,POWER(10,((CX166+'ModelParams Lw'!$T$4)/10))) +IF(CY166="",0,POWER(10,((CY166+'ModelParams Lw'!$U$4)/10)))+IF(CZ166="",0,POWER(10,((CZ166+'ModelParams Lw'!$V$4)/10))))</f>
        <v>#DIV/0!</v>
      </c>
      <c r="DB166" s="24" t="e">
        <f t="shared" si="82"/>
        <v>#DIV/0!</v>
      </c>
      <c r="DC166" s="24" t="e">
        <f>(CS166-'ModelParams Lw'!$O$10)/'ModelParams Lw'!$O$11</f>
        <v>#DIV/0!</v>
      </c>
      <c r="DD166" s="24" t="e">
        <f>(CT166-'ModelParams Lw'!$P$10)/'ModelParams Lw'!$P$11</f>
        <v>#DIV/0!</v>
      </c>
      <c r="DE166" s="24" t="e">
        <f>(CU166-'ModelParams Lw'!$Q$10)/'ModelParams Lw'!$Q$11</f>
        <v>#DIV/0!</v>
      </c>
      <c r="DF166" s="24" t="e">
        <f>(CV166-'ModelParams Lw'!$R$10)/'ModelParams Lw'!$R$11</f>
        <v>#DIV/0!</v>
      </c>
      <c r="DG166" s="24" t="e">
        <f>(CW166-'ModelParams Lw'!$S$10)/'ModelParams Lw'!$S$11</f>
        <v>#DIV/0!</v>
      </c>
      <c r="DH166" s="24" t="e">
        <f>(CX166-'ModelParams Lw'!$T$10)/'ModelParams Lw'!$T$11</f>
        <v>#DIV/0!</v>
      </c>
      <c r="DI166" s="24" t="e">
        <f>(CY166-'ModelParams Lw'!$U$10)/'ModelParams Lw'!$U$11</f>
        <v>#DIV/0!</v>
      </c>
      <c r="DJ166" s="24" t="e">
        <f>(CZ166-'ModelParams Lw'!$V$10)/'ModelParams Lw'!$V$11</f>
        <v>#DIV/0!</v>
      </c>
    </row>
    <row r="167" spans="1:114">
      <c r="A167" s="12">
        <f>Calcul!B169</f>
        <v>0</v>
      </c>
      <c r="B167" s="12">
        <f t="shared" si="66"/>
        <v>0</v>
      </c>
      <c r="C167" s="12">
        <f>Calcul!C169</f>
        <v>0</v>
      </c>
      <c r="D167" s="12">
        <f>Calcul!D172</f>
        <v>0</v>
      </c>
      <c r="E167" s="12">
        <f t="shared" si="67"/>
        <v>400</v>
      </c>
      <c r="F167" s="12">
        <f t="shared" si="68"/>
        <v>900</v>
      </c>
      <c r="G167" s="12" t="e">
        <f t="shared" si="69"/>
        <v>#DIV/0!</v>
      </c>
      <c r="H167" s="24" t="e">
        <f t="shared" si="70"/>
        <v>#DIV/0!</v>
      </c>
      <c r="I167" s="24">
        <f>'ModelParams Lw'!$B$6*EXP('ModelParams Lw'!$C$6*D167)</f>
        <v>-0.98585217513044054</v>
      </c>
      <c r="J167" s="24">
        <f>'ModelParams Lw'!$B$7*D167^2+'ModelParams Lw'!$C$7*D167+'ModelParams Lw'!$D$7</f>
        <v>-7.1</v>
      </c>
      <c r="K167" s="24">
        <f>'ModelParams Lw'!$B$8*D167^2+'ModelParams Lw'!$C$8*D167+'ModelParams Lw'!$D$8</f>
        <v>46.485999999999997</v>
      </c>
      <c r="L167" s="21" t="e">
        <f t="shared" si="83"/>
        <v>#DIV/0!</v>
      </c>
      <c r="M167" s="21" t="e">
        <f t="shared" si="84"/>
        <v>#DIV/0!</v>
      </c>
      <c r="N167" s="21" t="e">
        <f t="shared" si="84"/>
        <v>#DIV/0!</v>
      </c>
      <c r="O167" s="21" t="e">
        <f t="shared" si="84"/>
        <v>#DIV/0!</v>
      </c>
      <c r="P167" s="21" t="e">
        <f t="shared" si="84"/>
        <v>#DIV/0!</v>
      </c>
      <c r="Q167" s="21" t="e">
        <f t="shared" si="84"/>
        <v>#DIV/0!</v>
      </c>
      <c r="R167" s="21" t="e">
        <f t="shared" si="84"/>
        <v>#DIV/0!</v>
      </c>
      <c r="S167" s="21" t="e">
        <f t="shared" si="84"/>
        <v>#DIV/0!</v>
      </c>
      <c r="T167" s="24" t="e">
        <f>'ModelParams Lw'!$B$3+'ModelParams Lw'!$B$4*LOG10($B167/3600/(PI()/4*($D167/1000)^2))+'ModelParams Lw'!$B$5*LOG10(2*$H167/(1.2*($B167/3600/(PI()/4*($D167/1000)^2))^2))+10*LOG10($D167/1000)+L167</f>
        <v>#DIV/0!</v>
      </c>
      <c r="U167" s="24" t="e">
        <f>'ModelParams Lw'!$B$3+'ModelParams Lw'!$B$4*LOG10($B167/3600/(PI()/4*($D167/1000)^2))+'ModelParams Lw'!$B$5*LOG10(2*$H167/(1.2*($B167/3600/(PI()/4*($D167/1000)^2))^2))+10*LOG10($D167/1000)+M167</f>
        <v>#DIV/0!</v>
      </c>
      <c r="V167" s="24" t="e">
        <f>'ModelParams Lw'!$B$3+'ModelParams Lw'!$B$4*LOG10($B167/3600/(PI()/4*($D167/1000)^2))+'ModelParams Lw'!$B$5*LOG10(2*$H167/(1.2*($B167/3600/(PI()/4*($D167/1000)^2))^2))+10*LOG10($D167/1000)+N167</f>
        <v>#DIV/0!</v>
      </c>
      <c r="W167" s="24" t="e">
        <f>'ModelParams Lw'!$B$3+'ModelParams Lw'!$B$4*LOG10($B167/3600/(PI()/4*($D167/1000)^2))+'ModelParams Lw'!$B$5*LOG10(2*$H167/(1.2*($B167/3600/(PI()/4*($D167/1000)^2))^2))+10*LOG10($D167/1000)+O167</f>
        <v>#DIV/0!</v>
      </c>
      <c r="X167" s="24" t="e">
        <f>'ModelParams Lw'!$B$3+'ModelParams Lw'!$B$4*LOG10($B167/3600/(PI()/4*($D167/1000)^2))+'ModelParams Lw'!$B$5*LOG10(2*$H167/(1.2*($B167/3600/(PI()/4*($D167/1000)^2))^2))+10*LOG10($D167/1000)+P167</f>
        <v>#DIV/0!</v>
      </c>
      <c r="Y167" s="24" t="e">
        <f>'ModelParams Lw'!$B$3+'ModelParams Lw'!$B$4*LOG10($B167/3600/(PI()/4*($D167/1000)^2))+'ModelParams Lw'!$B$5*LOG10(2*$H167/(1.2*($B167/3600/(PI()/4*($D167/1000)^2))^2))+10*LOG10($D167/1000)+Q167</f>
        <v>#DIV/0!</v>
      </c>
      <c r="Z167" s="24" t="e">
        <f>'ModelParams Lw'!$B$3+'ModelParams Lw'!$B$4*LOG10($B167/3600/(PI()/4*($D167/1000)^2))+'ModelParams Lw'!$B$5*LOG10(2*$H167/(1.2*($B167/3600/(PI()/4*($D167/1000)^2))^2))+10*LOG10($D167/1000)+R167</f>
        <v>#DIV/0!</v>
      </c>
      <c r="AA167" s="24" t="e">
        <f>'ModelParams Lw'!$B$3+'ModelParams Lw'!$B$4*LOG10($B167/3600/(PI()/4*($D167/1000)^2))+'ModelParams Lw'!$B$5*LOG10(2*$H167/(1.2*($B167/3600/(PI()/4*($D167/1000)^2))^2))+10*LOG10($D167/1000)+S167</f>
        <v>#DIV/0!</v>
      </c>
      <c r="AB167" s="24" t="e">
        <f>10*LOG10(IF(T167="",0,POWER(10,((T167+'ModelParams Lw'!$O$4)/10))) +IF(U167="",0,POWER(10,((U167+'ModelParams Lw'!$P$4)/10))) +IF(V167="",0,POWER(10,((V167+'ModelParams Lw'!$Q$4)/10))) +IF(W167="",0,POWER(10,((W167+'ModelParams Lw'!$R$4)/10))) +IF(X167="",0,POWER(10,((X167+'ModelParams Lw'!$S$4)/10))) +IF(Y167="",0,POWER(10,((Y167+'ModelParams Lw'!$T$4)/10))) +IF(Z167="",0,POWER(10,((Z167+'ModelParams Lw'!$U$4)/10)))+IF(AA167="",0,POWER(10,((AA167+'ModelParams Lw'!$V$4)/10))))</f>
        <v>#DIV/0!</v>
      </c>
      <c r="AC167" s="24" t="e">
        <f t="shared" si="71"/>
        <v>#DIV/0!</v>
      </c>
      <c r="AD167" s="24" t="e">
        <f>(T167-'ModelParams Lw'!O$10)/'ModelParams Lw'!O$11</f>
        <v>#DIV/0!</v>
      </c>
      <c r="AE167" s="24" t="e">
        <f>(U167-'ModelParams Lw'!P$10)/'ModelParams Lw'!P$11</f>
        <v>#DIV/0!</v>
      </c>
      <c r="AF167" s="24" t="e">
        <f>(V167-'ModelParams Lw'!Q$10)/'ModelParams Lw'!Q$11</f>
        <v>#DIV/0!</v>
      </c>
      <c r="AG167" s="24" t="e">
        <f>(W167-'ModelParams Lw'!R$10)/'ModelParams Lw'!R$11</f>
        <v>#DIV/0!</v>
      </c>
      <c r="AH167" s="24" t="e">
        <f>(X167-'ModelParams Lw'!S$10)/'ModelParams Lw'!S$11</f>
        <v>#DIV/0!</v>
      </c>
      <c r="AI167" s="24" t="e">
        <f>(Y167-'ModelParams Lw'!T$10)/'ModelParams Lw'!T$11</f>
        <v>#DIV/0!</v>
      </c>
      <c r="AJ167" s="24" t="e">
        <f>(Z167-'ModelParams Lw'!U$10)/'ModelParams Lw'!U$11</f>
        <v>#DIV/0!</v>
      </c>
      <c r="AK167" s="24" t="e">
        <f>(AA167-'ModelParams Lw'!V$10)/'ModelParams Lw'!V$11</f>
        <v>#DIV/0!</v>
      </c>
      <c r="AL167" s="24" t="e">
        <f t="shared" si="72"/>
        <v>#DIV/0!</v>
      </c>
      <c r="AM167" s="24" t="e">
        <f>LOOKUP($G167,SilencerParams!$E$3:$E$98,SilencerParams!K$3:K$98)</f>
        <v>#DIV/0!</v>
      </c>
      <c r="AN167" s="24" t="e">
        <f>LOOKUP($G167,SilencerParams!$E$3:$E$98,SilencerParams!L$3:L$98)</f>
        <v>#DIV/0!</v>
      </c>
      <c r="AO167" s="24" t="e">
        <f>LOOKUP($G167,SilencerParams!$E$3:$E$98,SilencerParams!M$3:M$98)</f>
        <v>#DIV/0!</v>
      </c>
      <c r="AP167" s="24" t="e">
        <f>LOOKUP($G167,SilencerParams!$E$3:$E$98,SilencerParams!N$3:N$98)</f>
        <v>#DIV/0!</v>
      </c>
      <c r="AQ167" s="24" t="e">
        <f>LOOKUP($G167,SilencerParams!$E$3:$E$98,SilencerParams!O$3:O$98)</f>
        <v>#DIV/0!</v>
      </c>
      <c r="AR167" s="24" t="e">
        <f>LOOKUP($G167,SilencerParams!$E$3:$E$98,SilencerParams!P$3:P$98)</f>
        <v>#DIV/0!</v>
      </c>
      <c r="AS167" s="24" t="e">
        <f>LOOKUP($G167,SilencerParams!$E$3:$E$98,SilencerParams!Q$3:Q$98)</f>
        <v>#DIV/0!</v>
      </c>
      <c r="AT167" s="24" t="e">
        <f>LOOKUP($G167,SilencerParams!$E$3:$E$98,SilencerParams!R$3:R$98)</f>
        <v>#DIV/0!</v>
      </c>
      <c r="AU167" s="151" t="e">
        <f>LOOKUP($G167,SilencerParams!$E$3:$E$98,SilencerParams!S$3:S$98)</f>
        <v>#DIV/0!</v>
      </c>
      <c r="AV167" s="151" t="e">
        <f>LOOKUP($G167,SilencerParams!$E$3:$E$98,SilencerParams!T$3:T$98)</f>
        <v>#DIV/0!</v>
      </c>
      <c r="AW167" s="151" t="e">
        <f>LOOKUP($G167,SilencerParams!$E$3:$E$98,SilencerParams!U$3:U$98)</f>
        <v>#DIV/0!</v>
      </c>
      <c r="AX167" s="151" t="e">
        <f>LOOKUP($G167,SilencerParams!$E$3:$E$98,SilencerParams!V$3:V$98)</f>
        <v>#DIV/0!</v>
      </c>
      <c r="AY167" s="151" t="e">
        <f>LOOKUP($G167,SilencerParams!$E$3:$E$98,SilencerParams!W$3:W$98)</f>
        <v>#DIV/0!</v>
      </c>
      <c r="AZ167" s="151" t="e">
        <f>LOOKUP($G167,SilencerParams!$E$3:$E$98,SilencerParams!X$3:X$98)</f>
        <v>#DIV/0!</v>
      </c>
      <c r="BA167" s="151" t="e">
        <f>LOOKUP($G167,SilencerParams!$E$3:$E$98,SilencerParams!Y$3:Y$98)</f>
        <v>#DIV/0!</v>
      </c>
      <c r="BB167" s="151" t="e">
        <f>LOOKUP($G167,SilencerParams!$E$3:$E$98,SilencerParams!Z$3:Z$98)</f>
        <v>#DIV/0!</v>
      </c>
      <c r="BC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S$3:S$98)</f>
        <v>#DIV/0!</v>
      </c>
      <c r="BD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T$3:T$98)</f>
        <v>#DIV/0!</v>
      </c>
      <c r="BE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U$3:U$98)</f>
        <v>#DIV/0!</v>
      </c>
      <c r="BF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V$3:V$98)</f>
        <v>#DIV/0!</v>
      </c>
      <c r="BG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W$3:W$98)</f>
        <v>#DIV/0!</v>
      </c>
      <c r="BH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X$3:X$98)</f>
        <v>#DIV/0!</v>
      </c>
      <c r="BI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Y$3:Y$98)</f>
        <v>#DIV/0!</v>
      </c>
      <c r="BJ167" s="151" t="e">
        <f>LOOKUP(IF(MROUND($AL167,2)&lt;=$AL167,CONCATENATE($D167,IF($F167&gt;=1000,$F167,CONCATENATE(0,$F167)),CONCATENATE(0,MROUND($AL167,2)+2)),CONCATENATE($D167,IF($F167&gt;=1000,$F167,CONCATENATE(0,$F167)),CONCATENATE(0,MROUND($AL167,2)-2))),SilencerParams!$E$3:$E$98,SilencerParams!Z$3:Z$98)</f>
        <v>#DIV/0!</v>
      </c>
      <c r="BK167" s="151" t="e">
        <f>IF($AL167&lt;2,LOOKUP(CONCATENATE($D167,IF($E167&gt;=1000,$E167,CONCATENATE(0,$E167)),"02"),SilencerParams!$E$3:$E$98,SilencerParams!S$3:S$98)/(LOG10(2)-LOG10(0.0001))*(LOG10($AL167)-LOG10(0.0001)),(BC167-AU167)/(LOG10(IF(MROUND($AL167,2)&lt;=$AL167,MROUND($AL167,2)+2,MROUND($AL167,2)-2))-LOG10(MROUND($AL167,2)))*(LOG10($AL167)-LOG10(MROUND($AL167,2)))+AU167)</f>
        <v>#DIV/0!</v>
      </c>
      <c r="BL167" s="151" t="e">
        <f>IF($AL167&lt;2,LOOKUP(CONCATENATE($D167,IF($E167&gt;=1000,$E167,CONCATENATE(0,$E167)),"02"),SilencerParams!$E$3:$E$98,SilencerParams!T$3:T$98)/(LOG10(2)-LOG10(0.0001))*(LOG10($AL167)-LOG10(0.0001)),(BD167-AV167)/(LOG10(IF(MROUND($AL167,2)&lt;=$AL167,MROUND($AL167,2)+2,MROUND($AL167,2)-2))-LOG10(MROUND($AL167,2)))*(LOG10($AL167)-LOG10(MROUND($AL167,2)))+AV167)</f>
        <v>#DIV/0!</v>
      </c>
      <c r="BM167" s="151" t="e">
        <f>IF($AL167&lt;2,LOOKUP(CONCATENATE($D167,IF($E167&gt;=1000,$E167,CONCATENATE(0,$E167)),"02"),SilencerParams!$E$3:$E$98,SilencerParams!U$3:U$98)/(LOG10(2)-LOG10(0.0001))*(LOG10($AL167)-LOG10(0.0001)),(BE167-AW167)/(LOG10(IF(MROUND($AL167,2)&lt;=$AL167,MROUND($AL167,2)+2,MROUND($AL167,2)-2))-LOG10(MROUND($AL167,2)))*(LOG10($AL167)-LOG10(MROUND($AL167,2)))+AW167)</f>
        <v>#DIV/0!</v>
      </c>
      <c r="BN167" s="151" t="e">
        <f>IF($AL167&lt;2,LOOKUP(CONCATENATE($D167,IF($E167&gt;=1000,$E167,CONCATENATE(0,$E167)),"02"),SilencerParams!$E$3:$E$98,SilencerParams!V$3:V$98)/(LOG10(2)-LOG10(0.0001))*(LOG10($AL167)-LOG10(0.0001)),(BF167-AX167)/(LOG10(IF(MROUND($AL167,2)&lt;=$AL167,MROUND($AL167,2)+2,MROUND($AL167,2)-2))-LOG10(MROUND($AL167,2)))*(LOG10($AL167)-LOG10(MROUND($AL167,2)))+AX167)</f>
        <v>#DIV/0!</v>
      </c>
      <c r="BO167" s="151" t="e">
        <f>IF($AL167&lt;2,LOOKUP(CONCATENATE($D167,IF($E167&gt;=1000,$E167,CONCATENATE(0,$E167)),"02"),SilencerParams!$E$3:$E$98,SilencerParams!W$3:W$98)/(LOG10(2)-LOG10(0.0001))*(LOG10($AL167)-LOG10(0.0001)),(BG167-AY167)/(LOG10(IF(MROUND($AL167,2)&lt;=$AL167,MROUND($AL167,2)+2,MROUND($AL167,2)-2))-LOG10(MROUND($AL167,2)))*(LOG10($AL167)-LOG10(MROUND($AL167,2)))+AY167)</f>
        <v>#DIV/0!</v>
      </c>
      <c r="BP167" s="151" t="e">
        <f>IF($AL167&lt;2,LOOKUP(CONCATENATE($D167,IF($E167&gt;=1000,$E167,CONCATENATE(0,$E167)),"02"),SilencerParams!$E$3:$E$98,SilencerParams!X$3:X$98)/(LOG10(2)-LOG10(0.0001))*(LOG10($AL167)-LOG10(0.0001)),(BH167-AZ167)/(LOG10(IF(MROUND($AL167,2)&lt;=$AL167,MROUND($AL167,2)+2,MROUND($AL167,2)-2))-LOG10(MROUND($AL167,2)))*(LOG10($AL167)-LOG10(MROUND($AL167,2)))+AZ167)</f>
        <v>#DIV/0!</v>
      </c>
      <c r="BQ167" s="151" t="e">
        <f>IF($AL167&lt;2,LOOKUP(CONCATENATE($D167,IF($E167&gt;=1000,$E167,CONCATENATE(0,$E167)),"02"),SilencerParams!$E$3:$E$98,SilencerParams!Y$3:Y$98)/(LOG10(2)-LOG10(0.0001))*(LOG10($AL167)-LOG10(0.0001)),(BI167-BA167)/(LOG10(IF(MROUND($AL167,2)&lt;=$AL167,MROUND($AL167,2)+2,MROUND($AL167,2)-2))-LOG10(MROUND($AL167,2)))*(LOG10($AL167)-LOG10(MROUND($AL167,2)))+BA167)</f>
        <v>#DIV/0!</v>
      </c>
      <c r="BR167" s="151" t="e">
        <f>IF($AL167&lt;2,LOOKUP(CONCATENATE($D167,IF($E167&gt;=1000,$E167,CONCATENATE(0,$E167)),"02"),SilencerParams!$E$3:$E$98,SilencerParams!Z$3:Z$98)/(LOG10(2)-LOG10(0.0001))*(LOG10($AL167)-LOG10(0.0001)),(BJ167-BB167)/(LOG10(IF(MROUND($AL167,2)&lt;=$AL167,MROUND($AL167,2)+2,MROUND($AL167,2)-2))-LOG10(MROUND($AL167,2)))*(LOG10($AL167)-LOG10(MROUND($AL167,2)))+BB167)</f>
        <v>#DIV/0!</v>
      </c>
      <c r="BS167" s="24" t="e">
        <f t="shared" si="73"/>
        <v>#DIV/0!</v>
      </c>
      <c r="BT167" s="24" t="e">
        <f t="shared" si="74"/>
        <v>#DIV/0!</v>
      </c>
      <c r="BU167" s="24" t="e">
        <f t="shared" si="75"/>
        <v>#DIV/0!</v>
      </c>
      <c r="BV167" s="24" t="e">
        <f t="shared" si="76"/>
        <v>#DIV/0!</v>
      </c>
      <c r="BW167" s="24" t="e">
        <f t="shared" si="77"/>
        <v>#DIV/0!</v>
      </c>
      <c r="BX167" s="24" t="e">
        <f t="shared" si="78"/>
        <v>#DIV/0!</v>
      </c>
      <c r="BY167" s="24" t="e">
        <f t="shared" si="79"/>
        <v>#DIV/0!</v>
      </c>
      <c r="BZ167" s="24" t="e">
        <f t="shared" si="80"/>
        <v>#DIV/0!</v>
      </c>
      <c r="CA167" s="24" t="e">
        <f>10*LOG10(IF(BS167="",0,POWER(10,((BS167+'ModelParams Lw'!$O$4)/10))) +IF(BT167="",0,POWER(10,((BT167+'ModelParams Lw'!$P$4)/10))) +IF(BU167="",0,POWER(10,((BU167+'ModelParams Lw'!$Q$4)/10))) +IF(BV167="",0,POWER(10,((BV167+'ModelParams Lw'!$R$4)/10))) +IF(BW167="",0,POWER(10,((BW167+'ModelParams Lw'!$S$4)/10))) +IF(BX167="",0,POWER(10,((BX167+'ModelParams Lw'!$T$4)/10))) +IF(BY167="",0,POWER(10,((BY167+'ModelParams Lw'!$U$4)/10)))+IF(BZ167="",0,POWER(10,((BZ167+'ModelParams Lw'!$V$4)/10))))</f>
        <v>#DIV/0!</v>
      </c>
      <c r="CB167" s="24" t="e">
        <f t="shared" si="81"/>
        <v>#DIV/0!</v>
      </c>
      <c r="CC167" s="24" t="e">
        <f>(BS167-'ModelParams Lw'!O$10)/'ModelParams Lw'!O$11</f>
        <v>#DIV/0!</v>
      </c>
      <c r="CD167" s="24" t="e">
        <f>(BT167-'ModelParams Lw'!P$10)/'ModelParams Lw'!P$11</f>
        <v>#DIV/0!</v>
      </c>
      <c r="CE167" s="24" t="e">
        <f>(BU167-'ModelParams Lw'!Q$10)/'ModelParams Lw'!Q$11</f>
        <v>#DIV/0!</v>
      </c>
      <c r="CF167" s="24" t="e">
        <f>(BV167-'ModelParams Lw'!R$10)/'ModelParams Lw'!R$11</f>
        <v>#DIV/0!</v>
      </c>
      <c r="CG167" s="24" t="e">
        <f>(BW167-'ModelParams Lw'!S$10)/'ModelParams Lw'!S$11</f>
        <v>#DIV/0!</v>
      </c>
      <c r="CH167" s="24" t="e">
        <f>(BX167-'ModelParams Lw'!T$10)/'ModelParams Lw'!T$11</f>
        <v>#DIV/0!</v>
      </c>
      <c r="CI167" s="24" t="e">
        <f>(BY167-'ModelParams Lw'!U$10)/'ModelParams Lw'!U$11</f>
        <v>#DIV/0!</v>
      </c>
      <c r="CJ167" s="24" t="e">
        <f>(BZ167-'ModelParams Lw'!V$10)/'ModelParams Lw'!V$11</f>
        <v>#DIV/0!</v>
      </c>
      <c r="CK167" s="24">
        <f>IF(Calcul!$E172="SW",'ModelParams Lw'!C$18+'ModelParams Lw'!C$19*LOG(CK$3)+'ModelParams Lw'!C$20*(PI()/4*($D167/1000)^2),IF('ModelParams Lw'!C$21+'ModelParams Lw'!C$22*LOG(CK$3)+'ModelParams Lw'!C$23*(PI()/4*($D167/1000)^2)&lt;'ModelParams Lw'!C$18+'ModelParams Lw'!C$19*LOG(CK$3)+'ModelParams Lw'!C$20*(PI()/4*($D167/1000)^2),'ModelParams Lw'!C$18+'ModelParams Lw'!C$19*LOG(CK$3)+'ModelParams Lw'!C$20*(PI()/4*($D167/1000)^2),'ModelParams Lw'!C$21+'ModelParams Lw'!C$22*LOG(CK$3)+'ModelParams Lw'!C$23*(PI()/4*($D167/1000)^2)))</f>
        <v>31.246735224896717</v>
      </c>
      <c r="CL167" s="24">
        <f>IF(Calcul!$E172="SW",'ModelParams Lw'!D$18+'ModelParams Lw'!D$19*LOG(CL$3)+'ModelParams Lw'!D$20*(PI()/4*($D167/1000)^2),IF('ModelParams Lw'!D$21+'ModelParams Lw'!D$22*LOG(CL$3)+'ModelParams Lw'!D$23*(PI()/4*($D167/1000)^2)&lt;'ModelParams Lw'!D$18+'ModelParams Lw'!D$19*LOG(CL$3)+'ModelParams Lw'!D$20*(PI()/4*($D167/1000)^2),'ModelParams Lw'!D$18+'ModelParams Lw'!D$19*LOG(CL$3)+'ModelParams Lw'!D$20*(PI()/4*($D167/1000)^2),'ModelParams Lw'!D$21+'ModelParams Lw'!D$22*LOG(CL$3)+'ModelParams Lw'!D$23*(PI()/4*($D167/1000)^2)))</f>
        <v>39.203910379364636</v>
      </c>
      <c r="CM167" s="24">
        <f>IF(Calcul!$E172="SW",'ModelParams Lw'!E$18+'ModelParams Lw'!E$19*LOG(CM$3)+'ModelParams Lw'!E$20*(PI()/4*($D167/1000)^2),IF('ModelParams Lw'!E$21+'ModelParams Lw'!E$22*LOG(CM$3)+'ModelParams Lw'!E$23*(PI()/4*($D167/1000)^2)&lt;'ModelParams Lw'!E$18+'ModelParams Lw'!E$19*LOG(CM$3)+'ModelParams Lw'!E$20*(PI()/4*($D167/1000)^2),'ModelParams Lw'!E$18+'ModelParams Lw'!E$19*LOG(CM$3)+'ModelParams Lw'!E$20*(PI()/4*($D167/1000)^2),'ModelParams Lw'!E$21+'ModelParams Lw'!E$22*LOG(CM$3)+'ModelParams Lw'!E$23*(PI()/4*($D167/1000)^2)))</f>
        <v>38.761096154158118</v>
      </c>
      <c r="CN167" s="24">
        <f>IF(Calcul!$E172="SW",'ModelParams Lw'!F$18+'ModelParams Lw'!F$19*LOG(CN$3)+'ModelParams Lw'!F$20*(PI()/4*($D167/1000)^2),IF('ModelParams Lw'!F$21+'ModelParams Lw'!F$22*LOG(CN$3)+'ModelParams Lw'!F$23*(PI()/4*($D167/1000)^2)&lt;'ModelParams Lw'!F$18+'ModelParams Lw'!F$19*LOG(CN$3)+'ModelParams Lw'!F$20*(PI()/4*($D167/1000)^2),'ModelParams Lw'!F$18+'ModelParams Lw'!F$19*LOG(CN$3)+'ModelParams Lw'!F$20*(PI()/4*($D167/1000)^2),'ModelParams Lw'!F$21+'ModelParams Lw'!F$22*LOG(CN$3)+'ModelParams Lw'!F$23*(PI()/4*($D167/1000)^2)))</f>
        <v>42.457901012674256</v>
      </c>
      <c r="CO167" s="24">
        <f>IF(Calcul!$E172="SW",'ModelParams Lw'!G$18+'ModelParams Lw'!G$19*LOG(CO$3)+'ModelParams Lw'!G$20*(PI()/4*($D167/1000)^2),IF('ModelParams Lw'!G$21+'ModelParams Lw'!G$22*LOG(CO$3)+'ModelParams Lw'!G$23*(PI()/4*($D167/1000)^2)&lt;'ModelParams Lw'!G$18+'ModelParams Lw'!G$19*LOG(CO$3)+'ModelParams Lw'!G$20*(PI()/4*($D167/1000)^2),'ModelParams Lw'!G$18+'ModelParams Lw'!G$19*LOG(CO$3)+'ModelParams Lw'!G$20*(PI()/4*($D167/1000)^2),'ModelParams Lw'!G$21+'ModelParams Lw'!G$22*LOG(CO$3)+'ModelParams Lw'!G$23*(PI()/4*($D167/1000)^2)))</f>
        <v>39.983812335865188</v>
      </c>
      <c r="CP167" s="24">
        <f>IF(Calcul!$E172="SW",'ModelParams Lw'!H$18+'ModelParams Lw'!H$19*LOG(CP$3)+'ModelParams Lw'!H$20*(PI()/4*($D167/1000)^2),IF('ModelParams Lw'!H$21+'ModelParams Lw'!H$22*LOG(CP$3)+'ModelParams Lw'!H$23*(PI()/4*($D167/1000)^2)&lt;'ModelParams Lw'!H$18+'ModelParams Lw'!H$19*LOG(CP$3)+'ModelParams Lw'!H$20*(PI()/4*($D167/1000)^2),'ModelParams Lw'!H$18+'ModelParams Lw'!H$19*LOG(CP$3)+'ModelParams Lw'!H$20*(PI()/4*($D167/1000)^2),'ModelParams Lw'!H$21+'ModelParams Lw'!H$22*LOG(CP$3)+'ModelParams Lw'!H$23*(PI()/4*($D167/1000)^2)))</f>
        <v>40.306137042572608</v>
      </c>
      <c r="CQ167" s="24">
        <f>IF(Calcul!$E172="SW",'ModelParams Lw'!I$18+'ModelParams Lw'!I$19*LOG(CQ$3)+'ModelParams Lw'!I$20*(PI()/4*($D167/1000)^2),IF('ModelParams Lw'!I$21+'ModelParams Lw'!I$22*LOG(CQ$3)+'ModelParams Lw'!I$23*(PI()/4*($D167/1000)^2)&lt;'ModelParams Lw'!I$18+'ModelParams Lw'!I$19*LOG(CQ$3)+'ModelParams Lw'!I$20*(PI()/4*($D167/1000)^2),'ModelParams Lw'!I$18+'ModelParams Lw'!I$19*LOG(CQ$3)+'ModelParams Lw'!I$20*(PI()/4*($D167/1000)^2),'ModelParams Lw'!I$21+'ModelParams Lw'!I$22*LOG(CQ$3)+'ModelParams Lw'!I$23*(PI()/4*($D167/1000)^2)))</f>
        <v>35.604370798776131</v>
      </c>
      <c r="CR167" s="24">
        <f>IF(Calcul!$E172="SW",'ModelParams Lw'!J$18+'ModelParams Lw'!J$19*LOG(CR$3)+'ModelParams Lw'!J$20*(PI()/4*($D167/1000)^2),IF('ModelParams Lw'!J$21+'ModelParams Lw'!J$22*LOG(CR$3)+'ModelParams Lw'!J$23*(PI()/4*($D167/1000)^2)&lt;'ModelParams Lw'!J$18+'ModelParams Lw'!J$19*LOG(CR$3)+'ModelParams Lw'!J$20*(PI()/4*($D167/1000)^2),'ModelParams Lw'!J$18+'ModelParams Lw'!J$19*LOG(CR$3)+'ModelParams Lw'!J$20*(PI()/4*($D167/1000)^2),'ModelParams Lw'!J$21+'ModelParams Lw'!J$22*LOG(CR$3)+'ModelParams Lw'!J$23*(PI()/4*($D167/1000)^2)))</f>
        <v>26.405199060578074</v>
      </c>
      <c r="CS167" s="24" t="e">
        <f t="shared" si="58"/>
        <v>#DIV/0!</v>
      </c>
      <c r="CT167" s="24" t="e">
        <f t="shared" si="59"/>
        <v>#DIV/0!</v>
      </c>
      <c r="CU167" s="24" t="e">
        <f t="shared" si="60"/>
        <v>#DIV/0!</v>
      </c>
      <c r="CV167" s="24" t="e">
        <f t="shared" si="61"/>
        <v>#DIV/0!</v>
      </c>
      <c r="CW167" s="24" t="e">
        <f t="shared" si="62"/>
        <v>#DIV/0!</v>
      </c>
      <c r="CX167" s="24" t="e">
        <f t="shared" si="63"/>
        <v>#DIV/0!</v>
      </c>
      <c r="CY167" s="24" t="e">
        <f t="shared" si="64"/>
        <v>#DIV/0!</v>
      </c>
      <c r="CZ167" s="24" t="e">
        <f t="shared" si="65"/>
        <v>#DIV/0!</v>
      </c>
      <c r="DA167" s="24" t="e">
        <f>10*LOG10(IF(CS167="",0,POWER(10,((CS167+'ModelParams Lw'!$O$4)/10))) +IF(CT167="",0,POWER(10,((CT167+'ModelParams Lw'!$P$4)/10))) +IF(CU167="",0,POWER(10,((CU167+'ModelParams Lw'!$Q$4)/10))) +IF(CV167="",0,POWER(10,((CV167+'ModelParams Lw'!$R$4)/10))) +IF(CW167="",0,POWER(10,((CW167+'ModelParams Lw'!$S$4)/10))) +IF(CX167="",0,POWER(10,((CX167+'ModelParams Lw'!$T$4)/10))) +IF(CY167="",0,POWER(10,((CY167+'ModelParams Lw'!$U$4)/10)))+IF(CZ167="",0,POWER(10,((CZ167+'ModelParams Lw'!$V$4)/10))))</f>
        <v>#DIV/0!</v>
      </c>
      <c r="DB167" s="24" t="e">
        <f t="shared" si="82"/>
        <v>#DIV/0!</v>
      </c>
      <c r="DC167" s="24" t="e">
        <f>(CS167-'ModelParams Lw'!$O$10)/'ModelParams Lw'!$O$11</f>
        <v>#DIV/0!</v>
      </c>
      <c r="DD167" s="24" t="e">
        <f>(CT167-'ModelParams Lw'!$P$10)/'ModelParams Lw'!$P$11</f>
        <v>#DIV/0!</v>
      </c>
      <c r="DE167" s="24" t="e">
        <f>(CU167-'ModelParams Lw'!$Q$10)/'ModelParams Lw'!$Q$11</f>
        <v>#DIV/0!</v>
      </c>
      <c r="DF167" s="24" t="e">
        <f>(CV167-'ModelParams Lw'!$R$10)/'ModelParams Lw'!$R$11</f>
        <v>#DIV/0!</v>
      </c>
      <c r="DG167" s="24" t="e">
        <f>(CW167-'ModelParams Lw'!$S$10)/'ModelParams Lw'!$S$11</f>
        <v>#DIV/0!</v>
      </c>
      <c r="DH167" s="24" t="e">
        <f>(CX167-'ModelParams Lw'!$T$10)/'ModelParams Lw'!$T$11</f>
        <v>#DIV/0!</v>
      </c>
      <c r="DI167" s="24" t="e">
        <f>(CY167-'ModelParams Lw'!$U$10)/'ModelParams Lw'!$U$11</f>
        <v>#DIV/0!</v>
      </c>
      <c r="DJ167" s="24" t="e">
        <f>(CZ167-'ModelParams Lw'!$V$10)/'ModelParams Lw'!$V$11</f>
        <v>#DIV/0!</v>
      </c>
    </row>
    <row r="168" spans="1:114">
      <c r="A168" s="12">
        <f>Calcul!B170</f>
        <v>0</v>
      </c>
      <c r="B168" s="12">
        <f t="shared" si="66"/>
        <v>0</v>
      </c>
      <c r="C168" s="12">
        <f>Calcul!C170</f>
        <v>0</v>
      </c>
      <c r="D168" s="12">
        <f>Calcul!D173</f>
        <v>0</v>
      </c>
      <c r="E168" s="12">
        <f t="shared" si="67"/>
        <v>400</v>
      </c>
      <c r="F168" s="12">
        <f t="shared" si="68"/>
        <v>900</v>
      </c>
      <c r="G168" s="12" t="e">
        <f t="shared" si="69"/>
        <v>#DIV/0!</v>
      </c>
      <c r="H168" s="24" t="e">
        <f t="shared" si="70"/>
        <v>#DIV/0!</v>
      </c>
      <c r="I168" s="24">
        <f>'ModelParams Lw'!$B$6*EXP('ModelParams Lw'!$C$6*D168)</f>
        <v>-0.98585217513044054</v>
      </c>
      <c r="J168" s="24">
        <f>'ModelParams Lw'!$B$7*D168^2+'ModelParams Lw'!$C$7*D168+'ModelParams Lw'!$D$7</f>
        <v>-7.1</v>
      </c>
      <c r="K168" s="24">
        <f>'ModelParams Lw'!$B$8*D168^2+'ModelParams Lw'!$C$8*D168+'ModelParams Lw'!$D$8</f>
        <v>46.485999999999997</v>
      </c>
      <c r="L168" s="21" t="e">
        <f t="shared" si="83"/>
        <v>#DIV/0!</v>
      </c>
      <c r="M168" s="21" t="e">
        <f t="shared" si="84"/>
        <v>#DIV/0!</v>
      </c>
      <c r="N168" s="21" t="e">
        <f t="shared" si="84"/>
        <v>#DIV/0!</v>
      </c>
      <c r="O168" s="21" t="e">
        <f t="shared" si="84"/>
        <v>#DIV/0!</v>
      </c>
      <c r="P168" s="21" t="e">
        <f t="shared" si="84"/>
        <v>#DIV/0!</v>
      </c>
      <c r="Q168" s="21" t="e">
        <f t="shared" si="84"/>
        <v>#DIV/0!</v>
      </c>
      <c r="R168" s="21" t="e">
        <f t="shared" si="84"/>
        <v>#DIV/0!</v>
      </c>
      <c r="S168" s="21" t="e">
        <f t="shared" si="84"/>
        <v>#DIV/0!</v>
      </c>
      <c r="T168" s="24" t="e">
        <f>'ModelParams Lw'!$B$3+'ModelParams Lw'!$B$4*LOG10($B168/3600/(PI()/4*($D168/1000)^2))+'ModelParams Lw'!$B$5*LOG10(2*$H168/(1.2*($B168/3600/(PI()/4*($D168/1000)^2))^2))+10*LOG10($D168/1000)+L168</f>
        <v>#DIV/0!</v>
      </c>
      <c r="U168" s="24" t="e">
        <f>'ModelParams Lw'!$B$3+'ModelParams Lw'!$B$4*LOG10($B168/3600/(PI()/4*($D168/1000)^2))+'ModelParams Lw'!$B$5*LOG10(2*$H168/(1.2*($B168/3600/(PI()/4*($D168/1000)^2))^2))+10*LOG10($D168/1000)+M168</f>
        <v>#DIV/0!</v>
      </c>
      <c r="V168" s="24" t="e">
        <f>'ModelParams Lw'!$B$3+'ModelParams Lw'!$B$4*LOG10($B168/3600/(PI()/4*($D168/1000)^2))+'ModelParams Lw'!$B$5*LOG10(2*$H168/(1.2*($B168/3600/(PI()/4*($D168/1000)^2))^2))+10*LOG10($D168/1000)+N168</f>
        <v>#DIV/0!</v>
      </c>
      <c r="W168" s="24" t="e">
        <f>'ModelParams Lw'!$B$3+'ModelParams Lw'!$B$4*LOG10($B168/3600/(PI()/4*($D168/1000)^2))+'ModelParams Lw'!$B$5*LOG10(2*$H168/(1.2*($B168/3600/(PI()/4*($D168/1000)^2))^2))+10*LOG10($D168/1000)+O168</f>
        <v>#DIV/0!</v>
      </c>
      <c r="X168" s="24" t="e">
        <f>'ModelParams Lw'!$B$3+'ModelParams Lw'!$B$4*LOG10($B168/3600/(PI()/4*($D168/1000)^2))+'ModelParams Lw'!$B$5*LOG10(2*$H168/(1.2*($B168/3600/(PI()/4*($D168/1000)^2))^2))+10*LOG10($D168/1000)+P168</f>
        <v>#DIV/0!</v>
      </c>
      <c r="Y168" s="24" t="e">
        <f>'ModelParams Lw'!$B$3+'ModelParams Lw'!$B$4*LOG10($B168/3600/(PI()/4*($D168/1000)^2))+'ModelParams Lw'!$B$5*LOG10(2*$H168/(1.2*($B168/3600/(PI()/4*($D168/1000)^2))^2))+10*LOG10($D168/1000)+Q168</f>
        <v>#DIV/0!</v>
      </c>
      <c r="Z168" s="24" t="e">
        <f>'ModelParams Lw'!$B$3+'ModelParams Lw'!$B$4*LOG10($B168/3600/(PI()/4*($D168/1000)^2))+'ModelParams Lw'!$B$5*LOG10(2*$H168/(1.2*($B168/3600/(PI()/4*($D168/1000)^2))^2))+10*LOG10($D168/1000)+R168</f>
        <v>#DIV/0!</v>
      </c>
      <c r="AA168" s="24" t="e">
        <f>'ModelParams Lw'!$B$3+'ModelParams Lw'!$B$4*LOG10($B168/3600/(PI()/4*($D168/1000)^2))+'ModelParams Lw'!$B$5*LOG10(2*$H168/(1.2*($B168/3600/(PI()/4*($D168/1000)^2))^2))+10*LOG10($D168/1000)+S168</f>
        <v>#DIV/0!</v>
      </c>
      <c r="AB168" s="24" t="e">
        <f>10*LOG10(IF(T168="",0,POWER(10,((T168+'ModelParams Lw'!$O$4)/10))) +IF(U168="",0,POWER(10,((U168+'ModelParams Lw'!$P$4)/10))) +IF(V168="",0,POWER(10,((V168+'ModelParams Lw'!$Q$4)/10))) +IF(W168="",0,POWER(10,((W168+'ModelParams Lw'!$R$4)/10))) +IF(X168="",0,POWER(10,((X168+'ModelParams Lw'!$S$4)/10))) +IF(Y168="",0,POWER(10,((Y168+'ModelParams Lw'!$T$4)/10))) +IF(Z168="",0,POWER(10,((Z168+'ModelParams Lw'!$U$4)/10)))+IF(AA168="",0,POWER(10,((AA168+'ModelParams Lw'!$V$4)/10))))</f>
        <v>#DIV/0!</v>
      </c>
      <c r="AC168" s="24" t="e">
        <f t="shared" si="71"/>
        <v>#DIV/0!</v>
      </c>
      <c r="AD168" s="24" t="e">
        <f>(T168-'ModelParams Lw'!O$10)/'ModelParams Lw'!O$11</f>
        <v>#DIV/0!</v>
      </c>
      <c r="AE168" s="24" t="e">
        <f>(U168-'ModelParams Lw'!P$10)/'ModelParams Lw'!P$11</f>
        <v>#DIV/0!</v>
      </c>
      <c r="AF168" s="24" t="e">
        <f>(V168-'ModelParams Lw'!Q$10)/'ModelParams Lw'!Q$11</f>
        <v>#DIV/0!</v>
      </c>
      <c r="AG168" s="24" t="e">
        <f>(W168-'ModelParams Lw'!R$10)/'ModelParams Lw'!R$11</f>
        <v>#DIV/0!</v>
      </c>
      <c r="AH168" s="24" t="e">
        <f>(X168-'ModelParams Lw'!S$10)/'ModelParams Lw'!S$11</f>
        <v>#DIV/0!</v>
      </c>
      <c r="AI168" s="24" t="e">
        <f>(Y168-'ModelParams Lw'!T$10)/'ModelParams Lw'!T$11</f>
        <v>#DIV/0!</v>
      </c>
      <c r="AJ168" s="24" t="e">
        <f>(Z168-'ModelParams Lw'!U$10)/'ModelParams Lw'!U$11</f>
        <v>#DIV/0!</v>
      </c>
      <c r="AK168" s="24" t="e">
        <f>(AA168-'ModelParams Lw'!V$10)/'ModelParams Lw'!V$11</f>
        <v>#DIV/0!</v>
      </c>
      <c r="AL168" s="24" t="e">
        <f t="shared" si="72"/>
        <v>#DIV/0!</v>
      </c>
      <c r="AM168" s="24" t="e">
        <f>LOOKUP($G168,SilencerParams!$E$3:$E$98,SilencerParams!K$3:K$98)</f>
        <v>#DIV/0!</v>
      </c>
      <c r="AN168" s="24" t="e">
        <f>LOOKUP($G168,SilencerParams!$E$3:$E$98,SilencerParams!L$3:L$98)</f>
        <v>#DIV/0!</v>
      </c>
      <c r="AO168" s="24" t="e">
        <f>LOOKUP($G168,SilencerParams!$E$3:$E$98,SilencerParams!M$3:M$98)</f>
        <v>#DIV/0!</v>
      </c>
      <c r="AP168" s="24" t="e">
        <f>LOOKUP($G168,SilencerParams!$E$3:$E$98,SilencerParams!N$3:N$98)</f>
        <v>#DIV/0!</v>
      </c>
      <c r="AQ168" s="24" t="e">
        <f>LOOKUP($G168,SilencerParams!$E$3:$E$98,SilencerParams!O$3:O$98)</f>
        <v>#DIV/0!</v>
      </c>
      <c r="AR168" s="24" t="e">
        <f>LOOKUP($G168,SilencerParams!$E$3:$E$98,SilencerParams!P$3:P$98)</f>
        <v>#DIV/0!</v>
      </c>
      <c r="AS168" s="24" t="e">
        <f>LOOKUP($G168,SilencerParams!$E$3:$E$98,SilencerParams!Q$3:Q$98)</f>
        <v>#DIV/0!</v>
      </c>
      <c r="AT168" s="24" t="e">
        <f>LOOKUP($G168,SilencerParams!$E$3:$E$98,SilencerParams!R$3:R$98)</f>
        <v>#DIV/0!</v>
      </c>
      <c r="AU168" s="151" t="e">
        <f>LOOKUP($G168,SilencerParams!$E$3:$E$98,SilencerParams!S$3:S$98)</f>
        <v>#DIV/0!</v>
      </c>
      <c r="AV168" s="151" t="e">
        <f>LOOKUP($G168,SilencerParams!$E$3:$E$98,SilencerParams!T$3:T$98)</f>
        <v>#DIV/0!</v>
      </c>
      <c r="AW168" s="151" t="e">
        <f>LOOKUP($G168,SilencerParams!$E$3:$E$98,SilencerParams!U$3:U$98)</f>
        <v>#DIV/0!</v>
      </c>
      <c r="AX168" s="151" t="e">
        <f>LOOKUP($G168,SilencerParams!$E$3:$E$98,SilencerParams!V$3:V$98)</f>
        <v>#DIV/0!</v>
      </c>
      <c r="AY168" s="151" t="e">
        <f>LOOKUP($G168,SilencerParams!$E$3:$E$98,SilencerParams!W$3:W$98)</f>
        <v>#DIV/0!</v>
      </c>
      <c r="AZ168" s="151" t="e">
        <f>LOOKUP($G168,SilencerParams!$E$3:$E$98,SilencerParams!X$3:X$98)</f>
        <v>#DIV/0!</v>
      </c>
      <c r="BA168" s="151" t="e">
        <f>LOOKUP($G168,SilencerParams!$E$3:$E$98,SilencerParams!Y$3:Y$98)</f>
        <v>#DIV/0!</v>
      </c>
      <c r="BB168" s="151" t="e">
        <f>LOOKUP($G168,SilencerParams!$E$3:$E$98,SilencerParams!Z$3:Z$98)</f>
        <v>#DIV/0!</v>
      </c>
      <c r="BC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S$3:S$98)</f>
        <v>#DIV/0!</v>
      </c>
      <c r="BD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T$3:T$98)</f>
        <v>#DIV/0!</v>
      </c>
      <c r="BE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U$3:U$98)</f>
        <v>#DIV/0!</v>
      </c>
      <c r="BF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V$3:V$98)</f>
        <v>#DIV/0!</v>
      </c>
      <c r="BG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W$3:W$98)</f>
        <v>#DIV/0!</v>
      </c>
      <c r="BH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X$3:X$98)</f>
        <v>#DIV/0!</v>
      </c>
      <c r="BI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Y$3:Y$98)</f>
        <v>#DIV/0!</v>
      </c>
      <c r="BJ168" s="151" t="e">
        <f>LOOKUP(IF(MROUND($AL168,2)&lt;=$AL168,CONCATENATE($D168,IF($F168&gt;=1000,$F168,CONCATENATE(0,$F168)),CONCATENATE(0,MROUND($AL168,2)+2)),CONCATENATE($D168,IF($F168&gt;=1000,$F168,CONCATENATE(0,$F168)),CONCATENATE(0,MROUND($AL168,2)-2))),SilencerParams!$E$3:$E$98,SilencerParams!Z$3:Z$98)</f>
        <v>#DIV/0!</v>
      </c>
      <c r="BK168" s="151" t="e">
        <f>IF($AL168&lt;2,LOOKUP(CONCATENATE($D168,IF($E168&gt;=1000,$E168,CONCATENATE(0,$E168)),"02"),SilencerParams!$E$3:$E$98,SilencerParams!S$3:S$98)/(LOG10(2)-LOG10(0.0001))*(LOG10($AL168)-LOG10(0.0001)),(BC168-AU168)/(LOG10(IF(MROUND($AL168,2)&lt;=$AL168,MROUND($AL168,2)+2,MROUND($AL168,2)-2))-LOG10(MROUND($AL168,2)))*(LOG10($AL168)-LOG10(MROUND($AL168,2)))+AU168)</f>
        <v>#DIV/0!</v>
      </c>
      <c r="BL168" s="151" t="e">
        <f>IF($AL168&lt;2,LOOKUP(CONCATENATE($D168,IF($E168&gt;=1000,$E168,CONCATENATE(0,$E168)),"02"),SilencerParams!$E$3:$E$98,SilencerParams!T$3:T$98)/(LOG10(2)-LOG10(0.0001))*(LOG10($AL168)-LOG10(0.0001)),(BD168-AV168)/(LOG10(IF(MROUND($AL168,2)&lt;=$AL168,MROUND($AL168,2)+2,MROUND($AL168,2)-2))-LOG10(MROUND($AL168,2)))*(LOG10($AL168)-LOG10(MROUND($AL168,2)))+AV168)</f>
        <v>#DIV/0!</v>
      </c>
      <c r="BM168" s="151" t="e">
        <f>IF($AL168&lt;2,LOOKUP(CONCATENATE($D168,IF($E168&gt;=1000,$E168,CONCATENATE(0,$E168)),"02"),SilencerParams!$E$3:$E$98,SilencerParams!U$3:U$98)/(LOG10(2)-LOG10(0.0001))*(LOG10($AL168)-LOG10(0.0001)),(BE168-AW168)/(LOG10(IF(MROUND($AL168,2)&lt;=$AL168,MROUND($AL168,2)+2,MROUND($AL168,2)-2))-LOG10(MROUND($AL168,2)))*(LOG10($AL168)-LOG10(MROUND($AL168,2)))+AW168)</f>
        <v>#DIV/0!</v>
      </c>
      <c r="BN168" s="151" t="e">
        <f>IF($AL168&lt;2,LOOKUP(CONCATENATE($D168,IF($E168&gt;=1000,$E168,CONCATENATE(0,$E168)),"02"),SilencerParams!$E$3:$E$98,SilencerParams!V$3:V$98)/(LOG10(2)-LOG10(0.0001))*(LOG10($AL168)-LOG10(0.0001)),(BF168-AX168)/(LOG10(IF(MROUND($AL168,2)&lt;=$AL168,MROUND($AL168,2)+2,MROUND($AL168,2)-2))-LOG10(MROUND($AL168,2)))*(LOG10($AL168)-LOG10(MROUND($AL168,2)))+AX168)</f>
        <v>#DIV/0!</v>
      </c>
      <c r="BO168" s="151" t="e">
        <f>IF($AL168&lt;2,LOOKUP(CONCATENATE($D168,IF($E168&gt;=1000,$E168,CONCATENATE(0,$E168)),"02"),SilencerParams!$E$3:$E$98,SilencerParams!W$3:W$98)/(LOG10(2)-LOG10(0.0001))*(LOG10($AL168)-LOG10(0.0001)),(BG168-AY168)/(LOG10(IF(MROUND($AL168,2)&lt;=$AL168,MROUND($AL168,2)+2,MROUND($AL168,2)-2))-LOG10(MROUND($AL168,2)))*(LOG10($AL168)-LOG10(MROUND($AL168,2)))+AY168)</f>
        <v>#DIV/0!</v>
      </c>
      <c r="BP168" s="151" t="e">
        <f>IF($AL168&lt;2,LOOKUP(CONCATENATE($D168,IF($E168&gt;=1000,$E168,CONCATENATE(0,$E168)),"02"),SilencerParams!$E$3:$E$98,SilencerParams!X$3:X$98)/(LOG10(2)-LOG10(0.0001))*(LOG10($AL168)-LOG10(0.0001)),(BH168-AZ168)/(LOG10(IF(MROUND($AL168,2)&lt;=$AL168,MROUND($AL168,2)+2,MROUND($AL168,2)-2))-LOG10(MROUND($AL168,2)))*(LOG10($AL168)-LOG10(MROUND($AL168,2)))+AZ168)</f>
        <v>#DIV/0!</v>
      </c>
      <c r="BQ168" s="151" t="e">
        <f>IF($AL168&lt;2,LOOKUP(CONCATENATE($D168,IF($E168&gt;=1000,$E168,CONCATENATE(0,$E168)),"02"),SilencerParams!$E$3:$E$98,SilencerParams!Y$3:Y$98)/(LOG10(2)-LOG10(0.0001))*(LOG10($AL168)-LOG10(0.0001)),(BI168-BA168)/(LOG10(IF(MROUND($AL168,2)&lt;=$AL168,MROUND($AL168,2)+2,MROUND($AL168,2)-2))-LOG10(MROUND($AL168,2)))*(LOG10($AL168)-LOG10(MROUND($AL168,2)))+BA168)</f>
        <v>#DIV/0!</v>
      </c>
      <c r="BR168" s="151" t="e">
        <f>IF($AL168&lt;2,LOOKUP(CONCATENATE($D168,IF($E168&gt;=1000,$E168,CONCATENATE(0,$E168)),"02"),SilencerParams!$E$3:$E$98,SilencerParams!Z$3:Z$98)/(LOG10(2)-LOG10(0.0001))*(LOG10($AL168)-LOG10(0.0001)),(BJ168-BB168)/(LOG10(IF(MROUND($AL168,2)&lt;=$AL168,MROUND($AL168,2)+2,MROUND($AL168,2)-2))-LOG10(MROUND($AL168,2)))*(LOG10($AL168)-LOG10(MROUND($AL168,2)))+BB168)</f>
        <v>#DIV/0!</v>
      </c>
      <c r="BS168" s="24" t="e">
        <f t="shared" si="73"/>
        <v>#DIV/0!</v>
      </c>
      <c r="BT168" s="24" t="e">
        <f t="shared" si="74"/>
        <v>#DIV/0!</v>
      </c>
      <c r="BU168" s="24" t="e">
        <f t="shared" si="75"/>
        <v>#DIV/0!</v>
      </c>
      <c r="BV168" s="24" t="e">
        <f t="shared" si="76"/>
        <v>#DIV/0!</v>
      </c>
      <c r="BW168" s="24" t="e">
        <f t="shared" si="77"/>
        <v>#DIV/0!</v>
      </c>
      <c r="BX168" s="24" t="e">
        <f t="shared" si="78"/>
        <v>#DIV/0!</v>
      </c>
      <c r="BY168" s="24" t="e">
        <f t="shared" si="79"/>
        <v>#DIV/0!</v>
      </c>
      <c r="BZ168" s="24" t="e">
        <f t="shared" si="80"/>
        <v>#DIV/0!</v>
      </c>
      <c r="CA168" s="24" t="e">
        <f>10*LOG10(IF(BS168="",0,POWER(10,((BS168+'ModelParams Lw'!$O$4)/10))) +IF(BT168="",0,POWER(10,((BT168+'ModelParams Lw'!$P$4)/10))) +IF(BU168="",0,POWER(10,((BU168+'ModelParams Lw'!$Q$4)/10))) +IF(BV168="",0,POWER(10,((BV168+'ModelParams Lw'!$R$4)/10))) +IF(BW168="",0,POWER(10,((BW168+'ModelParams Lw'!$S$4)/10))) +IF(BX168="",0,POWER(10,((BX168+'ModelParams Lw'!$T$4)/10))) +IF(BY168="",0,POWER(10,((BY168+'ModelParams Lw'!$U$4)/10)))+IF(BZ168="",0,POWER(10,((BZ168+'ModelParams Lw'!$V$4)/10))))</f>
        <v>#DIV/0!</v>
      </c>
      <c r="CB168" s="24" t="e">
        <f t="shared" si="81"/>
        <v>#DIV/0!</v>
      </c>
      <c r="CC168" s="24" t="e">
        <f>(BS168-'ModelParams Lw'!O$10)/'ModelParams Lw'!O$11</f>
        <v>#DIV/0!</v>
      </c>
      <c r="CD168" s="24" t="e">
        <f>(BT168-'ModelParams Lw'!P$10)/'ModelParams Lw'!P$11</f>
        <v>#DIV/0!</v>
      </c>
      <c r="CE168" s="24" t="e">
        <f>(BU168-'ModelParams Lw'!Q$10)/'ModelParams Lw'!Q$11</f>
        <v>#DIV/0!</v>
      </c>
      <c r="CF168" s="24" t="e">
        <f>(BV168-'ModelParams Lw'!R$10)/'ModelParams Lw'!R$11</f>
        <v>#DIV/0!</v>
      </c>
      <c r="CG168" s="24" t="e">
        <f>(BW168-'ModelParams Lw'!S$10)/'ModelParams Lw'!S$11</f>
        <v>#DIV/0!</v>
      </c>
      <c r="CH168" s="24" t="e">
        <f>(BX168-'ModelParams Lw'!T$10)/'ModelParams Lw'!T$11</f>
        <v>#DIV/0!</v>
      </c>
      <c r="CI168" s="24" t="e">
        <f>(BY168-'ModelParams Lw'!U$10)/'ModelParams Lw'!U$11</f>
        <v>#DIV/0!</v>
      </c>
      <c r="CJ168" s="24" t="e">
        <f>(BZ168-'ModelParams Lw'!V$10)/'ModelParams Lw'!V$11</f>
        <v>#DIV/0!</v>
      </c>
      <c r="CK168" s="24">
        <f>IF(Calcul!$E173="SW",'ModelParams Lw'!C$18+'ModelParams Lw'!C$19*LOG(CK$3)+'ModelParams Lw'!C$20*(PI()/4*($D168/1000)^2),IF('ModelParams Lw'!C$21+'ModelParams Lw'!C$22*LOG(CK$3)+'ModelParams Lw'!C$23*(PI()/4*($D168/1000)^2)&lt;'ModelParams Lw'!C$18+'ModelParams Lw'!C$19*LOG(CK$3)+'ModelParams Lw'!C$20*(PI()/4*($D168/1000)^2),'ModelParams Lw'!C$18+'ModelParams Lw'!C$19*LOG(CK$3)+'ModelParams Lw'!C$20*(PI()/4*($D168/1000)^2),'ModelParams Lw'!C$21+'ModelParams Lw'!C$22*LOG(CK$3)+'ModelParams Lw'!C$23*(PI()/4*($D168/1000)^2)))</f>
        <v>31.246735224896717</v>
      </c>
      <c r="CL168" s="24">
        <f>IF(Calcul!$E173="SW",'ModelParams Lw'!D$18+'ModelParams Lw'!D$19*LOG(CL$3)+'ModelParams Lw'!D$20*(PI()/4*($D168/1000)^2),IF('ModelParams Lw'!D$21+'ModelParams Lw'!D$22*LOG(CL$3)+'ModelParams Lw'!D$23*(PI()/4*($D168/1000)^2)&lt;'ModelParams Lw'!D$18+'ModelParams Lw'!D$19*LOG(CL$3)+'ModelParams Lw'!D$20*(PI()/4*($D168/1000)^2),'ModelParams Lw'!D$18+'ModelParams Lw'!D$19*LOG(CL$3)+'ModelParams Lw'!D$20*(PI()/4*($D168/1000)^2),'ModelParams Lw'!D$21+'ModelParams Lw'!D$22*LOG(CL$3)+'ModelParams Lw'!D$23*(PI()/4*($D168/1000)^2)))</f>
        <v>39.203910379364636</v>
      </c>
      <c r="CM168" s="24">
        <f>IF(Calcul!$E173="SW",'ModelParams Lw'!E$18+'ModelParams Lw'!E$19*LOG(CM$3)+'ModelParams Lw'!E$20*(PI()/4*($D168/1000)^2),IF('ModelParams Lw'!E$21+'ModelParams Lw'!E$22*LOG(CM$3)+'ModelParams Lw'!E$23*(PI()/4*($D168/1000)^2)&lt;'ModelParams Lw'!E$18+'ModelParams Lw'!E$19*LOG(CM$3)+'ModelParams Lw'!E$20*(PI()/4*($D168/1000)^2),'ModelParams Lw'!E$18+'ModelParams Lw'!E$19*LOG(CM$3)+'ModelParams Lw'!E$20*(PI()/4*($D168/1000)^2),'ModelParams Lw'!E$21+'ModelParams Lw'!E$22*LOG(CM$3)+'ModelParams Lw'!E$23*(PI()/4*($D168/1000)^2)))</f>
        <v>38.761096154158118</v>
      </c>
      <c r="CN168" s="24">
        <f>IF(Calcul!$E173="SW",'ModelParams Lw'!F$18+'ModelParams Lw'!F$19*LOG(CN$3)+'ModelParams Lw'!F$20*(PI()/4*($D168/1000)^2),IF('ModelParams Lw'!F$21+'ModelParams Lw'!F$22*LOG(CN$3)+'ModelParams Lw'!F$23*(PI()/4*($D168/1000)^2)&lt;'ModelParams Lw'!F$18+'ModelParams Lw'!F$19*LOG(CN$3)+'ModelParams Lw'!F$20*(PI()/4*($D168/1000)^2),'ModelParams Lw'!F$18+'ModelParams Lw'!F$19*LOG(CN$3)+'ModelParams Lw'!F$20*(PI()/4*($D168/1000)^2),'ModelParams Lw'!F$21+'ModelParams Lw'!F$22*LOG(CN$3)+'ModelParams Lw'!F$23*(PI()/4*($D168/1000)^2)))</f>
        <v>42.457901012674256</v>
      </c>
      <c r="CO168" s="24">
        <f>IF(Calcul!$E173="SW",'ModelParams Lw'!G$18+'ModelParams Lw'!G$19*LOG(CO$3)+'ModelParams Lw'!G$20*(PI()/4*($D168/1000)^2),IF('ModelParams Lw'!G$21+'ModelParams Lw'!G$22*LOG(CO$3)+'ModelParams Lw'!G$23*(PI()/4*($D168/1000)^2)&lt;'ModelParams Lw'!G$18+'ModelParams Lw'!G$19*LOG(CO$3)+'ModelParams Lw'!G$20*(PI()/4*($D168/1000)^2),'ModelParams Lw'!G$18+'ModelParams Lw'!G$19*LOG(CO$3)+'ModelParams Lw'!G$20*(PI()/4*($D168/1000)^2),'ModelParams Lw'!G$21+'ModelParams Lw'!G$22*LOG(CO$3)+'ModelParams Lw'!G$23*(PI()/4*($D168/1000)^2)))</f>
        <v>39.983812335865188</v>
      </c>
      <c r="CP168" s="24">
        <f>IF(Calcul!$E173="SW",'ModelParams Lw'!H$18+'ModelParams Lw'!H$19*LOG(CP$3)+'ModelParams Lw'!H$20*(PI()/4*($D168/1000)^2),IF('ModelParams Lw'!H$21+'ModelParams Lw'!H$22*LOG(CP$3)+'ModelParams Lw'!H$23*(PI()/4*($D168/1000)^2)&lt;'ModelParams Lw'!H$18+'ModelParams Lw'!H$19*LOG(CP$3)+'ModelParams Lw'!H$20*(PI()/4*($D168/1000)^2),'ModelParams Lw'!H$18+'ModelParams Lw'!H$19*LOG(CP$3)+'ModelParams Lw'!H$20*(PI()/4*($D168/1000)^2),'ModelParams Lw'!H$21+'ModelParams Lw'!H$22*LOG(CP$3)+'ModelParams Lw'!H$23*(PI()/4*($D168/1000)^2)))</f>
        <v>40.306137042572608</v>
      </c>
      <c r="CQ168" s="24">
        <f>IF(Calcul!$E173="SW",'ModelParams Lw'!I$18+'ModelParams Lw'!I$19*LOG(CQ$3)+'ModelParams Lw'!I$20*(PI()/4*($D168/1000)^2),IF('ModelParams Lw'!I$21+'ModelParams Lw'!I$22*LOG(CQ$3)+'ModelParams Lw'!I$23*(PI()/4*($D168/1000)^2)&lt;'ModelParams Lw'!I$18+'ModelParams Lw'!I$19*LOG(CQ$3)+'ModelParams Lw'!I$20*(PI()/4*($D168/1000)^2),'ModelParams Lw'!I$18+'ModelParams Lw'!I$19*LOG(CQ$3)+'ModelParams Lw'!I$20*(PI()/4*($D168/1000)^2),'ModelParams Lw'!I$21+'ModelParams Lw'!I$22*LOG(CQ$3)+'ModelParams Lw'!I$23*(PI()/4*($D168/1000)^2)))</f>
        <v>35.604370798776131</v>
      </c>
      <c r="CR168" s="24">
        <f>IF(Calcul!$E173="SW",'ModelParams Lw'!J$18+'ModelParams Lw'!J$19*LOG(CR$3)+'ModelParams Lw'!J$20*(PI()/4*($D168/1000)^2),IF('ModelParams Lw'!J$21+'ModelParams Lw'!J$22*LOG(CR$3)+'ModelParams Lw'!J$23*(PI()/4*($D168/1000)^2)&lt;'ModelParams Lw'!J$18+'ModelParams Lw'!J$19*LOG(CR$3)+'ModelParams Lw'!J$20*(PI()/4*($D168/1000)^2),'ModelParams Lw'!J$18+'ModelParams Lw'!J$19*LOG(CR$3)+'ModelParams Lw'!J$20*(PI()/4*($D168/1000)^2),'ModelParams Lw'!J$21+'ModelParams Lw'!J$22*LOG(CR$3)+'ModelParams Lw'!J$23*(PI()/4*($D168/1000)^2)))</f>
        <v>26.405199060578074</v>
      </c>
      <c r="CS168" s="24" t="e">
        <f t="shared" si="58"/>
        <v>#DIV/0!</v>
      </c>
      <c r="CT168" s="24" t="e">
        <f t="shared" si="59"/>
        <v>#DIV/0!</v>
      </c>
      <c r="CU168" s="24" t="e">
        <f t="shared" si="60"/>
        <v>#DIV/0!</v>
      </c>
      <c r="CV168" s="24" t="e">
        <f t="shared" si="61"/>
        <v>#DIV/0!</v>
      </c>
      <c r="CW168" s="24" t="e">
        <f t="shared" si="62"/>
        <v>#DIV/0!</v>
      </c>
      <c r="CX168" s="24" t="e">
        <f t="shared" si="63"/>
        <v>#DIV/0!</v>
      </c>
      <c r="CY168" s="24" t="e">
        <f t="shared" si="64"/>
        <v>#DIV/0!</v>
      </c>
      <c r="CZ168" s="24" t="e">
        <f t="shared" si="65"/>
        <v>#DIV/0!</v>
      </c>
      <c r="DA168" s="24" t="e">
        <f>10*LOG10(IF(CS168="",0,POWER(10,((CS168+'ModelParams Lw'!$O$4)/10))) +IF(CT168="",0,POWER(10,((CT168+'ModelParams Lw'!$P$4)/10))) +IF(CU168="",0,POWER(10,((CU168+'ModelParams Lw'!$Q$4)/10))) +IF(CV168="",0,POWER(10,((CV168+'ModelParams Lw'!$R$4)/10))) +IF(CW168="",0,POWER(10,((CW168+'ModelParams Lw'!$S$4)/10))) +IF(CX168="",0,POWER(10,((CX168+'ModelParams Lw'!$T$4)/10))) +IF(CY168="",0,POWER(10,((CY168+'ModelParams Lw'!$U$4)/10)))+IF(CZ168="",0,POWER(10,((CZ168+'ModelParams Lw'!$V$4)/10))))</f>
        <v>#DIV/0!</v>
      </c>
      <c r="DB168" s="24" t="e">
        <f t="shared" si="82"/>
        <v>#DIV/0!</v>
      </c>
      <c r="DC168" s="24" t="e">
        <f>(CS168-'ModelParams Lw'!$O$10)/'ModelParams Lw'!$O$11</f>
        <v>#DIV/0!</v>
      </c>
      <c r="DD168" s="24" t="e">
        <f>(CT168-'ModelParams Lw'!$P$10)/'ModelParams Lw'!$P$11</f>
        <v>#DIV/0!</v>
      </c>
      <c r="DE168" s="24" t="e">
        <f>(CU168-'ModelParams Lw'!$Q$10)/'ModelParams Lw'!$Q$11</f>
        <v>#DIV/0!</v>
      </c>
      <c r="DF168" s="24" t="e">
        <f>(CV168-'ModelParams Lw'!$R$10)/'ModelParams Lw'!$R$11</f>
        <v>#DIV/0!</v>
      </c>
      <c r="DG168" s="24" t="e">
        <f>(CW168-'ModelParams Lw'!$S$10)/'ModelParams Lw'!$S$11</f>
        <v>#DIV/0!</v>
      </c>
      <c r="DH168" s="24" t="e">
        <f>(CX168-'ModelParams Lw'!$T$10)/'ModelParams Lw'!$T$11</f>
        <v>#DIV/0!</v>
      </c>
      <c r="DI168" s="24" t="e">
        <f>(CY168-'ModelParams Lw'!$U$10)/'ModelParams Lw'!$U$11</f>
        <v>#DIV/0!</v>
      </c>
      <c r="DJ168" s="24" t="e">
        <f>(CZ168-'ModelParams Lw'!$V$10)/'ModelParams Lw'!$V$11</f>
        <v>#DIV/0!</v>
      </c>
    </row>
    <row r="169" spans="1:114">
      <c r="A169" s="12">
        <f>Calcul!B171</f>
        <v>0</v>
      </c>
      <c r="B169" s="12">
        <f t="shared" si="66"/>
        <v>0</v>
      </c>
      <c r="C169" s="12">
        <f>Calcul!C171</f>
        <v>0</v>
      </c>
      <c r="D169" s="12">
        <f>Calcul!D174</f>
        <v>0</v>
      </c>
      <c r="E169" s="12">
        <f t="shared" si="67"/>
        <v>400</v>
      </c>
      <c r="F169" s="12">
        <f t="shared" si="68"/>
        <v>900</v>
      </c>
      <c r="G169" s="12" t="e">
        <f t="shared" si="69"/>
        <v>#DIV/0!</v>
      </c>
      <c r="H169" s="24" t="e">
        <f t="shared" si="70"/>
        <v>#DIV/0!</v>
      </c>
      <c r="I169" s="24">
        <f>'ModelParams Lw'!$B$6*EXP('ModelParams Lw'!$C$6*D169)</f>
        <v>-0.98585217513044054</v>
      </c>
      <c r="J169" s="24">
        <f>'ModelParams Lw'!$B$7*D169^2+'ModelParams Lw'!$C$7*D169+'ModelParams Lw'!$D$7</f>
        <v>-7.1</v>
      </c>
      <c r="K169" s="24">
        <f>'ModelParams Lw'!$B$8*D169^2+'ModelParams Lw'!$C$8*D169+'ModelParams Lw'!$D$8</f>
        <v>46.485999999999997</v>
      </c>
      <c r="L169" s="21" t="e">
        <f t="shared" si="83"/>
        <v>#DIV/0!</v>
      </c>
      <c r="M169" s="21" t="e">
        <f t="shared" si="84"/>
        <v>#DIV/0!</v>
      </c>
      <c r="N169" s="21" t="e">
        <f t="shared" si="84"/>
        <v>#DIV/0!</v>
      </c>
      <c r="O169" s="21" t="e">
        <f t="shared" si="84"/>
        <v>#DIV/0!</v>
      </c>
      <c r="P169" s="21" t="e">
        <f t="shared" si="84"/>
        <v>#DIV/0!</v>
      </c>
      <c r="Q169" s="21" t="e">
        <f t="shared" si="84"/>
        <v>#DIV/0!</v>
      </c>
      <c r="R169" s="21" t="e">
        <f t="shared" si="84"/>
        <v>#DIV/0!</v>
      </c>
      <c r="S169" s="21" t="e">
        <f t="shared" si="84"/>
        <v>#DIV/0!</v>
      </c>
      <c r="T169" s="24" t="e">
        <f>'ModelParams Lw'!$B$3+'ModelParams Lw'!$B$4*LOG10($B169/3600/(PI()/4*($D169/1000)^2))+'ModelParams Lw'!$B$5*LOG10(2*$H169/(1.2*($B169/3600/(PI()/4*($D169/1000)^2))^2))+10*LOG10($D169/1000)+L169</f>
        <v>#DIV/0!</v>
      </c>
      <c r="U169" s="24" t="e">
        <f>'ModelParams Lw'!$B$3+'ModelParams Lw'!$B$4*LOG10($B169/3600/(PI()/4*($D169/1000)^2))+'ModelParams Lw'!$B$5*LOG10(2*$H169/(1.2*($B169/3600/(PI()/4*($D169/1000)^2))^2))+10*LOG10($D169/1000)+M169</f>
        <v>#DIV/0!</v>
      </c>
      <c r="V169" s="24" t="e">
        <f>'ModelParams Lw'!$B$3+'ModelParams Lw'!$B$4*LOG10($B169/3600/(PI()/4*($D169/1000)^2))+'ModelParams Lw'!$B$5*LOG10(2*$H169/(1.2*($B169/3600/(PI()/4*($D169/1000)^2))^2))+10*LOG10($D169/1000)+N169</f>
        <v>#DIV/0!</v>
      </c>
      <c r="W169" s="24" t="e">
        <f>'ModelParams Lw'!$B$3+'ModelParams Lw'!$B$4*LOG10($B169/3600/(PI()/4*($D169/1000)^2))+'ModelParams Lw'!$B$5*LOG10(2*$H169/(1.2*($B169/3600/(PI()/4*($D169/1000)^2))^2))+10*LOG10($D169/1000)+O169</f>
        <v>#DIV/0!</v>
      </c>
      <c r="X169" s="24" t="e">
        <f>'ModelParams Lw'!$B$3+'ModelParams Lw'!$B$4*LOG10($B169/3600/(PI()/4*($D169/1000)^2))+'ModelParams Lw'!$B$5*LOG10(2*$H169/(1.2*($B169/3600/(PI()/4*($D169/1000)^2))^2))+10*LOG10($D169/1000)+P169</f>
        <v>#DIV/0!</v>
      </c>
      <c r="Y169" s="24" t="e">
        <f>'ModelParams Lw'!$B$3+'ModelParams Lw'!$B$4*LOG10($B169/3600/(PI()/4*($D169/1000)^2))+'ModelParams Lw'!$B$5*LOG10(2*$H169/(1.2*($B169/3600/(PI()/4*($D169/1000)^2))^2))+10*LOG10($D169/1000)+Q169</f>
        <v>#DIV/0!</v>
      </c>
      <c r="Z169" s="24" t="e">
        <f>'ModelParams Lw'!$B$3+'ModelParams Lw'!$B$4*LOG10($B169/3600/(PI()/4*($D169/1000)^2))+'ModelParams Lw'!$B$5*LOG10(2*$H169/(1.2*($B169/3600/(PI()/4*($D169/1000)^2))^2))+10*LOG10($D169/1000)+R169</f>
        <v>#DIV/0!</v>
      </c>
      <c r="AA169" s="24" t="e">
        <f>'ModelParams Lw'!$B$3+'ModelParams Lw'!$B$4*LOG10($B169/3600/(PI()/4*($D169/1000)^2))+'ModelParams Lw'!$B$5*LOG10(2*$H169/(1.2*($B169/3600/(PI()/4*($D169/1000)^2))^2))+10*LOG10($D169/1000)+S169</f>
        <v>#DIV/0!</v>
      </c>
      <c r="AB169" s="24" t="e">
        <f>10*LOG10(IF(T169="",0,POWER(10,((T169+'ModelParams Lw'!$O$4)/10))) +IF(U169="",0,POWER(10,((U169+'ModelParams Lw'!$P$4)/10))) +IF(V169="",0,POWER(10,((V169+'ModelParams Lw'!$Q$4)/10))) +IF(W169="",0,POWER(10,((W169+'ModelParams Lw'!$R$4)/10))) +IF(X169="",0,POWER(10,((X169+'ModelParams Lw'!$S$4)/10))) +IF(Y169="",0,POWER(10,((Y169+'ModelParams Lw'!$T$4)/10))) +IF(Z169="",0,POWER(10,((Z169+'ModelParams Lw'!$U$4)/10)))+IF(AA169="",0,POWER(10,((AA169+'ModelParams Lw'!$V$4)/10))))</f>
        <v>#DIV/0!</v>
      </c>
      <c r="AC169" s="24" t="e">
        <f t="shared" si="71"/>
        <v>#DIV/0!</v>
      </c>
      <c r="AD169" s="24" t="e">
        <f>(T169-'ModelParams Lw'!O$10)/'ModelParams Lw'!O$11</f>
        <v>#DIV/0!</v>
      </c>
      <c r="AE169" s="24" t="e">
        <f>(U169-'ModelParams Lw'!P$10)/'ModelParams Lw'!P$11</f>
        <v>#DIV/0!</v>
      </c>
      <c r="AF169" s="24" t="e">
        <f>(V169-'ModelParams Lw'!Q$10)/'ModelParams Lw'!Q$11</f>
        <v>#DIV/0!</v>
      </c>
      <c r="AG169" s="24" t="e">
        <f>(W169-'ModelParams Lw'!R$10)/'ModelParams Lw'!R$11</f>
        <v>#DIV/0!</v>
      </c>
      <c r="AH169" s="24" t="e">
        <f>(X169-'ModelParams Lw'!S$10)/'ModelParams Lw'!S$11</f>
        <v>#DIV/0!</v>
      </c>
      <c r="AI169" s="24" t="e">
        <f>(Y169-'ModelParams Lw'!T$10)/'ModelParams Lw'!T$11</f>
        <v>#DIV/0!</v>
      </c>
      <c r="AJ169" s="24" t="e">
        <f>(Z169-'ModelParams Lw'!U$10)/'ModelParams Lw'!U$11</f>
        <v>#DIV/0!</v>
      </c>
      <c r="AK169" s="24" t="e">
        <f>(AA169-'ModelParams Lw'!V$10)/'ModelParams Lw'!V$11</f>
        <v>#DIV/0!</v>
      </c>
      <c r="AL169" s="24" t="e">
        <f t="shared" si="72"/>
        <v>#DIV/0!</v>
      </c>
      <c r="AM169" s="24" t="e">
        <f>LOOKUP($G169,SilencerParams!$E$3:$E$98,SilencerParams!K$3:K$98)</f>
        <v>#DIV/0!</v>
      </c>
      <c r="AN169" s="24" t="e">
        <f>LOOKUP($G169,SilencerParams!$E$3:$E$98,SilencerParams!L$3:L$98)</f>
        <v>#DIV/0!</v>
      </c>
      <c r="AO169" s="24" t="e">
        <f>LOOKUP($G169,SilencerParams!$E$3:$E$98,SilencerParams!M$3:M$98)</f>
        <v>#DIV/0!</v>
      </c>
      <c r="AP169" s="24" t="e">
        <f>LOOKUP($G169,SilencerParams!$E$3:$E$98,SilencerParams!N$3:N$98)</f>
        <v>#DIV/0!</v>
      </c>
      <c r="AQ169" s="24" t="e">
        <f>LOOKUP($G169,SilencerParams!$E$3:$E$98,SilencerParams!O$3:O$98)</f>
        <v>#DIV/0!</v>
      </c>
      <c r="AR169" s="24" t="e">
        <f>LOOKUP($G169,SilencerParams!$E$3:$E$98,SilencerParams!P$3:P$98)</f>
        <v>#DIV/0!</v>
      </c>
      <c r="AS169" s="24" t="e">
        <f>LOOKUP($G169,SilencerParams!$E$3:$E$98,SilencerParams!Q$3:Q$98)</f>
        <v>#DIV/0!</v>
      </c>
      <c r="AT169" s="24" t="e">
        <f>LOOKUP($G169,SilencerParams!$E$3:$E$98,SilencerParams!R$3:R$98)</f>
        <v>#DIV/0!</v>
      </c>
      <c r="AU169" s="151" t="e">
        <f>LOOKUP($G169,SilencerParams!$E$3:$E$98,SilencerParams!S$3:S$98)</f>
        <v>#DIV/0!</v>
      </c>
      <c r="AV169" s="151" t="e">
        <f>LOOKUP($G169,SilencerParams!$E$3:$E$98,SilencerParams!T$3:T$98)</f>
        <v>#DIV/0!</v>
      </c>
      <c r="AW169" s="151" t="e">
        <f>LOOKUP($G169,SilencerParams!$E$3:$E$98,SilencerParams!U$3:U$98)</f>
        <v>#DIV/0!</v>
      </c>
      <c r="AX169" s="151" t="e">
        <f>LOOKUP($G169,SilencerParams!$E$3:$E$98,SilencerParams!V$3:V$98)</f>
        <v>#DIV/0!</v>
      </c>
      <c r="AY169" s="151" t="e">
        <f>LOOKUP($G169,SilencerParams!$E$3:$E$98,SilencerParams!W$3:W$98)</f>
        <v>#DIV/0!</v>
      </c>
      <c r="AZ169" s="151" t="e">
        <f>LOOKUP($G169,SilencerParams!$E$3:$E$98,SilencerParams!X$3:X$98)</f>
        <v>#DIV/0!</v>
      </c>
      <c r="BA169" s="151" t="e">
        <f>LOOKUP($G169,SilencerParams!$E$3:$E$98,SilencerParams!Y$3:Y$98)</f>
        <v>#DIV/0!</v>
      </c>
      <c r="BB169" s="151" t="e">
        <f>LOOKUP($G169,SilencerParams!$E$3:$E$98,SilencerParams!Z$3:Z$98)</f>
        <v>#DIV/0!</v>
      </c>
      <c r="BC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S$3:S$98)</f>
        <v>#DIV/0!</v>
      </c>
      <c r="BD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T$3:T$98)</f>
        <v>#DIV/0!</v>
      </c>
      <c r="BE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U$3:U$98)</f>
        <v>#DIV/0!</v>
      </c>
      <c r="BF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V$3:V$98)</f>
        <v>#DIV/0!</v>
      </c>
      <c r="BG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W$3:W$98)</f>
        <v>#DIV/0!</v>
      </c>
      <c r="BH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X$3:X$98)</f>
        <v>#DIV/0!</v>
      </c>
      <c r="BI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Y$3:Y$98)</f>
        <v>#DIV/0!</v>
      </c>
      <c r="BJ169" s="151" t="e">
        <f>LOOKUP(IF(MROUND($AL169,2)&lt;=$AL169,CONCATENATE($D169,IF($F169&gt;=1000,$F169,CONCATENATE(0,$F169)),CONCATENATE(0,MROUND($AL169,2)+2)),CONCATENATE($D169,IF($F169&gt;=1000,$F169,CONCATENATE(0,$F169)),CONCATENATE(0,MROUND($AL169,2)-2))),SilencerParams!$E$3:$E$98,SilencerParams!Z$3:Z$98)</f>
        <v>#DIV/0!</v>
      </c>
      <c r="BK169" s="151" t="e">
        <f>IF($AL169&lt;2,LOOKUP(CONCATENATE($D169,IF($E169&gt;=1000,$E169,CONCATENATE(0,$E169)),"02"),SilencerParams!$E$3:$E$98,SilencerParams!S$3:S$98)/(LOG10(2)-LOG10(0.0001))*(LOG10($AL169)-LOG10(0.0001)),(BC169-AU169)/(LOG10(IF(MROUND($AL169,2)&lt;=$AL169,MROUND($AL169,2)+2,MROUND($AL169,2)-2))-LOG10(MROUND($AL169,2)))*(LOG10($AL169)-LOG10(MROUND($AL169,2)))+AU169)</f>
        <v>#DIV/0!</v>
      </c>
      <c r="BL169" s="151" t="e">
        <f>IF($AL169&lt;2,LOOKUP(CONCATENATE($D169,IF($E169&gt;=1000,$E169,CONCATENATE(0,$E169)),"02"),SilencerParams!$E$3:$E$98,SilencerParams!T$3:T$98)/(LOG10(2)-LOG10(0.0001))*(LOG10($AL169)-LOG10(0.0001)),(BD169-AV169)/(LOG10(IF(MROUND($AL169,2)&lt;=$AL169,MROUND($AL169,2)+2,MROUND($AL169,2)-2))-LOG10(MROUND($AL169,2)))*(LOG10($AL169)-LOG10(MROUND($AL169,2)))+AV169)</f>
        <v>#DIV/0!</v>
      </c>
      <c r="BM169" s="151" t="e">
        <f>IF($AL169&lt;2,LOOKUP(CONCATENATE($D169,IF($E169&gt;=1000,$E169,CONCATENATE(0,$E169)),"02"),SilencerParams!$E$3:$E$98,SilencerParams!U$3:U$98)/(LOG10(2)-LOG10(0.0001))*(LOG10($AL169)-LOG10(0.0001)),(BE169-AW169)/(LOG10(IF(MROUND($AL169,2)&lt;=$AL169,MROUND($AL169,2)+2,MROUND($AL169,2)-2))-LOG10(MROUND($AL169,2)))*(LOG10($AL169)-LOG10(MROUND($AL169,2)))+AW169)</f>
        <v>#DIV/0!</v>
      </c>
      <c r="BN169" s="151" t="e">
        <f>IF($AL169&lt;2,LOOKUP(CONCATENATE($D169,IF($E169&gt;=1000,$E169,CONCATENATE(0,$E169)),"02"),SilencerParams!$E$3:$E$98,SilencerParams!V$3:V$98)/(LOG10(2)-LOG10(0.0001))*(LOG10($AL169)-LOG10(0.0001)),(BF169-AX169)/(LOG10(IF(MROUND($AL169,2)&lt;=$AL169,MROUND($AL169,2)+2,MROUND($AL169,2)-2))-LOG10(MROUND($AL169,2)))*(LOG10($AL169)-LOG10(MROUND($AL169,2)))+AX169)</f>
        <v>#DIV/0!</v>
      </c>
      <c r="BO169" s="151" t="e">
        <f>IF($AL169&lt;2,LOOKUP(CONCATENATE($D169,IF($E169&gt;=1000,$E169,CONCATENATE(0,$E169)),"02"),SilencerParams!$E$3:$E$98,SilencerParams!W$3:W$98)/(LOG10(2)-LOG10(0.0001))*(LOG10($AL169)-LOG10(0.0001)),(BG169-AY169)/(LOG10(IF(MROUND($AL169,2)&lt;=$AL169,MROUND($AL169,2)+2,MROUND($AL169,2)-2))-LOG10(MROUND($AL169,2)))*(LOG10($AL169)-LOG10(MROUND($AL169,2)))+AY169)</f>
        <v>#DIV/0!</v>
      </c>
      <c r="BP169" s="151" t="e">
        <f>IF($AL169&lt;2,LOOKUP(CONCATENATE($D169,IF($E169&gt;=1000,$E169,CONCATENATE(0,$E169)),"02"),SilencerParams!$E$3:$E$98,SilencerParams!X$3:X$98)/(LOG10(2)-LOG10(0.0001))*(LOG10($AL169)-LOG10(0.0001)),(BH169-AZ169)/(LOG10(IF(MROUND($AL169,2)&lt;=$AL169,MROUND($AL169,2)+2,MROUND($AL169,2)-2))-LOG10(MROUND($AL169,2)))*(LOG10($AL169)-LOG10(MROUND($AL169,2)))+AZ169)</f>
        <v>#DIV/0!</v>
      </c>
      <c r="BQ169" s="151" t="e">
        <f>IF($AL169&lt;2,LOOKUP(CONCATENATE($D169,IF($E169&gt;=1000,$E169,CONCATENATE(0,$E169)),"02"),SilencerParams!$E$3:$E$98,SilencerParams!Y$3:Y$98)/(LOG10(2)-LOG10(0.0001))*(LOG10($AL169)-LOG10(0.0001)),(BI169-BA169)/(LOG10(IF(MROUND($AL169,2)&lt;=$AL169,MROUND($AL169,2)+2,MROUND($AL169,2)-2))-LOG10(MROUND($AL169,2)))*(LOG10($AL169)-LOG10(MROUND($AL169,2)))+BA169)</f>
        <v>#DIV/0!</v>
      </c>
      <c r="BR169" s="151" t="e">
        <f>IF($AL169&lt;2,LOOKUP(CONCATENATE($D169,IF($E169&gt;=1000,$E169,CONCATENATE(0,$E169)),"02"),SilencerParams!$E$3:$E$98,SilencerParams!Z$3:Z$98)/(LOG10(2)-LOG10(0.0001))*(LOG10($AL169)-LOG10(0.0001)),(BJ169-BB169)/(LOG10(IF(MROUND($AL169,2)&lt;=$AL169,MROUND($AL169,2)+2,MROUND($AL169,2)-2))-LOG10(MROUND($AL169,2)))*(LOG10($AL169)-LOG10(MROUND($AL169,2)))+BB169)</f>
        <v>#DIV/0!</v>
      </c>
      <c r="BS169" s="24" t="e">
        <f t="shared" si="73"/>
        <v>#DIV/0!</v>
      </c>
      <c r="BT169" s="24" t="e">
        <f t="shared" si="74"/>
        <v>#DIV/0!</v>
      </c>
      <c r="BU169" s="24" t="e">
        <f t="shared" si="75"/>
        <v>#DIV/0!</v>
      </c>
      <c r="BV169" s="24" t="e">
        <f t="shared" si="76"/>
        <v>#DIV/0!</v>
      </c>
      <c r="BW169" s="24" t="e">
        <f t="shared" si="77"/>
        <v>#DIV/0!</v>
      </c>
      <c r="BX169" s="24" t="e">
        <f t="shared" si="78"/>
        <v>#DIV/0!</v>
      </c>
      <c r="BY169" s="24" t="e">
        <f t="shared" si="79"/>
        <v>#DIV/0!</v>
      </c>
      <c r="BZ169" s="24" t="e">
        <f t="shared" si="80"/>
        <v>#DIV/0!</v>
      </c>
      <c r="CA169" s="24" t="e">
        <f>10*LOG10(IF(BS169="",0,POWER(10,((BS169+'ModelParams Lw'!$O$4)/10))) +IF(BT169="",0,POWER(10,((BT169+'ModelParams Lw'!$P$4)/10))) +IF(BU169="",0,POWER(10,((BU169+'ModelParams Lw'!$Q$4)/10))) +IF(BV169="",0,POWER(10,((BV169+'ModelParams Lw'!$R$4)/10))) +IF(BW169="",0,POWER(10,((BW169+'ModelParams Lw'!$S$4)/10))) +IF(BX169="",0,POWER(10,((BX169+'ModelParams Lw'!$T$4)/10))) +IF(BY169="",0,POWER(10,((BY169+'ModelParams Lw'!$U$4)/10)))+IF(BZ169="",0,POWER(10,((BZ169+'ModelParams Lw'!$V$4)/10))))</f>
        <v>#DIV/0!</v>
      </c>
      <c r="CB169" s="24" t="e">
        <f t="shared" si="81"/>
        <v>#DIV/0!</v>
      </c>
      <c r="CC169" s="24" t="e">
        <f>(BS169-'ModelParams Lw'!O$10)/'ModelParams Lw'!O$11</f>
        <v>#DIV/0!</v>
      </c>
      <c r="CD169" s="24" t="e">
        <f>(BT169-'ModelParams Lw'!P$10)/'ModelParams Lw'!P$11</f>
        <v>#DIV/0!</v>
      </c>
      <c r="CE169" s="24" t="e">
        <f>(BU169-'ModelParams Lw'!Q$10)/'ModelParams Lw'!Q$11</f>
        <v>#DIV/0!</v>
      </c>
      <c r="CF169" s="24" t="e">
        <f>(BV169-'ModelParams Lw'!R$10)/'ModelParams Lw'!R$11</f>
        <v>#DIV/0!</v>
      </c>
      <c r="CG169" s="24" t="e">
        <f>(BW169-'ModelParams Lw'!S$10)/'ModelParams Lw'!S$11</f>
        <v>#DIV/0!</v>
      </c>
      <c r="CH169" s="24" t="e">
        <f>(BX169-'ModelParams Lw'!T$10)/'ModelParams Lw'!T$11</f>
        <v>#DIV/0!</v>
      </c>
      <c r="CI169" s="24" t="e">
        <f>(BY169-'ModelParams Lw'!U$10)/'ModelParams Lw'!U$11</f>
        <v>#DIV/0!</v>
      </c>
      <c r="CJ169" s="24" t="e">
        <f>(BZ169-'ModelParams Lw'!V$10)/'ModelParams Lw'!V$11</f>
        <v>#DIV/0!</v>
      </c>
      <c r="CK169" s="24">
        <f>IF(Calcul!$E174="SW",'ModelParams Lw'!C$18+'ModelParams Lw'!C$19*LOG(CK$3)+'ModelParams Lw'!C$20*(PI()/4*($D169/1000)^2),IF('ModelParams Lw'!C$21+'ModelParams Lw'!C$22*LOG(CK$3)+'ModelParams Lw'!C$23*(PI()/4*($D169/1000)^2)&lt;'ModelParams Lw'!C$18+'ModelParams Lw'!C$19*LOG(CK$3)+'ModelParams Lw'!C$20*(PI()/4*($D169/1000)^2),'ModelParams Lw'!C$18+'ModelParams Lw'!C$19*LOG(CK$3)+'ModelParams Lw'!C$20*(PI()/4*($D169/1000)^2),'ModelParams Lw'!C$21+'ModelParams Lw'!C$22*LOG(CK$3)+'ModelParams Lw'!C$23*(PI()/4*($D169/1000)^2)))</f>
        <v>31.246735224896717</v>
      </c>
      <c r="CL169" s="24">
        <f>IF(Calcul!$E174="SW",'ModelParams Lw'!D$18+'ModelParams Lw'!D$19*LOG(CL$3)+'ModelParams Lw'!D$20*(PI()/4*($D169/1000)^2),IF('ModelParams Lw'!D$21+'ModelParams Lw'!D$22*LOG(CL$3)+'ModelParams Lw'!D$23*(PI()/4*($D169/1000)^2)&lt;'ModelParams Lw'!D$18+'ModelParams Lw'!D$19*LOG(CL$3)+'ModelParams Lw'!D$20*(PI()/4*($D169/1000)^2),'ModelParams Lw'!D$18+'ModelParams Lw'!D$19*LOG(CL$3)+'ModelParams Lw'!D$20*(PI()/4*($D169/1000)^2),'ModelParams Lw'!D$21+'ModelParams Lw'!D$22*LOG(CL$3)+'ModelParams Lw'!D$23*(PI()/4*($D169/1000)^2)))</f>
        <v>39.203910379364636</v>
      </c>
      <c r="CM169" s="24">
        <f>IF(Calcul!$E174="SW",'ModelParams Lw'!E$18+'ModelParams Lw'!E$19*LOG(CM$3)+'ModelParams Lw'!E$20*(PI()/4*($D169/1000)^2),IF('ModelParams Lw'!E$21+'ModelParams Lw'!E$22*LOG(CM$3)+'ModelParams Lw'!E$23*(PI()/4*($D169/1000)^2)&lt;'ModelParams Lw'!E$18+'ModelParams Lw'!E$19*LOG(CM$3)+'ModelParams Lw'!E$20*(PI()/4*($D169/1000)^2),'ModelParams Lw'!E$18+'ModelParams Lw'!E$19*LOG(CM$3)+'ModelParams Lw'!E$20*(PI()/4*($D169/1000)^2),'ModelParams Lw'!E$21+'ModelParams Lw'!E$22*LOG(CM$3)+'ModelParams Lw'!E$23*(PI()/4*($D169/1000)^2)))</f>
        <v>38.761096154158118</v>
      </c>
      <c r="CN169" s="24">
        <f>IF(Calcul!$E174="SW",'ModelParams Lw'!F$18+'ModelParams Lw'!F$19*LOG(CN$3)+'ModelParams Lw'!F$20*(PI()/4*($D169/1000)^2),IF('ModelParams Lw'!F$21+'ModelParams Lw'!F$22*LOG(CN$3)+'ModelParams Lw'!F$23*(PI()/4*($D169/1000)^2)&lt;'ModelParams Lw'!F$18+'ModelParams Lw'!F$19*LOG(CN$3)+'ModelParams Lw'!F$20*(PI()/4*($D169/1000)^2),'ModelParams Lw'!F$18+'ModelParams Lw'!F$19*LOG(CN$3)+'ModelParams Lw'!F$20*(PI()/4*($D169/1000)^2),'ModelParams Lw'!F$21+'ModelParams Lw'!F$22*LOG(CN$3)+'ModelParams Lw'!F$23*(PI()/4*($D169/1000)^2)))</f>
        <v>42.457901012674256</v>
      </c>
      <c r="CO169" s="24">
        <f>IF(Calcul!$E174="SW",'ModelParams Lw'!G$18+'ModelParams Lw'!G$19*LOG(CO$3)+'ModelParams Lw'!G$20*(PI()/4*($D169/1000)^2),IF('ModelParams Lw'!G$21+'ModelParams Lw'!G$22*LOG(CO$3)+'ModelParams Lw'!G$23*(PI()/4*($D169/1000)^2)&lt;'ModelParams Lw'!G$18+'ModelParams Lw'!G$19*LOG(CO$3)+'ModelParams Lw'!G$20*(PI()/4*($D169/1000)^2),'ModelParams Lw'!G$18+'ModelParams Lw'!G$19*LOG(CO$3)+'ModelParams Lw'!G$20*(PI()/4*($D169/1000)^2),'ModelParams Lw'!G$21+'ModelParams Lw'!G$22*LOG(CO$3)+'ModelParams Lw'!G$23*(PI()/4*($D169/1000)^2)))</f>
        <v>39.983812335865188</v>
      </c>
      <c r="CP169" s="24">
        <f>IF(Calcul!$E174="SW",'ModelParams Lw'!H$18+'ModelParams Lw'!H$19*LOG(CP$3)+'ModelParams Lw'!H$20*(PI()/4*($D169/1000)^2),IF('ModelParams Lw'!H$21+'ModelParams Lw'!H$22*LOG(CP$3)+'ModelParams Lw'!H$23*(PI()/4*($D169/1000)^2)&lt;'ModelParams Lw'!H$18+'ModelParams Lw'!H$19*LOG(CP$3)+'ModelParams Lw'!H$20*(PI()/4*($D169/1000)^2),'ModelParams Lw'!H$18+'ModelParams Lw'!H$19*LOG(CP$3)+'ModelParams Lw'!H$20*(PI()/4*($D169/1000)^2),'ModelParams Lw'!H$21+'ModelParams Lw'!H$22*LOG(CP$3)+'ModelParams Lw'!H$23*(PI()/4*($D169/1000)^2)))</f>
        <v>40.306137042572608</v>
      </c>
      <c r="CQ169" s="24">
        <f>IF(Calcul!$E174="SW",'ModelParams Lw'!I$18+'ModelParams Lw'!I$19*LOG(CQ$3)+'ModelParams Lw'!I$20*(PI()/4*($D169/1000)^2),IF('ModelParams Lw'!I$21+'ModelParams Lw'!I$22*LOG(CQ$3)+'ModelParams Lw'!I$23*(PI()/4*($D169/1000)^2)&lt;'ModelParams Lw'!I$18+'ModelParams Lw'!I$19*LOG(CQ$3)+'ModelParams Lw'!I$20*(PI()/4*($D169/1000)^2),'ModelParams Lw'!I$18+'ModelParams Lw'!I$19*LOG(CQ$3)+'ModelParams Lw'!I$20*(PI()/4*($D169/1000)^2),'ModelParams Lw'!I$21+'ModelParams Lw'!I$22*LOG(CQ$3)+'ModelParams Lw'!I$23*(PI()/4*($D169/1000)^2)))</f>
        <v>35.604370798776131</v>
      </c>
      <c r="CR169" s="24">
        <f>IF(Calcul!$E174="SW",'ModelParams Lw'!J$18+'ModelParams Lw'!J$19*LOG(CR$3)+'ModelParams Lw'!J$20*(PI()/4*($D169/1000)^2),IF('ModelParams Lw'!J$21+'ModelParams Lw'!J$22*LOG(CR$3)+'ModelParams Lw'!J$23*(PI()/4*($D169/1000)^2)&lt;'ModelParams Lw'!J$18+'ModelParams Lw'!J$19*LOG(CR$3)+'ModelParams Lw'!J$20*(PI()/4*($D169/1000)^2),'ModelParams Lw'!J$18+'ModelParams Lw'!J$19*LOG(CR$3)+'ModelParams Lw'!J$20*(PI()/4*($D169/1000)^2),'ModelParams Lw'!J$21+'ModelParams Lw'!J$22*LOG(CR$3)+'ModelParams Lw'!J$23*(PI()/4*($D169/1000)^2)))</f>
        <v>26.405199060578074</v>
      </c>
      <c r="CS169" s="24" t="e">
        <f t="shared" si="58"/>
        <v>#DIV/0!</v>
      </c>
      <c r="CT169" s="24" t="e">
        <f t="shared" si="59"/>
        <v>#DIV/0!</v>
      </c>
      <c r="CU169" s="24" t="e">
        <f t="shared" si="60"/>
        <v>#DIV/0!</v>
      </c>
      <c r="CV169" s="24" t="e">
        <f t="shared" si="61"/>
        <v>#DIV/0!</v>
      </c>
      <c r="CW169" s="24" t="e">
        <f t="shared" si="62"/>
        <v>#DIV/0!</v>
      </c>
      <c r="CX169" s="24" t="e">
        <f t="shared" si="63"/>
        <v>#DIV/0!</v>
      </c>
      <c r="CY169" s="24" t="e">
        <f t="shared" si="64"/>
        <v>#DIV/0!</v>
      </c>
      <c r="CZ169" s="24" t="e">
        <f t="shared" si="65"/>
        <v>#DIV/0!</v>
      </c>
      <c r="DA169" s="24" t="e">
        <f>10*LOG10(IF(CS169="",0,POWER(10,((CS169+'ModelParams Lw'!$O$4)/10))) +IF(CT169="",0,POWER(10,((CT169+'ModelParams Lw'!$P$4)/10))) +IF(CU169="",0,POWER(10,((CU169+'ModelParams Lw'!$Q$4)/10))) +IF(CV169="",0,POWER(10,((CV169+'ModelParams Lw'!$R$4)/10))) +IF(CW169="",0,POWER(10,((CW169+'ModelParams Lw'!$S$4)/10))) +IF(CX169="",0,POWER(10,((CX169+'ModelParams Lw'!$T$4)/10))) +IF(CY169="",0,POWER(10,((CY169+'ModelParams Lw'!$U$4)/10)))+IF(CZ169="",0,POWER(10,((CZ169+'ModelParams Lw'!$V$4)/10))))</f>
        <v>#DIV/0!</v>
      </c>
      <c r="DB169" s="24" t="e">
        <f t="shared" si="82"/>
        <v>#DIV/0!</v>
      </c>
      <c r="DC169" s="24" t="e">
        <f>(CS169-'ModelParams Lw'!$O$10)/'ModelParams Lw'!$O$11</f>
        <v>#DIV/0!</v>
      </c>
      <c r="DD169" s="24" t="e">
        <f>(CT169-'ModelParams Lw'!$P$10)/'ModelParams Lw'!$P$11</f>
        <v>#DIV/0!</v>
      </c>
      <c r="DE169" s="24" t="e">
        <f>(CU169-'ModelParams Lw'!$Q$10)/'ModelParams Lw'!$Q$11</f>
        <v>#DIV/0!</v>
      </c>
      <c r="DF169" s="24" t="e">
        <f>(CV169-'ModelParams Lw'!$R$10)/'ModelParams Lw'!$R$11</f>
        <v>#DIV/0!</v>
      </c>
      <c r="DG169" s="24" t="e">
        <f>(CW169-'ModelParams Lw'!$S$10)/'ModelParams Lw'!$S$11</f>
        <v>#DIV/0!</v>
      </c>
      <c r="DH169" s="24" t="e">
        <f>(CX169-'ModelParams Lw'!$T$10)/'ModelParams Lw'!$T$11</f>
        <v>#DIV/0!</v>
      </c>
      <c r="DI169" s="24" t="e">
        <f>(CY169-'ModelParams Lw'!$U$10)/'ModelParams Lw'!$U$11</f>
        <v>#DIV/0!</v>
      </c>
      <c r="DJ169" s="24" t="e">
        <f>(CZ169-'ModelParams Lw'!$V$10)/'ModelParams Lw'!$V$11</f>
        <v>#DIV/0!</v>
      </c>
    </row>
    <row r="170" spans="1:114">
      <c r="A170" s="12">
        <f>Calcul!B172</f>
        <v>0</v>
      </c>
      <c r="B170" s="12">
        <f t="shared" si="66"/>
        <v>0</v>
      </c>
      <c r="C170" s="12">
        <f>Calcul!C172</f>
        <v>0</v>
      </c>
      <c r="D170" s="12">
        <f>Calcul!D175</f>
        <v>0</v>
      </c>
      <c r="E170" s="12">
        <f t="shared" si="67"/>
        <v>400</v>
      </c>
      <c r="F170" s="12">
        <f t="shared" si="68"/>
        <v>900</v>
      </c>
      <c r="G170" s="12" t="e">
        <f t="shared" si="69"/>
        <v>#DIV/0!</v>
      </c>
      <c r="H170" s="24" t="e">
        <f t="shared" si="70"/>
        <v>#DIV/0!</v>
      </c>
      <c r="I170" s="24">
        <f>'ModelParams Lw'!$B$6*EXP('ModelParams Lw'!$C$6*D170)</f>
        <v>-0.98585217513044054</v>
      </c>
      <c r="J170" s="24">
        <f>'ModelParams Lw'!$B$7*D170^2+'ModelParams Lw'!$C$7*D170+'ModelParams Lw'!$D$7</f>
        <v>-7.1</v>
      </c>
      <c r="K170" s="24">
        <f>'ModelParams Lw'!$B$8*D170^2+'ModelParams Lw'!$C$8*D170+'ModelParams Lw'!$D$8</f>
        <v>46.485999999999997</v>
      </c>
      <c r="L170" s="21" t="e">
        <f t="shared" si="83"/>
        <v>#DIV/0!</v>
      </c>
      <c r="M170" s="21" t="e">
        <f t="shared" si="84"/>
        <v>#DIV/0!</v>
      </c>
      <c r="N170" s="21" t="e">
        <f t="shared" si="84"/>
        <v>#DIV/0!</v>
      </c>
      <c r="O170" s="21" t="e">
        <f t="shared" si="84"/>
        <v>#DIV/0!</v>
      </c>
      <c r="P170" s="21" t="e">
        <f t="shared" si="84"/>
        <v>#DIV/0!</v>
      </c>
      <c r="Q170" s="21" t="e">
        <f t="shared" si="84"/>
        <v>#DIV/0!</v>
      </c>
      <c r="R170" s="21" t="e">
        <f t="shared" si="84"/>
        <v>#DIV/0!</v>
      </c>
      <c r="S170" s="21" t="e">
        <f t="shared" si="84"/>
        <v>#DIV/0!</v>
      </c>
      <c r="T170" s="24" t="e">
        <f>'ModelParams Lw'!$B$3+'ModelParams Lw'!$B$4*LOG10($B170/3600/(PI()/4*($D170/1000)^2))+'ModelParams Lw'!$B$5*LOG10(2*$H170/(1.2*($B170/3600/(PI()/4*($D170/1000)^2))^2))+10*LOG10($D170/1000)+L170</f>
        <v>#DIV/0!</v>
      </c>
      <c r="U170" s="24" t="e">
        <f>'ModelParams Lw'!$B$3+'ModelParams Lw'!$B$4*LOG10($B170/3600/(PI()/4*($D170/1000)^2))+'ModelParams Lw'!$B$5*LOG10(2*$H170/(1.2*($B170/3600/(PI()/4*($D170/1000)^2))^2))+10*LOG10($D170/1000)+M170</f>
        <v>#DIV/0!</v>
      </c>
      <c r="V170" s="24" t="e">
        <f>'ModelParams Lw'!$B$3+'ModelParams Lw'!$B$4*LOG10($B170/3600/(PI()/4*($D170/1000)^2))+'ModelParams Lw'!$B$5*LOG10(2*$H170/(1.2*($B170/3600/(PI()/4*($D170/1000)^2))^2))+10*LOG10($D170/1000)+N170</f>
        <v>#DIV/0!</v>
      </c>
      <c r="W170" s="24" t="e">
        <f>'ModelParams Lw'!$B$3+'ModelParams Lw'!$B$4*LOG10($B170/3600/(PI()/4*($D170/1000)^2))+'ModelParams Lw'!$B$5*LOG10(2*$H170/(1.2*($B170/3600/(PI()/4*($D170/1000)^2))^2))+10*LOG10($D170/1000)+O170</f>
        <v>#DIV/0!</v>
      </c>
      <c r="X170" s="24" t="e">
        <f>'ModelParams Lw'!$B$3+'ModelParams Lw'!$B$4*LOG10($B170/3600/(PI()/4*($D170/1000)^2))+'ModelParams Lw'!$B$5*LOG10(2*$H170/(1.2*($B170/3600/(PI()/4*($D170/1000)^2))^2))+10*LOG10($D170/1000)+P170</f>
        <v>#DIV/0!</v>
      </c>
      <c r="Y170" s="24" t="e">
        <f>'ModelParams Lw'!$B$3+'ModelParams Lw'!$B$4*LOG10($B170/3600/(PI()/4*($D170/1000)^2))+'ModelParams Lw'!$B$5*LOG10(2*$H170/(1.2*($B170/3600/(PI()/4*($D170/1000)^2))^2))+10*LOG10($D170/1000)+Q170</f>
        <v>#DIV/0!</v>
      </c>
      <c r="Z170" s="24" t="e">
        <f>'ModelParams Lw'!$B$3+'ModelParams Lw'!$B$4*LOG10($B170/3600/(PI()/4*($D170/1000)^2))+'ModelParams Lw'!$B$5*LOG10(2*$H170/(1.2*($B170/3600/(PI()/4*($D170/1000)^2))^2))+10*LOG10($D170/1000)+R170</f>
        <v>#DIV/0!</v>
      </c>
      <c r="AA170" s="24" t="e">
        <f>'ModelParams Lw'!$B$3+'ModelParams Lw'!$B$4*LOG10($B170/3600/(PI()/4*($D170/1000)^2))+'ModelParams Lw'!$B$5*LOG10(2*$H170/(1.2*($B170/3600/(PI()/4*($D170/1000)^2))^2))+10*LOG10($D170/1000)+S170</f>
        <v>#DIV/0!</v>
      </c>
      <c r="AB170" s="24" t="e">
        <f>10*LOG10(IF(T170="",0,POWER(10,((T170+'ModelParams Lw'!$O$4)/10))) +IF(U170="",0,POWER(10,((U170+'ModelParams Lw'!$P$4)/10))) +IF(V170="",0,POWER(10,((V170+'ModelParams Lw'!$Q$4)/10))) +IF(W170="",0,POWER(10,((W170+'ModelParams Lw'!$R$4)/10))) +IF(X170="",0,POWER(10,((X170+'ModelParams Lw'!$S$4)/10))) +IF(Y170="",0,POWER(10,((Y170+'ModelParams Lw'!$T$4)/10))) +IF(Z170="",0,POWER(10,((Z170+'ModelParams Lw'!$U$4)/10)))+IF(AA170="",0,POWER(10,((AA170+'ModelParams Lw'!$V$4)/10))))</f>
        <v>#DIV/0!</v>
      </c>
      <c r="AC170" s="24" t="e">
        <f t="shared" si="71"/>
        <v>#DIV/0!</v>
      </c>
      <c r="AD170" s="24" t="e">
        <f>(T170-'ModelParams Lw'!O$10)/'ModelParams Lw'!O$11</f>
        <v>#DIV/0!</v>
      </c>
      <c r="AE170" s="24" t="e">
        <f>(U170-'ModelParams Lw'!P$10)/'ModelParams Lw'!P$11</f>
        <v>#DIV/0!</v>
      </c>
      <c r="AF170" s="24" t="e">
        <f>(V170-'ModelParams Lw'!Q$10)/'ModelParams Lw'!Q$11</f>
        <v>#DIV/0!</v>
      </c>
      <c r="AG170" s="24" t="e">
        <f>(W170-'ModelParams Lw'!R$10)/'ModelParams Lw'!R$11</f>
        <v>#DIV/0!</v>
      </c>
      <c r="AH170" s="24" t="e">
        <f>(X170-'ModelParams Lw'!S$10)/'ModelParams Lw'!S$11</f>
        <v>#DIV/0!</v>
      </c>
      <c r="AI170" s="24" t="e">
        <f>(Y170-'ModelParams Lw'!T$10)/'ModelParams Lw'!T$11</f>
        <v>#DIV/0!</v>
      </c>
      <c r="AJ170" s="24" t="e">
        <f>(Z170-'ModelParams Lw'!U$10)/'ModelParams Lw'!U$11</f>
        <v>#DIV/0!</v>
      </c>
      <c r="AK170" s="24" t="e">
        <f>(AA170-'ModelParams Lw'!V$10)/'ModelParams Lw'!V$11</f>
        <v>#DIV/0!</v>
      </c>
      <c r="AL170" s="24" t="e">
        <f t="shared" si="72"/>
        <v>#DIV/0!</v>
      </c>
      <c r="AM170" s="24" t="e">
        <f>LOOKUP($G170,SilencerParams!$E$3:$E$98,SilencerParams!K$3:K$98)</f>
        <v>#DIV/0!</v>
      </c>
      <c r="AN170" s="24" t="e">
        <f>LOOKUP($G170,SilencerParams!$E$3:$E$98,SilencerParams!L$3:L$98)</f>
        <v>#DIV/0!</v>
      </c>
      <c r="AO170" s="24" t="e">
        <f>LOOKUP($G170,SilencerParams!$E$3:$E$98,SilencerParams!M$3:M$98)</f>
        <v>#DIV/0!</v>
      </c>
      <c r="AP170" s="24" t="e">
        <f>LOOKUP($G170,SilencerParams!$E$3:$E$98,SilencerParams!N$3:N$98)</f>
        <v>#DIV/0!</v>
      </c>
      <c r="AQ170" s="24" t="e">
        <f>LOOKUP($G170,SilencerParams!$E$3:$E$98,SilencerParams!O$3:O$98)</f>
        <v>#DIV/0!</v>
      </c>
      <c r="AR170" s="24" t="e">
        <f>LOOKUP($G170,SilencerParams!$E$3:$E$98,SilencerParams!P$3:P$98)</f>
        <v>#DIV/0!</v>
      </c>
      <c r="AS170" s="24" t="e">
        <f>LOOKUP($G170,SilencerParams!$E$3:$E$98,SilencerParams!Q$3:Q$98)</f>
        <v>#DIV/0!</v>
      </c>
      <c r="AT170" s="24" t="e">
        <f>LOOKUP($G170,SilencerParams!$E$3:$E$98,SilencerParams!R$3:R$98)</f>
        <v>#DIV/0!</v>
      </c>
      <c r="AU170" s="151" t="e">
        <f>LOOKUP($G170,SilencerParams!$E$3:$E$98,SilencerParams!S$3:S$98)</f>
        <v>#DIV/0!</v>
      </c>
      <c r="AV170" s="151" t="e">
        <f>LOOKUP($G170,SilencerParams!$E$3:$E$98,SilencerParams!T$3:T$98)</f>
        <v>#DIV/0!</v>
      </c>
      <c r="AW170" s="151" t="e">
        <f>LOOKUP($G170,SilencerParams!$E$3:$E$98,SilencerParams!U$3:U$98)</f>
        <v>#DIV/0!</v>
      </c>
      <c r="AX170" s="151" t="e">
        <f>LOOKUP($G170,SilencerParams!$E$3:$E$98,SilencerParams!V$3:V$98)</f>
        <v>#DIV/0!</v>
      </c>
      <c r="AY170" s="151" t="e">
        <f>LOOKUP($G170,SilencerParams!$E$3:$E$98,SilencerParams!W$3:W$98)</f>
        <v>#DIV/0!</v>
      </c>
      <c r="AZ170" s="151" t="e">
        <f>LOOKUP($G170,SilencerParams!$E$3:$E$98,SilencerParams!X$3:X$98)</f>
        <v>#DIV/0!</v>
      </c>
      <c r="BA170" s="151" t="e">
        <f>LOOKUP($G170,SilencerParams!$E$3:$E$98,SilencerParams!Y$3:Y$98)</f>
        <v>#DIV/0!</v>
      </c>
      <c r="BB170" s="151" t="e">
        <f>LOOKUP($G170,SilencerParams!$E$3:$E$98,SilencerParams!Z$3:Z$98)</f>
        <v>#DIV/0!</v>
      </c>
      <c r="BC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S$3:S$98)</f>
        <v>#DIV/0!</v>
      </c>
      <c r="BD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T$3:T$98)</f>
        <v>#DIV/0!</v>
      </c>
      <c r="BE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U$3:U$98)</f>
        <v>#DIV/0!</v>
      </c>
      <c r="BF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V$3:V$98)</f>
        <v>#DIV/0!</v>
      </c>
      <c r="BG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W$3:W$98)</f>
        <v>#DIV/0!</v>
      </c>
      <c r="BH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X$3:X$98)</f>
        <v>#DIV/0!</v>
      </c>
      <c r="BI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Y$3:Y$98)</f>
        <v>#DIV/0!</v>
      </c>
      <c r="BJ170" s="151" t="e">
        <f>LOOKUP(IF(MROUND($AL170,2)&lt;=$AL170,CONCATENATE($D170,IF($F170&gt;=1000,$F170,CONCATENATE(0,$F170)),CONCATENATE(0,MROUND($AL170,2)+2)),CONCATENATE($D170,IF($F170&gt;=1000,$F170,CONCATENATE(0,$F170)),CONCATENATE(0,MROUND($AL170,2)-2))),SilencerParams!$E$3:$E$98,SilencerParams!Z$3:Z$98)</f>
        <v>#DIV/0!</v>
      </c>
      <c r="BK170" s="151" t="e">
        <f>IF($AL170&lt;2,LOOKUP(CONCATENATE($D170,IF($E170&gt;=1000,$E170,CONCATENATE(0,$E170)),"02"),SilencerParams!$E$3:$E$98,SilencerParams!S$3:S$98)/(LOG10(2)-LOG10(0.0001))*(LOG10($AL170)-LOG10(0.0001)),(BC170-AU170)/(LOG10(IF(MROUND($AL170,2)&lt;=$AL170,MROUND($AL170,2)+2,MROUND($AL170,2)-2))-LOG10(MROUND($AL170,2)))*(LOG10($AL170)-LOG10(MROUND($AL170,2)))+AU170)</f>
        <v>#DIV/0!</v>
      </c>
      <c r="BL170" s="151" t="e">
        <f>IF($AL170&lt;2,LOOKUP(CONCATENATE($D170,IF($E170&gt;=1000,$E170,CONCATENATE(0,$E170)),"02"),SilencerParams!$E$3:$E$98,SilencerParams!T$3:T$98)/(LOG10(2)-LOG10(0.0001))*(LOG10($AL170)-LOG10(0.0001)),(BD170-AV170)/(LOG10(IF(MROUND($AL170,2)&lt;=$AL170,MROUND($AL170,2)+2,MROUND($AL170,2)-2))-LOG10(MROUND($AL170,2)))*(LOG10($AL170)-LOG10(MROUND($AL170,2)))+AV170)</f>
        <v>#DIV/0!</v>
      </c>
      <c r="BM170" s="151" t="e">
        <f>IF($AL170&lt;2,LOOKUP(CONCATENATE($D170,IF($E170&gt;=1000,$E170,CONCATENATE(0,$E170)),"02"),SilencerParams!$E$3:$E$98,SilencerParams!U$3:U$98)/(LOG10(2)-LOG10(0.0001))*(LOG10($AL170)-LOG10(0.0001)),(BE170-AW170)/(LOG10(IF(MROUND($AL170,2)&lt;=$AL170,MROUND($AL170,2)+2,MROUND($AL170,2)-2))-LOG10(MROUND($AL170,2)))*(LOG10($AL170)-LOG10(MROUND($AL170,2)))+AW170)</f>
        <v>#DIV/0!</v>
      </c>
      <c r="BN170" s="151" t="e">
        <f>IF($AL170&lt;2,LOOKUP(CONCATENATE($D170,IF($E170&gt;=1000,$E170,CONCATENATE(0,$E170)),"02"),SilencerParams!$E$3:$E$98,SilencerParams!V$3:V$98)/(LOG10(2)-LOG10(0.0001))*(LOG10($AL170)-LOG10(0.0001)),(BF170-AX170)/(LOG10(IF(MROUND($AL170,2)&lt;=$AL170,MROUND($AL170,2)+2,MROUND($AL170,2)-2))-LOG10(MROUND($AL170,2)))*(LOG10($AL170)-LOG10(MROUND($AL170,2)))+AX170)</f>
        <v>#DIV/0!</v>
      </c>
      <c r="BO170" s="151" t="e">
        <f>IF($AL170&lt;2,LOOKUP(CONCATENATE($D170,IF($E170&gt;=1000,$E170,CONCATENATE(0,$E170)),"02"),SilencerParams!$E$3:$E$98,SilencerParams!W$3:W$98)/(LOG10(2)-LOG10(0.0001))*(LOG10($AL170)-LOG10(0.0001)),(BG170-AY170)/(LOG10(IF(MROUND($AL170,2)&lt;=$AL170,MROUND($AL170,2)+2,MROUND($AL170,2)-2))-LOG10(MROUND($AL170,2)))*(LOG10($AL170)-LOG10(MROUND($AL170,2)))+AY170)</f>
        <v>#DIV/0!</v>
      </c>
      <c r="BP170" s="151" t="e">
        <f>IF($AL170&lt;2,LOOKUP(CONCATENATE($D170,IF($E170&gt;=1000,$E170,CONCATENATE(0,$E170)),"02"),SilencerParams!$E$3:$E$98,SilencerParams!X$3:X$98)/(LOG10(2)-LOG10(0.0001))*(LOG10($AL170)-LOG10(0.0001)),(BH170-AZ170)/(LOG10(IF(MROUND($AL170,2)&lt;=$AL170,MROUND($AL170,2)+2,MROUND($AL170,2)-2))-LOG10(MROUND($AL170,2)))*(LOG10($AL170)-LOG10(MROUND($AL170,2)))+AZ170)</f>
        <v>#DIV/0!</v>
      </c>
      <c r="BQ170" s="151" t="e">
        <f>IF($AL170&lt;2,LOOKUP(CONCATENATE($D170,IF($E170&gt;=1000,$E170,CONCATENATE(0,$E170)),"02"),SilencerParams!$E$3:$E$98,SilencerParams!Y$3:Y$98)/(LOG10(2)-LOG10(0.0001))*(LOG10($AL170)-LOG10(0.0001)),(BI170-BA170)/(LOG10(IF(MROUND($AL170,2)&lt;=$AL170,MROUND($AL170,2)+2,MROUND($AL170,2)-2))-LOG10(MROUND($AL170,2)))*(LOG10($AL170)-LOG10(MROUND($AL170,2)))+BA170)</f>
        <v>#DIV/0!</v>
      </c>
      <c r="BR170" s="151" t="e">
        <f>IF($AL170&lt;2,LOOKUP(CONCATENATE($D170,IF($E170&gt;=1000,$E170,CONCATENATE(0,$E170)),"02"),SilencerParams!$E$3:$E$98,SilencerParams!Z$3:Z$98)/(LOG10(2)-LOG10(0.0001))*(LOG10($AL170)-LOG10(0.0001)),(BJ170-BB170)/(LOG10(IF(MROUND($AL170,2)&lt;=$AL170,MROUND($AL170,2)+2,MROUND($AL170,2)-2))-LOG10(MROUND($AL170,2)))*(LOG10($AL170)-LOG10(MROUND($AL170,2)))+BB170)</f>
        <v>#DIV/0!</v>
      </c>
      <c r="BS170" s="24" t="e">
        <f t="shared" si="73"/>
        <v>#DIV/0!</v>
      </c>
      <c r="BT170" s="24" t="e">
        <f t="shared" si="74"/>
        <v>#DIV/0!</v>
      </c>
      <c r="BU170" s="24" t="e">
        <f t="shared" si="75"/>
        <v>#DIV/0!</v>
      </c>
      <c r="BV170" s="24" t="e">
        <f t="shared" si="76"/>
        <v>#DIV/0!</v>
      </c>
      <c r="BW170" s="24" t="e">
        <f t="shared" si="77"/>
        <v>#DIV/0!</v>
      </c>
      <c r="BX170" s="24" t="e">
        <f t="shared" si="78"/>
        <v>#DIV/0!</v>
      </c>
      <c r="BY170" s="24" t="e">
        <f t="shared" si="79"/>
        <v>#DIV/0!</v>
      </c>
      <c r="BZ170" s="24" t="e">
        <f t="shared" si="80"/>
        <v>#DIV/0!</v>
      </c>
      <c r="CA170" s="24" t="e">
        <f>10*LOG10(IF(BS170="",0,POWER(10,((BS170+'ModelParams Lw'!$O$4)/10))) +IF(BT170="",0,POWER(10,((BT170+'ModelParams Lw'!$P$4)/10))) +IF(BU170="",0,POWER(10,((BU170+'ModelParams Lw'!$Q$4)/10))) +IF(BV170="",0,POWER(10,((BV170+'ModelParams Lw'!$R$4)/10))) +IF(BW170="",0,POWER(10,((BW170+'ModelParams Lw'!$S$4)/10))) +IF(BX170="",0,POWER(10,((BX170+'ModelParams Lw'!$T$4)/10))) +IF(BY170="",0,POWER(10,((BY170+'ModelParams Lw'!$U$4)/10)))+IF(BZ170="",0,POWER(10,((BZ170+'ModelParams Lw'!$V$4)/10))))</f>
        <v>#DIV/0!</v>
      </c>
      <c r="CB170" s="24" t="e">
        <f t="shared" si="81"/>
        <v>#DIV/0!</v>
      </c>
      <c r="CC170" s="24" t="e">
        <f>(BS170-'ModelParams Lw'!O$10)/'ModelParams Lw'!O$11</f>
        <v>#DIV/0!</v>
      </c>
      <c r="CD170" s="24" t="e">
        <f>(BT170-'ModelParams Lw'!P$10)/'ModelParams Lw'!P$11</f>
        <v>#DIV/0!</v>
      </c>
      <c r="CE170" s="24" t="e">
        <f>(BU170-'ModelParams Lw'!Q$10)/'ModelParams Lw'!Q$11</f>
        <v>#DIV/0!</v>
      </c>
      <c r="CF170" s="24" t="e">
        <f>(BV170-'ModelParams Lw'!R$10)/'ModelParams Lw'!R$11</f>
        <v>#DIV/0!</v>
      </c>
      <c r="CG170" s="24" t="e">
        <f>(BW170-'ModelParams Lw'!S$10)/'ModelParams Lw'!S$11</f>
        <v>#DIV/0!</v>
      </c>
      <c r="CH170" s="24" t="e">
        <f>(BX170-'ModelParams Lw'!T$10)/'ModelParams Lw'!T$11</f>
        <v>#DIV/0!</v>
      </c>
      <c r="CI170" s="24" t="e">
        <f>(BY170-'ModelParams Lw'!U$10)/'ModelParams Lw'!U$11</f>
        <v>#DIV/0!</v>
      </c>
      <c r="CJ170" s="24" t="e">
        <f>(BZ170-'ModelParams Lw'!V$10)/'ModelParams Lw'!V$11</f>
        <v>#DIV/0!</v>
      </c>
      <c r="CK170" s="24">
        <f>IF(Calcul!$E175="SW",'ModelParams Lw'!C$18+'ModelParams Lw'!C$19*LOG(CK$3)+'ModelParams Lw'!C$20*(PI()/4*($D170/1000)^2),IF('ModelParams Lw'!C$21+'ModelParams Lw'!C$22*LOG(CK$3)+'ModelParams Lw'!C$23*(PI()/4*($D170/1000)^2)&lt;'ModelParams Lw'!C$18+'ModelParams Lw'!C$19*LOG(CK$3)+'ModelParams Lw'!C$20*(PI()/4*($D170/1000)^2),'ModelParams Lw'!C$18+'ModelParams Lw'!C$19*LOG(CK$3)+'ModelParams Lw'!C$20*(PI()/4*($D170/1000)^2),'ModelParams Lw'!C$21+'ModelParams Lw'!C$22*LOG(CK$3)+'ModelParams Lw'!C$23*(PI()/4*($D170/1000)^2)))</f>
        <v>31.246735224896717</v>
      </c>
      <c r="CL170" s="24">
        <f>IF(Calcul!$E175="SW",'ModelParams Lw'!D$18+'ModelParams Lw'!D$19*LOG(CL$3)+'ModelParams Lw'!D$20*(PI()/4*($D170/1000)^2),IF('ModelParams Lw'!D$21+'ModelParams Lw'!D$22*LOG(CL$3)+'ModelParams Lw'!D$23*(PI()/4*($D170/1000)^2)&lt;'ModelParams Lw'!D$18+'ModelParams Lw'!D$19*LOG(CL$3)+'ModelParams Lw'!D$20*(PI()/4*($D170/1000)^2),'ModelParams Lw'!D$18+'ModelParams Lw'!D$19*LOG(CL$3)+'ModelParams Lw'!D$20*(PI()/4*($D170/1000)^2),'ModelParams Lw'!D$21+'ModelParams Lw'!D$22*LOG(CL$3)+'ModelParams Lw'!D$23*(PI()/4*($D170/1000)^2)))</f>
        <v>39.203910379364636</v>
      </c>
      <c r="CM170" s="24">
        <f>IF(Calcul!$E175="SW",'ModelParams Lw'!E$18+'ModelParams Lw'!E$19*LOG(CM$3)+'ModelParams Lw'!E$20*(PI()/4*($D170/1000)^2),IF('ModelParams Lw'!E$21+'ModelParams Lw'!E$22*LOG(CM$3)+'ModelParams Lw'!E$23*(PI()/4*($D170/1000)^2)&lt;'ModelParams Lw'!E$18+'ModelParams Lw'!E$19*LOG(CM$3)+'ModelParams Lw'!E$20*(PI()/4*($D170/1000)^2),'ModelParams Lw'!E$18+'ModelParams Lw'!E$19*LOG(CM$3)+'ModelParams Lw'!E$20*(PI()/4*($D170/1000)^2),'ModelParams Lw'!E$21+'ModelParams Lw'!E$22*LOG(CM$3)+'ModelParams Lw'!E$23*(PI()/4*($D170/1000)^2)))</f>
        <v>38.761096154158118</v>
      </c>
      <c r="CN170" s="24">
        <f>IF(Calcul!$E175="SW",'ModelParams Lw'!F$18+'ModelParams Lw'!F$19*LOG(CN$3)+'ModelParams Lw'!F$20*(PI()/4*($D170/1000)^2),IF('ModelParams Lw'!F$21+'ModelParams Lw'!F$22*LOG(CN$3)+'ModelParams Lw'!F$23*(PI()/4*($D170/1000)^2)&lt;'ModelParams Lw'!F$18+'ModelParams Lw'!F$19*LOG(CN$3)+'ModelParams Lw'!F$20*(PI()/4*($D170/1000)^2),'ModelParams Lw'!F$18+'ModelParams Lw'!F$19*LOG(CN$3)+'ModelParams Lw'!F$20*(PI()/4*($D170/1000)^2),'ModelParams Lw'!F$21+'ModelParams Lw'!F$22*LOG(CN$3)+'ModelParams Lw'!F$23*(PI()/4*($D170/1000)^2)))</f>
        <v>42.457901012674256</v>
      </c>
      <c r="CO170" s="24">
        <f>IF(Calcul!$E175="SW",'ModelParams Lw'!G$18+'ModelParams Lw'!G$19*LOG(CO$3)+'ModelParams Lw'!G$20*(PI()/4*($D170/1000)^2),IF('ModelParams Lw'!G$21+'ModelParams Lw'!G$22*LOG(CO$3)+'ModelParams Lw'!G$23*(PI()/4*($D170/1000)^2)&lt;'ModelParams Lw'!G$18+'ModelParams Lw'!G$19*LOG(CO$3)+'ModelParams Lw'!G$20*(PI()/4*($D170/1000)^2),'ModelParams Lw'!G$18+'ModelParams Lw'!G$19*LOG(CO$3)+'ModelParams Lw'!G$20*(PI()/4*($D170/1000)^2),'ModelParams Lw'!G$21+'ModelParams Lw'!G$22*LOG(CO$3)+'ModelParams Lw'!G$23*(PI()/4*($D170/1000)^2)))</f>
        <v>39.983812335865188</v>
      </c>
      <c r="CP170" s="24">
        <f>IF(Calcul!$E175="SW",'ModelParams Lw'!H$18+'ModelParams Lw'!H$19*LOG(CP$3)+'ModelParams Lw'!H$20*(PI()/4*($D170/1000)^2),IF('ModelParams Lw'!H$21+'ModelParams Lw'!H$22*LOG(CP$3)+'ModelParams Lw'!H$23*(PI()/4*($D170/1000)^2)&lt;'ModelParams Lw'!H$18+'ModelParams Lw'!H$19*LOG(CP$3)+'ModelParams Lw'!H$20*(PI()/4*($D170/1000)^2),'ModelParams Lw'!H$18+'ModelParams Lw'!H$19*LOG(CP$3)+'ModelParams Lw'!H$20*(PI()/4*($D170/1000)^2),'ModelParams Lw'!H$21+'ModelParams Lw'!H$22*LOG(CP$3)+'ModelParams Lw'!H$23*(PI()/4*($D170/1000)^2)))</f>
        <v>40.306137042572608</v>
      </c>
      <c r="CQ170" s="24">
        <f>IF(Calcul!$E175="SW",'ModelParams Lw'!I$18+'ModelParams Lw'!I$19*LOG(CQ$3)+'ModelParams Lw'!I$20*(PI()/4*($D170/1000)^2),IF('ModelParams Lw'!I$21+'ModelParams Lw'!I$22*LOG(CQ$3)+'ModelParams Lw'!I$23*(PI()/4*($D170/1000)^2)&lt;'ModelParams Lw'!I$18+'ModelParams Lw'!I$19*LOG(CQ$3)+'ModelParams Lw'!I$20*(PI()/4*($D170/1000)^2),'ModelParams Lw'!I$18+'ModelParams Lw'!I$19*LOG(CQ$3)+'ModelParams Lw'!I$20*(PI()/4*($D170/1000)^2),'ModelParams Lw'!I$21+'ModelParams Lw'!I$22*LOG(CQ$3)+'ModelParams Lw'!I$23*(PI()/4*($D170/1000)^2)))</f>
        <v>35.604370798776131</v>
      </c>
      <c r="CR170" s="24">
        <f>IF(Calcul!$E175="SW",'ModelParams Lw'!J$18+'ModelParams Lw'!J$19*LOG(CR$3)+'ModelParams Lw'!J$20*(PI()/4*($D170/1000)^2),IF('ModelParams Lw'!J$21+'ModelParams Lw'!J$22*LOG(CR$3)+'ModelParams Lw'!J$23*(PI()/4*($D170/1000)^2)&lt;'ModelParams Lw'!J$18+'ModelParams Lw'!J$19*LOG(CR$3)+'ModelParams Lw'!J$20*(PI()/4*($D170/1000)^2),'ModelParams Lw'!J$18+'ModelParams Lw'!J$19*LOG(CR$3)+'ModelParams Lw'!J$20*(PI()/4*($D170/1000)^2),'ModelParams Lw'!J$21+'ModelParams Lw'!J$22*LOG(CR$3)+'ModelParams Lw'!J$23*(PI()/4*($D170/1000)^2)))</f>
        <v>26.405199060578074</v>
      </c>
      <c r="CS170" s="24" t="e">
        <f t="shared" si="58"/>
        <v>#DIV/0!</v>
      </c>
      <c r="CT170" s="24" t="e">
        <f t="shared" si="59"/>
        <v>#DIV/0!</v>
      </c>
      <c r="CU170" s="24" t="e">
        <f t="shared" si="60"/>
        <v>#DIV/0!</v>
      </c>
      <c r="CV170" s="24" t="e">
        <f t="shared" si="61"/>
        <v>#DIV/0!</v>
      </c>
      <c r="CW170" s="24" t="e">
        <f t="shared" si="62"/>
        <v>#DIV/0!</v>
      </c>
      <c r="CX170" s="24" t="e">
        <f t="shared" si="63"/>
        <v>#DIV/0!</v>
      </c>
      <c r="CY170" s="24" t="e">
        <f t="shared" si="64"/>
        <v>#DIV/0!</v>
      </c>
      <c r="CZ170" s="24" t="e">
        <f t="shared" si="65"/>
        <v>#DIV/0!</v>
      </c>
      <c r="DA170" s="24" t="e">
        <f>10*LOG10(IF(CS170="",0,POWER(10,((CS170+'ModelParams Lw'!$O$4)/10))) +IF(CT170="",0,POWER(10,((CT170+'ModelParams Lw'!$P$4)/10))) +IF(CU170="",0,POWER(10,((CU170+'ModelParams Lw'!$Q$4)/10))) +IF(CV170="",0,POWER(10,((CV170+'ModelParams Lw'!$R$4)/10))) +IF(CW170="",0,POWER(10,((CW170+'ModelParams Lw'!$S$4)/10))) +IF(CX170="",0,POWER(10,((CX170+'ModelParams Lw'!$T$4)/10))) +IF(CY170="",0,POWER(10,((CY170+'ModelParams Lw'!$U$4)/10)))+IF(CZ170="",0,POWER(10,((CZ170+'ModelParams Lw'!$V$4)/10))))</f>
        <v>#DIV/0!</v>
      </c>
      <c r="DB170" s="24" t="e">
        <f t="shared" si="82"/>
        <v>#DIV/0!</v>
      </c>
      <c r="DC170" s="24" t="e">
        <f>(CS170-'ModelParams Lw'!$O$10)/'ModelParams Lw'!$O$11</f>
        <v>#DIV/0!</v>
      </c>
      <c r="DD170" s="24" t="e">
        <f>(CT170-'ModelParams Lw'!$P$10)/'ModelParams Lw'!$P$11</f>
        <v>#DIV/0!</v>
      </c>
      <c r="DE170" s="24" t="e">
        <f>(CU170-'ModelParams Lw'!$Q$10)/'ModelParams Lw'!$Q$11</f>
        <v>#DIV/0!</v>
      </c>
      <c r="DF170" s="24" t="e">
        <f>(CV170-'ModelParams Lw'!$R$10)/'ModelParams Lw'!$R$11</f>
        <v>#DIV/0!</v>
      </c>
      <c r="DG170" s="24" t="e">
        <f>(CW170-'ModelParams Lw'!$S$10)/'ModelParams Lw'!$S$11</f>
        <v>#DIV/0!</v>
      </c>
      <c r="DH170" s="24" t="e">
        <f>(CX170-'ModelParams Lw'!$T$10)/'ModelParams Lw'!$T$11</f>
        <v>#DIV/0!</v>
      </c>
      <c r="DI170" s="24" t="e">
        <f>(CY170-'ModelParams Lw'!$U$10)/'ModelParams Lw'!$U$11</f>
        <v>#DIV/0!</v>
      </c>
      <c r="DJ170" s="24" t="e">
        <f>(CZ170-'ModelParams Lw'!$V$10)/'ModelParams Lw'!$V$11</f>
        <v>#DIV/0!</v>
      </c>
    </row>
    <row r="171" spans="1:114">
      <c r="A171" s="12">
        <f>Calcul!B173</f>
        <v>0</v>
      </c>
      <c r="B171" s="12">
        <f t="shared" si="66"/>
        <v>0</v>
      </c>
      <c r="C171" s="12">
        <f>Calcul!C173</f>
        <v>0</v>
      </c>
      <c r="D171" s="12">
        <f>Calcul!D176</f>
        <v>0</v>
      </c>
      <c r="E171" s="12">
        <f t="shared" si="67"/>
        <v>400</v>
      </c>
      <c r="F171" s="12">
        <f t="shared" si="68"/>
        <v>900</v>
      </c>
      <c r="G171" s="12" t="e">
        <f t="shared" si="69"/>
        <v>#DIV/0!</v>
      </c>
      <c r="H171" s="24" t="e">
        <f t="shared" si="70"/>
        <v>#DIV/0!</v>
      </c>
      <c r="I171" s="24">
        <f>'ModelParams Lw'!$B$6*EXP('ModelParams Lw'!$C$6*D171)</f>
        <v>-0.98585217513044054</v>
      </c>
      <c r="J171" s="24">
        <f>'ModelParams Lw'!$B$7*D171^2+'ModelParams Lw'!$C$7*D171+'ModelParams Lw'!$D$7</f>
        <v>-7.1</v>
      </c>
      <c r="K171" s="24">
        <f>'ModelParams Lw'!$B$8*D171^2+'ModelParams Lw'!$C$8*D171+'ModelParams Lw'!$D$8</f>
        <v>46.485999999999997</v>
      </c>
      <c r="L171" s="21" t="e">
        <f t="shared" si="83"/>
        <v>#DIV/0!</v>
      </c>
      <c r="M171" s="21" t="e">
        <f t="shared" si="84"/>
        <v>#DIV/0!</v>
      </c>
      <c r="N171" s="21" t="e">
        <f t="shared" si="84"/>
        <v>#DIV/0!</v>
      </c>
      <c r="O171" s="21" t="e">
        <f t="shared" si="84"/>
        <v>#DIV/0!</v>
      </c>
      <c r="P171" s="21" t="e">
        <f t="shared" si="84"/>
        <v>#DIV/0!</v>
      </c>
      <c r="Q171" s="21" t="e">
        <f t="shared" si="84"/>
        <v>#DIV/0!</v>
      </c>
      <c r="R171" s="21" t="e">
        <f t="shared" si="84"/>
        <v>#DIV/0!</v>
      </c>
      <c r="S171" s="21" t="e">
        <f t="shared" si="84"/>
        <v>#DIV/0!</v>
      </c>
      <c r="T171" s="24" t="e">
        <f>'ModelParams Lw'!$B$3+'ModelParams Lw'!$B$4*LOG10($B171/3600/(PI()/4*($D171/1000)^2))+'ModelParams Lw'!$B$5*LOG10(2*$H171/(1.2*($B171/3600/(PI()/4*($D171/1000)^2))^2))+10*LOG10($D171/1000)+L171</f>
        <v>#DIV/0!</v>
      </c>
      <c r="U171" s="24" t="e">
        <f>'ModelParams Lw'!$B$3+'ModelParams Lw'!$B$4*LOG10($B171/3600/(PI()/4*($D171/1000)^2))+'ModelParams Lw'!$B$5*LOG10(2*$H171/(1.2*($B171/3600/(PI()/4*($D171/1000)^2))^2))+10*LOG10($D171/1000)+M171</f>
        <v>#DIV/0!</v>
      </c>
      <c r="V171" s="24" t="e">
        <f>'ModelParams Lw'!$B$3+'ModelParams Lw'!$B$4*LOG10($B171/3600/(PI()/4*($D171/1000)^2))+'ModelParams Lw'!$B$5*LOG10(2*$H171/(1.2*($B171/3600/(PI()/4*($D171/1000)^2))^2))+10*LOG10($D171/1000)+N171</f>
        <v>#DIV/0!</v>
      </c>
      <c r="W171" s="24" t="e">
        <f>'ModelParams Lw'!$B$3+'ModelParams Lw'!$B$4*LOG10($B171/3600/(PI()/4*($D171/1000)^2))+'ModelParams Lw'!$B$5*LOG10(2*$H171/(1.2*($B171/3600/(PI()/4*($D171/1000)^2))^2))+10*LOG10($D171/1000)+O171</f>
        <v>#DIV/0!</v>
      </c>
      <c r="X171" s="24" t="e">
        <f>'ModelParams Lw'!$B$3+'ModelParams Lw'!$B$4*LOG10($B171/3600/(PI()/4*($D171/1000)^2))+'ModelParams Lw'!$B$5*LOG10(2*$H171/(1.2*($B171/3600/(PI()/4*($D171/1000)^2))^2))+10*LOG10($D171/1000)+P171</f>
        <v>#DIV/0!</v>
      </c>
      <c r="Y171" s="24" t="e">
        <f>'ModelParams Lw'!$B$3+'ModelParams Lw'!$B$4*LOG10($B171/3600/(PI()/4*($D171/1000)^2))+'ModelParams Lw'!$B$5*LOG10(2*$H171/(1.2*($B171/3600/(PI()/4*($D171/1000)^2))^2))+10*LOG10($D171/1000)+Q171</f>
        <v>#DIV/0!</v>
      </c>
      <c r="Z171" s="24" t="e">
        <f>'ModelParams Lw'!$B$3+'ModelParams Lw'!$B$4*LOG10($B171/3600/(PI()/4*($D171/1000)^2))+'ModelParams Lw'!$B$5*LOG10(2*$H171/(1.2*($B171/3600/(PI()/4*($D171/1000)^2))^2))+10*LOG10($D171/1000)+R171</f>
        <v>#DIV/0!</v>
      </c>
      <c r="AA171" s="24" t="e">
        <f>'ModelParams Lw'!$B$3+'ModelParams Lw'!$B$4*LOG10($B171/3600/(PI()/4*($D171/1000)^2))+'ModelParams Lw'!$B$5*LOG10(2*$H171/(1.2*($B171/3600/(PI()/4*($D171/1000)^2))^2))+10*LOG10($D171/1000)+S171</f>
        <v>#DIV/0!</v>
      </c>
      <c r="AB171" s="24" t="e">
        <f>10*LOG10(IF(T171="",0,POWER(10,((T171+'ModelParams Lw'!$O$4)/10))) +IF(U171="",0,POWER(10,((U171+'ModelParams Lw'!$P$4)/10))) +IF(V171="",0,POWER(10,((V171+'ModelParams Lw'!$Q$4)/10))) +IF(W171="",0,POWER(10,((W171+'ModelParams Lw'!$R$4)/10))) +IF(X171="",0,POWER(10,((X171+'ModelParams Lw'!$S$4)/10))) +IF(Y171="",0,POWER(10,((Y171+'ModelParams Lw'!$T$4)/10))) +IF(Z171="",0,POWER(10,((Z171+'ModelParams Lw'!$U$4)/10)))+IF(AA171="",0,POWER(10,((AA171+'ModelParams Lw'!$V$4)/10))))</f>
        <v>#DIV/0!</v>
      </c>
      <c r="AC171" s="24" t="e">
        <f t="shared" si="71"/>
        <v>#DIV/0!</v>
      </c>
      <c r="AD171" s="24" t="e">
        <f>(T171-'ModelParams Lw'!O$10)/'ModelParams Lw'!O$11</f>
        <v>#DIV/0!</v>
      </c>
      <c r="AE171" s="24" t="e">
        <f>(U171-'ModelParams Lw'!P$10)/'ModelParams Lw'!P$11</f>
        <v>#DIV/0!</v>
      </c>
      <c r="AF171" s="24" t="e">
        <f>(V171-'ModelParams Lw'!Q$10)/'ModelParams Lw'!Q$11</f>
        <v>#DIV/0!</v>
      </c>
      <c r="AG171" s="24" t="e">
        <f>(W171-'ModelParams Lw'!R$10)/'ModelParams Lw'!R$11</f>
        <v>#DIV/0!</v>
      </c>
      <c r="AH171" s="24" t="e">
        <f>(X171-'ModelParams Lw'!S$10)/'ModelParams Lw'!S$11</f>
        <v>#DIV/0!</v>
      </c>
      <c r="AI171" s="24" t="e">
        <f>(Y171-'ModelParams Lw'!T$10)/'ModelParams Lw'!T$11</f>
        <v>#DIV/0!</v>
      </c>
      <c r="AJ171" s="24" t="e">
        <f>(Z171-'ModelParams Lw'!U$10)/'ModelParams Lw'!U$11</f>
        <v>#DIV/0!</v>
      </c>
      <c r="AK171" s="24" t="e">
        <f>(AA171-'ModelParams Lw'!V$10)/'ModelParams Lw'!V$11</f>
        <v>#DIV/0!</v>
      </c>
      <c r="AL171" s="24" t="e">
        <f t="shared" si="72"/>
        <v>#DIV/0!</v>
      </c>
      <c r="AM171" s="24" t="e">
        <f>LOOKUP($G171,SilencerParams!$E$3:$E$98,SilencerParams!K$3:K$98)</f>
        <v>#DIV/0!</v>
      </c>
      <c r="AN171" s="24" t="e">
        <f>LOOKUP($G171,SilencerParams!$E$3:$E$98,SilencerParams!L$3:L$98)</f>
        <v>#DIV/0!</v>
      </c>
      <c r="AO171" s="24" t="e">
        <f>LOOKUP($G171,SilencerParams!$E$3:$E$98,SilencerParams!M$3:M$98)</f>
        <v>#DIV/0!</v>
      </c>
      <c r="AP171" s="24" t="e">
        <f>LOOKUP($G171,SilencerParams!$E$3:$E$98,SilencerParams!N$3:N$98)</f>
        <v>#DIV/0!</v>
      </c>
      <c r="AQ171" s="24" t="e">
        <f>LOOKUP($G171,SilencerParams!$E$3:$E$98,SilencerParams!O$3:O$98)</f>
        <v>#DIV/0!</v>
      </c>
      <c r="AR171" s="24" t="e">
        <f>LOOKUP($G171,SilencerParams!$E$3:$E$98,SilencerParams!P$3:P$98)</f>
        <v>#DIV/0!</v>
      </c>
      <c r="AS171" s="24" t="e">
        <f>LOOKUP($G171,SilencerParams!$E$3:$E$98,SilencerParams!Q$3:Q$98)</f>
        <v>#DIV/0!</v>
      </c>
      <c r="AT171" s="24" t="e">
        <f>LOOKUP($G171,SilencerParams!$E$3:$E$98,SilencerParams!R$3:R$98)</f>
        <v>#DIV/0!</v>
      </c>
      <c r="AU171" s="151" t="e">
        <f>LOOKUP($G171,SilencerParams!$E$3:$E$98,SilencerParams!S$3:S$98)</f>
        <v>#DIV/0!</v>
      </c>
      <c r="AV171" s="151" t="e">
        <f>LOOKUP($G171,SilencerParams!$E$3:$E$98,SilencerParams!T$3:T$98)</f>
        <v>#DIV/0!</v>
      </c>
      <c r="AW171" s="151" t="e">
        <f>LOOKUP($G171,SilencerParams!$E$3:$E$98,SilencerParams!U$3:U$98)</f>
        <v>#DIV/0!</v>
      </c>
      <c r="AX171" s="151" t="e">
        <f>LOOKUP($G171,SilencerParams!$E$3:$E$98,SilencerParams!V$3:V$98)</f>
        <v>#DIV/0!</v>
      </c>
      <c r="AY171" s="151" t="e">
        <f>LOOKUP($G171,SilencerParams!$E$3:$E$98,SilencerParams!W$3:W$98)</f>
        <v>#DIV/0!</v>
      </c>
      <c r="AZ171" s="151" t="e">
        <f>LOOKUP($G171,SilencerParams!$E$3:$E$98,SilencerParams!X$3:X$98)</f>
        <v>#DIV/0!</v>
      </c>
      <c r="BA171" s="151" t="e">
        <f>LOOKUP($G171,SilencerParams!$E$3:$E$98,SilencerParams!Y$3:Y$98)</f>
        <v>#DIV/0!</v>
      </c>
      <c r="BB171" s="151" t="e">
        <f>LOOKUP($G171,SilencerParams!$E$3:$E$98,SilencerParams!Z$3:Z$98)</f>
        <v>#DIV/0!</v>
      </c>
      <c r="BC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S$3:S$98)</f>
        <v>#DIV/0!</v>
      </c>
      <c r="BD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T$3:T$98)</f>
        <v>#DIV/0!</v>
      </c>
      <c r="BE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U$3:U$98)</f>
        <v>#DIV/0!</v>
      </c>
      <c r="BF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V$3:V$98)</f>
        <v>#DIV/0!</v>
      </c>
      <c r="BG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W$3:W$98)</f>
        <v>#DIV/0!</v>
      </c>
      <c r="BH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X$3:X$98)</f>
        <v>#DIV/0!</v>
      </c>
      <c r="BI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Y$3:Y$98)</f>
        <v>#DIV/0!</v>
      </c>
      <c r="BJ171" s="151" t="e">
        <f>LOOKUP(IF(MROUND($AL171,2)&lt;=$AL171,CONCATENATE($D171,IF($F171&gt;=1000,$F171,CONCATENATE(0,$F171)),CONCATENATE(0,MROUND($AL171,2)+2)),CONCATENATE($D171,IF($F171&gt;=1000,$F171,CONCATENATE(0,$F171)),CONCATENATE(0,MROUND($AL171,2)-2))),SilencerParams!$E$3:$E$98,SilencerParams!Z$3:Z$98)</f>
        <v>#DIV/0!</v>
      </c>
      <c r="BK171" s="151" t="e">
        <f>IF($AL171&lt;2,LOOKUP(CONCATENATE($D171,IF($E171&gt;=1000,$E171,CONCATENATE(0,$E171)),"02"),SilencerParams!$E$3:$E$98,SilencerParams!S$3:S$98)/(LOG10(2)-LOG10(0.0001))*(LOG10($AL171)-LOG10(0.0001)),(BC171-AU171)/(LOG10(IF(MROUND($AL171,2)&lt;=$AL171,MROUND($AL171,2)+2,MROUND($AL171,2)-2))-LOG10(MROUND($AL171,2)))*(LOG10($AL171)-LOG10(MROUND($AL171,2)))+AU171)</f>
        <v>#DIV/0!</v>
      </c>
      <c r="BL171" s="151" t="e">
        <f>IF($AL171&lt;2,LOOKUP(CONCATENATE($D171,IF($E171&gt;=1000,$E171,CONCATENATE(0,$E171)),"02"),SilencerParams!$E$3:$E$98,SilencerParams!T$3:T$98)/(LOG10(2)-LOG10(0.0001))*(LOG10($AL171)-LOG10(0.0001)),(BD171-AV171)/(LOG10(IF(MROUND($AL171,2)&lt;=$AL171,MROUND($AL171,2)+2,MROUND($AL171,2)-2))-LOG10(MROUND($AL171,2)))*(LOG10($AL171)-LOG10(MROUND($AL171,2)))+AV171)</f>
        <v>#DIV/0!</v>
      </c>
      <c r="BM171" s="151" t="e">
        <f>IF($AL171&lt;2,LOOKUP(CONCATENATE($D171,IF($E171&gt;=1000,$E171,CONCATENATE(0,$E171)),"02"),SilencerParams!$E$3:$E$98,SilencerParams!U$3:U$98)/(LOG10(2)-LOG10(0.0001))*(LOG10($AL171)-LOG10(0.0001)),(BE171-AW171)/(LOG10(IF(MROUND($AL171,2)&lt;=$AL171,MROUND($AL171,2)+2,MROUND($AL171,2)-2))-LOG10(MROUND($AL171,2)))*(LOG10($AL171)-LOG10(MROUND($AL171,2)))+AW171)</f>
        <v>#DIV/0!</v>
      </c>
      <c r="BN171" s="151" t="e">
        <f>IF($AL171&lt;2,LOOKUP(CONCATENATE($D171,IF($E171&gt;=1000,$E171,CONCATENATE(0,$E171)),"02"),SilencerParams!$E$3:$E$98,SilencerParams!V$3:V$98)/(LOG10(2)-LOG10(0.0001))*(LOG10($AL171)-LOG10(0.0001)),(BF171-AX171)/(LOG10(IF(MROUND($AL171,2)&lt;=$AL171,MROUND($AL171,2)+2,MROUND($AL171,2)-2))-LOG10(MROUND($AL171,2)))*(LOG10($AL171)-LOG10(MROUND($AL171,2)))+AX171)</f>
        <v>#DIV/0!</v>
      </c>
      <c r="BO171" s="151" t="e">
        <f>IF($AL171&lt;2,LOOKUP(CONCATENATE($D171,IF($E171&gt;=1000,$E171,CONCATENATE(0,$E171)),"02"),SilencerParams!$E$3:$E$98,SilencerParams!W$3:W$98)/(LOG10(2)-LOG10(0.0001))*(LOG10($AL171)-LOG10(0.0001)),(BG171-AY171)/(LOG10(IF(MROUND($AL171,2)&lt;=$AL171,MROUND($AL171,2)+2,MROUND($AL171,2)-2))-LOG10(MROUND($AL171,2)))*(LOG10($AL171)-LOG10(MROUND($AL171,2)))+AY171)</f>
        <v>#DIV/0!</v>
      </c>
      <c r="BP171" s="151" t="e">
        <f>IF($AL171&lt;2,LOOKUP(CONCATENATE($D171,IF($E171&gt;=1000,$E171,CONCATENATE(0,$E171)),"02"),SilencerParams!$E$3:$E$98,SilencerParams!X$3:X$98)/(LOG10(2)-LOG10(0.0001))*(LOG10($AL171)-LOG10(0.0001)),(BH171-AZ171)/(LOG10(IF(MROUND($AL171,2)&lt;=$AL171,MROUND($AL171,2)+2,MROUND($AL171,2)-2))-LOG10(MROUND($AL171,2)))*(LOG10($AL171)-LOG10(MROUND($AL171,2)))+AZ171)</f>
        <v>#DIV/0!</v>
      </c>
      <c r="BQ171" s="151" t="e">
        <f>IF($AL171&lt;2,LOOKUP(CONCATENATE($D171,IF($E171&gt;=1000,$E171,CONCATENATE(0,$E171)),"02"),SilencerParams!$E$3:$E$98,SilencerParams!Y$3:Y$98)/(LOG10(2)-LOG10(0.0001))*(LOG10($AL171)-LOG10(0.0001)),(BI171-BA171)/(LOG10(IF(MROUND($AL171,2)&lt;=$AL171,MROUND($AL171,2)+2,MROUND($AL171,2)-2))-LOG10(MROUND($AL171,2)))*(LOG10($AL171)-LOG10(MROUND($AL171,2)))+BA171)</f>
        <v>#DIV/0!</v>
      </c>
      <c r="BR171" s="151" t="e">
        <f>IF($AL171&lt;2,LOOKUP(CONCATENATE($D171,IF($E171&gt;=1000,$E171,CONCATENATE(0,$E171)),"02"),SilencerParams!$E$3:$E$98,SilencerParams!Z$3:Z$98)/(LOG10(2)-LOG10(0.0001))*(LOG10($AL171)-LOG10(0.0001)),(BJ171-BB171)/(LOG10(IF(MROUND($AL171,2)&lt;=$AL171,MROUND($AL171,2)+2,MROUND($AL171,2)-2))-LOG10(MROUND($AL171,2)))*(LOG10($AL171)-LOG10(MROUND($AL171,2)))+BB171)</f>
        <v>#DIV/0!</v>
      </c>
      <c r="BS171" s="24" t="e">
        <f t="shared" si="73"/>
        <v>#DIV/0!</v>
      </c>
      <c r="BT171" s="24" t="e">
        <f t="shared" si="74"/>
        <v>#DIV/0!</v>
      </c>
      <c r="BU171" s="24" t="e">
        <f t="shared" si="75"/>
        <v>#DIV/0!</v>
      </c>
      <c r="BV171" s="24" t="e">
        <f t="shared" si="76"/>
        <v>#DIV/0!</v>
      </c>
      <c r="BW171" s="24" t="e">
        <f t="shared" si="77"/>
        <v>#DIV/0!</v>
      </c>
      <c r="BX171" s="24" t="e">
        <f t="shared" si="78"/>
        <v>#DIV/0!</v>
      </c>
      <c r="BY171" s="24" t="e">
        <f t="shared" si="79"/>
        <v>#DIV/0!</v>
      </c>
      <c r="BZ171" s="24" t="e">
        <f t="shared" si="80"/>
        <v>#DIV/0!</v>
      </c>
      <c r="CA171" s="24" t="e">
        <f>10*LOG10(IF(BS171="",0,POWER(10,((BS171+'ModelParams Lw'!$O$4)/10))) +IF(BT171="",0,POWER(10,((BT171+'ModelParams Lw'!$P$4)/10))) +IF(BU171="",0,POWER(10,((BU171+'ModelParams Lw'!$Q$4)/10))) +IF(BV171="",0,POWER(10,((BV171+'ModelParams Lw'!$R$4)/10))) +IF(BW171="",0,POWER(10,((BW171+'ModelParams Lw'!$S$4)/10))) +IF(BX171="",0,POWER(10,((BX171+'ModelParams Lw'!$T$4)/10))) +IF(BY171="",0,POWER(10,((BY171+'ModelParams Lw'!$U$4)/10)))+IF(BZ171="",0,POWER(10,((BZ171+'ModelParams Lw'!$V$4)/10))))</f>
        <v>#DIV/0!</v>
      </c>
      <c r="CB171" s="24" t="e">
        <f t="shared" si="81"/>
        <v>#DIV/0!</v>
      </c>
      <c r="CC171" s="24" t="e">
        <f>(BS171-'ModelParams Lw'!O$10)/'ModelParams Lw'!O$11</f>
        <v>#DIV/0!</v>
      </c>
      <c r="CD171" s="24" t="e">
        <f>(BT171-'ModelParams Lw'!P$10)/'ModelParams Lw'!P$11</f>
        <v>#DIV/0!</v>
      </c>
      <c r="CE171" s="24" t="e">
        <f>(BU171-'ModelParams Lw'!Q$10)/'ModelParams Lw'!Q$11</f>
        <v>#DIV/0!</v>
      </c>
      <c r="CF171" s="24" t="e">
        <f>(BV171-'ModelParams Lw'!R$10)/'ModelParams Lw'!R$11</f>
        <v>#DIV/0!</v>
      </c>
      <c r="CG171" s="24" t="e">
        <f>(BW171-'ModelParams Lw'!S$10)/'ModelParams Lw'!S$11</f>
        <v>#DIV/0!</v>
      </c>
      <c r="CH171" s="24" t="e">
        <f>(BX171-'ModelParams Lw'!T$10)/'ModelParams Lw'!T$11</f>
        <v>#DIV/0!</v>
      </c>
      <c r="CI171" s="24" t="e">
        <f>(BY171-'ModelParams Lw'!U$10)/'ModelParams Lw'!U$11</f>
        <v>#DIV/0!</v>
      </c>
      <c r="CJ171" s="24" t="e">
        <f>(BZ171-'ModelParams Lw'!V$10)/'ModelParams Lw'!V$11</f>
        <v>#DIV/0!</v>
      </c>
      <c r="CK171" s="24">
        <f>IF(Calcul!$E176="SW",'ModelParams Lw'!C$18+'ModelParams Lw'!C$19*LOG(CK$3)+'ModelParams Lw'!C$20*(PI()/4*($D171/1000)^2),IF('ModelParams Lw'!C$21+'ModelParams Lw'!C$22*LOG(CK$3)+'ModelParams Lw'!C$23*(PI()/4*($D171/1000)^2)&lt;'ModelParams Lw'!C$18+'ModelParams Lw'!C$19*LOG(CK$3)+'ModelParams Lw'!C$20*(PI()/4*($D171/1000)^2),'ModelParams Lw'!C$18+'ModelParams Lw'!C$19*LOG(CK$3)+'ModelParams Lw'!C$20*(PI()/4*($D171/1000)^2),'ModelParams Lw'!C$21+'ModelParams Lw'!C$22*LOG(CK$3)+'ModelParams Lw'!C$23*(PI()/4*($D171/1000)^2)))</f>
        <v>31.246735224896717</v>
      </c>
      <c r="CL171" s="24">
        <f>IF(Calcul!$E176="SW",'ModelParams Lw'!D$18+'ModelParams Lw'!D$19*LOG(CL$3)+'ModelParams Lw'!D$20*(PI()/4*($D171/1000)^2),IF('ModelParams Lw'!D$21+'ModelParams Lw'!D$22*LOG(CL$3)+'ModelParams Lw'!D$23*(PI()/4*($D171/1000)^2)&lt;'ModelParams Lw'!D$18+'ModelParams Lw'!D$19*LOG(CL$3)+'ModelParams Lw'!D$20*(PI()/4*($D171/1000)^2),'ModelParams Lw'!D$18+'ModelParams Lw'!D$19*LOG(CL$3)+'ModelParams Lw'!D$20*(PI()/4*($D171/1000)^2),'ModelParams Lw'!D$21+'ModelParams Lw'!D$22*LOG(CL$3)+'ModelParams Lw'!D$23*(PI()/4*($D171/1000)^2)))</f>
        <v>39.203910379364636</v>
      </c>
      <c r="CM171" s="24">
        <f>IF(Calcul!$E176="SW",'ModelParams Lw'!E$18+'ModelParams Lw'!E$19*LOG(CM$3)+'ModelParams Lw'!E$20*(PI()/4*($D171/1000)^2),IF('ModelParams Lw'!E$21+'ModelParams Lw'!E$22*LOG(CM$3)+'ModelParams Lw'!E$23*(PI()/4*($D171/1000)^2)&lt;'ModelParams Lw'!E$18+'ModelParams Lw'!E$19*LOG(CM$3)+'ModelParams Lw'!E$20*(PI()/4*($D171/1000)^2),'ModelParams Lw'!E$18+'ModelParams Lw'!E$19*LOG(CM$3)+'ModelParams Lw'!E$20*(PI()/4*($D171/1000)^2),'ModelParams Lw'!E$21+'ModelParams Lw'!E$22*LOG(CM$3)+'ModelParams Lw'!E$23*(PI()/4*($D171/1000)^2)))</f>
        <v>38.761096154158118</v>
      </c>
      <c r="CN171" s="24">
        <f>IF(Calcul!$E176="SW",'ModelParams Lw'!F$18+'ModelParams Lw'!F$19*LOG(CN$3)+'ModelParams Lw'!F$20*(PI()/4*($D171/1000)^2),IF('ModelParams Lw'!F$21+'ModelParams Lw'!F$22*LOG(CN$3)+'ModelParams Lw'!F$23*(PI()/4*($D171/1000)^2)&lt;'ModelParams Lw'!F$18+'ModelParams Lw'!F$19*LOG(CN$3)+'ModelParams Lw'!F$20*(PI()/4*($D171/1000)^2),'ModelParams Lw'!F$18+'ModelParams Lw'!F$19*LOG(CN$3)+'ModelParams Lw'!F$20*(PI()/4*($D171/1000)^2),'ModelParams Lw'!F$21+'ModelParams Lw'!F$22*LOG(CN$3)+'ModelParams Lw'!F$23*(PI()/4*($D171/1000)^2)))</f>
        <v>42.457901012674256</v>
      </c>
      <c r="CO171" s="24">
        <f>IF(Calcul!$E176="SW",'ModelParams Lw'!G$18+'ModelParams Lw'!G$19*LOG(CO$3)+'ModelParams Lw'!G$20*(PI()/4*($D171/1000)^2),IF('ModelParams Lw'!G$21+'ModelParams Lw'!G$22*LOG(CO$3)+'ModelParams Lw'!G$23*(PI()/4*($D171/1000)^2)&lt;'ModelParams Lw'!G$18+'ModelParams Lw'!G$19*LOG(CO$3)+'ModelParams Lw'!G$20*(PI()/4*($D171/1000)^2),'ModelParams Lw'!G$18+'ModelParams Lw'!G$19*LOG(CO$3)+'ModelParams Lw'!G$20*(PI()/4*($D171/1000)^2),'ModelParams Lw'!G$21+'ModelParams Lw'!G$22*LOG(CO$3)+'ModelParams Lw'!G$23*(PI()/4*($D171/1000)^2)))</f>
        <v>39.983812335865188</v>
      </c>
      <c r="CP171" s="24">
        <f>IF(Calcul!$E176="SW",'ModelParams Lw'!H$18+'ModelParams Lw'!H$19*LOG(CP$3)+'ModelParams Lw'!H$20*(PI()/4*($D171/1000)^2),IF('ModelParams Lw'!H$21+'ModelParams Lw'!H$22*LOG(CP$3)+'ModelParams Lw'!H$23*(PI()/4*($D171/1000)^2)&lt;'ModelParams Lw'!H$18+'ModelParams Lw'!H$19*LOG(CP$3)+'ModelParams Lw'!H$20*(PI()/4*($D171/1000)^2),'ModelParams Lw'!H$18+'ModelParams Lw'!H$19*LOG(CP$3)+'ModelParams Lw'!H$20*(PI()/4*($D171/1000)^2),'ModelParams Lw'!H$21+'ModelParams Lw'!H$22*LOG(CP$3)+'ModelParams Lw'!H$23*(PI()/4*($D171/1000)^2)))</f>
        <v>40.306137042572608</v>
      </c>
      <c r="CQ171" s="24">
        <f>IF(Calcul!$E176="SW",'ModelParams Lw'!I$18+'ModelParams Lw'!I$19*LOG(CQ$3)+'ModelParams Lw'!I$20*(PI()/4*($D171/1000)^2),IF('ModelParams Lw'!I$21+'ModelParams Lw'!I$22*LOG(CQ$3)+'ModelParams Lw'!I$23*(PI()/4*($D171/1000)^2)&lt;'ModelParams Lw'!I$18+'ModelParams Lw'!I$19*LOG(CQ$3)+'ModelParams Lw'!I$20*(PI()/4*($D171/1000)^2),'ModelParams Lw'!I$18+'ModelParams Lw'!I$19*LOG(CQ$3)+'ModelParams Lw'!I$20*(PI()/4*($D171/1000)^2),'ModelParams Lw'!I$21+'ModelParams Lw'!I$22*LOG(CQ$3)+'ModelParams Lw'!I$23*(PI()/4*($D171/1000)^2)))</f>
        <v>35.604370798776131</v>
      </c>
      <c r="CR171" s="24">
        <f>IF(Calcul!$E176="SW",'ModelParams Lw'!J$18+'ModelParams Lw'!J$19*LOG(CR$3)+'ModelParams Lw'!J$20*(PI()/4*($D171/1000)^2),IF('ModelParams Lw'!J$21+'ModelParams Lw'!J$22*LOG(CR$3)+'ModelParams Lw'!J$23*(PI()/4*($D171/1000)^2)&lt;'ModelParams Lw'!J$18+'ModelParams Lw'!J$19*LOG(CR$3)+'ModelParams Lw'!J$20*(PI()/4*($D171/1000)^2),'ModelParams Lw'!J$18+'ModelParams Lw'!J$19*LOG(CR$3)+'ModelParams Lw'!J$20*(PI()/4*($D171/1000)^2),'ModelParams Lw'!J$21+'ModelParams Lw'!J$22*LOG(CR$3)+'ModelParams Lw'!J$23*(PI()/4*($D171/1000)^2)))</f>
        <v>26.405199060578074</v>
      </c>
      <c r="CS171" s="24" t="e">
        <f t="shared" si="58"/>
        <v>#DIV/0!</v>
      </c>
      <c r="CT171" s="24" t="e">
        <f t="shared" si="59"/>
        <v>#DIV/0!</v>
      </c>
      <c r="CU171" s="24" t="e">
        <f t="shared" si="60"/>
        <v>#DIV/0!</v>
      </c>
      <c r="CV171" s="24" t="e">
        <f t="shared" si="61"/>
        <v>#DIV/0!</v>
      </c>
      <c r="CW171" s="24" t="e">
        <f t="shared" si="62"/>
        <v>#DIV/0!</v>
      </c>
      <c r="CX171" s="24" t="e">
        <f t="shared" si="63"/>
        <v>#DIV/0!</v>
      </c>
      <c r="CY171" s="24" t="e">
        <f t="shared" si="64"/>
        <v>#DIV/0!</v>
      </c>
      <c r="CZ171" s="24" t="e">
        <f t="shared" si="65"/>
        <v>#DIV/0!</v>
      </c>
      <c r="DA171" s="24" t="e">
        <f>10*LOG10(IF(CS171="",0,POWER(10,((CS171+'ModelParams Lw'!$O$4)/10))) +IF(CT171="",0,POWER(10,((CT171+'ModelParams Lw'!$P$4)/10))) +IF(CU171="",0,POWER(10,((CU171+'ModelParams Lw'!$Q$4)/10))) +IF(CV171="",0,POWER(10,((CV171+'ModelParams Lw'!$R$4)/10))) +IF(CW171="",0,POWER(10,((CW171+'ModelParams Lw'!$S$4)/10))) +IF(CX171="",0,POWER(10,((CX171+'ModelParams Lw'!$T$4)/10))) +IF(CY171="",0,POWER(10,((CY171+'ModelParams Lw'!$U$4)/10)))+IF(CZ171="",0,POWER(10,((CZ171+'ModelParams Lw'!$V$4)/10))))</f>
        <v>#DIV/0!</v>
      </c>
      <c r="DB171" s="24" t="e">
        <f t="shared" si="82"/>
        <v>#DIV/0!</v>
      </c>
      <c r="DC171" s="24" t="e">
        <f>(CS171-'ModelParams Lw'!$O$10)/'ModelParams Lw'!$O$11</f>
        <v>#DIV/0!</v>
      </c>
      <c r="DD171" s="24" t="e">
        <f>(CT171-'ModelParams Lw'!$P$10)/'ModelParams Lw'!$P$11</f>
        <v>#DIV/0!</v>
      </c>
      <c r="DE171" s="24" t="e">
        <f>(CU171-'ModelParams Lw'!$Q$10)/'ModelParams Lw'!$Q$11</f>
        <v>#DIV/0!</v>
      </c>
      <c r="DF171" s="24" t="e">
        <f>(CV171-'ModelParams Lw'!$R$10)/'ModelParams Lw'!$R$11</f>
        <v>#DIV/0!</v>
      </c>
      <c r="DG171" s="24" t="e">
        <f>(CW171-'ModelParams Lw'!$S$10)/'ModelParams Lw'!$S$11</f>
        <v>#DIV/0!</v>
      </c>
      <c r="DH171" s="24" t="e">
        <f>(CX171-'ModelParams Lw'!$T$10)/'ModelParams Lw'!$T$11</f>
        <v>#DIV/0!</v>
      </c>
      <c r="DI171" s="24" t="e">
        <f>(CY171-'ModelParams Lw'!$U$10)/'ModelParams Lw'!$U$11</f>
        <v>#DIV/0!</v>
      </c>
      <c r="DJ171" s="24" t="e">
        <f>(CZ171-'ModelParams Lw'!$V$10)/'ModelParams Lw'!$V$11</f>
        <v>#DIV/0!</v>
      </c>
    </row>
    <row r="172" spans="1:114">
      <c r="A172" s="12">
        <f>Calcul!B174</f>
        <v>0</v>
      </c>
      <c r="B172" s="12">
        <f t="shared" si="66"/>
        <v>0</v>
      </c>
      <c r="C172" s="12">
        <f>Calcul!C174</f>
        <v>0</v>
      </c>
      <c r="D172" s="12">
        <f>Calcul!D177</f>
        <v>0</v>
      </c>
      <c r="E172" s="12">
        <f t="shared" si="67"/>
        <v>400</v>
      </c>
      <c r="F172" s="12">
        <f t="shared" si="68"/>
        <v>900</v>
      </c>
      <c r="G172" s="12" t="e">
        <f t="shared" si="69"/>
        <v>#DIV/0!</v>
      </c>
      <c r="H172" s="24" t="e">
        <f t="shared" si="70"/>
        <v>#DIV/0!</v>
      </c>
      <c r="I172" s="24">
        <f>'ModelParams Lw'!$B$6*EXP('ModelParams Lw'!$C$6*D172)</f>
        <v>-0.98585217513044054</v>
      </c>
      <c r="J172" s="24">
        <f>'ModelParams Lw'!$B$7*D172^2+'ModelParams Lw'!$C$7*D172+'ModelParams Lw'!$D$7</f>
        <v>-7.1</v>
      </c>
      <c r="K172" s="24">
        <f>'ModelParams Lw'!$B$8*D172^2+'ModelParams Lw'!$C$8*D172+'ModelParams Lw'!$D$8</f>
        <v>46.485999999999997</v>
      </c>
      <c r="L172" s="21" t="e">
        <f t="shared" si="83"/>
        <v>#DIV/0!</v>
      </c>
      <c r="M172" s="21" t="e">
        <f t="shared" si="84"/>
        <v>#DIV/0!</v>
      </c>
      <c r="N172" s="21" t="e">
        <f t="shared" si="84"/>
        <v>#DIV/0!</v>
      </c>
      <c r="O172" s="21" t="e">
        <f t="shared" si="84"/>
        <v>#DIV/0!</v>
      </c>
      <c r="P172" s="21" t="e">
        <f t="shared" si="84"/>
        <v>#DIV/0!</v>
      </c>
      <c r="Q172" s="21" t="e">
        <f t="shared" si="84"/>
        <v>#DIV/0!</v>
      </c>
      <c r="R172" s="21" t="e">
        <f t="shared" si="84"/>
        <v>#DIV/0!</v>
      </c>
      <c r="S172" s="21" t="e">
        <f t="shared" si="84"/>
        <v>#DIV/0!</v>
      </c>
      <c r="T172" s="24" t="e">
        <f>'ModelParams Lw'!$B$3+'ModelParams Lw'!$B$4*LOG10($B172/3600/(PI()/4*($D172/1000)^2))+'ModelParams Lw'!$B$5*LOG10(2*$H172/(1.2*($B172/3600/(PI()/4*($D172/1000)^2))^2))+10*LOG10($D172/1000)+L172</f>
        <v>#DIV/0!</v>
      </c>
      <c r="U172" s="24" t="e">
        <f>'ModelParams Lw'!$B$3+'ModelParams Lw'!$B$4*LOG10($B172/3600/(PI()/4*($D172/1000)^2))+'ModelParams Lw'!$B$5*LOG10(2*$H172/(1.2*($B172/3600/(PI()/4*($D172/1000)^2))^2))+10*LOG10($D172/1000)+M172</f>
        <v>#DIV/0!</v>
      </c>
      <c r="V172" s="24" t="e">
        <f>'ModelParams Lw'!$B$3+'ModelParams Lw'!$B$4*LOG10($B172/3600/(PI()/4*($D172/1000)^2))+'ModelParams Lw'!$B$5*LOG10(2*$H172/(1.2*($B172/3600/(PI()/4*($D172/1000)^2))^2))+10*LOG10($D172/1000)+N172</f>
        <v>#DIV/0!</v>
      </c>
      <c r="W172" s="24" t="e">
        <f>'ModelParams Lw'!$B$3+'ModelParams Lw'!$B$4*LOG10($B172/3600/(PI()/4*($D172/1000)^2))+'ModelParams Lw'!$B$5*LOG10(2*$H172/(1.2*($B172/3600/(PI()/4*($D172/1000)^2))^2))+10*LOG10($D172/1000)+O172</f>
        <v>#DIV/0!</v>
      </c>
      <c r="X172" s="24" t="e">
        <f>'ModelParams Lw'!$B$3+'ModelParams Lw'!$B$4*LOG10($B172/3600/(PI()/4*($D172/1000)^2))+'ModelParams Lw'!$B$5*LOG10(2*$H172/(1.2*($B172/3600/(PI()/4*($D172/1000)^2))^2))+10*LOG10($D172/1000)+P172</f>
        <v>#DIV/0!</v>
      </c>
      <c r="Y172" s="24" t="e">
        <f>'ModelParams Lw'!$B$3+'ModelParams Lw'!$B$4*LOG10($B172/3600/(PI()/4*($D172/1000)^2))+'ModelParams Lw'!$B$5*LOG10(2*$H172/(1.2*($B172/3600/(PI()/4*($D172/1000)^2))^2))+10*LOG10($D172/1000)+Q172</f>
        <v>#DIV/0!</v>
      </c>
      <c r="Z172" s="24" t="e">
        <f>'ModelParams Lw'!$B$3+'ModelParams Lw'!$B$4*LOG10($B172/3600/(PI()/4*($D172/1000)^2))+'ModelParams Lw'!$B$5*LOG10(2*$H172/(1.2*($B172/3600/(PI()/4*($D172/1000)^2))^2))+10*LOG10($D172/1000)+R172</f>
        <v>#DIV/0!</v>
      </c>
      <c r="AA172" s="24" t="e">
        <f>'ModelParams Lw'!$B$3+'ModelParams Lw'!$B$4*LOG10($B172/3600/(PI()/4*($D172/1000)^2))+'ModelParams Lw'!$B$5*LOG10(2*$H172/(1.2*($B172/3600/(PI()/4*($D172/1000)^2))^2))+10*LOG10($D172/1000)+S172</f>
        <v>#DIV/0!</v>
      </c>
      <c r="AB172" s="24" t="e">
        <f>10*LOG10(IF(T172="",0,POWER(10,((T172+'ModelParams Lw'!$O$4)/10))) +IF(U172="",0,POWER(10,((U172+'ModelParams Lw'!$P$4)/10))) +IF(V172="",0,POWER(10,((V172+'ModelParams Lw'!$Q$4)/10))) +IF(W172="",0,POWER(10,((W172+'ModelParams Lw'!$R$4)/10))) +IF(X172="",0,POWER(10,((X172+'ModelParams Lw'!$S$4)/10))) +IF(Y172="",0,POWER(10,((Y172+'ModelParams Lw'!$T$4)/10))) +IF(Z172="",0,POWER(10,((Z172+'ModelParams Lw'!$U$4)/10)))+IF(AA172="",0,POWER(10,((AA172+'ModelParams Lw'!$V$4)/10))))</f>
        <v>#DIV/0!</v>
      </c>
      <c r="AC172" s="24" t="e">
        <f t="shared" si="71"/>
        <v>#DIV/0!</v>
      </c>
      <c r="AD172" s="24" t="e">
        <f>(T172-'ModelParams Lw'!O$10)/'ModelParams Lw'!O$11</f>
        <v>#DIV/0!</v>
      </c>
      <c r="AE172" s="24" t="e">
        <f>(U172-'ModelParams Lw'!P$10)/'ModelParams Lw'!P$11</f>
        <v>#DIV/0!</v>
      </c>
      <c r="AF172" s="24" t="e">
        <f>(V172-'ModelParams Lw'!Q$10)/'ModelParams Lw'!Q$11</f>
        <v>#DIV/0!</v>
      </c>
      <c r="AG172" s="24" t="e">
        <f>(W172-'ModelParams Lw'!R$10)/'ModelParams Lw'!R$11</f>
        <v>#DIV/0!</v>
      </c>
      <c r="AH172" s="24" t="e">
        <f>(X172-'ModelParams Lw'!S$10)/'ModelParams Lw'!S$11</f>
        <v>#DIV/0!</v>
      </c>
      <c r="AI172" s="24" t="e">
        <f>(Y172-'ModelParams Lw'!T$10)/'ModelParams Lw'!T$11</f>
        <v>#DIV/0!</v>
      </c>
      <c r="AJ172" s="24" t="e">
        <f>(Z172-'ModelParams Lw'!U$10)/'ModelParams Lw'!U$11</f>
        <v>#DIV/0!</v>
      </c>
      <c r="AK172" s="24" t="e">
        <f>(AA172-'ModelParams Lw'!V$10)/'ModelParams Lw'!V$11</f>
        <v>#DIV/0!</v>
      </c>
      <c r="AL172" s="24" t="e">
        <f t="shared" si="72"/>
        <v>#DIV/0!</v>
      </c>
      <c r="AM172" s="24" t="e">
        <f>LOOKUP($G172,SilencerParams!$E$3:$E$98,SilencerParams!K$3:K$98)</f>
        <v>#DIV/0!</v>
      </c>
      <c r="AN172" s="24" t="e">
        <f>LOOKUP($G172,SilencerParams!$E$3:$E$98,SilencerParams!L$3:L$98)</f>
        <v>#DIV/0!</v>
      </c>
      <c r="AO172" s="24" t="e">
        <f>LOOKUP($G172,SilencerParams!$E$3:$E$98,SilencerParams!M$3:M$98)</f>
        <v>#DIV/0!</v>
      </c>
      <c r="AP172" s="24" t="e">
        <f>LOOKUP($G172,SilencerParams!$E$3:$E$98,SilencerParams!N$3:N$98)</f>
        <v>#DIV/0!</v>
      </c>
      <c r="AQ172" s="24" t="e">
        <f>LOOKUP($G172,SilencerParams!$E$3:$E$98,SilencerParams!O$3:O$98)</f>
        <v>#DIV/0!</v>
      </c>
      <c r="AR172" s="24" t="e">
        <f>LOOKUP($G172,SilencerParams!$E$3:$E$98,SilencerParams!P$3:P$98)</f>
        <v>#DIV/0!</v>
      </c>
      <c r="AS172" s="24" t="e">
        <f>LOOKUP($G172,SilencerParams!$E$3:$E$98,SilencerParams!Q$3:Q$98)</f>
        <v>#DIV/0!</v>
      </c>
      <c r="AT172" s="24" t="e">
        <f>LOOKUP($G172,SilencerParams!$E$3:$E$98,SilencerParams!R$3:R$98)</f>
        <v>#DIV/0!</v>
      </c>
      <c r="AU172" s="151" t="e">
        <f>LOOKUP($G172,SilencerParams!$E$3:$E$98,SilencerParams!S$3:S$98)</f>
        <v>#DIV/0!</v>
      </c>
      <c r="AV172" s="151" t="e">
        <f>LOOKUP($G172,SilencerParams!$E$3:$E$98,SilencerParams!T$3:T$98)</f>
        <v>#DIV/0!</v>
      </c>
      <c r="AW172" s="151" t="e">
        <f>LOOKUP($G172,SilencerParams!$E$3:$E$98,SilencerParams!U$3:U$98)</f>
        <v>#DIV/0!</v>
      </c>
      <c r="AX172" s="151" t="e">
        <f>LOOKUP($G172,SilencerParams!$E$3:$E$98,SilencerParams!V$3:V$98)</f>
        <v>#DIV/0!</v>
      </c>
      <c r="AY172" s="151" t="e">
        <f>LOOKUP($G172,SilencerParams!$E$3:$E$98,SilencerParams!W$3:W$98)</f>
        <v>#DIV/0!</v>
      </c>
      <c r="AZ172" s="151" t="e">
        <f>LOOKUP($G172,SilencerParams!$E$3:$E$98,SilencerParams!X$3:X$98)</f>
        <v>#DIV/0!</v>
      </c>
      <c r="BA172" s="151" t="e">
        <f>LOOKUP($G172,SilencerParams!$E$3:$E$98,SilencerParams!Y$3:Y$98)</f>
        <v>#DIV/0!</v>
      </c>
      <c r="BB172" s="151" t="e">
        <f>LOOKUP($G172,SilencerParams!$E$3:$E$98,SilencerParams!Z$3:Z$98)</f>
        <v>#DIV/0!</v>
      </c>
      <c r="BC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S$3:S$98)</f>
        <v>#DIV/0!</v>
      </c>
      <c r="BD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T$3:T$98)</f>
        <v>#DIV/0!</v>
      </c>
      <c r="BE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U$3:U$98)</f>
        <v>#DIV/0!</v>
      </c>
      <c r="BF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V$3:V$98)</f>
        <v>#DIV/0!</v>
      </c>
      <c r="BG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W$3:W$98)</f>
        <v>#DIV/0!</v>
      </c>
      <c r="BH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X$3:X$98)</f>
        <v>#DIV/0!</v>
      </c>
      <c r="BI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Y$3:Y$98)</f>
        <v>#DIV/0!</v>
      </c>
      <c r="BJ172" s="151" t="e">
        <f>LOOKUP(IF(MROUND($AL172,2)&lt;=$AL172,CONCATENATE($D172,IF($F172&gt;=1000,$F172,CONCATENATE(0,$F172)),CONCATENATE(0,MROUND($AL172,2)+2)),CONCATENATE($D172,IF($F172&gt;=1000,$F172,CONCATENATE(0,$F172)),CONCATENATE(0,MROUND($AL172,2)-2))),SilencerParams!$E$3:$E$98,SilencerParams!Z$3:Z$98)</f>
        <v>#DIV/0!</v>
      </c>
      <c r="BK172" s="151" t="e">
        <f>IF($AL172&lt;2,LOOKUP(CONCATENATE($D172,IF($E172&gt;=1000,$E172,CONCATENATE(0,$E172)),"02"),SilencerParams!$E$3:$E$98,SilencerParams!S$3:S$98)/(LOG10(2)-LOG10(0.0001))*(LOG10($AL172)-LOG10(0.0001)),(BC172-AU172)/(LOG10(IF(MROUND($AL172,2)&lt;=$AL172,MROUND($AL172,2)+2,MROUND($AL172,2)-2))-LOG10(MROUND($AL172,2)))*(LOG10($AL172)-LOG10(MROUND($AL172,2)))+AU172)</f>
        <v>#DIV/0!</v>
      </c>
      <c r="BL172" s="151" t="e">
        <f>IF($AL172&lt;2,LOOKUP(CONCATENATE($D172,IF($E172&gt;=1000,$E172,CONCATENATE(0,$E172)),"02"),SilencerParams!$E$3:$E$98,SilencerParams!T$3:T$98)/(LOG10(2)-LOG10(0.0001))*(LOG10($AL172)-LOG10(0.0001)),(BD172-AV172)/(LOG10(IF(MROUND($AL172,2)&lt;=$AL172,MROUND($AL172,2)+2,MROUND($AL172,2)-2))-LOG10(MROUND($AL172,2)))*(LOG10($AL172)-LOG10(MROUND($AL172,2)))+AV172)</f>
        <v>#DIV/0!</v>
      </c>
      <c r="BM172" s="151" t="e">
        <f>IF($AL172&lt;2,LOOKUP(CONCATENATE($D172,IF($E172&gt;=1000,$E172,CONCATENATE(0,$E172)),"02"),SilencerParams!$E$3:$E$98,SilencerParams!U$3:U$98)/(LOG10(2)-LOG10(0.0001))*(LOG10($AL172)-LOG10(0.0001)),(BE172-AW172)/(LOG10(IF(MROUND($AL172,2)&lt;=$AL172,MROUND($AL172,2)+2,MROUND($AL172,2)-2))-LOG10(MROUND($AL172,2)))*(LOG10($AL172)-LOG10(MROUND($AL172,2)))+AW172)</f>
        <v>#DIV/0!</v>
      </c>
      <c r="BN172" s="151" t="e">
        <f>IF($AL172&lt;2,LOOKUP(CONCATENATE($D172,IF($E172&gt;=1000,$E172,CONCATENATE(0,$E172)),"02"),SilencerParams!$E$3:$E$98,SilencerParams!V$3:V$98)/(LOG10(2)-LOG10(0.0001))*(LOG10($AL172)-LOG10(0.0001)),(BF172-AX172)/(LOG10(IF(MROUND($AL172,2)&lt;=$AL172,MROUND($AL172,2)+2,MROUND($AL172,2)-2))-LOG10(MROUND($AL172,2)))*(LOG10($AL172)-LOG10(MROUND($AL172,2)))+AX172)</f>
        <v>#DIV/0!</v>
      </c>
      <c r="BO172" s="151" t="e">
        <f>IF($AL172&lt;2,LOOKUP(CONCATENATE($D172,IF($E172&gt;=1000,$E172,CONCATENATE(0,$E172)),"02"),SilencerParams!$E$3:$E$98,SilencerParams!W$3:W$98)/(LOG10(2)-LOG10(0.0001))*(LOG10($AL172)-LOG10(0.0001)),(BG172-AY172)/(LOG10(IF(MROUND($AL172,2)&lt;=$AL172,MROUND($AL172,2)+2,MROUND($AL172,2)-2))-LOG10(MROUND($AL172,2)))*(LOG10($AL172)-LOG10(MROUND($AL172,2)))+AY172)</f>
        <v>#DIV/0!</v>
      </c>
      <c r="BP172" s="151" t="e">
        <f>IF($AL172&lt;2,LOOKUP(CONCATENATE($D172,IF($E172&gt;=1000,$E172,CONCATENATE(0,$E172)),"02"),SilencerParams!$E$3:$E$98,SilencerParams!X$3:X$98)/(LOG10(2)-LOG10(0.0001))*(LOG10($AL172)-LOG10(0.0001)),(BH172-AZ172)/(LOG10(IF(MROUND($AL172,2)&lt;=$AL172,MROUND($AL172,2)+2,MROUND($AL172,2)-2))-LOG10(MROUND($AL172,2)))*(LOG10($AL172)-LOG10(MROUND($AL172,2)))+AZ172)</f>
        <v>#DIV/0!</v>
      </c>
      <c r="BQ172" s="151" t="e">
        <f>IF($AL172&lt;2,LOOKUP(CONCATENATE($D172,IF($E172&gt;=1000,$E172,CONCATENATE(0,$E172)),"02"),SilencerParams!$E$3:$E$98,SilencerParams!Y$3:Y$98)/(LOG10(2)-LOG10(0.0001))*(LOG10($AL172)-LOG10(0.0001)),(BI172-BA172)/(LOG10(IF(MROUND($AL172,2)&lt;=$AL172,MROUND($AL172,2)+2,MROUND($AL172,2)-2))-LOG10(MROUND($AL172,2)))*(LOG10($AL172)-LOG10(MROUND($AL172,2)))+BA172)</f>
        <v>#DIV/0!</v>
      </c>
      <c r="BR172" s="151" t="e">
        <f>IF($AL172&lt;2,LOOKUP(CONCATENATE($D172,IF($E172&gt;=1000,$E172,CONCATENATE(0,$E172)),"02"),SilencerParams!$E$3:$E$98,SilencerParams!Z$3:Z$98)/(LOG10(2)-LOG10(0.0001))*(LOG10($AL172)-LOG10(0.0001)),(BJ172-BB172)/(LOG10(IF(MROUND($AL172,2)&lt;=$AL172,MROUND($AL172,2)+2,MROUND($AL172,2)-2))-LOG10(MROUND($AL172,2)))*(LOG10($AL172)-LOG10(MROUND($AL172,2)))+BB172)</f>
        <v>#DIV/0!</v>
      </c>
      <c r="BS172" s="24" t="e">
        <f t="shared" si="73"/>
        <v>#DIV/0!</v>
      </c>
      <c r="BT172" s="24" t="e">
        <f t="shared" si="74"/>
        <v>#DIV/0!</v>
      </c>
      <c r="BU172" s="24" t="e">
        <f t="shared" si="75"/>
        <v>#DIV/0!</v>
      </c>
      <c r="BV172" s="24" t="e">
        <f t="shared" si="76"/>
        <v>#DIV/0!</v>
      </c>
      <c r="BW172" s="24" t="e">
        <f t="shared" si="77"/>
        <v>#DIV/0!</v>
      </c>
      <c r="BX172" s="24" t="e">
        <f t="shared" si="78"/>
        <v>#DIV/0!</v>
      </c>
      <c r="BY172" s="24" t="e">
        <f t="shared" si="79"/>
        <v>#DIV/0!</v>
      </c>
      <c r="BZ172" s="24" t="e">
        <f t="shared" si="80"/>
        <v>#DIV/0!</v>
      </c>
      <c r="CA172" s="24" t="e">
        <f>10*LOG10(IF(BS172="",0,POWER(10,((BS172+'ModelParams Lw'!$O$4)/10))) +IF(BT172="",0,POWER(10,((BT172+'ModelParams Lw'!$P$4)/10))) +IF(BU172="",0,POWER(10,((BU172+'ModelParams Lw'!$Q$4)/10))) +IF(BV172="",0,POWER(10,((BV172+'ModelParams Lw'!$R$4)/10))) +IF(BW172="",0,POWER(10,((BW172+'ModelParams Lw'!$S$4)/10))) +IF(BX172="",0,POWER(10,((BX172+'ModelParams Lw'!$T$4)/10))) +IF(BY172="",0,POWER(10,((BY172+'ModelParams Lw'!$U$4)/10)))+IF(BZ172="",0,POWER(10,((BZ172+'ModelParams Lw'!$V$4)/10))))</f>
        <v>#DIV/0!</v>
      </c>
      <c r="CB172" s="24" t="e">
        <f t="shared" si="81"/>
        <v>#DIV/0!</v>
      </c>
      <c r="CC172" s="24" t="e">
        <f>(BS172-'ModelParams Lw'!O$10)/'ModelParams Lw'!O$11</f>
        <v>#DIV/0!</v>
      </c>
      <c r="CD172" s="24" t="e">
        <f>(BT172-'ModelParams Lw'!P$10)/'ModelParams Lw'!P$11</f>
        <v>#DIV/0!</v>
      </c>
      <c r="CE172" s="24" t="e">
        <f>(BU172-'ModelParams Lw'!Q$10)/'ModelParams Lw'!Q$11</f>
        <v>#DIV/0!</v>
      </c>
      <c r="CF172" s="24" t="e">
        <f>(BV172-'ModelParams Lw'!R$10)/'ModelParams Lw'!R$11</f>
        <v>#DIV/0!</v>
      </c>
      <c r="CG172" s="24" t="e">
        <f>(BW172-'ModelParams Lw'!S$10)/'ModelParams Lw'!S$11</f>
        <v>#DIV/0!</v>
      </c>
      <c r="CH172" s="24" t="e">
        <f>(BX172-'ModelParams Lw'!T$10)/'ModelParams Lw'!T$11</f>
        <v>#DIV/0!</v>
      </c>
      <c r="CI172" s="24" t="e">
        <f>(BY172-'ModelParams Lw'!U$10)/'ModelParams Lw'!U$11</f>
        <v>#DIV/0!</v>
      </c>
      <c r="CJ172" s="24" t="e">
        <f>(BZ172-'ModelParams Lw'!V$10)/'ModelParams Lw'!V$11</f>
        <v>#DIV/0!</v>
      </c>
      <c r="CK172" s="24">
        <f>IF(Calcul!$E177="SW",'ModelParams Lw'!C$18+'ModelParams Lw'!C$19*LOG(CK$3)+'ModelParams Lw'!C$20*(PI()/4*($D172/1000)^2),IF('ModelParams Lw'!C$21+'ModelParams Lw'!C$22*LOG(CK$3)+'ModelParams Lw'!C$23*(PI()/4*($D172/1000)^2)&lt;'ModelParams Lw'!C$18+'ModelParams Lw'!C$19*LOG(CK$3)+'ModelParams Lw'!C$20*(PI()/4*($D172/1000)^2),'ModelParams Lw'!C$18+'ModelParams Lw'!C$19*LOG(CK$3)+'ModelParams Lw'!C$20*(PI()/4*($D172/1000)^2),'ModelParams Lw'!C$21+'ModelParams Lw'!C$22*LOG(CK$3)+'ModelParams Lw'!C$23*(PI()/4*($D172/1000)^2)))</f>
        <v>31.246735224896717</v>
      </c>
      <c r="CL172" s="24">
        <f>IF(Calcul!$E177="SW",'ModelParams Lw'!D$18+'ModelParams Lw'!D$19*LOG(CL$3)+'ModelParams Lw'!D$20*(PI()/4*($D172/1000)^2),IF('ModelParams Lw'!D$21+'ModelParams Lw'!D$22*LOG(CL$3)+'ModelParams Lw'!D$23*(PI()/4*($D172/1000)^2)&lt;'ModelParams Lw'!D$18+'ModelParams Lw'!D$19*LOG(CL$3)+'ModelParams Lw'!D$20*(PI()/4*($D172/1000)^2),'ModelParams Lw'!D$18+'ModelParams Lw'!D$19*LOG(CL$3)+'ModelParams Lw'!D$20*(PI()/4*($D172/1000)^2),'ModelParams Lw'!D$21+'ModelParams Lw'!D$22*LOG(CL$3)+'ModelParams Lw'!D$23*(PI()/4*($D172/1000)^2)))</f>
        <v>39.203910379364636</v>
      </c>
      <c r="CM172" s="24">
        <f>IF(Calcul!$E177="SW",'ModelParams Lw'!E$18+'ModelParams Lw'!E$19*LOG(CM$3)+'ModelParams Lw'!E$20*(PI()/4*($D172/1000)^2),IF('ModelParams Lw'!E$21+'ModelParams Lw'!E$22*LOG(CM$3)+'ModelParams Lw'!E$23*(PI()/4*($D172/1000)^2)&lt;'ModelParams Lw'!E$18+'ModelParams Lw'!E$19*LOG(CM$3)+'ModelParams Lw'!E$20*(PI()/4*($D172/1000)^2),'ModelParams Lw'!E$18+'ModelParams Lw'!E$19*LOG(CM$3)+'ModelParams Lw'!E$20*(PI()/4*($D172/1000)^2),'ModelParams Lw'!E$21+'ModelParams Lw'!E$22*LOG(CM$3)+'ModelParams Lw'!E$23*(PI()/4*($D172/1000)^2)))</f>
        <v>38.761096154158118</v>
      </c>
      <c r="CN172" s="24">
        <f>IF(Calcul!$E177="SW",'ModelParams Lw'!F$18+'ModelParams Lw'!F$19*LOG(CN$3)+'ModelParams Lw'!F$20*(PI()/4*($D172/1000)^2),IF('ModelParams Lw'!F$21+'ModelParams Lw'!F$22*LOG(CN$3)+'ModelParams Lw'!F$23*(PI()/4*($D172/1000)^2)&lt;'ModelParams Lw'!F$18+'ModelParams Lw'!F$19*LOG(CN$3)+'ModelParams Lw'!F$20*(PI()/4*($D172/1000)^2),'ModelParams Lw'!F$18+'ModelParams Lw'!F$19*LOG(CN$3)+'ModelParams Lw'!F$20*(PI()/4*($D172/1000)^2),'ModelParams Lw'!F$21+'ModelParams Lw'!F$22*LOG(CN$3)+'ModelParams Lw'!F$23*(PI()/4*($D172/1000)^2)))</f>
        <v>42.457901012674256</v>
      </c>
      <c r="CO172" s="24">
        <f>IF(Calcul!$E177="SW",'ModelParams Lw'!G$18+'ModelParams Lw'!G$19*LOG(CO$3)+'ModelParams Lw'!G$20*(PI()/4*($D172/1000)^2),IF('ModelParams Lw'!G$21+'ModelParams Lw'!G$22*LOG(CO$3)+'ModelParams Lw'!G$23*(PI()/4*($D172/1000)^2)&lt;'ModelParams Lw'!G$18+'ModelParams Lw'!G$19*LOG(CO$3)+'ModelParams Lw'!G$20*(PI()/4*($D172/1000)^2),'ModelParams Lw'!G$18+'ModelParams Lw'!G$19*LOG(CO$3)+'ModelParams Lw'!G$20*(PI()/4*($D172/1000)^2),'ModelParams Lw'!G$21+'ModelParams Lw'!G$22*LOG(CO$3)+'ModelParams Lw'!G$23*(PI()/4*($D172/1000)^2)))</f>
        <v>39.983812335865188</v>
      </c>
      <c r="CP172" s="24">
        <f>IF(Calcul!$E177="SW",'ModelParams Lw'!H$18+'ModelParams Lw'!H$19*LOG(CP$3)+'ModelParams Lw'!H$20*(PI()/4*($D172/1000)^2),IF('ModelParams Lw'!H$21+'ModelParams Lw'!H$22*LOG(CP$3)+'ModelParams Lw'!H$23*(PI()/4*($D172/1000)^2)&lt;'ModelParams Lw'!H$18+'ModelParams Lw'!H$19*LOG(CP$3)+'ModelParams Lw'!H$20*(PI()/4*($D172/1000)^2),'ModelParams Lw'!H$18+'ModelParams Lw'!H$19*LOG(CP$3)+'ModelParams Lw'!H$20*(PI()/4*($D172/1000)^2),'ModelParams Lw'!H$21+'ModelParams Lw'!H$22*LOG(CP$3)+'ModelParams Lw'!H$23*(PI()/4*($D172/1000)^2)))</f>
        <v>40.306137042572608</v>
      </c>
      <c r="CQ172" s="24">
        <f>IF(Calcul!$E177="SW",'ModelParams Lw'!I$18+'ModelParams Lw'!I$19*LOG(CQ$3)+'ModelParams Lw'!I$20*(PI()/4*($D172/1000)^2),IF('ModelParams Lw'!I$21+'ModelParams Lw'!I$22*LOG(CQ$3)+'ModelParams Lw'!I$23*(PI()/4*($D172/1000)^2)&lt;'ModelParams Lw'!I$18+'ModelParams Lw'!I$19*LOG(CQ$3)+'ModelParams Lw'!I$20*(PI()/4*($D172/1000)^2),'ModelParams Lw'!I$18+'ModelParams Lw'!I$19*LOG(CQ$3)+'ModelParams Lw'!I$20*(PI()/4*($D172/1000)^2),'ModelParams Lw'!I$21+'ModelParams Lw'!I$22*LOG(CQ$3)+'ModelParams Lw'!I$23*(PI()/4*($D172/1000)^2)))</f>
        <v>35.604370798776131</v>
      </c>
      <c r="CR172" s="24">
        <f>IF(Calcul!$E177="SW",'ModelParams Lw'!J$18+'ModelParams Lw'!J$19*LOG(CR$3)+'ModelParams Lw'!J$20*(PI()/4*($D172/1000)^2),IF('ModelParams Lw'!J$21+'ModelParams Lw'!J$22*LOG(CR$3)+'ModelParams Lw'!J$23*(PI()/4*($D172/1000)^2)&lt;'ModelParams Lw'!J$18+'ModelParams Lw'!J$19*LOG(CR$3)+'ModelParams Lw'!J$20*(PI()/4*($D172/1000)^2),'ModelParams Lw'!J$18+'ModelParams Lw'!J$19*LOG(CR$3)+'ModelParams Lw'!J$20*(PI()/4*($D172/1000)^2),'ModelParams Lw'!J$21+'ModelParams Lw'!J$22*LOG(CR$3)+'ModelParams Lw'!J$23*(PI()/4*($D172/1000)^2)))</f>
        <v>26.405199060578074</v>
      </c>
      <c r="CS172" s="24" t="e">
        <f t="shared" si="58"/>
        <v>#DIV/0!</v>
      </c>
      <c r="CT172" s="24" t="e">
        <f t="shared" si="59"/>
        <v>#DIV/0!</v>
      </c>
      <c r="CU172" s="24" t="e">
        <f t="shared" si="60"/>
        <v>#DIV/0!</v>
      </c>
      <c r="CV172" s="24" t="e">
        <f t="shared" si="61"/>
        <v>#DIV/0!</v>
      </c>
      <c r="CW172" s="24" t="e">
        <f t="shared" si="62"/>
        <v>#DIV/0!</v>
      </c>
      <c r="CX172" s="24" t="e">
        <f t="shared" si="63"/>
        <v>#DIV/0!</v>
      </c>
      <c r="CY172" s="24" t="e">
        <f t="shared" si="64"/>
        <v>#DIV/0!</v>
      </c>
      <c r="CZ172" s="24" t="e">
        <f t="shared" si="65"/>
        <v>#DIV/0!</v>
      </c>
      <c r="DA172" s="24" t="e">
        <f>10*LOG10(IF(CS172="",0,POWER(10,((CS172+'ModelParams Lw'!$O$4)/10))) +IF(CT172="",0,POWER(10,((CT172+'ModelParams Lw'!$P$4)/10))) +IF(CU172="",0,POWER(10,((CU172+'ModelParams Lw'!$Q$4)/10))) +IF(CV172="",0,POWER(10,((CV172+'ModelParams Lw'!$R$4)/10))) +IF(CW172="",0,POWER(10,((CW172+'ModelParams Lw'!$S$4)/10))) +IF(CX172="",0,POWER(10,((CX172+'ModelParams Lw'!$T$4)/10))) +IF(CY172="",0,POWER(10,((CY172+'ModelParams Lw'!$U$4)/10)))+IF(CZ172="",0,POWER(10,((CZ172+'ModelParams Lw'!$V$4)/10))))</f>
        <v>#DIV/0!</v>
      </c>
      <c r="DB172" s="24" t="e">
        <f t="shared" si="82"/>
        <v>#DIV/0!</v>
      </c>
      <c r="DC172" s="24" t="e">
        <f>(CS172-'ModelParams Lw'!$O$10)/'ModelParams Lw'!$O$11</f>
        <v>#DIV/0!</v>
      </c>
      <c r="DD172" s="24" t="e">
        <f>(CT172-'ModelParams Lw'!$P$10)/'ModelParams Lw'!$P$11</f>
        <v>#DIV/0!</v>
      </c>
      <c r="DE172" s="24" t="e">
        <f>(CU172-'ModelParams Lw'!$Q$10)/'ModelParams Lw'!$Q$11</f>
        <v>#DIV/0!</v>
      </c>
      <c r="DF172" s="24" t="e">
        <f>(CV172-'ModelParams Lw'!$R$10)/'ModelParams Lw'!$R$11</f>
        <v>#DIV/0!</v>
      </c>
      <c r="DG172" s="24" t="e">
        <f>(CW172-'ModelParams Lw'!$S$10)/'ModelParams Lw'!$S$11</f>
        <v>#DIV/0!</v>
      </c>
      <c r="DH172" s="24" t="e">
        <f>(CX172-'ModelParams Lw'!$T$10)/'ModelParams Lw'!$T$11</f>
        <v>#DIV/0!</v>
      </c>
      <c r="DI172" s="24" t="e">
        <f>(CY172-'ModelParams Lw'!$U$10)/'ModelParams Lw'!$U$11</f>
        <v>#DIV/0!</v>
      </c>
      <c r="DJ172" s="24" t="e">
        <f>(CZ172-'ModelParams Lw'!$V$10)/'ModelParams Lw'!$V$11</f>
        <v>#DIV/0!</v>
      </c>
    </row>
    <row r="173" spans="1:114">
      <c r="A173" s="12">
        <f>Calcul!B175</f>
        <v>0</v>
      </c>
      <c r="B173" s="12">
        <f t="shared" si="66"/>
        <v>0</v>
      </c>
      <c r="C173" s="12">
        <f>Calcul!C175</f>
        <v>0</v>
      </c>
      <c r="D173" s="12">
        <f>Calcul!D178</f>
        <v>0</v>
      </c>
      <c r="E173" s="12">
        <f t="shared" si="67"/>
        <v>400</v>
      </c>
      <c r="F173" s="12">
        <f t="shared" si="68"/>
        <v>900</v>
      </c>
      <c r="G173" s="12" t="e">
        <f t="shared" si="69"/>
        <v>#DIV/0!</v>
      </c>
      <c r="H173" s="24" t="e">
        <f t="shared" si="70"/>
        <v>#DIV/0!</v>
      </c>
      <c r="I173" s="24">
        <f>'ModelParams Lw'!$B$6*EXP('ModelParams Lw'!$C$6*D173)</f>
        <v>-0.98585217513044054</v>
      </c>
      <c r="J173" s="24">
        <f>'ModelParams Lw'!$B$7*D173^2+'ModelParams Lw'!$C$7*D173+'ModelParams Lw'!$D$7</f>
        <v>-7.1</v>
      </c>
      <c r="K173" s="24">
        <f>'ModelParams Lw'!$B$8*D173^2+'ModelParams Lw'!$C$8*D173+'ModelParams Lw'!$D$8</f>
        <v>46.485999999999997</v>
      </c>
      <c r="L173" s="21" t="e">
        <f t="shared" si="83"/>
        <v>#DIV/0!</v>
      </c>
      <c r="M173" s="21" t="e">
        <f t="shared" si="84"/>
        <v>#DIV/0!</v>
      </c>
      <c r="N173" s="21" t="e">
        <f t="shared" si="84"/>
        <v>#DIV/0!</v>
      </c>
      <c r="O173" s="21" t="e">
        <f t="shared" si="84"/>
        <v>#DIV/0!</v>
      </c>
      <c r="P173" s="21" t="e">
        <f t="shared" si="84"/>
        <v>#DIV/0!</v>
      </c>
      <c r="Q173" s="21" t="e">
        <f t="shared" si="84"/>
        <v>#DIV/0!</v>
      </c>
      <c r="R173" s="21" t="e">
        <f t="shared" si="84"/>
        <v>#DIV/0!</v>
      </c>
      <c r="S173" s="21" t="e">
        <f t="shared" si="84"/>
        <v>#DIV/0!</v>
      </c>
      <c r="T173" s="24" t="e">
        <f>'ModelParams Lw'!$B$3+'ModelParams Lw'!$B$4*LOG10($B173/3600/(PI()/4*($D173/1000)^2))+'ModelParams Lw'!$B$5*LOG10(2*$H173/(1.2*($B173/3600/(PI()/4*($D173/1000)^2))^2))+10*LOG10($D173/1000)+L173</f>
        <v>#DIV/0!</v>
      </c>
      <c r="U173" s="24" t="e">
        <f>'ModelParams Lw'!$B$3+'ModelParams Lw'!$B$4*LOG10($B173/3600/(PI()/4*($D173/1000)^2))+'ModelParams Lw'!$B$5*LOG10(2*$H173/(1.2*($B173/3600/(PI()/4*($D173/1000)^2))^2))+10*LOG10($D173/1000)+M173</f>
        <v>#DIV/0!</v>
      </c>
      <c r="V173" s="24" t="e">
        <f>'ModelParams Lw'!$B$3+'ModelParams Lw'!$B$4*LOG10($B173/3600/(PI()/4*($D173/1000)^2))+'ModelParams Lw'!$B$5*LOG10(2*$H173/(1.2*($B173/3600/(PI()/4*($D173/1000)^2))^2))+10*LOG10($D173/1000)+N173</f>
        <v>#DIV/0!</v>
      </c>
      <c r="W173" s="24" t="e">
        <f>'ModelParams Lw'!$B$3+'ModelParams Lw'!$B$4*LOG10($B173/3600/(PI()/4*($D173/1000)^2))+'ModelParams Lw'!$B$5*LOG10(2*$H173/(1.2*($B173/3600/(PI()/4*($D173/1000)^2))^2))+10*LOG10($D173/1000)+O173</f>
        <v>#DIV/0!</v>
      </c>
      <c r="X173" s="24" t="e">
        <f>'ModelParams Lw'!$B$3+'ModelParams Lw'!$B$4*LOG10($B173/3600/(PI()/4*($D173/1000)^2))+'ModelParams Lw'!$B$5*LOG10(2*$H173/(1.2*($B173/3600/(PI()/4*($D173/1000)^2))^2))+10*LOG10($D173/1000)+P173</f>
        <v>#DIV/0!</v>
      </c>
      <c r="Y173" s="24" t="e">
        <f>'ModelParams Lw'!$B$3+'ModelParams Lw'!$B$4*LOG10($B173/3600/(PI()/4*($D173/1000)^2))+'ModelParams Lw'!$B$5*LOG10(2*$H173/(1.2*($B173/3600/(PI()/4*($D173/1000)^2))^2))+10*LOG10($D173/1000)+Q173</f>
        <v>#DIV/0!</v>
      </c>
      <c r="Z173" s="24" t="e">
        <f>'ModelParams Lw'!$B$3+'ModelParams Lw'!$B$4*LOG10($B173/3600/(PI()/4*($D173/1000)^2))+'ModelParams Lw'!$B$5*LOG10(2*$H173/(1.2*($B173/3600/(PI()/4*($D173/1000)^2))^2))+10*LOG10($D173/1000)+R173</f>
        <v>#DIV/0!</v>
      </c>
      <c r="AA173" s="24" t="e">
        <f>'ModelParams Lw'!$B$3+'ModelParams Lw'!$B$4*LOG10($B173/3600/(PI()/4*($D173/1000)^2))+'ModelParams Lw'!$B$5*LOG10(2*$H173/(1.2*($B173/3600/(PI()/4*($D173/1000)^2))^2))+10*LOG10($D173/1000)+S173</f>
        <v>#DIV/0!</v>
      </c>
      <c r="AB173" s="24" t="e">
        <f>10*LOG10(IF(T173="",0,POWER(10,((T173+'ModelParams Lw'!$O$4)/10))) +IF(U173="",0,POWER(10,((U173+'ModelParams Lw'!$P$4)/10))) +IF(V173="",0,POWER(10,((V173+'ModelParams Lw'!$Q$4)/10))) +IF(W173="",0,POWER(10,((W173+'ModelParams Lw'!$R$4)/10))) +IF(X173="",0,POWER(10,((X173+'ModelParams Lw'!$S$4)/10))) +IF(Y173="",0,POWER(10,((Y173+'ModelParams Lw'!$T$4)/10))) +IF(Z173="",0,POWER(10,((Z173+'ModelParams Lw'!$U$4)/10)))+IF(AA173="",0,POWER(10,((AA173+'ModelParams Lw'!$V$4)/10))))</f>
        <v>#DIV/0!</v>
      </c>
      <c r="AC173" s="24" t="e">
        <f t="shared" si="71"/>
        <v>#DIV/0!</v>
      </c>
      <c r="AD173" s="24" t="e">
        <f>(T173-'ModelParams Lw'!O$10)/'ModelParams Lw'!O$11</f>
        <v>#DIV/0!</v>
      </c>
      <c r="AE173" s="24" t="e">
        <f>(U173-'ModelParams Lw'!P$10)/'ModelParams Lw'!P$11</f>
        <v>#DIV/0!</v>
      </c>
      <c r="AF173" s="24" t="e">
        <f>(V173-'ModelParams Lw'!Q$10)/'ModelParams Lw'!Q$11</f>
        <v>#DIV/0!</v>
      </c>
      <c r="AG173" s="24" t="e">
        <f>(W173-'ModelParams Lw'!R$10)/'ModelParams Lw'!R$11</f>
        <v>#DIV/0!</v>
      </c>
      <c r="AH173" s="24" t="e">
        <f>(X173-'ModelParams Lw'!S$10)/'ModelParams Lw'!S$11</f>
        <v>#DIV/0!</v>
      </c>
      <c r="AI173" s="24" t="e">
        <f>(Y173-'ModelParams Lw'!T$10)/'ModelParams Lw'!T$11</f>
        <v>#DIV/0!</v>
      </c>
      <c r="AJ173" s="24" t="e">
        <f>(Z173-'ModelParams Lw'!U$10)/'ModelParams Lw'!U$11</f>
        <v>#DIV/0!</v>
      </c>
      <c r="AK173" s="24" t="e">
        <f>(AA173-'ModelParams Lw'!V$10)/'ModelParams Lw'!V$11</f>
        <v>#DIV/0!</v>
      </c>
      <c r="AL173" s="24" t="e">
        <f t="shared" si="72"/>
        <v>#DIV/0!</v>
      </c>
      <c r="AM173" s="24" t="e">
        <f>LOOKUP($G173,SilencerParams!$E$3:$E$98,SilencerParams!K$3:K$98)</f>
        <v>#DIV/0!</v>
      </c>
      <c r="AN173" s="24" t="e">
        <f>LOOKUP($G173,SilencerParams!$E$3:$E$98,SilencerParams!L$3:L$98)</f>
        <v>#DIV/0!</v>
      </c>
      <c r="AO173" s="24" t="e">
        <f>LOOKUP($G173,SilencerParams!$E$3:$E$98,SilencerParams!M$3:M$98)</f>
        <v>#DIV/0!</v>
      </c>
      <c r="AP173" s="24" t="e">
        <f>LOOKUP($G173,SilencerParams!$E$3:$E$98,SilencerParams!N$3:N$98)</f>
        <v>#DIV/0!</v>
      </c>
      <c r="AQ173" s="24" t="e">
        <f>LOOKUP($G173,SilencerParams!$E$3:$E$98,SilencerParams!O$3:O$98)</f>
        <v>#DIV/0!</v>
      </c>
      <c r="AR173" s="24" t="e">
        <f>LOOKUP($G173,SilencerParams!$E$3:$E$98,SilencerParams!P$3:P$98)</f>
        <v>#DIV/0!</v>
      </c>
      <c r="AS173" s="24" t="e">
        <f>LOOKUP($G173,SilencerParams!$E$3:$E$98,SilencerParams!Q$3:Q$98)</f>
        <v>#DIV/0!</v>
      </c>
      <c r="AT173" s="24" t="e">
        <f>LOOKUP($G173,SilencerParams!$E$3:$E$98,SilencerParams!R$3:R$98)</f>
        <v>#DIV/0!</v>
      </c>
      <c r="AU173" s="151" t="e">
        <f>LOOKUP($G173,SilencerParams!$E$3:$E$98,SilencerParams!S$3:S$98)</f>
        <v>#DIV/0!</v>
      </c>
      <c r="AV173" s="151" t="e">
        <f>LOOKUP($G173,SilencerParams!$E$3:$E$98,SilencerParams!T$3:T$98)</f>
        <v>#DIV/0!</v>
      </c>
      <c r="AW173" s="151" t="e">
        <f>LOOKUP($G173,SilencerParams!$E$3:$E$98,SilencerParams!U$3:U$98)</f>
        <v>#DIV/0!</v>
      </c>
      <c r="AX173" s="151" t="e">
        <f>LOOKUP($G173,SilencerParams!$E$3:$E$98,SilencerParams!V$3:V$98)</f>
        <v>#DIV/0!</v>
      </c>
      <c r="AY173" s="151" t="e">
        <f>LOOKUP($G173,SilencerParams!$E$3:$E$98,SilencerParams!W$3:W$98)</f>
        <v>#DIV/0!</v>
      </c>
      <c r="AZ173" s="151" t="e">
        <f>LOOKUP($G173,SilencerParams!$E$3:$E$98,SilencerParams!X$3:X$98)</f>
        <v>#DIV/0!</v>
      </c>
      <c r="BA173" s="151" t="e">
        <f>LOOKUP($G173,SilencerParams!$E$3:$E$98,SilencerParams!Y$3:Y$98)</f>
        <v>#DIV/0!</v>
      </c>
      <c r="BB173" s="151" t="e">
        <f>LOOKUP($G173,SilencerParams!$E$3:$E$98,SilencerParams!Z$3:Z$98)</f>
        <v>#DIV/0!</v>
      </c>
      <c r="BC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S$3:S$98)</f>
        <v>#DIV/0!</v>
      </c>
      <c r="BD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T$3:T$98)</f>
        <v>#DIV/0!</v>
      </c>
      <c r="BE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U$3:U$98)</f>
        <v>#DIV/0!</v>
      </c>
      <c r="BF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V$3:V$98)</f>
        <v>#DIV/0!</v>
      </c>
      <c r="BG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W$3:W$98)</f>
        <v>#DIV/0!</v>
      </c>
      <c r="BH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X$3:X$98)</f>
        <v>#DIV/0!</v>
      </c>
      <c r="BI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Y$3:Y$98)</f>
        <v>#DIV/0!</v>
      </c>
      <c r="BJ173" s="151" t="e">
        <f>LOOKUP(IF(MROUND($AL173,2)&lt;=$AL173,CONCATENATE($D173,IF($F173&gt;=1000,$F173,CONCATENATE(0,$F173)),CONCATENATE(0,MROUND($AL173,2)+2)),CONCATENATE($D173,IF($F173&gt;=1000,$F173,CONCATENATE(0,$F173)),CONCATENATE(0,MROUND($AL173,2)-2))),SilencerParams!$E$3:$E$98,SilencerParams!Z$3:Z$98)</f>
        <v>#DIV/0!</v>
      </c>
      <c r="BK173" s="151" t="e">
        <f>IF($AL173&lt;2,LOOKUP(CONCATENATE($D173,IF($E173&gt;=1000,$E173,CONCATENATE(0,$E173)),"02"),SilencerParams!$E$3:$E$98,SilencerParams!S$3:S$98)/(LOG10(2)-LOG10(0.0001))*(LOG10($AL173)-LOG10(0.0001)),(BC173-AU173)/(LOG10(IF(MROUND($AL173,2)&lt;=$AL173,MROUND($AL173,2)+2,MROUND($AL173,2)-2))-LOG10(MROUND($AL173,2)))*(LOG10($AL173)-LOG10(MROUND($AL173,2)))+AU173)</f>
        <v>#DIV/0!</v>
      </c>
      <c r="BL173" s="151" t="e">
        <f>IF($AL173&lt;2,LOOKUP(CONCATENATE($D173,IF($E173&gt;=1000,$E173,CONCATENATE(0,$E173)),"02"),SilencerParams!$E$3:$E$98,SilencerParams!T$3:T$98)/(LOG10(2)-LOG10(0.0001))*(LOG10($AL173)-LOG10(0.0001)),(BD173-AV173)/(LOG10(IF(MROUND($AL173,2)&lt;=$AL173,MROUND($AL173,2)+2,MROUND($AL173,2)-2))-LOG10(MROUND($AL173,2)))*(LOG10($AL173)-LOG10(MROUND($AL173,2)))+AV173)</f>
        <v>#DIV/0!</v>
      </c>
      <c r="BM173" s="151" t="e">
        <f>IF($AL173&lt;2,LOOKUP(CONCATENATE($D173,IF($E173&gt;=1000,$E173,CONCATENATE(0,$E173)),"02"),SilencerParams!$E$3:$E$98,SilencerParams!U$3:U$98)/(LOG10(2)-LOG10(0.0001))*(LOG10($AL173)-LOG10(0.0001)),(BE173-AW173)/(LOG10(IF(MROUND($AL173,2)&lt;=$AL173,MROUND($AL173,2)+2,MROUND($AL173,2)-2))-LOG10(MROUND($AL173,2)))*(LOG10($AL173)-LOG10(MROUND($AL173,2)))+AW173)</f>
        <v>#DIV/0!</v>
      </c>
      <c r="BN173" s="151" t="e">
        <f>IF($AL173&lt;2,LOOKUP(CONCATENATE($D173,IF($E173&gt;=1000,$E173,CONCATENATE(0,$E173)),"02"),SilencerParams!$E$3:$E$98,SilencerParams!V$3:V$98)/(LOG10(2)-LOG10(0.0001))*(LOG10($AL173)-LOG10(0.0001)),(BF173-AX173)/(LOG10(IF(MROUND($AL173,2)&lt;=$AL173,MROUND($AL173,2)+2,MROUND($AL173,2)-2))-LOG10(MROUND($AL173,2)))*(LOG10($AL173)-LOG10(MROUND($AL173,2)))+AX173)</f>
        <v>#DIV/0!</v>
      </c>
      <c r="BO173" s="151" t="e">
        <f>IF($AL173&lt;2,LOOKUP(CONCATENATE($D173,IF($E173&gt;=1000,$E173,CONCATENATE(0,$E173)),"02"),SilencerParams!$E$3:$E$98,SilencerParams!W$3:W$98)/(LOG10(2)-LOG10(0.0001))*(LOG10($AL173)-LOG10(0.0001)),(BG173-AY173)/(LOG10(IF(MROUND($AL173,2)&lt;=$AL173,MROUND($AL173,2)+2,MROUND($AL173,2)-2))-LOG10(MROUND($AL173,2)))*(LOG10($AL173)-LOG10(MROUND($AL173,2)))+AY173)</f>
        <v>#DIV/0!</v>
      </c>
      <c r="BP173" s="151" t="e">
        <f>IF($AL173&lt;2,LOOKUP(CONCATENATE($D173,IF($E173&gt;=1000,$E173,CONCATENATE(0,$E173)),"02"),SilencerParams!$E$3:$E$98,SilencerParams!X$3:X$98)/(LOG10(2)-LOG10(0.0001))*(LOG10($AL173)-LOG10(0.0001)),(BH173-AZ173)/(LOG10(IF(MROUND($AL173,2)&lt;=$AL173,MROUND($AL173,2)+2,MROUND($AL173,2)-2))-LOG10(MROUND($AL173,2)))*(LOG10($AL173)-LOG10(MROUND($AL173,2)))+AZ173)</f>
        <v>#DIV/0!</v>
      </c>
      <c r="BQ173" s="151" t="e">
        <f>IF($AL173&lt;2,LOOKUP(CONCATENATE($D173,IF($E173&gt;=1000,$E173,CONCATENATE(0,$E173)),"02"),SilencerParams!$E$3:$E$98,SilencerParams!Y$3:Y$98)/(LOG10(2)-LOG10(0.0001))*(LOG10($AL173)-LOG10(0.0001)),(BI173-BA173)/(LOG10(IF(MROUND($AL173,2)&lt;=$AL173,MROUND($AL173,2)+2,MROUND($AL173,2)-2))-LOG10(MROUND($AL173,2)))*(LOG10($AL173)-LOG10(MROUND($AL173,2)))+BA173)</f>
        <v>#DIV/0!</v>
      </c>
      <c r="BR173" s="151" t="e">
        <f>IF($AL173&lt;2,LOOKUP(CONCATENATE($D173,IF($E173&gt;=1000,$E173,CONCATENATE(0,$E173)),"02"),SilencerParams!$E$3:$E$98,SilencerParams!Z$3:Z$98)/(LOG10(2)-LOG10(0.0001))*(LOG10($AL173)-LOG10(0.0001)),(BJ173-BB173)/(LOG10(IF(MROUND($AL173,2)&lt;=$AL173,MROUND($AL173,2)+2,MROUND($AL173,2)-2))-LOG10(MROUND($AL173,2)))*(LOG10($AL173)-LOG10(MROUND($AL173,2)))+BB173)</f>
        <v>#DIV/0!</v>
      </c>
      <c r="BS173" s="24" t="e">
        <f t="shared" si="73"/>
        <v>#DIV/0!</v>
      </c>
      <c r="BT173" s="24" t="e">
        <f t="shared" si="74"/>
        <v>#DIV/0!</v>
      </c>
      <c r="BU173" s="24" t="e">
        <f t="shared" si="75"/>
        <v>#DIV/0!</v>
      </c>
      <c r="BV173" s="24" t="e">
        <f t="shared" si="76"/>
        <v>#DIV/0!</v>
      </c>
      <c r="BW173" s="24" t="e">
        <f t="shared" si="77"/>
        <v>#DIV/0!</v>
      </c>
      <c r="BX173" s="24" t="e">
        <f t="shared" si="78"/>
        <v>#DIV/0!</v>
      </c>
      <c r="BY173" s="24" t="e">
        <f t="shared" si="79"/>
        <v>#DIV/0!</v>
      </c>
      <c r="BZ173" s="24" t="e">
        <f t="shared" si="80"/>
        <v>#DIV/0!</v>
      </c>
      <c r="CA173" s="24" t="e">
        <f>10*LOG10(IF(BS173="",0,POWER(10,((BS173+'ModelParams Lw'!$O$4)/10))) +IF(BT173="",0,POWER(10,((BT173+'ModelParams Lw'!$P$4)/10))) +IF(BU173="",0,POWER(10,((BU173+'ModelParams Lw'!$Q$4)/10))) +IF(BV173="",0,POWER(10,((BV173+'ModelParams Lw'!$R$4)/10))) +IF(BW173="",0,POWER(10,((BW173+'ModelParams Lw'!$S$4)/10))) +IF(BX173="",0,POWER(10,((BX173+'ModelParams Lw'!$T$4)/10))) +IF(BY173="",0,POWER(10,((BY173+'ModelParams Lw'!$U$4)/10)))+IF(BZ173="",0,POWER(10,((BZ173+'ModelParams Lw'!$V$4)/10))))</f>
        <v>#DIV/0!</v>
      </c>
      <c r="CB173" s="24" t="e">
        <f t="shared" si="81"/>
        <v>#DIV/0!</v>
      </c>
      <c r="CC173" s="24" t="e">
        <f>(BS173-'ModelParams Lw'!O$10)/'ModelParams Lw'!O$11</f>
        <v>#DIV/0!</v>
      </c>
      <c r="CD173" s="24" t="e">
        <f>(BT173-'ModelParams Lw'!P$10)/'ModelParams Lw'!P$11</f>
        <v>#DIV/0!</v>
      </c>
      <c r="CE173" s="24" t="e">
        <f>(BU173-'ModelParams Lw'!Q$10)/'ModelParams Lw'!Q$11</f>
        <v>#DIV/0!</v>
      </c>
      <c r="CF173" s="24" t="e">
        <f>(BV173-'ModelParams Lw'!R$10)/'ModelParams Lw'!R$11</f>
        <v>#DIV/0!</v>
      </c>
      <c r="CG173" s="24" t="e">
        <f>(BW173-'ModelParams Lw'!S$10)/'ModelParams Lw'!S$11</f>
        <v>#DIV/0!</v>
      </c>
      <c r="CH173" s="24" t="e">
        <f>(BX173-'ModelParams Lw'!T$10)/'ModelParams Lw'!T$11</f>
        <v>#DIV/0!</v>
      </c>
      <c r="CI173" s="24" t="e">
        <f>(BY173-'ModelParams Lw'!U$10)/'ModelParams Lw'!U$11</f>
        <v>#DIV/0!</v>
      </c>
      <c r="CJ173" s="24" t="e">
        <f>(BZ173-'ModelParams Lw'!V$10)/'ModelParams Lw'!V$11</f>
        <v>#DIV/0!</v>
      </c>
      <c r="CK173" s="24">
        <f>IF(Calcul!$E178="SW",'ModelParams Lw'!C$18+'ModelParams Lw'!C$19*LOG(CK$3)+'ModelParams Lw'!C$20*(PI()/4*($D173/1000)^2),IF('ModelParams Lw'!C$21+'ModelParams Lw'!C$22*LOG(CK$3)+'ModelParams Lw'!C$23*(PI()/4*($D173/1000)^2)&lt;'ModelParams Lw'!C$18+'ModelParams Lw'!C$19*LOG(CK$3)+'ModelParams Lw'!C$20*(PI()/4*($D173/1000)^2),'ModelParams Lw'!C$18+'ModelParams Lw'!C$19*LOG(CK$3)+'ModelParams Lw'!C$20*(PI()/4*($D173/1000)^2),'ModelParams Lw'!C$21+'ModelParams Lw'!C$22*LOG(CK$3)+'ModelParams Lw'!C$23*(PI()/4*($D173/1000)^2)))</f>
        <v>31.246735224896717</v>
      </c>
      <c r="CL173" s="24">
        <f>IF(Calcul!$E178="SW",'ModelParams Lw'!D$18+'ModelParams Lw'!D$19*LOG(CL$3)+'ModelParams Lw'!D$20*(PI()/4*($D173/1000)^2),IF('ModelParams Lw'!D$21+'ModelParams Lw'!D$22*LOG(CL$3)+'ModelParams Lw'!D$23*(PI()/4*($D173/1000)^2)&lt;'ModelParams Lw'!D$18+'ModelParams Lw'!D$19*LOG(CL$3)+'ModelParams Lw'!D$20*(PI()/4*($D173/1000)^2),'ModelParams Lw'!D$18+'ModelParams Lw'!D$19*LOG(CL$3)+'ModelParams Lw'!D$20*(PI()/4*($D173/1000)^2),'ModelParams Lw'!D$21+'ModelParams Lw'!D$22*LOG(CL$3)+'ModelParams Lw'!D$23*(PI()/4*($D173/1000)^2)))</f>
        <v>39.203910379364636</v>
      </c>
      <c r="CM173" s="24">
        <f>IF(Calcul!$E178="SW",'ModelParams Lw'!E$18+'ModelParams Lw'!E$19*LOG(CM$3)+'ModelParams Lw'!E$20*(PI()/4*($D173/1000)^2),IF('ModelParams Lw'!E$21+'ModelParams Lw'!E$22*LOG(CM$3)+'ModelParams Lw'!E$23*(PI()/4*($D173/1000)^2)&lt;'ModelParams Lw'!E$18+'ModelParams Lw'!E$19*LOG(CM$3)+'ModelParams Lw'!E$20*(PI()/4*($D173/1000)^2),'ModelParams Lw'!E$18+'ModelParams Lw'!E$19*LOG(CM$3)+'ModelParams Lw'!E$20*(PI()/4*($D173/1000)^2),'ModelParams Lw'!E$21+'ModelParams Lw'!E$22*LOG(CM$3)+'ModelParams Lw'!E$23*(PI()/4*($D173/1000)^2)))</f>
        <v>38.761096154158118</v>
      </c>
      <c r="CN173" s="24">
        <f>IF(Calcul!$E178="SW",'ModelParams Lw'!F$18+'ModelParams Lw'!F$19*LOG(CN$3)+'ModelParams Lw'!F$20*(PI()/4*($D173/1000)^2),IF('ModelParams Lw'!F$21+'ModelParams Lw'!F$22*LOG(CN$3)+'ModelParams Lw'!F$23*(PI()/4*($D173/1000)^2)&lt;'ModelParams Lw'!F$18+'ModelParams Lw'!F$19*LOG(CN$3)+'ModelParams Lw'!F$20*(PI()/4*($D173/1000)^2),'ModelParams Lw'!F$18+'ModelParams Lw'!F$19*LOG(CN$3)+'ModelParams Lw'!F$20*(PI()/4*($D173/1000)^2),'ModelParams Lw'!F$21+'ModelParams Lw'!F$22*LOG(CN$3)+'ModelParams Lw'!F$23*(PI()/4*($D173/1000)^2)))</f>
        <v>42.457901012674256</v>
      </c>
      <c r="CO173" s="24">
        <f>IF(Calcul!$E178="SW",'ModelParams Lw'!G$18+'ModelParams Lw'!G$19*LOG(CO$3)+'ModelParams Lw'!G$20*(PI()/4*($D173/1000)^2),IF('ModelParams Lw'!G$21+'ModelParams Lw'!G$22*LOG(CO$3)+'ModelParams Lw'!G$23*(PI()/4*($D173/1000)^2)&lt;'ModelParams Lw'!G$18+'ModelParams Lw'!G$19*LOG(CO$3)+'ModelParams Lw'!G$20*(PI()/4*($D173/1000)^2),'ModelParams Lw'!G$18+'ModelParams Lw'!G$19*LOG(CO$3)+'ModelParams Lw'!G$20*(PI()/4*($D173/1000)^2),'ModelParams Lw'!G$21+'ModelParams Lw'!G$22*LOG(CO$3)+'ModelParams Lw'!G$23*(PI()/4*($D173/1000)^2)))</f>
        <v>39.983812335865188</v>
      </c>
      <c r="CP173" s="24">
        <f>IF(Calcul!$E178="SW",'ModelParams Lw'!H$18+'ModelParams Lw'!H$19*LOG(CP$3)+'ModelParams Lw'!H$20*(PI()/4*($D173/1000)^2),IF('ModelParams Lw'!H$21+'ModelParams Lw'!H$22*LOG(CP$3)+'ModelParams Lw'!H$23*(PI()/4*($D173/1000)^2)&lt;'ModelParams Lw'!H$18+'ModelParams Lw'!H$19*LOG(CP$3)+'ModelParams Lw'!H$20*(PI()/4*($D173/1000)^2),'ModelParams Lw'!H$18+'ModelParams Lw'!H$19*LOG(CP$3)+'ModelParams Lw'!H$20*(PI()/4*($D173/1000)^2),'ModelParams Lw'!H$21+'ModelParams Lw'!H$22*LOG(CP$3)+'ModelParams Lw'!H$23*(PI()/4*($D173/1000)^2)))</f>
        <v>40.306137042572608</v>
      </c>
      <c r="CQ173" s="24">
        <f>IF(Calcul!$E178="SW",'ModelParams Lw'!I$18+'ModelParams Lw'!I$19*LOG(CQ$3)+'ModelParams Lw'!I$20*(PI()/4*($D173/1000)^2),IF('ModelParams Lw'!I$21+'ModelParams Lw'!I$22*LOG(CQ$3)+'ModelParams Lw'!I$23*(PI()/4*($D173/1000)^2)&lt;'ModelParams Lw'!I$18+'ModelParams Lw'!I$19*LOG(CQ$3)+'ModelParams Lw'!I$20*(PI()/4*($D173/1000)^2),'ModelParams Lw'!I$18+'ModelParams Lw'!I$19*LOG(CQ$3)+'ModelParams Lw'!I$20*(PI()/4*($D173/1000)^2),'ModelParams Lw'!I$21+'ModelParams Lw'!I$22*LOG(CQ$3)+'ModelParams Lw'!I$23*(PI()/4*($D173/1000)^2)))</f>
        <v>35.604370798776131</v>
      </c>
      <c r="CR173" s="24">
        <f>IF(Calcul!$E178="SW",'ModelParams Lw'!J$18+'ModelParams Lw'!J$19*LOG(CR$3)+'ModelParams Lw'!J$20*(PI()/4*($D173/1000)^2),IF('ModelParams Lw'!J$21+'ModelParams Lw'!J$22*LOG(CR$3)+'ModelParams Lw'!J$23*(PI()/4*($D173/1000)^2)&lt;'ModelParams Lw'!J$18+'ModelParams Lw'!J$19*LOG(CR$3)+'ModelParams Lw'!J$20*(PI()/4*($D173/1000)^2),'ModelParams Lw'!J$18+'ModelParams Lw'!J$19*LOG(CR$3)+'ModelParams Lw'!J$20*(PI()/4*($D173/1000)^2),'ModelParams Lw'!J$21+'ModelParams Lw'!J$22*LOG(CR$3)+'ModelParams Lw'!J$23*(PI()/4*($D173/1000)^2)))</f>
        <v>26.405199060578074</v>
      </c>
      <c r="CS173" s="24" t="e">
        <f t="shared" si="58"/>
        <v>#DIV/0!</v>
      </c>
      <c r="CT173" s="24" t="e">
        <f t="shared" si="59"/>
        <v>#DIV/0!</v>
      </c>
      <c r="CU173" s="24" t="e">
        <f t="shared" si="60"/>
        <v>#DIV/0!</v>
      </c>
      <c r="CV173" s="24" t="e">
        <f t="shared" si="61"/>
        <v>#DIV/0!</v>
      </c>
      <c r="CW173" s="24" t="e">
        <f t="shared" si="62"/>
        <v>#DIV/0!</v>
      </c>
      <c r="CX173" s="24" t="e">
        <f t="shared" si="63"/>
        <v>#DIV/0!</v>
      </c>
      <c r="CY173" s="24" t="e">
        <f t="shared" si="64"/>
        <v>#DIV/0!</v>
      </c>
      <c r="CZ173" s="24" t="e">
        <f t="shared" si="65"/>
        <v>#DIV/0!</v>
      </c>
      <c r="DA173" s="24" t="e">
        <f>10*LOG10(IF(CS173="",0,POWER(10,((CS173+'ModelParams Lw'!$O$4)/10))) +IF(CT173="",0,POWER(10,((CT173+'ModelParams Lw'!$P$4)/10))) +IF(CU173="",0,POWER(10,((CU173+'ModelParams Lw'!$Q$4)/10))) +IF(CV173="",0,POWER(10,((CV173+'ModelParams Lw'!$R$4)/10))) +IF(CW173="",0,POWER(10,((CW173+'ModelParams Lw'!$S$4)/10))) +IF(CX173="",0,POWER(10,((CX173+'ModelParams Lw'!$T$4)/10))) +IF(CY173="",0,POWER(10,((CY173+'ModelParams Lw'!$U$4)/10)))+IF(CZ173="",0,POWER(10,((CZ173+'ModelParams Lw'!$V$4)/10))))</f>
        <v>#DIV/0!</v>
      </c>
      <c r="DB173" s="24" t="e">
        <f t="shared" si="82"/>
        <v>#DIV/0!</v>
      </c>
      <c r="DC173" s="24" t="e">
        <f>(CS173-'ModelParams Lw'!$O$10)/'ModelParams Lw'!$O$11</f>
        <v>#DIV/0!</v>
      </c>
      <c r="DD173" s="24" t="e">
        <f>(CT173-'ModelParams Lw'!$P$10)/'ModelParams Lw'!$P$11</f>
        <v>#DIV/0!</v>
      </c>
      <c r="DE173" s="24" t="e">
        <f>(CU173-'ModelParams Lw'!$Q$10)/'ModelParams Lw'!$Q$11</f>
        <v>#DIV/0!</v>
      </c>
      <c r="DF173" s="24" t="e">
        <f>(CV173-'ModelParams Lw'!$R$10)/'ModelParams Lw'!$R$11</f>
        <v>#DIV/0!</v>
      </c>
      <c r="DG173" s="24" t="e">
        <f>(CW173-'ModelParams Lw'!$S$10)/'ModelParams Lw'!$S$11</f>
        <v>#DIV/0!</v>
      </c>
      <c r="DH173" s="24" t="e">
        <f>(CX173-'ModelParams Lw'!$T$10)/'ModelParams Lw'!$T$11</f>
        <v>#DIV/0!</v>
      </c>
      <c r="DI173" s="24" t="e">
        <f>(CY173-'ModelParams Lw'!$U$10)/'ModelParams Lw'!$U$11</f>
        <v>#DIV/0!</v>
      </c>
      <c r="DJ173" s="24" t="e">
        <f>(CZ173-'ModelParams Lw'!$V$10)/'ModelParams Lw'!$V$11</f>
        <v>#DIV/0!</v>
      </c>
    </row>
    <row r="174" spans="1:114">
      <c r="A174" s="12">
        <f>Calcul!B176</f>
        <v>0</v>
      </c>
      <c r="B174" s="12">
        <f t="shared" si="66"/>
        <v>0</v>
      </c>
      <c r="C174" s="12">
        <f>Calcul!C176</f>
        <v>0</v>
      </c>
      <c r="D174" s="12">
        <f>Calcul!D179</f>
        <v>0</v>
      </c>
      <c r="E174" s="12">
        <f t="shared" si="67"/>
        <v>400</v>
      </c>
      <c r="F174" s="12">
        <f t="shared" si="68"/>
        <v>900</v>
      </c>
      <c r="G174" s="12" t="e">
        <f t="shared" si="69"/>
        <v>#DIV/0!</v>
      </c>
      <c r="H174" s="24" t="e">
        <f t="shared" si="70"/>
        <v>#DIV/0!</v>
      </c>
      <c r="I174" s="24">
        <f>'ModelParams Lw'!$B$6*EXP('ModelParams Lw'!$C$6*D174)</f>
        <v>-0.98585217513044054</v>
      </c>
      <c r="J174" s="24">
        <f>'ModelParams Lw'!$B$7*D174^2+'ModelParams Lw'!$C$7*D174+'ModelParams Lw'!$D$7</f>
        <v>-7.1</v>
      </c>
      <c r="K174" s="24">
        <f>'ModelParams Lw'!$B$8*D174^2+'ModelParams Lw'!$C$8*D174+'ModelParams Lw'!$D$8</f>
        <v>46.485999999999997</v>
      </c>
      <c r="L174" s="21" t="e">
        <f t="shared" si="83"/>
        <v>#DIV/0!</v>
      </c>
      <c r="M174" s="21" t="e">
        <f t="shared" si="84"/>
        <v>#DIV/0!</v>
      </c>
      <c r="N174" s="21" t="e">
        <f t="shared" si="84"/>
        <v>#DIV/0!</v>
      </c>
      <c r="O174" s="21" t="e">
        <f t="shared" si="84"/>
        <v>#DIV/0!</v>
      </c>
      <c r="P174" s="21" t="e">
        <f t="shared" si="84"/>
        <v>#DIV/0!</v>
      </c>
      <c r="Q174" s="21" t="e">
        <f t="shared" si="84"/>
        <v>#DIV/0!</v>
      </c>
      <c r="R174" s="21" t="e">
        <f t="shared" si="84"/>
        <v>#DIV/0!</v>
      </c>
      <c r="S174" s="21" t="e">
        <f t="shared" si="84"/>
        <v>#DIV/0!</v>
      </c>
      <c r="T174" s="24" t="e">
        <f>'ModelParams Lw'!$B$3+'ModelParams Lw'!$B$4*LOG10($B174/3600/(PI()/4*($D174/1000)^2))+'ModelParams Lw'!$B$5*LOG10(2*$H174/(1.2*($B174/3600/(PI()/4*($D174/1000)^2))^2))+10*LOG10($D174/1000)+L174</f>
        <v>#DIV/0!</v>
      </c>
      <c r="U174" s="24" t="e">
        <f>'ModelParams Lw'!$B$3+'ModelParams Lw'!$B$4*LOG10($B174/3600/(PI()/4*($D174/1000)^2))+'ModelParams Lw'!$B$5*LOG10(2*$H174/(1.2*($B174/3600/(PI()/4*($D174/1000)^2))^2))+10*LOG10($D174/1000)+M174</f>
        <v>#DIV/0!</v>
      </c>
      <c r="V174" s="24" t="e">
        <f>'ModelParams Lw'!$B$3+'ModelParams Lw'!$B$4*LOG10($B174/3600/(PI()/4*($D174/1000)^2))+'ModelParams Lw'!$B$5*LOG10(2*$H174/(1.2*($B174/3600/(PI()/4*($D174/1000)^2))^2))+10*LOG10($D174/1000)+N174</f>
        <v>#DIV/0!</v>
      </c>
      <c r="W174" s="24" t="e">
        <f>'ModelParams Lw'!$B$3+'ModelParams Lw'!$B$4*LOG10($B174/3600/(PI()/4*($D174/1000)^2))+'ModelParams Lw'!$B$5*LOG10(2*$H174/(1.2*($B174/3600/(PI()/4*($D174/1000)^2))^2))+10*LOG10($D174/1000)+O174</f>
        <v>#DIV/0!</v>
      </c>
      <c r="X174" s="24" t="e">
        <f>'ModelParams Lw'!$B$3+'ModelParams Lw'!$B$4*LOG10($B174/3600/(PI()/4*($D174/1000)^2))+'ModelParams Lw'!$B$5*LOG10(2*$H174/(1.2*($B174/3600/(PI()/4*($D174/1000)^2))^2))+10*LOG10($D174/1000)+P174</f>
        <v>#DIV/0!</v>
      </c>
      <c r="Y174" s="24" t="e">
        <f>'ModelParams Lw'!$B$3+'ModelParams Lw'!$B$4*LOG10($B174/3600/(PI()/4*($D174/1000)^2))+'ModelParams Lw'!$B$5*LOG10(2*$H174/(1.2*($B174/3600/(PI()/4*($D174/1000)^2))^2))+10*LOG10($D174/1000)+Q174</f>
        <v>#DIV/0!</v>
      </c>
      <c r="Z174" s="24" t="e">
        <f>'ModelParams Lw'!$B$3+'ModelParams Lw'!$B$4*LOG10($B174/3600/(PI()/4*($D174/1000)^2))+'ModelParams Lw'!$B$5*LOG10(2*$H174/(1.2*($B174/3600/(PI()/4*($D174/1000)^2))^2))+10*LOG10($D174/1000)+R174</f>
        <v>#DIV/0!</v>
      </c>
      <c r="AA174" s="24" t="e">
        <f>'ModelParams Lw'!$B$3+'ModelParams Lw'!$B$4*LOG10($B174/3600/(PI()/4*($D174/1000)^2))+'ModelParams Lw'!$B$5*LOG10(2*$H174/(1.2*($B174/3600/(PI()/4*($D174/1000)^2))^2))+10*LOG10($D174/1000)+S174</f>
        <v>#DIV/0!</v>
      </c>
      <c r="AB174" s="24" t="e">
        <f>10*LOG10(IF(T174="",0,POWER(10,((T174+'ModelParams Lw'!$O$4)/10))) +IF(U174="",0,POWER(10,((U174+'ModelParams Lw'!$P$4)/10))) +IF(V174="",0,POWER(10,((V174+'ModelParams Lw'!$Q$4)/10))) +IF(W174="",0,POWER(10,((W174+'ModelParams Lw'!$R$4)/10))) +IF(X174="",0,POWER(10,((X174+'ModelParams Lw'!$S$4)/10))) +IF(Y174="",0,POWER(10,((Y174+'ModelParams Lw'!$T$4)/10))) +IF(Z174="",0,POWER(10,((Z174+'ModelParams Lw'!$U$4)/10)))+IF(AA174="",0,POWER(10,((AA174+'ModelParams Lw'!$V$4)/10))))</f>
        <v>#DIV/0!</v>
      </c>
      <c r="AC174" s="24" t="e">
        <f t="shared" si="71"/>
        <v>#DIV/0!</v>
      </c>
      <c r="AD174" s="24" t="e">
        <f>(T174-'ModelParams Lw'!O$10)/'ModelParams Lw'!O$11</f>
        <v>#DIV/0!</v>
      </c>
      <c r="AE174" s="24" t="e">
        <f>(U174-'ModelParams Lw'!P$10)/'ModelParams Lw'!P$11</f>
        <v>#DIV/0!</v>
      </c>
      <c r="AF174" s="24" t="e">
        <f>(V174-'ModelParams Lw'!Q$10)/'ModelParams Lw'!Q$11</f>
        <v>#DIV/0!</v>
      </c>
      <c r="AG174" s="24" t="e">
        <f>(W174-'ModelParams Lw'!R$10)/'ModelParams Lw'!R$11</f>
        <v>#DIV/0!</v>
      </c>
      <c r="AH174" s="24" t="e">
        <f>(X174-'ModelParams Lw'!S$10)/'ModelParams Lw'!S$11</f>
        <v>#DIV/0!</v>
      </c>
      <c r="AI174" s="24" t="e">
        <f>(Y174-'ModelParams Lw'!T$10)/'ModelParams Lw'!T$11</f>
        <v>#DIV/0!</v>
      </c>
      <c r="AJ174" s="24" t="e">
        <f>(Z174-'ModelParams Lw'!U$10)/'ModelParams Lw'!U$11</f>
        <v>#DIV/0!</v>
      </c>
      <c r="AK174" s="24" t="e">
        <f>(AA174-'ModelParams Lw'!V$10)/'ModelParams Lw'!V$11</f>
        <v>#DIV/0!</v>
      </c>
      <c r="AL174" s="24" t="e">
        <f t="shared" si="72"/>
        <v>#DIV/0!</v>
      </c>
      <c r="AM174" s="24" t="e">
        <f>LOOKUP($G174,SilencerParams!$E$3:$E$98,SilencerParams!K$3:K$98)</f>
        <v>#DIV/0!</v>
      </c>
      <c r="AN174" s="24" t="e">
        <f>LOOKUP($G174,SilencerParams!$E$3:$E$98,SilencerParams!L$3:L$98)</f>
        <v>#DIV/0!</v>
      </c>
      <c r="AO174" s="24" t="e">
        <f>LOOKUP($G174,SilencerParams!$E$3:$E$98,SilencerParams!M$3:M$98)</f>
        <v>#DIV/0!</v>
      </c>
      <c r="AP174" s="24" t="e">
        <f>LOOKUP($G174,SilencerParams!$E$3:$E$98,SilencerParams!N$3:N$98)</f>
        <v>#DIV/0!</v>
      </c>
      <c r="AQ174" s="24" t="e">
        <f>LOOKUP($G174,SilencerParams!$E$3:$E$98,SilencerParams!O$3:O$98)</f>
        <v>#DIV/0!</v>
      </c>
      <c r="AR174" s="24" t="e">
        <f>LOOKUP($G174,SilencerParams!$E$3:$E$98,SilencerParams!P$3:P$98)</f>
        <v>#DIV/0!</v>
      </c>
      <c r="AS174" s="24" t="e">
        <f>LOOKUP($G174,SilencerParams!$E$3:$E$98,SilencerParams!Q$3:Q$98)</f>
        <v>#DIV/0!</v>
      </c>
      <c r="AT174" s="24" t="e">
        <f>LOOKUP($G174,SilencerParams!$E$3:$E$98,SilencerParams!R$3:R$98)</f>
        <v>#DIV/0!</v>
      </c>
      <c r="AU174" s="151" t="e">
        <f>LOOKUP($G174,SilencerParams!$E$3:$E$98,SilencerParams!S$3:S$98)</f>
        <v>#DIV/0!</v>
      </c>
      <c r="AV174" s="151" t="e">
        <f>LOOKUP($G174,SilencerParams!$E$3:$E$98,SilencerParams!T$3:T$98)</f>
        <v>#DIV/0!</v>
      </c>
      <c r="AW174" s="151" t="e">
        <f>LOOKUP($G174,SilencerParams!$E$3:$E$98,SilencerParams!U$3:U$98)</f>
        <v>#DIV/0!</v>
      </c>
      <c r="AX174" s="151" t="e">
        <f>LOOKUP($G174,SilencerParams!$E$3:$E$98,SilencerParams!V$3:V$98)</f>
        <v>#DIV/0!</v>
      </c>
      <c r="AY174" s="151" t="e">
        <f>LOOKUP($G174,SilencerParams!$E$3:$E$98,SilencerParams!W$3:W$98)</f>
        <v>#DIV/0!</v>
      </c>
      <c r="AZ174" s="151" t="e">
        <f>LOOKUP($G174,SilencerParams!$E$3:$E$98,SilencerParams!X$3:X$98)</f>
        <v>#DIV/0!</v>
      </c>
      <c r="BA174" s="151" t="e">
        <f>LOOKUP($G174,SilencerParams!$E$3:$E$98,SilencerParams!Y$3:Y$98)</f>
        <v>#DIV/0!</v>
      </c>
      <c r="BB174" s="151" t="e">
        <f>LOOKUP($G174,SilencerParams!$E$3:$E$98,SilencerParams!Z$3:Z$98)</f>
        <v>#DIV/0!</v>
      </c>
      <c r="BC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S$3:S$98)</f>
        <v>#DIV/0!</v>
      </c>
      <c r="BD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T$3:T$98)</f>
        <v>#DIV/0!</v>
      </c>
      <c r="BE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U$3:U$98)</f>
        <v>#DIV/0!</v>
      </c>
      <c r="BF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V$3:V$98)</f>
        <v>#DIV/0!</v>
      </c>
      <c r="BG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W$3:W$98)</f>
        <v>#DIV/0!</v>
      </c>
      <c r="BH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X$3:X$98)</f>
        <v>#DIV/0!</v>
      </c>
      <c r="BI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Y$3:Y$98)</f>
        <v>#DIV/0!</v>
      </c>
      <c r="BJ174" s="151" t="e">
        <f>LOOKUP(IF(MROUND($AL174,2)&lt;=$AL174,CONCATENATE($D174,IF($F174&gt;=1000,$F174,CONCATENATE(0,$F174)),CONCATENATE(0,MROUND($AL174,2)+2)),CONCATENATE($D174,IF($F174&gt;=1000,$F174,CONCATENATE(0,$F174)),CONCATENATE(0,MROUND($AL174,2)-2))),SilencerParams!$E$3:$E$98,SilencerParams!Z$3:Z$98)</f>
        <v>#DIV/0!</v>
      </c>
      <c r="BK174" s="151" t="e">
        <f>IF($AL174&lt;2,LOOKUP(CONCATENATE($D174,IF($E174&gt;=1000,$E174,CONCATENATE(0,$E174)),"02"),SilencerParams!$E$3:$E$98,SilencerParams!S$3:S$98)/(LOG10(2)-LOG10(0.0001))*(LOG10($AL174)-LOG10(0.0001)),(BC174-AU174)/(LOG10(IF(MROUND($AL174,2)&lt;=$AL174,MROUND($AL174,2)+2,MROUND($AL174,2)-2))-LOG10(MROUND($AL174,2)))*(LOG10($AL174)-LOG10(MROUND($AL174,2)))+AU174)</f>
        <v>#DIV/0!</v>
      </c>
      <c r="BL174" s="151" t="e">
        <f>IF($AL174&lt;2,LOOKUP(CONCATENATE($D174,IF($E174&gt;=1000,$E174,CONCATENATE(0,$E174)),"02"),SilencerParams!$E$3:$E$98,SilencerParams!T$3:T$98)/(LOG10(2)-LOG10(0.0001))*(LOG10($AL174)-LOG10(0.0001)),(BD174-AV174)/(LOG10(IF(MROUND($AL174,2)&lt;=$AL174,MROUND($AL174,2)+2,MROUND($AL174,2)-2))-LOG10(MROUND($AL174,2)))*(LOG10($AL174)-LOG10(MROUND($AL174,2)))+AV174)</f>
        <v>#DIV/0!</v>
      </c>
      <c r="BM174" s="151" t="e">
        <f>IF($AL174&lt;2,LOOKUP(CONCATENATE($D174,IF($E174&gt;=1000,$E174,CONCATENATE(0,$E174)),"02"),SilencerParams!$E$3:$E$98,SilencerParams!U$3:U$98)/(LOG10(2)-LOG10(0.0001))*(LOG10($AL174)-LOG10(0.0001)),(BE174-AW174)/(LOG10(IF(MROUND($AL174,2)&lt;=$AL174,MROUND($AL174,2)+2,MROUND($AL174,2)-2))-LOG10(MROUND($AL174,2)))*(LOG10($AL174)-LOG10(MROUND($AL174,2)))+AW174)</f>
        <v>#DIV/0!</v>
      </c>
      <c r="BN174" s="151" t="e">
        <f>IF($AL174&lt;2,LOOKUP(CONCATENATE($D174,IF($E174&gt;=1000,$E174,CONCATENATE(0,$E174)),"02"),SilencerParams!$E$3:$E$98,SilencerParams!V$3:V$98)/(LOG10(2)-LOG10(0.0001))*(LOG10($AL174)-LOG10(0.0001)),(BF174-AX174)/(LOG10(IF(MROUND($AL174,2)&lt;=$AL174,MROUND($AL174,2)+2,MROUND($AL174,2)-2))-LOG10(MROUND($AL174,2)))*(LOG10($AL174)-LOG10(MROUND($AL174,2)))+AX174)</f>
        <v>#DIV/0!</v>
      </c>
      <c r="BO174" s="151" t="e">
        <f>IF($AL174&lt;2,LOOKUP(CONCATENATE($D174,IF($E174&gt;=1000,$E174,CONCATENATE(0,$E174)),"02"),SilencerParams!$E$3:$E$98,SilencerParams!W$3:W$98)/(LOG10(2)-LOG10(0.0001))*(LOG10($AL174)-LOG10(0.0001)),(BG174-AY174)/(LOG10(IF(MROUND($AL174,2)&lt;=$AL174,MROUND($AL174,2)+2,MROUND($AL174,2)-2))-LOG10(MROUND($AL174,2)))*(LOG10($AL174)-LOG10(MROUND($AL174,2)))+AY174)</f>
        <v>#DIV/0!</v>
      </c>
      <c r="BP174" s="151" t="e">
        <f>IF($AL174&lt;2,LOOKUP(CONCATENATE($D174,IF($E174&gt;=1000,$E174,CONCATENATE(0,$E174)),"02"),SilencerParams!$E$3:$E$98,SilencerParams!X$3:X$98)/(LOG10(2)-LOG10(0.0001))*(LOG10($AL174)-LOG10(0.0001)),(BH174-AZ174)/(LOG10(IF(MROUND($AL174,2)&lt;=$AL174,MROUND($AL174,2)+2,MROUND($AL174,2)-2))-LOG10(MROUND($AL174,2)))*(LOG10($AL174)-LOG10(MROUND($AL174,2)))+AZ174)</f>
        <v>#DIV/0!</v>
      </c>
      <c r="BQ174" s="151" t="e">
        <f>IF($AL174&lt;2,LOOKUP(CONCATENATE($D174,IF($E174&gt;=1000,$E174,CONCATENATE(0,$E174)),"02"),SilencerParams!$E$3:$E$98,SilencerParams!Y$3:Y$98)/(LOG10(2)-LOG10(0.0001))*(LOG10($AL174)-LOG10(0.0001)),(BI174-BA174)/(LOG10(IF(MROUND($AL174,2)&lt;=$AL174,MROUND($AL174,2)+2,MROUND($AL174,2)-2))-LOG10(MROUND($AL174,2)))*(LOG10($AL174)-LOG10(MROUND($AL174,2)))+BA174)</f>
        <v>#DIV/0!</v>
      </c>
      <c r="BR174" s="151" t="e">
        <f>IF($AL174&lt;2,LOOKUP(CONCATENATE($D174,IF($E174&gt;=1000,$E174,CONCATENATE(0,$E174)),"02"),SilencerParams!$E$3:$E$98,SilencerParams!Z$3:Z$98)/(LOG10(2)-LOG10(0.0001))*(LOG10($AL174)-LOG10(0.0001)),(BJ174-BB174)/(LOG10(IF(MROUND($AL174,2)&lt;=$AL174,MROUND($AL174,2)+2,MROUND($AL174,2)-2))-LOG10(MROUND($AL174,2)))*(LOG10($AL174)-LOG10(MROUND($AL174,2)))+BB174)</f>
        <v>#DIV/0!</v>
      </c>
      <c r="BS174" s="24" t="e">
        <f t="shared" si="73"/>
        <v>#DIV/0!</v>
      </c>
      <c r="BT174" s="24" t="e">
        <f t="shared" si="74"/>
        <v>#DIV/0!</v>
      </c>
      <c r="BU174" s="24" t="e">
        <f t="shared" si="75"/>
        <v>#DIV/0!</v>
      </c>
      <c r="BV174" s="24" t="e">
        <f t="shared" si="76"/>
        <v>#DIV/0!</v>
      </c>
      <c r="BW174" s="24" t="e">
        <f t="shared" si="77"/>
        <v>#DIV/0!</v>
      </c>
      <c r="BX174" s="24" t="e">
        <f t="shared" si="78"/>
        <v>#DIV/0!</v>
      </c>
      <c r="BY174" s="24" t="e">
        <f t="shared" si="79"/>
        <v>#DIV/0!</v>
      </c>
      <c r="BZ174" s="24" t="e">
        <f t="shared" si="80"/>
        <v>#DIV/0!</v>
      </c>
      <c r="CA174" s="24" t="e">
        <f>10*LOG10(IF(BS174="",0,POWER(10,((BS174+'ModelParams Lw'!$O$4)/10))) +IF(BT174="",0,POWER(10,((BT174+'ModelParams Lw'!$P$4)/10))) +IF(BU174="",0,POWER(10,((BU174+'ModelParams Lw'!$Q$4)/10))) +IF(BV174="",0,POWER(10,((BV174+'ModelParams Lw'!$R$4)/10))) +IF(BW174="",0,POWER(10,((BW174+'ModelParams Lw'!$S$4)/10))) +IF(BX174="",0,POWER(10,((BX174+'ModelParams Lw'!$T$4)/10))) +IF(BY174="",0,POWER(10,((BY174+'ModelParams Lw'!$U$4)/10)))+IF(BZ174="",0,POWER(10,((BZ174+'ModelParams Lw'!$V$4)/10))))</f>
        <v>#DIV/0!</v>
      </c>
      <c r="CB174" s="24" t="e">
        <f t="shared" si="81"/>
        <v>#DIV/0!</v>
      </c>
      <c r="CC174" s="24" t="e">
        <f>(BS174-'ModelParams Lw'!O$10)/'ModelParams Lw'!O$11</f>
        <v>#DIV/0!</v>
      </c>
      <c r="CD174" s="24" t="e">
        <f>(BT174-'ModelParams Lw'!P$10)/'ModelParams Lw'!P$11</f>
        <v>#DIV/0!</v>
      </c>
      <c r="CE174" s="24" t="e">
        <f>(BU174-'ModelParams Lw'!Q$10)/'ModelParams Lw'!Q$11</f>
        <v>#DIV/0!</v>
      </c>
      <c r="CF174" s="24" t="e">
        <f>(BV174-'ModelParams Lw'!R$10)/'ModelParams Lw'!R$11</f>
        <v>#DIV/0!</v>
      </c>
      <c r="CG174" s="24" t="e">
        <f>(BW174-'ModelParams Lw'!S$10)/'ModelParams Lw'!S$11</f>
        <v>#DIV/0!</v>
      </c>
      <c r="CH174" s="24" t="e">
        <f>(BX174-'ModelParams Lw'!T$10)/'ModelParams Lw'!T$11</f>
        <v>#DIV/0!</v>
      </c>
      <c r="CI174" s="24" t="e">
        <f>(BY174-'ModelParams Lw'!U$10)/'ModelParams Lw'!U$11</f>
        <v>#DIV/0!</v>
      </c>
      <c r="CJ174" s="24" t="e">
        <f>(BZ174-'ModelParams Lw'!V$10)/'ModelParams Lw'!V$11</f>
        <v>#DIV/0!</v>
      </c>
      <c r="CK174" s="24">
        <f>IF(Calcul!$E179="SW",'ModelParams Lw'!C$18+'ModelParams Lw'!C$19*LOG(CK$3)+'ModelParams Lw'!C$20*(PI()/4*($D174/1000)^2),IF('ModelParams Lw'!C$21+'ModelParams Lw'!C$22*LOG(CK$3)+'ModelParams Lw'!C$23*(PI()/4*($D174/1000)^2)&lt;'ModelParams Lw'!C$18+'ModelParams Lw'!C$19*LOG(CK$3)+'ModelParams Lw'!C$20*(PI()/4*($D174/1000)^2),'ModelParams Lw'!C$18+'ModelParams Lw'!C$19*LOG(CK$3)+'ModelParams Lw'!C$20*(PI()/4*($D174/1000)^2),'ModelParams Lw'!C$21+'ModelParams Lw'!C$22*LOG(CK$3)+'ModelParams Lw'!C$23*(PI()/4*($D174/1000)^2)))</f>
        <v>31.246735224896717</v>
      </c>
      <c r="CL174" s="24">
        <f>IF(Calcul!$E179="SW",'ModelParams Lw'!D$18+'ModelParams Lw'!D$19*LOG(CL$3)+'ModelParams Lw'!D$20*(PI()/4*($D174/1000)^2),IF('ModelParams Lw'!D$21+'ModelParams Lw'!D$22*LOG(CL$3)+'ModelParams Lw'!D$23*(PI()/4*($D174/1000)^2)&lt;'ModelParams Lw'!D$18+'ModelParams Lw'!D$19*LOG(CL$3)+'ModelParams Lw'!D$20*(PI()/4*($D174/1000)^2),'ModelParams Lw'!D$18+'ModelParams Lw'!D$19*LOG(CL$3)+'ModelParams Lw'!D$20*(PI()/4*($D174/1000)^2),'ModelParams Lw'!D$21+'ModelParams Lw'!D$22*LOG(CL$3)+'ModelParams Lw'!D$23*(PI()/4*($D174/1000)^2)))</f>
        <v>39.203910379364636</v>
      </c>
      <c r="CM174" s="24">
        <f>IF(Calcul!$E179="SW",'ModelParams Lw'!E$18+'ModelParams Lw'!E$19*LOG(CM$3)+'ModelParams Lw'!E$20*(PI()/4*($D174/1000)^2),IF('ModelParams Lw'!E$21+'ModelParams Lw'!E$22*LOG(CM$3)+'ModelParams Lw'!E$23*(PI()/4*($D174/1000)^2)&lt;'ModelParams Lw'!E$18+'ModelParams Lw'!E$19*LOG(CM$3)+'ModelParams Lw'!E$20*(PI()/4*($D174/1000)^2),'ModelParams Lw'!E$18+'ModelParams Lw'!E$19*LOG(CM$3)+'ModelParams Lw'!E$20*(PI()/4*($D174/1000)^2),'ModelParams Lw'!E$21+'ModelParams Lw'!E$22*LOG(CM$3)+'ModelParams Lw'!E$23*(PI()/4*($D174/1000)^2)))</f>
        <v>38.761096154158118</v>
      </c>
      <c r="CN174" s="24">
        <f>IF(Calcul!$E179="SW",'ModelParams Lw'!F$18+'ModelParams Lw'!F$19*LOG(CN$3)+'ModelParams Lw'!F$20*(PI()/4*($D174/1000)^2),IF('ModelParams Lw'!F$21+'ModelParams Lw'!F$22*LOG(CN$3)+'ModelParams Lw'!F$23*(PI()/4*($D174/1000)^2)&lt;'ModelParams Lw'!F$18+'ModelParams Lw'!F$19*LOG(CN$3)+'ModelParams Lw'!F$20*(PI()/4*($D174/1000)^2),'ModelParams Lw'!F$18+'ModelParams Lw'!F$19*LOG(CN$3)+'ModelParams Lw'!F$20*(PI()/4*($D174/1000)^2),'ModelParams Lw'!F$21+'ModelParams Lw'!F$22*LOG(CN$3)+'ModelParams Lw'!F$23*(PI()/4*($D174/1000)^2)))</f>
        <v>42.457901012674256</v>
      </c>
      <c r="CO174" s="24">
        <f>IF(Calcul!$E179="SW",'ModelParams Lw'!G$18+'ModelParams Lw'!G$19*LOG(CO$3)+'ModelParams Lw'!G$20*(PI()/4*($D174/1000)^2),IF('ModelParams Lw'!G$21+'ModelParams Lw'!G$22*LOG(CO$3)+'ModelParams Lw'!G$23*(PI()/4*($D174/1000)^2)&lt;'ModelParams Lw'!G$18+'ModelParams Lw'!G$19*LOG(CO$3)+'ModelParams Lw'!G$20*(PI()/4*($D174/1000)^2),'ModelParams Lw'!G$18+'ModelParams Lw'!G$19*LOG(CO$3)+'ModelParams Lw'!G$20*(PI()/4*($D174/1000)^2),'ModelParams Lw'!G$21+'ModelParams Lw'!G$22*LOG(CO$3)+'ModelParams Lw'!G$23*(PI()/4*($D174/1000)^2)))</f>
        <v>39.983812335865188</v>
      </c>
      <c r="CP174" s="24">
        <f>IF(Calcul!$E179="SW",'ModelParams Lw'!H$18+'ModelParams Lw'!H$19*LOG(CP$3)+'ModelParams Lw'!H$20*(PI()/4*($D174/1000)^2),IF('ModelParams Lw'!H$21+'ModelParams Lw'!H$22*LOG(CP$3)+'ModelParams Lw'!H$23*(PI()/4*($D174/1000)^2)&lt;'ModelParams Lw'!H$18+'ModelParams Lw'!H$19*LOG(CP$3)+'ModelParams Lw'!H$20*(PI()/4*($D174/1000)^2),'ModelParams Lw'!H$18+'ModelParams Lw'!H$19*LOG(CP$3)+'ModelParams Lw'!H$20*(PI()/4*($D174/1000)^2),'ModelParams Lw'!H$21+'ModelParams Lw'!H$22*LOG(CP$3)+'ModelParams Lw'!H$23*(PI()/4*($D174/1000)^2)))</f>
        <v>40.306137042572608</v>
      </c>
      <c r="CQ174" s="24">
        <f>IF(Calcul!$E179="SW",'ModelParams Lw'!I$18+'ModelParams Lw'!I$19*LOG(CQ$3)+'ModelParams Lw'!I$20*(PI()/4*($D174/1000)^2),IF('ModelParams Lw'!I$21+'ModelParams Lw'!I$22*LOG(CQ$3)+'ModelParams Lw'!I$23*(PI()/4*($D174/1000)^2)&lt;'ModelParams Lw'!I$18+'ModelParams Lw'!I$19*LOG(CQ$3)+'ModelParams Lw'!I$20*(PI()/4*($D174/1000)^2),'ModelParams Lw'!I$18+'ModelParams Lw'!I$19*LOG(CQ$3)+'ModelParams Lw'!I$20*(PI()/4*($D174/1000)^2),'ModelParams Lw'!I$21+'ModelParams Lw'!I$22*LOG(CQ$3)+'ModelParams Lw'!I$23*(PI()/4*($D174/1000)^2)))</f>
        <v>35.604370798776131</v>
      </c>
      <c r="CR174" s="24">
        <f>IF(Calcul!$E179="SW",'ModelParams Lw'!J$18+'ModelParams Lw'!J$19*LOG(CR$3)+'ModelParams Lw'!J$20*(PI()/4*($D174/1000)^2),IF('ModelParams Lw'!J$21+'ModelParams Lw'!J$22*LOG(CR$3)+'ModelParams Lw'!J$23*(PI()/4*($D174/1000)^2)&lt;'ModelParams Lw'!J$18+'ModelParams Lw'!J$19*LOG(CR$3)+'ModelParams Lw'!J$20*(PI()/4*($D174/1000)^2),'ModelParams Lw'!J$18+'ModelParams Lw'!J$19*LOG(CR$3)+'ModelParams Lw'!J$20*(PI()/4*($D174/1000)^2),'ModelParams Lw'!J$21+'ModelParams Lw'!J$22*LOG(CR$3)+'ModelParams Lw'!J$23*(PI()/4*($D174/1000)^2)))</f>
        <v>26.405199060578074</v>
      </c>
      <c r="CS174" s="24" t="e">
        <f t="shared" si="58"/>
        <v>#DIV/0!</v>
      </c>
      <c r="CT174" s="24" t="e">
        <f t="shared" si="59"/>
        <v>#DIV/0!</v>
      </c>
      <c r="CU174" s="24" t="e">
        <f t="shared" si="60"/>
        <v>#DIV/0!</v>
      </c>
      <c r="CV174" s="24" t="e">
        <f t="shared" si="61"/>
        <v>#DIV/0!</v>
      </c>
      <c r="CW174" s="24" t="e">
        <f t="shared" si="62"/>
        <v>#DIV/0!</v>
      </c>
      <c r="CX174" s="24" t="e">
        <f t="shared" si="63"/>
        <v>#DIV/0!</v>
      </c>
      <c r="CY174" s="24" t="e">
        <f t="shared" si="64"/>
        <v>#DIV/0!</v>
      </c>
      <c r="CZ174" s="24" t="e">
        <f t="shared" si="65"/>
        <v>#DIV/0!</v>
      </c>
      <c r="DA174" s="24" t="e">
        <f>10*LOG10(IF(CS174="",0,POWER(10,((CS174+'ModelParams Lw'!$O$4)/10))) +IF(CT174="",0,POWER(10,((CT174+'ModelParams Lw'!$P$4)/10))) +IF(CU174="",0,POWER(10,((CU174+'ModelParams Lw'!$Q$4)/10))) +IF(CV174="",0,POWER(10,((CV174+'ModelParams Lw'!$R$4)/10))) +IF(CW174="",0,POWER(10,((CW174+'ModelParams Lw'!$S$4)/10))) +IF(CX174="",0,POWER(10,((CX174+'ModelParams Lw'!$T$4)/10))) +IF(CY174="",0,POWER(10,((CY174+'ModelParams Lw'!$U$4)/10)))+IF(CZ174="",0,POWER(10,((CZ174+'ModelParams Lw'!$V$4)/10))))</f>
        <v>#DIV/0!</v>
      </c>
      <c r="DB174" s="24" t="e">
        <f t="shared" si="82"/>
        <v>#DIV/0!</v>
      </c>
      <c r="DC174" s="24" t="e">
        <f>(CS174-'ModelParams Lw'!$O$10)/'ModelParams Lw'!$O$11</f>
        <v>#DIV/0!</v>
      </c>
      <c r="DD174" s="24" t="e">
        <f>(CT174-'ModelParams Lw'!$P$10)/'ModelParams Lw'!$P$11</f>
        <v>#DIV/0!</v>
      </c>
      <c r="DE174" s="24" t="e">
        <f>(CU174-'ModelParams Lw'!$Q$10)/'ModelParams Lw'!$Q$11</f>
        <v>#DIV/0!</v>
      </c>
      <c r="DF174" s="24" t="e">
        <f>(CV174-'ModelParams Lw'!$R$10)/'ModelParams Lw'!$R$11</f>
        <v>#DIV/0!</v>
      </c>
      <c r="DG174" s="24" t="e">
        <f>(CW174-'ModelParams Lw'!$S$10)/'ModelParams Lw'!$S$11</f>
        <v>#DIV/0!</v>
      </c>
      <c r="DH174" s="24" t="e">
        <f>(CX174-'ModelParams Lw'!$T$10)/'ModelParams Lw'!$T$11</f>
        <v>#DIV/0!</v>
      </c>
      <c r="DI174" s="24" t="e">
        <f>(CY174-'ModelParams Lw'!$U$10)/'ModelParams Lw'!$U$11</f>
        <v>#DIV/0!</v>
      </c>
      <c r="DJ174" s="24" t="e">
        <f>(CZ174-'ModelParams Lw'!$V$10)/'ModelParams Lw'!$V$11</f>
        <v>#DIV/0!</v>
      </c>
    </row>
    <row r="175" spans="1:114">
      <c r="A175" s="12">
        <f>Calcul!B177</f>
        <v>0</v>
      </c>
      <c r="B175" s="12">
        <f t="shared" si="66"/>
        <v>0</v>
      </c>
      <c r="C175" s="12">
        <f>Calcul!C177</f>
        <v>0</v>
      </c>
      <c r="D175" s="12">
        <f>Calcul!D180</f>
        <v>0</v>
      </c>
      <c r="E175" s="12">
        <f t="shared" si="67"/>
        <v>400</v>
      </c>
      <c r="F175" s="12">
        <f t="shared" si="68"/>
        <v>900</v>
      </c>
      <c r="G175" s="12" t="e">
        <f t="shared" si="69"/>
        <v>#DIV/0!</v>
      </c>
      <c r="H175" s="24" t="e">
        <f t="shared" si="70"/>
        <v>#DIV/0!</v>
      </c>
      <c r="I175" s="24">
        <f>'ModelParams Lw'!$B$6*EXP('ModelParams Lw'!$C$6*D175)</f>
        <v>-0.98585217513044054</v>
      </c>
      <c r="J175" s="24">
        <f>'ModelParams Lw'!$B$7*D175^2+'ModelParams Lw'!$C$7*D175+'ModelParams Lw'!$D$7</f>
        <v>-7.1</v>
      </c>
      <c r="K175" s="24">
        <f>'ModelParams Lw'!$B$8*D175^2+'ModelParams Lw'!$C$8*D175+'ModelParams Lw'!$D$8</f>
        <v>46.485999999999997</v>
      </c>
      <c r="L175" s="21" t="e">
        <f t="shared" si="83"/>
        <v>#DIV/0!</v>
      </c>
      <c r="M175" s="21" t="e">
        <f t="shared" si="84"/>
        <v>#DIV/0!</v>
      </c>
      <c r="N175" s="21" t="e">
        <f t="shared" si="84"/>
        <v>#DIV/0!</v>
      </c>
      <c r="O175" s="21" t="e">
        <f t="shared" si="84"/>
        <v>#DIV/0!</v>
      </c>
      <c r="P175" s="21" t="e">
        <f t="shared" si="84"/>
        <v>#DIV/0!</v>
      </c>
      <c r="Q175" s="21" t="e">
        <f t="shared" si="84"/>
        <v>#DIV/0!</v>
      </c>
      <c r="R175" s="21" t="e">
        <f t="shared" si="84"/>
        <v>#DIV/0!</v>
      </c>
      <c r="S175" s="21" t="e">
        <f t="shared" si="84"/>
        <v>#DIV/0!</v>
      </c>
      <c r="T175" s="24" t="e">
        <f>'ModelParams Lw'!$B$3+'ModelParams Lw'!$B$4*LOG10($B175/3600/(PI()/4*($D175/1000)^2))+'ModelParams Lw'!$B$5*LOG10(2*$H175/(1.2*($B175/3600/(PI()/4*($D175/1000)^2))^2))+10*LOG10($D175/1000)+L175</f>
        <v>#DIV/0!</v>
      </c>
      <c r="U175" s="24" t="e">
        <f>'ModelParams Lw'!$B$3+'ModelParams Lw'!$B$4*LOG10($B175/3600/(PI()/4*($D175/1000)^2))+'ModelParams Lw'!$B$5*LOG10(2*$H175/(1.2*($B175/3600/(PI()/4*($D175/1000)^2))^2))+10*LOG10($D175/1000)+M175</f>
        <v>#DIV/0!</v>
      </c>
      <c r="V175" s="24" t="e">
        <f>'ModelParams Lw'!$B$3+'ModelParams Lw'!$B$4*LOG10($B175/3600/(PI()/4*($D175/1000)^2))+'ModelParams Lw'!$B$5*LOG10(2*$H175/(1.2*($B175/3600/(PI()/4*($D175/1000)^2))^2))+10*LOG10($D175/1000)+N175</f>
        <v>#DIV/0!</v>
      </c>
      <c r="W175" s="24" t="e">
        <f>'ModelParams Lw'!$B$3+'ModelParams Lw'!$B$4*LOG10($B175/3600/(PI()/4*($D175/1000)^2))+'ModelParams Lw'!$B$5*LOG10(2*$H175/(1.2*($B175/3600/(PI()/4*($D175/1000)^2))^2))+10*LOG10($D175/1000)+O175</f>
        <v>#DIV/0!</v>
      </c>
      <c r="X175" s="24" t="e">
        <f>'ModelParams Lw'!$B$3+'ModelParams Lw'!$B$4*LOG10($B175/3600/(PI()/4*($D175/1000)^2))+'ModelParams Lw'!$B$5*LOG10(2*$H175/(1.2*($B175/3600/(PI()/4*($D175/1000)^2))^2))+10*LOG10($D175/1000)+P175</f>
        <v>#DIV/0!</v>
      </c>
      <c r="Y175" s="24" t="e">
        <f>'ModelParams Lw'!$B$3+'ModelParams Lw'!$B$4*LOG10($B175/3600/(PI()/4*($D175/1000)^2))+'ModelParams Lw'!$B$5*LOG10(2*$H175/(1.2*($B175/3600/(PI()/4*($D175/1000)^2))^2))+10*LOG10($D175/1000)+Q175</f>
        <v>#DIV/0!</v>
      </c>
      <c r="Z175" s="24" t="e">
        <f>'ModelParams Lw'!$B$3+'ModelParams Lw'!$B$4*LOG10($B175/3600/(PI()/4*($D175/1000)^2))+'ModelParams Lw'!$B$5*LOG10(2*$H175/(1.2*($B175/3600/(PI()/4*($D175/1000)^2))^2))+10*LOG10($D175/1000)+R175</f>
        <v>#DIV/0!</v>
      </c>
      <c r="AA175" s="24" t="e">
        <f>'ModelParams Lw'!$B$3+'ModelParams Lw'!$B$4*LOG10($B175/3600/(PI()/4*($D175/1000)^2))+'ModelParams Lw'!$B$5*LOG10(2*$H175/(1.2*($B175/3600/(PI()/4*($D175/1000)^2))^2))+10*LOG10($D175/1000)+S175</f>
        <v>#DIV/0!</v>
      </c>
      <c r="AB175" s="24" t="e">
        <f>10*LOG10(IF(T175="",0,POWER(10,((T175+'ModelParams Lw'!$O$4)/10))) +IF(U175="",0,POWER(10,((U175+'ModelParams Lw'!$P$4)/10))) +IF(V175="",0,POWER(10,((V175+'ModelParams Lw'!$Q$4)/10))) +IF(W175="",0,POWER(10,((W175+'ModelParams Lw'!$R$4)/10))) +IF(X175="",0,POWER(10,((X175+'ModelParams Lw'!$S$4)/10))) +IF(Y175="",0,POWER(10,((Y175+'ModelParams Lw'!$T$4)/10))) +IF(Z175="",0,POWER(10,((Z175+'ModelParams Lw'!$U$4)/10)))+IF(AA175="",0,POWER(10,((AA175+'ModelParams Lw'!$V$4)/10))))</f>
        <v>#DIV/0!</v>
      </c>
      <c r="AC175" s="24" t="e">
        <f t="shared" si="71"/>
        <v>#DIV/0!</v>
      </c>
      <c r="AD175" s="24" t="e">
        <f>(T175-'ModelParams Lw'!O$10)/'ModelParams Lw'!O$11</f>
        <v>#DIV/0!</v>
      </c>
      <c r="AE175" s="24" t="e">
        <f>(U175-'ModelParams Lw'!P$10)/'ModelParams Lw'!P$11</f>
        <v>#DIV/0!</v>
      </c>
      <c r="AF175" s="24" t="e">
        <f>(V175-'ModelParams Lw'!Q$10)/'ModelParams Lw'!Q$11</f>
        <v>#DIV/0!</v>
      </c>
      <c r="AG175" s="24" t="e">
        <f>(W175-'ModelParams Lw'!R$10)/'ModelParams Lw'!R$11</f>
        <v>#DIV/0!</v>
      </c>
      <c r="AH175" s="24" t="e">
        <f>(X175-'ModelParams Lw'!S$10)/'ModelParams Lw'!S$11</f>
        <v>#DIV/0!</v>
      </c>
      <c r="AI175" s="24" t="e">
        <f>(Y175-'ModelParams Lw'!T$10)/'ModelParams Lw'!T$11</f>
        <v>#DIV/0!</v>
      </c>
      <c r="AJ175" s="24" t="e">
        <f>(Z175-'ModelParams Lw'!U$10)/'ModelParams Lw'!U$11</f>
        <v>#DIV/0!</v>
      </c>
      <c r="AK175" s="24" t="e">
        <f>(AA175-'ModelParams Lw'!V$10)/'ModelParams Lw'!V$11</f>
        <v>#DIV/0!</v>
      </c>
      <c r="AL175" s="24" t="e">
        <f t="shared" si="72"/>
        <v>#DIV/0!</v>
      </c>
      <c r="AM175" s="24" t="e">
        <f>LOOKUP($G175,SilencerParams!$E$3:$E$98,SilencerParams!K$3:K$98)</f>
        <v>#DIV/0!</v>
      </c>
      <c r="AN175" s="24" t="e">
        <f>LOOKUP($G175,SilencerParams!$E$3:$E$98,SilencerParams!L$3:L$98)</f>
        <v>#DIV/0!</v>
      </c>
      <c r="AO175" s="24" t="e">
        <f>LOOKUP($G175,SilencerParams!$E$3:$E$98,SilencerParams!M$3:M$98)</f>
        <v>#DIV/0!</v>
      </c>
      <c r="AP175" s="24" t="e">
        <f>LOOKUP($G175,SilencerParams!$E$3:$E$98,SilencerParams!N$3:N$98)</f>
        <v>#DIV/0!</v>
      </c>
      <c r="AQ175" s="24" t="e">
        <f>LOOKUP($G175,SilencerParams!$E$3:$E$98,SilencerParams!O$3:O$98)</f>
        <v>#DIV/0!</v>
      </c>
      <c r="AR175" s="24" t="e">
        <f>LOOKUP($G175,SilencerParams!$E$3:$E$98,SilencerParams!P$3:P$98)</f>
        <v>#DIV/0!</v>
      </c>
      <c r="AS175" s="24" t="e">
        <f>LOOKUP($G175,SilencerParams!$E$3:$E$98,SilencerParams!Q$3:Q$98)</f>
        <v>#DIV/0!</v>
      </c>
      <c r="AT175" s="24" t="e">
        <f>LOOKUP($G175,SilencerParams!$E$3:$E$98,SilencerParams!R$3:R$98)</f>
        <v>#DIV/0!</v>
      </c>
      <c r="AU175" s="151" t="e">
        <f>LOOKUP($G175,SilencerParams!$E$3:$E$98,SilencerParams!S$3:S$98)</f>
        <v>#DIV/0!</v>
      </c>
      <c r="AV175" s="151" t="e">
        <f>LOOKUP($G175,SilencerParams!$E$3:$E$98,SilencerParams!T$3:T$98)</f>
        <v>#DIV/0!</v>
      </c>
      <c r="AW175" s="151" t="e">
        <f>LOOKUP($G175,SilencerParams!$E$3:$E$98,SilencerParams!U$3:U$98)</f>
        <v>#DIV/0!</v>
      </c>
      <c r="AX175" s="151" t="e">
        <f>LOOKUP($G175,SilencerParams!$E$3:$E$98,SilencerParams!V$3:V$98)</f>
        <v>#DIV/0!</v>
      </c>
      <c r="AY175" s="151" t="e">
        <f>LOOKUP($G175,SilencerParams!$E$3:$E$98,SilencerParams!W$3:W$98)</f>
        <v>#DIV/0!</v>
      </c>
      <c r="AZ175" s="151" t="e">
        <f>LOOKUP($G175,SilencerParams!$E$3:$E$98,SilencerParams!X$3:X$98)</f>
        <v>#DIV/0!</v>
      </c>
      <c r="BA175" s="151" t="e">
        <f>LOOKUP($G175,SilencerParams!$E$3:$E$98,SilencerParams!Y$3:Y$98)</f>
        <v>#DIV/0!</v>
      </c>
      <c r="BB175" s="151" t="e">
        <f>LOOKUP($G175,SilencerParams!$E$3:$E$98,SilencerParams!Z$3:Z$98)</f>
        <v>#DIV/0!</v>
      </c>
      <c r="BC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S$3:S$98)</f>
        <v>#DIV/0!</v>
      </c>
      <c r="BD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T$3:T$98)</f>
        <v>#DIV/0!</v>
      </c>
      <c r="BE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U$3:U$98)</f>
        <v>#DIV/0!</v>
      </c>
      <c r="BF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V$3:V$98)</f>
        <v>#DIV/0!</v>
      </c>
      <c r="BG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W$3:W$98)</f>
        <v>#DIV/0!</v>
      </c>
      <c r="BH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X$3:X$98)</f>
        <v>#DIV/0!</v>
      </c>
      <c r="BI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Y$3:Y$98)</f>
        <v>#DIV/0!</v>
      </c>
      <c r="BJ175" s="151" t="e">
        <f>LOOKUP(IF(MROUND($AL175,2)&lt;=$AL175,CONCATENATE($D175,IF($F175&gt;=1000,$F175,CONCATENATE(0,$F175)),CONCATENATE(0,MROUND($AL175,2)+2)),CONCATENATE($D175,IF($F175&gt;=1000,$F175,CONCATENATE(0,$F175)),CONCATENATE(0,MROUND($AL175,2)-2))),SilencerParams!$E$3:$E$98,SilencerParams!Z$3:Z$98)</f>
        <v>#DIV/0!</v>
      </c>
      <c r="BK175" s="151" t="e">
        <f>IF($AL175&lt;2,LOOKUP(CONCATENATE($D175,IF($E175&gt;=1000,$E175,CONCATENATE(0,$E175)),"02"),SilencerParams!$E$3:$E$98,SilencerParams!S$3:S$98)/(LOG10(2)-LOG10(0.0001))*(LOG10($AL175)-LOG10(0.0001)),(BC175-AU175)/(LOG10(IF(MROUND($AL175,2)&lt;=$AL175,MROUND($AL175,2)+2,MROUND($AL175,2)-2))-LOG10(MROUND($AL175,2)))*(LOG10($AL175)-LOG10(MROUND($AL175,2)))+AU175)</f>
        <v>#DIV/0!</v>
      </c>
      <c r="BL175" s="151" t="e">
        <f>IF($AL175&lt;2,LOOKUP(CONCATENATE($D175,IF($E175&gt;=1000,$E175,CONCATENATE(0,$E175)),"02"),SilencerParams!$E$3:$E$98,SilencerParams!T$3:T$98)/(LOG10(2)-LOG10(0.0001))*(LOG10($AL175)-LOG10(0.0001)),(BD175-AV175)/(LOG10(IF(MROUND($AL175,2)&lt;=$AL175,MROUND($AL175,2)+2,MROUND($AL175,2)-2))-LOG10(MROUND($AL175,2)))*(LOG10($AL175)-LOG10(MROUND($AL175,2)))+AV175)</f>
        <v>#DIV/0!</v>
      </c>
      <c r="BM175" s="151" t="e">
        <f>IF($AL175&lt;2,LOOKUP(CONCATENATE($D175,IF($E175&gt;=1000,$E175,CONCATENATE(0,$E175)),"02"),SilencerParams!$E$3:$E$98,SilencerParams!U$3:U$98)/(LOG10(2)-LOG10(0.0001))*(LOG10($AL175)-LOG10(0.0001)),(BE175-AW175)/(LOG10(IF(MROUND($AL175,2)&lt;=$AL175,MROUND($AL175,2)+2,MROUND($AL175,2)-2))-LOG10(MROUND($AL175,2)))*(LOG10($AL175)-LOG10(MROUND($AL175,2)))+AW175)</f>
        <v>#DIV/0!</v>
      </c>
      <c r="BN175" s="151" t="e">
        <f>IF($AL175&lt;2,LOOKUP(CONCATENATE($D175,IF($E175&gt;=1000,$E175,CONCATENATE(0,$E175)),"02"),SilencerParams!$E$3:$E$98,SilencerParams!V$3:V$98)/(LOG10(2)-LOG10(0.0001))*(LOG10($AL175)-LOG10(0.0001)),(BF175-AX175)/(LOG10(IF(MROUND($AL175,2)&lt;=$AL175,MROUND($AL175,2)+2,MROUND($AL175,2)-2))-LOG10(MROUND($AL175,2)))*(LOG10($AL175)-LOG10(MROUND($AL175,2)))+AX175)</f>
        <v>#DIV/0!</v>
      </c>
      <c r="BO175" s="151" t="e">
        <f>IF($AL175&lt;2,LOOKUP(CONCATENATE($D175,IF($E175&gt;=1000,$E175,CONCATENATE(0,$E175)),"02"),SilencerParams!$E$3:$E$98,SilencerParams!W$3:W$98)/(LOG10(2)-LOG10(0.0001))*(LOG10($AL175)-LOG10(0.0001)),(BG175-AY175)/(LOG10(IF(MROUND($AL175,2)&lt;=$AL175,MROUND($AL175,2)+2,MROUND($AL175,2)-2))-LOG10(MROUND($AL175,2)))*(LOG10($AL175)-LOG10(MROUND($AL175,2)))+AY175)</f>
        <v>#DIV/0!</v>
      </c>
      <c r="BP175" s="151" t="e">
        <f>IF($AL175&lt;2,LOOKUP(CONCATENATE($D175,IF($E175&gt;=1000,$E175,CONCATENATE(0,$E175)),"02"),SilencerParams!$E$3:$E$98,SilencerParams!X$3:X$98)/(LOG10(2)-LOG10(0.0001))*(LOG10($AL175)-LOG10(0.0001)),(BH175-AZ175)/(LOG10(IF(MROUND($AL175,2)&lt;=$AL175,MROUND($AL175,2)+2,MROUND($AL175,2)-2))-LOG10(MROUND($AL175,2)))*(LOG10($AL175)-LOG10(MROUND($AL175,2)))+AZ175)</f>
        <v>#DIV/0!</v>
      </c>
      <c r="BQ175" s="151" t="e">
        <f>IF($AL175&lt;2,LOOKUP(CONCATENATE($D175,IF($E175&gt;=1000,$E175,CONCATENATE(0,$E175)),"02"),SilencerParams!$E$3:$E$98,SilencerParams!Y$3:Y$98)/(LOG10(2)-LOG10(0.0001))*(LOG10($AL175)-LOG10(0.0001)),(BI175-BA175)/(LOG10(IF(MROUND($AL175,2)&lt;=$AL175,MROUND($AL175,2)+2,MROUND($AL175,2)-2))-LOG10(MROUND($AL175,2)))*(LOG10($AL175)-LOG10(MROUND($AL175,2)))+BA175)</f>
        <v>#DIV/0!</v>
      </c>
      <c r="BR175" s="151" t="e">
        <f>IF($AL175&lt;2,LOOKUP(CONCATENATE($D175,IF($E175&gt;=1000,$E175,CONCATENATE(0,$E175)),"02"),SilencerParams!$E$3:$E$98,SilencerParams!Z$3:Z$98)/(LOG10(2)-LOG10(0.0001))*(LOG10($AL175)-LOG10(0.0001)),(BJ175-BB175)/(LOG10(IF(MROUND($AL175,2)&lt;=$AL175,MROUND($AL175,2)+2,MROUND($AL175,2)-2))-LOG10(MROUND($AL175,2)))*(LOG10($AL175)-LOG10(MROUND($AL175,2)))+BB175)</f>
        <v>#DIV/0!</v>
      </c>
      <c r="BS175" s="24" t="e">
        <f t="shared" si="73"/>
        <v>#DIV/0!</v>
      </c>
      <c r="BT175" s="24" t="e">
        <f t="shared" si="74"/>
        <v>#DIV/0!</v>
      </c>
      <c r="BU175" s="24" t="e">
        <f t="shared" si="75"/>
        <v>#DIV/0!</v>
      </c>
      <c r="BV175" s="24" t="e">
        <f t="shared" si="76"/>
        <v>#DIV/0!</v>
      </c>
      <c r="BW175" s="24" t="e">
        <f t="shared" si="77"/>
        <v>#DIV/0!</v>
      </c>
      <c r="BX175" s="24" t="e">
        <f t="shared" si="78"/>
        <v>#DIV/0!</v>
      </c>
      <c r="BY175" s="24" t="e">
        <f t="shared" si="79"/>
        <v>#DIV/0!</v>
      </c>
      <c r="BZ175" s="24" t="e">
        <f t="shared" si="80"/>
        <v>#DIV/0!</v>
      </c>
      <c r="CA175" s="24" t="e">
        <f>10*LOG10(IF(BS175="",0,POWER(10,((BS175+'ModelParams Lw'!$O$4)/10))) +IF(BT175="",0,POWER(10,((BT175+'ModelParams Lw'!$P$4)/10))) +IF(BU175="",0,POWER(10,((BU175+'ModelParams Lw'!$Q$4)/10))) +IF(BV175="",0,POWER(10,((BV175+'ModelParams Lw'!$R$4)/10))) +IF(BW175="",0,POWER(10,((BW175+'ModelParams Lw'!$S$4)/10))) +IF(BX175="",0,POWER(10,((BX175+'ModelParams Lw'!$T$4)/10))) +IF(BY175="",0,POWER(10,((BY175+'ModelParams Lw'!$U$4)/10)))+IF(BZ175="",0,POWER(10,((BZ175+'ModelParams Lw'!$V$4)/10))))</f>
        <v>#DIV/0!</v>
      </c>
      <c r="CB175" s="24" t="e">
        <f t="shared" si="81"/>
        <v>#DIV/0!</v>
      </c>
      <c r="CC175" s="24" t="e">
        <f>(BS175-'ModelParams Lw'!O$10)/'ModelParams Lw'!O$11</f>
        <v>#DIV/0!</v>
      </c>
      <c r="CD175" s="24" t="e">
        <f>(BT175-'ModelParams Lw'!P$10)/'ModelParams Lw'!P$11</f>
        <v>#DIV/0!</v>
      </c>
      <c r="CE175" s="24" t="e">
        <f>(BU175-'ModelParams Lw'!Q$10)/'ModelParams Lw'!Q$11</f>
        <v>#DIV/0!</v>
      </c>
      <c r="CF175" s="24" t="e">
        <f>(BV175-'ModelParams Lw'!R$10)/'ModelParams Lw'!R$11</f>
        <v>#DIV/0!</v>
      </c>
      <c r="CG175" s="24" t="e">
        <f>(BW175-'ModelParams Lw'!S$10)/'ModelParams Lw'!S$11</f>
        <v>#DIV/0!</v>
      </c>
      <c r="CH175" s="24" t="e">
        <f>(BX175-'ModelParams Lw'!T$10)/'ModelParams Lw'!T$11</f>
        <v>#DIV/0!</v>
      </c>
      <c r="CI175" s="24" t="e">
        <f>(BY175-'ModelParams Lw'!U$10)/'ModelParams Lw'!U$11</f>
        <v>#DIV/0!</v>
      </c>
      <c r="CJ175" s="24" t="e">
        <f>(BZ175-'ModelParams Lw'!V$10)/'ModelParams Lw'!V$11</f>
        <v>#DIV/0!</v>
      </c>
      <c r="CK175" s="24">
        <f>IF(Calcul!$E180="SW",'ModelParams Lw'!C$18+'ModelParams Lw'!C$19*LOG(CK$3)+'ModelParams Lw'!C$20*(PI()/4*($D175/1000)^2),IF('ModelParams Lw'!C$21+'ModelParams Lw'!C$22*LOG(CK$3)+'ModelParams Lw'!C$23*(PI()/4*($D175/1000)^2)&lt;'ModelParams Lw'!C$18+'ModelParams Lw'!C$19*LOG(CK$3)+'ModelParams Lw'!C$20*(PI()/4*($D175/1000)^2),'ModelParams Lw'!C$18+'ModelParams Lw'!C$19*LOG(CK$3)+'ModelParams Lw'!C$20*(PI()/4*($D175/1000)^2),'ModelParams Lw'!C$21+'ModelParams Lw'!C$22*LOG(CK$3)+'ModelParams Lw'!C$23*(PI()/4*($D175/1000)^2)))</f>
        <v>31.246735224896717</v>
      </c>
      <c r="CL175" s="24">
        <f>IF(Calcul!$E180="SW",'ModelParams Lw'!D$18+'ModelParams Lw'!D$19*LOG(CL$3)+'ModelParams Lw'!D$20*(PI()/4*($D175/1000)^2),IF('ModelParams Lw'!D$21+'ModelParams Lw'!D$22*LOG(CL$3)+'ModelParams Lw'!D$23*(PI()/4*($D175/1000)^2)&lt;'ModelParams Lw'!D$18+'ModelParams Lw'!D$19*LOG(CL$3)+'ModelParams Lw'!D$20*(PI()/4*($D175/1000)^2),'ModelParams Lw'!D$18+'ModelParams Lw'!D$19*LOG(CL$3)+'ModelParams Lw'!D$20*(PI()/4*($D175/1000)^2),'ModelParams Lw'!D$21+'ModelParams Lw'!D$22*LOG(CL$3)+'ModelParams Lw'!D$23*(PI()/4*($D175/1000)^2)))</f>
        <v>39.203910379364636</v>
      </c>
      <c r="CM175" s="24">
        <f>IF(Calcul!$E180="SW",'ModelParams Lw'!E$18+'ModelParams Lw'!E$19*LOG(CM$3)+'ModelParams Lw'!E$20*(PI()/4*($D175/1000)^2),IF('ModelParams Lw'!E$21+'ModelParams Lw'!E$22*LOG(CM$3)+'ModelParams Lw'!E$23*(PI()/4*($D175/1000)^2)&lt;'ModelParams Lw'!E$18+'ModelParams Lw'!E$19*LOG(CM$3)+'ModelParams Lw'!E$20*(PI()/4*($D175/1000)^2),'ModelParams Lw'!E$18+'ModelParams Lw'!E$19*LOG(CM$3)+'ModelParams Lw'!E$20*(PI()/4*($D175/1000)^2),'ModelParams Lw'!E$21+'ModelParams Lw'!E$22*LOG(CM$3)+'ModelParams Lw'!E$23*(PI()/4*($D175/1000)^2)))</f>
        <v>38.761096154158118</v>
      </c>
      <c r="CN175" s="24">
        <f>IF(Calcul!$E180="SW",'ModelParams Lw'!F$18+'ModelParams Lw'!F$19*LOG(CN$3)+'ModelParams Lw'!F$20*(PI()/4*($D175/1000)^2),IF('ModelParams Lw'!F$21+'ModelParams Lw'!F$22*LOG(CN$3)+'ModelParams Lw'!F$23*(PI()/4*($D175/1000)^2)&lt;'ModelParams Lw'!F$18+'ModelParams Lw'!F$19*LOG(CN$3)+'ModelParams Lw'!F$20*(PI()/4*($D175/1000)^2),'ModelParams Lw'!F$18+'ModelParams Lw'!F$19*LOG(CN$3)+'ModelParams Lw'!F$20*(PI()/4*($D175/1000)^2),'ModelParams Lw'!F$21+'ModelParams Lw'!F$22*LOG(CN$3)+'ModelParams Lw'!F$23*(PI()/4*($D175/1000)^2)))</f>
        <v>42.457901012674256</v>
      </c>
      <c r="CO175" s="24">
        <f>IF(Calcul!$E180="SW",'ModelParams Lw'!G$18+'ModelParams Lw'!G$19*LOG(CO$3)+'ModelParams Lw'!G$20*(PI()/4*($D175/1000)^2),IF('ModelParams Lw'!G$21+'ModelParams Lw'!G$22*LOG(CO$3)+'ModelParams Lw'!G$23*(PI()/4*($D175/1000)^2)&lt;'ModelParams Lw'!G$18+'ModelParams Lw'!G$19*LOG(CO$3)+'ModelParams Lw'!G$20*(PI()/4*($D175/1000)^2),'ModelParams Lw'!G$18+'ModelParams Lw'!G$19*LOG(CO$3)+'ModelParams Lw'!G$20*(PI()/4*($D175/1000)^2),'ModelParams Lw'!G$21+'ModelParams Lw'!G$22*LOG(CO$3)+'ModelParams Lw'!G$23*(PI()/4*($D175/1000)^2)))</f>
        <v>39.983812335865188</v>
      </c>
      <c r="CP175" s="24">
        <f>IF(Calcul!$E180="SW",'ModelParams Lw'!H$18+'ModelParams Lw'!H$19*LOG(CP$3)+'ModelParams Lw'!H$20*(PI()/4*($D175/1000)^2),IF('ModelParams Lw'!H$21+'ModelParams Lw'!H$22*LOG(CP$3)+'ModelParams Lw'!H$23*(PI()/4*($D175/1000)^2)&lt;'ModelParams Lw'!H$18+'ModelParams Lw'!H$19*LOG(CP$3)+'ModelParams Lw'!H$20*(PI()/4*($D175/1000)^2),'ModelParams Lw'!H$18+'ModelParams Lw'!H$19*LOG(CP$3)+'ModelParams Lw'!H$20*(PI()/4*($D175/1000)^2),'ModelParams Lw'!H$21+'ModelParams Lw'!H$22*LOG(CP$3)+'ModelParams Lw'!H$23*(PI()/4*($D175/1000)^2)))</f>
        <v>40.306137042572608</v>
      </c>
      <c r="CQ175" s="24">
        <f>IF(Calcul!$E180="SW",'ModelParams Lw'!I$18+'ModelParams Lw'!I$19*LOG(CQ$3)+'ModelParams Lw'!I$20*(PI()/4*($D175/1000)^2),IF('ModelParams Lw'!I$21+'ModelParams Lw'!I$22*LOG(CQ$3)+'ModelParams Lw'!I$23*(PI()/4*($D175/1000)^2)&lt;'ModelParams Lw'!I$18+'ModelParams Lw'!I$19*LOG(CQ$3)+'ModelParams Lw'!I$20*(PI()/4*($D175/1000)^2),'ModelParams Lw'!I$18+'ModelParams Lw'!I$19*LOG(CQ$3)+'ModelParams Lw'!I$20*(PI()/4*($D175/1000)^2),'ModelParams Lw'!I$21+'ModelParams Lw'!I$22*LOG(CQ$3)+'ModelParams Lw'!I$23*(PI()/4*($D175/1000)^2)))</f>
        <v>35.604370798776131</v>
      </c>
      <c r="CR175" s="24">
        <f>IF(Calcul!$E180="SW",'ModelParams Lw'!J$18+'ModelParams Lw'!J$19*LOG(CR$3)+'ModelParams Lw'!J$20*(PI()/4*($D175/1000)^2),IF('ModelParams Lw'!J$21+'ModelParams Lw'!J$22*LOG(CR$3)+'ModelParams Lw'!J$23*(PI()/4*($D175/1000)^2)&lt;'ModelParams Lw'!J$18+'ModelParams Lw'!J$19*LOG(CR$3)+'ModelParams Lw'!J$20*(PI()/4*($D175/1000)^2),'ModelParams Lw'!J$18+'ModelParams Lw'!J$19*LOG(CR$3)+'ModelParams Lw'!J$20*(PI()/4*($D175/1000)^2),'ModelParams Lw'!J$21+'ModelParams Lw'!J$22*LOG(CR$3)+'ModelParams Lw'!J$23*(PI()/4*($D175/1000)^2)))</f>
        <v>26.405199060578074</v>
      </c>
      <c r="CS175" s="24" t="e">
        <f t="shared" si="58"/>
        <v>#DIV/0!</v>
      </c>
      <c r="CT175" s="24" t="e">
        <f t="shared" si="59"/>
        <v>#DIV/0!</v>
      </c>
      <c r="CU175" s="24" t="e">
        <f t="shared" si="60"/>
        <v>#DIV/0!</v>
      </c>
      <c r="CV175" s="24" t="e">
        <f t="shared" si="61"/>
        <v>#DIV/0!</v>
      </c>
      <c r="CW175" s="24" t="e">
        <f t="shared" si="62"/>
        <v>#DIV/0!</v>
      </c>
      <c r="CX175" s="24" t="e">
        <f t="shared" si="63"/>
        <v>#DIV/0!</v>
      </c>
      <c r="CY175" s="24" t="e">
        <f t="shared" si="64"/>
        <v>#DIV/0!</v>
      </c>
      <c r="CZ175" s="24" t="e">
        <f t="shared" si="65"/>
        <v>#DIV/0!</v>
      </c>
      <c r="DA175" s="24" t="e">
        <f>10*LOG10(IF(CS175="",0,POWER(10,((CS175+'ModelParams Lw'!$O$4)/10))) +IF(CT175="",0,POWER(10,((CT175+'ModelParams Lw'!$P$4)/10))) +IF(CU175="",0,POWER(10,((CU175+'ModelParams Lw'!$Q$4)/10))) +IF(CV175="",0,POWER(10,((CV175+'ModelParams Lw'!$R$4)/10))) +IF(CW175="",0,POWER(10,((CW175+'ModelParams Lw'!$S$4)/10))) +IF(CX175="",0,POWER(10,((CX175+'ModelParams Lw'!$T$4)/10))) +IF(CY175="",0,POWER(10,((CY175+'ModelParams Lw'!$U$4)/10)))+IF(CZ175="",0,POWER(10,((CZ175+'ModelParams Lw'!$V$4)/10))))</f>
        <v>#DIV/0!</v>
      </c>
      <c r="DB175" s="24" t="e">
        <f t="shared" si="82"/>
        <v>#DIV/0!</v>
      </c>
      <c r="DC175" s="24" t="e">
        <f>(CS175-'ModelParams Lw'!$O$10)/'ModelParams Lw'!$O$11</f>
        <v>#DIV/0!</v>
      </c>
      <c r="DD175" s="24" t="e">
        <f>(CT175-'ModelParams Lw'!$P$10)/'ModelParams Lw'!$P$11</f>
        <v>#DIV/0!</v>
      </c>
      <c r="DE175" s="24" t="e">
        <f>(CU175-'ModelParams Lw'!$Q$10)/'ModelParams Lw'!$Q$11</f>
        <v>#DIV/0!</v>
      </c>
      <c r="DF175" s="24" t="e">
        <f>(CV175-'ModelParams Lw'!$R$10)/'ModelParams Lw'!$R$11</f>
        <v>#DIV/0!</v>
      </c>
      <c r="DG175" s="24" t="e">
        <f>(CW175-'ModelParams Lw'!$S$10)/'ModelParams Lw'!$S$11</f>
        <v>#DIV/0!</v>
      </c>
      <c r="DH175" s="24" t="e">
        <f>(CX175-'ModelParams Lw'!$T$10)/'ModelParams Lw'!$T$11</f>
        <v>#DIV/0!</v>
      </c>
      <c r="DI175" s="24" t="e">
        <f>(CY175-'ModelParams Lw'!$U$10)/'ModelParams Lw'!$U$11</f>
        <v>#DIV/0!</v>
      </c>
      <c r="DJ175" s="24" t="e">
        <f>(CZ175-'ModelParams Lw'!$V$10)/'ModelParams Lw'!$V$11</f>
        <v>#DIV/0!</v>
      </c>
    </row>
    <row r="176" spans="1:114">
      <c r="A176" s="12">
        <f>Calcul!B178</f>
        <v>0</v>
      </c>
      <c r="B176" s="12">
        <f t="shared" si="66"/>
        <v>0</v>
      </c>
      <c r="C176" s="12">
        <f>Calcul!C178</f>
        <v>0</v>
      </c>
      <c r="D176" s="12">
        <f>Calcul!D181</f>
        <v>0</v>
      </c>
      <c r="E176" s="12">
        <f t="shared" si="67"/>
        <v>400</v>
      </c>
      <c r="F176" s="12">
        <f t="shared" si="68"/>
        <v>900</v>
      </c>
      <c r="G176" s="12" t="e">
        <f t="shared" si="69"/>
        <v>#DIV/0!</v>
      </c>
      <c r="H176" s="24" t="e">
        <f t="shared" si="70"/>
        <v>#DIV/0!</v>
      </c>
      <c r="I176" s="24">
        <f>'ModelParams Lw'!$B$6*EXP('ModelParams Lw'!$C$6*D176)</f>
        <v>-0.98585217513044054</v>
      </c>
      <c r="J176" s="24">
        <f>'ModelParams Lw'!$B$7*D176^2+'ModelParams Lw'!$C$7*D176+'ModelParams Lw'!$D$7</f>
        <v>-7.1</v>
      </c>
      <c r="K176" s="24">
        <f>'ModelParams Lw'!$B$8*D176^2+'ModelParams Lw'!$C$8*D176+'ModelParams Lw'!$D$8</f>
        <v>46.485999999999997</v>
      </c>
      <c r="L176" s="21" t="e">
        <f t="shared" si="83"/>
        <v>#DIV/0!</v>
      </c>
      <c r="M176" s="21" t="e">
        <f t="shared" si="84"/>
        <v>#DIV/0!</v>
      </c>
      <c r="N176" s="21" t="e">
        <f t="shared" si="84"/>
        <v>#DIV/0!</v>
      </c>
      <c r="O176" s="21" t="e">
        <f t="shared" si="84"/>
        <v>#DIV/0!</v>
      </c>
      <c r="P176" s="21" t="e">
        <f t="shared" si="84"/>
        <v>#DIV/0!</v>
      </c>
      <c r="Q176" s="21" t="e">
        <f t="shared" si="84"/>
        <v>#DIV/0!</v>
      </c>
      <c r="R176" s="21" t="e">
        <f t="shared" si="84"/>
        <v>#DIV/0!</v>
      </c>
      <c r="S176" s="21" t="e">
        <f t="shared" si="84"/>
        <v>#DIV/0!</v>
      </c>
      <c r="T176" s="24" t="e">
        <f>'ModelParams Lw'!$B$3+'ModelParams Lw'!$B$4*LOG10($B176/3600/(PI()/4*($D176/1000)^2))+'ModelParams Lw'!$B$5*LOG10(2*$H176/(1.2*($B176/3600/(PI()/4*($D176/1000)^2))^2))+10*LOG10($D176/1000)+L176</f>
        <v>#DIV/0!</v>
      </c>
      <c r="U176" s="24" t="e">
        <f>'ModelParams Lw'!$B$3+'ModelParams Lw'!$B$4*LOG10($B176/3600/(PI()/4*($D176/1000)^2))+'ModelParams Lw'!$B$5*LOG10(2*$H176/(1.2*($B176/3600/(PI()/4*($D176/1000)^2))^2))+10*LOG10($D176/1000)+M176</f>
        <v>#DIV/0!</v>
      </c>
      <c r="V176" s="24" t="e">
        <f>'ModelParams Lw'!$B$3+'ModelParams Lw'!$B$4*LOG10($B176/3600/(PI()/4*($D176/1000)^2))+'ModelParams Lw'!$B$5*LOG10(2*$H176/(1.2*($B176/3600/(PI()/4*($D176/1000)^2))^2))+10*LOG10($D176/1000)+N176</f>
        <v>#DIV/0!</v>
      </c>
      <c r="W176" s="24" t="e">
        <f>'ModelParams Lw'!$B$3+'ModelParams Lw'!$B$4*LOG10($B176/3600/(PI()/4*($D176/1000)^2))+'ModelParams Lw'!$B$5*LOG10(2*$H176/(1.2*($B176/3600/(PI()/4*($D176/1000)^2))^2))+10*LOG10($D176/1000)+O176</f>
        <v>#DIV/0!</v>
      </c>
      <c r="X176" s="24" t="e">
        <f>'ModelParams Lw'!$B$3+'ModelParams Lw'!$B$4*LOG10($B176/3600/(PI()/4*($D176/1000)^2))+'ModelParams Lw'!$B$5*LOG10(2*$H176/(1.2*($B176/3600/(PI()/4*($D176/1000)^2))^2))+10*LOG10($D176/1000)+P176</f>
        <v>#DIV/0!</v>
      </c>
      <c r="Y176" s="24" t="e">
        <f>'ModelParams Lw'!$B$3+'ModelParams Lw'!$B$4*LOG10($B176/3600/(PI()/4*($D176/1000)^2))+'ModelParams Lw'!$B$5*LOG10(2*$H176/(1.2*($B176/3600/(PI()/4*($D176/1000)^2))^2))+10*LOG10($D176/1000)+Q176</f>
        <v>#DIV/0!</v>
      </c>
      <c r="Z176" s="24" t="e">
        <f>'ModelParams Lw'!$B$3+'ModelParams Lw'!$B$4*LOG10($B176/3600/(PI()/4*($D176/1000)^2))+'ModelParams Lw'!$B$5*LOG10(2*$H176/(1.2*($B176/3600/(PI()/4*($D176/1000)^2))^2))+10*LOG10($D176/1000)+R176</f>
        <v>#DIV/0!</v>
      </c>
      <c r="AA176" s="24" t="e">
        <f>'ModelParams Lw'!$B$3+'ModelParams Lw'!$B$4*LOG10($B176/3600/(PI()/4*($D176/1000)^2))+'ModelParams Lw'!$B$5*LOG10(2*$H176/(1.2*($B176/3600/(PI()/4*($D176/1000)^2))^2))+10*LOG10($D176/1000)+S176</f>
        <v>#DIV/0!</v>
      </c>
      <c r="AB176" s="24" t="e">
        <f>10*LOG10(IF(T176="",0,POWER(10,((T176+'ModelParams Lw'!$O$4)/10))) +IF(U176="",0,POWER(10,((U176+'ModelParams Lw'!$P$4)/10))) +IF(V176="",0,POWER(10,((V176+'ModelParams Lw'!$Q$4)/10))) +IF(W176="",0,POWER(10,((W176+'ModelParams Lw'!$R$4)/10))) +IF(X176="",0,POWER(10,((X176+'ModelParams Lw'!$S$4)/10))) +IF(Y176="",0,POWER(10,((Y176+'ModelParams Lw'!$T$4)/10))) +IF(Z176="",0,POWER(10,((Z176+'ModelParams Lw'!$U$4)/10)))+IF(AA176="",0,POWER(10,((AA176+'ModelParams Lw'!$V$4)/10))))</f>
        <v>#DIV/0!</v>
      </c>
      <c r="AC176" s="24" t="e">
        <f t="shared" si="71"/>
        <v>#DIV/0!</v>
      </c>
      <c r="AD176" s="24" t="e">
        <f>(T176-'ModelParams Lw'!O$10)/'ModelParams Lw'!O$11</f>
        <v>#DIV/0!</v>
      </c>
      <c r="AE176" s="24" t="e">
        <f>(U176-'ModelParams Lw'!P$10)/'ModelParams Lw'!P$11</f>
        <v>#DIV/0!</v>
      </c>
      <c r="AF176" s="24" t="e">
        <f>(V176-'ModelParams Lw'!Q$10)/'ModelParams Lw'!Q$11</f>
        <v>#DIV/0!</v>
      </c>
      <c r="AG176" s="24" t="e">
        <f>(W176-'ModelParams Lw'!R$10)/'ModelParams Lw'!R$11</f>
        <v>#DIV/0!</v>
      </c>
      <c r="AH176" s="24" t="e">
        <f>(X176-'ModelParams Lw'!S$10)/'ModelParams Lw'!S$11</f>
        <v>#DIV/0!</v>
      </c>
      <c r="AI176" s="24" t="e">
        <f>(Y176-'ModelParams Lw'!T$10)/'ModelParams Lw'!T$11</f>
        <v>#DIV/0!</v>
      </c>
      <c r="AJ176" s="24" t="e">
        <f>(Z176-'ModelParams Lw'!U$10)/'ModelParams Lw'!U$11</f>
        <v>#DIV/0!</v>
      </c>
      <c r="AK176" s="24" t="e">
        <f>(AA176-'ModelParams Lw'!V$10)/'ModelParams Lw'!V$11</f>
        <v>#DIV/0!</v>
      </c>
      <c r="AL176" s="24" t="e">
        <f t="shared" si="72"/>
        <v>#DIV/0!</v>
      </c>
      <c r="AM176" s="24" t="e">
        <f>LOOKUP($G176,SilencerParams!$E$3:$E$98,SilencerParams!K$3:K$98)</f>
        <v>#DIV/0!</v>
      </c>
      <c r="AN176" s="24" t="e">
        <f>LOOKUP($G176,SilencerParams!$E$3:$E$98,SilencerParams!L$3:L$98)</f>
        <v>#DIV/0!</v>
      </c>
      <c r="AO176" s="24" t="e">
        <f>LOOKUP($G176,SilencerParams!$E$3:$E$98,SilencerParams!M$3:M$98)</f>
        <v>#DIV/0!</v>
      </c>
      <c r="AP176" s="24" t="e">
        <f>LOOKUP($G176,SilencerParams!$E$3:$E$98,SilencerParams!N$3:N$98)</f>
        <v>#DIV/0!</v>
      </c>
      <c r="AQ176" s="24" t="e">
        <f>LOOKUP($G176,SilencerParams!$E$3:$E$98,SilencerParams!O$3:O$98)</f>
        <v>#DIV/0!</v>
      </c>
      <c r="AR176" s="24" t="e">
        <f>LOOKUP($G176,SilencerParams!$E$3:$E$98,SilencerParams!P$3:P$98)</f>
        <v>#DIV/0!</v>
      </c>
      <c r="AS176" s="24" t="e">
        <f>LOOKUP($G176,SilencerParams!$E$3:$E$98,SilencerParams!Q$3:Q$98)</f>
        <v>#DIV/0!</v>
      </c>
      <c r="AT176" s="24" t="e">
        <f>LOOKUP($G176,SilencerParams!$E$3:$E$98,SilencerParams!R$3:R$98)</f>
        <v>#DIV/0!</v>
      </c>
      <c r="AU176" s="151" t="e">
        <f>LOOKUP($G176,SilencerParams!$E$3:$E$98,SilencerParams!S$3:S$98)</f>
        <v>#DIV/0!</v>
      </c>
      <c r="AV176" s="151" t="e">
        <f>LOOKUP($G176,SilencerParams!$E$3:$E$98,SilencerParams!T$3:T$98)</f>
        <v>#DIV/0!</v>
      </c>
      <c r="AW176" s="151" t="e">
        <f>LOOKUP($G176,SilencerParams!$E$3:$E$98,SilencerParams!U$3:U$98)</f>
        <v>#DIV/0!</v>
      </c>
      <c r="AX176" s="151" t="e">
        <f>LOOKUP($G176,SilencerParams!$E$3:$E$98,SilencerParams!V$3:V$98)</f>
        <v>#DIV/0!</v>
      </c>
      <c r="AY176" s="151" t="e">
        <f>LOOKUP($G176,SilencerParams!$E$3:$E$98,SilencerParams!W$3:W$98)</f>
        <v>#DIV/0!</v>
      </c>
      <c r="AZ176" s="151" t="e">
        <f>LOOKUP($G176,SilencerParams!$E$3:$E$98,SilencerParams!X$3:X$98)</f>
        <v>#DIV/0!</v>
      </c>
      <c r="BA176" s="151" t="e">
        <f>LOOKUP($G176,SilencerParams!$E$3:$E$98,SilencerParams!Y$3:Y$98)</f>
        <v>#DIV/0!</v>
      </c>
      <c r="BB176" s="151" t="e">
        <f>LOOKUP($G176,SilencerParams!$E$3:$E$98,SilencerParams!Z$3:Z$98)</f>
        <v>#DIV/0!</v>
      </c>
      <c r="BC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S$3:S$98)</f>
        <v>#DIV/0!</v>
      </c>
      <c r="BD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T$3:T$98)</f>
        <v>#DIV/0!</v>
      </c>
      <c r="BE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U$3:U$98)</f>
        <v>#DIV/0!</v>
      </c>
      <c r="BF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V$3:V$98)</f>
        <v>#DIV/0!</v>
      </c>
      <c r="BG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W$3:W$98)</f>
        <v>#DIV/0!</v>
      </c>
      <c r="BH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X$3:X$98)</f>
        <v>#DIV/0!</v>
      </c>
      <c r="BI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Y$3:Y$98)</f>
        <v>#DIV/0!</v>
      </c>
      <c r="BJ176" s="151" t="e">
        <f>LOOKUP(IF(MROUND($AL176,2)&lt;=$AL176,CONCATENATE($D176,IF($F176&gt;=1000,$F176,CONCATENATE(0,$F176)),CONCATENATE(0,MROUND($AL176,2)+2)),CONCATENATE($D176,IF($F176&gt;=1000,$F176,CONCATENATE(0,$F176)),CONCATENATE(0,MROUND($AL176,2)-2))),SilencerParams!$E$3:$E$98,SilencerParams!Z$3:Z$98)</f>
        <v>#DIV/0!</v>
      </c>
      <c r="BK176" s="151" t="e">
        <f>IF($AL176&lt;2,LOOKUP(CONCATENATE($D176,IF($E176&gt;=1000,$E176,CONCATENATE(0,$E176)),"02"),SilencerParams!$E$3:$E$98,SilencerParams!S$3:S$98)/(LOG10(2)-LOG10(0.0001))*(LOG10($AL176)-LOG10(0.0001)),(BC176-AU176)/(LOG10(IF(MROUND($AL176,2)&lt;=$AL176,MROUND($AL176,2)+2,MROUND($AL176,2)-2))-LOG10(MROUND($AL176,2)))*(LOG10($AL176)-LOG10(MROUND($AL176,2)))+AU176)</f>
        <v>#DIV/0!</v>
      </c>
      <c r="BL176" s="151" t="e">
        <f>IF($AL176&lt;2,LOOKUP(CONCATENATE($D176,IF($E176&gt;=1000,$E176,CONCATENATE(0,$E176)),"02"),SilencerParams!$E$3:$E$98,SilencerParams!T$3:T$98)/(LOG10(2)-LOG10(0.0001))*(LOG10($AL176)-LOG10(0.0001)),(BD176-AV176)/(LOG10(IF(MROUND($AL176,2)&lt;=$AL176,MROUND($AL176,2)+2,MROUND($AL176,2)-2))-LOG10(MROUND($AL176,2)))*(LOG10($AL176)-LOG10(MROUND($AL176,2)))+AV176)</f>
        <v>#DIV/0!</v>
      </c>
      <c r="BM176" s="151" t="e">
        <f>IF($AL176&lt;2,LOOKUP(CONCATENATE($D176,IF($E176&gt;=1000,$E176,CONCATENATE(0,$E176)),"02"),SilencerParams!$E$3:$E$98,SilencerParams!U$3:U$98)/(LOG10(2)-LOG10(0.0001))*(LOG10($AL176)-LOG10(0.0001)),(BE176-AW176)/(LOG10(IF(MROUND($AL176,2)&lt;=$AL176,MROUND($AL176,2)+2,MROUND($AL176,2)-2))-LOG10(MROUND($AL176,2)))*(LOG10($AL176)-LOG10(MROUND($AL176,2)))+AW176)</f>
        <v>#DIV/0!</v>
      </c>
      <c r="BN176" s="151" t="e">
        <f>IF($AL176&lt;2,LOOKUP(CONCATENATE($D176,IF($E176&gt;=1000,$E176,CONCATENATE(0,$E176)),"02"),SilencerParams!$E$3:$E$98,SilencerParams!V$3:V$98)/(LOG10(2)-LOG10(0.0001))*(LOG10($AL176)-LOG10(0.0001)),(BF176-AX176)/(LOG10(IF(MROUND($AL176,2)&lt;=$AL176,MROUND($AL176,2)+2,MROUND($AL176,2)-2))-LOG10(MROUND($AL176,2)))*(LOG10($AL176)-LOG10(MROUND($AL176,2)))+AX176)</f>
        <v>#DIV/0!</v>
      </c>
      <c r="BO176" s="151" t="e">
        <f>IF($AL176&lt;2,LOOKUP(CONCATENATE($D176,IF($E176&gt;=1000,$E176,CONCATENATE(0,$E176)),"02"),SilencerParams!$E$3:$E$98,SilencerParams!W$3:W$98)/(LOG10(2)-LOG10(0.0001))*(LOG10($AL176)-LOG10(0.0001)),(BG176-AY176)/(LOG10(IF(MROUND($AL176,2)&lt;=$AL176,MROUND($AL176,2)+2,MROUND($AL176,2)-2))-LOG10(MROUND($AL176,2)))*(LOG10($AL176)-LOG10(MROUND($AL176,2)))+AY176)</f>
        <v>#DIV/0!</v>
      </c>
      <c r="BP176" s="151" t="e">
        <f>IF($AL176&lt;2,LOOKUP(CONCATENATE($D176,IF($E176&gt;=1000,$E176,CONCATENATE(0,$E176)),"02"),SilencerParams!$E$3:$E$98,SilencerParams!X$3:X$98)/(LOG10(2)-LOG10(0.0001))*(LOG10($AL176)-LOG10(0.0001)),(BH176-AZ176)/(LOG10(IF(MROUND($AL176,2)&lt;=$AL176,MROUND($AL176,2)+2,MROUND($AL176,2)-2))-LOG10(MROUND($AL176,2)))*(LOG10($AL176)-LOG10(MROUND($AL176,2)))+AZ176)</f>
        <v>#DIV/0!</v>
      </c>
      <c r="BQ176" s="151" t="e">
        <f>IF($AL176&lt;2,LOOKUP(CONCATENATE($D176,IF($E176&gt;=1000,$E176,CONCATENATE(0,$E176)),"02"),SilencerParams!$E$3:$E$98,SilencerParams!Y$3:Y$98)/(LOG10(2)-LOG10(0.0001))*(LOG10($AL176)-LOG10(0.0001)),(BI176-BA176)/(LOG10(IF(MROUND($AL176,2)&lt;=$AL176,MROUND($AL176,2)+2,MROUND($AL176,2)-2))-LOG10(MROUND($AL176,2)))*(LOG10($AL176)-LOG10(MROUND($AL176,2)))+BA176)</f>
        <v>#DIV/0!</v>
      </c>
      <c r="BR176" s="151" t="e">
        <f>IF($AL176&lt;2,LOOKUP(CONCATENATE($D176,IF($E176&gt;=1000,$E176,CONCATENATE(0,$E176)),"02"),SilencerParams!$E$3:$E$98,SilencerParams!Z$3:Z$98)/(LOG10(2)-LOG10(0.0001))*(LOG10($AL176)-LOG10(0.0001)),(BJ176-BB176)/(LOG10(IF(MROUND($AL176,2)&lt;=$AL176,MROUND($AL176,2)+2,MROUND($AL176,2)-2))-LOG10(MROUND($AL176,2)))*(LOG10($AL176)-LOG10(MROUND($AL176,2)))+BB176)</f>
        <v>#DIV/0!</v>
      </c>
      <c r="BS176" s="24" t="e">
        <f t="shared" si="73"/>
        <v>#DIV/0!</v>
      </c>
      <c r="BT176" s="24" t="e">
        <f t="shared" si="74"/>
        <v>#DIV/0!</v>
      </c>
      <c r="BU176" s="24" t="e">
        <f t="shared" si="75"/>
        <v>#DIV/0!</v>
      </c>
      <c r="BV176" s="24" t="e">
        <f t="shared" si="76"/>
        <v>#DIV/0!</v>
      </c>
      <c r="BW176" s="24" t="e">
        <f t="shared" si="77"/>
        <v>#DIV/0!</v>
      </c>
      <c r="BX176" s="24" t="e">
        <f t="shared" si="78"/>
        <v>#DIV/0!</v>
      </c>
      <c r="BY176" s="24" t="e">
        <f t="shared" si="79"/>
        <v>#DIV/0!</v>
      </c>
      <c r="BZ176" s="24" t="e">
        <f t="shared" si="80"/>
        <v>#DIV/0!</v>
      </c>
      <c r="CA176" s="24" t="e">
        <f>10*LOG10(IF(BS176="",0,POWER(10,((BS176+'ModelParams Lw'!$O$4)/10))) +IF(BT176="",0,POWER(10,((BT176+'ModelParams Lw'!$P$4)/10))) +IF(BU176="",0,POWER(10,((BU176+'ModelParams Lw'!$Q$4)/10))) +IF(BV176="",0,POWER(10,((BV176+'ModelParams Lw'!$R$4)/10))) +IF(BW176="",0,POWER(10,((BW176+'ModelParams Lw'!$S$4)/10))) +IF(BX176="",0,POWER(10,((BX176+'ModelParams Lw'!$T$4)/10))) +IF(BY176="",0,POWER(10,((BY176+'ModelParams Lw'!$U$4)/10)))+IF(BZ176="",0,POWER(10,((BZ176+'ModelParams Lw'!$V$4)/10))))</f>
        <v>#DIV/0!</v>
      </c>
      <c r="CB176" s="24" t="e">
        <f t="shared" si="81"/>
        <v>#DIV/0!</v>
      </c>
      <c r="CC176" s="24" t="e">
        <f>(BS176-'ModelParams Lw'!O$10)/'ModelParams Lw'!O$11</f>
        <v>#DIV/0!</v>
      </c>
      <c r="CD176" s="24" t="e">
        <f>(BT176-'ModelParams Lw'!P$10)/'ModelParams Lw'!P$11</f>
        <v>#DIV/0!</v>
      </c>
      <c r="CE176" s="24" t="e">
        <f>(BU176-'ModelParams Lw'!Q$10)/'ModelParams Lw'!Q$11</f>
        <v>#DIV/0!</v>
      </c>
      <c r="CF176" s="24" t="e">
        <f>(BV176-'ModelParams Lw'!R$10)/'ModelParams Lw'!R$11</f>
        <v>#DIV/0!</v>
      </c>
      <c r="CG176" s="24" t="e">
        <f>(BW176-'ModelParams Lw'!S$10)/'ModelParams Lw'!S$11</f>
        <v>#DIV/0!</v>
      </c>
      <c r="CH176" s="24" t="e">
        <f>(BX176-'ModelParams Lw'!T$10)/'ModelParams Lw'!T$11</f>
        <v>#DIV/0!</v>
      </c>
      <c r="CI176" s="24" t="e">
        <f>(BY176-'ModelParams Lw'!U$10)/'ModelParams Lw'!U$11</f>
        <v>#DIV/0!</v>
      </c>
      <c r="CJ176" s="24" t="e">
        <f>(BZ176-'ModelParams Lw'!V$10)/'ModelParams Lw'!V$11</f>
        <v>#DIV/0!</v>
      </c>
      <c r="CK176" s="24">
        <f>IF(Calcul!$E181="SW",'ModelParams Lw'!C$18+'ModelParams Lw'!C$19*LOG(CK$3)+'ModelParams Lw'!C$20*(PI()/4*($D176/1000)^2),IF('ModelParams Lw'!C$21+'ModelParams Lw'!C$22*LOG(CK$3)+'ModelParams Lw'!C$23*(PI()/4*($D176/1000)^2)&lt;'ModelParams Lw'!C$18+'ModelParams Lw'!C$19*LOG(CK$3)+'ModelParams Lw'!C$20*(PI()/4*($D176/1000)^2),'ModelParams Lw'!C$18+'ModelParams Lw'!C$19*LOG(CK$3)+'ModelParams Lw'!C$20*(PI()/4*($D176/1000)^2),'ModelParams Lw'!C$21+'ModelParams Lw'!C$22*LOG(CK$3)+'ModelParams Lw'!C$23*(PI()/4*($D176/1000)^2)))</f>
        <v>31.246735224896717</v>
      </c>
      <c r="CL176" s="24">
        <f>IF(Calcul!$E181="SW",'ModelParams Lw'!D$18+'ModelParams Lw'!D$19*LOG(CL$3)+'ModelParams Lw'!D$20*(PI()/4*($D176/1000)^2),IF('ModelParams Lw'!D$21+'ModelParams Lw'!D$22*LOG(CL$3)+'ModelParams Lw'!D$23*(PI()/4*($D176/1000)^2)&lt;'ModelParams Lw'!D$18+'ModelParams Lw'!D$19*LOG(CL$3)+'ModelParams Lw'!D$20*(PI()/4*($D176/1000)^2),'ModelParams Lw'!D$18+'ModelParams Lw'!D$19*LOG(CL$3)+'ModelParams Lw'!D$20*(PI()/4*($D176/1000)^2),'ModelParams Lw'!D$21+'ModelParams Lw'!D$22*LOG(CL$3)+'ModelParams Lw'!D$23*(PI()/4*($D176/1000)^2)))</f>
        <v>39.203910379364636</v>
      </c>
      <c r="CM176" s="24">
        <f>IF(Calcul!$E181="SW",'ModelParams Lw'!E$18+'ModelParams Lw'!E$19*LOG(CM$3)+'ModelParams Lw'!E$20*(PI()/4*($D176/1000)^2),IF('ModelParams Lw'!E$21+'ModelParams Lw'!E$22*LOG(CM$3)+'ModelParams Lw'!E$23*(PI()/4*($D176/1000)^2)&lt;'ModelParams Lw'!E$18+'ModelParams Lw'!E$19*LOG(CM$3)+'ModelParams Lw'!E$20*(PI()/4*($D176/1000)^2),'ModelParams Lw'!E$18+'ModelParams Lw'!E$19*LOG(CM$3)+'ModelParams Lw'!E$20*(PI()/4*($D176/1000)^2),'ModelParams Lw'!E$21+'ModelParams Lw'!E$22*LOG(CM$3)+'ModelParams Lw'!E$23*(PI()/4*($D176/1000)^2)))</f>
        <v>38.761096154158118</v>
      </c>
      <c r="CN176" s="24">
        <f>IF(Calcul!$E181="SW",'ModelParams Lw'!F$18+'ModelParams Lw'!F$19*LOG(CN$3)+'ModelParams Lw'!F$20*(PI()/4*($D176/1000)^2),IF('ModelParams Lw'!F$21+'ModelParams Lw'!F$22*LOG(CN$3)+'ModelParams Lw'!F$23*(PI()/4*($D176/1000)^2)&lt;'ModelParams Lw'!F$18+'ModelParams Lw'!F$19*LOG(CN$3)+'ModelParams Lw'!F$20*(PI()/4*($D176/1000)^2),'ModelParams Lw'!F$18+'ModelParams Lw'!F$19*LOG(CN$3)+'ModelParams Lw'!F$20*(PI()/4*($D176/1000)^2),'ModelParams Lw'!F$21+'ModelParams Lw'!F$22*LOG(CN$3)+'ModelParams Lw'!F$23*(PI()/4*($D176/1000)^2)))</f>
        <v>42.457901012674256</v>
      </c>
      <c r="CO176" s="24">
        <f>IF(Calcul!$E181="SW",'ModelParams Lw'!G$18+'ModelParams Lw'!G$19*LOG(CO$3)+'ModelParams Lw'!G$20*(PI()/4*($D176/1000)^2),IF('ModelParams Lw'!G$21+'ModelParams Lw'!G$22*LOG(CO$3)+'ModelParams Lw'!G$23*(PI()/4*($D176/1000)^2)&lt;'ModelParams Lw'!G$18+'ModelParams Lw'!G$19*LOG(CO$3)+'ModelParams Lw'!G$20*(PI()/4*($D176/1000)^2),'ModelParams Lw'!G$18+'ModelParams Lw'!G$19*LOG(CO$3)+'ModelParams Lw'!G$20*(PI()/4*($D176/1000)^2),'ModelParams Lw'!G$21+'ModelParams Lw'!G$22*LOG(CO$3)+'ModelParams Lw'!G$23*(PI()/4*($D176/1000)^2)))</f>
        <v>39.983812335865188</v>
      </c>
      <c r="CP176" s="24">
        <f>IF(Calcul!$E181="SW",'ModelParams Lw'!H$18+'ModelParams Lw'!H$19*LOG(CP$3)+'ModelParams Lw'!H$20*(PI()/4*($D176/1000)^2),IF('ModelParams Lw'!H$21+'ModelParams Lw'!H$22*LOG(CP$3)+'ModelParams Lw'!H$23*(PI()/4*($D176/1000)^2)&lt;'ModelParams Lw'!H$18+'ModelParams Lw'!H$19*LOG(CP$3)+'ModelParams Lw'!H$20*(PI()/4*($D176/1000)^2),'ModelParams Lw'!H$18+'ModelParams Lw'!H$19*LOG(CP$3)+'ModelParams Lw'!H$20*(PI()/4*($D176/1000)^2),'ModelParams Lw'!H$21+'ModelParams Lw'!H$22*LOG(CP$3)+'ModelParams Lw'!H$23*(PI()/4*($D176/1000)^2)))</f>
        <v>40.306137042572608</v>
      </c>
      <c r="CQ176" s="24">
        <f>IF(Calcul!$E181="SW",'ModelParams Lw'!I$18+'ModelParams Lw'!I$19*LOG(CQ$3)+'ModelParams Lw'!I$20*(PI()/4*($D176/1000)^2),IF('ModelParams Lw'!I$21+'ModelParams Lw'!I$22*LOG(CQ$3)+'ModelParams Lw'!I$23*(PI()/4*($D176/1000)^2)&lt;'ModelParams Lw'!I$18+'ModelParams Lw'!I$19*LOG(CQ$3)+'ModelParams Lw'!I$20*(PI()/4*($D176/1000)^2),'ModelParams Lw'!I$18+'ModelParams Lw'!I$19*LOG(CQ$3)+'ModelParams Lw'!I$20*(PI()/4*($D176/1000)^2),'ModelParams Lw'!I$21+'ModelParams Lw'!I$22*LOG(CQ$3)+'ModelParams Lw'!I$23*(PI()/4*($D176/1000)^2)))</f>
        <v>35.604370798776131</v>
      </c>
      <c r="CR176" s="24">
        <f>IF(Calcul!$E181="SW",'ModelParams Lw'!J$18+'ModelParams Lw'!J$19*LOG(CR$3)+'ModelParams Lw'!J$20*(PI()/4*($D176/1000)^2),IF('ModelParams Lw'!J$21+'ModelParams Lw'!J$22*LOG(CR$3)+'ModelParams Lw'!J$23*(PI()/4*($D176/1000)^2)&lt;'ModelParams Lw'!J$18+'ModelParams Lw'!J$19*LOG(CR$3)+'ModelParams Lw'!J$20*(PI()/4*($D176/1000)^2),'ModelParams Lw'!J$18+'ModelParams Lw'!J$19*LOG(CR$3)+'ModelParams Lw'!J$20*(PI()/4*($D176/1000)^2),'ModelParams Lw'!J$21+'ModelParams Lw'!J$22*LOG(CR$3)+'ModelParams Lw'!J$23*(PI()/4*($D176/1000)^2)))</f>
        <v>26.405199060578074</v>
      </c>
      <c r="CS176" s="24" t="e">
        <f t="shared" si="58"/>
        <v>#DIV/0!</v>
      </c>
      <c r="CT176" s="24" t="e">
        <f t="shared" si="59"/>
        <v>#DIV/0!</v>
      </c>
      <c r="CU176" s="24" t="e">
        <f t="shared" si="60"/>
        <v>#DIV/0!</v>
      </c>
      <c r="CV176" s="24" t="e">
        <f t="shared" si="61"/>
        <v>#DIV/0!</v>
      </c>
      <c r="CW176" s="24" t="e">
        <f t="shared" si="62"/>
        <v>#DIV/0!</v>
      </c>
      <c r="CX176" s="24" t="e">
        <f t="shared" si="63"/>
        <v>#DIV/0!</v>
      </c>
      <c r="CY176" s="24" t="e">
        <f t="shared" si="64"/>
        <v>#DIV/0!</v>
      </c>
      <c r="CZ176" s="24" t="e">
        <f t="shared" si="65"/>
        <v>#DIV/0!</v>
      </c>
      <c r="DA176" s="24" t="e">
        <f>10*LOG10(IF(CS176="",0,POWER(10,((CS176+'ModelParams Lw'!$O$4)/10))) +IF(CT176="",0,POWER(10,((CT176+'ModelParams Lw'!$P$4)/10))) +IF(CU176="",0,POWER(10,((CU176+'ModelParams Lw'!$Q$4)/10))) +IF(CV176="",0,POWER(10,((CV176+'ModelParams Lw'!$R$4)/10))) +IF(CW176="",0,POWER(10,((CW176+'ModelParams Lw'!$S$4)/10))) +IF(CX176="",0,POWER(10,((CX176+'ModelParams Lw'!$T$4)/10))) +IF(CY176="",0,POWER(10,((CY176+'ModelParams Lw'!$U$4)/10)))+IF(CZ176="",0,POWER(10,((CZ176+'ModelParams Lw'!$V$4)/10))))</f>
        <v>#DIV/0!</v>
      </c>
      <c r="DB176" s="24" t="e">
        <f t="shared" si="82"/>
        <v>#DIV/0!</v>
      </c>
      <c r="DC176" s="24" t="e">
        <f>(CS176-'ModelParams Lw'!$O$10)/'ModelParams Lw'!$O$11</f>
        <v>#DIV/0!</v>
      </c>
      <c r="DD176" s="24" t="e">
        <f>(CT176-'ModelParams Lw'!$P$10)/'ModelParams Lw'!$P$11</f>
        <v>#DIV/0!</v>
      </c>
      <c r="DE176" s="24" t="e">
        <f>(CU176-'ModelParams Lw'!$Q$10)/'ModelParams Lw'!$Q$11</f>
        <v>#DIV/0!</v>
      </c>
      <c r="DF176" s="24" t="e">
        <f>(CV176-'ModelParams Lw'!$R$10)/'ModelParams Lw'!$R$11</f>
        <v>#DIV/0!</v>
      </c>
      <c r="DG176" s="24" t="e">
        <f>(CW176-'ModelParams Lw'!$S$10)/'ModelParams Lw'!$S$11</f>
        <v>#DIV/0!</v>
      </c>
      <c r="DH176" s="24" t="e">
        <f>(CX176-'ModelParams Lw'!$T$10)/'ModelParams Lw'!$T$11</f>
        <v>#DIV/0!</v>
      </c>
      <c r="DI176" s="24" t="e">
        <f>(CY176-'ModelParams Lw'!$U$10)/'ModelParams Lw'!$U$11</f>
        <v>#DIV/0!</v>
      </c>
      <c r="DJ176" s="24" t="e">
        <f>(CZ176-'ModelParams Lw'!$V$10)/'ModelParams Lw'!$V$11</f>
        <v>#DIV/0!</v>
      </c>
    </row>
    <row r="177" spans="1:114">
      <c r="A177" s="12">
        <f>Calcul!B179</f>
        <v>0</v>
      </c>
      <c r="B177" s="12">
        <f t="shared" si="66"/>
        <v>0</v>
      </c>
      <c r="C177" s="12">
        <f>Calcul!C179</f>
        <v>0</v>
      </c>
      <c r="D177" s="12">
        <f>Calcul!D182</f>
        <v>0</v>
      </c>
      <c r="E177" s="12">
        <f t="shared" si="67"/>
        <v>400</v>
      </c>
      <c r="F177" s="12">
        <f t="shared" si="68"/>
        <v>900</v>
      </c>
      <c r="G177" s="12" t="e">
        <f t="shared" si="69"/>
        <v>#DIV/0!</v>
      </c>
      <c r="H177" s="24" t="e">
        <f t="shared" si="70"/>
        <v>#DIV/0!</v>
      </c>
      <c r="I177" s="24">
        <f>'ModelParams Lw'!$B$6*EXP('ModelParams Lw'!$C$6*D177)</f>
        <v>-0.98585217513044054</v>
      </c>
      <c r="J177" s="24">
        <f>'ModelParams Lw'!$B$7*D177^2+'ModelParams Lw'!$C$7*D177+'ModelParams Lw'!$D$7</f>
        <v>-7.1</v>
      </c>
      <c r="K177" s="24">
        <f>'ModelParams Lw'!$B$8*D177^2+'ModelParams Lw'!$C$8*D177+'ModelParams Lw'!$D$8</f>
        <v>46.485999999999997</v>
      </c>
      <c r="L177" s="21" t="e">
        <f t="shared" si="83"/>
        <v>#DIV/0!</v>
      </c>
      <c r="M177" s="21" t="e">
        <f t="shared" si="84"/>
        <v>#DIV/0!</v>
      </c>
      <c r="N177" s="21" t="e">
        <f t="shared" si="84"/>
        <v>#DIV/0!</v>
      </c>
      <c r="O177" s="21" t="e">
        <f t="shared" si="84"/>
        <v>#DIV/0!</v>
      </c>
      <c r="P177" s="21" t="e">
        <f t="shared" si="84"/>
        <v>#DIV/0!</v>
      </c>
      <c r="Q177" s="21" t="e">
        <f t="shared" si="84"/>
        <v>#DIV/0!</v>
      </c>
      <c r="R177" s="21" t="e">
        <f t="shared" si="84"/>
        <v>#DIV/0!</v>
      </c>
      <c r="S177" s="21" t="e">
        <f t="shared" si="84"/>
        <v>#DIV/0!</v>
      </c>
      <c r="T177" s="24" t="e">
        <f>'ModelParams Lw'!$B$3+'ModelParams Lw'!$B$4*LOG10($B177/3600/(PI()/4*($D177/1000)^2))+'ModelParams Lw'!$B$5*LOG10(2*$H177/(1.2*($B177/3600/(PI()/4*($D177/1000)^2))^2))+10*LOG10($D177/1000)+L177</f>
        <v>#DIV/0!</v>
      </c>
      <c r="U177" s="24" t="e">
        <f>'ModelParams Lw'!$B$3+'ModelParams Lw'!$B$4*LOG10($B177/3600/(PI()/4*($D177/1000)^2))+'ModelParams Lw'!$B$5*LOG10(2*$H177/(1.2*($B177/3600/(PI()/4*($D177/1000)^2))^2))+10*LOG10($D177/1000)+M177</f>
        <v>#DIV/0!</v>
      </c>
      <c r="V177" s="24" t="e">
        <f>'ModelParams Lw'!$B$3+'ModelParams Lw'!$B$4*LOG10($B177/3600/(PI()/4*($D177/1000)^2))+'ModelParams Lw'!$B$5*LOG10(2*$H177/(1.2*($B177/3600/(PI()/4*($D177/1000)^2))^2))+10*LOG10($D177/1000)+N177</f>
        <v>#DIV/0!</v>
      </c>
      <c r="W177" s="24" t="e">
        <f>'ModelParams Lw'!$B$3+'ModelParams Lw'!$B$4*LOG10($B177/3600/(PI()/4*($D177/1000)^2))+'ModelParams Lw'!$B$5*LOG10(2*$H177/(1.2*($B177/3600/(PI()/4*($D177/1000)^2))^2))+10*LOG10($D177/1000)+O177</f>
        <v>#DIV/0!</v>
      </c>
      <c r="X177" s="24" t="e">
        <f>'ModelParams Lw'!$B$3+'ModelParams Lw'!$B$4*LOG10($B177/3600/(PI()/4*($D177/1000)^2))+'ModelParams Lw'!$B$5*LOG10(2*$H177/(1.2*($B177/3600/(PI()/4*($D177/1000)^2))^2))+10*LOG10($D177/1000)+P177</f>
        <v>#DIV/0!</v>
      </c>
      <c r="Y177" s="24" t="e">
        <f>'ModelParams Lw'!$B$3+'ModelParams Lw'!$B$4*LOG10($B177/3600/(PI()/4*($D177/1000)^2))+'ModelParams Lw'!$B$5*LOG10(2*$H177/(1.2*($B177/3600/(PI()/4*($D177/1000)^2))^2))+10*LOG10($D177/1000)+Q177</f>
        <v>#DIV/0!</v>
      </c>
      <c r="Z177" s="24" t="e">
        <f>'ModelParams Lw'!$B$3+'ModelParams Lw'!$B$4*LOG10($B177/3600/(PI()/4*($D177/1000)^2))+'ModelParams Lw'!$B$5*LOG10(2*$H177/(1.2*($B177/3600/(PI()/4*($D177/1000)^2))^2))+10*LOG10($D177/1000)+R177</f>
        <v>#DIV/0!</v>
      </c>
      <c r="AA177" s="24" t="e">
        <f>'ModelParams Lw'!$B$3+'ModelParams Lw'!$B$4*LOG10($B177/3600/(PI()/4*($D177/1000)^2))+'ModelParams Lw'!$B$5*LOG10(2*$H177/(1.2*($B177/3600/(PI()/4*($D177/1000)^2))^2))+10*LOG10($D177/1000)+S177</f>
        <v>#DIV/0!</v>
      </c>
      <c r="AB177" s="24" t="e">
        <f>10*LOG10(IF(T177="",0,POWER(10,((T177+'ModelParams Lw'!$O$4)/10))) +IF(U177="",0,POWER(10,((U177+'ModelParams Lw'!$P$4)/10))) +IF(V177="",0,POWER(10,((V177+'ModelParams Lw'!$Q$4)/10))) +IF(W177="",0,POWER(10,((W177+'ModelParams Lw'!$R$4)/10))) +IF(X177="",0,POWER(10,((X177+'ModelParams Lw'!$S$4)/10))) +IF(Y177="",0,POWER(10,((Y177+'ModelParams Lw'!$T$4)/10))) +IF(Z177="",0,POWER(10,((Z177+'ModelParams Lw'!$U$4)/10)))+IF(AA177="",0,POWER(10,((AA177+'ModelParams Lw'!$V$4)/10))))</f>
        <v>#DIV/0!</v>
      </c>
      <c r="AC177" s="24" t="e">
        <f t="shared" si="71"/>
        <v>#DIV/0!</v>
      </c>
      <c r="AD177" s="24" t="e">
        <f>(T177-'ModelParams Lw'!O$10)/'ModelParams Lw'!O$11</f>
        <v>#DIV/0!</v>
      </c>
      <c r="AE177" s="24" t="e">
        <f>(U177-'ModelParams Lw'!P$10)/'ModelParams Lw'!P$11</f>
        <v>#DIV/0!</v>
      </c>
      <c r="AF177" s="24" t="e">
        <f>(V177-'ModelParams Lw'!Q$10)/'ModelParams Lw'!Q$11</f>
        <v>#DIV/0!</v>
      </c>
      <c r="AG177" s="24" t="e">
        <f>(W177-'ModelParams Lw'!R$10)/'ModelParams Lw'!R$11</f>
        <v>#DIV/0!</v>
      </c>
      <c r="AH177" s="24" t="e">
        <f>(X177-'ModelParams Lw'!S$10)/'ModelParams Lw'!S$11</f>
        <v>#DIV/0!</v>
      </c>
      <c r="AI177" s="24" t="e">
        <f>(Y177-'ModelParams Lw'!T$10)/'ModelParams Lw'!T$11</f>
        <v>#DIV/0!</v>
      </c>
      <c r="AJ177" s="24" t="e">
        <f>(Z177-'ModelParams Lw'!U$10)/'ModelParams Lw'!U$11</f>
        <v>#DIV/0!</v>
      </c>
      <c r="AK177" s="24" t="e">
        <f>(AA177-'ModelParams Lw'!V$10)/'ModelParams Lw'!V$11</f>
        <v>#DIV/0!</v>
      </c>
      <c r="AL177" s="24" t="e">
        <f t="shared" si="72"/>
        <v>#DIV/0!</v>
      </c>
      <c r="AM177" s="24" t="e">
        <f>LOOKUP($G177,SilencerParams!$E$3:$E$98,SilencerParams!K$3:K$98)</f>
        <v>#DIV/0!</v>
      </c>
      <c r="AN177" s="24" t="e">
        <f>LOOKUP($G177,SilencerParams!$E$3:$E$98,SilencerParams!L$3:L$98)</f>
        <v>#DIV/0!</v>
      </c>
      <c r="AO177" s="24" t="e">
        <f>LOOKUP($G177,SilencerParams!$E$3:$E$98,SilencerParams!M$3:M$98)</f>
        <v>#DIV/0!</v>
      </c>
      <c r="AP177" s="24" t="e">
        <f>LOOKUP($G177,SilencerParams!$E$3:$E$98,SilencerParams!N$3:N$98)</f>
        <v>#DIV/0!</v>
      </c>
      <c r="AQ177" s="24" t="e">
        <f>LOOKUP($G177,SilencerParams!$E$3:$E$98,SilencerParams!O$3:O$98)</f>
        <v>#DIV/0!</v>
      </c>
      <c r="AR177" s="24" t="e">
        <f>LOOKUP($G177,SilencerParams!$E$3:$E$98,SilencerParams!P$3:P$98)</f>
        <v>#DIV/0!</v>
      </c>
      <c r="AS177" s="24" t="e">
        <f>LOOKUP($G177,SilencerParams!$E$3:$E$98,SilencerParams!Q$3:Q$98)</f>
        <v>#DIV/0!</v>
      </c>
      <c r="AT177" s="24" t="e">
        <f>LOOKUP($G177,SilencerParams!$E$3:$E$98,SilencerParams!R$3:R$98)</f>
        <v>#DIV/0!</v>
      </c>
      <c r="AU177" s="151" t="e">
        <f>LOOKUP($G177,SilencerParams!$E$3:$E$98,SilencerParams!S$3:S$98)</f>
        <v>#DIV/0!</v>
      </c>
      <c r="AV177" s="151" t="e">
        <f>LOOKUP($G177,SilencerParams!$E$3:$E$98,SilencerParams!T$3:T$98)</f>
        <v>#DIV/0!</v>
      </c>
      <c r="AW177" s="151" t="e">
        <f>LOOKUP($G177,SilencerParams!$E$3:$E$98,SilencerParams!U$3:U$98)</f>
        <v>#DIV/0!</v>
      </c>
      <c r="AX177" s="151" t="e">
        <f>LOOKUP($G177,SilencerParams!$E$3:$E$98,SilencerParams!V$3:V$98)</f>
        <v>#DIV/0!</v>
      </c>
      <c r="AY177" s="151" t="e">
        <f>LOOKUP($G177,SilencerParams!$E$3:$E$98,SilencerParams!W$3:W$98)</f>
        <v>#DIV/0!</v>
      </c>
      <c r="AZ177" s="151" t="e">
        <f>LOOKUP($G177,SilencerParams!$E$3:$E$98,SilencerParams!X$3:X$98)</f>
        <v>#DIV/0!</v>
      </c>
      <c r="BA177" s="151" t="e">
        <f>LOOKUP($G177,SilencerParams!$E$3:$E$98,SilencerParams!Y$3:Y$98)</f>
        <v>#DIV/0!</v>
      </c>
      <c r="BB177" s="151" t="e">
        <f>LOOKUP($G177,SilencerParams!$E$3:$E$98,SilencerParams!Z$3:Z$98)</f>
        <v>#DIV/0!</v>
      </c>
      <c r="BC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S$3:S$98)</f>
        <v>#DIV/0!</v>
      </c>
      <c r="BD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T$3:T$98)</f>
        <v>#DIV/0!</v>
      </c>
      <c r="BE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U$3:U$98)</f>
        <v>#DIV/0!</v>
      </c>
      <c r="BF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V$3:V$98)</f>
        <v>#DIV/0!</v>
      </c>
      <c r="BG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W$3:W$98)</f>
        <v>#DIV/0!</v>
      </c>
      <c r="BH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X$3:X$98)</f>
        <v>#DIV/0!</v>
      </c>
      <c r="BI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Y$3:Y$98)</f>
        <v>#DIV/0!</v>
      </c>
      <c r="BJ177" s="151" t="e">
        <f>LOOKUP(IF(MROUND($AL177,2)&lt;=$AL177,CONCATENATE($D177,IF($F177&gt;=1000,$F177,CONCATENATE(0,$F177)),CONCATENATE(0,MROUND($AL177,2)+2)),CONCATENATE($D177,IF($F177&gt;=1000,$F177,CONCATENATE(0,$F177)),CONCATENATE(0,MROUND($AL177,2)-2))),SilencerParams!$E$3:$E$98,SilencerParams!Z$3:Z$98)</f>
        <v>#DIV/0!</v>
      </c>
      <c r="BK177" s="151" t="e">
        <f>IF($AL177&lt;2,LOOKUP(CONCATENATE($D177,IF($E177&gt;=1000,$E177,CONCATENATE(0,$E177)),"02"),SilencerParams!$E$3:$E$98,SilencerParams!S$3:S$98)/(LOG10(2)-LOG10(0.0001))*(LOG10($AL177)-LOG10(0.0001)),(BC177-AU177)/(LOG10(IF(MROUND($AL177,2)&lt;=$AL177,MROUND($AL177,2)+2,MROUND($AL177,2)-2))-LOG10(MROUND($AL177,2)))*(LOG10($AL177)-LOG10(MROUND($AL177,2)))+AU177)</f>
        <v>#DIV/0!</v>
      </c>
      <c r="BL177" s="151" t="e">
        <f>IF($AL177&lt;2,LOOKUP(CONCATENATE($D177,IF($E177&gt;=1000,$E177,CONCATENATE(0,$E177)),"02"),SilencerParams!$E$3:$E$98,SilencerParams!T$3:T$98)/(LOG10(2)-LOG10(0.0001))*(LOG10($AL177)-LOG10(0.0001)),(BD177-AV177)/(LOG10(IF(MROUND($AL177,2)&lt;=$AL177,MROUND($AL177,2)+2,MROUND($AL177,2)-2))-LOG10(MROUND($AL177,2)))*(LOG10($AL177)-LOG10(MROUND($AL177,2)))+AV177)</f>
        <v>#DIV/0!</v>
      </c>
      <c r="BM177" s="151" t="e">
        <f>IF($AL177&lt;2,LOOKUP(CONCATENATE($D177,IF($E177&gt;=1000,$E177,CONCATENATE(0,$E177)),"02"),SilencerParams!$E$3:$E$98,SilencerParams!U$3:U$98)/(LOG10(2)-LOG10(0.0001))*(LOG10($AL177)-LOG10(0.0001)),(BE177-AW177)/(LOG10(IF(MROUND($AL177,2)&lt;=$AL177,MROUND($AL177,2)+2,MROUND($AL177,2)-2))-LOG10(MROUND($AL177,2)))*(LOG10($AL177)-LOG10(MROUND($AL177,2)))+AW177)</f>
        <v>#DIV/0!</v>
      </c>
      <c r="BN177" s="151" t="e">
        <f>IF($AL177&lt;2,LOOKUP(CONCATENATE($D177,IF($E177&gt;=1000,$E177,CONCATENATE(0,$E177)),"02"),SilencerParams!$E$3:$E$98,SilencerParams!V$3:V$98)/(LOG10(2)-LOG10(0.0001))*(LOG10($AL177)-LOG10(0.0001)),(BF177-AX177)/(LOG10(IF(MROUND($AL177,2)&lt;=$AL177,MROUND($AL177,2)+2,MROUND($AL177,2)-2))-LOG10(MROUND($AL177,2)))*(LOG10($AL177)-LOG10(MROUND($AL177,2)))+AX177)</f>
        <v>#DIV/0!</v>
      </c>
      <c r="BO177" s="151" t="e">
        <f>IF($AL177&lt;2,LOOKUP(CONCATENATE($D177,IF($E177&gt;=1000,$E177,CONCATENATE(0,$E177)),"02"),SilencerParams!$E$3:$E$98,SilencerParams!W$3:W$98)/(LOG10(2)-LOG10(0.0001))*(LOG10($AL177)-LOG10(0.0001)),(BG177-AY177)/(LOG10(IF(MROUND($AL177,2)&lt;=$AL177,MROUND($AL177,2)+2,MROUND($AL177,2)-2))-LOG10(MROUND($AL177,2)))*(LOG10($AL177)-LOG10(MROUND($AL177,2)))+AY177)</f>
        <v>#DIV/0!</v>
      </c>
      <c r="BP177" s="151" t="e">
        <f>IF($AL177&lt;2,LOOKUP(CONCATENATE($D177,IF($E177&gt;=1000,$E177,CONCATENATE(0,$E177)),"02"),SilencerParams!$E$3:$E$98,SilencerParams!X$3:X$98)/(LOG10(2)-LOG10(0.0001))*(LOG10($AL177)-LOG10(0.0001)),(BH177-AZ177)/(LOG10(IF(MROUND($AL177,2)&lt;=$AL177,MROUND($AL177,2)+2,MROUND($AL177,2)-2))-LOG10(MROUND($AL177,2)))*(LOG10($AL177)-LOG10(MROUND($AL177,2)))+AZ177)</f>
        <v>#DIV/0!</v>
      </c>
      <c r="BQ177" s="151" t="e">
        <f>IF($AL177&lt;2,LOOKUP(CONCATENATE($D177,IF($E177&gt;=1000,$E177,CONCATENATE(0,$E177)),"02"),SilencerParams!$E$3:$E$98,SilencerParams!Y$3:Y$98)/(LOG10(2)-LOG10(0.0001))*(LOG10($AL177)-LOG10(0.0001)),(BI177-BA177)/(LOG10(IF(MROUND($AL177,2)&lt;=$AL177,MROUND($AL177,2)+2,MROUND($AL177,2)-2))-LOG10(MROUND($AL177,2)))*(LOG10($AL177)-LOG10(MROUND($AL177,2)))+BA177)</f>
        <v>#DIV/0!</v>
      </c>
      <c r="BR177" s="151" t="e">
        <f>IF($AL177&lt;2,LOOKUP(CONCATENATE($D177,IF($E177&gt;=1000,$E177,CONCATENATE(0,$E177)),"02"),SilencerParams!$E$3:$E$98,SilencerParams!Z$3:Z$98)/(LOG10(2)-LOG10(0.0001))*(LOG10($AL177)-LOG10(0.0001)),(BJ177-BB177)/(LOG10(IF(MROUND($AL177,2)&lt;=$AL177,MROUND($AL177,2)+2,MROUND($AL177,2)-2))-LOG10(MROUND($AL177,2)))*(LOG10($AL177)-LOG10(MROUND($AL177,2)))+BB177)</f>
        <v>#DIV/0!</v>
      </c>
      <c r="BS177" s="24" t="e">
        <f t="shared" si="73"/>
        <v>#DIV/0!</v>
      </c>
      <c r="BT177" s="24" t="e">
        <f t="shared" si="74"/>
        <v>#DIV/0!</v>
      </c>
      <c r="BU177" s="24" t="e">
        <f t="shared" si="75"/>
        <v>#DIV/0!</v>
      </c>
      <c r="BV177" s="24" t="e">
        <f t="shared" si="76"/>
        <v>#DIV/0!</v>
      </c>
      <c r="BW177" s="24" t="e">
        <f t="shared" si="77"/>
        <v>#DIV/0!</v>
      </c>
      <c r="BX177" s="24" t="e">
        <f t="shared" si="78"/>
        <v>#DIV/0!</v>
      </c>
      <c r="BY177" s="24" t="e">
        <f t="shared" si="79"/>
        <v>#DIV/0!</v>
      </c>
      <c r="BZ177" s="24" t="e">
        <f t="shared" si="80"/>
        <v>#DIV/0!</v>
      </c>
      <c r="CA177" s="24" t="e">
        <f>10*LOG10(IF(BS177="",0,POWER(10,((BS177+'ModelParams Lw'!$O$4)/10))) +IF(BT177="",0,POWER(10,((BT177+'ModelParams Lw'!$P$4)/10))) +IF(BU177="",0,POWER(10,((BU177+'ModelParams Lw'!$Q$4)/10))) +IF(BV177="",0,POWER(10,((BV177+'ModelParams Lw'!$R$4)/10))) +IF(BW177="",0,POWER(10,((BW177+'ModelParams Lw'!$S$4)/10))) +IF(BX177="",0,POWER(10,((BX177+'ModelParams Lw'!$T$4)/10))) +IF(BY177="",0,POWER(10,((BY177+'ModelParams Lw'!$U$4)/10)))+IF(BZ177="",0,POWER(10,((BZ177+'ModelParams Lw'!$V$4)/10))))</f>
        <v>#DIV/0!</v>
      </c>
      <c r="CB177" s="24" t="e">
        <f t="shared" si="81"/>
        <v>#DIV/0!</v>
      </c>
      <c r="CC177" s="24" t="e">
        <f>(BS177-'ModelParams Lw'!O$10)/'ModelParams Lw'!O$11</f>
        <v>#DIV/0!</v>
      </c>
      <c r="CD177" s="24" t="e">
        <f>(BT177-'ModelParams Lw'!P$10)/'ModelParams Lw'!P$11</f>
        <v>#DIV/0!</v>
      </c>
      <c r="CE177" s="24" t="e">
        <f>(BU177-'ModelParams Lw'!Q$10)/'ModelParams Lw'!Q$11</f>
        <v>#DIV/0!</v>
      </c>
      <c r="CF177" s="24" t="e">
        <f>(BV177-'ModelParams Lw'!R$10)/'ModelParams Lw'!R$11</f>
        <v>#DIV/0!</v>
      </c>
      <c r="CG177" s="24" t="e">
        <f>(BW177-'ModelParams Lw'!S$10)/'ModelParams Lw'!S$11</f>
        <v>#DIV/0!</v>
      </c>
      <c r="CH177" s="24" t="e">
        <f>(BX177-'ModelParams Lw'!T$10)/'ModelParams Lw'!T$11</f>
        <v>#DIV/0!</v>
      </c>
      <c r="CI177" s="24" t="e">
        <f>(BY177-'ModelParams Lw'!U$10)/'ModelParams Lw'!U$11</f>
        <v>#DIV/0!</v>
      </c>
      <c r="CJ177" s="24" t="e">
        <f>(BZ177-'ModelParams Lw'!V$10)/'ModelParams Lw'!V$11</f>
        <v>#DIV/0!</v>
      </c>
      <c r="CK177" s="24">
        <f>IF(Calcul!$E182="SW",'ModelParams Lw'!C$18+'ModelParams Lw'!C$19*LOG(CK$3)+'ModelParams Lw'!C$20*(PI()/4*($D177/1000)^2),IF('ModelParams Lw'!C$21+'ModelParams Lw'!C$22*LOG(CK$3)+'ModelParams Lw'!C$23*(PI()/4*($D177/1000)^2)&lt;'ModelParams Lw'!C$18+'ModelParams Lw'!C$19*LOG(CK$3)+'ModelParams Lw'!C$20*(PI()/4*($D177/1000)^2),'ModelParams Lw'!C$18+'ModelParams Lw'!C$19*LOG(CK$3)+'ModelParams Lw'!C$20*(PI()/4*($D177/1000)^2),'ModelParams Lw'!C$21+'ModelParams Lw'!C$22*LOG(CK$3)+'ModelParams Lw'!C$23*(PI()/4*($D177/1000)^2)))</f>
        <v>31.246735224896717</v>
      </c>
      <c r="CL177" s="24">
        <f>IF(Calcul!$E182="SW",'ModelParams Lw'!D$18+'ModelParams Lw'!D$19*LOG(CL$3)+'ModelParams Lw'!D$20*(PI()/4*($D177/1000)^2),IF('ModelParams Lw'!D$21+'ModelParams Lw'!D$22*LOG(CL$3)+'ModelParams Lw'!D$23*(PI()/4*($D177/1000)^2)&lt;'ModelParams Lw'!D$18+'ModelParams Lw'!D$19*LOG(CL$3)+'ModelParams Lw'!D$20*(PI()/4*($D177/1000)^2),'ModelParams Lw'!D$18+'ModelParams Lw'!D$19*LOG(CL$3)+'ModelParams Lw'!D$20*(PI()/4*($D177/1000)^2),'ModelParams Lw'!D$21+'ModelParams Lw'!D$22*LOG(CL$3)+'ModelParams Lw'!D$23*(PI()/4*($D177/1000)^2)))</f>
        <v>39.203910379364636</v>
      </c>
      <c r="CM177" s="24">
        <f>IF(Calcul!$E182="SW",'ModelParams Lw'!E$18+'ModelParams Lw'!E$19*LOG(CM$3)+'ModelParams Lw'!E$20*(PI()/4*($D177/1000)^2),IF('ModelParams Lw'!E$21+'ModelParams Lw'!E$22*LOG(CM$3)+'ModelParams Lw'!E$23*(PI()/4*($D177/1000)^2)&lt;'ModelParams Lw'!E$18+'ModelParams Lw'!E$19*LOG(CM$3)+'ModelParams Lw'!E$20*(PI()/4*($D177/1000)^2),'ModelParams Lw'!E$18+'ModelParams Lw'!E$19*LOG(CM$3)+'ModelParams Lw'!E$20*(PI()/4*($D177/1000)^2),'ModelParams Lw'!E$21+'ModelParams Lw'!E$22*LOG(CM$3)+'ModelParams Lw'!E$23*(PI()/4*($D177/1000)^2)))</f>
        <v>38.761096154158118</v>
      </c>
      <c r="CN177" s="24">
        <f>IF(Calcul!$E182="SW",'ModelParams Lw'!F$18+'ModelParams Lw'!F$19*LOG(CN$3)+'ModelParams Lw'!F$20*(PI()/4*($D177/1000)^2),IF('ModelParams Lw'!F$21+'ModelParams Lw'!F$22*LOG(CN$3)+'ModelParams Lw'!F$23*(PI()/4*($D177/1000)^2)&lt;'ModelParams Lw'!F$18+'ModelParams Lw'!F$19*LOG(CN$3)+'ModelParams Lw'!F$20*(PI()/4*($D177/1000)^2),'ModelParams Lw'!F$18+'ModelParams Lw'!F$19*LOG(CN$3)+'ModelParams Lw'!F$20*(PI()/4*($D177/1000)^2),'ModelParams Lw'!F$21+'ModelParams Lw'!F$22*LOG(CN$3)+'ModelParams Lw'!F$23*(PI()/4*($D177/1000)^2)))</f>
        <v>42.457901012674256</v>
      </c>
      <c r="CO177" s="24">
        <f>IF(Calcul!$E182="SW",'ModelParams Lw'!G$18+'ModelParams Lw'!G$19*LOG(CO$3)+'ModelParams Lw'!G$20*(PI()/4*($D177/1000)^2),IF('ModelParams Lw'!G$21+'ModelParams Lw'!G$22*LOG(CO$3)+'ModelParams Lw'!G$23*(PI()/4*($D177/1000)^2)&lt;'ModelParams Lw'!G$18+'ModelParams Lw'!G$19*LOG(CO$3)+'ModelParams Lw'!G$20*(PI()/4*($D177/1000)^2),'ModelParams Lw'!G$18+'ModelParams Lw'!G$19*LOG(CO$3)+'ModelParams Lw'!G$20*(PI()/4*($D177/1000)^2),'ModelParams Lw'!G$21+'ModelParams Lw'!G$22*LOG(CO$3)+'ModelParams Lw'!G$23*(PI()/4*($D177/1000)^2)))</f>
        <v>39.983812335865188</v>
      </c>
      <c r="CP177" s="24">
        <f>IF(Calcul!$E182="SW",'ModelParams Lw'!H$18+'ModelParams Lw'!H$19*LOG(CP$3)+'ModelParams Lw'!H$20*(PI()/4*($D177/1000)^2),IF('ModelParams Lw'!H$21+'ModelParams Lw'!H$22*LOG(CP$3)+'ModelParams Lw'!H$23*(PI()/4*($D177/1000)^2)&lt;'ModelParams Lw'!H$18+'ModelParams Lw'!H$19*LOG(CP$3)+'ModelParams Lw'!H$20*(PI()/4*($D177/1000)^2),'ModelParams Lw'!H$18+'ModelParams Lw'!H$19*LOG(CP$3)+'ModelParams Lw'!H$20*(PI()/4*($D177/1000)^2),'ModelParams Lw'!H$21+'ModelParams Lw'!H$22*LOG(CP$3)+'ModelParams Lw'!H$23*(PI()/4*($D177/1000)^2)))</f>
        <v>40.306137042572608</v>
      </c>
      <c r="CQ177" s="24">
        <f>IF(Calcul!$E182="SW",'ModelParams Lw'!I$18+'ModelParams Lw'!I$19*LOG(CQ$3)+'ModelParams Lw'!I$20*(PI()/4*($D177/1000)^2),IF('ModelParams Lw'!I$21+'ModelParams Lw'!I$22*LOG(CQ$3)+'ModelParams Lw'!I$23*(PI()/4*($D177/1000)^2)&lt;'ModelParams Lw'!I$18+'ModelParams Lw'!I$19*LOG(CQ$3)+'ModelParams Lw'!I$20*(PI()/4*($D177/1000)^2),'ModelParams Lw'!I$18+'ModelParams Lw'!I$19*LOG(CQ$3)+'ModelParams Lw'!I$20*(PI()/4*($D177/1000)^2),'ModelParams Lw'!I$21+'ModelParams Lw'!I$22*LOG(CQ$3)+'ModelParams Lw'!I$23*(PI()/4*($D177/1000)^2)))</f>
        <v>35.604370798776131</v>
      </c>
      <c r="CR177" s="24">
        <f>IF(Calcul!$E182="SW",'ModelParams Lw'!J$18+'ModelParams Lw'!J$19*LOG(CR$3)+'ModelParams Lw'!J$20*(PI()/4*($D177/1000)^2),IF('ModelParams Lw'!J$21+'ModelParams Lw'!J$22*LOG(CR$3)+'ModelParams Lw'!J$23*(PI()/4*($D177/1000)^2)&lt;'ModelParams Lw'!J$18+'ModelParams Lw'!J$19*LOG(CR$3)+'ModelParams Lw'!J$20*(PI()/4*($D177/1000)^2),'ModelParams Lw'!J$18+'ModelParams Lw'!J$19*LOG(CR$3)+'ModelParams Lw'!J$20*(PI()/4*($D177/1000)^2),'ModelParams Lw'!J$21+'ModelParams Lw'!J$22*LOG(CR$3)+'ModelParams Lw'!J$23*(PI()/4*($D177/1000)^2)))</f>
        <v>26.405199060578074</v>
      </c>
      <c r="CS177" s="24" t="e">
        <f t="shared" si="58"/>
        <v>#DIV/0!</v>
      </c>
      <c r="CT177" s="24" t="e">
        <f t="shared" si="59"/>
        <v>#DIV/0!</v>
      </c>
      <c r="CU177" s="24" t="e">
        <f t="shared" si="60"/>
        <v>#DIV/0!</v>
      </c>
      <c r="CV177" s="24" t="e">
        <f t="shared" si="61"/>
        <v>#DIV/0!</v>
      </c>
      <c r="CW177" s="24" t="e">
        <f t="shared" si="62"/>
        <v>#DIV/0!</v>
      </c>
      <c r="CX177" s="24" t="e">
        <f t="shared" si="63"/>
        <v>#DIV/0!</v>
      </c>
      <c r="CY177" s="24" t="e">
        <f t="shared" si="64"/>
        <v>#DIV/0!</v>
      </c>
      <c r="CZ177" s="24" t="e">
        <f t="shared" si="65"/>
        <v>#DIV/0!</v>
      </c>
      <c r="DA177" s="24" t="e">
        <f>10*LOG10(IF(CS177="",0,POWER(10,((CS177+'ModelParams Lw'!$O$4)/10))) +IF(CT177="",0,POWER(10,((CT177+'ModelParams Lw'!$P$4)/10))) +IF(CU177="",0,POWER(10,((CU177+'ModelParams Lw'!$Q$4)/10))) +IF(CV177="",0,POWER(10,((CV177+'ModelParams Lw'!$R$4)/10))) +IF(CW177="",0,POWER(10,((CW177+'ModelParams Lw'!$S$4)/10))) +IF(CX177="",0,POWER(10,((CX177+'ModelParams Lw'!$T$4)/10))) +IF(CY177="",0,POWER(10,((CY177+'ModelParams Lw'!$U$4)/10)))+IF(CZ177="",0,POWER(10,((CZ177+'ModelParams Lw'!$V$4)/10))))</f>
        <v>#DIV/0!</v>
      </c>
      <c r="DB177" s="24" t="e">
        <f t="shared" si="82"/>
        <v>#DIV/0!</v>
      </c>
      <c r="DC177" s="24" t="e">
        <f>(CS177-'ModelParams Lw'!$O$10)/'ModelParams Lw'!$O$11</f>
        <v>#DIV/0!</v>
      </c>
      <c r="DD177" s="24" t="e">
        <f>(CT177-'ModelParams Lw'!$P$10)/'ModelParams Lw'!$P$11</f>
        <v>#DIV/0!</v>
      </c>
      <c r="DE177" s="24" t="e">
        <f>(CU177-'ModelParams Lw'!$Q$10)/'ModelParams Lw'!$Q$11</f>
        <v>#DIV/0!</v>
      </c>
      <c r="DF177" s="24" t="e">
        <f>(CV177-'ModelParams Lw'!$R$10)/'ModelParams Lw'!$R$11</f>
        <v>#DIV/0!</v>
      </c>
      <c r="DG177" s="24" t="e">
        <f>(CW177-'ModelParams Lw'!$S$10)/'ModelParams Lw'!$S$11</f>
        <v>#DIV/0!</v>
      </c>
      <c r="DH177" s="24" t="e">
        <f>(CX177-'ModelParams Lw'!$T$10)/'ModelParams Lw'!$T$11</f>
        <v>#DIV/0!</v>
      </c>
      <c r="DI177" s="24" t="e">
        <f>(CY177-'ModelParams Lw'!$U$10)/'ModelParams Lw'!$U$11</f>
        <v>#DIV/0!</v>
      </c>
      <c r="DJ177" s="24" t="e">
        <f>(CZ177-'ModelParams Lw'!$V$10)/'ModelParams Lw'!$V$11</f>
        <v>#DIV/0!</v>
      </c>
    </row>
    <row r="178" spans="1:114">
      <c r="A178" s="12">
        <f>Calcul!B180</f>
        <v>0</v>
      </c>
      <c r="B178" s="12">
        <f t="shared" si="66"/>
        <v>0</v>
      </c>
      <c r="C178" s="12">
        <f>Calcul!C180</f>
        <v>0</v>
      </c>
      <c r="D178" s="12">
        <f>Calcul!D183</f>
        <v>0</v>
      </c>
      <c r="E178" s="12">
        <f t="shared" si="67"/>
        <v>400</v>
      </c>
      <c r="F178" s="12">
        <f t="shared" si="68"/>
        <v>900</v>
      </c>
      <c r="G178" s="12" t="e">
        <f t="shared" si="69"/>
        <v>#DIV/0!</v>
      </c>
      <c r="H178" s="24" t="e">
        <f t="shared" si="70"/>
        <v>#DIV/0!</v>
      </c>
      <c r="I178" s="24">
        <f>'ModelParams Lw'!$B$6*EXP('ModelParams Lw'!$C$6*D178)</f>
        <v>-0.98585217513044054</v>
      </c>
      <c r="J178" s="24">
        <f>'ModelParams Lw'!$B$7*D178^2+'ModelParams Lw'!$C$7*D178+'ModelParams Lw'!$D$7</f>
        <v>-7.1</v>
      </c>
      <c r="K178" s="24">
        <f>'ModelParams Lw'!$B$8*D178^2+'ModelParams Lw'!$C$8*D178+'ModelParams Lw'!$D$8</f>
        <v>46.485999999999997</v>
      </c>
      <c r="L178" s="21" t="e">
        <f t="shared" si="83"/>
        <v>#DIV/0!</v>
      </c>
      <c r="M178" s="21" t="e">
        <f t="shared" si="84"/>
        <v>#DIV/0!</v>
      </c>
      <c r="N178" s="21" t="e">
        <f t="shared" si="84"/>
        <v>#DIV/0!</v>
      </c>
      <c r="O178" s="21" t="e">
        <f t="shared" si="84"/>
        <v>#DIV/0!</v>
      </c>
      <c r="P178" s="21" t="e">
        <f t="shared" si="84"/>
        <v>#DIV/0!</v>
      </c>
      <c r="Q178" s="21" t="e">
        <f t="shared" si="84"/>
        <v>#DIV/0!</v>
      </c>
      <c r="R178" s="21" t="e">
        <f t="shared" si="84"/>
        <v>#DIV/0!</v>
      </c>
      <c r="S178" s="21" t="e">
        <f t="shared" si="84"/>
        <v>#DIV/0!</v>
      </c>
      <c r="T178" s="24" t="e">
        <f>'ModelParams Lw'!$B$3+'ModelParams Lw'!$B$4*LOG10($B178/3600/(PI()/4*($D178/1000)^2))+'ModelParams Lw'!$B$5*LOG10(2*$H178/(1.2*($B178/3600/(PI()/4*($D178/1000)^2))^2))+10*LOG10($D178/1000)+L178</f>
        <v>#DIV/0!</v>
      </c>
      <c r="U178" s="24" t="e">
        <f>'ModelParams Lw'!$B$3+'ModelParams Lw'!$B$4*LOG10($B178/3600/(PI()/4*($D178/1000)^2))+'ModelParams Lw'!$B$5*LOG10(2*$H178/(1.2*($B178/3600/(PI()/4*($D178/1000)^2))^2))+10*LOG10($D178/1000)+M178</f>
        <v>#DIV/0!</v>
      </c>
      <c r="V178" s="24" t="e">
        <f>'ModelParams Lw'!$B$3+'ModelParams Lw'!$B$4*LOG10($B178/3600/(PI()/4*($D178/1000)^2))+'ModelParams Lw'!$B$5*LOG10(2*$H178/(1.2*($B178/3600/(PI()/4*($D178/1000)^2))^2))+10*LOG10($D178/1000)+N178</f>
        <v>#DIV/0!</v>
      </c>
      <c r="W178" s="24" t="e">
        <f>'ModelParams Lw'!$B$3+'ModelParams Lw'!$B$4*LOG10($B178/3600/(PI()/4*($D178/1000)^2))+'ModelParams Lw'!$B$5*LOG10(2*$H178/(1.2*($B178/3600/(PI()/4*($D178/1000)^2))^2))+10*LOG10($D178/1000)+O178</f>
        <v>#DIV/0!</v>
      </c>
      <c r="X178" s="24" t="e">
        <f>'ModelParams Lw'!$B$3+'ModelParams Lw'!$B$4*LOG10($B178/3600/(PI()/4*($D178/1000)^2))+'ModelParams Lw'!$B$5*LOG10(2*$H178/(1.2*($B178/3600/(PI()/4*($D178/1000)^2))^2))+10*LOG10($D178/1000)+P178</f>
        <v>#DIV/0!</v>
      </c>
      <c r="Y178" s="24" t="e">
        <f>'ModelParams Lw'!$B$3+'ModelParams Lw'!$B$4*LOG10($B178/3600/(PI()/4*($D178/1000)^2))+'ModelParams Lw'!$B$5*LOG10(2*$H178/(1.2*($B178/3600/(PI()/4*($D178/1000)^2))^2))+10*LOG10($D178/1000)+Q178</f>
        <v>#DIV/0!</v>
      </c>
      <c r="Z178" s="24" t="e">
        <f>'ModelParams Lw'!$B$3+'ModelParams Lw'!$B$4*LOG10($B178/3600/(PI()/4*($D178/1000)^2))+'ModelParams Lw'!$B$5*LOG10(2*$H178/(1.2*($B178/3600/(PI()/4*($D178/1000)^2))^2))+10*LOG10($D178/1000)+R178</f>
        <v>#DIV/0!</v>
      </c>
      <c r="AA178" s="24" t="e">
        <f>'ModelParams Lw'!$B$3+'ModelParams Lw'!$B$4*LOG10($B178/3600/(PI()/4*($D178/1000)^2))+'ModelParams Lw'!$B$5*LOG10(2*$H178/(1.2*($B178/3600/(PI()/4*($D178/1000)^2))^2))+10*LOG10($D178/1000)+S178</f>
        <v>#DIV/0!</v>
      </c>
      <c r="AB178" s="24" t="e">
        <f>10*LOG10(IF(T178="",0,POWER(10,((T178+'ModelParams Lw'!$O$4)/10))) +IF(U178="",0,POWER(10,((U178+'ModelParams Lw'!$P$4)/10))) +IF(V178="",0,POWER(10,((V178+'ModelParams Lw'!$Q$4)/10))) +IF(W178="",0,POWER(10,((W178+'ModelParams Lw'!$R$4)/10))) +IF(X178="",0,POWER(10,((X178+'ModelParams Lw'!$S$4)/10))) +IF(Y178="",0,POWER(10,((Y178+'ModelParams Lw'!$T$4)/10))) +IF(Z178="",0,POWER(10,((Z178+'ModelParams Lw'!$U$4)/10)))+IF(AA178="",0,POWER(10,((AA178+'ModelParams Lw'!$V$4)/10))))</f>
        <v>#DIV/0!</v>
      </c>
      <c r="AC178" s="24" t="e">
        <f t="shared" si="71"/>
        <v>#DIV/0!</v>
      </c>
      <c r="AD178" s="24" t="e">
        <f>(T178-'ModelParams Lw'!O$10)/'ModelParams Lw'!O$11</f>
        <v>#DIV/0!</v>
      </c>
      <c r="AE178" s="24" t="e">
        <f>(U178-'ModelParams Lw'!P$10)/'ModelParams Lw'!P$11</f>
        <v>#DIV/0!</v>
      </c>
      <c r="AF178" s="24" t="e">
        <f>(V178-'ModelParams Lw'!Q$10)/'ModelParams Lw'!Q$11</f>
        <v>#DIV/0!</v>
      </c>
      <c r="AG178" s="24" t="e">
        <f>(W178-'ModelParams Lw'!R$10)/'ModelParams Lw'!R$11</f>
        <v>#DIV/0!</v>
      </c>
      <c r="AH178" s="24" t="e">
        <f>(X178-'ModelParams Lw'!S$10)/'ModelParams Lw'!S$11</f>
        <v>#DIV/0!</v>
      </c>
      <c r="AI178" s="24" t="e">
        <f>(Y178-'ModelParams Lw'!T$10)/'ModelParams Lw'!T$11</f>
        <v>#DIV/0!</v>
      </c>
      <c r="AJ178" s="24" t="e">
        <f>(Z178-'ModelParams Lw'!U$10)/'ModelParams Lw'!U$11</f>
        <v>#DIV/0!</v>
      </c>
      <c r="AK178" s="24" t="e">
        <f>(AA178-'ModelParams Lw'!V$10)/'ModelParams Lw'!V$11</f>
        <v>#DIV/0!</v>
      </c>
      <c r="AL178" s="24" t="e">
        <f t="shared" si="72"/>
        <v>#DIV/0!</v>
      </c>
      <c r="AM178" s="24" t="e">
        <f>LOOKUP($G178,SilencerParams!$E$3:$E$98,SilencerParams!K$3:K$98)</f>
        <v>#DIV/0!</v>
      </c>
      <c r="AN178" s="24" t="e">
        <f>LOOKUP($G178,SilencerParams!$E$3:$E$98,SilencerParams!L$3:L$98)</f>
        <v>#DIV/0!</v>
      </c>
      <c r="AO178" s="24" t="e">
        <f>LOOKUP($G178,SilencerParams!$E$3:$E$98,SilencerParams!M$3:M$98)</f>
        <v>#DIV/0!</v>
      </c>
      <c r="AP178" s="24" t="e">
        <f>LOOKUP($G178,SilencerParams!$E$3:$E$98,SilencerParams!N$3:N$98)</f>
        <v>#DIV/0!</v>
      </c>
      <c r="AQ178" s="24" t="e">
        <f>LOOKUP($G178,SilencerParams!$E$3:$E$98,SilencerParams!O$3:O$98)</f>
        <v>#DIV/0!</v>
      </c>
      <c r="AR178" s="24" t="e">
        <f>LOOKUP($G178,SilencerParams!$E$3:$E$98,SilencerParams!P$3:P$98)</f>
        <v>#DIV/0!</v>
      </c>
      <c r="AS178" s="24" t="e">
        <f>LOOKUP($G178,SilencerParams!$E$3:$E$98,SilencerParams!Q$3:Q$98)</f>
        <v>#DIV/0!</v>
      </c>
      <c r="AT178" s="24" t="e">
        <f>LOOKUP($G178,SilencerParams!$E$3:$E$98,SilencerParams!R$3:R$98)</f>
        <v>#DIV/0!</v>
      </c>
      <c r="AU178" s="151" t="e">
        <f>LOOKUP($G178,SilencerParams!$E$3:$E$98,SilencerParams!S$3:S$98)</f>
        <v>#DIV/0!</v>
      </c>
      <c r="AV178" s="151" t="e">
        <f>LOOKUP($G178,SilencerParams!$E$3:$E$98,SilencerParams!T$3:T$98)</f>
        <v>#DIV/0!</v>
      </c>
      <c r="AW178" s="151" t="e">
        <f>LOOKUP($G178,SilencerParams!$E$3:$E$98,SilencerParams!U$3:U$98)</f>
        <v>#DIV/0!</v>
      </c>
      <c r="AX178" s="151" t="e">
        <f>LOOKUP($G178,SilencerParams!$E$3:$E$98,SilencerParams!V$3:V$98)</f>
        <v>#DIV/0!</v>
      </c>
      <c r="AY178" s="151" t="e">
        <f>LOOKUP($G178,SilencerParams!$E$3:$E$98,SilencerParams!W$3:W$98)</f>
        <v>#DIV/0!</v>
      </c>
      <c r="AZ178" s="151" t="e">
        <f>LOOKUP($G178,SilencerParams!$E$3:$E$98,SilencerParams!X$3:X$98)</f>
        <v>#DIV/0!</v>
      </c>
      <c r="BA178" s="151" t="e">
        <f>LOOKUP($G178,SilencerParams!$E$3:$E$98,SilencerParams!Y$3:Y$98)</f>
        <v>#DIV/0!</v>
      </c>
      <c r="BB178" s="151" t="e">
        <f>LOOKUP($G178,SilencerParams!$E$3:$E$98,SilencerParams!Z$3:Z$98)</f>
        <v>#DIV/0!</v>
      </c>
      <c r="BC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S$3:S$98)</f>
        <v>#DIV/0!</v>
      </c>
      <c r="BD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T$3:T$98)</f>
        <v>#DIV/0!</v>
      </c>
      <c r="BE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U$3:U$98)</f>
        <v>#DIV/0!</v>
      </c>
      <c r="BF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V$3:V$98)</f>
        <v>#DIV/0!</v>
      </c>
      <c r="BG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W$3:W$98)</f>
        <v>#DIV/0!</v>
      </c>
      <c r="BH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X$3:X$98)</f>
        <v>#DIV/0!</v>
      </c>
      <c r="BI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Y$3:Y$98)</f>
        <v>#DIV/0!</v>
      </c>
      <c r="BJ178" s="151" t="e">
        <f>LOOKUP(IF(MROUND($AL178,2)&lt;=$AL178,CONCATENATE($D178,IF($F178&gt;=1000,$F178,CONCATENATE(0,$F178)),CONCATENATE(0,MROUND($AL178,2)+2)),CONCATENATE($D178,IF($F178&gt;=1000,$F178,CONCATENATE(0,$F178)),CONCATENATE(0,MROUND($AL178,2)-2))),SilencerParams!$E$3:$E$98,SilencerParams!Z$3:Z$98)</f>
        <v>#DIV/0!</v>
      </c>
      <c r="BK178" s="151" t="e">
        <f>IF($AL178&lt;2,LOOKUP(CONCATENATE($D178,IF($E178&gt;=1000,$E178,CONCATENATE(0,$E178)),"02"),SilencerParams!$E$3:$E$98,SilencerParams!S$3:S$98)/(LOG10(2)-LOG10(0.0001))*(LOG10($AL178)-LOG10(0.0001)),(BC178-AU178)/(LOG10(IF(MROUND($AL178,2)&lt;=$AL178,MROUND($AL178,2)+2,MROUND($AL178,2)-2))-LOG10(MROUND($AL178,2)))*(LOG10($AL178)-LOG10(MROUND($AL178,2)))+AU178)</f>
        <v>#DIV/0!</v>
      </c>
      <c r="BL178" s="151" t="e">
        <f>IF($AL178&lt;2,LOOKUP(CONCATENATE($D178,IF($E178&gt;=1000,$E178,CONCATENATE(0,$E178)),"02"),SilencerParams!$E$3:$E$98,SilencerParams!T$3:T$98)/(LOG10(2)-LOG10(0.0001))*(LOG10($AL178)-LOG10(0.0001)),(BD178-AV178)/(LOG10(IF(MROUND($AL178,2)&lt;=$AL178,MROUND($AL178,2)+2,MROUND($AL178,2)-2))-LOG10(MROUND($AL178,2)))*(LOG10($AL178)-LOG10(MROUND($AL178,2)))+AV178)</f>
        <v>#DIV/0!</v>
      </c>
      <c r="BM178" s="151" t="e">
        <f>IF($AL178&lt;2,LOOKUP(CONCATENATE($D178,IF($E178&gt;=1000,$E178,CONCATENATE(0,$E178)),"02"),SilencerParams!$E$3:$E$98,SilencerParams!U$3:U$98)/(LOG10(2)-LOG10(0.0001))*(LOG10($AL178)-LOG10(0.0001)),(BE178-AW178)/(LOG10(IF(MROUND($AL178,2)&lt;=$AL178,MROUND($AL178,2)+2,MROUND($AL178,2)-2))-LOG10(MROUND($AL178,2)))*(LOG10($AL178)-LOG10(MROUND($AL178,2)))+AW178)</f>
        <v>#DIV/0!</v>
      </c>
      <c r="BN178" s="151" t="e">
        <f>IF($AL178&lt;2,LOOKUP(CONCATENATE($D178,IF($E178&gt;=1000,$E178,CONCATENATE(0,$E178)),"02"),SilencerParams!$E$3:$E$98,SilencerParams!V$3:V$98)/(LOG10(2)-LOG10(0.0001))*(LOG10($AL178)-LOG10(0.0001)),(BF178-AX178)/(LOG10(IF(MROUND($AL178,2)&lt;=$AL178,MROUND($AL178,2)+2,MROUND($AL178,2)-2))-LOG10(MROUND($AL178,2)))*(LOG10($AL178)-LOG10(MROUND($AL178,2)))+AX178)</f>
        <v>#DIV/0!</v>
      </c>
      <c r="BO178" s="151" t="e">
        <f>IF($AL178&lt;2,LOOKUP(CONCATENATE($D178,IF($E178&gt;=1000,$E178,CONCATENATE(0,$E178)),"02"),SilencerParams!$E$3:$E$98,SilencerParams!W$3:W$98)/(LOG10(2)-LOG10(0.0001))*(LOG10($AL178)-LOG10(0.0001)),(BG178-AY178)/(LOG10(IF(MROUND($AL178,2)&lt;=$AL178,MROUND($AL178,2)+2,MROUND($AL178,2)-2))-LOG10(MROUND($AL178,2)))*(LOG10($AL178)-LOG10(MROUND($AL178,2)))+AY178)</f>
        <v>#DIV/0!</v>
      </c>
      <c r="BP178" s="151" t="e">
        <f>IF($AL178&lt;2,LOOKUP(CONCATENATE($D178,IF($E178&gt;=1000,$E178,CONCATENATE(0,$E178)),"02"),SilencerParams!$E$3:$E$98,SilencerParams!X$3:X$98)/(LOG10(2)-LOG10(0.0001))*(LOG10($AL178)-LOG10(0.0001)),(BH178-AZ178)/(LOG10(IF(MROUND($AL178,2)&lt;=$AL178,MROUND($AL178,2)+2,MROUND($AL178,2)-2))-LOG10(MROUND($AL178,2)))*(LOG10($AL178)-LOG10(MROUND($AL178,2)))+AZ178)</f>
        <v>#DIV/0!</v>
      </c>
      <c r="BQ178" s="151" t="e">
        <f>IF($AL178&lt;2,LOOKUP(CONCATENATE($D178,IF($E178&gt;=1000,$E178,CONCATENATE(0,$E178)),"02"),SilencerParams!$E$3:$E$98,SilencerParams!Y$3:Y$98)/(LOG10(2)-LOG10(0.0001))*(LOG10($AL178)-LOG10(0.0001)),(BI178-BA178)/(LOG10(IF(MROUND($AL178,2)&lt;=$AL178,MROUND($AL178,2)+2,MROUND($AL178,2)-2))-LOG10(MROUND($AL178,2)))*(LOG10($AL178)-LOG10(MROUND($AL178,2)))+BA178)</f>
        <v>#DIV/0!</v>
      </c>
      <c r="BR178" s="151" t="e">
        <f>IF($AL178&lt;2,LOOKUP(CONCATENATE($D178,IF($E178&gt;=1000,$E178,CONCATENATE(0,$E178)),"02"),SilencerParams!$E$3:$E$98,SilencerParams!Z$3:Z$98)/(LOG10(2)-LOG10(0.0001))*(LOG10($AL178)-LOG10(0.0001)),(BJ178-BB178)/(LOG10(IF(MROUND($AL178,2)&lt;=$AL178,MROUND($AL178,2)+2,MROUND($AL178,2)-2))-LOG10(MROUND($AL178,2)))*(LOG10($AL178)-LOG10(MROUND($AL178,2)))+BB178)</f>
        <v>#DIV/0!</v>
      </c>
      <c r="BS178" s="24" t="e">
        <f t="shared" si="73"/>
        <v>#DIV/0!</v>
      </c>
      <c r="BT178" s="24" t="e">
        <f t="shared" si="74"/>
        <v>#DIV/0!</v>
      </c>
      <c r="BU178" s="24" t="e">
        <f t="shared" si="75"/>
        <v>#DIV/0!</v>
      </c>
      <c r="BV178" s="24" t="e">
        <f t="shared" si="76"/>
        <v>#DIV/0!</v>
      </c>
      <c r="BW178" s="24" t="e">
        <f t="shared" si="77"/>
        <v>#DIV/0!</v>
      </c>
      <c r="BX178" s="24" t="e">
        <f t="shared" si="78"/>
        <v>#DIV/0!</v>
      </c>
      <c r="BY178" s="24" t="e">
        <f t="shared" si="79"/>
        <v>#DIV/0!</v>
      </c>
      <c r="BZ178" s="24" t="e">
        <f t="shared" si="80"/>
        <v>#DIV/0!</v>
      </c>
      <c r="CA178" s="24" t="e">
        <f>10*LOG10(IF(BS178="",0,POWER(10,((BS178+'ModelParams Lw'!$O$4)/10))) +IF(BT178="",0,POWER(10,((BT178+'ModelParams Lw'!$P$4)/10))) +IF(BU178="",0,POWER(10,((BU178+'ModelParams Lw'!$Q$4)/10))) +IF(BV178="",0,POWER(10,((BV178+'ModelParams Lw'!$R$4)/10))) +IF(BW178="",0,POWER(10,((BW178+'ModelParams Lw'!$S$4)/10))) +IF(BX178="",0,POWER(10,((BX178+'ModelParams Lw'!$T$4)/10))) +IF(BY178="",0,POWER(10,((BY178+'ModelParams Lw'!$U$4)/10)))+IF(BZ178="",0,POWER(10,((BZ178+'ModelParams Lw'!$V$4)/10))))</f>
        <v>#DIV/0!</v>
      </c>
      <c r="CB178" s="24" t="e">
        <f t="shared" si="81"/>
        <v>#DIV/0!</v>
      </c>
      <c r="CC178" s="24" t="e">
        <f>(BS178-'ModelParams Lw'!O$10)/'ModelParams Lw'!O$11</f>
        <v>#DIV/0!</v>
      </c>
      <c r="CD178" s="24" t="e">
        <f>(BT178-'ModelParams Lw'!P$10)/'ModelParams Lw'!P$11</f>
        <v>#DIV/0!</v>
      </c>
      <c r="CE178" s="24" t="e">
        <f>(BU178-'ModelParams Lw'!Q$10)/'ModelParams Lw'!Q$11</f>
        <v>#DIV/0!</v>
      </c>
      <c r="CF178" s="24" t="e">
        <f>(BV178-'ModelParams Lw'!R$10)/'ModelParams Lw'!R$11</f>
        <v>#DIV/0!</v>
      </c>
      <c r="CG178" s="24" t="e">
        <f>(BW178-'ModelParams Lw'!S$10)/'ModelParams Lw'!S$11</f>
        <v>#DIV/0!</v>
      </c>
      <c r="CH178" s="24" t="e">
        <f>(BX178-'ModelParams Lw'!T$10)/'ModelParams Lw'!T$11</f>
        <v>#DIV/0!</v>
      </c>
      <c r="CI178" s="24" t="e">
        <f>(BY178-'ModelParams Lw'!U$10)/'ModelParams Lw'!U$11</f>
        <v>#DIV/0!</v>
      </c>
      <c r="CJ178" s="24" t="e">
        <f>(BZ178-'ModelParams Lw'!V$10)/'ModelParams Lw'!V$11</f>
        <v>#DIV/0!</v>
      </c>
      <c r="CK178" s="24">
        <f>IF(Calcul!$E183="SW",'ModelParams Lw'!C$18+'ModelParams Lw'!C$19*LOG(CK$3)+'ModelParams Lw'!C$20*(PI()/4*($D178/1000)^2),IF('ModelParams Lw'!C$21+'ModelParams Lw'!C$22*LOG(CK$3)+'ModelParams Lw'!C$23*(PI()/4*($D178/1000)^2)&lt;'ModelParams Lw'!C$18+'ModelParams Lw'!C$19*LOG(CK$3)+'ModelParams Lw'!C$20*(PI()/4*($D178/1000)^2),'ModelParams Lw'!C$18+'ModelParams Lw'!C$19*LOG(CK$3)+'ModelParams Lw'!C$20*(PI()/4*($D178/1000)^2),'ModelParams Lw'!C$21+'ModelParams Lw'!C$22*LOG(CK$3)+'ModelParams Lw'!C$23*(PI()/4*($D178/1000)^2)))</f>
        <v>31.246735224896717</v>
      </c>
      <c r="CL178" s="24">
        <f>IF(Calcul!$E183="SW",'ModelParams Lw'!D$18+'ModelParams Lw'!D$19*LOG(CL$3)+'ModelParams Lw'!D$20*(PI()/4*($D178/1000)^2),IF('ModelParams Lw'!D$21+'ModelParams Lw'!D$22*LOG(CL$3)+'ModelParams Lw'!D$23*(PI()/4*($D178/1000)^2)&lt;'ModelParams Lw'!D$18+'ModelParams Lw'!D$19*LOG(CL$3)+'ModelParams Lw'!D$20*(PI()/4*($D178/1000)^2),'ModelParams Lw'!D$18+'ModelParams Lw'!D$19*LOG(CL$3)+'ModelParams Lw'!D$20*(PI()/4*($D178/1000)^2),'ModelParams Lw'!D$21+'ModelParams Lw'!D$22*LOG(CL$3)+'ModelParams Lw'!D$23*(PI()/4*($D178/1000)^2)))</f>
        <v>39.203910379364636</v>
      </c>
      <c r="CM178" s="24">
        <f>IF(Calcul!$E183="SW",'ModelParams Lw'!E$18+'ModelParams Lw'!E$19*LOG(CM$3)+'ModelParams Lw'!E$20*(PI()/4*($D178/1000)^2),IF('ModelParams Lw'!E$21+'ModelParams Lw'!E$22*LOG(CM$3)+'ModelParams Lw'!E$23*(PI()/4*($D178/1000)^2)&lt;'ModelParams Lw'!E$18+'ModelParams Lw'!E$19*LOG(CM$3)+'ModelParams Lw'!E$20*(PI()/4*($D178/1000)^2),'ModelParams Lw'!E$18+'ModelParams Lw'!E$19*LOG(CM$3)+'ModelParams Lw'!E$20*(PI()/4*($D178/1000)^2),'ModelParams Lw'!E$21+'ModelParams Lw'!E$22*LOG(CM$3)+'ModelParams Lw'!E$23*(PI()/4*($D178/1000)^2)))</f>
        <v>38.761096154158118</v>
      </c>
      <c r="CN178" s="24">
        <f>IF(Calcul!$E183="SW",'ModelParams Lw'!F$18+'ModelParams Lw'!F$19*LOG(CN$3)+'ModelParams Lw'!F$20*(PI()/4*($D178/1000)^2),IF('ModelParams Lw'!F$21+'ModelParams Lw'!F$22*LOG(CN$3)+'ModelParams Lw'!F$23*(PI()/4*($D178/1000)^2)&lt;'ModelParams Lw'!F$18+'ModelParams Lw'!F$19*LOG(CN$3)+'ModelParams Lw'!F$20*(PI()/4*($D178/1000)^2),'ModelParams Lw'!F$18+'ModelParams Lw'!F$19*LOG(CN$3)+'ModelParams Lw'!F$20*(PI()/4*($D178/1000)^2),'ModelParams Lw'!F$21+'ModelParams Lw'!F$22*LOG(CN$3)+'ModelParams Lw'!F$23*(PI()/4*($D178/1000)^2)))</f>
        <v>42.457901012674256</v>
      </c>
      <c r="CO178" s="24">
        <f>IF(Calcul!$E183="SW",'ModelParams Lw'!G$18+'ModelParams Lw'!G$19*LOG(CO$3)+'ModelParams Lw'!G$20*(PI()/4*($D178/1000)^2),IF('ModelParams Lw'!G$21+'ModelParams Lw'!G$22*LOG(CO$3)+'ModelParams Lw'!G$23*(PI()/4*($D178/1000)^2)&lt;'ModelParams Lw'!G$18+'ModelParams Lw'!G$19*LOG(CO$3)+'ModelParams Lw'!G$20*(PI()/4*($D178/1000)^2),'ModelParams Lw'!G$18+'ModelParams Lw'!G$19*LOG(CO$3)+'ModelParams Lw'!G$20*(PI()/4*($D178/1000)^2),'ModelParams Lw'!G$21+'ModelParams Lw'!G$22*LOG(CO$3)+'ModelParams Lw'!G$23*(PI()/4*($D178/1000)^2)))</f>
        <v>39.983812335865188</v>
      </c>
      <c r="CP178" s="24">
        <f>IF(Calcul!$E183="SW",'ModelParams Lw'!H$18+'ModelParams Lw'!H$19*LOG(CP$3)+'ModelParams Lw'!H$20*(PI()/4*($D178/1000)^2),IF('ModelParams Lw'!H$21+'ModelParams Lw'!H$22*LOG(CP$3)+'ModelParams Lw'!H$23*(PI()/4*($D178/1000)^2)&lt;'ModelParams Lw'!H$18+'ModelParams Lw'!H$19*LOG(CP$3)+'ModelParams Lw'!H$20*(PI()/4*($D178/1000)^2),'ModelParams Lw'!H$18+'ModelParams Lw'!H$19*LOG(CP$3)+'ModelParams Lw'!H$20*(PI()/4*($D178/1000)^2),'ModelParams Lw'!H$21+'ModelParams Lw'!H$22*LOG(CP$3)+'ModelParams Lw'!H$23*(PI()/4*($D178/1000)^2)))</f>
        <v>40.306137042572608</v>
      </c>
      <c r="CQ178" s="24">
        <f>IF(Calcul!$E183="SW",'ModelParams Lw'!I$18+'ModelParams Lw'!I$19*LOG(CQ$3)+'ModelParams Lw'!I$20*(PI()/4*($D178/1000)^2),IF('ModelParams Lw'!I$21+'ModelParams Lw'!I$22*LOG(CQ$3)+'ModelParams Lw'!I$23*(PI()/4*($D178/1000)^2)&lt;'ModelParams Lw'!I$18+'ModelParams Lw'!I$19*LOG(CQ$3)+'ModelParams Lw'!I$20*(PI()/4*($D178/1000)^2),'ModelParams Lw'!I$18+'ModelParams Lw'!I$19*LOG(CQ$3)+'ModelParams Lw'!I$20*(PI()/4*($D178/1000)^2),'ModelParams Lw'!I$21+'ModelParams Lw'!I$22*LOG(CQ$3)+'ModelParams Lw'!I$23*(PI()/4*($D178/1000)^2)))</f>
        <v>35.604370798776131</v>
      </c>
      <c r="CR178" s="24">
        <f>IF(Calcul!$E183="SW",'ModelParams Lw'!J$18+'ModelParams Lw'!J$19*LOG(CR$3)+'ModelParams Lw'!J$20*(PI()/4*($D178/1000)^2),IF('ModelParams Lw'!J$21+'ModelParams Lw'!J$22*LOG(CR$3)+'ModelParams Lw'!J$23*(PI()/4*($D178/1000)^2)&lt;'ModelParams Lw'!J$18+'ModelParams Lw'!J$19*LOG(CR$3)+'ModelParams Lw'!J$20*(PI()/4*($D178/1000)^2),'ModelParams Lw'!J$18+'ModelParams Lw'!J$19*LOG(CR$3)+'ModelParams Lw'!J$20*(PI()/4*($D178/1000)^2),'ModelParams Lw'!J$21+'ModelParams Lw'!J$22*LOG(CR$3)+'ModelParams Lw'!J$23*(PI()/4*($D178/1000)^2)))</f>
        <v>26.405199060578074</v>
      </c>
      <c r="CS178" s="24" t="e">
        <f t="shared" si="58"/>
        <v>#DIV/0!</v>
      </c>
      <c r="CT178" s="24" t="e">
        <f t="shared" si="59"/>
        <v>#DIV/0!</v>
      </c>
      <c r="CU178" s="24" t="e">
        <f t="shared" si="60"/>
        <v>#DIV/0!</v>
      </c>
      <c r="CV178" s="24" t="e">
        <f t="shared" si="61"/>
        <v>#DIV/0!</v>
      </c>
      <c r="CW178" s="24" t="e">
        <f t="shared" si="62"/>
        <v>#DIV/0!</v>
      </c>
      <c r="CX178" s="24" t="e">
        <f t="shared" si="63"/>
        <v>#DIV/0!</v>
      </c>
      <c r="CY178" s="24" t="e">
        <f t="shared" si="64"/>
        <v>#DIV/0!</v>
      </c>
      <c r="CZ178" s="24" t="e">
        <f t="shared" si="65"/>
        <v>#DIV/0!</v>
      </c>
      <c r="DA178" s="24" t="e">
        <f>10*LOG10(IF(CS178="",0,POWER(10,((CS178+'ModelParams Lw'!$O$4)/10))) +IF(CT178="",0,POWER(10,((CT178+'ModelParams Lw'!$P$4)/10))) +IF(CU178="",0,POWER(10,((CU178+'ModelParams Lw'!$Q$4)/10))) +IF(CV178="",0,POWER(10,((CV178+'ModelParams Lw'!$R$4)/10))) +IF(CW178="",0,POWER(10,((CW178+'ModelParams Lw'!$S$4)/10))) +IF(CX178="",0,POWER(10,((CX178+'ModelParams Lw'!$T$4)/10))) +IF(CY178="",0,POWER(10,((CY178+'ModelParams Lw'!$U$4)/10)))+IF(CZ178="",0,POWER(10,((CZ178+'ModelParams Lw'!$V$4)/10))))</f>
        <v>#DIV/0!</v>
      </c>
      <c r="DB178" s="24" t="e">
        <f t="shared" si="82"/>
        <v>#DIV/0!</v>
      </c>
      <c r="DC178" s="24" t="e">
        <f>(CS178-'ModelParams Lw'!$O$10)/'ModelParams Lw'!$O$11</f>
        <v>#DIV/0!</v>
      </c>
      <c r="DD178" s="24" t="e">
        <f>(CT178-'ModelParams Lw'!$P$10)/'ModelParams Lw'!$P$11</f>
        <v>#DIV/0!</v>
      </c>
      <c r="DE178" s="24" t="e">
        <f>(CU178-'ModelParams Lw'!$Q$10)/'ModelParams Lw'!$Q$11</f>
        <v>#DIV/0!</v>
      </c>
      <c r="DF178" s="24" t="e">
        <f>(CV178-'ModelParams Lw'!$R$10)/'ModelParams Lw'!$R$11</f>
        <v>#DIV/0!</v>
      </c>
      <c r="DG178" s="24" t="e">
        <f>(CW178-'ModelParams Lw'!$S$10)/'ModelParams Lw'!$S$11</f>
        <v>#DIV/0!</v>
      </c>
      <c r="DH178" s="24" t="e">
        <f>(CX178-'ModelParams Lw'!$T$10)/'ModelParams Lw'!$T$11</f>
        <v>#DIV/0!</v>
      </c>
      <c r="DI178" s="24" t="e">
        <f>(CY178-'ModelParams Lw'!$U$10)/'ModelParams Lw'!$U$11</f>
        <v>#DIV/0!</v>
      </c>
      <c r="DJ178" s="24" t="e">
        <f>(CZ178-'ModelParams Lw'!$V$10)/'ModelParams Lw'!$V$11</f>
        <v>#DIV/0!</v>
      </c>
    </row>
    <row r="179" spans="1:114">
      <c r="A179" s="12">
        <f>Calcul!B181</f>
        <v>0</v>
      </c>
      <c r="B179" s="12">
        <f t="shared" si="66"/>
        <v>0</v>
      </c>
      <c r="C179" s="12">
        <f>Calcul!C181</f>
        <v>0</v>
      </c>
      <c r="D179" s="12">
        <f>Calcul!D184</f>
        <v>0</v>
      </c>
      <c r="E179" s="12">
        <f t="shared" si="67"/>
        <v>400</v>
      </c>
      <c r="F179" s="12">
        <f t="shared" si="68"/>
        <v>900</v>
      </c>
      <c r="G179" s="12" t="e">
        <f t="shared" si="69"/>
        <v>#DIV/0!</v>
      </c>
      <c r="H179" s="24" t="e">
        <f t="shared" si="70"/>
        <v>#DIV/0!</v>
      </c>
      <c r="I179" s="24">
        <f>'ModelParams Lw'!$B$6*EXP('ModelParams Lw'!$C$6*D179)</f>
        <v>-0.98585217513044054</v>
      </c>
      <c r="J179" s="24">
        <f>'ModelParams Lw'!$B$7*D179^2+'ModelParams Lw'!$C$7*D179+'ModelParams Lw'!$D$7</f>
        <v>-7.1</v>
      </c>
      <c r="K179" s="24">
        <f>'ModelParams Lw'!$B$8*D179^2+'ModelParams Lw'!$C$8*D179+'ModelParams Lw'!$D$8</f>
        <v>46.485999999999997</v>
      </c>
      <c r="L179" s="21" t="e">
        <f t="shared" si="83"/>
        <v>#DIV/0!</v>
      </c>
      <c r="M179" s="21" t="e">
        <f t="shared" si="84"/>
        <v>#DIV/0!</v>
      </c>
      <c r="N179" s="21" t="e">
        <f t="shared" si="84"/>
        <v>#DIV/0!</v>
      </c>
      <c r="O179" s="21" t="e">
        <f t="shared" si="84"/>
        <v>#DIV/0!</v>
      </c>
      <c r="P179" s="21" t="e">
        <f t="shared" si="84"/>
        <v>#DIV/0!</v>
      </c>
      <c r="Q179" s="21" t="e">
        <f t="shared" si="84"/>
        <v>#DIV/0!</v>
      </c>
      <c r="R179" s="21" t="e">
        <f t="shared" si="84"/>
        <v>#DIV/0!</v>
      </c>
      <c r="S179" s="21" t="e">
        <f t="shared" si="84"/>
        <v>#DIV/0!</v>
      </c>
      <c r="T179" s="24" t="e">
        <f>'ModelParams Lw'!$B$3+'ModelParams Lw'!$B$4*LOG10($B179/3600/(PI()/4*($D179/1000)^2))+'ModelParams Lw'!$B$5*LOG10(2*$H179/(1.2*($B179/3600/(PI()/4*($D179/1000)^2))^2))+10*LOG10($D179/1000)+L179</f>
        <v>#DIV/0!</v>
      </c>
      <c r="U179" s="24" t="e">
        <f>'ModelParams Lw'!$B$3+'ModelParams Lw'!$B$4*LOG10($B179/3600/(PI()/4*($D179/1000)^2))+'ModelParams Lw'!$B$5*LOG10(2*$H179/(1.2*($B179/3600/(PI()/4*($D179/1000)^2))^2))+10*LOG10($D179/1000)+M179</f>
        <v>#DIV/0!</v>
      </c>
      <c r="V179" s="24" t="e">
        <f>'ModelParams Lw'!$B$3+'ModelParams Lw'!$B$4*LOG10($B179/3600/(PI()/4*($D179/1000)^2))+'ModelParams Lw'!$B$5*LOG10(2*$H179/(1.2*($B179/3600/(PI()/4*($D179/1000)^2))^2))+10*LOG10($D179/1000)+N179</f>
        <v>#DIV/0!</v>
      </c>
      <c r="W179" s="24" t="e">
        <f>'ModelParams Lw'!$B$3+'ModelParams Lw'!$B$4*LOG10($B179/3600/(PI()/4*($D179/1000)^2))+'ModelParams Lw'!$B$5*LOG10(2*$H179/(1.2*($B179/3600/(PI()/4*($D179/1000)^2))^2))+10*LOG10($D179/1000)+O179</f>
        <v>#DIV/0!</v>
      </c>
      <c r="X179" s="24" t="e">
        <f>'ModelParams Lw'!$B$3+'ModelParams Lw'!$B$4*LOG10($B179/3600/(PI()/4*($D179/1000)^2))+'ModelParams Lw'!$B$5*LOG10(2*$H179/(1.2*($B179/3600/(PI()/4*($D179/1000)^2))^2))+10*LOG10($D179/1000)+P179</f>
        <v>#DIV/0!</v>
      </c>
      <c r="Y179" s="24" t="e">
        <f>'ModelParams Lw'!$B$3+'ModelParams Lw'!$B$4*LOG10($B179/3600/(PI()/4*($D179/1000)^2))+'ModelParams Lw'!$B$5*LOG10(2*$H179/(1.2*($B179/3600/(PI()/4*($D179/1000)^2))^2))+10*LOG10($D179/1000)+Q179</f>
        <v>#DIV/0!</v>
      </c>
      <c r="Z179" s="24" t="e">
        <f>'ModelParams Lw'!$B$3+'ModelParams Lw'!$B$4*LOG10($B179/3600/(PI()/4*($D179/1000)^2))+'ModelParams Lw'!$B$5*LOG10(2*$H179/(1.2*($B179/3600/(PI()/4*($D179/1000)^2))^2))+10*LOG10($D179/1000)+R179</f>
        <v>#DIV/0!</v>
      </c>
      <c r="AA179" s="24" t="e">
        <f>'ModelParams Lw'!$B$3+'ModelParams Lw'!$B$4*LOG10($B179/3600/(PI()/4*($D179/1000)^2))+'ModelParams Lw'!$B$5*LOG10(2*$H179/(1.2*($B179/3600/(PI()/4*($D179/1000)^2))^2))+10*LOG10($D179/1000)+S179</f>
        <v>#DIV/0!</v>
      </c>
      <c r="AB179" s="24" t="e">
        <f>10*LOG10(IF(T179="",0,POWER(10,((T179+'ModelParams Lw'!$O$4)/10))) +IF(U179="",0,POWER(10,((U179+'ModelParams Lw'!$P$4)/10))) +IF(V179="",0,POWER(10,((V179+'ModelParams Lw'!$Q$4)/10))) +IF(W179="",0,POWER(10,((W179+'ModelParams Lw'!$R$4)/10))) +IF(X179="",0,POWER(10,((X179+'ModelParams Lw'!$S$4)/10))) +IF(Y179="",0,POWER(10,((Y179+'ModelParams Lw'!$T$4)/10))) +IF(Z179="",0,POWER(10,((Z179+'ModelParams Lw'!$U$4)/10)))+IF(AA179="",0,POWER(10,((AA179+'ModelParams Lw'!$V$4)/10))))</f>
        <v>#DIV/0!</v>
      </c>
      <c r="AC179" s="24" t="e">
        <f t="shared" si="71"/>
        <v>#DIV/0!</v>
      </c>
      <c r="AD179" s="24" t="e">
        <f>(T179-'ModelParams Lw'!O$10)/'ModelParams Lw'!O$11</f>
        <v>#DIV/0!</v>
      </c>
      <c r="AE179" s="24" t="e">
        <f>(U179-'ModelParams Lw'!P$10)/'ModelParams Lw'!P$11</f>
        <v>#DIV/0!</v>
      </c>
      <c r="AF179" s="24" t="e">
        <f>(V179-'ModelParams Lw'!Q$10)/'ModelParams Lw'!Q$11</f>
        <v>#DIV/0!</v>
      </c>
      <c r="AG179" s="24" t="e">
        <f>(W179-'ModelParams Lw'!R$10)/'ModelParams Lw'!R$11</f>
        <v>#DIV/0!</v>
      </c>
      <c r="AH179" s="24" t="e">
        <f>(X179-'ModelParams Lw'!S$10)/'ModelParams Lw'!S$11</f>
        <v>#DIV/0!</v>
      </c>
      <c r="AI179" s="24" t="e">
        <f>(Y179-'ModelParams Lw'!T$10)/'ModelParams Lw'!T$11</f>
        <v>#DIV/0!</v>
      </c>
      <c r="AJ179" s="24" t="e">
        <f>(Z179-'ModelParams Lw'!U$10)/'ModelParams Lw'!U$11</f>
        <v>#DIV/0!</v>
      </c>
      <c r="AK179" s="24" t="e">
        <f>(AA179-'ModelParams Lw'!V$10)/'ModelParams Lw'!V$11</f>
        <v>#DIV/0!</v>
      </c>
      <c r="AL179" s="24" t="e">
        <f t="shared" si="72"/>
        <v>#DIV/0!</v>
      </c>
      <c r="AM179" s="24" t="e">
        <f>LOOKUP($G179,SilencerParams!$E$3:$E$98,SilencerParams!K$3:K$98)</f>
        <v>#DIV/0!</v>
      </c>
      <c r="AN179" s="24" t="e">
        <f>LOOKUP($G179,SilencerParams!$E$3:$E$98,SilencerParams!L$3:L$98)</f>
        <v>#DIV/0!</v>
      </c>
      <c r="AO179" s="24" t="e">
        <f>LOOKUP($G179,SilencerParams!$E$3:$E$98,SilencerParams!M$3:M$98)</f>
        <v>#DIV/0!</v>
      </c>
      <c r="AP179" s="24" t="e">
        <f>LOOKUP($G179,SilencerParams!$E$3:$E$98,SilencerParams!N$3:N$98)</f>
        <v>#DIV/0!</v>
      </c>
      <c r="AQ179" s="24" t="e">
        <f>LOOKUP($G179,SilencerParams!$E$3:$E$98,SilencerParams!O$3:O$98)</f>
        <v>#DIV/0!</v>
      </c>
      <c r="AR179" s="24" t="e">
        <f>LOOKUP($G179,SilencerParams!$E$3:$E$98,SilencerParams!P$3:P$98)</f>
        <v>#DIV/0!</v>
      </c>
      <c r="AS179" s="24" t="e">
        <f>LOOKUP($G179,SilencerParams!$E$3:$E$98,SilencerParams!Q$3:Q$98)</f>
        <v>#DIV/0!</v>
      </c>
      <c r="AT179" s="24" t="e">
        <f>LOOKUP($G179,SilencerParams!$E$3:$E$98,SilencerParams!R$3:R$98)</f>
        <v>#DIV/0!</v>
      </c>
      <c r="AU179" s="151" t="e">
        <f>LOOKUP($G179,SilencerParams!$E$3:$E$98,SilencerParams!S$3:S$98)</f>
        <v>#DIV/0!</v>
      </c>
      <c r="AV179" s="151" t="e">
        <f>LOOKUP($G179,SilencerParams!$E$3:$E$98,SilencerParams!T$3:T$98)</f>
        <v>#DIV/0!</v>
      </c>
      <c r="AW179" s="151" t="e">
        <f>LOOKUP($G179,SilencerParams!$E$3:$E$98,SilencerParams!U$3:U$98)</f>
        <v>#DIV/0!</v>
      </c>
      <c r="AX179" s="151" t="e">
        <f>LOOKUP($G179,SilencerParams!$E$3:$E$98,SilencerParams!V$3:V$98)</f>
        <v>#DIV/0!</v>
      </c>
      <c r="AY179" s="151" t="e">
        <f>LOOKUP($G179,SilencerParams!$E$3:$E$98,SilencerParams!W$3:W$98)</f>
        <v>#DIV/0!</v>
      </c>
      <c r="AZ179" s="151" t="e">
        <f>LOOKUP($G179,SilencerParams!$E$3:$E$98,SilencerParams!X$3:X$98)</f>
        <v>#DIV/0!</v>
      </c>
      <c r="BA179" s="151" t="e">
        <f>LOOKUP($G179,SilencerParams!$E$3:$E$98,SilencerParams!Y$3:Y$98)</f>
        <v>#DIV/0!</v>
      </c>
      <c r="BB179" s="151" t="e">
        <f>LOOKUP($G179,SilencerParams!$E$3:$E$98,SilencerParams!Z$3:Z$98)</f>
        <v>#DIV/0!</v>
      </c>
      <c r="BC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S$3:S$98)</f>
        <v>#DIV/0!</v>
      </c>
      <c r="BD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T$3:T$98)</f>
        <v>#DIV/0!</v>
      </c>
      <c r="BE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U$3:U$98)</f>
        <v>#DIV/0!</v>
      </c>
      <c r="BF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V$3:V$98)</f>
        <v>#DIV/0!</v>
      </c>
      <c r="BG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W$3:W$98)</f>
        <v>#DIV/0!</v>
      </c>
      <c r="BH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X$3:X$98)</f>
        <v>#DIV/0!</v>
      </c>
      <c r="BI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Y$3:Y$98)</f>
        <v>#DIV/0!</v>
      </c>
      <c r="BJ179" s="151" t="e">
        <f>LOOKUP(IF(MROUND($AL179,2)&lt;=$AL179,CONCATENATE($D179,IF($F179&gt;=1000,$F179,CONCATENATE(0,$F179)),CONCATENATE(0,MROUND($AL179,2)+2)),CONCATENATE($D179,IF($F179&gt;=1000,$F179,CONCATENATE(0,$F179)),CONCATENATE(0,MROUND($AL179,2)-2))),SilencerParams!$E$3:$E$98,SilencerParams!Z$3:Z$98)</f>
        <v>#DIV/0!</v>
      </c>
      <c r="BK179" s="151" t="e">
        <f>IF($AL179&lt;2,LOOKUP(CONCATENATE($D179,IF($E179&gt;=1000,$E179,CONCATENATE(0,$E179)),"02"),SilencerParams!$E$3:$E$98,SilencerParams!S$3:S$98)/(LOG10(2)-LOG10(0.0001))*(LOG10($AL179)-LOG10(0.0001)),(BC179-AU179)/(LOG10(IF(MROUND($AL179,2)&lt;=$AL179,MROUND($AL179,2)+2,MROUND($AL179,2)-2))-LOG10(MROUND($AL179,2)))*(LOG10($AL179)-LOG10(MROUND($AL179,2)))+AU179)</f>
        <v>#DIV/0!</v>
      </c>
      <c r="BL179" s="151" t="e">
        <f>IF($AL179&lt;2,LOOKUP(CONCATENATE($D179,IF($E179&gt;=1000,$E179,CONCATENATE(0,$E179)),"02"),SilencerParams!$E$3:$E$98,SilencerParams!T$3:T$98)/(LOG10(2)-LOG10(0.0001))*(LOG10($AL179)-LOG10(0.0001)),(BD179-AV179)/(LOG10(IF(MROUND($AL179,2)&lt;=$AL179,MROUND($AL179,2)+2,MROUND($AL179,2)-2))-LOG10(MROUND($AL179,2)))*(LOG10($AL179)-LOG10(MROUND($AL179,2)))+AV179)</f>
        <v>#DIV/0!</v>
      </c>
      <c r="BM179" s="151" t="e">
        <f>IF($AL179&lt;2,LOOKUP(CONCATENATE($D179,IF($E179&gt;=1000,$E179,CONCATENATE(0,$E179)),"02"),SilencerParams!$E$3:$E$98,SilencerParams!U$3:U$98)/(LOG10(2)-LOG10(0.0001))*(LOG10($AL179)-LOG10(0.0001)),(BE179-AW179)/(LOG10(IF(MROUND($AL179,2)&lt;=$AL179,MROUND($AL179,2)+2,MROUND($AL179,2)-2))-LOG10(MROUND($AL179,2)))*(LOG10($AL179)-LOG10(MROUND($AL179,2)))+AW179)</f>
        <v>#DIV/0!</v>
      </c>
      <c r="BN179" s="151" t="e">
        <f>IF($AL179&lt;2,LOOKUP(CONCATENATE($D179,IF($E179&gt;=1000,$E179,CONCATENATE(0,$E179)),"02"),SilencerParams!$E$3:$E$98,SilencerParams!V$3:V$98)/(LOG10(2)-LOG10(0.0001))*(LOG10($AL179)-LOG10(0.0001)),(BF179-AX179)/(LOG10(IF(MROUND($AL179,2)&lt;=$AL179,MROUND($AL179,2)+2,MROUND($AL179,2)-2))-LOG10(MROUND($AL179,2)))*(LOG10($AL179)-LOG10(MROUND($AL179,2)))+AX179)</f>
        <v>#DIV/0!</v>
      </c>
      <c r="BO179" s="151" t="e">
        <f>IF($AL179&lt;2,LOOKUP(CONCATENATE($D179,IF($E179&gt;=1000,$E179,CONCATENATE(0,$E179)),"02"),SilencerParams!$E$3:$E$98,SilencerParams!W$3:W$98)/(LOG10(2)-LOG10(0.0001))*(LOG10($AL179)-LOG10(0.0001)),(BG179-AY179)/(LOG10(IF(MROUND($AL179,2)&lt;=$AL179,MROUND($AL179,2)+2,MROUND($AL179,2)-2))-LOG10(MROUND($AL179,2)))*(LOG10($AL179)-LOG10(MROUND($AL179,2)))+AY179)</f>
        <v>#DIV/0!</v>
      </c>
      <c r="BP179" s="151" t="e">
        <f>IF($AL179&lt;2,LOOKUP(CONCATENATE($D179,IF($E179&gt;=1000,$E179,CONCATENATE(0,$E179)),"02"),SilencerParams!$E$3:$E$98,SilencerParams!X$3:X$98)/(LOG10(2)-LOG10(0.0001))*(LOG10($AL179)-LOG10(0.0001)),(BH179-AZ179)/(LOG10(IF(MROUND($AL179,2)&lt;=$AL179,MROUND($AL179,2)+2,MROUND($AL179,2)-2))-LOG10(MROUND($AL179,2)))*(LOG10($AL179)-LOG10(MROUND($AL179,2)))+AZ179)</f>
        <v>#DIV/0!</v>
      </c>
      <c r="BQ179" s="151" t="e">
        <f>IF($AL179&lt;2,LOOKUP(CONCATENATE($D179,IF($E179&gt;=1000,$E179,CONCATENATE(0,$E179)),"02"),SilencerParams!$E$3:$E$98,SilencerParams!Y$3:Y$98)/(LOG10(2)-LOG10(0.0001))*(LOG10($AL179)-LOG10(0.0001)),(BI179-BA179)/(LOG10(IF(MROUND($AL179,2)&lt;=$AL179,MROUND($AL179,2)+2,MROUND($AL179,2)-2))-LOG10(MROUND($AL179,2)))*(LOG10($AL179)-LOG10(MROUND($AL179,2)))+BA179)</f>
        <v>#DIV/0!</v>
      </c>
      <c r="BR179" s="151" t="e">
        <f>IF($AL179&lt;2,LOOKUP(CONCATENATE($D179,IF($E179&gt;=1000,$E179,CONCATENATE(0,$E179)),"02"),SilencerParams!$E$3:$E$98,SilencerParams!Z$3:Z$98)/(LOG10(2)-LOG10(0.0001))*(LOG10($AL179)-LOG10(0.0001)),(BJ179-BB179)/(LOG10(IF(MROUND($AL179,2)&lt;=$AL179,MROUND($AL179,2)+2,MROUND($AL179,2)-2))-LOG10(MROUND($AL179,2)))*(LOG10($AL179)-LOG10(MROUND($AL179,2)))+BB179)</f>
        <v>#DIV/0!</v>
      </c>
      <c r="BS179" s="24" t="e">
        <f t="shared" si="73"/>
        <v>#DIV/0!</v>
      </c>
      <c r="BT179" s="24" t="e">
        <f t="shared" si="74"/>
        <v>#DIV/0!</v>
      </c>
      <c r="BU179" s="24" t="e">
        <f t="shared" si="75"/>
        <v>#DIV/0!</v>
      </c>
      <c r="BV179" s="24" t="e">
        <f t="shared" si="76"/>
        <v>#DIV/0!</v>
      </c>
      <c r="BW179" s="24" t="e">
        <f t="shared" si="77"/>
        <v>#DIV/0!</v>
      </c>
      <c r="BX179" s="24" t="e">
        <f t="shared" si="78"/>
        <v>#DIV/0!</v>
      </c>
      <c r="BY179" s="24" t="e">
        <f t="shared" si="79"/>
        <v>#DIV/0!</v>
      </c>
      <c r="BZ179" s="24" t="e">
        <f t="shared" si="80"/>
        <v>#DIV/0!</v>
      </c>
      <c r="CA179" s="24" t="e">
        <f>10*LOG10(IF(BS179="",0,POWER(10,((BS179+'ModelParams Lw'!$O$4)/10))) +IF(BT179="",0,POWER(10,((BT179+'ModelParams Lw'!$P$4)/10))) +IF(BU179="",0,POWER(10,((BU179+'ModelParams Lw'!$Q$4)/10))) +IF(BV179="",0,POWER(10,((BV179+'ModelParams Lw'!$R$4)/10))) +IF(BW179="",0,POWER(10,((BW179+'ModelParams Lw'!$S$4)/10))) +IF(BX179="",0,POWER(10,((BX179+'ModelParams Lw'!$T$4)/10))) +IF(BY179="",0,POWER(10,((BY179+'ModelParams Lw'!$U$4)/10)))+IF(BZ179="",0,POWER(10,((BZ179+'ModelParams Lw'!$V$4)/10))))</f>
        <v>#DIV/0!</v>
      </c>
      <c r="CB179" s="24" t="e">
        <f t="shared" si="81"/>
        <v>#DIV/0!</v>
      </c>
      <c r="CC179" s="24" t="e">
        <f>(BS179-'ModelParams Lw'!O$10)/'ModelParams Lw'!O$11</f>
        <v>#DIV/0!</v>
      </c>
      <c r="CD179" s="24" t="e">
        <f>(BT179-'ModelParams Lw'!P$10)/'ModelParams Lw'!P$11</f>
        <v>#DIV/0!</v>
      </c>
      <c r="CE179" s="24" t="e">
        <f>(BU179-'ModelParams Lw'!Q$10)/'ModelParams Lw'!Q$11</f>
        <v>#DIV/0!</v>
      </c>
      <c r="CF179" s="24" t="e">
        <f>(BV179-'ModelParams Lw'!R$10)/'ModelParams Lw'!R$11</f>
        <v>#DIV/0!</v>
      </c>
      <c r="CG179" s="24" t="e">
        <f>(BW179-'ModelParams Lw'!S$10)/'ModelParams Lw'!S$11</f>
        <v>#DIV/0!</v>
      </c>
      <c r="CH179" s="24" t="e">
        <f>(BX179-'ModelParams Lw'!T$10)/'ModelParams Lw'!T$11</f>
        <v>#DIV/0!</v>
      </c>
      <c r="CI179" s="24" t="e">
        <f>(BY179-'ModelParams Lw'!U$10)/'ModelParams Lw'!U$11</f>
        <v>#DIV/0!</v>
      </c>
      <c r="CJ179" s="24" t="e">
        <f>(BZ179-'ModelParams Lw'!V$10)/'ModelParams Lw'!V$11</f>
        <v>#DIV/0!</v>
      </c>
      <c r="CK179" s="24">
        <f>IF(Calcul!$E184="SW",'ModelParams Lw'!C$18+'ModelParams Lw'!C$19*LOG(CK$3)+'ModelParams Lw'!C$20*(PI()/4*($D179/1000)^2),IF('ModelParams Lw'!C$21+'ModelParams Lw'!C$22*LOG(CK$3)+'ModelParams Lw'!C$23*(PI()/4*($D179/1000)^2)&lt;'ModelParams Lw'!C$18+'ModelParams Lw'!C$19*LOG(CK$3)+'ModelParams Lw'!C$20*(PI()/4*($D179/1000)^2),'ModelParams Lw'!C$18+'ModelParams Lw'!C$19*LOG(CK$3)+'ModelParams Lw'!C$20*(PI()/4*($D179/1000)^2),'ModelParams Lw'!C$21+'ModelParams Lw'!C$22*LOG(CK$3)+'ModelParams Lw'!C$23*(PI()/4*($D179/1000)^2)))</f>
        <v>31.246735224896717</v>
      </c>
      <c r="CL179" s="24">
        <f>IF(Calcul!$E184="SW",'ModelParams Lw'!D$18+'ModelParams Lw'!D$19*LOG(CL$3)+'ModelParams Lw'!D$20*(PI()/4*($D179/1000)^2),IF('ModelParams Lw'!D$21+'ModelParams Lw'!D$22*LOG(CL$3)+'ModelParams Lw'!D$23*(PI()/4*($D179/1000)^2)&lt;'ModelParams Lw'!D$18+'ModelParams Lw'!D$19*LOG(CL$3)+'ModelParams Lw'!D$20*(PI()/4*($D179/1000)^2),'ModelParams Lw'!D$18+'ModelParams Lw'!D$19*LOG(CL$3)+'ModelParams Lw'!D$20*(PI()/4*($D179/1000)^2),'ModelParams Lw'!D$21+'ModelParams Lw'!D$22*LOG(CL$3)+'ModelParams Lw'!D$23*(PI()/4*($D179/1000)^2)))</f>
        <v>39.203910379364636</v>
      </c>
      <c r="CM179" s="24">
        <f>IF(Calcul!$E184="SW",'ModelParams Lw'!E$18+'ModelParams Lw'!E$19*LOG(CM$3)+'ModelParams Lw'!E$20*(PI()/4*($D179/1000)^2),IF('ModelParams Lw'!E$21+'ModelParams Lw'!E$22*LOG(CM$3)+'ModelParams Lw'!E$23*(PI()/4*($D179/1000)^2)&lt;'ModelParams Lw'!E$18+'ModelParams Lw'!E$19*LOG(CM$3)+'ModelParams Lw'!E$20*(PI()/4*($D179/1000)^2),'ModelParams Lw'!E$18+'ModelParams Lw'!E$19*LOG(CM$3)+'ModelParams Lw'!E$20*(PI()/4*($D179/1000)^2),'ModelParams Lw'!E$21+'ModelParams Lw'!E$22*LOG(CM$3)+'ModelParams Lw'!E$23*(PI()/4*($D179/1000)^2)))</f>
        <v>38.761096154158118</v>
      </c>
      <c r="CN179" s="24">
        <f>IF(Calcul!$E184="SW",'ModelParams Lw'!F$18+'ModelParams Lw'!F$19*LOG(CN$3)+'ModelParams Lw'!F$20*(PI()/4*($D179/1000)^2),IF('ModelParams Lw'!F$21+'ModelParams Lw'!F$22*LOG(CN$3)+'ModelParams Lw'!F$23*(PI()/4*($D179/1000)^2)&lt;'ModelParams Lw'!F$18+'ModelParams Lw'!F$19*LOG(CN$3)+'ModelParams Lw'!F$20*(PI()/4*($D179/1000)^2),'ModelParams Lw'!F$18+'ModelParams Lw'!F$19*LOG(CN$3)+'ModelParams Lw'!F$20*(PI()/4*($D179/1000)^2),'ModelParams Lw'!F$21+'ModelParams Lw'!F$22*LOG(CN$3)+'ModelParams Lw'!F$23*(PI()/4*($D179/1000)^2)))</f>
        <v>42.457901012674256</v>
      </c>
      <c r="CO179" s="24">
        <f>IF(Calcul!$E184="SW",'ModelParams Lw'!G$18+'ModelParams Lw'!G$19*LOG(CO$3)+'ModelParams Lw'!G$20*(PI()/4*($D179/1000)^2),IF('ModelParams Lw'!G$21+'ModelParams Lw'!G$22*LOG(CO$3)+'ModelParams Lw'!G$23*(PI()/4*($D179/1000)^2)&lt;'ModelParams Lw'!G$18+'ModelParams Lw'!G$19*LOG(CO$3)+'ModelParams Lw'!G$20*(PI()/4*($D179/1000)^2),'ModelParams Lw'!G$18+'ModelParams Lw'!G$19*LOG(CO$3)+'ModelParams Lw'!G$20*(PI()/4*($D179/1000)^2),'ModelParams Lw'!G$21+'ModelParams Lw'!G$22*LOG(CO$3)+'ModelParams Lw'!G$23*(PI()/4*($D179/1000)^2)))</f>
        <v>39.983812335865188</v>
      </c>
      <c r="CP179" s="24">
        <f>IF(Calcul!$E184="SW",'ModelParams Lw'!H$18+'ModelParams Lw'!H$19*LOG(CP$3)+'ModelParams Lw'!H$20*(PI()/4*($D179/1000)^2),IF('ModelParams Lw'!H$21+'ModelParams Lw'!H$22*LOG(CP$3)+'ModelParams Lw'!H$23*(PI()/4*($D179/1000)^2)&lt;'ModelParams Lw'!H$18+'ModelParams Lw'!H$19*LOG(CP$3)+'ModelParams Lw'!H$20*(PI()/4*($D179/1000)^2),'ModelParams Lw'!H$18+'ModelParams Lw'!H$19*LOG(CP$3)+'ModelParams Lw'!H$20*(PI()/4*($D179/1000)^2),'ModelParams Lw'!H$21+'ModelParams Lw'!H$22*LOG(CP$3)+'ModelParams Lw'!H$23*(PI()/4*($D179/1000)^2)))</f>
        <v>40.306137042572608</v>
      </c>
      <c r="CQ179" s="24">
        <f>IF(Calcul!$E184="SW",'ModelParams Lw'!I$18+'ModelParams Lw'!I$19*LOG(CQ$3)+'ModelParams Lw'!I$20*(PI()/4*($D179/1000)^2),IF('ModelParams Lw'!I$21+'ModelParams Lw'!I$22*LOG(CQ$3)+'ModelParams Lw'!I$23*(PI()/4*($D179/1000)^2)&lt;'ModelParams Lw'!I$18+'ModelParams Lw'!I$19*LOG(CQ$3)+'ModelParams Lw'!I$20*(PI()/4*($D179/1000)^2),'ModelParams Lw'!I$18+'ModelParams Lw'!I$19*LOG(CQ$3)+'ModelParams Lw'!I$20*(PI()/4*($D179/1000)^2),'ModelParams Lw'!I$21+'ModelParams Lw'!I$22*LOG(CQ$3)+'ModelParams Lw'!I$23*(PI()/4*($D179/1000)^2)))</f>
        <v>35.604370798776131</v>
      </c>
      <c r="CR179" s="24">
        <f>IF(Calcul!$E184="SW",'ModelParams Lw'!J$18+'ModelParams Lw'!J$19*LOG(CR$3)+'ModelParams Lw'!J$20*(PI()/4*($D179/1000)^2),IF('ModelParams Lw'!J$21+'ModelParams Lw'!J$22*LOG(CR$3)+'ModelParams Lw'!J$23*(PI()/4*($D179/1000)^2)&lt;'ModelParams Lw'!J$18+'ModelParams Lw'!J$19*LOG(CR$3)+'ModelParams Lw'!J$20*(PI()/4*($D179/1000)^2),'ModelParams Lw'!J$18+'ModelParams Lw'!J$19*LOG(CR$3)+'ModelParams Lw'!J$20*(PI()/4*($D179/1000)^2),'ModelParams Lw'!J$21+'ModelParams Lw'!J$22*LOG(CR$3)+'ModelParams Lw'!J$23*(PI()/4*($D179/1000)^2)))</f>
        <v>26.405199060578074</v>
      </c>
      <c r="CS179" s="24" t="e">
        <f t="shared" si="58"/>
        <v>#DIV/0!</v>
      </c>
      <c r="CT179" s="24" t="e">
        <f t="shared" si="59"/>
        <v>#DIV/0!</v>
      </c>
      <c r="CU179" s="24" t="e">
        <f t="shared" si="60"/>
        <v>#DIV/0!</v>
      </c>
      <c r="CV179" s="24" t="e">
        <f t="shared" si="61"/>
        <v>#DIV/0!</v>
      </c>
      <c r="CW179" s="24" t="e">
        <f t="shared" si="62"/>
        <v>#DIV/0!</v>
      </c>
      <c r="CX179" s="24" t="e">
        <f t="shared" si="63"/>
        <v>#DIV/0!</v>
      </c>
      <c r="CY179" s="24" t="e">
        <f t="shared" si="64"/>
        <v>#DIV/0!</v>
      </c>
      <c r="CZ179" s="24" t="e">
        <f t="shared" si="65"/>
        <v>#DIV/0!</v>
      </c>
      <c r="DA179" s="24" t="e">
        <f>10*LOG10(IF(CS179="",0,POWER(10,((CS179+'ModelParams Lw'!$O$4)/10))) +IF(CT179="",0,POWER(10,((CT179+'ModelParams Lw'!$P$4)/10))) +IF(CU179="",0,POWER(10,((CU179+'ModelParams Lw'!$Q$4)/10))) +IF(CV179="",0,POWER(10,((CV179+'ModelParams Lw'!$R$4)/10))) +IF(CW179="",0,POWER(10,((CW179+'ModelParams Lw'!$S$4)/10))) +IF(CX179="",0,POWER(10,((CX179+'ModelParams Lw'!$T$4)/10))) +IF(CY179="",0,POWER(10,((CY179+'ModelParams Lw'!$U$4)/10)))+IF(CZ179="",0,POWER(10,((CZ179+'ModelParams Lw'!$V$4)/10))))</f>
        <v>#DIV/0!</v>
      </c>
      <c r="DB179" s="24" t="e">
        <f t="shared" si="82"/>
        <v>#DIV/0!</v>
      </c>
      <c r="DC179" s="24" t="e">
        <f>(CS179-'ModelParams Lw'!$O$10)/'ModelParams Lw'!$O$11</f>
        <v>#DIV/0!</v>
      </c>
      <c r="DD179" s="24" t="e">
        <f>(CT179-'ModelParams Lw'!$P$10)/'ModelParams Lw'!$P$11</f>
        <v>#DIV/0!</v>
      </c>
      <c r="DE179" s="24" t="e">
        <f>(CU179-'ModelParams Lw'!$Q$10)/'ModelParams Lw'!$Q$11</f>
        <v>#DIV/0!</v>
      </c>
      <c r="DF179" s="24" t="e">
        <f>(CV179-'ModelParams Lw'!$R$10)/'ModelParams Lw'!$R$11</f>
        <v>#DIV/0!</v>
      </c>
      <c r="DG179" s="24" t="e">
        <f>(CW179-'ModelParams Lw'!$S$10)/'ModelParams Lw'!$S$11</f>
        <v>#DIV/0!</v>
      </c>
      <c r="DH179" s="24" t="e">
        <f>(CX179-'ModelParams Lw'!$T$10)/'ModelParams Lw'!$T$11</f>
        <v>#DIV/0!</v>
      </c>
      <c r="DI179" s="24" t="e">
        <f>(CY179-'ModelParams Lw'!$U$10)/'ModelParams Lw'!$U$11</f>
        <v>#DIV/0!</v>
      </c>
      <c r="DJ179" s="24" t="e">
        <f>(CZ179-'ModelParams Lw'!$V$10)/'ModelParams Lw'!$V$11</f>
        <v>#DIV/0!</v>
      </c>
    </row>
    <row r="180" spans="1:114">
      <c r="A180" s="12">
        <f>Calcul!B182</f>
        <v>0</v>
      </c>
      <c r="B180" s="12">
        <f t="shared" si="66"/>
        <v>0</v>
      </c>
      <c r="C180" s="12">
        <f>Calcul!C182</f>
        <v>0</v>
      </c>
      <c r="D180" s="12">
        <f>Calcul!D185</f>
        <v>0</v>
      </c>
      <c r="E180" s="12">
        <f t="shared" si="67"/>
        <v>400</v>
      </c>
      <c r="F180" s="12">
        <f t="shared" si="68"/>
        <v>900</v>
      </c>
      <c r="G180" s="12" t="e">
        <f t="shared" si="69"/>
        <v>#DIV/0!</v>
      </c>
      <c r="H180" s="24" t="e">
        <f t="shared" si="70"/>
        <v>#DIV/0!</v>
      </c>
      <c r="I180" s="24">
        <f>'ModelParams Lw'!$B$6*EXP('ModelParams Lw'!$C$6*D180)</f>
        <v>-0.98585217513044054</v>
      </c>
      <c r="J180" s="24">
        <f>'ModelParams Lw'!$B$7*D180^2+'ModelParams Lw'!$C$7*D180+'ModelParams Lw'!$D$7</f>
        <v>-7.1</v>
      </c>
      <c r="K180" s="24">
        <f>'ModelParams Lw'!$B$8*D180^2+'ModelParams Lw'!$C$8*D180+'ModelParams Lw'!$D$8</f>
        <v>46.485999999999997</v>
      </c>
      <c r="L180" s="21" t="e">
        <f t="shared" si="83"/>
        <v>#DIV/0!</v>
      </c>
      <c r="M180" s="21" t="e">
        <f t="shared" si="84"/>
        <v>#DIV/0!</v>
      </c>
      <c r="N180" s="21" t="e">
        <f t="shared" si="84"/>
        <v>#DIV/0!</v>
      </c>
      <c r="O180" s="21" t="e">
        <f t="shared" si="84"/>
        <v>#DIV/0!</v>
      </c>
      <c r="P180" s="21" t="e">
        <f t="shared" si="84"/>
        <v>#DIV/0!</v>
      </c>
      <c r="Q180" s="21" t="e">
        <f t="shared" si="84"/>
        <v>#DIV/0!</v>
      </c>
      <c r="R180" s="21" t="e">
        <f t="shared" si="84"/>
        <v>#DIV/0!</v>
      </c>
      <c r="S180" s="21" t="e">
        <f t="shared" si="84"/>
        <v>#DIV/0!</v>
      </c>
      <c r="T180" s="24" t="e">
        <f>'ModelParams Lw'!$B$3+'ModelParams Lw'!$B$4*LOG10($B180/3600/(PI()/4*($D180/1000)^2))+'ModelParams Lw'!$B$5*LOG10(2*$H180/(1.2*($B180/3600/(PI()/4*($D180/1000)^2))^2))+10*LOG10($D180/1000)+L180</f>
        <v>#DIV/0!</v>
      </c>
      <c r="U180" s="24" t="e">
        <f>'ModelParams Lw'!$B$3+'ModelParams Lw'!$B$4*LOG10($B180/3600/(PI()/4*($D180/1000)^2))+'ModelParams Lw'!$B$5*LOG10(2*$H180/(1.2*($B180/3600/(PI()/4*($D180/1000)^2))^2))+10*LOG10($D180/1000)+M180</f>
        <v>#DIV/0!</v>
      </c>
      <c r="V180" s="24" t="e">
        <f>'ModelParams Lw'!$B$3+'ModelParams Lw'!$B$4*LOG10($B180/3600/(PI()/4*($D180/1000)^2))+'ModelParams Lw'!$B$5*LOG10(2*$H180/(1.2*($B180/3600/(PI()/4*($D180/1000)^2))^2))+10*LOG10($D180/1000)+N180</f>
        <v>#DIV/0!</v>
      </c>
      <c r="W180" s="24" t="e">
        <f>'ModelParams Lw'!$B$3+'ModelParams Lw'!$B$4*LOG10($B180/3600/(PI()/4*($D180/1000)^2))+'ModelParams Lw'!$B$5*LOG10(2*$H180/(1.2*($B180/3600/(PI()/4*($D180/1000)^2))^2))+10*LOG10($D180/1000)+O180</f>
        <v>#DIV/0!</v>
      </c>
      <c r="X180" s="24" t="e">
        <f>'ModelParams Lw'!$B$3+'ModelParams Lw'!$B$4*LOG10($B180/3600/(PI()/4*($D180/1000)^2))+'ModelParams Lw'!$B$5*LOG10(2*$H180/(1.2*($B180/3600/(PI()/4*($D180/1000)^2))^2))+10*LOG10($D180/1000)+P180</f>
        <v>#DIV/0!</v>
      </c>
      <c r="Y180" s="24" t="e">
        <f>'ModelParams Lw'!$B$3+'ModelParams Lw'!$B$4*LOG10($B180/3600/(PI()/4*($D180/1000)^2))+'ModelParams Lw'!$B$5*LOG10(2*$H180/(1.2*($B180/3600/(PI()/4*($D180/1000)^2))^2))+10*LOG10($D180/1000)+Q180</f>
        <v>#DIV/0!</v>
      </c>
      <c r="Z180" s="24" t="e">
        <f>'ModelParams Lw'!$B$3+'ModelParams Lw'!$B$4*LOG10($B180/3600/(PI()/4*($D180/1000)^2))+'ModelParams Lw'!$B$5*LOG10(2*$H180/(1.2*($B180/3600/(PI()/4*($D180/1000)^2))^2))+10*LOG10($D180/1000)+R180</f>
        <v>#DIV/0!</v>
      </c>
      <c r="AA180" s="24" t="e">
        <f>'ModelParams Lw'!$B$3+'ModelParams Lw'!$B$4*LOG10($B180/3600/(PI()/4*($D180/1000)^2))+'ModelParams Lw'!$B$5*LOG10(2*$H180/(1.2*($B180/3600/(PI()/4*($D180/1000)^2))^2))+10*LOG10($D180/1000)+S180</f>
        <v>#DIV/0!</v>
      </c>
      <c r="AB180" s="24" t="e">
        <f>10*LOG10(IF(T180="",0,POWER(10,((T180+'ModelParams Lw'!$O$4)/10))) +IF(U180="",0,POWER(10,((U180+'ModelParams Lw'!$P$4)/10))) +IF(V180="",0,POWER(10,((V180+'ModelParams Lw'!$Q$4)/10))) +IF(W180="",0,POWER(10,((W180+'ModelParams Lw'!$R$4)/10))) +IF(X180="",0,POWER(10,((X180+'ModelParams Lw'!$S$4)/10))) +IF(Y180="",0,POWER(10,((Y180+'ModelParams Lw'!$T$4)/10))) +IF(Z180="",0,POWER(10,((Z180+'ModelParams Lw'!$U$4)/10)))+IF(AA180="",0,POWER(10,((AA180+'ModelParams Lw'!$V$4)/10))))</f>
        <v>#DIV/0!</v>
      </c>
      <c r="AC180" s="24" t="e">
        <f t="shared" si="71"/>
        <v>#DIV/0!</v>
      </c>
      <c r="AD180" s="24" t="e">
        <f>(T180-'ModelParams Lw'!O$10)/'ModelParams Lw'!O$11</f>
        <v>#DIV/0!</v>
      </c>
      <c r="AE180" s="24" t="e">
        <f>(U180-'ModelParams Lw'!P$10)/'ModelParams Lw'!P$11</f>
        <v>#DIV/0!</v>
      </c>
      <c r="AF180" s="24" t="e">
        <f>(V180-'ModelParams Lw'!Q$10)/'ModelParams Lw'!Q$11</f>
        <v>#DIV/0!</v>
      </c>
      <c r="AG180" s="24" t="e">
        <f>(W180-'ModelParams Lw'!R$10)/'ModelParams Lw'!R$11</f>
        <v>#DIV/0!</v>
      </c>
      <c r="AH180" s="24" t="e">
        <f>(X180-'ModelParams Lw'!S$10)/'ModelParams Lw'!S$11</f>
        <v>#DIV/0!</v>
      </c>
      <c r="AI180" s="24" t="e">
        <f>(Y180-'ModelParams Lw'!T$10)/'ModelParams Lw'!T$11</f>
        <v>#DIV/0!</v>
      </c>
      <c r="AJ180" s="24" t="e">
        <f>(Z180-'ModelParams Lw'!U$10)/'ModelParams Lw'!U$11</f>
        <v>#DIV/0!</v>
      </c>
      <c r="AK180" s="24" t="e">
        <f>(AA180-'ModelParams Lw'!V$10)/'ModelParams Lw'!V$11</f>
        <v>#DIV/0!</v>
      </c>
      <c r="AL180" s="24" t="e">
        <f t="shared" si="72"/>
        <v>#DIV/0!</v>
      </c>
      <c r="AM180" s="24" t="e">
        <f>LOOKUP($G180,SilencerParams!$E$3:$E$98,SilencerParams!K$3:K$98)</f>
        <v>#DIV/0!</v>
      </c>
      <c r="AN180" s="24" t="e">
        <f>LOOKUP($G180,SilencerParams!$E$3:$E$98,SilencerParams!L$3:L$98)</f>
        <v>#DIV/0!</v>
      </c>
      <c r="AO180" s="24" t="e">
        <f>LOOKUP($G180,SilencerParams!$E$3:$E$98,SilencerParams!M$3:M$98)</f>
        <v>#DIV/0!</v>
      </c>
      <c r="AP180" s="24" t="e">
        <f>LOOKUP($G180,SilencerParams!$E$3:$E$98,SilencerParams!N$3:N$98)</f>
        <v>#DIV/0!</v>
      </c>
      <c r="AQ180" s="24" t="e">
        <f>LOOKUP($G180,SilencerParams!$E$3:$E$98,SilencerParams!O$3:O$98)</f>
        <v>#DIV/0!</v>
      </c>
      <c r="AR180" s="24" t="e">
        <f>LOOKUP($G180,SilencerParams!$E$3:$E$98,SilencerParams!P$3:P$98)</f>
        <v>#DIV/0!</v>
      </c>
      <c r="AS180" s="24" t="e">
        <f>LOOKUP($G180,SilencerParams!$E$3:$E$98,SilencerParams!Q$3:Q$98)</f>
        <v>#DIV/0!</v>
      </c>
      <c r="AT180" s="24" t="e">
        <f>LOOKUP($G180,SilencerParams!$E$3:$E$98,SilencerParams!R$3:R$98)</f>
        <v>#DIV/0!</v>
      </c>
      <c r="AU180" s="151" t="e">
        <f>LOOKUP($G180,SilencerParams!$E$3:$E$98,SilencerParams!S$3:S$98)</f>
        <v>#DIV/0!</v>
      </c>
      <c r="AV180" s="151" t="e">
        <f>LOOKUP($G180,SilencerParams!$E$3:$E$98,SilencerParams!T$3:T$98)</f>
        <v>#DIV/0!</v>
      </c>
      <c r="AW180" s="151" t="e">
        <f>LOOKUP($G180,SilencerParams!$E$3:$E$98,SilencerParams!U$3:U$98)</f>
        <v>#DIV/0!</v>
      </c>
      <c r="AX180" s="151" t="e">
        <f>LOOKUP($G180,SilencerParams!$E$3:$E$98,SilencerParams!V$3:V$98)</f>
        <v>#DIV/0!</v>
      </c>
      <c r="AY180" s="151" t="e">
        <f>LOOKUP($G180,SilencerParams!$E$3:$E$98,SilencerParams!W$3:W$98)</f>
        <v>#DIV/0!</v>
      </c>
      <c r="AZ180" s="151" t="e">
        <f>LOOKUP($G180,SilencerParams!$E$3:$E$98,SilencerParams!X$3:X$98)</f>
        <v>#DIV/0!</v>
      </c>
      <c r="BA180" s="151" t="e">
        <f>LOOKUP($G180,SilencerParams!$E$3:$E$98,SilencerParams!Y$3:Y$98)</f>
        <v>#DIV/0!</v>
      </c>
      <c r="BB180" s="151" t="e">
        <f>LOOKUP($G180,SilencerParams!$E$3:$E$98,SilencerParams!Z$3:Z$98)</f>
        <v>#DIV/0!</v>
      </c>
      <c r="BC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S$3:S$98)</f>
        <v>#DIV/0!</v>
      </c>
      <c r="BD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T$3:T$98)</f>
        <v>#DIV/0!</v>
      </c>
      <c r="BE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U$3:U$98)</f>
        <v>#DIV/0!</v>
      </c>
      <c r="BF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V$3:V$98)</f>
        <v>#DIV/0!</v>
      </c>
      <c r="BG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W$3:W$98)</f>
        <v>#DIV/0!</v>
      </c>
      <c r="BH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X$3:X$98)</f>
        <v>#DIV/0!</v>
      </c>
      <c r="BI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Y$3:Y$98)</f>
        <v>#DIV/0!</v>
      </c>
      <c r="BJ180" s="151" t="e">
        <f>LOOKUP(IF(MROUND($AL180,2)&lt;=$AL180,CONCATENATE($D180,IF($F180&gt;=1000,$F180,CONCATENATE(0,$F180)),CONCATENATE(0,MROUND($AL180,2)+2)),CONCATENATE($D180,IF($F180&gt;=1000,$F180,CONCATENATE(0,$F180)),CONCATENATE(0,MROUND($AL180,2)-2))),SilencerParams!$E$3:$E$98,SilencerParams!Z$3:Z$98)</f>
        <v>#DIV/0!</v>
      </c>
      <c r="BK180" s="151" t="e">
        <f>IF($AL180&lt;2,LOOKUP(CONCATENATE($D180,IF($E180&gt;=1000,$E180,CONCATENATE(0,$E180)),"02"),SilencerParams!$E$3:$E$98,SilencerParams!S$3:S$98)/(LOG10(2)-LOG10(0.0001))*(LOG10($AL180)-LOG10(0.0001)),(BC180-AU180)/(LOG10(IF(MROUND($AL180,2)&lt;=$AL180,MROUND($AL180,2)+2,MROUND($AL180,2)-2))-LOG10(MROUND($AL180,2)))*(LOG10($AL180)-LOG10(MROUND($AL180,2)))+AU180)</f>
        <v>#DIV/0!</v>
      </c>
      <c r="BL180" s="151" t="e">
        <f>IF($AL180&lt;2,LOOKUP(CONCATENATE($D180,IF($E180&gt;=1000,$E180,CONCATENATE(0,$E180)),"02"),SilencerParams!$E$3:$E$98,SilencerParams!T$3:T$98)/(LOG10(2)-LOG10(0.0001))*(LOG10($AL180)-LOG10(0.0001)),(BD180-AV180)/(LOG10(IF(MROUND($AL180,2)&lt;=$AL180,MROUND($AL180,2)+2,MROUND($AL180,2)-2))-LOG10(MROUND($AL180,2)))*(LOG10($AL180)-LOG10(MROUND($AL180,2)))+AV180)</f>
        <v>#DIV/0!</v>
      </c>
      <c r="BM180" s="151" t="e">
        <f>IF($AL180&lt;2,LOOKUP(CONCATENATE($D180,IF($E180&gt;=1000,$E180,CONCATENATE(0,$E180)),"02"),SilencerParams!$E$3:$E$98,SilencerParams!U$3:U$98)/(LOG10(2)-LOG10(0.0001))*(LOG10($AL180)-LOG10(0.0001)),(BE180-AW180)/(LOG10(IF(MROUND($AL180,2)&lt;=$AL180,MROUND($AL180,2)+2,MROUND($AL180,2)-2))-LOG10(MROUND($AL180,2)))*(LOG10($AL180)-LOG10(MROUND($AL180,2)))+AW180)</f>
        <v>#DIV/0!</v>
      </c>
      <c r="BN180" s="151" t="e">
        <f>IF($AL180&lt;2,LOOKUP(CONCATENATE($D180,IF($E180&gt;=1000,$E180,CONCATENATE(0,$E180)),"02"),SilencerParams!$E$3:$E$98,SilencerParams!V$3:V$98)/(LOG10(2)-LOG10(0.0001))*(LOG10($AL180)-LOG10(0.0001)),(BF180-AX180)/(LOG10(IF(MROUND($AL180,2)&lt;=$AL180,MROUND($AL180,2)+2,MROUND($AL180,2)-2))-LOG10(MROUND($AL180,2)))*(LOG10($AL180)-LOG10(MROUND($AL180,2)))+AX180)</f>
        <v>#DIV/0!</v>
      </c>
      <c r="BO180" s="151" t="e">
        <f>IF($AL180&lt;2,LOOKUP(CONCATENATE($D180,IF($E180&gt;=1000,$E180,CONCATENATE(0,$E180)),"02"),SilencerParams!$E$3:$E$98,SilencerParams!W$3:W$98)/(LOG10(2)-LOG10(0.0001))*(LOG10($AL180)-LOG10(0.0001)),(BG180-AY180)/(LOG10(IF(MROUND($AL180,2)&lt;=$AL180,MROUND($AL180,2)+2,MROUND($AL180,2)-2))-LOG10(MROUND($AL180,2)))*(LOG10($AL180)-LOG10(MROUND($AL180,2)))+AY180)</f>
        <v>#DIV/0!</v>
      </c>
      <c r="BP180" s="151" t="e">
        <f>IF($AL180&lt;2,LOOKUP(CONCATENATE($D180,IF($E180&gt;=1000,$E180,CONCATENATE(0,$E180)),"02"),SilencerParams!$E$3:$E$98,SilencerParams!X$3:X$98)/(LOG10(2)-LOG10(0.0001))*(LOG10($AL180)-LOG10(0.0001)),(BH180-AZ180)/(LOG10(IF(MROUND($AL180,2)&lt;=$AL180,MROUND($AL180,2)+2,MROUND($AL180,2)-2))-LOG10(MROUND($AL180,2)))*(LOG10($AL180)-LOG10(MROUND($AL180,2)))+AZ180)</f>
        <v>#DIV/0!</v>
      </c>
      <c r="BQ180" s="151" t="e">
        <f>IF($AL180&lt;2,LOOKUP(CONCATENATE($D180,IF($E180&gt;=1000,$E180,CONCATENATE(0,$E180)),"02"),SilencerParams!$E$3:$E$98,SilencerParams!Y$3:Y$98)/(LOG10(2)-LOG10(0.0001))*(LOG10($AL180)-LOG10(0.0001)),(BI180-BA180)/(LOG10(IF(MROUND($AL180,2)&lt;=$AL180,MROUND($AL180,2)+2,MROUND($AL180,2)-2))-LOG10(MROUND($AL180,2)))*(LOG10($AL180)-LOG10(MROUND($AL180,2)))+BA180)</f>
        <v>#DIV/0!</v>
      </c>
      <c r="BR180" s="151" t="e">
        <f>IF($AL180&lt;2,LOOKUP(CONCATENATE($D180,IF($E180&gt;=1000,$E180,CONCATENATE(0,$E180)),"02"),SilencerParams!$E$3:$E$98,SilencerParams!Z$3:Z$98)/(LOG10(2)-LOG10(0.0001))*(LOG10($AL180)-LOG10(0.0001)),(BJ180-BB180)/(LOG10(IF(MROUND($AL180,2)&lt;=$AL180,MROUND($AL180,2)+2,MROUND($AL180,2)-2))-LOG10(MROUND($AL180,2)))*(LOG10($AL180)-LOG10(MROUND($AL180,2)))+BB180)</f>
        <v>#DIV/0!</v>
      </c>
      <c r="BS180" s="24" t="e">
        <f t="shared" si="73"/>
        <v>#DIV/0!</v>
      </c>
      <c r="BT180" s="24" t="e">
        <f t="shared" si="74"/>
        <v>#DIV/0!</v>
      </c>
      <c r="BU180" s="24" t="e">
        <f t="shared" si="75"/>
        <v>#DIV/0!</v>
      </c>
      <c r="BV180" s="24" t="e">
        <f t="shared" si="76"/>
        <v>#DIV/0!</v>
      </c>
      <c r="BW180" s="24" t="e">
        <f t="shared" si="77"/>
        <v>#DIV/0!</v>
      </c>
      <c r="BX180" s="24" t="e">
        <f t="shared" si="78"/>
        <v>#DIV/0!</v>
      </c>
      <c r="BY180" s="24" t="e">
        <f t="shared" si="79"/>
        <v>#DIV/0!</v>
      </c>
      <c r="BZ180" s="24" t="e">
        <f t="shared" si="80"/>
        <v>#DIV/0!</v>
      </c>
      <c r="CA180" s="24" t="e">
        <f>10*LOG10(IF(BS180="",0,POWER(10,((BS180+'ModelParams Lw'!$O$4)/10))) +IF(BT180="",0,POWER(10,((BT180+'ModelParams Lw'!$P$4)/10))) +IF(BU180="",0,POWER(10,((BU180+'ModelParams Lw'!$Q$4)/10))) +IF(BV180="",0,POWER(10,((BV180+'ModelParams Lw'!$R$4)/10))) +IF(BW180="",0,POWER(10,((BW180+'ModelParams Lw'!$S$4)/10))) +IF(BX180="",0,POWER(10,((BX180+'ModelParams Lw'!$T$4)/10))) +IF(BY180="",0,POWER(10,((BY180+'ModelParams Lw'!$U$4)/10)))+IF(BZ180="",0,POWER(10,((BZ180+'ModelParams Lw'!$V$4)/10))))</f>
        <v>#DIV/0!</v>
      </c>
      <c r="CB180" s="24" t="e">
        <f t="shared" si="81"/>
        <v>#DIV/0!</v>
      </c>
      <c r="CC180" s="24" t="e">
        <f>(BS180-'ModelParams Lw'!O$10)/'ModelParams Lw'!O$11</f>
        <v>#DIV/0!</v>
      </c>
      <c r="CD180" s="24" t="e">
        <f>(BT180-'ModelParams Lw'!P$10)/'ModelParams Lw'!P$11</f>
        <v>#DIV/0!</v>
      </c>
      <c r="CE180" s="24" t="e">
        <f>(BU180-'ModelParams Lw'!Q$10)/'ModelParams Lw'!Q$11</f>
        <v>#DIV/0!</v>
      </c>
      <c r="CF180" s="24" t="e">
        <f>(BV180-'ModelParams Lw'!R$10)/'ModelParams Lw'!R$11</f>
        <v>#DIV/0!</v>
      </c>
      <c r="CG180" s="24" t="e">
        <f>(BW180-'ModelParams Lw'!S$10)/'ModelParams Lw'!S$11</f>
        <v>#DIV/0!</v>
      </c>
      <c r="CH180" s="24" t="e">
        <f>(BX180-'ModelParams Lw'!T$10)/'ModelParams Lw'!T$11</f>
        <v>#DIV/0!</v>
      </c>
      <c r="CI180" s="24" t="e">
        <f>(BY180-'ModelParams Lw'!U$10)/'ModelParams Lw'!U$11</f>
        <v>#DIV/0!</v>
      </c>
      <c r="CJ180" s="24" t="e">
        <f>(BZ180-'ModelParams Lw'!V$10)/'ModelParams Lw'!V$11</f>
        <v>#DIV/0!</v>
      </c>
      <c r="CK180" s="24">
        <f>IF(Calcul!$E185="SW",'ModelParams Lw'!C$18+'ModelParams Lw'!C$19*LOG(CK$3)+'ModelParams Lw'!C$20*(PI()/4*($D180/1000)^2),IF('ModelParams Lw'!C$21+'ModelParams Lw'!C$22*LOG(CK$3)+'ModelParams Lw'!C$23*(PI()/4*($D180/1000)^2)&lt;'ModelParams Lw'!C$18+'ModelParams Lw'!C$19*LOG(CK$3)+'ModelParams Lw'!C$20*(PI()/4*($D180/1000)^2),'ModelParams Lw'!C$18+'ModelParams Lw'!C$19*LOG(CK$3)+'ModelParams Lw'!C$20*(PI()/4*($D180/1000)^2),'ModelParams Lw'!C$21+'ModelParams Lw'!C$22*LOG(CK$3)+'ModelParams Lw'!C$23*(PI()/4*($D180/1000)^2)))</f>
        <v>31.246735224896717</v>
      </c>
      <c r="CL180" s="24">
        <f>IF(Calcul!$E185="SW",'ModelParams Lw'!D$18+'ModelParams Lw'!D$19*LOG(CL$3)+'ModelParams Lw'!D$20*(PI()/4*($D180/1000)^2),IF('ModelParams Lw'!D$21+'ModelParams Lw'!D$22*LOG(CL$3)+'ModelParams Lw'!D$23*(PI()/4*($D180/1000)^2)&lt;'ModelParams Lw'!D$18+'ModelParams Lw'!D$19*LOG(CL$3)+'ModelParams Lw'!D$20*(PI()/4*($D180/1000)^2),'ModelParams Lw'!D$18+'ModelParams Lw'!D$19*LOG(CL$3)+'ModelParams Lw'!D$20*(PI()/4*($D180/1000)^2),'ModelParams Lw'!D$21+'ModelParams Lw'!D$22*LOG(CL$3)+'ModelParams Lw'!D$23*(PI()/4*($D180/1000)^2)))</f>
        <v>39.203910379364636</v>
      </c>
      <c r="CM180" s="24">
        <f>IF(Calcul!$E185="SW",'ModelParams Lw'!E$18+'ModelParams Lw'!E$19*LOG(CM$3)+'ModelParams Lw'!E$20*(PI()/4*($D180/1000)^2),IF('ModelParams Lw'!E$21+'ModelParams Lw'!E$22*LOG(CM$3)+'ModelParams Lw'!E$23*(PI()/4*($D180/1000)^2)&lt;'ModelParams Lw'!E$18+'ModelParams Lw'!E$19*LOG(CM$3)+'ModelParams Lw'!E$20*(PI()/4*($D180/1000)^2),'ModelParams Lw'!E$18+'ModelParams Lw'!E$19*LOG(CM$3)+'ModelParams Lw'!E$20*(PI()/4*($D180/1000)^2),'ModelParams Lw'!E$21+'ModelParams Lw'!E$22*LOG(CM$3)+'ModelParams Lw'!E$23*(PI()/4*($D180/1000)^2)))</f>
        <v>38.761096154158118</v>
      </c>
      <c r="CN180" s="24">
        <f>IF(Calcul!$E185="SW",'ModelParams Lw'!F$18+'ModelParams Lw'!F$19*LOG(CN$3)+'ModelParams Lw'!F$20*(PI()/4*($D180/1000)^2),IF('ModelParams Lw'!F$21+'ModelParams Lw'!F$22*LOG(CN$3)+'ModelParams Lw'!F$23*(PI()/4*($D180/1000)^2)&lt;'ModelParams Lw'!F$18+'ModelParams Lw'!F$19*LOG(CN$3)+'ModelParams Lw'!F$20*(PI()/4*($D180/1000)^2),'ModelParams Lw'!F$18+'ModelParams Lw'!F$19*LOG(CN$3)+'ModelParams Lw'!F$20*(PI()/4*($D180/1000)^2),'ModelParams Lw'!F$21+'ModelParams Lw'!F$22*LOG(CN$3)+'ModelParams Lw'!F$23*(PI()/4*($D180/1000)^2)))</f>
        <v>42.457901012674256</v>
      </c>
      <c r="CO180" s="24">
        <f>IF(Calcul!$E185="SW",'ModelParams Lw'!G$18+'ModelParams Lw'!G$19*LOG(CO$3)+'ModelParams Lw'!G$20*(PI()/4*($D180/1000)^2),IF('ModelParams Lw'!G$21+'ModelParams Lw'!G$22*LOG(CO$3)+'ModelParams Lw'!G$23*(PI()/4*($D180/1000)^2)&lt;'ModelParams Lw'!G$18+'ModelParams Lw'!G$19*LOG(CO$3)+'ModelParams Lw'!G$20*(PI()/4*($D180/1000)^2),'ModelParams Lw'!G$18+'ModelParams Lw'!G$19*LOG(CO$3)+'ModelParams Lw'!G$20*(PI()/4*($D180/1000)^2),'ModelParams Lw'!G$21+'ModelParams Lw'!G$22*LOG(CO$3)+'ModelParams Lw'!G$23*(PI()/4*($D180/1000)^2)))</f>
        <v>39.983812335865188</v>
      </c>
      <c r="CP180" s="24">
        <f>IF(Calcul!$E185="SW",'ModelParams Lw'!H$18+'ModelParams Lw'!H$19*LOG(CP$3)+'ModelParams Lw'!H$20*(PI()/4*($D180/1000)^2),IF('ModelParams Lw'!H$21+'ModelParams Lw'!H$22*LOG(CP$3)+'ModelParams Lw'!H$23*(PI()/4*($D180/1000)^2)&lt;'ModelParams Lw'!H$18+'ModelParams Lw'!H$19*LOG(CP$3)+'ModelParams Lw'!H$20*(PI()/4*($D180/1000)^2),'ModelParams Lw'!H$18+'ModelParams Lw'!H$19*LOG(CP$3)+'ModelParams Lw'!H$20*(PI()/4*($D180/1000)^2),'ModelParams Lw'!H$21+'ModelParams Lw'!H$22*LOG(CP$3)+'ModelParams Lw'!H$23*(PI()/4*($D180/1000)^2)))</f>
        <v>40.306137042572608</v>
      </c>
      <c r="CQ180" s="24">
        <f>IF(Calcul!$E185="SW",'ModelParams Lw'!I$18+'ModelParams Lw'!I$19*LOG(CQ$3)+'ModelParams Lw'!I$20*(PI()/4*($D180/1000)^2),IF('ModelParams Lw'!I$21+'ModelParams Lw'!I$22*LOG(CQ$3)+'ModelParams Lw'!I$23*(PI()/4*($D180/1000)^2)&lt;'ModelParams Lw'!I$18+'ModelParams Lw'!I$19*LOG(CQ$3)+'ModelParams Lw'!I$20*(PI()/4*($D180/1000)^2),'ModelParams Lw'!I$18+'ModelParams Lw'!I$19*LOG(CQ$3)+'ModelParams Lw'!I$20*(PI()/4*($D180/1000)^2),'ModelParams Lw'!I$21+'ModelParams Lw'!I$22*LOG(CQ$3)+'ModelParams Lw'!I$23*(PI()/4*($D180/1000)^2)))</f>
        <v>35.604370798776131</v>
      </c>
      <c r="CR180" s="24">
        <f>IF(Calcul!$E185="SW",'ModelParams Lw'!J$18+'ModelParams Lw'!J$19*LOG(CR$3)+'ModelParams Lw'!J$20*(PI()/4*($D180/1000)^2),IF('ModelParams Lw'!J$21+'ModelParams Lw'!J$22*LOG(CR$3)+'ModelParams Lw'!J$23*(PI()/4*($D180/1000)^2)&lt;'ModelParams Lw'!J$18+'ModelParams Lw'!J$19*LOG(CR$3)+'ModelParams Lw'!J$20*(PI()/4*($D180/1000)^2),'ModelParams Lw'!J$18+'ModelParams Lw'!J$19*LOG(CR$3)+'ModelParams Lw'!J$20*(PI()/4*($D180/1000)^2),'ModelParams Lw'!J$21+'ModelParams Lw'!J$22*LOG(CR$3)+'ModelParams Lw'!J$23*(PI()/4*($D180/1000)^2)))</f>
        <v>26.405199060578074</v>
      </c>
      <c r="CS180" s="24" t="e">
        <f t="shared" si="58"/>
        <v>#DIV/0!</v>
      </c>
      <c r="CT180" s="24" t="e">
        <f t="shared" si="59"/>
        <v>#DIV/0!</v>
      </c>
      <c r="CU180" s="24" t="e">
        <f t="shared" si="60"/>
        <v>#DIV/0!</v>
      </c>
      <c r="CV180" s="24" t="e">
        <f t="shared" si="61"/>
        <v>#DIV/0!</v>
      </c>
      <c r="CW180" s="24" t="e">
        <f t="shared" si="62"/>
        <v>#DIV/0!</v>
      </c>
      <c r="CX180" s="24" t="e">
        <f t="shared" si="63"/>
        <v>#DIV/0!</v>
      </c>
      <c r="CY180" s="24" t="e">
        <f t="shared" si="64"/>
        <v>#DIV/0!</v>
      </c>
      <c r="CZ180" s="24" t="e">
        <f t="shared" si="65"/>
        <v>#DIV/0!</v>
      </c>
      <c r="DA180" s="24" t="e">
        <f>10*LOG10(IF(CS180="",0,POWER(10,((CS180+'ModelParams Lw'!$O$4)/10))) +IF(CT180="",0,POWER(10,((CT180+'ModelParams Lw'!$P$4)/10))) +IF(CU180="",0,POWER(10,((CU180+'ModelParams Lw'!$Q$4)/10))) +IF(CV180="",0,POWER(10,((CV180+'ModelParams Lw'!$R$4)/10))) +IF(CW180="",0,POWER(10,((CW180+'ModelParams Lw'!$S$4)/10))) +IF(CX180="",0,POWER(10,((CX180+'ModelParams Lw'!$T$4)/10))) +IF(CY180="",0,POWER(10,((CY180+'ModelParams Lw'!$U$4)/10)))+IF(CZ180="",0,POWER(10,((CZ180+'ModelParams Lw'!$V$4)/10))))</f>
        <v>#DIV/0!</v>
      </c>
      <c r="DB180" s="24" t="e">
        <f t="shared" si="82"/>
        <v>#DIV/0!</v>
      </c>
      <c r="DC180" s="24" t="e">
        <f>(CS180-'ModelParams Lw'!$O$10)/'ModelParams Lw'!$O$11</f>
        <v>#DIV/0!</v>
      </c>
      <c r="DD180" s="24" t="e">
        <f>(CT180-'ModelParams Lw'!$P$10)/'ModelParams Lw'!$P$11</f>
        <v>#DIV/0!</v>
      </c>
      <c r="DE180" s="24" t="e">
        <f>(CU180-'ModelParams Lw'!$Q$10)/'ModelParams Lw'!$Q$11</f>
        <v>#DIV/0!</v>
      </c>
      <c r="DF180" s="24" t="e">
        <f>(CV180-'ModelParams Lw'!$R$10)/'ModelParams Lw'!$R$11</f>
        <v>#DIV/0!</v>
      </c>
      <c r="DG180" s="24" t="e">
        <f>(CW180-'ModelParams Lw'!$S$10)/'ModelParams Lw'!$S$11</f>
        <v>#DIV/0!</v>
      </c>
      <c r="DH180" s="24" t="e">
        <f>(CX180-'ModelParams Lw'!$T$10)/'ModelParams Lw'!$T$11</f>
        <v>#DIV/0!</v>
      </c>
      <c r="DI180" s="24" t="e">
        <f>(CY180-'ModelParams Lw'!$U$10)/'ModelParams Lw'!$U$11</f>
        <v>#DIV/0!</v>
      </c>
      <c r="DJ180" s="24" t="e">
        <f>(CZ180-'ModelParams Lw'!$V$10)/'ModelParams Lw'!$V$11</f>
        <v>#DIV/0!</v>
      </c>
    </row>
    <row r="181" spans="1:114">
      <c r="A181" s="12">
        <f>Calcul!B183</f>
        <v>0</v>
      </c>
      <c r="B181" s="12">
        <f t="shared" si="66"/>
        <v>0</v>
      </c>
      <c r="C181" s="12">
        <f>Calcul!C183</f>
        <v>0</v>
      </c>
      <c r="D181" s="12">
        <f>Calcul!D186</f>
        <v>0</v>
      </c>
      <c r="E181" s="12">
        <f t="shared" si="67"/>
        <v>400</v>
      </c>
      <c r="F181" s="12">
        <f t="shared" si="68"/>
        <v>900</v>
      </c>
      <c r="G181" s="12" t="e">
        <f t="shared" si="69"/>
        <v>#DIV/0!</v>
      </c>
      <c r="H181" s="24" t="e">
        <f t="shared" si="70"/>
        <v>#DIV/0!</v>
      </c>
      <c r="I181" s="24">
        <f>'ModelParams Lw'!$B$6*EXP('ModelParams Lw'!$C$6*D181)</f>
        <v>-0.98585217513044054</v>
      </c>
      <c r="J181" s="24">
        <f>'ModelParams Lw'!$B$7*D181^2+'ModelParams Lw'!$C$7*D181+'ModelParams Lw'!$D$7</f>
        <v>-7.1</v>
      </c>
      <c r="K181" s="24">
        <f>'ModelParams Lw'!$B$8*D181^2+'ModelParams Lw'!$C$8*D181+'ModelParams Lw'!$D$8</f>
        <v>46.485999999999997</v>
      </c>
      <c r="L181" s="21" t="e">
        <f t="shared" si="83"/>
        <v>#DIV/0!</v>
      </c>
      <c r="M181" s="21" t="e">
        <f t="shared" si="84"/>
        <v>#DIV/0!</v>
      </c>
      <c r="N181" s="21" t="e">
        <f t="shared" si="84"/>
        <v>#DIV/0!</v>
      </c>
      <c r="O181" s="21" t="e">
        <f t="shared" si="84"/>
        <v>#DIV/0!</v>
      </c>
      <c r="P181" s="21" t="e">
        <f t="shared" si="84"/>
        <v>#DIV/0!</v>
      </c>
      <c r="Q181" s="21" t="e">
        <f t="shared" si="84"/>
        <v>#DIV/0!</v>
      </c>
      <c r="R181" s="21" t="e">
        <f t="shared" si="84"/>
        <v>#DIV/0!</v>
      </c>
      <c r="S181" s="21" t="e">
        <f t="shared" si="84"/>
        <v>#DIV/0!</v>
      </c>
      <c r="T181" s="24" t="e">
        <f>'ModelParams Lw'!$B$3+'ModelParams Lw'!$B$4*LOG10($B181/3600/(PI()/4*($D181/1000)^2))+'ModelParams Lw'!$B$5*LOG10(2*$H181/(1.2*($B181/3600/(PI()/4*($D181/1000)^2))^2))+10*LOG10($D181/1000)+L181</f>
        <v>#DIV/0!</v>
      </c>
      <c r="U181" s="24" t="e">
        <f>'ModelParams Lw'!$B$3+'ModelParams Lw'!$B$4*LOG10($B181/3600/(PI()/4*($D181/1000)^2))+'ModelParams Lw'!$B$5*LOG10(2*$H181/(1.2*($B181/3600/(PI()/4*($D181/1000)^2))^2))+10*LOG10($D181/1000)+M181</f>
        <v>#DIV/0!</v>
      </c>
      <c r="V181" s="24" t="e">
        <f>'ModelParams Lw'!$B$3+'ModelParams Lw'!$B$4*LOG10($B181/3600/(PI()/4*($D181/1000)^2))+'ModelParams Lw'!$B$5*LOG10(2*$H181/(1.2*($B181/3600/(PI()/4*($D181/1000)^2))^2))+10*LOG10($D181/1000)+N181</f>
        <v>#DIV/0!</v>
      </c>
      <c r="W181" s="24" t="e">
        <f>'ModelParams Lw'!$B$3+'ModelParams Lw'!$B$4*LOG10($B181/3600/(PI()/4*($D181/1000)^2))+'ModelParams Lw'!$B$5*LOG10(2*$H181/(1.2*($B181/3600/(PI()/4*($D181/1000)^2))^2))+10*LOG10($D181/1000)+O181</f>
        <v>#DIV/0!</v>
      </c>
      <c r="X181" s="24" t="e">
        <f>'ModelParams Lw'!$B$3+'ModelParams Lw'!$B$4*LOG10($B181/3600/(PI()/4*($D181/1000)^2))+'ModelParams Lw'!$B$5*LOG10(2*$H181/(1.2*($B181/3600/(PI()/4*($D181/1000)^2))^2))+10*LOG10($D181/1000)+P181</f>
        <v>#DIV/0!</v>
      </c>
      <c r="Y181" s="24" t="e">
        <f>'ModelParams Lw'!$B$3+'ModelParams Lw'!$B$4*LOG10($B181/3600/(PI()/4*($D181/1000)^2))+'ModelParams Lw'!$B$5*LOG10(2*$H181/(1.2*($B181/3600/(PI()/4*($D181/1000)^2))^2))+10*LOG10($D181/1000)+Q181</f>
        <v>#DIV/0!</v>
      </c>
      <c r="Z181" s="24" t="e">
        <f>'ModelParams Lw'!$B$3+'ModelParams Lw'!$B$4*LOG10($B181/3600/(PI()/4*($D181/1000)^2))+'ModelParams Lw'!$B$5*LOG10(2*$H181/(1.2*($B181/3600/(PI()/4*($D181/1000)^2))^2))+10*LOG10($D181/1000)+R181</f>
        <v>#DIV/0!</v>
      </c>
      <c r="AA181" s="24" t="e">
        <f>'ModelParams Lw'!$B$3+'ModelParams Lw'!$B$4*LOG10($B181/3600/(PI()/4*($D181/1000)^2))+'ModelParams Lw'!$B$5*LOG10(2*$H181/(1.2*($B181/3600/(PI()/4*($D181/1000)^2))^2))+10*LOG10($D181/1000)+S181</f>
        <v>#DIV/0!</v>
      </c>
      <c r="AB181" s="24" t="e">
        <f>10*LOG10(IF(T181="",0,POWER(10,((T181+'ModelParams Lw'!$O$4)/10))) +IF(U181="",0,POWER(10,((U181+'ModelParams Lw'!$P$4)/10))) +IF(V181="",0,POWER(10,((V181+'ModelParams Lw'!$Q$4)/10))) +IF(W181="",0,POWER(10,((W181+'ModelParams Lw'!$R$4)/10))) +IF(X181="",0,POWER(10,((X181+'ModelParams Lw'!$S$4)/10))) +IF(Y181="",0,POWER(10,((Y181+'ModelParams Lw'!$T$4)/10))) +IF(Z181="",0,POWER(10,((Z181+'ModelParams Lw'!$U$4)/10)))+IF(AA181="",0,POWER(10,((AA181+'ModelParams Lw'!$V$4)/10))))</f>
        <v>#DIV/0!</v>
      </c>
      <c r="AC181" s="24" t="e">
        <f t="shared" si="71"/>
        <v>#DIV/0!</v>
      </c>
      <c r="AD181" s="24" t="e">
        <f>(T181-'ModelParams Lw'!O$10)/'ModelParams Lw'!O$11</f>
        <v>#DIV/0!</v>
      </c>
      <c r="AE181" s="24" t="e">
        <f>(U181-'ModelParams Lw'!P$10)/'ModelParams Lw'!P$11</f>
        <v>#DIV/0!</v>
      </c>
      <c r="AF181" s="24" t="e">
        <f>(V181-'ModelParams Lw'!Q$10)/'ModelParams Lw'!Q$11</f>
        <v>#DIV/0!</v>
      </c>
      <c r="AG181" s="24" t="e">
        <f>(W181-'ModelParams Lw'!R$10)/'ModelParams Lw'!R$11</f>
        <v>#DIV/0!</v>
      </c>
      <c r="AH181" s="24" t="e">
        <f>(X181-'ModelParams Lw'!S$10)/'ModelParams Lw'!S$11</f>
        <v>#DIV/0!</v>
      </c>
      <c r="AI181" s="24" t="e">
        <f>(Y181-'ModelParams Lw'!T$10)/'ModelParams Lw'!T$11</f>
        <v>#DIV/0!</v>
      </c>
      <c r="AJ181" s="24" t="e">
        <f>(Z181-'ModelParams Lw'!U$10)/'ModelParams Lw'!U$11</f>
        <v>#DIV/0!</v>
      </c>
      <c r="AK181" s="24" t="e">
        <f>(AA181-'ModelParams Lw'!V$10)/'ModelParams Lw'!V$11</f>
        <v>#DIV/0!</v>
      </c>
      <c r="AL181" s="24" t="e">
        <f t="shared" si="72"/>
        <v>#DIV/0!</v>
      </c>
      <c r="AM181" s="24" t="e">
        <f>LOOKUP($G181,SilencerParams!$E$3:$E$98,SilencerParams!K$3:K$98)</f>
        <v>#DIV/0!</v>
      </c>
      <c r="AN181" s="24" t="e">
        <f>LOOKUP($G181,SilencerParams!$E$3:$E$98,SilencerParams!L$3:L$98)</f>
        <v>#DIV/0!</v>
      </c>
      <c r="AO181" s="24" t="e">
        <f>LOOKUP($G181,SilencerParams!$E$3:$E$98,SilencerParams!M$3:M$98)</f>
        <v>#DIV/0!</v>
      </c>
      <c r="AP181" s="24" t="e">
        <f>LOOKUP($G181,SilencerParams!$E$3:$E$98,SilencerParams!N$3:N$98)</f>
        <v>#DIV/0!</v>
      </c>
      <c r="AQ181" s="24" t="e">
        <f>LOOKUP($G181,SilencerParams!$E$3:$E$98,SilencerParams!O$3:O$98)</f>
        <v>#DIV/0!</v>
      </c>
      <c r="AR181" s="24" t="e">
        <f>LOOKUP($G181,SilencerParams!$E$3:$E$98,SilencerParams!P$3:P$98)</f>
        <v>#DIV/0!</v>
      </c>
      <c r="AS181" s="24" t="e">
        <f>LOOKUP($G181,SilencerParams!$E$3:$E$98,SilencerParams!Q$3:Q$98)</f>
        <v>#DIV/0!</v>
      </c>
      <c r="AT181" s="24" t="e">
        <f>LOOKUP($G181,SilencerParams!$E$3:$E$98,SilencerParams!R$3:R$98)</f>
        <v>#DIV/0!</v>
      </c>
      <c r="AU181" s="151" t="e">
        <f>LOOKUP($G181,SilencerParams!$E$3:$E$98,SilencerParams!S$3:S$98)</f>
        <v>#DIV/0!</v>
      </c>
      <c r="AV181" s="151" t="e">
        <f>LOOKUP($G181,SilencerParams!$E$3:$E$98,SilencerParams!T$3:T$98)</f>
        <v>#DIV/0!</v>
      </c>
      <c r="AW181" s="151" t="e">
        <f>LOOKUP($G181,SilencerParams!$E$3:$E$98,SilencerParams!U$3:U$98)</f>
        <v>#DIV/0!</v>
      </c>
      <c r="AX181" s="151" t="e">
        <f>LOOKUP($G181,SilencerParams!$E$3:$E$98,SilencerParams!V$3:V$98)</f>
        <v>#DIV/0!</v>
      </c>
      <c r="AY181" s="151" t="e">
        <f>LOOKUP($G181,SilencerParams!$E$3:$E$98,SilencerParams!W$3:W$98)</f>
        <v>#DIV/0!</v>
      </c>
      <c r="AZ181" s="151" t="e">
        <f>LOOKUP($G181,SilencerParams!$E$3:$E$98,SilencerParams!X$3:X$98)</f>
        <v>#DIV/0!</v>
      </c>
      <c r="BA181" s="151" t="e">
        <f>LOOKUP($G181,SilencerParams!$E$3:$E$98,SilencerParams!Y$3:Y$98)</f>
        <v>#DIV/0!</v>
      </c>
      <c r="BB181" s="151" t="e">
        <f>LOOKUP($G181,SilencerParams!$E$3:$E$98,SilencerParams!Z$3:Z$98)</f>
        <v>#DIV/0!</v>
      </c>
      <c r="BC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S$3:S$98)</f>
        <v>#DIV/0!</v>
      </c>
      <c r="BD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T$3:T$98)</f>
        <v>#DIV/0!</v>
      </c>
      <c r="BE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U$3:U$98)</f>
        <v>#DIV/0!</v>
      </c>
      <c r="BF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V$3:V$98)</f>
        <v>#DIV/0!</v>
      </c>
      <c r="BG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W$3:W$98)</f>
        <v>#DIV/0!</v>
      </c>
      <c r="BH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X$3:X$98)</f>
        <v>#DIV/0!</v>
      </c>
      <c r="BI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Y$3:Y$98)</f>
        <v>#DIV/0!</v>
      </c>
      <c r="BJ181" s="151" t="e">
        <f>LOOKUP(IF(MROUND($AL181,2)&lt;=$AL181,CONCATENATE($D181,IF($F181&gt;=1000,$F181,CONCATENATE(0,$F181)),CONCATENATE(0,MROUND($AL181,2)+2)),CONCATENATE($D181,IF($F181&gt;=1000,$F181,CONCATENATE(0,$F181)),CONCATENATE(0,MROUND($AL181,2)-2))),SilencerParams!$E$3:$E$98,SilencerParams!Z$3:Z$98)</f>
        <v>#DIV/0!</v>
      </c>
      <c r="BK181" s="151" t="e">
        <f>IF($AL181&lt;2,LOOKUP(CONCATENATE($D181,IF($E181&gt;=1000,$E181,CONCATENATE(0,$E181)),"02"),SilencerParams!$E$3:$E$98,SilencerParams!S$3:S$98)/(LOG10(2)-LOG10(0.0001))*(LOG10($AL181)-LOG10(0.0001)),(BC181-AU181)/(LOG10(IF(MROUND($AL181,2)&lt;=$AL181,MROUND($AL181,2)+2,MROUND($AL181,2)-2))-LOG10(MROUND($AL181,2)))*(LOG10($AL181)-LOG10(MROUND($AL181,2)))+AU181)</f>
        <v>#DIV/0!</v>
      </c>
      <c r="BL181" s="151" t="e">
        <f>IF($AL181&lt;2,LOOKUP(CONCATENATE($D181,IF($E181&gt;=1000,$E181,CONCATENATE(0,$E181)),"02"),SilencerParams!$E$3:$E$98,SilencerParams!T$3:T$98)/(LOG10(2)-LOG10(0.0001))*(LOG10($AL181)-LOG10(0.0001)),(BD181-AV181)/(LOG10(IF(MROUND($AL181,2)&lt;=$AL181,MROUND($AL181,2)+2,MROUND($AL181,2)-2))-LOG10(MROUND($AL181,2)))*(LOG10($AL181)-LOG10(MROUND($AL181,2)))+AV181)</f>
        <v>#DIV/0!</v>
      </c>
      <c r="BM181" s="151" t="e">
        <f>IF($AL181&lt;2,LOOKUP(CONCATENATE($D181,IF($E181&gt;=1000,$E181,CONCATENATE(0,$E181)),"02"),SilencerParams!$E$3:$E$98,SilencerParams!U$3:U$98)/(LOG10(2)-LOG10(0.0001))*(LOG10($AL181)-LOG10(0.0001)),(BE181-AW181)/(LOG10(IF(MROUND($AL181,2)&lt;=$AL181,MROUND($AL181,2)+2,MROUND($AL181,2)-2))-LOG10(MROUND($AL181,2)))*(LOG10($AL181)-LOG10(MROUND($AL181,2)))+AW181)</f>
        <v>#DIV/0!</v>
      </c>
      <c r="BN181" s="151" t="e">
        <f>IF($AL181&lt;2,LOOKUP(CONCATENATE($D181,IF($E181&gt;=1000,$E181,CONCATENATE(0,$E181)),"02"),SilencerParams!$E$3:$E$98,SilencerParams!V$3:V$98)/(LOG10(2)-LOG10(0.0001))*(LOG10($AL181)-LOG10(0.0001)),(BF181-AX181)/(LOG10(IF(MROUND($AL181,2)&lt;=$AL181,MROUND($AL181,2)+2,MROUND($AL181,2)-2))-LOG10(MROUND($AL181,2)))*(LOG10($AL181)-LOG10(MROUND($AL181,2)))+AX181)</f>
        <v>#DIV/0!</v>
      </c>
      <c r="BO181" s="151" t="e">
        <f>IF($AL181&lt;2,LOOKUP(CONCATENATE($D181,IF($E181&gt;=1000,$E181,CONCATENATE(0,$E181)),"02"),SilencerParams!$E$3:$E$98,SilencerParams!W$3:W$98)/(LOG10(2)-LOG10(0.0001))*(LOG10($AL181)-LOG10(0.0001)),(BG181-AY181)/(LOG10(IF(MROUND($AL181,2)&lt;=$AL181,MROUND($AL181,2)+2,MROUND($AL181,2)-2))-LOG10(MROUND($AL181,2)))*(LOG10($AL181)-LOG10(MROUND($AL181,2)))+AY181)</f>
        <v>#DIV/0!</v>
      </c>
      <c r="BP181" s="151" t="e">
        <f>IF($AL181&lt;2,LOOKUP(CONCATENATE($D181,IF($E181&gt;=1000,$E181,CONCATENATE(0,$E181)),"02"),SilencerParams!$E$3:$E$98,SilencerParams!X$3:X$98)/(LOG10(2)-LOG10(0.0001))*(LOG10($AL181)-LOG10(0.0001)),(BH181-AZ181)/(LOG10(IF(MROUND($AL181,2)&lt;=$AL181,MROUND($AL181,2)+2,MROUND($AL181,2)-2))-LOG10(MROUND($AL181,2)))*(LOG10($AL181)-LOG10(MROUND($AL181,2)))+AZ181)</f>
        <v>#DIV/0!</v>
      </c>
      <c r="BQ181" s="151" t="e">
        <f>IF($AL181&lt;2,LOOKUP(CONCATENATE($D181,IF($E181&gt;=1000,$E181,CONCATENATE(0,$E181)),"02"),SilencerParams!$E$3:$E$98,SilencerParams!Y$3:Y$98)/(LOG10(2)-LOG10(0.0001))*(LOG10($AL181)-LOG10(0.0001)),(BI181-BA181)/(LOG10(IF(MROUND($AL181,2)&lt;=$AL181,MROUND($AL181,2)+2,MROUND($AL181,2)-2))-LOG10(MROUND($AL181,2)))*(LOG10($AL181)-LOG10(MROUND($AL181,2)))+BA181)</f>
        <v>#DIV/0!</v>
      </c>
      <c r="BR181" s="151" t="e">
        <f>IF($AL181&lt;2,LOOKUP(CONCATENATE($D181,IF($E181&gt;=1000,$E181,CONCATENATE(0,$E181)),"02"),SilencerParams!$E$3:$E$98,SilencerParams!Z$3:Z$98)/(LOG10(2)-LOG10(0.0001))*(LOG10($AL181)-LOG10(0.0001)),(BJ181-BB181)/(LOG10(IF(MROUND($AL181,2)&lt;=$AL181,MROUND($AL181,2)+2,MROUND($AL181,2)-2))-LOG10(MROUND($AL181,2)))*(LOG10($AL181)-LOG10(MROUND($AL181,2)))+BB181)</f>
        <v>#DIV/0!</v>
      </c>
      <c r="BS181" s="24" t="e">
        <f t="shared" si="73"/>
        <v>#DIV/0!</v>
      </c>
      <c r="BT181" s="24" t="e">
        <f t="shared" si="74"/>
        <v>#DIV/0!</v>
      </c>
      <c r="BU181" s="24" t="e">
        <f t="shared" si="75"/>
        <v>#DIV/0!</v>
      </c>
      <c r="BV181" s="24" t="e">
        <f t="shared" si="76"/>
        <v>#DIV/0!</v>
      </c>
      <c r="BW181" s="24" t="e">
        <f t="shared" si="77"/>
        <v>#DIV/0!</v>
      </c>
      <c r="BX181" s="24" t="e">
        <f t="shared" si="78"/>
        <v>#DIV/0!</v>
      </c>
      <c r="BY181" s="24" t="e">
        <f t="shared" si="79"/>
        <v>#DIV/0!</v>
      </c>
      <c r="BZ181" s="24" t="e">
        <f t="shared" si="80"/>
        <v>#DIV/0!</v>
      </c>
      <c r="CA181" s="24" t="e">
        <f>10*LOG10(IF(BS181="",0,POWER(10,((BS181+'ModelParams Lw'!$O$4)/10))) +IF(BT181="",0,POWER(10,((BT181+'ModelParams Lw'!$P$4)/10))) +IF(BU181="",0,POWER(10,((BU181+'ModelParams Lw'!$Q$4)/10))) +IF(BV181="",0,POWER(10,((BV181+'ModelParams Lw'!$R$4)/10))) +IF(BW181="",0,POWER(10,((BW181+'ModelParams Lw'!$S$4)/10))) +IF(BX181="",0,POWER(10,((BX181+'ModelParams Lw'!$T$4)/10))) +IF(BY181="",0,POWER(10,((BY181+'ModelParams Lw'!$U$4)/10)))+IF(BZ181="",0,POWER(10,((BZ181+'ModelParams Lw'!$V$4)/10))))</f>
        <v>#DIV/0!</v>
      </c>
      <c r="CB181" s="24" t="e">
        <f t="shared" si="81"/>
        <v>#DIV/0!</v>
      </c>
      <c r="CC181" s="24" t="e">
        <f>(BS181-'ModelParams Lw'!O$10)/'ModelParams Lw'!O$11</f>
        <v>#DIV/0!</v>
      </c>
      <c r="CD181" s="24" t="e">
        <f>(BT181-'ModelParams Lw'!P$10)/'ModelParams Lw'!P$11</f>
        <v>#DIV/0!</v>
      </c>
      <c r="CE181" s="24" t="e">
        <f>(BU181-'ModelParams Lw'!Q$10)/'ModelParams Lw'!Q$11</f>
        <v>#DIV/0!</v>
      </c>
      <c r="CF181" s="24" t="e">
        <f>(BV181-'ModelParams Lw'!R$10)/'ModelParams Lw'!R$11</f>
        <v>#DIV/0!</v>
      </c>
      <c r="CG181" s="24" t="e">
        <f>(BW181-'ModelParams Lw'!S$10)/'ModelParams Lw'!S$11</f>
        <v>#DIV/0!</v>
      </c>
      <c r="CH181" s="24" t="e">
        <f>(BX181-'ModelParams Lw'!T$10)/'ModelParams Lw'!T$11</f>
        <v>#DIV/0!</v>
      </c>
      <c r="CI181" s="24" t="e">
        <f>(BY181-'ModelParams Lw'!U$10)/'ModelParams Lw'!U$11</f>
        <v>#DIV/0!</v>
      </c>
      <c r="CJ181" s="24" t="e">
        <f>(BZ181-'ModelParams Lw'!V$10)/'ModelParams Lw'!V$11</f>
        <v>#DIV/0!</v>
      </c>
      <c r="CK181" s="24">
        <f>IF(Calcul!$E186="SW",'ModelParams Lw'!C$18+'ModelParams Lw'!C$19*LOG(CK$3)+'ModelParams Lw'!C$20*(PI()/4*($D181/1000)^2),IF('ModelParams Lw'!C$21+'ModelParams Lw'!C$22*LOG(CK$3)+'ModelParams Lw'!C$23*(PI()/4*($D181/1000)^2)&lt;'ModelParams Lw'!C$18+'ModelParams Lw'!C$19*LOG(CK$3)+'ModelParams Lw'!C$20*(PI()/4*($D181/1000)^2),'ModelParams Lw'!C$18+'ModelParams Lw'!C$19*LOG(CK$3)+'ModelParams Lw'!C$20*(PI()/4*($D181/1000)^2),'ModelParams Lw'!C$21+'ModelParams Lw'!C$22*LOG(CK$3)+'ModelParams Lw'!C$23*(PI()/4*($D181/1000)^2)))</f>
        <v>31.246735224896717</v>
      </c>
      <c r="CL181" s="24">
        <f>IF(Calcul!$E186="SW",'ModelParams Lw'!D$18+'ModelParams Lw'!D$19*LOG(CL$3)+'ModelParams Lw'!D$20*(PI()/4*($D181/1000)^2),IF('ModelParams Lw'!D$21+'ModelParams Lw'!D$22*LOG(CL$3)+'ModelParams Lw'!D$23*(PI()/4*($D181/1000)^2)&lt;'ModelParams Lw'!D$18+'ModelParams Lw'!D$19*LOG(CL$3)+'ModelParams Lw'!D$20*(PI()/4*($D181/1000)^2),'ModelParams Lw'!D$18+'ModelParams Lw'!D$19*LOG(CL$3)+'ModelParams Lw'!D$20*(PI()/4*($D181/1000)^2),'ModelParams Lw'!D$21+'ModelParams Lw'!D$22*LOG(CL$3)+'ModelParams Lw'!D$23*(PI()/4*($D181/1000)^2)))</f>
        <v>39.203910379364636</v>
      </c>
      <c r="CM181" s="24">
        <f>IF(Calcul!$E186="SW",'ModelParams Lw'!E$18+'ModelParams Lw'!E$19*LOG(CM$3)+'ModelParams Lw'!E$20*(PI()/4*($D181/1000)^2),IF('ModelParams Lw'!E$21+'ModelParams Lw'!E$22*LOG(CM$3)+'ModelParams Lw'!E$23*(PI()/4*($D181/1000)^2)&lt;'ModelParams Lw'!E$18+'ModelParams Lw'!E$19*LOG(CM$3)+'ModelParams Lw'!E$20*(PI()/4*($D181/1000)^2),'ModelParams Lw'!E$18+'ModelParams Lw'!E$19*LOG(CM$3)+'ModelParams Lw'!E$20*(PI()/4*($D181/1000)^2),'ModelParams Lw'!E$21+'ModelParams Lw'!E$22*LOG(CM$3)+'ModelParams Lw'!E$23*(PI()/4*($D181/1000)^2)))</f>
        <v>38.761096154158118</v>
      </c>
      <c r="CN181" s="24">
        <f>IF(Calcul!$E186="SW",'ModelParams Lw'!F$18+'ModelParams Lw'!F$19*LOG(CN$3)+'ModelParams Lw'!F$20*(PI()/4*($D181/1000)^2),IF('ModelParams Lw'!F$21+'ModelParams Lw'!F$22*LOG(CN$3)+'ModelParams Lw'!F$23*(PI()/4*($D181/1000)^2)&lt;'ModelParams Lw'!F$18+'ModelParams Lw'!F$19*LOG(CN$3)+'ModelParams Lw'!F$20*(PI()/4*($D181/1000)^2),'ModelParams Lw'!F$18+'ModelParams Lw'!F$19*LOG(CN$3)+'ModelParams Lw'!F$20*(PI()/4*($D181/1000)^2),'ModelParams Lw'!F$21+'ModelParams Lw'!F$22*LOG(CN$3)+'ModelParams Lw'!F$23*(PI()/4*($D181/1000)^2)))</f>
        <v>42.457901012674256</v>
      </c>
      <c r="CO181" s="24">
        <f>IF(Calcul!$E186="SW",'ModelParams Lw'!G$18+'ModelParams Lw'!G$19*LOG(CO$3)+'ModelParams Lw'!G$20*(PI()/4*($D181/1000)^2),IF('ModelParams Lw'!G$21+'ModelParams Lw'!G$22*LOG(CO$3)+'ModelParams Lw'!G$23*(PI()/4*($D181/1000)^2)&lt;'ModelParams Lw'!G$18+'ModelParams Lw'!G$19*LOG(CO$3)+'ModelParams Lw'!G$20*(PI()/4*($D181/1000)^2),'ModelParams Lw'!G$18+'ModelParams Lw'!G$19*LOG(CO$3)+'ModelParams Lw'!G$20*(PI()/4*($D181/1000)^2),'ModelParams Lw'!G$21+'ModelParams Lw'!G$22*LOG(CO$3)+'ModelParams Lw'!G$23*(PI()/4*($D181/1000)^2)))</f>
        <v>39.983812335865188</v>
      </c>
      <c r="CP181" s="24">
        <f>IF(Calcul!$E186="SW",'ModelParams Lw'!H$18+'ModelParams Lw'!H$19*LOG(CP$3)+'ModelParams Lw'!H$20*(PI()/4*($D181/1000)^2),IF('ModelParams Lw'!H$21+'ModelParams Lw'!H$22*LOG(CP$3)+'ModelParams Lw'!H$23*(PI()/4*($D181/1000)^2)&lt;'ModelParams Lw'!H$18+'ModelParams Lw'!H$19*LOG(CP$3)+'ModelParams Lw'!H$20*(PI()/4*($D181/1000)^2),'ModelParams Lw'!H$18+'ModelParams Lw'!H$19*LOG(CP$3)+'ModelParams Lw'!H$20*(PI()/4*($D181/1000)^2),'ModelParams Lw'!H$21+'ModelParams Lw'!H$22*LOG(CP$3)+'ModelParams Lw'!H$23*(PI()/4*($D181/1000)^2)))</f>
        <v>40.306137042572608</v>
      </c>
      <c r="CQ181" s="24">
        <f>IF(Calcul!$E186="SW",'ModelParams Lw'!I$18+'ModelParams Lw'!I$19*LOG(CQ$3)+'ModelParams Lw'!I$20*(PI()/4*($D181/1000)^2),IF('ModelParams Lw'!I$21+'ModelParams Lw'!I$22*LOG(CQ$3)+'ModelParams Lw'!I$23*(PI()/4*($D181/1000)^2)&lt;'ModelParams Lw'!I$18+'ModelParams Lw'!I$19*LOG(CQ$3)+'ModelParams Lw'!I$20*(PI()/4*($D181/1000)^2),'ModelParams Lw'!I$18+'ModelParams Lw'!I$19*LOG(CQ$3)+'ModelParams Lw'!I$20*(PI()/4*($D181/1000)^2),'ModelParams Lw'!I$21+'ModelParams Lw'!I$22*LOG(CQ$3)+'ModelParams Lw'!I$23*(PI()/4*($D181/1000)^2)))</f>
        <v>35.604370798776131</v>
      </c>
      <c r="CR181" s="24">
        <f>IF(Calcul!$E186="SW",'ModelParams Lw'!J$18+'ModelParams Lw'!J$19*LOG(CR$3)+'ModelParams Lw'!J$20*(PI()/4*($D181/1000)^2),IF('ModelParams Lw'!J$21+'ModelParams Lw'!J$22*LOG(CR$3)+'ModelParams Lw'!J$23*(PI()/4*($D181/1000)^2)&lt;'ModelParams Lw'!J$18+'ModelParams Lw'!J$19*LOG(CR$3)+'ModelParams Lw'!J$20*(PI()/4*($D181/1000)^2),'ModelParams Lw'!J$18+'ModelParams Lw'!J$19*LOG(CR$3)+'ModelParams Lw'!J$20*(PI()/4*($D181/1000)^2),'ModelParams Lw'!J$21+'ModelParams Lw'!J$22*LOG(CR$3)+'ModelParams Lw'!J$23*(PI()/4*($D181/1000)^2)))</f>
        <v>26.405199060578074</v>
      </c>
      <c r="CS181" s="24" t="e">
        <f t="shared" si="58"/>
        <v>#DIV/0!</v>
      </c>
      <c r="CT181" s="24" t="e">
        <f t="shared" si="59"/>
        <v>#DIV/0!</v>
      </c>
      <c r="CU181" s="24" t="e">
        <f t="shared" si="60"/>
        <v>#DIV/0!</v>
      </c>
      <c r="CV181" s="24" t="e">
        <f t="shared" si="61"/>
        <v>#DIV/0!</v>
      </c>
      <c r="CW181" s="24" t="e">
        <f t="shared" si="62"/>
        <v>#DIV/0!</v>
      </c>
      <c r="CX181" s="24" t="e">
        <f t="shared" si="63"/>
        <v>#DIV/0!</v>
      </c>
      <c r="CY181" s="24" t="e">
        <f t="shared" si="64"/>
        <v>#DIV/0!</v>
      </c>
      <c r="CZ181" s="24" t="e">
        <f t="shared" si="65"/>
        <v>#DIV/0!</v>
      </c>
      <c r="DA181" s="24" t="e">
        <f>10*LOG10(IF(CS181="",0,POWER(10,((CS181+'ModelParams Lw'!$O$4)/10))) +IF(CT181="",0,POWER(10,((CT181+'ModelParams Lw'!$P$4)/10))) +IF(CU181="",0,POWER(10,((CU181+'ModelParams Lw'!$Q$4)/10))) +IF(CV181="",0,POWER(10,((CV181+'ModelParams Lw'!$R$4)/10))) +IF(CW181="",0,POWER(10,((CW181+'ModelParams Lw'!$S$4)/10))) +IF(CX181="",0,POWER(10,((CX181+'ModelParams Lw'!$T$4)/10))) +IF(CY181="",0,POWER(10,((CY181+'ModelParams Lw'!$U$4)/10)))+IF(CZ181="",0,POWER(10,((CZ181+'ModelParams Lw'!$V$4)/10))))</f>
        <v>#DIV/0!</v>
      </c>
      <c r="DB181" s="24" t="e">
        <f t="shared" si="82"/>
        <v>#DIV/0!</v>
      </c>
      <c r="DC181" s="24" t="e">
        <f>(CS181-'ModelParams Lw'!$O$10)/'ModelParams Lw'!$O$11</f>
        <v>#DIV/0!</v>
      </c>
      <c r="DD181" s="24" t="e">
        <f>(CT181-'ModelParams Lw'!$P$10)/'ModelParams Lw'!$P$11</f>
        <v>#DIV/0!</v>
      </c>
      <c r="DE181" s="24" t="e">
        <f>(CU181-'ModelParams Lw'!$Q$10)/'ModelParams Lw'!$Q$11</f>
        <v>#DIV/0!</v>
      </c>
      <c r="DF181" s="24" t="e">
        <f>(CV181-'ModelParams Lw'!$R$10)/'ModelParams Lw'!$R$11</f>
        <v>#DIV/0!</v>
      </c>
      <c r="DG181" s="24" t="e">
        <f>(CW181-'ModelParams Lw'!$S$10)/'ModelParams Lw'!$S$11</f>
        <v>#DIV/0!</v>
      </c>
      <c r="DH181" s="24" t="e">
        <f>(CX181-'ModelParams Lw'!$T$10)/'ModelParams Lw'!$T$11</f>
        <v>#DIV/0!</v>
      </c>
      <c r="DI181" s="24" t="e">
        <f>(CY181-'ModelParams Lw'!$U$10)/'ModelParams Lw'!$U$11</f>
        <v>#DIV/0!</v>
      </c>
      <c r="DJ181" s="24" t="e">
        <f>(CZ181-'ModelParams Lw'!$V$10)/'ModelParams Lw'!$V$11</f>
        <v>#DIV/0!</v>
      </c>
    </row>
    <row r="182" spans="1:114">
      <c r="A182" s="12">
        <f>Calcul!B184</f>
        <v>0</v>
      </c>
      <c r="B182" s="12">
        <f t="shared" si="66"/>
        <v>0</v>
      </c>
      <c r="C182" s="12">
        <f>Calcul!C184</f>
        <v>0</v>
      </c>
      <c r="D182" s="12">
        <f>Calcul!D187</f>
        <v>0</v>
      </c>
      <c r="E182" s="12">
        <f t="shared" si="67"/>
        <v>400</v>
      </c>
      <c r="F182" s="12">
        <f t="shared" si="68"/>
        <v>900</v>
      </c>
      <c r="G182" s="12" t="e">
        <f t="shared" si="69"/>
        <v>#DIV/0!</v>
      </c>
      <c r="H182" s="24" t="e">
        <f t="shared" si="70"/>
        <v>#DIV/0!</v>
      </c>
      <c r="I182" s="24">
        <f>'ModelParams Lw'!$B$6*EXP('ModelParams Lw'!$C$6*D182)</f>
        <v>-0.98585217513044054</v>
      </c>
      <c r="J182" s="24">
        <f>'ModelParams Lw'!$B$7*D182^2+'ModelParams Lw'!$C$7*D182+'ModelParams Lw'!$D$7</f>
        <v>-7.1</v>
      </c>
      <c r="K182" s="24">
        <f>'ModelParams Lw'!$B$8*D182^2+'ModelParams Lw'!$C$8*D182+'ModelParams Lw'!$D$8</f>
        <v>46.485999999999997</v>
      </c>
      <c r="L182" s="21" t="e">
        <f t="shared" si="83"/>
        <v>#DIV/0!</v>
      </c>
      <c r="M182" s="21" t="e">
        <f t="shared" si="84"/>
        <v>#DIV/0!</v>
      </c>
      <c r="N182" s="21" t="e">
        <f t="shared" si="84"/>
        <v>#DIV/0!</v>
      </c>
      <c r="O182" s="21" t="e">
        <f t="shared" si="84"/>
        <v>#DIV/0!</v>
      </c>
      <c r="P182" s="21" t="e">
        <f t="shared" si="84"/>
        <v>#DIV/0!</v>
      </c>
      <c r="Q182" s="21" t="e">
        <f t="shared" si="84"/>
        <v>#DIV/0!</v>
      </c>
      <c r="R182" s="21" t="e">
        <f t="shared" si="84"/>
        <v>#DIV/0!</v>
      </c>
      <c r="S182" s="21" t="e">
        <f t="shared" si="84"/>
        <v>#DIV/0!</v>
      </c>
      <c r="T182" s="24" t="e">
        <f>'ModelParams Lw'!$B$3+'ModelParams Lw'!$B$4*LOG10($B182/3600/(PI()/4*($D182/1000)^2))+'ModelParams Lw'!$B$5*LOG10(2*$H182/(1.2*($B182/3600/(PI()/4*($D182/1000)^2))^2))+10*LOG10($D182/1000)+L182</f>
        <v>#DIV/0!</v>
      </c>
      <c r="U182" s="24" t="e">
        <f>'ModelParams Lw'!$B$3+'ModelParams Lw'!$B$4*LOG10($B182/3600/(PI()/4*($D182/1000)^2))+'ModelParams Lw'!$B$5*LOG10(2*$H182/(1.2*($B182/3600/(PI()/4*($D182/1000)^2))^2))+10*LOG10($D182/1000)+M182</f>
        <v>#DIV/0!</v>
      </c>
      <c r="V182" s="24" t="e">
        <f>'ModelParams Lw'!$B$3+'ModelParams Lw'!$B$4*LOG10($B182/3600/(PI()/4*($D182/1000)^2))+'ModelParams Lw'!$B$5*LOG10(2*$H182/(1.2*($B182/3600/(PI()/4*($D182/1000)^2))^2))+10*LOG10($D182/1000)+N182</f>
        <v>#DIV/0!</v>
      </c>
      <c r="W182" s="24" t="e">
        <f>'ModelParams Lw'!$B$3+'ModelParams Lw'!$B$4*LOG10($B182/3600/(PI()/4*($D182/1000)^2))+'ModelParams Lw'!$B$5*LOG10(2*$H182/(1.2*($B182/3600/(PI()/4*($D182/1000)^2))^2))+10*LOG10($D182/1000)+O182</f>
        <v>#DIV/0!</v>
      </c>
      <c r="X182" s="24" t="e">
        <f>'ModelParams Lw'!$B$3+'ModelParams Lw'!$B$4*LOG10($B182/3600/(PI()/4*($D182/1000)^2))+'ModelParams Lw'!$B$5*LOG10(2*$H182/(1.2*($B182/3600/(PI()/4*($D182/1000)^2))^2))+10*LOG10($D182/1000)+P182</f>
        <v>#DIV/0!</v>
      </c>
      <c r="Y182" s="24" t="e">
        <f>'ModelParams Lw'!$B$3+'ModelParams Lw'!$B$4*LOG10($B182/3600/(PI()/4*($D182/1000)^2))+'ModelParams Lw'!$B$5*LOG10(2*$H182/(1.2*($B182/3600/(PI()/4*($D182/1000)^2))^2))+10*LOG10($D182/1000)+Q182</f>
        <v>#DIV/0!</v>
      </c>
      <c r="Z182" s="24" t="e">
        <f>'ModelParams Lw'!$B$3+'ModelParams Lw'!$B$4*LOG10($B182/3600/(PI()/4*($D182/1000)^2))+'ModelParams Lw'!$B$5*LOG10(2*$H182/(1.2*($B182/3600/(PI()/4*($D182/1000)^2))^2))+10*LOG10($D182/1000)+R182</f>
        <v>#DIV/0!</v>
      </c>
      <c r="AA182" s="24" t="e">
        <f>'ModelParams Lw'!$B$3+'ModelParams Lw'!$B$4*LOG10($B182/3600/(PI()/4*($D182/1000)^2))+'ModelParams Lw'!$B$5*LOG10(2*$H182/(1.2*($B182/3600/(PI()/4*($D182/1000)^2))^2))+10*LOG10($D182/1000)+S182</f>
        <v>#DIV/0!</v>
      </c>
      <c r="AB182" s="24" t="e">
        <f>10*LOG10(IF(T182="",0,POWER(10,((T182+'ModelParams Lw'!$O$4)/10))) +IF(U182="",0,POWER(10,((U182+'ModelParams Lw'!$P$4)/10))) +IF(V182="",0,POWER(10,((V182+'ModelParams Lw'!$Q$4)/10))) +IF(W182="",0,POWER(10,((W182+'ModelParams Lw'!$R$4)/10))) +IF(X182="",0,POWER(10,((X182+'ModelParams Lw'!$S$4)/10))) +IF(Y182="",0,POWER(10,((Y182+'ModelParams Lw'!$T$4)/10))) +IF(Z182="",0,POWER(10,((Z182+'ModelParams Lw'!$U$4)/10)))+IF(AA182="",0,POWER(10,((AA182+'ModelParams Lw'!$V$4)/10))))</f>
        <v>#DIV/0!</v>
      </c>
      <c r="AC182" s="24" t="e">
        <f t="shared" si="71"/>
        <v>#DIV/0!</v>
      </c>
      <c r="AD182" s="24" t="e">
        <f>(T182-'ModelParams Lw'!O$10)/'ModelParams Lw'!O$11</f>
        <v>#DIV/0!</v>
      </c>
      <c r="AE182" s="24" t="e">
        <f>(U182-'ModelParams Lw'!P$10)/'ModelParams Lw'!P$11</f>
        <v>#DIV/0!</v>
      </c>
      <c r="AF182" s="24" t="e">
        <f>(V182-'ModelParams Lw'!Q$10)/'ModelParams Lw'!Q$11</f>
        <v>#DIV/0!</v>
      </c>
      <c r="AG182" s="24" t="e">
        <f>(W182-'ModelParams Lw'!R$10)/'ModelParams Lw'!R$11</f>
        <v>#DIV/0!</v>
      </c>
      <c r="AH182" s="24" t="e">
        <f>(X182-'ModelParams Lw'!S$10)/'ModelParams Lw'!S$11</f>
        <v>#DIV/0!</v>
      </c>
      <c r="AI182" s="24" t="e">
        <f>(Y182-'ModelParams Lw'!T$10)/'ModelParams Lw'!T$11</f>
        <v>#DIV/0!</v>
      </c>
      <c r="AJ182" s="24" t="e">
        <f>(Z182-'ModelParams Lw'!U$10)/'ModelParams Lw'!U$11</f>
        <v>#DIV/0!</v>
      </c>
      <c r="AK182" s="24" t="e">
        <f>(AA182-'ModelParams Lw'!V$10)/'ModelParams Lw'!V$11</f>
        <v>#DIV/0!</v>
      </c>
      <c r="AL182" s="24" t="e">
        <f t="shared" si="72"/>
        <v>#DIV/0!</v>
      </c>
      <c r="AM182" s="24" t="e">
        <f>LOOKUP($G182,SilencerParams!$E$3:$E$98,SilencerParams!K$3:K$98)</f>
        <v>#DIV/0!</v>
      </c>
      <c r="AN182" s="24" t="e">
        <f>LOOKUP($G182,SilencerParams!$E$3:$E$98,SilencerParams!L$3:L$98)</f>
        <v>#DIV/0!</v>
      </c>
      <c r="AO182" s="24" t="e">
        <f>LOOKUP($G182,SilencerParams!$E$3:$E$98,SilencerParams!M$3:M$98)</f>
        <v>#DIV/0!</v>
      </c>
      <c r="AP182" s="24" t="e">
        <f>LOOKUP($G182,SilencerParams!$E$3:$E$98,SilencerParams!N$3:N$98)</f>
        <v>#DIV/0!</v>
      </c>
      <c r="AQ182" s="24" t="e">
        <f>LOOKUP($G182,SilencerParams!$E$3:$E$98,SilencerParams!O$3:O$98)</f>
        <v>#DIV/0!</v>
      </c>
      <c r="AR182" s="24" t="e">
        <f>LOOKUP($G182,SilencerParams!$E$3:$E$98,SilencerParams!P$3:P$98)</f>
        <v>#DIV/0!</v>
      </c>
      <c r="AS182" s="24" t="e">
        <f>LOOKUP($G182,SilencerParams!$E$3:$E$98,SilencerParams!Q$3:Q$98)</f>
        <v>#DIV/0!</v>
      </c>
      <c r="AT182" s="24" t="e">
        <f>LOOKUP($G182,SilencerParams!$E$3:$E$98,SilencerParams!R$3:R$98)</f>
        <v>#DIV/0!</v>
      </c>
      <c r="AU182" s="151" t="e">
        <f>LOOKUP($G182,SilencerParams!$E$3:$E$98,SilencerParams!S$3:S$98)</f>
        <v>#DIV/0!</v>
      </c>
      <c r="AV182" s="151" t="e">
        <f>LOOKUP($G182,SilencerParams!$E$3:$E$98,SilencerParams!T$3:T$98)</f>
        <v>#DIV/0!</v>
      </c>
      <c r="AW182" s="151" t="e">
        <f>LOOKUP($G182,SilencerParams!$E$3:$E$98,SilencerParams!U$3:U$98)</f>
        <v>#DIV/0!</v>
      </c>
      <c r="AX182" s="151" t="e">
        <f>LOOKUP($G182,SilencerParams!$E$3:$E$98,SilencerParams!V$3:V$98)</f>
        <v>#DIV/0!</v>
      </c>
      <c r="AY182" s="151" t="e">
        <f>LOOKUP($G182,SilencerParams!$E$3:$E$98,SilencerParams!W$3:W$98)</f>
        <v>#DIV/0!</v>
      </c>
      <c r="AZ182" s="151" t="e">
        <f>LOOKUP($G182,SilencerParams!$E$3:$E$98,SilencerParams!X$3:X$98)</f>
        <v>#DIV/0!</v>
      </c>
      <c r="BA182" s="151" t="e">
        <f>LOOKUP($G182,SilencerParams!$E$3:$E$98,SilencerParams!Y$3:Y$98)</f>
        <v>#DIV/0!</v>
      </c>
      <c r="BB182" s="151" t="e">
        <f>LOOKUP($G182,SilencerParams!$E$3:$E$98,SilencerParams!Z$3:Z$98)</f>
        <v>#DIV/0!</v>
      </c>
      <c r="BC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S$3:S$98)</f>
        <v>#DIV/0!</v>
      </c>
      <c r="BD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T$3:T$98)</f>
        <v>#DIV/0!</v>
      </c>
      <c r="BE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U$3:U$98)</f>
        <v>#DIV/0!</v>
      </c>
      <c r="BF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V$3:V$98)</f>
        <v>#DIV/0!</v>
      </c>
      <c r="BG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W$3:W$98)</f>
        <v>#DIV/0!</v>
      </c>
      <c r="BH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X$3:X$98)</f>
        <v>#DIV/0!</v>
      </c>
      <c r="BI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Y$3:Y$98)</f>
        <v>#DIV/0!</v>
      </c>
      <c r="BJ182" s="151" t="e">
        <f>LOOKUP(IF(MROUND($AL182,2)&lt;=$AL182,CONCATENATE($D182,IF($F182&gt;=1000,$F182,CONCATENATE(0,$F182)),CONCATENATE(0,MROUND($AL182,2)+2)),CONCATENATE($D182,IF($F182&gt;=1000,$F182,CONCATENATE(0,$F182)),CONCATENATE(0,MROUND($AL182,2)-2))),SilencerParams!$E$3:$E$98,SilencerParams!Z$3:Z$98)</f>
        <v>#DIV/0!</v>
      </c>
      <c r="BK182" s="151" t="e">
        <f>IF($AL182&lt;2,LOOKUP(CONCATENATE($D182,IF($E182&gt;=1000,$E182,CONCATENATE(0,$E182)),"02"),SilencerParams!$E$3:$E$98,SilencerParams!S$3:S$98)/(LOG10(2)-LOG10(0.0001))*(LOG10($AL182)-LOG10(0.0001)),(BC182-AU182)/(LOG10(IF(MROUND($AL182,2)&lt;=$AL182,MROUND($AL182,2)+2,MROUND($AL182,2)-2))-LOG10(MROUND($AL182,2)))*(LOG10($AL182)-LOG10(MROUND($AL182,2)))+AU182)</f>
        <v>#DIV/0!</v>
      </c>
      <c r="BL182" s="151" t="e">
        <f>IF($AL182&lt;2,LOOKUP(CONCATENATE($D182,IF($E182&gt;=1000,$E182,CONCATENATE(0,$E182)),"02"),SilencerParams!$E$3:$E$98,SilencerParams!T$3:T$98)/(LOG10(2)-LOG10(0.0001))*(LOG10($AL182)-LOG10(0.0001)),(BD182-AV182)/(LOG10(IF(MROUND($AL182,2)&lt;=$AL182,MROUND($AL182,2)+2,MROUND($AL182,2)-2))-LOG10(MROUND($AL182,2)))*(LOG10($AL182)-LOG10(MROUND($AL182,2)))+AV182)</f>
        <v>#DIV/0!</v>
      </c>
      <c r="BM182" s="151" t="e">
        <f>IF($AL182&lt;2,LOOKUP(CONCATENATE($D182,IF($E182&gt;=1000,$E182,CONCATENATE(0,$E182)),"02"),SilencerParams!$E$3:$E$98,SilencerParams!U$3:U$98)/(LOG10(2)-LOG10(0.0001))*(LOG10($AL182)-LOG10(0.0001)),(BE182-AW182)/(LOG10(IF(MROUND($AL182,2)&lt;=$AL182,MROUND($AL182,2)+2,MROUND($AL182,2)-2))-LOG10(MROUND($AL182,2)))*(LOG10($AL182)-LOG10(MROUND($AL182,2)))+AW182)</f>
        <v>#DIV/0!</v>
      </c>
      <c r="BN182" s="151" t="e">
        <f>IF($AL182&lt;2,LOOKUP(CONCATENATE($D182,IF($E182&gt;=1000,$E182,CONCATENATE(0,$E182)),"02"),SilencerParams!$E$3:$E$98,SilencerParams!V$3:V$98)/(LOG10(2)-LOG10(0.0001))*(LOG10($AL182)-LOG10(0.0001)),(BF182-AX182)/(LOG10(IF(MROUND($AL182,2)&lt;=$AL182,MROUND($AL182,2)+2,MROUND($AL182,2)-2))-LOG10(MROUND($AL182,2)))*(LOG10($AL182)-LOG10(MROUND($AL182,2)))+AX182)</f>
        <v>#DIV/0!</v>
      </c>
      <c r="BO182" s="151" t="e">
        <f>IF($AL182&lt;2,LOOKUP(CONCATENATE($D182,IF($E182&gt;=1000,$E182,CONCATENATE(0,$E182)),"02"),SilencerParams!$E$3:$E$98,SilencerParams!W$3:W$98)/(LOG10(2)-LOG10(0.0001))*(LOG10($AL182)-LOG10(0.0001)),(BG182-AY182)/(LOG10(IF(MROUND($AL182,2)&lt;=$AL182,MROUND($AL182,2)+2,MROUND($AL182,2)-2))-LOG10(MROUND($AL182,2)))*(LOG10($AL182)-LOG10(MROUND($AL182,2)))+AY182)</f>
        <v>#DIV/0!</v>
      </c>
      <c r="BP182" s="151" t="e">
        <f>IF($AL182&lt;2,LOOKUP(CONCATENATE($D182,IF($E182&gt;=1000,$E182,CONCATENATE(0,$E182)),"02"),SilencerParams!$E$3:$E$98,SilencerParams!X$3:X$98)/(LOG10(2)-LOG10(0.0001))*(LOG10($AL182)-LOG10(0.0001)),(BH182-AZ182)/(LOG10(IF(MROUND($AL182,2)&lt;=$AL182,MROUND($AL182,2)+2,MROUND($AL182,2)-2))-LOG10(MROUND($AL182,2)))*(LOG10($AL182)-LOG10(MROUND($AL182,2)))+AZ182)</f>
        <v>#DIV/0!</v>
      </c>
      <c r="BQ182" s="151" t="e">
        <f>IF($AL182&lt;2,LOOKUP(CONCATENATE($D182,IF($E182&gt;=1000,$E182,CONCATENATE(0,$E182)),"02"),SilencerParams!$E$3:$E$98,SilencerParams!Y$3:Y$98)/(LOG10(2)-LOG10(0.0001))*(LOG10($AL182)-LOG10(0.0001)),(BI182-BA182)/(LOG10(IF(MROUND($AL182,2)&lt;=$AL182,MROUND($AL182,2)+2,MROUND($AL182,2)-2))-LOG10(MROUND($AL182,2)))*(LOG10($AL182)-LOG10(MROUND($AL182,2)))+BA182)</f>
        <v>#DIV/0!</v>
      </c>
      <c r="BR182" s="151" t="e">
        <f>IF($AL182&lt;2,LOOKUP(CONCATENATE($D182,IF($E182&gt;=1000,$E182,CONCATENATE(0,$E182)),"02"),SilencerParams!$E$3:$E$98,SilencerParams!Z$3:Z$98)/(LOG10(2)-LOG10(0.0001))*(LOG10($AL182)-LOG10(0.0001)),(BJ182-BB182)/(LOG10(IF(MROUND($AL182,2)&lt;=$AL182,MROUND($AL182,2)+2,MROUND($AL182,2)-2))-LOG10(MROUND($AL182,2)))*(LOG10($AL182)-LOG10(MROUND($AL182,2)))+BB182)</f>
        <v>#DIV/0!</v>
      </c>
      <c r="BS182" s="24" t="e">
        <f t="shared" si="73"/>
        <v>#DIV/0!</v>
      </c>
      <c r="BT182" s="24" t="e">
        <f t="shared" si="74"/>
        <v>#DIV/0!</v>
      </c>
      <c r="BU182" s="24" t="e">
        <f t="shared" si="75"/>
        <v>#DIV/0!</v>
      </c>
      <c r="BV182" s="24" t="e">
        <f t="shared" si="76"/>
        <v>#DIV/0!</v>
      </c>
      <c r="BW182" s="24" t="e">
        <f t="shared" si="77"/>
        <v>#DIV/0!</v>
      </c>
      <c r="BX182" s="24" t="e">
        <f t="shared" si="78"/>
        <v>#DIV/0!</v>
      </c>
      <c r="BY182" s="24" t="e">
        <f t="shared" si="79"/>
        <v>#DIV/0!</v>
      </c>
      <c r="BZ182" s="24" t="e">
        <f t="shared" si="80"/>
        <v>#DIV/0!</v>
      </c>
      <c r="CA182" s="24" t="e">
        <f>10*LOG10(IF(BS182="",0,POWER(10,((BS182+'ModelParams Lw'!$O$4)/10))) +IF(BT182="",0,POWER(10,((BT182+'ModelParams Lw'!$P$4)/10))) +IF(BU182="",0,POWER(10,((BU182+'ModelParams Lw'!$Q$4)/10))) +IF(BV182="",0,POWER(10,((BV182+'ModelParams Lw'!$R$4)/10))) +IF(BW182="",0,POWER(10,((BW182+'ModelParams Lw'!$S$4)/10))) +IF(BX182="",0,POWER(10,((BX182+'ModelParams Lw'!$T$4)/10))) +IF(BY182="",0,POWER(10,((BY182+'ModelParams Lw'!$U$4)/10)))+IF(BZ182="",0,POWER(10,((BZ182+'ModelParams Lw'!$V$4)/10))))</f>
        <v>#DIV/0!</v>
      </c>
      <c r="CB182" s="24" t="e">
        <f t="shared" si="81"/>
        <v>#DIV/0!</v>
      </c>
      <c r="CC182" s="24" t="e">
        <f>(BS182-'ModelParams Lw'!O$10)/'ModelParams Lw'!O$11</f>
        <v>#DIV/0!</v>
      </c>
      <c r="CD182" s="24" t="e">
        <f>(BT182-'ModelParams Lw'!P$10)/'ModelParams Lw'!P$11</f>
        <v>#DIV/0!</v>
      </c>
      <c r="CE182" s="24" t="e">
        <f>(BU182-'ModelParams Lw'!Q$10)/'ModelParams Lw'!Q$11</f>
        <v>#DIV/0!</v>
      </c>
      <c r="CF182" s="24" t="e">
        <f>(BV182-'ModelParams Lw'!R$10)/'ModelParams Lw'!R$11</f>
        <v>#DIV/0!</v>
      </c>
      <c r="CG182" s="24" t="e">
        <f>(BW182-'ModelParams Lw'!S$10)/'ModelParams Lw'!S$11</f>
        <v>#DIV/0!</v>
      </c>
      <c r="CH182" s="24" t="e">
        <f>(BX182-'ModelParams Lw'!T$10)/'ModelParams Lw'!T$11</f>
        <v>#DIV/0!</v>
      </c>
      <c r="CI182" s="24" t="e">
        <f>(BY182-'ModelParams Lw'!U$10)/'ModelParams Lw'!U$11</f>
        <v>#DIV/0!</v>
      </c>
      <c r="CJ182" s="24" t="e">
        <f>(BZ182-'ModelParams Lw'!V$10)/'ModelParams Lw'!V$11</f>
        <v>#DIV/0!</v>
      </c>
      <c r="CK182" s="24">
        <f>IF(Calcul!$E187="SW",'ModelParams Lw'!C$18+'ModelParams Lw'!C$19*LOG(CK$3)+'ModelParams Lw'!C$20*(PI()/4*($D182/1000)^2),IF('ModelParams Lw'!C$21+'ModelParams Lw'!C$22*LOG(CK$3)+'ModelParams Lw'!C$23*(PI()/4*($D182/1000)^2)&lt;'ModelParams Lw'!C$18+'ModelParams Lw'!C$19*LOG(CK$3)+'ModelParams Lw'!C$20*(PI()/4*($D182/1000)^2),'ModelParams Lw'!C$18+'ModelParams Lw'!C$19*LOG(CK$3)+'ModelParams Lw'!C$20*(PI()/4*($D182/1000)^2),'ModelParams Lw'!C$21+'ModelParams Lw'!C$22*LOG(CK$3)+'ModelParams Lw'!C$23*(PI()/4*($D182/1000)^2)))</f>
        <v>31.246735224896717</v>
      </c>
      <c r="CL182" s="24">
        <f>IF(Calcul!$E187="SW",'ModelParams Lw'!D$18+'ModelParams Lw'!D$19*LOG(CL$3)+'ModelParams Lw'!D$20*(PI()/4*($D182/1000)^2),IF('ModelParams Lw'!D$21+'ModelParams Lw'!D$22*LOG(CL$3)+'ModelParams Lw'!D$23*(PI()/4*($D182/1000)^2)&lt;'ModelParams Lw'!D$18+'ModelParams Lw'!D$19*LOG(CL$3)+'ModelParams Lw'!D$20*(PI()/4*($D182/1000)^2),'ModelParams Lw'!D$18+'ModelParams Lw'!D$19*LOG(CL$3)+'ModelParams Lw'!D$20*(PI()/4*($D182/1000)^2),'ModelParams Lw'!D$21+'ModelParams Lw'!D$22*LOG(CL$3)+'ModelParams Lw'!D$23*(PI()/4*($D182/1000)^2)))</f>
        <v>39.203910379364636</v>
      </c>
      <c r="CM182" s="24">
        <f>IF(Calcul!$E187="SW",'ModelParams Lw'!E$18+'ModelParams Lw'!E$19*LOG(CM$3)+'ModelParams Lw'!E$20*(PI()/4*($D182/1000)^2),IF('ModelParams Lw'!E$21+'ModelParams Lw'!E$22*LOG(CM$3)+'ModelParams Lw'!E$23*(PI()/4*($D182/1000)^2)&lt;'ModelParams Lw'!E$18+'ModelParams Lw'!E$19*LOG(CM$3)+'ModelParams Lw'!E$20*(PI()/4*($D182/1000)^2),'ModelParams Lw'!E$18+'ModelParams Lw'!E$19*LOG(CM$3)+'ModelParams Lw'!E$20*(PI()/4*($D182/1000)^2),'ModelParams Lw'!E$21+'ModelParams Lw'!E$22*LOG(CM$3)+'ModelParams Lw'!E$23*(PI()/4*($D182/1000)^2)))</f>
        <v>38.761096154158118</v>
      </c>
      <c r="CN182" s="24">
        <f>IF(Calcul!$E187="SW",'ModelParams Lw'!F$18+'ModelParams Lw'!F$19*LOG(CN$3)+'ModelParams Lw'!F$20*(PI()/4*($D182/1000)^2),IF('ModelParams Lw'!F$21+'ModelParams Lw'!F$22*LOG(CN$3)+'ModelParams Lw'!F$23*(PI()/4*($D182/1000)^2)&lt;'ModelParams Lw'!F$18+'ModelParams Lw'!F$19*LOG(CN$3)+'ModelParams Lw'!F$20*(PI()/4*($D182/1000)^2),'ModelParams Lw'!F$18+'ModelParams Lw'!F$19*LOG(CN$3)+'ModelParams Lw'!F$20*(PI()/4*($D182/1000)^2),'ModelParams Lw'!F$21+'ModelParams Lw'!F$22*LOG(CN$3)+'ModelParams Lw'!F$23*(PI()/4*($D182/1000)^2)))</f>
        <v>42.457901012674256</v>
      </c>
      <c r="CO182" s="24">
        <f>IF(Calcul!$E187="SW",'ModelParams Lw'!G$18+'ModelParams Lw'!G$19*LOG(CO$3)+'ModelParams Lw'!G$20*(PI()/4*($D182/1000)^2),IF('ModelParams Lw'!G$21+'ModelParams Lw'!G$22*LOG(CO$3)+'ModelParams Lw'!G$23*(PI()/4*($D182/1000)^2)&lt;'ModelParams Lw'!G$18+'ModelParams Lw'!G$19*LOG(CO$3)+'ModelParams Lw'!G$20*(PI()/4*($D182/1000)^2),'ModelParams Lw'!G$18+'ModelParams Lw'!G$19*LOG(CO$3)+'ModelParams Lw'!G$20*(PI()/4*($D182/1000)^2),'ModelParams Lw'!G$21+'ModelParams Lw'!G$22*LOG(CO$3)+'ModelParams Lw'!G$23*(PI()/4*($D182/1000)^2)))</f>
        <v>39.983812335865188</v>
      </c>
      <c r="CP182" s="24">
        <f>IF(Calcul!$E187="SW",'ModelParams Lw'!H$18+'ModelParams Lw'!H$19*LOG(CP$3)+'ModelParams Lw'!H$20*(PI()/4*($D182/1000)^2),IF('ModelParams Lw'!H$21+'ModelParams Lw'!H$22*LOG(CP$3)+'ModelParams Lw'!H$23*(PI()/4*($D182/1000)^2)&lt;'ModelParams Lw'!H$18+'ModelParams Lw'!H$19*LOG(CP$3)+'ModelParams Lw'!H$20*(PI()/4*($D182/1000)^2),'ModelParams Lw'!H$18+'ModelParams Lw'!H$19*LOG(CP$3)+'ModelParams Lw'!H$20*(PI()/4*($D182/1000)^2),'ModelParams Lw'!H$21+'ModelParams Lw'!H$22*LOG(CP$3)+'ModelParams Lw'!H$23*(PI()/4*($D182/1000)^2)))</f>
        <v>40.306137042572608</v>
      </c>
      <c r="CQ182" s="24">
        <f>IF(Calcul!$E187="SW",'ModelParams Lw'!I$18+'ModelParams Lw'!I$19*LOG(CQ$3)+'ModelParams Lw'!I$20*(PI()/4*($D182/1000)^2),IF('ModelParams Lw'!I$21+'ModelParams Lw'!I$22*LOG(CQ$3)+'ModelParams Lw'!I$23*(PI()/4*($D182/1000)^2)&lt;'ModelParams Lw'!I$18+'ModelParams Lw'!I$19*LOG(CQ$3)+'ModelParams Lw'!I$20*(PI()/4*($D182/1000)^2),'ModelParams Lw'!I$18+'ModelParams Lw'!I$19*LOG(CQ$3)+'ModelParams Lw'!I$20*(PI()/4*($D182/1000)^2),'ModelParams Lw'!I$21+'ModelParams Lw'!I$22*LOG(CQ$3)+'ModelParams Lw'!I$23*(PI()/4*($D182/1000)^2)))</f>
        <v>35.604370798776131</v>
      </c>
      <c r="CR182" s="24">
        <f>IF(Calcul!$E187="SW",'ModelParams Lw'!J$18+'ModelParams Lw'!J$19*LOG(CR$3)+'ModelParams Lw'!J$20*(PI()/4*($D182/1000)^2),IF('ModelParams Lw'!J$21+'ModelParams Lw'!J$22*LOG(CR$3)+'ModelParams Lw'!J$23*(PI()/4*($D182/1000)^2)&lt;'ModelParams Lw'!J$18+'ModelParams Lw'!J$19*LOG(CR$3)+'ModelParams Lw'!J$20*(PI()/4*($D182/1000)^2),'ModelParams Lw'!J$18+'ModelParams Lw'!J$19*LOG(CR$3)+'ModelParams Lw'!J$20*(PI()/4*($D182/1000)^2),'ModelParams Lw'!J$21+'ModelParams Lw'!J$22*LOG(CR$3)+'ModelParams Lw'!J$23*(PI()/4*($D182/1000)^2)))</f>
        <v>26.405199060578074</v>
      </c>
      <c r="CS182" s="24" t="e">
        <f t="shared" si="58"/>
        <v>#DIV/0!</v>
      </c>
      <c r="CT182" s="24" t="e">
        <f t="shared" si="59"/>
        <v>#DIV/0!</v>
      </c>
      <c r="CU182" s="24" t="e">
        <f t="shared" si="60"/>
        <v>#DIV/0!</v>
      </c>
      <c r="CV182" s="24" t="e">
        <f t="shared" si="61"/>
        <v>#DIV/0!</v>
      </c>
      <c r="CW182" s="24" t="e">
        <f t="shared" si="62"/>
        <v>#DIV/0!</v>
      </c>
      <c r="CX182" s="24" t="e">
        <f t="shared" si="63"/>
        <v>#DIV/0!</v>
      </c>
      <c r="CY182" s="24" t="e">
        <f t="shared" si="64"/>
        <v>#DIV/0!</v>
      </c>
      <c r="CZ182" s="24" t="e">
        <f t="shared" si="65"/>
        <v>#DIV/0!</v>
      </c>
      <c r="DA182" s="24" t="e">
        <f>10*LOG10(IF(CS182="",0,POWER(10,((CS182+'ModelParams Lw'!$O$4)/10))) +IF(CT182="",0,POWER(10,((CT182+'ModelParams Lw'!$P$4)/10))) +IF(CU182="",0,POWER(10,((CU182+'ModelParams Lw'!$Q$4)/10))) +IF(CV182="",0,POWER(10,((CV182+'ModelParams Lw'!$R$4)/10))) +IF(CW182="",0,POWER(10,((CW182+'ModelParams Lw'!$S$4)/10))) +IF(CX182="",0,POWER(10,((CX182+'ModelParams Lw'!$T$4)/10))) +IF(CY182="",0,POWER(10,((CY182+'ModelParams Lw'!$U$4)/10)))+IF(CZ182="",0,POWER(10,((CZ182+'ModelParams Lw'!$V$4)/10))))</f>
        <v>#DIV/0!</v>
      </c>
      <c r="DB182" s="24" t="e">
        <f t="shared" si="82"/>
        <v>#DIV/0!</v>
      </c>
      <c r="DC182" s="24" t="e">
        <f>(CS182-'ModelParams Lw'!$O$10)/'ModelParams Lw'!$O$11</f>
        <v>#DIV/0!</v>
      </c>
      <c r="DD182" s="24" t="e">
        <f>(CT182-'ModelParams Lw'!$P$10)/'ModelParams Lw'!$P$11</f>
        <v>#DIV/0!</v>
      </c>
      <c r="DE182" s="24" t="e">
        <f>(CU182-'ModelParams Lw'!$Q$10)/'ModelParams Lw'!$Q$11</f>
        <v>#DIV/0!</v>
      </c>
      <c r="DF182" s="24" t="e">
        <f>(CV182-'ModelParams Lw'!$R$10)/'ModelParams Lw'!$R$11</f>
        <v>#DIV/0!</v>
      </c>
      <c r="DG182" s="24" t="e">
        <f>(CW182-'ModelParams Lw'!$S$10)/'ModelParams Lw'!$S$11</f>
        <v>#DIV/0!</v>
      </c>
      <c r="DH182" s="24" t="e">
        <f>(CX182-'ModelParams Lw'!$T$10)/'ModelParams Lw'!$T$11</f>
        <v>#DIV/0!</v>
      </c>
      <c r="DI182" s="24" t="e">
        <f>(CY182-'ModelParams Lw'!$U$10)/'ModelParams Lw'!$U$11</f>
        <v>#DIV/0!</v>
      </c>
      <c r="DJ182" s="24" t="e">
        <f>(CZ182-'ModelParams Lw'!$V$10)/'ModelParams Lw'!$V$11</f>
        <v>#DIV/0!</v>
      </c>
    </row>
    <row r="183" spans="1:114">
      <c r="A183" s="12">
        <f>Calcul!B185</f>
        <v>0</v>
      </c>
      <c r="B183" s="12">
        <f t="shared" si="66"/>
        <v>0</v>
      </c>
      <c r="C183" s="12">
        <f>Calcul!C185</f>
        <v>0</v>
      </c>
      <c r="D183" s="12">
        <f>Calcul!D188</f>
        <v>0</v>
      </c>
      <c r="E183" s="12">
        <f t="shared" si="67"/>
        <v>400</v>
      </c>
      <c r="F183" s="12">
        <f t="shared" si="68"/>
        <v>900</v>
      </c>
      <c r="G183" s="12" t="e">
        <f t="shared" si="69"/>
        <v>#DIV/0!</v>
      </c>
      <c r="H183" s="24" t="e">
        <f t="shared" si="70"/>
        <v>#DIV/0!</v>
      </c>
      <c r="I183" s="24">
        <f>'ModelParams Lw'!$B$6*EXP('ModelParams Lw'!$C$6*D183)</f>
        <v>-0.98585217513044054</v>
      </c>
      <c r="J183" s="24">
        <f>'ModelParams Lw'!$B$7*D183^2+'ModelParams Lw'!$C$7*D183+'ModelParams Lw'!$D$7</f>
        <v>-7.1</v>
      </c>
      <c r="K183" s="24">
        <f>'ModelParams Lw'!$B$8*D183^2+'ModelParams Lw'!$C$8*D183+'ModelParams Lw'!$D$8</f>
        <v>46.485999999999997</v>
      </c>
      <c r="L183" s="21" t="e">
        <f t="shared" si="83"/>
        <v>#DIV/0!</v>
      </c>
      <c r="M183" s="21" t="e">
        <f t="shared" si="84"/>
        <v>#DIV/0!</v>
      </c>
      <c r="N183" s="21" t="e">
        <f t="shared" si="84"/>
        <v>#DIV/0!</v>
      </c>
      <c r="O183" s="21" t="e">
        <f t="shared" si="84"/>
        <v>#DIV/0!</v>
      </c>
      <c r="P183" s="21" t="e">
        <f t="shared" si="84"/>
        <v>#DIV/0!</v>
      </c>
      <c r="Q183" s="21" t="e">
        <f t="shared" si="84"/>
        <v>#DIV/0!</v>
      </c>
      <c r="R183" s="21" t="e">
        <f t="shared" si="84"/>
        <v>#DIV/0!</v>
      </c>
      <c r="S183" s="21" t="e">
        <f t="shared" si="84"/>
        <v>#DIV/0!</v>
      </c>
      <c r="T183" s="24" t="e">
        <f>'ModelParams Lw'!$B$3+'ModelParams Lw'!$B$4*LOG10($B183/3600/(PI()/4*($D183/1000)^2))+'ModelParams Lw'!$B$5*LOG10(2*$H183/(1.2*($B183/3600/(PI()/4*($D183/1000)^2))^2))+10*LOG10($D183/1000)+L183</f>
        <v>#DIV/0!</v>
      </c>
      <c r="U183" s="24" t="e">
        <f>'ModelParams Lw'!$B$3+'ModelParams Lw'!$B$4*LOG10($B183/3600/(PI()/4*($D183/1000)^2))+'ModelParams Lw'!$B$5*LOG10(2*$H183/(1.2*($B183/3600/(PI()/4*($D183/1000)^2))^2))+10*LOG10($D183/1000)+M183</f>
        <v>#DIV/0!</v>
      </c>
      <c r="V183" s="24" t="e">
        <f>'ModelParams Lw'!$B$3+'ModelParams Lw'!$B$4*LOG10($B183/3600/(PI()/4*($D183/1000)^2))+'ModelParams Lw'!$B$5*LOG10(2*$H183/(1.2*($B183/3600/(PI()/4*($D183/1000)^2))^2))+10*LOG10($D183/1000)+N183</f>
        <v>#DIV/0!</v>
      </c>
      <c r="W183" s="24" t="e">
        <f>'ModelParams Lw'!$B$3+'ModelParams Lw'!$B$4*LOG10($B183/3600/(PI()/4*($D183/1000)^2))+'ModelParams Lw'!$B$5*LOG10(2*$H183/(1.2*($B183/3600/(PI()/4*($D183/1000)^2))^2))+10*LOG10($D183/1000)+O183</f>
        <v>#DIV/0!</v>
      </c>
      <c r="X183" s="24" t="e">
        <f>'ModelParams Lw'!$B$3+'ModelParams Lw'!$B$4*LOG10($B183/3600/(PI()/4*($D183/1000)^2))+'ModelParams Lw'!$B$5*LOG10(2*$H183/(1.2*($B183/3600/(PI()/4*($D183/1000)^2))^2))+10*LOG10($D183/1000)+P183</f>
        <v>#DIV/0!</v>
      </c>
      <c r="Y183" s="24" t="e">
        <f>'ModelParams Lw'!$B$3+'ModelParams Lw'!$B$4*LOG10($B183/3600/(PI()/4*($D183/1000)^2))+'ModelParams Lw'!$B$5*LOG10(2*$H183/(1.2*($B183/3600/(PI()/4*($D183/1000)^2))^2))+10*LOG10($D183/1000)+Q183</f>
        <v>#DIV/0!</v>
      </c>
      <c r="Z183" s="24" t="e">
        <f>'ModelParams Lw'!$B$3+'ModelParams Lw'!$B$4*LOG10($B183/3600/(PI()/4*($D183/1000)^2))+'ModelParams Lw'!$B$5*LOG10(2*$H183/(1.2*($B183/3600/(PI()/4*($D183/1000)^2))^2))+10*LOG10($D183/1000)+R183</f>
        <v>#DIV/0!</v>
      </c>
      <c r="AA183" s="24" t="e">
        <f>'ModelParams Lw'!$B$3+'ModelParams Lw'!$B$4*LOG10($B183/3600/(PI()/4*($D183/1000)^2))+'ModelParams Lw'!$B$5*LOG10(2*$H183/(1.2*($B183/3600/(PI()/4*($D183/1000)^2))^2))+10*LOG10($D183/1000)+S183</f>
        <v>#DIV/0!</v>
      </c>
      <c r="AB183" s="24" t="e">
        <f>10*LOG10(IF(T183="",0,POWER(10,((T183+'ModelParams Lw'!$O$4)/10))) +IF(U183="",0,POWER(10,((U183+'ModelParams Lw'!$P$4)/10))) +IF(V183="",0,POWER(10,((V183+'ModelParams Lw'!$Q$4)/10))) +IF(W183="",0,POWER(10,((W183+'ModelParams Lw'!$R$4)/10))) +IF(X183="",0,POWER(10,((X183+'ModelParams Lw'!$S$4)/10))) +IF(Y183="",0,POWER(10,((Y183+'ModelParams Lw'!$T$4)/10))) +IF(Z183="",0,POWER(10,((Z183+'ModelParams Lw'!$U$4)/10)))+IF(AA183="",0,POWER(10,((AA183+'ModelParams Lw'!$V$4)/10))))</f>
        <v>#DIV/0!</v>
      </c>
      <c r="AC183" s="24" t="e">
        <f t="shared" si="71"/>
        <v>#DIV/0!</v>
      </c>
      <c r="AD183" s="24" t="e">
        <f>(T183-'ModelParams Lw'!O$10)/'ModelParams Lw'!O$11</f>
        <v>#DIV/0!</v>
      </c>
      <c r="AE183" s="24" t="e">
        <f>(U183-'ModelParams Lw'!P$10)/'ModelParams Lw'!P$11</f>
        <v>#DIV/0!</v>
      </c>
      <c r="AF183" s="24" t="e">
        <f>(V183-'ModelParams Lw'!Q$10)/'ModelParams Lw'!Q$11</f>
        <v>#DIV/0!</v>
      </c>
      <c r="AG183" s="24" t="e">
        <f>(W183-'ModelParams Lw'!R$10)/'ModelParams Lw'!R$11</f>
        <v>#DIV/0!</v>
      </c>
      <c r="AH183" s="24" t="e">
        <f>(X183-'ModelParams Lw'!S$10)/'ModelParams Lw'!S$11</f>
        <v>#DIV/0!</v>
      </c>
      <c r="AI183" s="24" t="e">
        <f>(Y183-'ModelParams Lw'!T$10)/'ModelParams Lw'!T$11</f>
        <v>#DIV/0!</v>
      </c>
      <c r="AJ183" s="24" t="e">
        <f>(Z183-'ModelParams Lw'!U$10)/'ModelParams Lw'!U$11</f>
        <v>#DIV/0!</v>
      </c>
      <c r="AK183" s="24" t="e">
        <f>(AA183-'ModelParams Lw'!V$10)/'ModelParams Lw'!V$11</f>
        <v>#DIV/0!</v>
      </c>
      <c r="AL183" s="24" t="e">
        <f t="shared" si="72"/>
        <v>#DIV/0!</v>
      </c>
      <c r="AM183" s="24" t="e">
        <f>LOOKUP($G183,SilencerParams!$E$3:$E$98,SilencerParams!K$3:K$98)</f>
        <v>#DIV/0!</v>
      </c>
      <c r="AN183" s="24" t="e">
        <f>LOOKUP($G183,SilencerParams!$E$3:$E$98,SilencerParams!L$3:L$98)</f>
        <v>#DIV/0!</v>
      </c>
      <c r="AO183" s="24" t="e">
        <f>LOOKUP($G183,SilencerParams!$E$3:$E$98,SilencerParams!M$3:M$98)</f>
        <v>#DIV/0!</v>
      </c>
      <c r="AP183" s="24" t="e">
        <f>LOOKUP($G183,SilencerParams!$E$3:$E$98,SilencerParams!N$3:N$98)</f>
        <v>#DIV/0!</v>
      </c>
      <c r="AQ183" s="24" t="e">
        <f>LOOKUP($G183,SilencerParams!$E$3:$E$98,SilencerParams!O$3:O$98)</f>
        <v>#DIV/0!</v>
      </c>
      <c r="AR183" s="24" t="e">
        <f>LOOKUP($G183,SilencerParams!$E$3:$E$98,SilencerParams!P$3:P$98)</f>
        <v>#DIV/0!</v>
      </c>
      <c r="AS183" s="24" t="e">
        <f>LOOKUP($G183,SilencerParams!$E$3:$E$98,SilencerParams!Q$3:Q$98)</f>
        <v>#DIV/0!</v>
      </c>
      <c r="AT183" s="24" t="e">
        <f>LOOKUP($G183,SilencerParams!$E$3:$E$98,SilencerParams!R$3:R$98)</f>
        <v>#DIV/0!</v>
      </c>
      <c r="AU183" s="151" t="e">
        <f>LOOKUP($G183,SilencerParams!$E$3:$E$98,SilencerParams!S$3:S$98)</f>
        <v>#DIV/0!</v>
      </c>
      <c r="AV183" s="151" t="e">
        <f>LOOKUP($G183,SilencerParams!$E$3:$E$98,SilencerParams!T$3:T$98)</f>
        <v>#DIV/0!</v>
      </c>
      <c r="AW183" s="151" t="e">
        <f>LOOKUP($G183,SilencerParams!$E$3:$E$98,SilencerParams!U$3:U$98)</f>
        <v>#DIV/0!</v>
      </c>
      <c r="AX183" s="151" t="e">
        <f>LOOKUP($G183,SilencerParams!$E$3:$E$98,SilencerParams!V$3:V$98)</f>
        <v>#DIV/0!</v>
      </c>
      <c r="AY183" s="151" t="e">
        <f>LOOKUP($G183,SilencerParams!$E$3:$E$98,SilencerParams!W$3:W$98)</f>
        <v>#DIV/0!</v>
      </c>
      <c r="AZ183" s="151" t="e">
        <f>LOOKUP($G183,SilencerParams!$E$3:$E$98,SilencerParams!X$3:X$98)</f>
        <v>#DIV/0!</v>
      </c>
      <c r="BA183" s="151" t="e">
        <f>LOOKUP($G183,SilencerParams!$E$3:$E$98,SilencerParams!Y$3:Y$98)</f>
        <v>#DIV/0!</v>
      </c>
      <c r="BB183" s="151" t="e">
        <f>LOOKUP($G183,SilencerParams!$E$3:$E$98,SilencerParams!Z$3:Z$98)</f>
        <v>#DIV/0!</v>
      </c>
      <c r="BC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S$3:S$98)</f>
        <v>#DIV/0!</v>
      </c>
      <c r="BD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T$3:T$98)</f>
        <v>#DIV/0!</v>
      </c>
      <c r="BE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U$3:U$98)</f>
        <v>#DIV/0!</v>
      </c>
      <c r="BF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V$3:V$98)</f>
        <v>#DIV/0!</v>
      </c>
      <c r="BG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W$3:W$98)</f>
        <v>#DIV/0!</v>
      </c>
      <c r="BH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X$3:X$98)</f>
        <v>#DIV/0!</v>
      </c>
      <c r="BI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Y$3:Y$98)</f>
        <v>#DIV/0!</v>
      </c>
      <c r="BJ183" s="151" t="e">
        <f>LOOKUP(IF(MROUND($AL183,2)&lt;=$AL183,CONCATENATE($D183,IF($F183&gt;=1000,$F183,CONCATENATE(0,$F183)),CONCATENATE(0,MROUND($AL183,2)+2)),CONCATENATE($D183,IF($F183&gt;=1000,$F183,CONCATENATE(0,$F183)),CONCATENATE(0,MROUND($AL183,2)-2))),SilencerParams!$E$3:$E$98,SilencerParams!Z$3:Z$98)</f>
        <v>#DIV/0!</v>
      </c>
      <c r="BK183" s="151" t="e">
        <f>IF($AL183&lt;2,LOOKUP(CONCATENATE($D183,IF($E183&gt;=1000,$E183,CONCATENATE(0,$E183)),"02"),SilencerParams!$E$3:$E$98,SilencerParams!S$3:S$98)/(LOG10(2)-LOG10(0.0001))*(LOG10($AL183)-LOG10(0.0001)),(BC183-AU183)/(LOG10(IF(MROUND($AL183,2)&lt;=$AL183,MROUND($AL183,2)+2,MROUND($AL183,2)-2))-LOG10(MROUND($AL183,2)))*(LOG10($AL183)-LOG10(MROUND($AL183,2)))+AU183)</f>
        <v>#DIV/0!</v>
      </c>
      <c r="BL183" s="151" t="e">
        <f>IF($AL183&lt;2,LOOKUP(CONCATENATE($D183,IF($E183&gt;=1000,$E183,CONCATENATE(0,$E183)),"02"),SilencerParams!$E$3:$E$98,SilencerParams!T$3:T$98)/(LOG10(2)-LOG10(0.0001))*(LOG10($AL183)-LOG10(0.0001)),(BD183-AV183)/(LOG10(IF(MROUND($AL183,2)&lt;=$AL183,MROUND($AL183,2)+2,MROUND($AL183,2)-2))-LOG10(MROUND($AL183,2)))*(LOG10($AL183)-LOG10(MROUND($AL183,2)))+AV183)</f>
        <v>#DIV/0!</v>
      </c>
      <c r="BM183" s="151" t="e">
        <f>IF($AL183&lt;2,LOOKUP(CONCATENATE($D183,IF($E183&gt;=1000,$E183,CONCATENATE(0,$E183)),"02"),SilencerParams!$E$3:$E$98,SilencerParams!U$3:U$98)/(LOG10(2)-LOG10(0.0001))*(LOG10($AL183)-LOG10(0.0001)),(BE183-AW183)/(LOG10(IF(MROUND($AL183,2)&lt;=$AL183,MROUND($AL183,2)+2,MROUND($AL183,2)-2))-LOG10(MROUND($AL183,2)))*(LOG10($AL183)-LOG10(MROUND($AL183,2)))+AW183)</f>
        <v>#DIV/0!</v>
      </c>
      <c r="BN183" s="151" t="e">
        <f>IF($AL183&lt;2,LOOKUP(CONCATENATE($D183,IF($E183&gt;=1000,$E183,CONCATENATE(0,$E183)),"02"),SilencerParams!$E$3:$E$98,SilencerParams!V$3:V$98)/(LOG10(2)-LOG10(0.0001))*(LOG10($AL183)-LOG10(0.0001)),(BF183-AX183)/(LOG10(IF(MROUND($AL183,2)&lt;=$AL183,MROUND($AL183,2)+2,MROUND($AL183,2)-2))-LOG10(MROUND($AL183,2)))*(LOG10($AL183)-LOG10(MROUND($AL183,2)))+AX183)</f>
        <v>#DIV/0!</v>
      </c>
      <c r="BO183" s="151" t="e">
        <f>IF($AL183&lt;2,LOOKUP(CONCATENATE($D183,IF($E183&gt;=1000,$E183,CONCATENATE(0,$E183)),"02"),SilencerParams!$E$3:$E$98,SilencerParams!W$3:W$98)/(LOG10(2)-LOG10(0.0001))*(LOG10($AL183)-LOG10(0.0001)),(BG183-AY183)/(LOG10(IF(MROUND($AL183,2)&lt;=$AL183,MROUND($AL183,2)+2,MROUND($AL183,2)-2))-LOG10(MROUND($AL183,2)))*(LOG10($AL183)-LOG10(MROUND($AL183,2)))+AY183)</f>
        <v>#DIV/0!</v>
      </c>
      <c r="BP183" s="151" t="e">
        <f>IF($AL183&lt;2,LOOKUP(CONCATENATE($D183,IF($E183&gt;=1000,$E183,CONCATENATE(0,$E183)),"02"),SilencerParams!$E$3:$E$98,SilencerParams!X$3:X$98)/(LOG10(2)-LOG10(0.0001))*(LOG10($AL183)-LOG10(0.0001)),(BH183-AZ183)/(LOG10(IF(MROUND($AL183,2)&lt;=$AL183,MROUND($AL183,2)+2,MROUND($AL183,2)-2))-LOG10(MROUND($AL183,2)))*(LOG10($AL183)-LOG10(MROUND($AL183,2)))+AZ183)</f>
        <v>#DIV/0!</v>
      </c>
      <c r="BQ183" s="151" t="e">
        <f>IF($AL183&lt;2,LOOKUP(CONCATENATE($D183,IF($E183&gt;=1000,$E183,CONCATENATE(0,$E183)),"02"),SilencerParams!$E$3:$E$98,SilencerParams!Y$3:Y$98)/(LOG10(2)-LOG10(0.0001))*(LOG10($AL183)-LOG10(0.0001)),(BI183-BA183)/(LOG10(IF(MROUND($AL183,2)&lt;=$AL183,MROUND($AL183,2)+2,MROUND($AL183,2)-2))-LOG10(MROUND($AL183,2)))*(LOG10($AL183)-LOG10(MROUND($AL183,2)))+BA183)</f>
        <v>#DIV/0!</v>
      </c>
      <c r="BR183" s="151" t="e">
        <f>IF($AL183&lt;2,LOOKUP(CONCATENATE($D183,IF($E183&gt;=1000,$E183,CONCATENATE(0,$E183)),"02"),SilencerParams!$E$3:$E$98,SilencerParams!Z$3:Z$98)/(LOG10(2)-LOG10(0.0001))*(LOG10($AL183)-LOG10(0.0001)),(BJ183-BB183)/(LOG10(IF(MROUND($AL183,2)&lt;=$AL183,MROUND($AL183,2)+2,MROUND($AL183,2)-2))-LOG10(MROUND($AL183,2)))*(LOG10($AL183)-LOG10(MROUND($AL183,2)))+BB183)</f>
        <v>#DIV/0!</v>
      </c>
      <c r="BS183" s="24" t="e">
        <f t="shared" si="73"/>
        <v>#DIV/0!</v>
      </c>
      <c r="BT183" s="24" t="e">
        <f t="shared" si="74"/>
        <v>#DIV/0!</v>
      </c>
      <c r="BU183" s="24" t="e">
        <f t="shared" si="75"/>
        <v>#DIV/0!</v>
      </c>
      <c r="BV183" s="24" t="e">
        <f t="shared" si="76"/>
        <v>#DIV/0!</v>
      </c>
      <c r="BW183" s="24" t="e">
        <f t="shared" si="77"/>
        <v>#DIV/0!</v>
      </c>
      <c r="BX183" s="24" t="e">
        <f t="shared" si="78"/>
        <v>#DIV/0!</v>
      </c>
      <c r="BY183" s="24" t="e">
        <f t="shared" si="79"/>
        <v>#DIV/0!</v>
      </c>
      <c r="BZ183" s="24" t="e">
        <f t="shared" si="80"/>
        <v>#DIV/0!</v>
      </c>
      <c r="CA183" s="24" t="e">
        <f>10*LOG10(IF(BS183="",0,POWER(10,((BS183+'ModelParams Lw'!$O$4)/10))) +IF(BT183="",0,POWER(10,((BT183+'ModelParams Lw'!$P$4)/10))) +IF(BU183="",0,POWER(10,((BU183+'ModelParams Lw'!$Q$4)/10))) +IF(BV183="",0,POWER(10,((BV183+'ModelParams Lw'!$R$4)/10))) +IF(BW183="",0,POWER(10,((BW183+'ModelParams Lw'!$S$4)/10))) +IF(BX183="",0,POWER(10,((BX183+'ModelParams Lw'!$T$4)/10))) +IF(BY183="",0,POWER(10,((BY183+'ModelParams Lw'!$U$4)/10)))+IF(BZ183="",0,POWER(10,((BZ183+'ModelParams Lw'!$V$4)/10))))</f>
        <v>#DIV/0!</v>
      </c>
      <c r="CB183" s="24" t="e">
        <f t="shared" si="81"/>
        <v>#DIV/0!</v>
      </c>
      <c r="CC183" s="24" t="e">
        <f>(BS183-'ModelParams Lw'!O$10)/'ModelParams Lw'!O$11</f>
        <v>#DIV/0!</v>
      </c>
      <c r="CD183" s="24" t="e">
        <f>(BT183-'ModelParams Lw'!P$10)/'ModelParams Lw'!P$11</f>
        <v>#DIV/0!</v>
      </c>
      <c r="CE183" s="24" t="e">
        <f>(BU183-'ModelParams Lw'!Q$10)/'ModelParams Lw'!Q$11</f>
        <v>#DIV/0!</v>
      </c>
      <c r="CF183" s="24" t="e">
        <f>(BV183-'ModelParams Lw'!R$10)/'ModelParams Lw'!R$11</f>
        <v>#DIV/0!</v>
      </c>
      <c r="CG183" s="24" t="e">
        <f>(BW183-'ModelParams Lw'!S$10)/'ModelParams Lw'!S$11</f>
        <v>#DIV/0!</v>
      </c>
      <c r="CH183" s="24" t="e">
        <f>(BX183-'ModelParams Lw'!T$10)/'ModelParams Lw'!T$11</f>
        <v>#DIV/0!</v>
      </c>
      <c r="CI183" s="24" t="e">
        <f>(BY183-'ModelParams Lw'!U$10)/'ModelParams Lw'!U$11</f>
        <v>#DIV/0!</v>
      </c>
      <c r="CJ183" s="24" t="e">
        <f>(BZ183-'ModelParams Lw'!V$10)/'ModelParams Lw'!V$11</f>
        <v>#DIV/0!</v>
      </c>
      <c r="CK183" s="24">
        <f>IF(Calcul!$E188="SW",'ModelParams Lw'!C$18+'ModelParams Lw'!C$19*LOG(CK$3)+'ModelParams Lw'!C$20*(PI()/4*($D183/1000)^2),IF('ModelParams Lw'!C$21+'ModelParams Lw'!C$22*LOG(CK$3)+'ModelParams Lw'!C$23*(PI()/4*($D183/1000)^2)&lt;'ModelParams Lw'!C$18+'ModelParams Lw'!C$19*LOG(CK$3)+'ModelParams Lw'!C$20*(PI()/4*($D183/1000)^2),'ModelParams Lw'!C$18+'ModelParams Lw'!C$19*LOG(CK$3)+'ModelParams Lw'!C$20*(PI()/4*($D183/1000)^2),'ModelParams Lw'!C$21+'ModelParams Lw'!C$22*LOG(CK$3)+'ModelParams Lw'!C$23*(PI()/4*($D183/1000)^2)))</f>
        <v>31.246735224896717</v>
      </c>
      <c r="CL183" s="24">
        <f>IF(Calcul!$E188="SW",'ModelParams Lw'!D$18+'ModelParams Lw'!D$19*LOG(CL$3)+'ModelParams Lw'!D$20*(PI()/4*($D183/1000)^2),IF('ModelParams Lw'!D$21+'ModelParams Lw'!D$22*LOG(CL$3)+'ModelParams Lw'!D$23*(PI()/4*($D183/1000)^2)&lt;'ModelParams Lw'!D$18+'ModelParams Lw'!D$19*LOG(CL$3)+'ModelParams Lw'!D$20*(PI()/4*($D183/1000)^2),'ModelParams Lw'!D$18+'ModelParams Lw'!D$19*LOG(CL$3)+'ModelParams Lw'!D$20*(PI()/4*($D183/1000)^2),'ModelParams Lw'!D$21+'ModelParams Lw'!D$22*LOG(CL$3)+'ModelParams Lw'!D$23*(PI()/4*($D183/1000)^2)))</f>
        <v>39.203910379364636</v>
      </c>
      <c r="CM183" s="24">
        <f>IF(Calcul!$E188="SW",'ModelParams Lw'!E$18+'ModelParams Lw'!E$19*LOG(CM$3)+'ModelParams Lw'!E$20*(PI()/4*($D183/1000)^2),IF('ModelParams Lw'!E$21+'ModelParams Lw'!E$22*LOG(CM$3)+'ModelParams Lw'!E$23*(PI()/4*($D183/1000)^2)&lt;'ModelParams Lw'!E$18+'ModelParams Lw'!E$19*LOG(CM$3)+'ModelParams Lw'!E$20*(PI()/4*($D183/1000)^2),'ModelParams Lw'!E$18+'ModelParams Lw'!E$19*LOG(CM$3)+'ModelParams Lw'!E$20*(PI()/4*($D183/1000)^2),'ModelParams Lw'!E$21+'ModelParams Lw'!E$22*LOG(CM$3)+'ModelParams Lw'!E$23*(PI()/4*($D183/1000)^2)))</f>
        <v>38.761096154158118</v>
      </c>
      <c r="CN183" s="24">
        <f>IF(Calcul!$E188="SW",'ModelParams Lw'!F$18+'ModelParams Lw'!F$19*LOG(CN$3)+'ModelParams Lw'!F$20*(PI()/4*($D183/1000)^2),IF('ModelParams Lw'!F$21+'ModelParams Lw'!F$22*LOG(CN$3)+'ModelParams Lw'!F$23*(PI()/4*($D183/1000)^2)&lt;'ModelParams Lw'!F$18+'ModelParams Lw'!F$19*LOG(CN$3)+'ModelParams Lw'!F$20*(PI()/4*($D183/1000)^2),'ModelParams Lw'!F$18+'ModelParams Lw'!F$19*LOG(CN$3)+'ModelParams Lw'!F$20*(PI()/4*($D183/1000)^2),'ModelParams Lw'!F$21+'ModelParams Lw'!F$22*LOG(CN$3)+'ModelParams Lw'!F$23*(PI()/4*($D183/1000)^2)))</f>
        <v>42.457901012674256</v>
      </c>
      <c r="CO183" s="24">
        <f>IF(Calcul!$E188="SW",'ModelParams Lw'!G$18+'ModelParams Lw'!G$19*LOG(CO$3)+'ModelParams Lw'!G$20*(PI()/4*($D183/1000)^2),IF('ModelParams Lw'!G$21+'ModelParams Lw'!G$22*LOG(CO$3)+'ModelParams Lw'!G$23*(PI()/4*($D183/1000)^2)&lt;'ModelParams Lw'!G$18+'ModelParams Lw'!G$19*LOG(CO$3)+'ModelParams Lw'!G$20*(PI()/4*($D183/1000)^2),'ModelParams Lw'!G$18+'ModelParams Lw'!G$19*LOG(CO$3)+'ModelParams Lw'!G$20*(PI()/4*($D183/1000)^2),'ModelParams Lw'!G$21+'ModelParams Lw'!G$22*LOG(CO$3)+'ModelParams Lw'!G$23*(PI()/4*($D183/1000)^2)))</f>
        <v>39.983812335865188</v>
      </c>
      <c r="CP183" s="24">
        <f>IF(Calcul!$E188="SW",'ModelParams Lw'!H$18+'ModelParams Lw'!H$19*LOG(CP$3)+'ModelParams Lw'!H$20*(PI()/4*($D183/1000)^2),IF('ModelParams Lw'!H$21+'ModelParams Lw'!H$22*LOG(CP$3)+'ModelParams Lw'!H$23*(PI()/4*($D183/1000)^2)&lt;'ModelParams Lw'!H$18+'ModelParams Lw'!H$19*LOG(CP$3)+'ModelParams Lw'!H$20*(PI()/4*($D183/1000)^2),'ModelParams Lw'!H$18+'ModelParams Lw'!H$19*LOG(CP$3)+'ModelParams Lw'!H$20*(PI()/4*($D183/1000)^2),'ModelParams Lw'!H$21+'ModelParams Lw'!H$22*LOG(CP$3)+'ModelParams Lw'!H$23*(PI()/4*($D183/1000)^2)))</f>
        <v>40.306137042572608</v>
      </c>
      <c r="CQ183" s="24">
        <f>IF(Calcul!$E188="SW",'ModelParams Lw'!I$18+'ModelParams Lw'!I$19*LOG(CQ$3)+'ModelParams Lw'!I$20*(PI()/4*($D183/1000)^2),IF('ModelParams Lw'!I$21+'ModelParams Lw'!I$22*LOG(CQ$3)+'ModelParams Lw'!I$23*(PI()/4*($D183/1000)^2)&lt;'ModelParams Lw'!I$18+'ModelParams Lw'!I$19*LOG(CQ$3)+'ModelParams Lw'!I$20*(PI()/4*($D183/1000)^2),'ModelParams Lw'!I$18+'ModelParams Lw'!I$19*LOG(CQ$3)+'ModelParams Lw'!I$20*(PI()/4*($D183/1000)^2),'ModelParams Lw'!I$21+'ModelParams Lw'!I$22*LOG(CQ$3)+'ModelParams Lw'!I$23*(PI()/4*($D183/1000)^2)))</f>
        <v>35.604370798776131</v>
      </c>
      <c r="CR183" s="24">
        <f>IF(Calcul!$E188="SW",'ModelParams Lw'!J$18+'ModelParams Lw'!J$19*LOG(CR$3)+'ModelParams Lw'!J$20*(PI()/4*($D183/1000)^2),IF('ModelParams Lw'!J$21+'ModelParams Lw'!J$22*LOG(CR$3)+'ModelParams Lw'!J$23*(PI()/4*($D183/1000)^2)&lt;'ModelParams Lw'!J$18+'ModelParams Lw'!J$19*LOG(CR$3)+'ModelParams Lw'!J$20*(PI()/4*($D183/1000)^2),'ModelParams Lw'!J$18+'ModelParams Lw'!J$19*LOG(CR$3)+'ModelParams Lw'!J$20*(PI()/4*($D183/1000)^2),'ModelParams Lw'!J$21+'ModelParams Lw'!J$22*LOG(CR$3)+'ModelParams Lw'!J$23*(PI()/4*($D183/1000)^2)))</f>
        <v>26.405199060578074</v>
      </c>
      <c r="CS183" s="24" t="e">
        <f t="shared" si="58"/>
        <v>#DIV/0!</v>
      </c>
      <c r="CT183" s="24" t="e">
        <f t="shared" si="59"/>
        <v>#DIV/0!</v>
      </c>
      <c r="CU183" s="24" t="e">
        <f t="shared" si="60"/>
        <v>#DIV/0!</v>
      </c>
      <c r="CV183" s="24" t="e">
        <f t="shared" si="61"/>
        <v>#DIV/0!</v>
      </c>
      <c r="CW183" s="24" t="e">
        <f t="shared" si="62"/>
        <v>#DIV/0!</v>
      </c>
      <c r="CX183" s="24" t="e">
        <f t="shared" si="63"/>
        <v>#DIV/0!</v>
      </c>
      <c r="CY183" s="24" t="e">
        <f t="shared" si="64"/>
        <v>#DIV/0!</v>
      </c>
      <c r="CZ183" s="24" t="e">
        <f t="shared" si="65"/>
        <v>#DIV/0!</v>
      </c>
      <c r="DA183" s="24" t="e">
        <f>10*LOG10(IF(CS183="",0,POWER(10,((CS183+'ModelParams Lw'!$O$4)/10))) +IF(CT183="",0,POWER(10,((CT183+'ModelParams Lw'!$P$4)/10))) +IF(CU183="",0,POWER(10,((CU183+'ModelParams Lw'!$Q$4)/10))) +IF(CV183="",0,POWER(10,((CV183+'ModelParams Lw'!$R$4)/10))) +IF(CW183="",0,POWER(10,((CW183+'ModelParams Lw'!$S$4)/10))) +IF(CX183="",0,POWER(10,((CX183+'ModelParams Lw'!$T$4)/10))) +IF(CY183="",0,POWER(10,((CY183+'ModelParams Lw'!$U$4)/10)))+IF(CZ183="",0,POWER(10,((CZ183+'ModelParams Lw'!$V$4)/10))))</f>
        <v>#DIV/0!</v>
      </c>
      <c r="DB183" s="24" t="e">
        <f t="shared" si="82"/>
        <v>#DIV/0!</v>
      </c>
      <c r="DC183" s="24" t="e">
        <f>(CS183-'ModelParams Lw'!$O$10)/'ModelParams Lw'!$O$11</f>
        <v>#DIV/0!</v>
      </c>
      <c r="DD183" s="24" t="e">
        <f>(CT183-'ModelParams Lw'!$P$10)/'ModelParams Lw'!$P$11</f>
        <v>#DIV/0!</v>
      </c>
      <c r="DE183" s="24" t="e">
        <f>(CU183-'ModelParams Lw'!$Q$10)/'ModelParams Lw'!$Q$11</f>
        <v>#DIV/0!</v>
      </c>
      <c r="DF183" s="24" t="e">
        <f>(CV183-'ModelParams Lw'!$R$10)/'ModelParams Lw'!$R$11</f>
        <v>#DIV/0!</v>
      </c>
      <c r="DG183" s="24" t="e">
        <f>(CW183-'ModelParams Lw'!$S$10)/'ModelParams Lw'!$S$11</f>
        <v>#DIV/0!</v>
      </c>
      <c r="DH183" s="24" t="e">
        <f>(CX183-'ModelParams Lw'!$T$10)/'ModelParams Lw'!$T$11</f>
        <v>#DIV/0!</v>
      </c>
      <c r="DI183" s="24" t="e">
        <f>(CY183-'ModelParams Lw'!$U$10)/'ModelParams Lw'!$U$11</f>
        <v>#DIV/0!</v>
      </c>
      <c r="DJ183" s="24" t="e">
        <f>(CZ183-'ModelParams Lw'!$V$10)/'ModelParams Lw'!$V$11</f>
        <v>#DIV/0!</v>
      </c>
    </row>
    <row r="184" spans="1:114">
      <c r="A184" s="12">
        <f>Calcul!B186</f>
        <v>0</v>
      </c>
      <c r="B184" s="12">
        <f t="shared" si="66"/>
        <v>0</v>
      </c>
      <c r="C184" s="12">
        <f>Calcul!C186</f>
        <v>0</v>
      </c>
      <c r="D184" s="12">
        <f>Calcul!D189</f>
        <v>0</v>
      </c>
      <c r="E184" s="12">
        <f t="shared" si="67"/>
        <v>400</v>
      </c>
      <c r="F184" s="12">
        <f t="shared" si="68"/>
        <v>900</v>
      </c>
      <c r="G184" s="12" t="e">
        <f t="shared" si="69"/>
        <v>#DIV/0!</v>
      </c>
      <c r="H184" s="24" t="e">
        <f t="shared" si="70"/>
        <v>#DIV/0!</v>
      </c>
      <c r="I184" s="24">
        <f>'ModelParams Lw'!$B$6*EXP('ModelParams Lw'!$C$6*D184)</f>
        <v>-0.98585217513044054</v>
      </c>
      <c r="J184" s="24">
        <f>'ModelParams Lw'!$B$7*D184^2+'ModelParams Lw'!$C$7*D184+'ModelParams Lw'!$D$7</f>
        <v>-7.1</v>
      </c>
      <c r="K184" s="24">
        <f>'ModelParams Lw'!$B$8*D184^2+'ModelParams Lw'!$C$8*D184+'ModelParams Lw'!$D$8</f>
        <v>46.485999999999997</v>
      </c>
      <c r="L184" s="21" t="e">
        <f t="shared" si="83"/>
        <v>#DIV/0!</v>
      </c>
      <c r="M184" s="21" t="e">
        <f t="shared" si="84"/>
        <v>#DIV/0!</v>
      </c>
      <c r="N184" s="21" t="e">
        <f t="shared" si="84"/>
        <v>#DIV/0!</v>
      </c>
      <c r="O184" s="21" t="e">
        <f t="shared" si="84"/>
        <v>#DIV/0!</v>
      </c>
      <c r="P184" s="21" t="e">
        <f t="shared" si="84"/>
        <v>#DIV/0!</v>
      </c>
      <c r="Q184" s="21" t="e">
        <f t="shared" si="84"/>
        <v>#DIV/0!</v>
      </c>
      <c r="R184" s="21" t="e">
        <f t="shared" si="84"/>
        <v>#DIV/0!</v>
      </c>
      <c r="S184" s="21" t="e">
        <f t="shared" si="84"/>
        <v>#DIV/0!</v>
      </c>
      <c r="T184" s="24" t="e">
        <f>'ModelParams Lw'!$B$3+'ModelParams Lw'!$B$4*LOG10($B184/3600/(PI()/4*($D184/1000)^2))+'ModelParams Lw'!$B$5*LOG10(2*$H184/(1.2*($B184/3600/(PI()/4*($D184/1000)^2))^2))+10*LOG10($D184/1000)+L184</f>
        <v>#DIV/0!</v>
      </c>
      <c r="U184" s="24" t="e">
        <f>'ModelParams Lw'!$B$3+'ModelParams Lw'!$B$4*LOG10($B184/3600/(PI()/4*($D184/1000)^2))+'ModelParams Lw'!$B$5*LOG10(2*$H184/(1.2*($B184/3600/(PI()/4*($D184/1000)^2))^2))+10*LOG10($D184/1000)+M184</f>
        <v>#DIV/0!</v>
      </c>
      <c r="V184" s="24" t="e">
        <f>'ModelParams Lw'!$B$3+'ModelParams Lw'!$B$4*LOG10($B184/3600/(PI()/4*($D184/1000)^2))+'ModelParams Lw'!$B$5*LOG10(2*$H184/(1.2*($B184/3600/(PI()/4*($D184/1000)^2))^2))+10*LOG10($D184/1000)+N184</f>
        <v>#DIV/0!</v>
      </c>
      <c r="W184" s="24" t="e">
        <f>'ModelParams Lw'!$B$3+'ModelParams Lw'!$B$4*LOG10($B184/3600/(PI()/4*($D184/1000)^2))+'ModelParams Lw'!$B$5*LOG10(2*$H184/(1.2*($B184/3600/(PI()/4*($D184/1000)^2))^2))+10*LOG10($D184/1000)+O184</f>
        <v>#DIV/0!</v>
      </c>
      <c r="X184" s="24" t="e">
        <f>'ModelParams Lw'!$B$3+'ModelParams Lw'!$B$4*LOG10($B184/3600/(PI()/4*($D184/1000)^2))+'ModelParams Lw'!$B$5*LOG10(2*$H184/(1.2*($B184/3600/(PI()/4*($D184/1000)^2))^2))+10*LOG10($D184/1000)+P184</f>
        <v>#DIV/0!</v>
      </c>
      <c r="Y184" s="24" t="e">
        <f>'ModelParams Lw'!$B$3+'ModelParams Lw'!$B$4*LOG10($B184/3600/(PI()/4*($D184/1000)^2))+'ModelParams Lw'!$B$5*LOG10(2*$H184/(1.2*($B184/3600/(PI()/4*($D184/1000)^2))^2))+10*LOG10($D184/1000)+Q184</f>
        <v>#DIV/0!</v>
      </c>
      <c r="Z184" s="24" t="e">
        <f>'ModelParams Lw'!$B$3+'ModelParams Lw'!$B$4*LOG10($B184/3600/(PI()/4*($D184/1000)^2))+'ModelParams Lw'!$B$5*LOG10(2*$H184/(1.2*($B184/3600/(PI()/4*($D184/1000)^2))^2))+10*LOG10($D184/1000)+R184</f>
        <v>#DIV/0!</v>
      </c>
      <c r="AA184" s="24" t="e">
        <f>'ModelParams Lw'!$B$3+'ModelParams Lw'!$B$4*LOG10($B184/3600/(PI()/4*($D184/1000)^2))+'ModelParams Lw'!$B$5*LOG10(2*$H184/(1.2*($B184/3600/(PI()/4*($D184/1000)^2))^2))+10*LOG10($D184/1000)+S184</f>
        <v>#DIV/0!</v>
      </c>
      <c r="AB184" s="24" t="e">
        <f>10*LOG10(IF(T184="",0,POWER(10,((T184+'ModelParams Lw'!$O$4)/10))) +IF(U184="",0,POWER(10,((U184+'ModelParams Lw'!$P$4)/10))) +IF(V184="",0,POWER(10,((V184+'ModelParams Lw'!$Q$4)/10))) +IF(W184="",0,POWER(10,((W184+'ModelParams Lw'!$R$4)/10))) +IF(X184="",0,POWER(10,((X184+'ModelParams Lw'!$S$4)/10))) +IF(Y184="",0,POWER(10,((Y184+'ModelParams Lw'!$T$4)/10))) +IF(Z184="",0,POWER(10,((Z184+'ModelParams Lw'!$U$4)/10)))+IF(AA184="",0,POWER(10,((AA184+'ModelParams Lw'!$V$4)/10))))</f>
        <v>#DIV/0!</v>
      </c>
      <c r="AC184" s="24" t="e">
        <f t="shared" si="71"/>
        <v>#DIV/0!</v>
      </c>
      <c r="AD184" s="24" t="e">
        <f>(T184-'ModelParams Lw'!O$10)/'ModelParams Lw'!O$11</f>
        <v>#DIV/0!</v>
      </c>
      <c r="AE184" s="24" t="e">
        <f>(U184-'ModelParams Lw'!P$10)/'ModelParams Lw'!P$11</f>
        <v>#DIV/0!</v>
      </c>
      <c r="AF184" s="24" t="e">
        <f>(V184-'ModelParams Lw'!Q$10)/'ModelParams Lw'!Q$11</f>
        <v>#DIV/0!</v>
      </c>
      <c r="AG184" s="24" t="e">
        <f>(W184-'ModelParams Lw'!R$10)/'ModelParams Lw'!R$11</f>
        <v>#DIV/0!</v>
      </c>
      <c r="AH184" s="24" t="e">
        <f>(X184-'ModelParams Lw'!S$10)/'ModelParams Lw'!S$11</f>
        <v>#DIV/0!</v>
      </c>
      <c r="AI184" s="24" t="e">
        <f>(Y184-'ModelParams Lw'!T$10)/'ModelParams Lw'!T$11</f>
        <v>#DIV/0!</v>
      </c>
      <c r="AJ184" s="24" t="e">
        <f>(Z184-'ModelParams Lw'!U$10)/'ModelParams Lw'!U$11</f>
        <v>#DIV/0!</v>
      </c>
      <c r="AK184" s="24" t="e">
        <f>(AA184-'ModelParams Lw'!V$10)/'ModelParams Lw'!V$11</f>
        <v>#DIV/0!</v>
      </c>
      <c r="AL184" s="24" t="e">
        <f t="shared" si="72"/>
        <v>#DIV/0!</v>
      </c>
      <c r="AM184" s="24" t="e">
        <f>LOOKUP($G184,SilencerParams!$E$3:$E$98,SilencerParams!K$3:K$98)</f>
        <v>#DIV/0!</v>
      </c>
      <c r="AN184" s="24" t="e">
        <f>LOOKUP($G184,SilencerParams!$E$3:$E$98,SilencerParams!L$3:L$98)</f>
        <v>#DIV/0!</v>
      </c>
      <c r="AO184" s="24" t="e">
        <f>LOOKUP($G184,SilencerParams!$E$3:$E$98,SilencerParams!M$3:M$98)</f>
        <v>#DIV/0!</v>
      </c>
      <c r="AP184" s="24" t="e">
        <f>LOOKUP($G184,SilencerParams!$E$3:$E$98,SilencerParams!N$3:N$98)</f>
        <v>#DIV/0!</v>
      </c>
      <c r="AQ184" s="24" t="e">
        <f>LOOKUP($G184,SilencerParams!$E$3:$E$98,SilencerParams!O$3:O$98)</f>
        <v>#DIV/0!</v>
      </c>
      <c r="AR184" s="24" t="e">
        <f>LOOKUP($G184,SilencerParams!$E$3:$E$98,SilencerParams!P$3:P$98)</f>
        <v>#DIV/0!</v>
      </c>
      <c r="AS184" s="24" t="e">
        <f>LOOKUP($G184,SilencerParams!$E$3:$E$98,SilencerParams!Q$3:Q$98)</f>
        <v>#DIV/0!</v>
      </c>
      <c r="AT184" s="24" t="e">
        <f>LOOKUP($G184,SilencerParams!$E$3:$E$98,SilencerParams!R$3:R$98)</f>
        <v>#DIV/0!</v>
      </c>
      <c r="AU184" s="151" t="e">
        <f>LOOKUP($G184,SilencerParams!$E$3:$E$98,SilencerParams!S$3:S$98)</f>
        <v>#DIV/0!</v>
      </c>
      <c r="AV184" s="151" t="e">
        <f>LOOKUP($G184,SilencerParams!$E$3:$E$98,SilencerParams!T$3:T$98)</f>
        <v>#DIV/0!</v>
      </c>
      <c r="AW184" s="151" t="e">
        <f>LOOKUP($G184,SilencerParams!$E$3:$E$98,SilencerParams!U$3:U$98)</f>
        <v>#DIV/0!</v>
      </c>
      <c r="AX184" s="151" t="e">
        <f>LOOKUP($G184,SilencerParams!$E$3:$E$98,SilencerParams!V$3:V$98)</f>
        <v>#DIV/0!</v>
      </c>
      <c r="AY184" s="151" t="e">
        <f>LOOKUP($G184,SilencerParams!$E$3:$E$98,SilencerParams!W$3:W$98)</f>
        <v>#DIV/0!</v>
      </c>
      <c r="AZ184" s="151" t="e">
        <f>LOOKUP($G184,SilencerParams!$E$3:$E$98,SilencerParams!X$3:X$98)</f>
        <v>#DIV/0!</v>
      </c>
      <c r="BA184" s="151" t="e">
        <f>LOOKUP($G184,SilencerParams!$E$3:$E$98,SilencerParams!Y$3:Y$98)</f>
        <v>#DIV/0!</v>
      </c>
      <c r="BB184" s="151" t="e">
        <f>LOOKUP($G184,SilencerParams!$E$3:$E$98,SilencerParams!Z$3:Z$98)</f>
        <v>#DIV/0!</v>
      </c>
      <c r="BC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S$3:S$98)</f>
        <v>#DIV/0!</v>
      </c>
      <c r="BD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T$3:T$98)</f>
        <v>#DIV/0!</v>
      </c>
      <c r="BE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U$3:U$98)</f>
        <v>#DIV/0!</v>
      </c>
      <c r="BF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V$3:V$98)</f>
        <v>#DIV/0!</v>
      </c>
      <c r="BG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W$3:W$98)</f>
        <v>#DIV/0!</v>
      </c>
      <c r="BH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X$3:X$98)</f>
        <v>#DIV/0!</v>
      </c>
      <c r="BI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Y$3:Y$98)</f>
        <v>#DIV/0!</v>
      </c>
      <c r="BJ184" s="151" t="e">
        <f>LOOKUP(IF(MROUND($AL184,2)&lt;=$AL184,CONCATENATE($D184,IF($F184&gt;=1000,$F184,CONCATENATE(0,$F184)),CONCATENATE(0,MROUND($AL184,2)+2)),CONCATENATE($D184,IF($F184&gt;=1000,$F184,CONCATENATE(0,$F184)),CONCATENATE(0,MROUND($AL184,2)-2))),SilencerParams!$E$3:$E$98,SilencerParams!Z$3:Z$98)</f>
        <v>#DIV/0!</v>
      </c>
      <c r="BK184" s="151" t="e">
        <f>IF($AL184&lt;2,LOOKUP(CONCATENATE($D184,IF($E184&gt;=1000,$E184,CONCATENATE(0,$E184)),"02"),SilencerParams!$E$3:$E$98,SilencerParams!S$3:S$98)/(LOG10(2)-LOG10(0.0001))*(LOG10($AL184)-LOG10(0.0001)),(BC184-AU184)/(LOG10(IF(MROUND($AL184,2)&lt;=$AL184,MROUND($AL184,2)+2,MROUND($AL184,2)-2))-LOG10(MROUND($AL184,2)))*(LOG10($AL184)-LOG10(MROUND($AL184,2)))+AU184)</f>
        <v>#DIV/0!</v>
      </c>
      <c r="BL184" s="151" t="e">
        <f>IF($AL184&lt;2,LOOKUP(CONCATENATE($D184,IF($E184&gt;=1000,$E184,CONCATENATE(0,$E184)),"02"),SilencerParams!$E$3:$E$98,SilencerParams!T$3:T$98)/(LOG10(2)-LOG10(0.0001))*(LOG10($AL184)-LOG10(0.0001)),(BD184-AV184)/(LOG10(IF(MROUND($AL184,2)&lt;=$AL184,MROUND($AL184,2)+2,MROUND($AL184,2)-2))-LOG10(MROUND($AL184,2)))*(LOG10($AL184)-LOG10(MROUND($AL184,2)))+AV184)</f>
        <v>#DIV/0!</v>
      </c>
      <c r="BM184" s="151" t="e">
        <f>IF($AL184&lt;2,LOOKUP(CONCATENATE($D184,IF($E184&gt;=1000,$E184,CONCATENATE(0,$E184)),"02"),SilencerParams!$E$3:$E$98,SilencerParams!U$3:U$98)/(LOG10(2)-LOG10(0.0001))*(LOG10($AL184)-LOG10(0.0001)),(BE184-AW184)/(LOG10(IF(MROUND($AL184,2)&lt;=$AL184,MROUND($AL184,2)+2,MROUND($AL184,2)-2))-LOG10(MROUND($AL184,2)))*(LOG10($AL184)-LOG10(MROUND($AL184,2)))+AW184)</f>
        <v>#DIV/0!</v>
      </c>
      <c r="BN184" s="151" t="e">
        <f>IF($AL184&lt;2,LOOKUP(CONCATENATE($D184,IF($E184&gt;=1000,$E184,CONCATENATE(0,$E184)),"02"),SilencerParams!$E$3:$E$98,SilencerParams!V$3:V$98)/(LOG10(2)-LOG10(0.0001))*(LOG10($AL184)-LOG10(0.0001)),(BF184-AX184)/(LOG10(IF(MROUND($AL184,2)&lt;=$AL184,MROUND($AL184,2)+2,MROUND($AL184,2)-2))-LOG10(MROUND($AL184,2)))*(LOG10($AL184)-LOG10(MROUND($AL184,2)))+AX184)</f>
        <v>#DIV/0!</v>
      </c>
      <c r="BO184" s="151" t="e">
        <f>IF($AL184&lt;2,LOOKUP(CONCATENATE($D184,IF($E184&gt;=1000,$E184,CONCATENATE(0,$E184)),"02"),SilencerParams!$E$3:$E$98,SilencerParams!W$3:W$98)/(LOG10(2)-LOG10(0.0001))*(LOG10($AL184)-LOG10(0.0001)),(BG184-AY184)/(LOG10(IF(MROUND($AL184,2)&lt;=$AL184,MROUND($AL184,2)+2,MROUND($AL184,2)-2))-LOG10(MROUND($AL184,2)))*(LOG10($AL184)-LOG10(MROUND($AL184,2)))+AY184)</f>
        <v>#DIV/0!</v>
      </c>
      <c r="BP184" s="151" t="e">
        <f>IF($AL184&lt;2,LOOKUP(CONCATENATE($D184,IF($E184&gt;=1000,$E184,CONCATENATE(0,$E184)),"02"),SilencerParams!$E$3:$E$98,SilencerParams!X$3:X$98)/(LOG10(2)-LOG10(0.0001))*(LOG10($AL184)-LOG10(0.0001)),(BH184-AZ184)/(LOG10(IF(MROUND($AL184,2)&lt;=$AL184,MROUND($AL184,2)+2,MROUND($AL184,2)-2))-LOG10(MROUND($AL184,2)))*(LOG10($AL184)-LOG10(MROUND($AL184,2)))+AZ184)</f>
        <v>#DIV/0!</v>
      </c>
      <c r="BQ184" s="151" t="e">
        <f>IF($AL184&lt;2,LOOKUP(CONCATENATE($D184,IF($E184&gt;=1000,$E184,CONCATENATE(0,$E184)),"02"),SilencerParams!$E$3:$E$98,SilencerParams!Y$3:Y$98)/(LOG10(2)-LOG10(0.0001))*(LOG10($AL184)-LOG10(0.0001)),(BI184-BA184)/(LOG10(IF(MROUND($AL184,2)&lt;=$AL184,MROUND($AL184,2)+2,MROUND($AL184,2)-2))-LOG10(MROUND($AL184,2)))*(LOG10($AL184)-LOG10(MROUND($AL184,2)))+BA184)</f>
        <v>#DIV/0!</v>
      </c>
      <c r="BR184" s="151" t="e">
        <f>IF($AL184&lt;2,LOOKUP(CONCATENATE($D184,IF($E184&gt;=1000,$E184,CONCATENATE(0,$E184)),"02"),SilencerParams!$E$3:$E$98,SilencerParams!Z$3:Z$98)/(LOG10(2)-LOG10(0.0001))*(LOG10($AL184)-LOG10(0.0001)),(BJ184-BB184)/(LOG10(IF(MROUND($AL184,2)&lt;=$AL184,MROUND($AL184,2)+2,MROUND($AL184,2)-2))-LOG10(MROUND($AL184,2)))*(LOG10($AL184)-LOG10(MROUND($AL184,2)))+BB184)</f>
        <v>#DIV/0!</v>
      </c>
      <c r="BS184" s="24" t="e">
        <f t="shared" si="73"/>
        <v>#DIV/0!</v>
      </c>
      <c r="BT184" s="24" t="e">
        <f t="shared" si="74"/>
        <v>#DIV/0!</v>
      </c>
      <c r="BU184" s="24" t="e">
        <f t="shared" si="75"/>
        <v>#DIV/0!</v>
      </c>
      <c r="BV184" s="24" t="e">
        <f t="shared" si="76"/>
        <v>#DIV/0!</v>
      </c>
      <c r="BW184" s="24" t="e">
        <f t="shared" si="77"/>
        <v>#DIV/0!</v>
      </c>
      <c r="BX184" s="24" t="e">
        <f t="shared" si="78"/>
        <v>#DIV/0!</v>
      </c>
      <c r="BY184" s="24" t="e">
        <f t="shared" si="79"/>
        <v>#DIV/0!</v>
      </c>
      <c r="BZ184" s="24" t="e">
        <f t="shared" si="80"/>
        <v>#DIV/0!</v>
      </c>
      <c r="CA184" s="24" t="e">
        <f>10*LOG10(IF(BS184="",0,POWER(10,((BS184+'ModelParams Lw'!$O$4)/10))) +IF(BT184="",0,POWER(10,((BT184+'ModelParams Lw'!$P$4)/10))) +IF(BU184="",0,POWER(10,((BU184+'ModelParams Lw'!$Q$4)/10))) +IF(BV184="",0,POWER(10,((BV184+'ModelParams Lw'!$R$4)/10))) +IF(BW184="",0,POWER(10,((BW184+'ModelParams Lw'!$S$4)/10))) +IF(BX184="",0,POWER(10,((BX184+'ModelParams Lw'!$T$4)/10))) +IF(BY184="",0,POWER(10,((BY184+'ModelParams Lw'!$U$4)/10)))+IF(BZ184="",0,POWER(10,((BZ184+'ModelParams Lw'!$V$4)/10))))</f>
        <v>#DIV/0!</v>
      </c>
      <c r="CB184" s="24" t="e">
        <f t="shared" si="81"/>
        <v>#DIV/0!</v>
      </c>
      <c r="CC184" s="24" t="e">
        <f>(BS184-'ModelParams Lw'!O$10)/'ModelParams Lw'!O$11</f>
        <v>#DIV/0!</v>
      </c>
      <c r="CD184" s="24" t="e">
        <f>(BT184-'ModelParams Lw'!P$10)/'ModelParams Lw'!P$11</f>
        <v>#DIV/0!</v>
      </c>
      <c r="CE184" s="24" t="e">
        <f>(BU184-'ModelParams Lw'!Q$10)/'ModelParams Lw'!Q$11</f>
        <v>#DIV/0!</v>
      </c>
      <c r="CF184" s="24" t="e">
        <f>(BV184-'ModelParams Lw'!R$10)/'ModelParams Lw'!R$11</f>
        <v>#DIV/0!</v>
      </c>
      <c r="CG184" s="24" t="e">
        <f>(BW184-'ModelParams Lw'!S$10)/'ModelParams Lw'!S$11</f>
        <v>#DIV/0!</v>
      </c>
      <c r="CH184" s="24" t="e">
        <f>(BX184-'ModelParams Lw'!T$10)/'ModelParams Lw'!T$11</f>
        <v>#DIV/0!</v>
      </c>
      <c r="CI184" s="24" t="e">
        <f>(BY184-'ModelParams Lw'!U$10)/'ModelParams Lw'!U$11</f>
        <v>#DIV/0!</v>
      </c>
      <c r="CJ184" s="24" t="e">
        <f>(BZ184-'ModelParams Lw'!V$10)/'ModelParams Lw'!V$11</f>
        <v>#DIV/0!</v>
      </c>
      <c r="CK184" s="24">
        <f>IF(Calcul!$E189="SW",'ModelParams Lw'!C$18+'ModelParams Lw'!C$19*LOG(CK$3)+'ModelParams Lw'!C$20*(PI()/4*($D184/1000)^2),IF('ModelParams Lw'!C$21+'ModelParams Lw'!C$22*LOG(CK$3)+'ModelParams Lw'!C$23*(PI()/4*($D184/1000)^2)&lt;'ModelParams Lw'!C$18+'ModelParams Lw'!C$19*LOG(CK$3)+'ModelParams Lw'!C$20*(PI()/4*($D184/1000)^2),'ModelParams Lw'!C$18+'ModelParams Lw'!C$19*LOG(CK$3)+'ModelParams Lw'!C$20*(PI()/4*($D184/1000)^2),'ModelParams Lw'!C$21+'ModelParams Lw'!C$22*LOG(CK$3)+'ModelParams Lw'!C$23*(PI()/4*($D184/1000)^2)))</f>
        <v>31.246735224896717</v>
      </c>
      <c r="CL184" s="24">
        <f>IF(Calcul!$E189="SW",'ModelParams Lw'!D$18+'ModelParams Lw'!D$19*LOG(CL$3)+'ModelParams Lw'!D$20*(PI()/4*($D184/1000)^2),IF('ModelParams Lw'!D$21+'ModelParams Lw'!D$22*LOG(CL$3)+'ModelParams Lw'!D$23*(PI()/4*($D184/1000)^2)&lt;'ModelParams Lw'!D$18+'ModelParams Lw'!D$19*LOG(CL$3)+'ModelParams Lw'!D$20*(PI()/4*($D184/1000)^2),'ModelParams Lw'!D$18+'ModelParams Lw'!D$19*LOG(CL$3)+'ModelParams Lw'!D$20*(PI()/4*($D184/1000)^2),'ModelParams Lw'!D$21+'ModelParams Lw'!D$22*LOG(CL$3)+'ModelParams Lw'!D$23*(PI()/4*($D184/1000)^2)))</f>
        <v>39.203910379364636</v>
      </c>
      <c r="CM184" s="24">
        <f>IF(Calcul!$E189="SW",'ModelParams Lw'!E$18+'ModelParams Lw'!E$19*LOG(CM$3)+'ModelParams Lw'!E$20*(PI()/4*($D184/1000)^2),IF('ModelParams Lw'!E$21+'ModelParams Lw'!E$22*LOG(CM$3)+'ModelParams Lw'!E$23*(PI()/4*($D184/1000)^2)&lt;'ModelParams Lw'!E$18+'ModelParams Lw'!E$19*LOG(CM$3)+'ModelParams Lw'!E$20*(PI()/4*($D184/1000)^2),'ModelParams Lw'!E$18+'ModelParams Lw'!E$19*LOG(CM$3)+'ModelParams Lw'!E$20*(PI()/4*($D184/1000)^2),'ModelParams Lw'!E$21+'ModelParams Lw'!E$22*LOG(CM$3)+'ModelParams Lw'!E$23*(PI()/4*($D184/1000)^2)))</f>
        <v>38.761096154158118</v>
      </c>
      <c r="CN184" s="24">
        <f>IF(Calcul!$E189="SW",'ModelParams Lw'!F$18+'ModelParams Lw'!F$19*LOG(CN$3)+'ModelParams Lw'!F$20*(PI()/4*($D184/1000)^2),IF('ModelParams Lw'!F$21+'ModelParams Lw'!F$22*LOG(CN$3)+'ModelParams Lw'!F$23*(PI()/4*($D184/1000)^2)&lt;'ModelParams Lw'!F$18+'ModelParams Lw'!F$19*LOG(CN$3)+'ModelParams Lw'!F$20*(PI()/4*($D184/1000)^2),'ModelParams Lw'!F$18+'ModelParams Lw'!F$19*LOG(CN$3)+'ModelParams Lw'!F$20*(PI()/4*($D184/1000)^2),'ModelParams Lw'!F$21+'ModelParams Lw'!F$22*LOG(CN$3)+'ModelParams Lw'!F$23*(PI()/4*($D184/1000)^2)))</f>
        <v>42.457901012674256</v>
      </c>
      <c r="CO184" s="24">
        <f>IF(Calcul!$E189="SW",'ModelParams Lw'!G$18+'ModelParams Lw'!G$19*LOG(CO$3)+'ModelParams Lw'!G$20*(PI()/4*($D184/1000)^2),IF('ModelParams Lw'!G$21+'ModelParams Lw'!G$22*LOG(CO$3)+'ModelParams Lw'!G$23*(PI()/4*($D184/1000)^2)&lt;'ModelParams Lw'!G$18+'ModelParams Lw'!G$19*LOG(CO$3)+'ModelParams Lw'!G$20*(PI()/4*($D184/1000)^2),'ModelParams Lw'!G$18+'ModelParams Lw'!G$19*LOG(CO$3)+'ModelParams Lw'!G$20*(PI()/4*($D184/1000)^2),'ModelParams Lw'!G$21+'ModelParams Lw'!G$22*LOG(CO$3)+'ModelParams Lw'!G$23*(PI()/4*($D184/1000)^2)))</f>
        <v>39.983812335865188</v>
      </c>
      <c r="CP184" s="24">
        <f>IF(Calcul!$E189="SW",'ModelParams Lw'!H$18+'ModelParams Lw'!H$19*LOG(CP$3)+'ModelParams Lw'!H$20*(PI()/4*($D184/1000)^2),IF('ModelParams Lw'!H$21+'ModelParams Lw'!H$22*LOG(CP$3)+'ModelParams Lw'!H$23*(PI()/4*($D184/1000)^2)&lt;'ModelParams Lw'!H$18+'ModelParams Lw'!H$19*LOG(CP$3)+'ModelParams Lw'!H$20*(PI()/4*($D184/1000)^2),'ModelParams Lw'!H$18+'ModelParams Lw'!H$19*LOG(CP$3)+'ModelParams Lw'!H$20*(PI()/4*($D184/1000)^2),'ModelParams Lw'!H$21+'ModelParams Lw'!H$22*LOG(CP$3)+'ModelParams Lw'!H$23*(PI()/4*($D184/1000)^2)))</f>
        <v>40.306137042572608</v>
      </c>
      <c r="CQ184" s="24">
        <f>IF(Calcul!$E189="SW",'ModelParams Lw'!I$18+'ModelParams Lw'!I$19*LOG(CQ$3)+'ModelParams Lw'!I$20*(PI()/4*($D184/1000)^2),IF('ModelParams Lw'!I$21+'ModelParams Lw'!I$22*LOG(CQ$3)+'ModelParams Lw'!I$23*(PI()/4*($D184/1000)^2)&lt;'ModelParams Lw'!I$18+'ModelParams Lw'!I$19*LOG(CQ$3)+'ModelParams Lw'!I$20*(PI()/4*($D184/1000)^2),'ModelParams Lw'!I$18+'ModelParams Lw'!I$19*LOG(CQ$3)+'ModelParams Lw'!I$20*(PI()/4*($D184/1000)^2),'ModelParams Lw'!I$21+'ModelParams Lw'!I$22*LOG(CQ$3)+'ModelParams Lw'!I$23*(PI()/4*($D184/1000)^2)))</f>
        <v>35.604370798776131</v>
      </c>
      <c r="CR184" s="24">
        <f>IF(Calcul!$E189="SW",'ModelParams Lw'!J$18+'ModelParams Lw'!J$19*LOG(CR$3)+'ModelParams Lw'!J$20*(PI()/4*($D184/1000)^2),IF('ModelParams Lw'!J$21+'ModelParams Lw'!J$22*LOG(CR$3)+'ModelParams Lw'!J$23*(PI()/4*($D184/1000)^2)&lt;'ModelParams Lw'!J$18+'ModelParams Lw'!J$19*LOG(CR$3)+'ModelParams Lw'!J$20*(PI()/4*($D184/1000)^2),'ModelParams Lw'!J$18+'ModelParams Lw'!J$19*LOG(CR$3)+'ModelParams Lw'!J$20*(PI()/4*($D184/1000)^2),'ModelParams Lw'!J$21+'ModelParams Lw'!J$22*LOG(CR$3)+'ModelParams Lw'!J$23*(PI()/4*($D184/1000)^2)))</f>
        <v>26.405199060578074</v>
      </c>
      <c r="CS184" s="24" t="e">
        <f t="shared" si="58"/>
        <v>#DIV/0!</v>
      </c>
      <c r="CT184" s="24" t="e">
        <f t="shared" si="59"/>
        <v>#DIV/0!</v>
      </c>
      <c r="CU184" s="24" t="e">
        <f t="shared" si="60"/>
        <v>#DIV/0!</v>
      </c>
      <c r="CV184" s="24" t="e">
        <f t="shared" si="61"/>
        <v>#DIV/0!</v>
      </c>
      <c r="CW184" s="24" t="e">
        <f t="shared" si="62"/>
        <v>#DIV/0!</v>
      </c>
      <c r="CX184" s="24" t="e">
        <f t="shared" si="63"/>
        <v>#DIV/0!</v>
      </c>
      <c r="CY184" s="24" t="e">
        <f t="shared" si="64"/>
        <v>#DIV/0!</v>
      </c>
      <c r="CZ184" s="24" t="e">
        <f t="shared" si="65"/>
        <v>#DIV/0!</v>
      </c>
      <c r="DA184" s="24" t="e">
        <f>10*LOG10(IF(CS184="",0,POWER(10,((CS184+'ModelParams Lw'!$O$4)/10))) +IF(CT184="",0,POWER(10,((CT184+'ModelParams Lw'!$P$4)/10))) +IF(CU184="",0,POWER(10,((CU184+'ModelParams Lw'!$Q$4)/10))) +IF(CV184="",0,POWER(10,((CV184+'ModelParams Lw'!$R$4)/10))) +IF(CW184="",0,POWER(10,((CW184+'ModelParams Lw'!$S$4)/10))) +IF(CX184="",0,POWER(10,((CX184+'ModelParams Lw'!$T$4)/10))) +IF(CY184="",0,POWER(10,((CY184+'ModelParams Lw'!$U$4)/10)))+IF(CZ184="",0,POWER(10,((CZ184+'ModelParams Lw'!$V$4)/10))))</f>
        <v>#DIV/0!</v>
      </c>
      <c r="DB184" s="24" t="e">
        <f t="shared" si="82"/>
        <v>#DIV/0!</v>
      </c>
      <c r="DC184" s="24" t="e">
        <f>(CS184-'ModelParams Lw'!$O$10)/'ModelParams Lw'!$O$11</f>
        <v>#DIV/0!</v>
      </c>
      <c r="DD184" s="24" t="e">
        <f>(CT184-'ModelParams Lw'!$P$10)/'ModelParams Lw'!$P$11</f>
        <v>#DIV/0!</v>
      </c>
      <c r="DE184" s="24" t="e">
        <f>(CU184-'ModelParams Lw'!$Q$10)/'ModelParams Lw'!$Q$11</f>
        <v>#DIV/0!</v>
      </c>
      <c r="DF184" s="24" t="e">
        <f>(CV184-'ModelParams Lw'!$R$10)/'ModelParams Lw'!$R$11</f>
        <v>#DIV/0!</v>
      </c>
      <c r="DG184" s="24" t="e">
        <f>(CW184-'ModelParams Lw'!$S$10)/'ModelParams Lw'!$S$11</f>
        <v>#DIV/0!</v>
      </c>
      <c r="DH184" s="24" t="e">
        <f>(CX184-'ModelParams Lw'!$T$10)/'ModelParams Lw'!$T$11</f>
        <v>#DIV/0!</v>
      </c>
      <c r="DI184" s="24" t="e">
        <f>(CY184-'ModelParams Lw'!$U$10)/'ModelParams Lw'!$U$11</f>
        <v>#DIV/0!</v>
      </c>
      <c r="DJ184" s="24" t="e">
        <f>(CZ184-'ModelParams Lw'!$V$10)/'ModelParams Lw'!$V$11</f>
        <v>#DIV/0!</v>
      </c>
    </row>
    <row r="185" spans="1:114">
      <c r="A185" s="12">
        <f>Calcul!B187</f>
        <v>0</v>
      </c>
      <c r="B185" s="12">
        <f t="shared" si="66"/>
        <v>0</v>
      </c>
      <c r="C185" s="12">
        <f>Calcul!C187</f>
        <v>0</v>
      </c>
      <c r="D185" s="12">
        <f>Calcul!D190</f>
        <v>0</v>
      </c>
      <c r="E185" s="12">
        <f t="shared" si="67"/>
        <v>400</v>
      </c>
      <c r="F185" s="12">
        <f t="shared" si="68"/>
        <v>900</v>
      </c>
      <c r="G185" s="12" t="e">
        <f t="shared" si="69"/>
        <v>#DIV/0!</v>
      </c>
      <c r="H185" s="24" t="e">
        <f t="shared" si="70"/>
        <v>#DIV/0!</v>
      </c>
      <c r="I185" s="24">
        <f>'ModelParams Lw'!$B$6*EXP('ModelParams Lw'!$C$6*D185)</f>
        <v>-0.98585217513044054</v>
      </c>
      <c r="J185" s="24">
        <f>'ModelParams Lw'!$B$7*D185^2+'ModelParams Lw'!$C$7*D185+'ModelParams Lw'!$D$7</f>
        <v>-7.1</v>
      </c>
      <c r="K185" s="24">
        <f>'ModelParams Lw'!$B$8*D185^2+'ModelParams Lw'!$C$8*D185+'ModelParams Lw'!$D$8</f>
        <v>46.485999999999997</v>
      </c>
      <c r="L185" s="21" t="e">
        <f t="shared" si="83"/>
        <v>#DIV/0!</v>
      </c>
      <c r="M185" s="21" t="e">
        <f t="shared" si="84"/>
        <v>#DIV/0!</v>
      </c>
      <c r="N185" s="21" t="e">
        <f t="shared" si="84"/>
        <v>#DIV/0!</v>
      </c>
      <c r="O185" s="21" t="e">
        <f t="shared" si="84"/>
        <v>#DIV/0!</v>
      </c>
      <c r="P185" s="21" t="e">
        <f t="shared" si="84"/>
        <v>#DIV/0!</v>
      </c>
      <c r="Q185" s="21" t="e">
        <f t="shared" si="84"/>
        <v>#DIV/0!</v>
      </c>
      <c r="R185" s="21" t="e">
        <f t="shared" si="84"/>
        <v>#DIV/0!</v>
      </c>
      <c r="S185" s="21" t="e">
        <f t="shared" si="84"/>
        <v>#DIV/0!</v>
      </c>
      <c r="T185" s="24" t="e">
        <f>'ModelParams Lw'!$B$3+'ModelParams Lw'!$B$4*LOG10($B185/3600/(PI()/4*($D185/1000)^2))+'ModelParams Lw'!$B$5*LOG10(2*$H185/(1.2*($B185/3600/(PI()/4*($D185/1000)^2))^2))+10*LOG10($D185/1000)+L185</f>
        <v>#DIV/0!</v>
      </c>
      <c r="U185" s="24" t="e">
        <f>'ModelParams Lw'!$B$3+'ModelParams Lw'!$B$4*LOG10($B185/3600/(PI()/4*($D185/1000)^2))+'ModelParams Lw'!$B$5*LOG10(2*$H185/(1.2*($B185/3600/(PI()/4*($D185/1000)^2))^2))+10*LOG10($D185/1000)+M185</f>
        <v>#DIV/0!</v>
      </c>
      <c r="V185" s="24" t="e">
        <f>'ModelParams Lw'!$B$3+'ModelParams Lw'!$B$4*LOG10($B185/3600/(PI()/4*($D185/1000)^2))+'ModelParams Lw'!$B$5*LOG10(2*$H185/(1.2*($B185/3600/(PI()/4*($D185/1000)^2))^2))+10*LOG10($D185/1000)+N185</f>
        <v>#DIV/0!</v>
      </c>
      <c r="W185" s="24" t="e">
        <f>'ModelParams Lw'!$B$3+'ModelParams Lw'!$B$4*LOG10($B185/3600/(PI()/4*($D185/1000)^2))+'ModelParams Lw'!$B$5*LOG10(2*$H185/(1.2*($B185/3600/(PI()/4*($D185/1000)^2))^2))+10*LOG10($D185/1000)+O185</f>
        <v>#DIV/0!</v>
      </c>
      <c r="X185" s="24" t="e">
        <f>'ModelParams Lw'!$B$3+'ModelParams Lw'!$B$4*LOG10($B185/3600/(PI()/4*($D185/1000)^2))+'ModelParams Lw'!$B$5*LOG10(2*$H185/(1.2*($B185/3600/(PI()/4*($D185/1000)^2))^2))+10*LOG10($D185/1000)+P185</f>
        <v>#DIV/0!</v>
      </c>
      <c r="Y185" s="24" t="e">
        <f>'ModelParams Lw'!$B$3+'ModelParams Lw'!$B$4*LOG10($B185/3600/(PI()/4*($D185/1000)^2))+'ModelParams Lw'!$B$5*LOG10(2*$H185/(1.2*($B185/3600/(PI()/4*($D185/1000)^2))^2))+10*LOG10($D185/1000)+Q185</f>
        <v>#DIV/0!</v>
      </c>
      <c r="Z185" s="24" t="e">
        <f>'ModelParams Lw'!$B$3+'ModelParams Lw'!$B$4*LOG10($B185/3600/(PI()/4*($D185/1000)^2))+'ModelParams Lw'!$B$5*LOG10(2*$H185/(1.2*($B185/3600/(PI()/4*($D185/1000)^2))^2))+10*LOG10($D185/1000)+R185</f>
        <v>#DIV/0!</v>
      </c>
      <c r="AA185" s="24" t="e">
        <f>'ModelParams Lw'!$B$3+'ModelParams Lw'!$B$4*LOG10($B185/3600/(PI()/4*($D185/1000)^2))+'ModelParams Lw'!$B$5*LOG10(2*$H185/(1.2*($B185/3600/(PI()/4*($D185/1000)^2))^2))+10*LOG10($D185/1000)+S185</f>
        <v>#DIV/0!</v>
      </c>
      <c r="AB185" s="24" t="e">
        <f>10*LOG10(IF(T185="",0,POWER(10,((T185+'ModelParams Lw'!$O$4)/10))) +IF(U185="",0,POWER(10,((U185+'ModelParams Lw'!$P$4)/10))) +IF(V185="",0,POWER(10,((V185+'ModelParams Lw'!$Q$4)/10))) +IF(W185="",0,POWER(10,((W185+'ModelParams Lw'!$R$4)/10))) +IF(X185="",0,POWER(10,((X185+'ModelParams Lw'!$S$4)/10))) +IF(Y185="",0,POWER(10,((Y185+'ModelParams Lw'!$T$4)/10))) +IF(Z185="",0,POWER(10,((Z185+'ModelParams Lw'!$U$4)/10)))+IF(AA185="",0,POWER(10,((AA185+'ModelParams Lw'!$V$4)/10))))</f>
        <v>#DIV/0!</v>
      </c>
      <c r="AC185" s="24" t="e">
        <f t="shared" si="71"/>
        <v>#DIV/0!</v>
      </c>
      <c r="AD185" s="24" t="e">
        <f>(T185-'ModelParams Lw'!O$10)/'ModelParams Lw'!O$11</f>
        <v>#DIV/0!</v>
      </c>
      <c r="AE185" s="24" t="e">
        <f>(U185-'ModelParams Lw'!P$10)/'ModelParams Lw'!P$11</f>
        <v>#DIV/0!</v>
      </c>
      <c r="AF185" s="24" t="e">
        <f>(V185-'ModelParams Lw'!Q$10)/'ModelParams Lw'!Q$11</f>
        <v>#DIV/0!</v>
      </c>
      <c r="AG185" s="24" t="e">
        <f>(W185-'ModelParams Lw'!R$10)/'ModelParams Lw'!R$11</f>
        <v>#DIV/0!</v>
      </c>
      <c r="AH185" s="24" t="e">
        <f>(X185-'ModelParams Lw'!S$10)/'ModelParams Lw'!S$11</f>
        <v>#DIV/0!</v>
      </c>
      <c r="AI185" s="24" t="e">
        <f>(Y185-'ModelParams Lw'!T$10)/'ModelParams Lw'!T$11</f>
        <v>#DIV/0!</v>
      </c>
      <c r="AJ185" s="24" t="e">
        <f>(Z185-'ModelParams Lw'!U$10)/'ModelParams Lw'!U$11</f>
        <v>#DIV/0!</v>
      </c>
      <c r="AK185" s="24" t="e">
        <f>(AA185-'ModelParams Lw'!V$10)/'ModelParams Lw'!V$11</f>
        <v>#DIV/0!</v>
      </c>
      <c r="AL185" s="24" t="e">
        <f t="shared" si="72"/>
        <v>#DIV/0!</v>
      </c>
      <c r="AM185" s="24" t="e">
        <f>LOOKUP($G185,SilencerParams!$E$3:$E$98,SilencerParams!K$3:K$98)</f>
        <v>#DIV/0!</v>
      </c>
      <c r="AN185" s="24" t="e">
        <f>LOOKUP($G185,SilencerParams!$E$3:$E$98,SilencerParams!L$3:L$98)</f>
        <v>#DIV/0!</v>
      </c>
      <c r="AO185" s="24" t="e">
        <f>LOOKUP($G185,SilencerParams!$E$3:$E$98,SilencerParams!M$3:M$98)</f>
        <v>#DIV/0!</v>
      </c>
      <c r="AP185" s="24" t="e">
        <f>LOOKUP($G185,SilencerParams!$E$3:$E$98,SilencerParams!N$3:N$98)</f>
        <v>#DIV/0!</v>
      </c>
      <c r="AQ185" s="24" t="e">
        <f>LOOKUP($G185,SilencerParams!$E$3:$E$98,SilencerParams!O$3:O$98)</f>
        <v>#DIV/0!</v>
      </c>
      <c r="AR185" s="24" t="e">
        <f>LOOKUP($G185,SilencerParams!$E$3:$E$98,SilencerParams!P$3:P$98)</f>
        <v>#DIV/0!</v>
      </c>
      <c r="AS185" s="24" t="e">
        <f>LOOKUP($G185,SilencerParams!$E$3:$E$98,SilencerParams!Q$3:Q$98)</f>
        <v>#DIV/0!</v>
      </c>
      <c r="AT185" s="24" t="e">
        <f>LOOKUP($G185,SilencerParams!$E$3:$E$98,SilencerParams!R$3:R$98)</f>
        <v>#DIV/0!</v>
      </c>
      <c r="AU185" s="151" t="e">
        <f>LOOKUP($G185,SilencerParams!$E$3:$E$98,SilencerParams!S$3:S$98)</f>
        <v>#DIV/0!</v>
      </c>
      <c r="AV185" s="151" t="e">
        <f>LOOKUP($G185,SilencerParams!$E$3:$E$98,SilencerParams!T$3:T$98)</f>
        <v>#DIV/0!</v>
      </c>
      <c r="AW185" s="151" t="e">
        <f>LOOKUP($G185,SilencerParams!$E$3:$E$98,SilencerParams!U$3:U$98)</f>
        <v>#DIV/0!</v>
      </c>
      <c r="AX185" s="151" t="e">
        <f>LOOKUP($G185,SilencerParams!$E$3:$E$98,SilencerParams!V$3:V$98)</f>
        <v>#DIV/0!</v>
      </c>
      <c r="AY185" s="151" t="e">
        <f>LOOKUP($G185,SilencerParams!$E$3:$E$98,SilencerParams!W$3:W$98)</f>
        <v>#DIV/0!</v>
      </c>
      <c r="AZ185" s="151" t="e">
        <f>LOOKUP($G185,SilencerParams!$E$3:$E$98,SilencerParams!X$3:X$98)</f>
        <v>#DIV/0!</v>
      </c>
      <c r="BA185" s="151" t="e">
        <f>LOOKUP($G185,SilencerParams!$E$3:$E$98,SilencerParams!Y$3:Y$98)</f>
        <v>#DIV/0!</v>
      </c>
      <c r="BB185" s="151" t="e">
        <f>LOOKUP($G185,SilencerParams!$E$3:$E$98,SilencerParams!Z$3:Z$98)</f>
        <v>#DIV/0!</v>
      </c>
      <c r="BC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S$3:S$98)</f>
        <v>#DIV/0!</v>
      </c>
      <c r="BD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T$3:T$98)</f>
        <v>#DIV/0!</v>
      </c>
      <c r="BE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U$3:U$98)</f>
        <v>#DIV/0!</v>
      </c>
      <c r="BF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V$3:V$98)</f>
        <v>#DIV/0!</v>
      </c>
      <c r="BG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W$3:W$98)</f>
        <v>#DIV/0!</v>
      </c>
      <c r="BH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X$3:X$98)</f>
        <v>#DIV/0!</v>
      </c>
      <c r="BI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Y$3:Y$98)</f>
        <v>#DIV/0!</v>
      </c>
      <c r="BJ185" s="151" t="e">
        <f>LOOKUP(IF(MROUND($AL185,2)&lt;=$AL185,CONCATENATE($D185,IF($F185&gt;=1000,$F185,CONCATENATE(0,$F185)),CONCATENATE(0,MROUND($AL185,2)+2)),CONCATENATE($D185,IF($F185&gt;=1000,$F185,CONCATENATE(0,$F185)),CONCATENATE(0,MROUND($AL185,2)-2))),SilencerParams!$E$3:$E$98,SilencerParams!Z$3:Z$98)</f>
        <v>#DIV/0!</v>
      </c>
      <c r="BK185" s="151" t="e">
        <f>IF($AL185&lt;2,LOOKUP(CONCATENATE($D185,IF($E185&gt;=1000,$E185,CONCATENATE(0,$E185)),"02"),SilencerParams!$E$3:$E$98,SilencerParams!S$3:S$98)/(LOG10(2)-LOG10(0.0001))*(LOG10($AL185)-LOG10(0.0001)),(BC185-AU185)/(LOG10(IF(MROUND($AL185,2)&lt;=$AL185,MROUND($AL185,2)+2,MROUND($AL185,2)-2))-LOG10(MROUND($AL185,2)))*(LOG10($AL185)-LOG10(MROUND($AL185,2)))+AU185)</f>
        <v>#DIV/0!</v>
      </c>
      <c r="BL185" s="151" t="e">
        <f>IF($AL185&lt;2,LOOKUP(CONCATENATE($D185,IF($E185&gt;=1000,$E185,CONCATENATE(0,$E185)),"02"),SilencerParams!$E$3:$E$98,SilencerParams!T$3:T$98)/(LOG10(2)-LOG10(0.0001))*(LOG10($AL185)-LOG10(0.0001)),(BD185-AV185)/(LOG10(IF(MROUND($AL185,2)&lt;=$AL185,MROUND($AL185,2)+2,MROUND($AL185,2)-2))-LOG10(MROUND($AL185,2)))*(LOG10($AL185)-LOG10(MROUND($AL185,2)))+AV185)</f>
        <v>#DIV/0!</v>
      </c>
      <c r="BM185" s="151" t="e">
        <f>IF($AL185&lt;2,LOOKUP(CONCATENATE($D185,IF($E185&gt;=1000,$E185,CONCATENATE(0,$E185)),"02"),SilencerParams!$E$3:$E$98,SilencerParams!U$3:U$98)/(LOG10(2)-LOG10(0.0001))*(LOG10($AL185)-LOG10(0.0001)),(BE185-AW185)/(LOG10(IF(MROUND($AL185,2)&lt;=$AL185,MROUND($AL185,2)+2,MROUND($AL185,2)-2))-LOG10(MROUND($AL185,2)))*(LOG10($AL185)-LOG10(MROUND($AL185,2)))+AW185)</f>
        <v>#DIV/0!</v>
      </c>
      <c r="BN185" s="151" t="e">
        <f>IF($AL185&lt;2,LOOKUP(CONCATENATE($D185,IF($E185&gt;=1000,$E185,CONCATENATE(0,$E185)),"02"),SilencerParams!$E$3:$E$98,SilencerParams!V$3:V$98)/(LOG10(2)-LOG10(0.0001))*(LOG10($AL185)-LOG10(0.0001)),(BF185-AX185)/(LOG10(IF(MROUND($AL185,2)&lt;=$AL185,MROUND($AL185,2)+2,MROUND($AL185,2)-2))-LOG10(MROUND($AL185,2)))*(LOG10($AL185)-LOG10(MROUND($AL185,2)))+AX185)</f>
        <v>#DIV/0!</v>
      </c>
      <c r="BO185" s="151" t="e">
        <f>IF($AL185&lt;2,LOOKUP(CONCATENATE($D185,IF($E185&gt;=1000,$E185,CONCATENATE(0,$E185)),"02"),SilencerParams!$E$3:$E$98,SilencerParams!W$3:W$98)/(LOG10(2)-LOG10(0.0001))*(LOG10($AL185)-LOG10(0.0001)),(BG185-AY185)/(LOG10(IF(MROUND($AL185,2)&lt;=$AL185,MROUND($AL185,2)+2,MROUND($AL185,2)-2))-LOG10(MROUND($AL185,2)))*(LOG10($AL185)-LOG10(MROUND($AL185,2)))+AY185)</f>
        <v>#DIV/0!</v>
      </c>
      <c r="BP185" s="151" t="e">
        <f>IF($AL185&lt;2,LOOKUP(CONCATENATE($D185,IF($E185&gt;=1000,$E185,CONCATENATE(0,$E185)),"02"),SilencerParams!$E$3:$E$98,SilencerParams!X$3:X$98)/(LOG10(2)-LOG10(0.0001))*(LOG10($AL185)-LOG10(0.0001)),(BH185-AZ185)/(LOG10(IF(MROUND($AL185,2)&lt;=$AL185,MROUND($AL185,2)+2,MROUND($AL185,2)-2))-LOG10(MROUND($AL185,2)))*(LOG10($AL185)-LOG10(MROUND($AL185,2)))+AZ185)</f>
        <v>#DIV/0!</v>
      </c>
      <c r="BQ185" s="151" t="e">
        <f>IF($AL185&lt;2,LOOKUP(CONCATENATE($D185,IF($E185&gt;=1000,$E185,CONCATENATE(0,$E185)),"02"),SilencerParams!$E$3:$E$98,SilencerParams!Y$3:Y$98)/(LOG10(2)-LOG10(0.0001))*(LOG10($AL185)-LOG10(0.0001)),(BI185-BA185)/(LOG10(IF(MROUND($AL185,2)&lt;=$AL185,MROUND($AL185,2)+2,MROUND($AL185,2)-2))-LOG10(MROUND($AL185,2)))*(LOG10($AL185)-LOG10(MROUND($AL185,2)))+BA185)</f>
        <v>#DIV/0!</v>
      </c>
      <c r="BR185" s="151" t="e">
        <f>IF($AL185&lt;2,LOOKUP(CONCATENATE($D185,IF($E185&gt;=1000,$E185,CONCATENATE(0,$E185)),"02"),SilencerParams!$E$3:$E$98,SilencerParams!Z$3:Z$98)/(LOG10(2)-LOG10(0.0001))*(LOG10($AL185)-LOG10(0.0001)),(BJ185-BB185)/(LOG10(IF(MROUND($AL185,2)&lt;=$AL185,MROUND($AL185,2)+2,MROUND($AL185,2)-2))-LOG10(MROUND($AL185,2)))*(LOG10($AL185)-LOG10(MROUND($AL185,2)))+BB185)</f>
        <v>#DIV/0!</v>
      </c>
      <c r="BS185" s="24" t="e">
        <f t="shared" si="73"/>
        <v>#DIV/0!</v>
      </c>
      <c r="BT185" s="24" t="e">
        <f t="shared" si="74"/>
        <v>#DIV/0!</v>
      </c>
      <c r="BU185" s="24" t="e">
        <f t="shared" si="75"/>
        <v>#DIV/0!</v>
      </c>
      <c r="BV185" s="24" t="e">
        <f t="shared" si="76"/>
        <v>#DIV/0!</v>
      </c>
      <c r="BW185" s="24" t="e">
        <f t="shared" si="77"/>
        <v>#DIV/0!</v>
      </c>
      <c r="BX185" s="24" t="e">
        <f t="shared" si="78"/>
        <v>#DIV/0!</v>
      </c>
      <c r="BY185" s="24" t="e">
        <f t="shared" si="79"/>
        <v>#DIV/0!</v>
      </c>
      <c r="BZ185" s="24" t="e">
        <f t="shared" si="80"/>
        <v>#DIV/0!</v>
      </c>
      <c r="CA185" s="24" t="e">
        <f>10*LOG10(IF(BS185="",0,POWER(10,((BS185+'ModelParams Lw'!$O$4)/10))) +IF(BT185="",0,POWER(10,((BT185+'ModelParams Lw'!$P$4)/10))) +IF(BU185="",0,POWER(10,((BU185+'ModelParams Lw'!$Q$4)/10))) +IF(BV185="",0,POWER(10,((BV185+'ModelParams Lw'!$R$4)/10))) +IF(BW185="",0,POWER(10,((BW185+'ModelParams Lw'!$S$4)/10))) +IF(BX185="",0,POWER(10,((BX185+'ModelParams Lw'!$T$4)/10))) +IF(BY185="",0,POWER(10,((BY185+'ModelParams Lw'!$U$4)/10)))+IF(BZ185="",0,POWER(10,((BZ185+'ModelParams Lw'!$V$4)/10))))</f>
        <v>#DIV/0!</v>
      </c>
      <c r="CB185" s="24" t="e">
        <f t="shared" si="81"/>
        <v>#DIV/0!</v>
      </c>
      <c r="CC185" s="24" t="e">
        <f>(BS185-'ModelParams Lw'!O$10)/'ModelParams Lw'!O$11</f>
        <v>#DIV/0!</v>
      </c>
      <c r="CD185" s="24" t="e">
        <f>(BT185-'ModelParams Lw'!P$10)/'ModelParams Lw'!P$11</f>
        <v>#DIV/0!</v>
      </c>
      <c r="CE185" s="24" t="e">
        <f>(BU185-'ModelParams Lw'!Q$10)/'ModelParams Lw'!Q$11</f>
        <v>#DIV/0!</v>
      </c>
      <c r="CF185" s="24" t="e">
        <f>(BV185-'ModelParams Lw'!R$10)/'ModelParams Lw'!R$11</f>
        <v>#DIV/0!</v>
      </c>
      <c r="CG185" s="24" t="e">
        <f>(BW185-'ModelParams Lw'!S$10)/'ModelParams Lw'!S$11</f>
        <v>#DIV/0!</v>
      </c>
      <c r="CH185" s="24" t="e">
        <f>(BX185-'ModelParams Lw'!T$10)/'ModelParams Lw'!T$11</f>
        <v>#DIV/0!</v>
      </c>
      <c r="CI185" s="24" t="e">
        <f>(BY185-'ModelParams Lw'!U$10)/'ModelParams Lw'!U$11</f>
        <v>#DIV/0!</v>
      </c>
      <c r="CJ185" s="24" t="e">
        <f>(BZ185-'ModelParams Lw'!V$10)/'ModelParams Lw'!V$11</f>
        <v>#DIV/0!</v>
      </c>
      <c r="CK185" s="24">
        <f>IF(Calcul!$E190="SW",'ModelParams Lw'!C$18+'ModelParams Lw'!C$19*LOG(CK$3)+'ModelParams Lw'!C$20*(PI()/4*($D185/1000)^2),IF('ModelParams Lw'!C$21+'ModelParams Lw'!C$22*LOG(CK$3)+'ModelParams Lw'!C$23*(PI()/4*($D185/1000)^2)&lt;'ModelParams Lw'!C$18+'ModelParams Lw'!C$19*LOG(CK$3)+'ModelParams Lw'!C$20*(PI()/4*($D185/1000)^2),'ModelParams Lw'!C$18+'ModelParams Lw'!C$19*LOG(CK$3)+'ModelParams Lw'!C$20*(PI()/4*($D185/1000)^2),'ModelParams Lw'!C$21+'ModelParams Lw'!C$22*LOG(CK$3)+'ModelParams Lw'!C$23*(PI()/4*($D185/1000)^2)))</f>
        <v>31.246735224896717</v>
      </c>
      <c r="CL185" s="24">
        <f>IF(Calcul!$E190="SW",'ModelParams Lw'!D$18+'ModelParams Lw'!D$19*LOG(CL$3)+'ModelParams Lw'!D$20*(PI()/4*($D185/1000)^2),IF('ModelParams Lw'!D$21+'ModelParams Lw'!D$22*LOG(CL$3)+'ModelParams Lw'!D$23*(PI()/4*($D185/1000)^2)&lt;'ModelParams Lw'!D$18+'ModelParams Lw'!D$19*LOG(CL$3)+'ModelParams Lw'!D$20*(PI()/4*($D185/1000)^2),'ModelParams Lw'!D$18+'ModelParams Lw'!D$19*LOG(CL$3)+'ModelParams Lw'!D$20*(PI()/4*($D185/1000)^2),'ModelParams Lw'!D$21+'ModelParams Lw'!D$22*LOG(CL$3)+'ModelParams Lw'!D$23*(PI()/4*($D185/1000)^2)))</f>
        <v>39.203910379364636</v>
      </c>
      <c r="CM185" s="24">
        <f>IF(Calcul!$E190="SW",'ModelParams Lw'!E$18+'ModelParams Lw'!E$19*LOG(CM$3)+'ModelParams Lw'!E$20*(PI()/4*($D185/1000)^2),IF('ModelParams Lw'!E$21+'ModelParams Lw'!E$22*LOG(CM$3)+'ModelParams Lw'!E$23*(PI()/4*($D185/1000)^2)&lt;'ModelParams Lw'!E$18+'ModelParams Lw'!E$19*LOG(CM$3)+'ModelParams Lw'!E$20*(PI()/4*($D185/1000)^2),'ModelParams Lw'!E$18+'ModelParams Lw'!E$19*LOG(CM$3)+'ModelParams Lw'!E$20*(PI()/4*($D185/1000)^2),'ModelParams Lw'!E$21+'ModelParams Lw'!E$22*LOG(CM$3)+'ModelParams Lw'!E$23*(PI()/4*($D185/1000)^2)))</f>
        <v>38.761096154158118</v>
      </c>
      <c r="CN185" s="24">
        <f>IF(Calcul!$E190="SW",'ModelParams Lw'!F$18+'ModelParams Lw'!F$19*LOG(CN$3)+'ModelParams Lw'!F$20*(PI()/4*($D185/1000)^2),IF('ModelParams Lw'!F$21+'ModelParams Lw'!F$22*LOG(CN$3)+'ModelParams Lw'!F$23*(PI()/4*($D185/1000)^2)&lt;'ModelParams Lw'!F$18+'ModelParams Lw'!F$19*LOG(CN$3)+'ModelParams Lw'!F$20*(PI()/4*($D185/1000)^2),'ModelParams Lw'!F$18+'ModelParams Lw'!F$19*LOG(CN$3)+'ModelParams Lw'!F$20*(PI()/4*($D185/1000)^2),'ModelParams Lw'!F$21+'ModelParams Lw'!F$22*LOG(CN$3)+'ModelParams Lw'!F$23*(PI()/4*($D185/1000)^2)))</f>
        <v>42.457901012674256</v>
      </c>
      <c r="CO185" s="24">
        <f>IF(Calcul!$E190="SW",'ModelParams Lw'!G$18+'ModelParams Lw'!G$19*LOG(CO$3)+'ModelParams Lw'!G$20*(PI()/4*($D185/1000)^2),IF('ModelParams Lw'!G$21+'ModelParams Lw'!G$22*LOG(CO$3)+'ModelParams Lw'!G$23*(PI()/4*($D185/1000)^2)&lt;'ModelParams Lw'!G$18+'ModelParams Lw'!G$19*LOG(CO$3)+'ModelParams Lw'!G$20*(PI()/4*($D185/1000)^2),'ModelParams Lw'!G$18+'ModelParams Lw'!G$19*LOG(CO$3)+'ModelParams Lw'!G$20*(PI()/4*($D185/1000)^2),'ModelParams Lw'!G$21+'ModelParams Lw'!G$22*LOG(CO$3)+'ModelParams Lw'!G$23*(PI()/4*($D185/1000)^2)))</f>
        <v>39.983812335865188</v>
      </c>
      <c r="CP185" s="24">
        <f>IF(Calcul!$E190="SW",'ModelParams Lw'!H$18+'ModelParams Lw'!H$19*LOG(CP$3)+'ModelParams Lw'!H$20*(PI()/4*($D185/1000)^2),IF('ModelParams Lw'!H$21+'ModelParams Lw'!H$22*LOG(CP$3)+'ModelParams Lw'!H$23*(PI()/4*($D185/1000)^2)&lt;'ModelParams Lw'!H$18+'ModelParams Lw'!H$19*LOG(CP$3)+'ModelParams Lw'!H$20*(PI()/4*($D185/1000)^2),'ModelParams Lw'!H$18+'ModelParams Lw'!H$19*LOG(CP$3)+'ModelParams Lw'!H$20*(PI()/4*($D185/1000)^2),'ModelParams Lw'!H$21+'ModelParams Lw'!H$22*LOG(CP$3)+'ModelParams Lw'!H$23*(PI()/4*($D185/1000)^2)))</f>
        <v>40.306137042572608</v>
      </c>
      <c r="CQ185" s="24">
        <f>IF(Calcul!$E190="SW",'ModelParams Lw'!I$18+'ModelParams Lw'!I$19*LOG(CQ$3)+'ModelParams Lw'!I$20*(PI()/4*($D185/1000)^2),IF('ModelParams Lw'!I$21+'ModelParams Lw'!I$22*LOG(CQ$3)+'ModelParams Lw'!I$23*(PI()/4*($D185/1000)^2)&lt;'ModelParams Lw'!I$18+'ModelParams Lw'!I$19*LOG(CQ$3)+'ModelParams Lw'!I$20*(PI()/4*($D185/1000)^2),'ModelParams Lw'!I$18+'ModelParams Lw'!I$19*LOG(CQ$3)+'ModelParams Lw'!I$20*(PI()/4*($D185/1000)^2),'ModelParams Lw'!I$21+'ModelParams Lw'!I$22*LOG(CQ$3)+'ModelParams Lw'!I$23*(PI()/4*($D185/1000)^2)))</f>
        <v>35.604370798776131</v>
      </c>
      <c r="CR185" s="24">
        <f>IF(Calcul!$E190="SW",'ModelParams Lw'!J$18+'ModelParams Lw'!J$19*LOG(CR$3)+'ModelParams Lw'!J$20*(PI()/4*($D185/1000)^2),IF('ModelParams Lw'!J$21+'ModelParams Lw'!J$22*LOG(CR$3)+'ModelParams Lw'!J$23*(PI()/4*($D185/1000)^2)&lt;'ModelParams Lw'!J$18+'ModelParams Lw'!J$19*LOG(CR$3)+'ModelParams Lw'!J$20*(PI()/4*($D185/1000)^2),'ModelParams Lw'!J$18+'ModelParams Lw'!J$19*LOG(CR$3)+'ModelParams Lw'!J$20*(PI()/4*($D185/1000)^2),'ModelParams Lw'!J$21+'ModelParams Lw'!J$22*LOG(CR$3)+'ModelParams Lw'!J$23*(PI()/4*($D185/1000)^2)))</f>
        <v>26.405199060578074</v>
      </c>
      <c r="CS185" s="24" t="e">
        <f t="shared" si="58"/>
        <v>#DIV/0!</v>
      </c>
      <c r="CT185" s="24" t="e">
        <f t="shared" si="59"/>
        <v>#DIV/0!</v>
      </c>
      <c r="CU185" s="24" t="e">
        <f t="shared" si="60"/>
        <v>#DIV/0!</v>
      </c>
      <c r="CV185" s="24" t="e">
        <f t="shared" si="61"/>
        <v>#DIV/0!</v>
      </c>
      <c r="CW185" s="24" t="e">
        <f t="shared" si="62"/>
        <v>#DIV/0!</v>
      </c>
      <c r="CX185" s="24" t="e">
        <f t="shared" si="63"/>
        <v>#DIV/0!</v>
      </c>
      <c r="CY185" s="24" t="e">
        <f t="shared" si="64"/>
        <v>#DIV/0!</v>
      </c>
      <c r="CZ185" s="24" t="e">
        <f t="shared" si="65"/>
        <v>#DIV/0!</v>
      </c>
      <c r="DA185" s="24" t="e">
        <f>10*LOG10(IF(CS185="",0,POWER(10,((CS185+'ModelParams Lw'!$O$4)/10))) +IF(CT185="",0,POWER(10,((CT185+'ModelParams Lw'!$P$4)/10))) +IF(CU185="",0,POWER(10,((CU185+'ModelParams Lw'!$Q$4)/10))) +IF(CV185="",0,POWER(10,((CV185+'ModelParams Lw'!$R$4)/10))) +IF(CW185="",0,POWER(10,((CW185+'ModelParams Lw'!$S$4)/10))) +IF(CX185="",0,POWER(10,((CX185+'ModelParams Lw'!$T$4)/10))) +IF(CY185="",0,POWER(10,((CY185+'ModelParams Lw'!$U$4)/10)))+IF(CZ185="",0,POWER(10,((CZ185+'ModelParams Lw'!$V$4)/10))))</f>
        <v>#DIV/0!</v>
      </c>
      <c r="DB185" s="24" t="e">
        <f t="shared" si="82"/>
        <v>#DIV/0!</v>
      </c>
      <c r="DC185" s="24" t="e">
        <f>(CS185-'ModelParams Lw'!$O$10)/'ModelParams Lw'!$O$11</f>
        <v>#DIV/0!</v>
      </c>
      <c r="DD185" s="24" t="e">
        <f>(CT185-'ModelParams Lw'!$P$10)/'ModelParams Lw'!$P$11</f>
        <v>#DIV/0!</v>
      </c>
      <c r="DE185" s="24" t="e">
        <f>(CU185-'ModelParams Lw'!$Q$10)/'ModelParams Lw'!$Q$11</f>
        <v>#DIV/0!</v>
      </c>
      <c r="DF185" s="24" t="e">
        <f>(CV185-'ModelParams Lw'!$R$10)/'ModelParams Lw'!$R$11</f>
        <v>#DIV/0!</v>
      </c>
      <c r="DG185" s="24" t="e">
        <f>(CW185-'ModelParams Lw'!$S$10)/'ModelParams Lw'!$S$11</f>
        <v>#DIV/0!</v>
      </c>
      <c r="DH185" s="24" t="e">
        <f>(CX185-'ModelParams Lw'!$T$10)/'ModelParams Lw'!$T$11</f>
        <v>#DIV/0!</v>
      </c>
      <c r="DI185" s="24" t="e">
        <f>(CY185-'ModelParams Lw'!$U$10)/'ModelParams Lw'!$U$11</f>
        <v>#DIV/0!</v>
      </c>
      <c r="DJ185" s="24" t="e">
        <f>(CZ185-'ModelParams Lw'!$V$10)/'ModelParams Lw'!$V$11</f>
        <v>#DIV/0!</v>
      </c>
    </row>
    <row r="186" spans="1:114">
      <c r="A186" s="12">
        <f>Calcul!B188</f>
        <v>0</v>
      </c>
      <c r="B186" s="12">
        <f t="shared" si="66"/>
        <v>0</v>
      </c>
      <c r="C186" s="12">
        <f>Calcul!C188</f>
        <v>0</v>
      </c>
      <c r="D186" s="12">
        <f>Calcul!D191</f>
        <v>0</v>
      </c>
      <c r="E186" s="12">
        <f t="shared" si="67"/>
        <v>400</v>
      </c>
      <c r="F186" s="12">
        <f t="shared" si="68"/>
        <v>900</v>
      </c>
      <c r="G186" s="12" t="e">
        <f t="shared" si="69"/>
        <v>#DIV/0!</v>
      </c>
      <c r="H186" s="24" t="e">
        <f t="shared" si="70"/>
        <v>#DIV/0!</v>
      </c>
      <c r="I186" s="24">
        <f>'ModelParams Lw'!$B$6*EXP('ModelParams Lw'!$C$6*D186)</f>
        <v>-0.98585217513044054</v>
      </c>
      <c r="J186" s="24">
        <f>'ModelParams Lw'!$B$7*D186^2+'ModelParams Lw'!$C$7*D186+'ModelParams Lw'!$D$7</f>
        <v>-7.1</v>
      </c>
      <c r="K186" s="24">
        <f>'ModelParams Lw'!$B$8*D186^2+'ModelParams Lw'!$C$8*D186+'ModelParams Lw'!$D$8</f>
        <v>46.485999999999997</v>
      </c>
      <c r="L186" s="21" t="e">
        <f t="shared" si="83"/>
        <v>#DIV/0!</v>
      </c>
      <c r="M186" s="21" t="e">
        <f t="shared" si="84"/>
        <v>#DIV/0!</v>
      </c>
      <c r="N186" s="21" t="e">
        <f t="shared" si="84"/>
        <v>#DIV/0!</v>
      </c>
      <c r="O186" s="21" t="e">
        <f t="shared" si="84"/>
        <v>#DIV/0!</v>
      </c>
      <c r="P186" s="21" t="e">
        <f t="shared" si="84"/>
        <v>#DIV/0!</v>
      </c>
      <c r="Q186" s="21" t="e">
        <f t="shared" si="84"/>
        <v>#DIV/0!</v>
      </c>
      <c r="R186" s="21" t="e">
        <f t="shared" si="84"/>
        <v>#DIV/0!</v>
      </c>
      <c r="S186" s="21" t="e">
        <f t="shared" si="84"/>
        <v>#DIV/0!</v>
      </c>
      <c r="T186" s="24" t="e">
        <f>'ModelParams Lw'!$B$3+'ModelParams Lw'!$B$4*LOG10($B186/3600/(PI()/4*($D186/1000)^2))+'ModelParams Lw'!$B$5*LOG10(2*$H186/(1.2*($B186/3600/(PI()/4*($D186/1000)^2))^2))+10*LOG10($D186/1000)+L186</f>
        <v>#DIV/0!</v>
      </c>
      <c r="U186" s="24" t="e">
        <f>'ModelParams Lw'!$B$3+'ModelParams Lw'!$B$4*LOG10($B186/3600/(PI()/4*($D186/1000)^2))+'ModelParams Lw'!$B$5*LOG10(2*$H186/(1.2*($B186/3600/(PI()/4*($D186/1000)^2))^2))+10*LOG10($D186/1000)+M186</f>
        <v>#DIV/0!</v>
      </c>
      <c r="V186" s="24" t="e">
        <f>'ModelParams Lw'!$B$3+'ModelParams Lw'!$B$4*LOG10($B186/3600/(PI()/4*($D186/1000)^2))+'ModelParams Lw'!$B$5*LOG10(2*$H186/(1.2*($B186/3600/(PI()/4*($D186/1000)^2))^2))+10*LOG10($D186/1000)+N186</f>
        <v>#DIV/0!</v>
      </c>
      <c r="W186" s="24" t="e">
        <f>'ModelParams Lw'!$B$3+'ModelParams Lw'!$B$4*LOG10($B186/3600/(PI()/4*($D186/1000)^2))+'ModelParams Lw'!$B$5*LOG10(2*$H186/(1.2*($B186/3600/(PI()/4*($D186/1000)^2))^2))+10*LOG10($D186/1000)+O186</f>
        <v>#DIV/0!</v>
      </c>
      <c r="X186" s="24" t="e">
        <f>'ModelParams Lw'!$B$3+'ModelParams Lw'!$B$4*LOG10($B186/3600/(PI()/4*($D186/1000)^2))+'ModelParams Lw'!$B$5*LOG10(2*$H186/(1.2*($B186/3600/(PI()/4*($D186/1000)^2))^2))+10*LOG10($D186/1000)+P186</f>
        <v>#DIV/0!</v>
      </c>
      <c r="Y186" s="24" t="e">
        <f>'ModelParams Lw'!$B$3+'ModelParams Lw'!$B$4*LOG10($B186/3600/(PI()/4*($D186/1000)^2))+'ModelParams Lw'!$B$5*LOG10(2*$H186/(1.2*($B186/3600/(PI()/4*($D186/1000)^2))^2))+10*LOG10($D186/1000)+Q186</f>
        <v>#DIV/0!</v>
      </c>
      <c r="Z186" s="24" t="e">
        <f>'ModelParams Lw'!$B$3+'ModelParams Lw'!$B$4*LOG10($B186/3600/(PI()/4*($D186/1000)^2))+'ModelParams Lw'!$B$5*LOG10(2*$H186/(1.2*($B186/3600/(PI()/4*($D186/1000)^2))^2))+10*LOG10($D186/1000)+R186</f>
        <v>#DIV/0!</v>
      </c>
      <c r="AA186" s="24" t="e">
        <f>'ModelParams Lw'!$B$3+'ModelParams Lw'!$B$4*LOG10($B186/3600/(PI()/4*($D186/1000)^2))+'ModelParams Lw'!$B$5*LOG10(2*$H186/(1.2*($B186/3600/(PI()/4*($D186/1000)^2))^2))+10*LOG10($D186/1000)+S186</f>
        <v>#DIV/0!</v>
      </c>
      <c r="AB186" s="24" t="e">
        <f>10*LOG10(IF(T186="",0,POWER(10,((T186+'ModelParams Lw'!$O$4)/10))) +IF(U186="",0,POWER(10,((U186+'ModelParams Lw'!$P$4)/10))) +IF(V186="",0,POWER(10,((V186+'ModelParams Lw'!$Q$4)/10))) +IF(W186="",0,POWER(10,((W186+'ModelParams Lw'!$R$4)/10))) +IF(X186="",0,POWER(10,((X186+'ModelParams Lw'!$S$4)/10))) +IF(Y186="",0,POWER(10,((Y186+'ModelParams Lw'!$T$4)/10))) +IF(Z186="",0,POWER(10,((Z186+'ModelParams Lw'!$U$4)/10)))+IF(AA186="",0,POWER(10,((AA186+'ModelParams Lw'!$V$4)/10))))</f>
        <v>#DIV/0!</v>
      </c>
      <c r="AC186" s="24" t="e">
        <f t="shared" si="71"/>
        <v>#DIV/0!</v>
      </c>
      <c r="AD186" s="24" t="e">
        <f>(T186-'ModelParams Lw'!O$10)/'ModelParams Lw'!O$11</f>
        <v>#DIV/0!</v>
      </c>
      <c r="AE186" s="24" t="e">
        <f>(U186-'ModelParams Lw'!P$10)/'ModelParams Lw'!P$11</f>
        <v>#DIV/0!</v>
      </c>
      <c r="AF186" s="24" t="e">
        <f>(V186-'ModelParams Lw'!Q$10)/'ModelParams Lw'!Q$11</f>
        <v>#DIV/0!</v>
      </c>
      <c r="AG186" s="24" t="e">
        <f>(W186-'ModelParams Lw'!R$10)/'ModelParams Lw'!R$11</f>
        <v>#DIV/0!</v>
      </c>
      <c r="AH186" s="24" t="e">
        <f>(X186-'ModelParams Lw'!S$10)/'ModelParams Lw'!S$11</f>
        <v>#DIV/0!</v>
      </c>
      <c r="AI186" s="24" t="e">
        <f>(Y186-'ModelParams Lw'!T$10)/'ModelParams Lw'!T$11</f>
        <v>#DIV/0!</v>
      </c>
      <c r="AJ186" s="24" t="e">
        <f>(Z186-'ModelParams Lw'!U$10)/'ModelParams Lw'!U$11</f>
        <v>#DIV/0!</v>
      </c>
      <c r="AK186" s="24" t="e">
        <f>(AA186-'ModelParams Lw'!V$10)/'ModelParams Lw'!V$11</f>
        <v>#DIV/0!</v>
      </c>
      <c r="AL186" s="24" t="e">
        <f t="shared" si="72"/>
        <v>#DIV/0!</v>
      </c>
      <c r="AM186" s="24" t="e">
        <f>LOOKUP($G186,SilencerParams!$E$3:$E$98,SilencerParams!K$3:K$98)</f>
        <v>#DIV/0!</v>
      </c>
      <c r="AN186" s="24" t="e">
        <f>LOOKUP($G186,SilencerParams!$E$3:$E$98,SilencerParams!L$3:L$98)</f>
        <v>#DIV/0!</v>
      </c>
      <c r="AO186" s="24" t="e">
        <f>LOOKUP($G186,SilencerParams!$E$3:$E$98,SilencerParams!M$3:M$98)</f>
        <v>#DIV/0!</v>
      </c>
      <c r="AP186" s="24" t="e">
        <f>LOOKUP($G186,SilencerParams!$E$3:$E$98,SilencerParams!N$3:N$98)</f>
        <v>#DIV/0!</v>
      </c>
      <c r="AQ186" s="24" t="e">
        <f>LOOKUP($G186,SilencerParams!$E$3:$E$98,SilencerParams!O$3:O$98)</f>
        <v>#DIV/0!</v>
      </c>
      <c r="AR186" s="24" t="e">
        <f>LOOKUP($G186,SilencerParams!$E$3:$E$98,SilencerParams!P$3:P$98)</f>
        <v>#DIV/0!</v>
      </c>
      <c r="AS186" s="24" t="e">
        <f>LOOKUP($G186,SilencerParams!$E$3:$E$98,SilencerParams!Q$3:Q$98)</f>
        <v>#DIV/0!</v>
      </c>
      <c r="AT186" s="24" t="e">
        <f>LOOKUP($G186,SilencerParams!$E$3:$E$98,SilencerParams!R$3:R$98)</f>
        <v>#DIV/0!</v>
      </c>
      <c r="AU186" s="151" t="e">
        <f>LOOKUP($G186,SilencerParams!$E$3:$E$98,SilencerParams!S$3:S$98)</f>
        <v>#DIV/0!</v>
      </c>
      <c r="AV186" s="151" t="e">
        <f>LOOKUP($G186,SilencerParams!$E$3:$E$98,SilencerParams!T$3:T$98)</f>
        <v>#DIV/0!</v>
      </c>
      <c r="AW186" s="151" t="e">
        <f>LOOKUP($G186,SilencerParams!$E$3:$E$98,SilencerParams!U$3:U$98)</f>
        <v>#DIV/0!</v>
      </c>
      <c r="AX186" s="151" t="e">
        <f>LOOKUP($G186,SilencerParams!$E$3:$E$98,SilencerParams!V$3:V$98)</f>
        <v>#DIV/0!</v>
      </c>
      <c r="AY186" s="151" t="e">
        <f>LOOKUP($G186,SilencerParams!$E$3:$E$98,SilencerParams!W$3:W$98)</f>
        <v>#DIV/0!</v>
      </c>
      <c r="AZ186" s="151" t="e">
        <f>LOOKUP($G186,SilencerParams!$E$3:$E$98,SilencerParams!X$3:X$98)</f>
        <v>#DIV/0!</v>
      </c>
      <c r="BA186" s="151" t="e">
        <f>LOOKUP($G186,SilencerParams!$E$3:$E$98,SilencerParams!Y$3:Y$98)</f>
        <v>#DIV/0!</v>
      </c>
      <c r="BB186" s="151" t="e">
        <f>LOOKUP($G186,SilencerParams!$E$3:$E$98,SilencerParams!Z$3:Z$98)</f>
        <v>#DIV/0!</v>
      </c>
      <c r="BC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S$3:S$98)</f>
        <v>#DIV/0!</v>
      </c>
      <c r="BD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T$3:T$98)</f>
        <v>#DIV/0!</v>
      </c>
      <c r="BE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U$3:U$98)</f>
        <v>#DIV/0!</v>
      </c>
      <c r="BF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V$3:V$98)</f>
        <v>#DIV/0!</v>
      </c>
      <c r="BG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W$3:W$98)</f>
        <v>#DIV/0!</v>
      </c>
      <c r="BH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X$3:X$98)</f>
        <v>#DIV/0!</v>
      </c>
      <c r="BI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Y$3:Y$98)</f>
        <v>#DIV/0!</v>
      </c>
      <c r="BJ186" s="151" t="e">
        <f>LOOKUP(IF(MROUND($AL186,2)&lt;=$AL186,CONCATENATE($D186,IF($F186&gt;=1000,$F186,CONCATENATE(0,$F186)),CONCATENATE(0,MROUND($AL186,2)+2)),CONCATENATE($D186,IF($F186&gt;=1000,$F186,CONCATENATE(0,$F186)),CONCATENATE(0,MROUND($AL186,2)-2))),SilencerParams!$E$3:$E$98,SilencerParams!Z$3:Z$98)</f>
        <v>#DIV/0!</v>
      </c>
      <c r="BK186" s="151" t="e">
        <f>IF($AL186&lt;2,LOOKUP(CONCATENATE($D186,IF($E186&gt;=1000,$E186,CONCATENATE(0,$E186)),"02"),SilencerParams!$E$3:$E$98,SilencerParams!S$3:S$98)/(LOG10(2)-LOG10(0.0001))*(LOG10($AL186)-LOG10(0.0001)),(BC186-AU186)/(LOG10(IF(MROUND($AL186,2)&lt;=$AL186,MROUND($AL186,2)+2,MROUND($AL186,2)-2))-LOG10(MROUND($AL186,2)))*(LOG10($AL186)-LOG10(MROUND($AL186,2)))+AU186)</f>
        <v>#DIV/0!</v>
      </c>
      <c r="BL186" s="151" t="e">
        <f>IF($AL186&lt;2,LOOKUP(CONCATENATE($D186,IF($E186&gt;=1000,$E186,CONCATENATE(0,$E186)),"02"),SilencerParams!$E$3:$E$98,SilencerParams!T$3:T$98)/(LOG10(2)-LOG10(0.0001))*(LOG10($AL186)-LOG10(0.0001)),(BD186-AV186)/(LOG10(IF(MROUND($AL186,2)&lt;=$AL186,MROUND($AL186,2)+2,MROUND($AL186,2)-2))-LOG10(MROUND($AL186,2)))*(LOG10($AL186)-LOG10(MROUND($AL186,2)))+AV186)</f>
        <v>#DIV/0!</v>
      </c>
      <c r="BM186" s="151" t="e">
        <f>IF($AL186&lt;2,LOOKUP(CONCATENATE($D186,IF($E186&gt;=1000,$E186,CONCATENATE(0,$E186)),"02"),SilencerParams!$E$3:$E$98,SilencerParams!U$3:U$98)/(LOG10(2)-LOG10(0.0001))*(LOG10($AL186)-LOG10(0.0001)),(BE186-AW186)/(LOG10(IF(MROUND($AL186,2)&lt;=$AL186,MROUND($AL186,2)+2,MROUND($AL186,2)-2))-LOG10(MROUND($AL186,2)))*(LOG10($AL186)-LOG10(MROUND($AL186,2)))+AW186)</f>
        <v>#DIV/0!</v>
      </c>
      <c r="BN186" s="151" t="e">
        <f>IF($AL186&lt;2,LOOKUP(CONCATENATE($D186,IF($E186&gt;=1000,$E186,CONCATENATE(0,$E186)),"02"),SilencerParams!$E$3:$E$98,SilencerParams!V$3:V$98)/(LOG10(2)-LOG10(0.0001))*(LOG10($AL186)-LOG10(0.0001)),(BF186-AX186)/(LOG10(IF(MROUND($AL186,2)&lt;=$AL186,MROUND($AL186,2)+2,MROUND($AL186,2)-2))-LOG10(MROUND($AL186,2)))*(LOG10($AL186)-LOG10(MROUND($AL186,2)))+AX186)</f>
        <v>#DIV/0!</v>
      </c>
      <c r="BO186" s="151" t="e">
        <f>IF($AL186&lt;2,LOOKUP(CONCATENATE($D186,IF($E186&gt;=1000,$E186,CONCATENATE(0,$E186)),"02"),SilencerParams!$E$3:$E$98,SilencerParams!W$3:W$98)/(LOG10(2)-LOG10(0.0001))*(LOG10($AL186)-LOG10(0.0001)),(BG186-AY186)/(LOG10(IF(MROUND($AL186,2)&lt;=$AL186,MROUND($AL186,2)+2,MROUND($AL186,2)-2))-LOG10(MROUND($AL186,2)))*(LOG10($AL186)-LOG10(MROUND($AL186,2)))+AY186)</f>
        <v>#DIV/0!</v>
      </c>
      <c r="BP186" s="151" t="e">
        <f>IF($AL186&lt;2,LOOKUP(CONCATENATE($D186,IF($E186&gt;=1000,$E186,CONCATENATE(0,$E186)),"02"),SilencerParams!$E$3:$E$98,SilencerParams!X$3:X$98)/(LOG10(2)-LOG10(0.0001))*(LOG10($AL186)-LOG10(0.0001)),(BH186-AZ186)/(LOG10(IF(MROUND($AL186,2)&lt;=$AL186,MROUND($AL186,2)+2,MROUND($AL186,2)-2))-LOG10(MROUND($AL186,2)))*(LOG10($AL186)-LOG10(MROUND($AL186,2)))+AZ186)</f>
        <v>#DIV/0!</v>
      </c>
      <c r="BQ186" s="151" t="e">
        <f>IF($AL186&lt;2,LOOKUP(CONCATENATE($D186,IF($E186&gt;=1000,$E186,CONCATENATE(0,$E186)),"02"),SilencerParams!$E$3:$E$98,SilencerParams!Y$3:Y$98)/(LOG10(2)-LOG10(0.0001))*(LOG10($AL186)-LOG10(0.0001)),(BI186-BA186)/(LOG10(IF(MROUND($AL186,2)&lt;=$AL186,MROUND($AL186,2)+2,MROUND($AL186,2)-2))-LOG10(MROUND($AL186,2)))*(LOG10($AL186)-LOG10(MROUND($AL186,2)))+BA186)</f>
        <v>#DIV/0!</v>
      </c>
      <c r="BR186" s="151" t="e">
        <f>IF($AL186&lt;2,LOOKUP(CONCATENATE($D186,IF($E186&gt;=1000,$E186,CONCATENATE(0,$E186)),"02"),SilencerParams!$E$3:$E$98,SilencerParams!Z$3:Z$98)/(LOG10(2)-LOG10(0.0001))*(LOG10($AL186)-LOG10(0.0001)),(BJ186-BB186)/(LOG10(IF(MROUND($AL186,2)&lt;=$AL186,MROUND($AL186,2)+2,MROUND($AL186,2)-2))-LOG10(MROUND($AL186,2)))*(LOG10($AL186)-LOG10(MROUND($AL186,2)))+BB186)</f>
        <v>#DIV/0!</v>
      </c>
      <c r="BS186" s="24" t="e">
        <f t="shared" si="73"/>
        <v>#DIV/0!</v>
      </c>
      <c r="BT186" s="24" t="e">
        <f t="shared" si="74"/>
        <v>#DIV/0!</v>
      </c>
      <c r="BU186" s="24" t="e">
        <f t="shared" si="75"/>
        <v>#DIV/0!</v>
      </c>
      <c r="BV186" s="24" t="e">
        <f t="shared" si="76"/>
        <v>#DIV/0!</v>
      </c>
      <c r="BW186" s="24" t="e">
        <f t="shared" si="77"/>
        <v>#DIV/0!</v>
      </c>
      <c r="BX186" s="24" t="e">
        <f t="shared" si="78"/>
        <v>#DIV/0!</v>
      </c>
      <c r="BY186" s="24" t="e">
        <f t="shared" si="79"/>
        <v>#DIV/0!</v>
      </c>
      <c r="BZ186" s="24" t="e">
        <f t="shared" si="80"/>
        <v>#DIV/0!</v>
      </c>
      <c r="CA186" s="24" t="e">
        <f>10*LOG10(IF(BS186="",0,POWER(10,((BS186+'ModelParams Lw'!$O$4)/10))) +IF(BT186="",0,POWER(10,((BT186+'ModelParams Lw'!$P$4)/10))) +IF(BU186="",0,POWER(10,((BU186+'ModelParams Lw'!$Q$4)/10))) +IF(BV186="",0,POWER(10,((BV186+'ModelParams Lw'!$R$4)/10))) +IF(BW186="",0,POWER(10,((BW186+'ModelParams Lw'!$S$4)/10))) +IF(BX186="",0,POWER(10,((BX186+'ModelParams Lw'!$T$4)/10))) +IF(BY186="",0,POWER(10,((BY186+'ModelParams Lw'!$U$4)/10)))+IF(BZ186="",0,POWER(10,((BZ186+'ModelParams Lw'!$V$4)/10))))</f>
        <v>#DIV/0!</v>
      </c>
      <c r="CB186" s="24" t="e">
        <f t="shared" si="81"/>
        <v>#DIV/0!</v>
      </c>
      <c r="CC186" s="24" t="e">
        <f>(BS186-'ModelParams Lw'!O$10)/'ModelParams Lw'!O$11</f>
        <v>#DIV/0!</v>
      </c>
      <c r="CD186" s="24" t="e">
        <f>(BT186-'ModelParams Lw'!P$10)/'ModelParams Lw'!P$11</f>
        <v>#DIV/0!</v>
      </c>
      <c r="CE186" s="24" t="e">
        <f>(BU186-'ModelParams Lw'!Q$10)/'ModelParams Lw'!Q$11</f>
        <v>#DIV/0!</v>
      </c>
      <c r="CF186" s="24" t="e">
        <f>(BV186-'ModelParams Lw'!R$10)/'ModelParams Lw'!R$11</f>
        <v>#DIV/0!</v>
      </c>
      <c r="CG186" s="24" t="e">
        <f>(BW186-'ModelParams Lw'!S$10)/'ModelParams Lw'!S$11</f>
        <v>#DIV/0!</v>
      </c>
      <c r="CH186" s="24" t="e">
        <f>(BX186-'ModelParams Lw'!T$10)/'ModelParams Lw'!T$11</f>
        <v>#DIV/0!</v>
      </c>
      <c r="CI186" s="24" t="e">
        <f>(BY186-'ModelParams Lw'!U$10)/'ModelParams Lw'!U$11</f>
        <v>#DIV/0!</v>
      </c>
      <c r="CJ186" s="24" t="e">
        <f>(BZ186-'ModelParams Lw'!V$10)/'ModelParams Lw'!V$11</f>
        <v>#DIV/0!</v>
      </c>
      <c r="CK186" s="24">
        <f>IF(Calcul!$E191="SW",'ModelParams Lw'!C$18+'ModelParams Lw'!C$19*LOG(CK$3)+'ModelParams Lw'!C$20*(PI()/4*($D186/1000)^2),IF('ModelParams Lw'!C$21+'ModelParams Lw'!C$22*LOG(CK$3)+'ModelParams Lw'!C$23*(PI()/4*($D186/1000)^2)&lt;'ModelParams Lw'!C$18+'ModelParams Lw'!C$19*LOG(CK$3)+'ModelParams Lw'!C$20*(PI()/4*($D186/1000)^2),'ModelParams Lw'!C$18+'ModelParams Lw'!C$19*LOG(CK$3)+'ModelParams Lw'!C$20*(PI()/4*($D186/1000)^2),'ModelParams Lw'!C$21+'ModelParams Lw'!C$22*LOG(CK$3)+'ModelParams Lw'!C$23*(PI()/4*($D186/1000)^2)))</f>
        <v>31.246735224896717</v>
      </c>
      <c r="CL186" s="24">
        <f>IF(Calcul!$E191="SW",'ModelParams Lw'!D$18+'ModelParams Lw'!D$19*LOG(CL$3)+'ModelParams Lw'!D$20*(PI()/4*($D186/1000)^2),IF('ModelParams Lw'!D$21+'ModelParams Lw'!D$22*LOG(CL$3)+'ModelParams Lw'!D$23*(PI()/4*($D186/1000)^2)&lt;'ModelParams Lw'!D$18+'ModelParams Lw'!D$19*LOG(CL$3)+'ModelParams Lw'!D$20*(PI()/4*($D186/1000)^2),'ModelParams Lw'!D$18+'ModelParams Lw'!D$19*LOG(CL$3)+'ModelParams Lw'!D$20*(PI()/4*($D186/1000)^2),'ModelParams Lw'!D$21+'ModelParams Lw'!D$22*LOG(CL$3)+'ModelParams Lw'!D$23*(PI()/4*($D186/1000)^2)))</f>
        <v>39.203910379364636</v>
      </c>
      <c r="CM186" s="24">
        <f>IF(Calcul!$E191="SW",'ModelParams Lw'!E$18+'ModelParams Lw'!E$19*LOG(CM$3)+'ModelParams Lw'!E$20*(PI()/4*($D186/1000)^2),IF('ModelParams Lw'!E$21+'ModelParams Lw'!E$22*LOG(CM$3)+'ModelParams Lw'!E$23*(PI()/4*($D186/1000)^2)&lt;'ModelParams Lw'!E$18+'ModelParams Lw'!E$19*LOG(CM$3)+'ModelParams Lw'!E$20*(PI()/4*($D186/1000)^2),'ModelParams Lw'!E$18+'ModelParams Lw'!E$19*LOG(CM$3)+'ModelParams Lw'!E$20*(PI()/4*($D186/1000)^2),'ModelParams Lw'!E$21+'ModelParams Lw'!E$22*LOG(CM$3)+'ModelParams Lw'!E$23*(PI()/4*($D186/1000)^2)))</f>
        <v>38.761096154158118</v>
      </c>
      <c r="CN186" s="24">
        <f>IF(Calcul!$E191="SW",'ModelParams Lw'!F$18+'ModelParams Lw'!F$19*LOG(CN$3)+'ModelParams Lw'!F$20*(PI()/4*($D186/1000)^2),IF('ModelParams Lw'!F$21+'ModelParams Lw'!F$22*LOG(CN$3)+'ModelParams Lw'!F$23*(PI()/4*($D186/1000)^2)&lt;'ModelParams Lw'!F$18+'ModelParams Lw'!F$19*LOG(CN$3)+'ModelParams Lw'!F$20*(PI()/4*($D186/1000)^2),'ModelParams Lw'!F$18+'ModelParams Lw'!F$19*LOG(CN$3)+'ModelParams Lw'!F$20*(PI()/4*($D186/1000)^2),'ModelParams Lw'!F$21+'ModelParams Lw'!F$22*LOG(CN$3)+'ModelParams Lw'!F$23*(PI()/4*($D186/1000)^2)))</f>
        <v>42.457901012674256</v>
      </c>
      <c r="CO186" s="24">
        <f>IF(Calcul!$E191="SW",'ModelParams Lw'!G$18+'ModelParams Lw'!G$19*LOG(CO$3)+'ModelParams Lw'!G$20*(PI()/4*($D186/1000)^2),IF('ModelParams Lw'!G$21+'ModelParams Lw'!G$22*LOG(CO$3)+'ModelParams Lw'!G$23*(PI()/4*($D186/1000)^2)&lt;'ModelParams Lw'!G$18+'ModelParams Lw'!G$19*LOG(CO$3)+'ModelParams Lw'!G$20*(PI()/4*($D186/1000)^2),'ModelParams Lw'!G$18+'ModelParams Lw'!G$19*LOG(CO$3)+'ModelParams Lw'!G$20*(PI()/4*($D186/1000)^2),'ModelParams Lw'!G$21+'ModelParams Lw'!G$22*LOG(CO$3)+'ModelParams Lw'!G$23*(PI()/4*($D186/1000)^2)))</f>
        <v>39.983812335865188</v>
      </c>
      <c r="CP186" s="24">
        <f>IF(Calcul!$E191="SW",'ModelParams Lw'!H$18+'ModelParams Lw'!H$19*LOG(CP$3)+'ModelParams Lw'!H$20*(PI()/4*($D186/1000)^2),IF('ModelParams Lw'!H$21+'ModelParams Lw'!H$22*LOG(CP$3)+'ModelParams Lw'!H$23*(PI()/4*($D186/1000)^2)&lt;'ModelParams Lw'!H$18+'ModelParams Lw'!H$19*LOG(CP$3)+'ModelParams Lw'!H$20*(PI()/4*($D186/1000)^2),'ModelParams Lw'!H$18+'ModelParams Lw'!H$19*LOG(CP$3)+'ModelParams Lw'!H$20*(PI()/4*($D186/1000)^2),'ModelParams Lw'!H$21+'ModelParams Lw'!H$22*LOG(CP$3)+'ModelParams Lw'!H$23*(PI()/4*($D186/1000)^2)))</f>
        <v>40.306137042572608</v>
      </c>
      <c r="CQ186" s="24">
        <f>IF(Calcul!$E191="SW",'ModelParams Lw'!I$18+'ModelParams Lw'!I$19*LOG(CQ$3)+'ModelParams Lw'!I$20*(PI()/4*($D186/1000)^2),IF('ModelParams Lw'!I$21+'ModelParams Lw'!I$22*LOG(CQ$3)+'ModelParams Lw'!I$23*(PI()/4*($D186/1000)^2)&lt;'ModelParams Lw'!I$18+'ModelParams Lw'!I$19*LOG(CQ$3)+'ModelParams Lw'!I$20*(PI()/4*($D186/1000)^2),'ModelParams Lw'!I$18+'ModelParams Lw'!I$19*LOG(CQ$3)+'ModelParams Lw'!I$20*(PI()/4*($D186/1000)^2),'ModelParams Lw'!I$21+'ModelParams Lw'!I$22*LOG(CQ$3)+'ModelParams Lw'!I$23*(PI()/4*($D186/1000)^2)))</f>
        <v>35.604370798776131</v>
      </c>
      <c r="CR186" s="24">
        <f>IF(Calcul!$E191="SW",'ModelParams Lw'!J$18+'ModelParams Lw'!J$19*LOG(CR$3)+'ModelParams Lw'!J$20*(PI()/4*($D186/1000)^2),IF('ModelParams Lw'!J$21+'ModelParams Lw'!J$22*LOG(CR$3)+'ModelParams Lw'!J$23*(PI()/4*($D186/1000)^2)&lt;'ModelParams Lw'!J$18+'ModelParams Lw'!J$19*LOG(CR$3)+'ModelParams Lw'!J$20*(PI()/4*($D186/1000)^2),'ModelParams Lw'!J$18+'ModelParams Lw'!J$19*LOG(CR$3)+'ModelParams Lw'!J$20*(PI()/4*($D186/1000)^2),'ModelParams Lw'!J$21+'ModelParams Lw'!J$22*LOG(CR$3)+'ModelParams Lw'!J$23*(PI()/4*($D186/1000)^2)))</f>
        <v>26.405199060578074</v>
      </c>
      <c r="CS186" s="24" t="e">
        <f t="shared" si="58"/>
        <v>#DIV/0!</v>
      </c>
      <c r="CT186" s="24" t="e">
        <f t="shared" si="59"/>
        <v>#DIV/0!</v>
      </c>
      <c r="CU186" s="24" t="e">
        <f t="shared" si="60"/>
        <v>#DIV/0!</v>
      </c>
      <c r="CV186" s="24" t="e">
        <f t="shared" si="61"/>
        <v>#DIV/0!</v>
      </c>
      <c r="CW186" s="24" t="e">
        <f t="shared" si="62"/>
        <v>#DIV/0!</v>
      </c>
      <c r="CX186" s="24" t="e">
        <f t="shared" si="63"/>
        <v>#DIV/0!</v>
      </c>
      <c r="CY186" s="24" t="e">
        <f t="shared" si="64"/>
        <v>#DIV/0!</v>
      </c>
      <c r="CZ186" s="24" t="e">
        <f t="shared" si="65"/>
        <v>#DIV/0!</v>
      </c>
      <c r="DA186" s="24" t="e">
        <f>10*LOG10(IF(CS186="",0,POWER(10,((CS186+'ModelParams Lw'!$O$4)/10))) +IF(CT186="",0,POWER(10,((CT186+'ModelParams Lw'!$P$4)/10))) +IF(CU186="",0,POWER(10,((CU186+'ModelParams Lw'!$Q$4)/10))) +IF(CV186="",0,POWER(10,((CV186+'ModelParams Lw'!$R$4)/10))) +IF(CW186="",0,POWER(10,((CW186+'ModelParams Lw'!$S$4)/10))) +IF(CX186="",0,POWER(10,((CX186+'ModelParams Lw'!$T$4)/10))) +IF(CY186="",0,POWER(10,((CY186+'ModelParams Lw'!$U$4)/10)))+IF(CZ186="",0,POWER(10,((CZ186+'ModelParams Lw'!$V$4)/10))))</f>
        <v>#DIV/0!</v>
      </c>
      <c r="DB186" s="24" t="e">
        <f t="shared" si="82"/>
        <v>#DIV/0!</v>
      </c>
      <c r="DC186" s="24" t="e">
        <f>(CS186-'ModelParams Lw'!$O$10)/'ModelParams Lw'!$O$11</f>
        <v>#DIV/0!</v>
      </c>
      <c r="DD186" s="24" t="e">
        <f>(CT186-'ModelParams Lw'!$P$10)/'ModelParams Lw'!$P$11</f>
        <v>#DIV/0!</v>
      </c>
      <c r="DE186" s="24" t="e">
        <f>(CU186-'ModelParams Lw'!$Q$10)/'ModelParams Lw'!$Q$11</f>
        <v>#DIV/0!</v>
      </c>
      <c r="DF186" s="24" t="e">
        <f>(CV186-'ModelParams Lw'!$R$10)/'ModelParams Lw'!$R$11</f>
        <v>#DIV/0!</v>
      </c>
      <c r="DG186" s="24" t="e">
        <f>(CW186-'ModelParams Lw'!$S$10)/'ModelParams Lw'!$S$11</f>
        <v>#DIV/0!</v>
      </c>
      <c r="DH186" s="24" t="e">
        <f>(CX186-'ModelParams Lw'!$T$10)/'ModelParams Lw'!$T$11</f>
        <v>#DIV/0!</v>
      </c>
      <c r="DI186" s="24" t="e">
        <f>(CY186-'ModelParams Lw'!$U$10)/'ModelParams Lw'!$U$11</f>
        <v>#DIV/0!</v>
      </c>
      <c r="DJ186" s="24" t="e">
        <f>(CZ186-'ModelParams Lw'!$V$10)/'ModelParams Lw'!$V$11</f>
        <v>#DIV/0!</v>
      </c>
    </row>
    <row r="187" spans="1:114">
      <c r="A187" s="12">
        <f>Calcul!B189</f>
        <v>0</v>
      </c>
      <c r="B187" s="12">
        <f t="shared" si="66"/>
        <v>0</v>
      </c>
      <c r="C187" s="12">
        <f>Calcul!C189</f>
        <v>0</v>
      </c>
      <c r="D187" s="12">
        <f>Calcul!D192</f>
        <v>0</v>
      </c>
      <c r="E187" s="12">
        <f t="shared" si="67"/>
        <v>400</v>
      </c>
      <c r="F187" s="12">
        <f t="shared" si="68"/>
        <v>900</v>
      </c>
      <c r="G187" s="12" t="e">
        <f t="shared" si="69"/>
        <v>#DIV/0!</v>
      </c>
      <c r="H187" s="24" t="e">
        <f t="shared" si="70"/>
        <v>#DIV/0!</v>
      </c>
      <c r="I187" s="24">
        <f>'ModelParams Lw'!$B$6*EXP('ModelParams Lw'!$C$6*D187)</f>
        <v>-0.98585217513044054</v>
      </c>
      <c r="J187" s="24">
        <f>'ModelParams Lw'!$B$7*D187^2+'ModelParams Lw'!$C$7*D187+'ModelParams Lw'!$D$7</f>
        <v>-7.1</v>
      </c>
      <c r="K187" s="24">
        <f>'ModelParams Lw'!$B$8*D187^2+'ModelParams Lw'!$C$8*D187+'ModelParams Lw'!$D$8</f>
        <v>46.485999999999997</v>
      </c>
      <c r="L187" s="21" t="e">
        <f t="shared" si="83"/>
        <v>#DIV/0!</v>
      </c>
      <c r="M187" s="21" t="e">
        <f t="shared" si="84"/>
        <v>#DIV/0!</v>
      </c>
      <c r="N187" s="21" t="e">
        <f t="shared" si="84"/>
        <v>#DIV/0!</v>
      </c>
      <c r="O187" s="21" t="e">
        <f t="shared" si="84"/>
        <v>#DIV/0!</v>
      </c>
      <c r="P187" s="21" t="e">
        <f t="shared" si="84"/>
        <v>#DIV/0!</v>
      </c>
      <c r="Q187" s="21" t="e">
        <f t="shared" si="84"/>
        <v>#DIV/0!</v>
      </c>
      <c r="R187" s="21" t="e">
        <f t="shared" si="84"/>
        <v>#DIV/0!</v>
      </c>
      <c r="S187" s="21" t="e">
        <f t="shared" si="84"/>
        <v>#DIV/0!</v>
      </c>
      <c r="T187" s="24" t="e">
        <f>'ModelParams Lw'!$B$3+'ModelParams Lw'!$B$4*LOG10($B187/3600/(PI()/4*($D187/1000)^2))+'ModelParams Lw'!$B$5*LOG10(2*$H187/(1.2*($B187/3600/(PI()/4*($D187/1000)^2))^2))+10*LOG10($D187/1000)+L187</f>
        <v>#DIV/0!</v>
      </c>
      <c r="U187" s="24" t="e">
        <f>'ModelParams Lw'!$B$3+'ModelParams Lw'!$B$4*LOG10($B187/3600/(PI()/4*($D187/1000)^2))+'ModelParams Lw'!$B$5*LOG10(2*$H187/(1.2*($B187/3600/(PI()/4*($D187/1000)^2))^2))+10*LOG10($D187/1000)+M187</f>
        <v>#DIV/0!</v>
      </c>
      <c r="V187" s="24" t="e">
        <f>'ModelParams Lw'!$B$3+'ModelParams Lw'!$B$4*LOG10($B187/3600/(PI()/4*($D187/1000)^2))+'ModelParams Lw'!$B$5*LOG10(2*$H187/(1.2*($B187/3600/(PI()/4*($D187/1000)^2))^2))+10*LOG10($D187/1000)+N187</f>
        <v>#DIV/0!</v>
      </c>
      <c r="W187" s="24" t="e">
        <f>'ModelParams Lw'!$B$3+'ModelParams Lw'!$B$4*LOG10($B187/3600/(PI()/4*($D187/1000)^2))+'ModelParams Lw'!$B$5*LOG10(2*$H187/(1.2*($B187/3600/(PI()/4*($D187/1000)^2))^2))+10*LOG10($D187/1000)+O187</f>
        <v>#DIV/0!</v>
      </c>
      <c r="X187" s="24" t="e">
        <f>'ModelParams Lw'!$B$3+'ModelParams Lw'!$B$4*LOG10($B187/3600/(PI()/4*($D187/1000)^2))+'ModelParams Lw'!$B$5*LOG10(2*$H187/(1.2*($B187/3600/(PI()/4*($D187/1000)^2))^2))+10*LOG10($D187/1000)+P187</f>
        <v>#DIV/0!</v>
      </c>
      <c r="Y187" s="24" t="e">
        <f>'ModelParams Lw'!$B$3+'ModelParams Lw'!$B$4*LOG10($B187/3600/(PI()/4*($D187/1000)^2))+'ModelParams Lw'!$B$5*LOG10(2*$H187/(1.2*($B187/3600/(PI()/4*($D187/1000)^2))^2))+10*LOG10($D187/1000)+Q187</f>
        <v>#DIV/0!</v>
      </c>
      <c r="Z187" s="24" t="e">
        <f>'ModelParams Lw'!$B$3+'ModelParams Lw'!$B$4*LOG10($B187/3600/(PI()/4*($D187/1000)^2))+'ModelParams Lw'!$B$5*LOG10(2*$H187/(1.2*($B187/3600/(PI()/4*($D187/1000)^2))^2))+10*LOG10($D187/1000)+R187</f>
        <v>#DIV/0!</v>
      </c>
      <c r="AA187" s="24" t="e">
        <f>'ModelParams Lw'!$B$3+'ModelParams Lw'!$B$4*LOG10($B187/3600/(PI()/4*($D187/1000)^2))+'ModelParams Lw'!$B$5*LOG10(2*$H187/(1.2*($B187/3600/(PI()/4*($D187/1000)^2))^2))+10*LOG10($D187/1000)+S187</f>
        <v>#DIV/0!</v>
      </c>
      <c r="AB187" s="24" t="e">
        <f>10*LOG10(IF(T187="",0,POWER(10,((T187+'ModelParams Lw'!$O$4)/10))) +IF(U187="",0,POWER(10,((U187+'ModelParams Lw'!$P$4)/10))) +IF(V187="",0,POWER(10,((V187+'ModelParams Lw'!$Q$4)/10))) +IF(W187="",0,POWER(10,((W187+'ModelParams Lw'!$R$4)/10))) +IF(X187="",0,POWER(10,((X187+'ModelParams Lw'!$S$4)/10))) +IF(Y187="",0,POWER(10,((Y187+'ModelParams Lw'!$T$4)/10))) +IF(Z187="",0,POWER(10,((Z187+'ModelParams Lw'!$U$4)/10)))+IF(AA187="",0,POWER(10,((AA187+'ModelParams Lw'!$V$4)/10))))</f>
        <v>#DIV/0!</v>
      </c>
      <c r="AC187" s="24" t="e">
        <f t="shared" si="71"/>
        <v>#DIV/0!</v>
      </c>
      <c r="AD187" s="24" t="e">
        <f>(T187-'ModelParams Lw'!O$10)/'ModelParams Lw'!O$11</f>
        <v>#DIV/0!</v>
      </c>
      <c r="AE187" s="24" t="e">
        <f>(U187-'ModelParams Lw'!P$10)/'ModelParams Lw'!P$11</f>
        <v>#DIV/0!</v>
      </c>
      <c r="AF187" s="24" t="e">
        <f>(V187-'ModelParams Lw'!Q$10)/'ModelParams Lw'!Q$11</f>
        <v>#DIV/0!</v>
      </c>
      <c r="AG187" s="24" t="e">
        <f>(W187-'ModelParams Lw'!R$10)/'ModelParams Lw'!R$11</f>
        <v>#DIV/0!</v>
      </c>
      <c r="AH187" s="24" t="e">
        <f>(X187-'ModelParams Lw'!S$10)/'ModelParams Lw'!S$11</f>
        <v>#DIV/0!</v>
      </c>
      <c r="AI187" s="24" t="e">
        <f>(Y187-'ModelParams Lw'!T$10)/'ModelParams Lw'!T$11</f>
        <v>#DIV/0!</v>
      </c>
      <c r="AJ187" s="24" t="e">
        <f>(Z187-'ModelParams Lw'!U$10)/'ModelParams Lw'!U$11</f>
        <v>#DIV/0!</v>
      </c>
      <c r="AK187" s="24" t="e">
        <f>(AA187-'ModelParams Lw'!V$10)/'ModelParams Lw'!V$11</f>
        <v>#DIV/0!</v>
      </c>
      <c r="AL187" s="24" t="e">
        <f t="shared" si="72"/>
        <v>#DIV/0!</v>
      </c>
      <c r="AM187" s="24" t="e">
        <f>LOOKUP($G187,SilencerParams!$E$3:$E$98,SilencerParams!K$3:K$98)</f>
        <v>#DIV/0!</v>
      </c>
      <c r="AN187" s="24" t="e">
        <f>LOOKUP($G187,SilencerParams!$E$3:$E$98,SilencerParams!L$3:L$98)</f>
        <v>#DIV/0!</v>
      </c>
      <c r="AO187" s="24" t="e">
        <f>LOOKUP($G187,SilencerParams!$E$3:$E$98,SilencerParams!M$3:M$98)</f>
        <v>#DIV/0!</v>
      </c>
      <c r="AP187" s="24" t="e">
        <f>LOOKUP($G187,SilencerParams!$E$3:$E$98,SilencerParams!N$3:N$98)</f>
        <v>#DIV/0!</v>
      </c>
      <c r="AQ187" s="24" t="e">
        <f>LOOKUP($G187,SilencerParams!$E$3:$E$98,SilencerParams!O$3:O$98)</f>
        <v>#DIV/0!</v>
      </c>
      <c r="AR187" s="24" t="e">
        <f>LOOKUP($G187,SilencerParams!$E$3:$E$98,SilencerParams!P$3:P$98)</f>
        <v>#DIV/0!</v>
      </c>
      <c r="AS187" s="24" t="e">
        <f>LOOKUP($G187,SilencerParams!$E$3:$E$98,SilencerParams!Q$3:Q$98)</f>
        <v>#DIV/0!</v>
      </c>
      <c r="AT187" s="24" t="e">
        <f>LOOKUP($G187,SilencerParams!$E$3:$E$98,SilencerParams!R$3:R$98)</f>
        <v>#DIV/0!</v>
      </c>
      <c r="AU187" s="151" t="e">
        <f>LOOKUP($G187,SilencerParams!$E$3:$E$98,SilencerParams!S$3:S$98)</f>
        <v>#DIV/0!</v>
      </c>
      <c r="AV187" s="151" t="e">
        <f>LOOKUP($G187,SilencerParams!$E$3:$E$98,SilencerParams!T$3:T$98)</f>
        <v>#DIV/0!</v>
      </c>
      <c r="AW187" s="151" t="e">
        <f>LOOKUP($G187,SilencerParams!$E$3:$E$98,SilencerParams!U$3:U$98)</f>
        <v>#DIV/0!</v>
      </c>
      <c r="AX187" s="151" t="e">
        <f>LOOKUP($G187,SilencerParams!$E$3:$E$98,SilencerParams!V$3:V$98)</f>
        <v>#DIV/0!</v>
      </c>
      <c r="AY187" s="151" t="e">
        <f>LOOKUP($G187,SilencerParams!$E$3:$E$98,SilencerParams!W$3:W$98)</f>
        <v>#DIV/0!</v>
      </c>
      <c r="AZ187" s="151" t="e">
        <f>LOOKUP($G187,SilencerParams!$E$3:$E$98,SilencerParams!X$3:X$98)</f>
        <v>#DIV/0!</v>
      </c>
      <c r="BA187" s="151" t="e">
        <f>LOOKUP($G187,SilencerParams!$E$3:$E$98,SilencerParams!Y$3:Y$98)</f>
        <v>#DIV/0!</v>
      </c>
      <c r="BB187" s="151" t="e">
        <f>LOOKUP($G187,SilencerParams!$E$3:$E$98,SilencerParams!Z$3:Z$98)</f>
        <v>#DIV/0!</v>
      </c>
      <c r="BC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S$3:S$98)</f>
        <v>#DIV/0!</v>
      </c>
      <c r="BD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T$3:T$98)</f>
        <v>#DIV/0!</v>
      </c>
      <c r="BE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U$3:U$98)</f>
        <v>#DIV/0!</v>
      </c>
      <c r="BF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V$3:V$98)</f>
        <v>#DIV/0!</v>
      </c>
      <c r="BG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W$3:W$98)</f>
        <v>#DIV/0!</v>
      </c>
      <c r="BH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X$3:X$98)</f>
        <v>#DIV/0!</v>
      </c>
      <c r="BI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Y$3:Y$98)</f>
        <v>#DIV/0!</v>
      </c>
      <c r="BJ187" s="151" t="e">
        <f>LOOKUP(IF(MROUND($AL187,2)&lt;=$AL187,CONCATENATE($D187,IF($F187&gt;=1000,$F187,CONCATENATE(0,$F187)),CONCATENATE(0,MROUND($AL187,2)+2)),CONCATENATE($D187,IF($F187&gt;=1000,$F187,CONCATENATE(0,$F187)),CONCATENATE(0,MROUND($AL187,2)-2))),SilencerParams!$E$3:$E$98,SilencerParams!Z$3:Z$98)</f>
        <v>#DIV/0!</v>
      </c>
      <c r="BK187" s="151" t="e">
        <f>IF($AL187&lt;2,LOOKUP(CONCATENATE($D187,IF($E187&gt;=1000,$E187,CONCATENATE(0,$E187)),"02"),SilencerParams!$E$3:$E$98,SilencerParams!S$3:S$98)/(LOG10(2)-LOG10(0.0001))*(LOG10($AL187)-LOG10(0.0001)),(BC187-AU187)/(LOG10(IF(MROUND($AL187,2)&lt;=$AL187,MROUND($AL187,2)+2,MROUND($AL187,2)-2))-LOG10(MROUND($AL187,2)))*(LOG10($AL187)-LOG10(MROUND($AL187,2)))+AU187)</f>
        <v>#DIV/0!</v>
      </c>
      <c r="BL187" s="151" t="e">
        <f>IF($AL187&lt;2,LOOKUP(CONCATENATE($D187,IF($E187&gt;=1000,$E187,CONCATENATE(0,$E187)),"02"),SilencerParams!$E$3:$E$98,SilencerParams!T$3:T$98)/(LOG10(2)-LOG10(0.0001))*(LOG10($AL187)-LOG10(0.0001)),(BD187-AV187)/(LOG10(IF(MROUND($AL187,2)&lt;=$AL187,MROUND($AL187,2)+2,MROUND($AL187,2)-2))-LOG10(MROUND($AL187,2)))*(LOG10($AL187)-LOG10(MROUND($AL187,2)))+AV187)</f>
        <v>#DIV/0!</v>
      </c>
      <c r="BM187" s="151" t="e">
        <f>IF($AL187&lt;2,LOOKUP(CONCATENATE($D187,IF($E187&gt;=1000,$E187,CONCATENATE(0,$E187)),"02"),SilencerParams!$E$3:$E$98,SilencerParams!U$3:U$98)/(LOG10(2)-LOG10(0.0001))*(LOG10($AL187)-LOG10(0.0001)),(BE187-AW187)/(LOG10(IF(MROUND($AL187,2)&lt;=$AL187,MROUND($AL187,2)+2,MROUND($AL187,2)-2))-LOG10(MROUND($AL187,2)))*(LOG10($AL187)-LOG10(MROUND($AL187,2)))+AW187)</f>
        <v>#DIV/0!</v>
      </c>
      <c r="BN187" s="151" t="e">
        <f>IF($AL187&lt;2,LOOKUP(CONCATENATE($D187,IF($E187&gt;=1000,$E187,CONCATENATE(0,$E187)),"02"),SilencerParams!$E$3:$E$98,SilencerParams!V$3:V$98)/(LOG10(2)-LOG10(0.0001))*(LOG10($AL187)-LOG10(0.0001)),(BF187-AX187)/(LOG10(IF(MROUND($AL187,2)&lt;=$AL187,MROUND($AL187,2)+2,MROUND($AL187,2)-2))-LOG10(MROUND($AL187,2)))*(LOG10($AL187)-LOG10(MROUND($AL187,2)))+AX187)</f>
        <v>#DIV/0!</v>
      </c>
      <c r="BO187" s="151" t="e">
        <f>IF($AL187&lt;2,LOOKUP(CONCATENATE($D187,IF($E187&gt;=1000,$E187,CONCATENATE(0,$E187)),"02"),SilencerParams!$E$3:$E$98,SilencerParams!W$3:W$98)/(LOG10(2)-LOG10(0.0001))*(LOG10($AL187)-LOG10(0.0001)),(BG187-AY187)/(LOG10(IF(MROUND($AL187,2)&lt;=$AL187,MROUND($AL187,2)+2,MROUND($AL187,2)-2))-LOG10(MROUND($AL187,2)))*(LOG10($AL187)-LOG10(MROUND($AL187,2)))+AY187)</f>
        <v>#DIV/0!</v>
      </c>
      <c r="BP187" s="151" t="e">
        <f>IF($AL187&lt;2,LOOKUP(CONCATENATE($D187,IF($E187&gt;=1000,$E187,CONCATENATE(0,$E187)),"02"),SilencerParams!$E$3:$E$98,SilencerParams!X$3:X$98)/(LOG10(2)-LOG10(0.0001))*(LOG10($AL187)-LOG10(0.0001)),(BH187-AZ187)/(LOG10(IF(MROUND($AL187,2)&lt;=$AL187,MROUND($AL187,2)+2,MROUND($AL187,2)-2))-LOG10(MROUND($AL187,2)))*(LOG10($AL187)-LOG10(MROUND($AL187,2)))+AZ187)</f>
        <v>#DIV/0!</v>
      </c>
      <c r="BQ187" s="151" t="e">
        <f>IF($AL187&lt;2,LOOKUP(CONCATENATE($D187,IF($E187&gt;=1000,$E187,CONCATENATE(0,$E187)),"02"),SilencerParams!$E$3:$E$98,SilencerParams!Y$3:Y$98)/(LOG10(2)-LOG10(0.0001))*(LOG10($AL187)-LOG10(0.0001)),(BI187-BA187)/(LOG10(IF(MROUND($AL187,2)&lt;=$AL187,MROUND($AL187,2)+2,MROUND($AL187,2)-2))-LOG10(MROUND($AL187,2)))*(LOG10($AL187)-LOG10(MROUND($AL187,2)))+BA187)</f>
        <v>#DIV/0!</v>
      </c>
      <c r="BR187" s="151" t="e">
        <f>IF($AL187&lt;2,LOOKUP(CONCATENATE($D187,IF($E187&gt;=1000,$E187,CONCATENATE(0,$E187)),"02"),SilencerParams!$E$3:$E$98,SilencerParams!Z$3:Z$98)/(LOG10(2)-LOG10(0.0001))*(LOG10($AL187)-LOG10(0.0001)),(BJ187-BB187)/(LOG10(IF(MROUND($AL187,2)&lt;=$AL187,MROUND($AL187,2)+2,MROUND($AL187,2)-2))-LOG10(MROUND($AL187,2)))*(LOG10($AL187)-LOG10(MROUND($AL187,2)))+BB187)</f>
        <v>#DIV/0!</v>
      </c>
      <c r="BS187" s="24" t="e">
        <f t="shared" si="73"/>
        <v>#DIV/0!</v>
      </c>
      <c r="BT187" s="24" t="e">
        <f t="shared" si="74"/>
        <v>#DIV/0!</v>
      </c>
      <c r="BU187" s="24" t="e">
        <f t="shared" si="75"/>
        <v>#DIV/0!</v>
      </c>
      <c r="BV187" s="24" t="e">
        <f t="shared" si="76"/>
        <v>#DIV/0!</v>
      </c>
      <c r="BW187" s="24" t="e">
        <f t="shared" si="77"/>
        <v>#DIV/0!</v>
      </c>
      <c r="BX187" s="24" t="e">
        <f t="shared" si="78"/>
        <v>#DIV/0!</v>
      </c>
      <c r="BY187" s="24" t="e">
        <f t="shared" si="79"/>
        <v>#DIV/0!</v>
      </c>
      <c r="BZ187" s="24" t="e">
        <f t="shared" si="80"/>
        <v>#DIV/0!</v>
      </c>
      <c r="CA187" s="24" t="e">
        <f>10*LOG10(IF(BS187="",0,POWER(10,((BS187+'ModelParams Lw'!$O$4)/10))) +IF(BT187="",0,POWER(10,((BT187+'ModelParams Lw'!$P$4)/10))) +IF(BU187="",0,POWER(10,((BU187+'ModelParams Lw'!$Q$4)/10))) +IF(BV187="",0,POWER(10,((BV187+'ModelParams Lw'!$R$4)/10))) +IF(BW187="",0,POWER(10,((BW187+'ModelParams Lw'!$S$4)/10))) +IF(BX187="",0,POWER(10,((BX187+'ModelParams Lw'!$T$4)/10))) +IF(BY187="",0,POWER(10,((BY187+'ModelParams Lw'!$U$4)/10)))+IF(BZ187="",0,POWER(10,((BZ187+'ModelParams Lw'!$V$4)/10))))</f>
        <v>#DIV/0!</v>
      </c>
      <c r="CB187" s="24" t="e">
        <f t="shared" si="81"/>
        <v>#DIV/0!</v>
      </c>
      <c r="CC187" s="24" t="e">
        <f>(BS187-'ModelParams Lw'!O$10)/'ModelParams Lw'!O$11</f>
        <v>#DIV/0!</v>
      </c>
      <c r="CD187" s="24" t="e">
        <f>(BT187-'ModelParams Lw'!P$10)/'ModelParams Lw'!P$11</f>
        <v>#DIV/0!</v>
      </c>
      <c r="CE187" s="24" t="e">
        <f>(BU187-'ModelParams Lw'!Q$10)/'ModelParams Lw'!Q$11</f>
        <v>#DIV/0!</v>
      </c>
      <c r="CF187" s="24" t="e">
        <f>(BV187-'ModelParams Lw'!R$10)/'ModelParams Lw'!R$11</f>
        <v>#DIV/0!</v>
      </c>
      <c r="CG187" s="24" t="e">
        <f>(BW187-'ModelParams Lw'!S$10)/'ModelParams Lw'!S$11</f>
        <v>#DIV/0!</v>
      </c>
      <c r="CH187" s="24" t="e">
        <f>(BX187-'ModelParams Lw'!T$10)/'ModelParams Lw'!T$11</f>
        <v>#DIV/0!</v>
      </c>
      <c r="CI187" s="24" t="e">
        <f>(BY187-'ModelParams Lw'!U$10)/'ModelParams Lw'!U$11</f>
        <v>#DIV/0!</v>
      </c>
      <c r="CJ187" s="24" t="e">
        <f>(BZ187-'ModelParams Lw'!V$10)/'ModelParams Lw'!V$11</f>
        <v>#DIV/0!</v>
      </c>
      <c r="CK187" s="24">
        <f>IF(Calcul!$E192="SW",'ModelParams Lw'!C$18+'ModelParams Lw'!C$19*LOG(CK$3)+'ModelParams Lw'!C$20*(PI()/4*($D187/1000)^2),IF('ModelParams Lw'!C$21+'ModelParams Lw'!C$22*LOG(CK$3)+'ModelParams Lw'!C$23*(PI()/4*($D187/1000)^2)&lt;'ModelParams Lw'!C$18+'ModelParams Lw'!C$19*LOG(CK$3)+'ModelParams Lw'!C$20*(PI()/4*($D187/1000)^2),'ModelParams Lw'!C$18+'ModelParams Lw'!C$19*LOG(CK$3)+'ModelParams Lw'!C$20*(PI()/4*($D187/1000)^2),'ModelParams Lw'!C$21+'ModelParams Lw'!C$22*LOG(CK$3)+'ModelParams Lw'!C$23*(PI()/4*($D187/1000)^2)))</f>
        <v>31.246735224896717</v>
      </c>
      <c r="CL187" s="24">
        <f>IF(Calcul!$E192="SW",'ModelParams Lw'!D$18+'ModelParams Lw'!D$19*LOG(CL$3)+'ModelParams Lw'!D$20*(PI()/4*($D187/1000)^2),IF('ModelParams Lw'!D$21+'ModelParams Lw'!D$22*LOG(CL$3)+'ModelParams Lw'!D$23*(PI()/4*($D187/1000)^2)&lt;'ModelParams Lw'!D$18+'ModelParams Lw'!D$19*LOG(CL$3)+'ModelParams Lw'!D$20*(PI()/4*($D187/1000)^2),'ModelParams Lw'!D$18+'ModelParams Lw'!D$19*LOG(CL$3)+'ModelParams Lw'!D$20*(PI()/4*($D187/1000)^2),'ModelParams Lw'!D$21+'ModelParams Lw'!D$22*LOG(CL$3)+'ModelParams Lw'!D$23*(PI()/4*($D187/1000)^2)))</f>
        <v>39.203910379364636</v>
      </c>
      <c r="CM187" s="24">
        <f>IF(Calcul!$E192="SW",'ModelParams Lw'!E$18+'ModelParams Lw'!E$19*LOG(CM$3)+'ModelParams Lw'!E$20*(PI()/4*($D187/1000)^2),IF('ModelParams Lw'!E$21+'ModelParams Lw'!E$22*LOG(CM$3)+'ModelParams Lw'!E$23*(PI()/4*($D187/1000)^2)&lt;'ModelParams Lw'!E$18+'ModelParams Lw'!E$19*LOG(CM$3)+'ModelParams Lw'!E$20*(PI()/4*($D187/1000)^2),'ModelParams Lw'!E$18+'ModelParams Lw'!E$19*LOG(CM$3)+'ModelParams Lw'!E$20*(PI()/4*($D187/1000)^2),'ModelParams Lw'!E$21+'ModelParams Lw'!E$22*LOG(CM$3)+'ModelParams Lw'!E$23*(PI()/4*($D187/1000)^2)))</f>
        <v>38.761096154158118</v>
      </c>
      <c r="CN187" s="24">
        <f>IF(Calcul!$E192="SW",'ModelParams Lw'!F$18+'ModelParams Lw'!F$19*LOG(CN$3)+'ModelParams Lw'!F$20*(PI()/4*($D187/1000)^2),IF('ModelParams Lw'!F$21+'ModelParams Lw'!F$22*LOG(CN$3)+'ModelParams Lw'!F$23*(PI()/4*($D187/1000)^2)&lt;'ModelParams Lw'!F$18+'ModelParams Lw'!F$19*LOG(CN$3)+'ModelParams Lw'!F$20*(PI()/4*($D187/1000)^2),'ModelParams Lw'!F$18+'ModelParams Lw'!F$19*LOG(CN$3)+'ModelParams Lw'!F$20*(PI()/4*($D187/1000)^2),'ModelParams Lw'!F$21+'ModelParams Lw'!F$22*LOG(CN$3)+'ModelParams Lw'!F$23*(PI()/4*($D187/1000)^2)))</f>
        <v>42.457901012674256</v>
      </c>
      <c r="CO187" s="24">
        <f>IF(Calcul!$E192="SW",'ModelParams Lw'!G$18+'ModelParams Lw'!G$19*LOG(CO$3)+'ModelParams Lw'!G$20*(PI()/4*($D187/1000)^2),IF('ModelParams Lw'!G$21+'ModelParams Lw'!G$22*LOG(CO$3)+'ModelParams Lw'!G$23*(PI()/4*($D187/1000)^2)&lt;'ModelParams Lw'!G$18+'ModelParams Lw'!G$19*LOG(CO$3)+'ModelParams Lw'!G$20*(PI()/4*($D187/1000)^2),'ModelParams Lw'!G$18+'ModelParams Lw'!G$19*LOG(CO$3)+'ModelParams Lw'!G$20*(PI()/4*($D187/1000)^2),'ModelParams Lw'!G$21+'ModelParams Lw'!G$22*LOG(CO$3)+'ModelParams Lw'!G$23*(PI()/4*($D187/1000)^2)))</f>
        <v>39.983812335865188</v>
      </c>
      <c r="CP187" s="24">
        <f>IF(Calcul!$E192="SW",'ModelParams Lw'!H$18+'ModelParams Lw'!H$19*LOG(CP$3)+'ModelParams Lw'!H$20*(PI()/4*($D187/1000)^2),IF('ModelParams Lw'!H$21+'ModelParams Lw'!H$22*LOG(CP$3)+'ModelParams Lw'!H$23*(PI()/4*($D187/1000)^2)&lt;'ModelParams Lw'!H$18+'ModelParams Lw'!H$19*LOG(CP$3)+'ModelParams Lw'!H$20*(PI()/4*($D187/1000)^2),'ModelParams Lw'!H$18+'ModelParams Lw'!H$19*LOG(CP$3)+'ModelParams Lw'!H$20*(PI()/4*($D187/1000)^2),'ModelParams Lw'!H$21+'ModelParams Lw'!H$22*LOG(CP$3)+'ModelParams Lw'!H$23*(PI()/4*($D187/1000)^2)))</f>
        <v>40.306137042572608</v>
      </c>
      <c r="CQ187" s="24">
        <f>IF(Calcul!$E192="SW",'ModelParams Lw'!I$18+'ModelParams Lw'!I$19*LOG(CQ$3)+'ModelParams Lw'!I$20*(PI()/4*($D187/1000)^2),IF('ModelParams Lw'!I$21+'ModelParams Lw'!I$22*LOG(CQ$3)+'ModelParams Lw'!I$23*(PI()/4*($D187/1000)^2)&lt;'ModelParams Lw'!I$18+'ModelParams Lw'!I$19*LOG(CQ$3)+'ModelParams Lw'!I$20*(PI()/4*($D187/1000)^2),'ModelParams Lw'!I$18+'ModelParams Lw'!I$19*LOG(CQ$3)+'ModelParams Lw'!I$20*(PI()/4*($D187/1000)^2),'ModelParams Lw'!I$21+'ModelParams Lw'!I$22*LOG(CQ$3)+'ModelParams Lw'!I$23*(PI()/4*($D187/1000)^2)))</f>
        <v>35.604370798776131</v>
      </c>
      <c r="CR187" s="24">
        <f>IF(Calcul!$E192="SW",'ModelParams Lw'!J$18+'ModelParams Lw'!J$19*LOG(CR$3)+'ModelParams Lw'!J$20*(PI()/4*($D187/1000)^2),IF('ModelParams Lw'!J$21+'ModelParams Lw'!J$22*LOG(CR$3)+'ModelParams Lw'!J$23*(PI()/4*($D187/1000)^2)&lt;'ModelParams Lw'!J$18+'ModelParams Lw'!J$19*LOG(CR$3)+'ModelParams Lw'!J$20*(PI()/4*($D187/1000)^2),'ModelParams Lw'!J$18+'ModelParams Lw'!J$19*LOG(CR$3)+'ModelParams Lw'!J$20*(PI()/4*($D187/1000)^2),'ModelParams Lw'!J$21+'ModelParams Lw'!J$22*LOG(CR$3)+'ModelParams Lw'!J$23*(PI()/4*($D187/1000)^2)))</f>
        <v>26.405199060578074</v>
      </c>
      <c r="CS187" s="24" t="e">
        <f t="shared" si="58"/>
        <v>#DIV/0!</v>
      </c>
      <c r="CT187" s="24" t="e">
        <f t="shared" si="59"/>
        <v>#DIV/0!</v>
      </c>
      <c r="CU187" s="24" t="e">
        <f t="shared" si="60"/>
        <v>#DIV/0!</v>
      </c>
      <c r="CV187" s="24" t="e">
        <f t="shared" si="61"/>
        <v>#DIV/0!</v>
      </c>
      <c r="CW187" s="24" t="e">
        <f t="shared" si="62"/>
        <v>#DIV/0!</v>
      </c>
      <c r="CX187" s="24" t="e">
        <f t="shared" si="63"/>
        <v>#DIV/0!</v>
      </c>
      <c r="CY187" s="24" t="e">
        <f t="shared" si="64"/>
        <v>#DIV/0!</v>
      </c>
      <c r="CZ187" s="24" t="e">
        <f t="shared" si="65"/>
        <v>#DIV/0!</v>
      </c>
      <c r="DA187" s="24" t="e">
        <f>10*LOG10(IF(CS187="",0,POWER(10,((CS187+'ModelParams Lw'!$O$4)/10))) +IF(CT187="",0,POWER(10,((CT187+'ModelParams Lw'!$P$4)/10))) +IF(CU187="",0,POWER(10,((CU187+'ModelParams Lw'!$Q$4)/10))) +IF(CV187="",0,POWER(10,((CV187+'ModelParams Lw'!$R$4)/10))) +IF(CW187="",0,POWER(10,((CW187+'ModelParams Lw'!$S$4)/10))) +IF(CX187="",0,POWER(10,((CX187+'ModelParams Lw'!$T$4)/10))) +IF(CY187="",0,POWER(10,((CY187+'ModelParams Lw'!$U$4)/10)))+IF(CZ187="",0,POWER(10,((CZ187+'ModelParams Lw'!$V$4)/10))))</f>
        <v>#DIV/0!</v>
      </c>
      <c r="DB187" s="24" t="e">
        <f t="shared" si="82"/>
        <v>#DIV/0!</v>
      </c>
      <c r="DC187" s="24" t="e">
        <f>(CS187-'ModelParams Lw'!$O$10)/'ModelParams Lw'!$O$11</f>
        <v>#DIV/0!</v>
      </c>
      <c r="DD187" s="24" t="e">
        <f>(CT187-'ModelParams Lw'!$P$10)/'ModelParams Lw'!$P$11</f>
        <v>#DIV/0!</v>
      </c>
      <c r="DE187" s="24" t="e">
        <f>(CU187-'ModelParams Lw'!$Q$10)/'ModelParams Lw'!$Q$11</f>
        <v>#DIV/0!</v>
      </c>
      <c r="DF187" s="24" t="e">
        <f>(CV187-'ModelParams Lw'!$R$10)/'ModelParams Lw'!$R$11</f>
        <v>#DIV/0!</v>
      </c>
      <c r="DG187" s="24" t="e">
        <f>(CW187-'ModelParams Lw'!$S$10)/'ModelParams Lw'!$S$11</f>
        <v>#DIV/0!</v>
      </c>
      <c r="DH187" s="24" t="e">
        <f>(CX187-'ModelParams Lw'!$T$10)/'ModelParams Lw'!$T$11</f>
        <v>#DIV/0!</v>
      </c>
      <c r="DI187" s="24" t="e">
        <f>(CY187-'ModelParams Lw'!$U$10)/'ModelParams Lw'!$U$11</f>
        <v>#DIV/0!</v>
      </c>
      <c r="DJ187" s="24" t="e">
        <f>(CZ187-'ModelParams Lw'!$V$10)/'ModelParams Lw'!$V$11</f>
        <v>#DIV/0!</v>
      </c>
    </row>
    <row r="188" spans="1:114">
      <c r="A188" s="12">
        <f>Calcul!B190</f>
        <v>0</v>
      </c>
      <c r="B188" s="12">
        <f t="shared" si="66"/>
        <v>0</v>
      </c>
      <c r="C188" s="12">
        <f>Calcul!C190</f>
        <v>0</v>
      </c>
      <c r="D188" s="12">
        <f>Calcul!D193</f>
        <v>0</v>
      </c>
      <c r="E188" s="12">
        <f t="shared" si="67"/>
        <v>400</v>
      </c>
      <c r="F188" s="12">
        <f t="shared" si="68"/>
        <v>900</v>
      </c>
      <c r="G188" s="12" t="e">
        <f t="shared" si="69"/>
        <v>#DIV/0!</v>
      </c>
      <c r="H188" s="24" t="e">
        <f t="shared" si="70"/>
        <v>#DIV/0!</v>
      </c>
      <c r="I188" s="24">
        <f>'ModelParams Lw'!$B$6*EXP('ModelParams Lw'!$C$6*D188)</f>
        <v>-0.98585217513044054</v>
      </c>
      <c r="J188" s="24">
        <f>'ModelParams Lw'!$B$7*D188^2+'ModelParams Lw'!$C$7*D188+'ModelParams Lw'!$D$7</f>
        <v>-7.1</v>
      </c>
      <c r="K188" s="24">
        <f>'ModelParams Lw'!$B$8*D188^2+'ModelParams Lw'!$C$8*D188+'ModelParams Lw'!$D$8</f>
        <v>46.485999999999997</v>
      </c>
      <c r="L188" s="21" t="e">
        <f t="shared" si="83"/>
        <v>#DIV/0!</v>
      </c>
      <c r="M188" s="21" t="e">
        <f t="shared" si="84"/>
        <v>#DIV/0!</v>
      </c>
      <c r="N188" s="21" t="e">
        <f t="shared" si="84"/>
        <v>#DIV/0!</v>
      </c>
      <c r="O188" s="21" t="e">
        <f t="shared" si="84"/>
        <v>#DIV/0!</v>
      </c>
      <c r="P188" s="21" t="e">
        <f t="shared" si="84"/>
        <v>#DIV/0!</v>
      </c>
      <c r="Q188" s="21" t="e">
        <f t="shared" si="84"/>
        <v>#DIV/0!</v>
      </c>
      <c r="R188" s="21" t="e">
        <f t="shared" si="84"/>
        <v>#DIV/0!</v>
      </c>
      <c r="S188" s="21" t="e">
        <f t="shared" si="84"/>
        <v>#DIV/0!</v>
      </c>
      <c r="T188" s="24" t="e">
        <f>'ModelParams Lw'!$B$3+'ModelParams Lw'!$B$4*LOG10($B188/3600/(PI()/4*($D188/1000)^2))+'ModelParams Lw'!$B$5*LOG10(2*$H188/(1.2*($B188/3600/(PI()/4*($D188/1000)^2))^2))+10*LOG10($D188/1000)+L188</f>
        <v>#DIV/0!</v>
      </c>
      <c r="U188" s="24" t="e">
        <f>'ModelParams Lw'!$B$3+'ModelParams Lw'!$B$4*LOG10($B188/3600/(PI()/4*($D188/1000)^2))+'ModelParams Lw'!$B$5*LOG10(2*$H188/(1.2*($B188/3600/(PI()/4*($D188/1000)^2))^2))+10*LOG10($D188/1000)+M188</f>
        <v>#DIV/0!</v>
      </c>
      <c r="V188" s="24" t="e">
        <f>'ModelParams Lw'!$B$3+'ModelParams Lw'!$B$4*LOG10($B188/3600/(PI()/4*($D188/1000)^2))+'ModelParams Lw'!$B$5*LOG10(2*$H188/(1.2*($B188/3600/(PI()/4*($D188/1000)^2))^2))+10*LOG10($D188/1000)+N188</f>
        <v>#DIV/0!</v>
      </c>
      <c r="W188" s="24" t="e">
        <f>'ModelParams Lw'!$B$3+'ModelParams Lw'!$B$4*LOG10($B188/3600/(PI()/4*($D188/1000)^2))+'ModelParams Lw'!$B$5*LOG10(2*$H188/(1.2*($B188/3600/(PI()/4*($D188/1000)^2))^2))+10*LOG10($D188/1000)+O188</f>
        <v>#DIV/0!</v>
      </c>
      <c r="X188" s="24" t="e">
        <f>'ModelParams Lw'!$B$3+'ModelParams Lw'!$B$4*LOG10($B188/3600/(PI()/4*($D188/1000)^2))+'ModelParams Lw'!$B$5*LOG10(2*$H188/(1.2*($B188/3600/(PI()/4*($D188/1000)^2))^2))+10*LOG10($D188/1000)+P188</f>
        <v>#DIV/0!</v>
      </c>
      <c r="Y188" s="24" t="e">
        <f>'ModelParams Lw'!$B$3+'ModelParams Lw'!$B$4*LOG10($B188/3600/(PI()/4*($D188/1000)^2))+'ModelParams Lw'!$B$5*LOG10(2*$H188/(1.2*($B188/3600/(PI()/4*($D188/1000)^2))^2))+10*LOG10($D188/1000)+Q188</f>
        <v>#DIV/0!</v>
      </c>
      <c r="Z188" s="24" t="e">
        <f>'ModelParams Lw'!$B$3+'ModelParams Lw'!$B$4*LOG10($B188/3600/(PI()/4*($D188/1000)^2))+'ModelParams Lw'!$B$5*LOG10(2*$H188/(1.2*($B188/3600/(PI()/4*($D188/1000)^2))^2))+10*LOG10($D188/1000)+R188</f>
        <v>#DIV/0!</v>
      </c>
      <c r="AA188" s="24" t="e">
        <f>'ModelParams Lw'!$B$3+'ModelParams Lw'!$B$4*LOG10($B188/3600/(PI()/4*($D188/1000)^2))+'ModelParams Lw'!$B$5*LOG10(2*$H188/(1.2*($B188/3600/(PI()/4*($D188/1000)^2))^2))+10*LOG10($D188/1000)+S188</f>
        <v>#DIV/0!</v>
      </c>
      <c r="AB188" s="24" t="e">
        <f>10*LOG10(IF(T188="",0,POWER(10,((T188+'ModelParams Lw'!$O$4)/10))) +IF(U188="",0,POWER(10,((U188+'ModelParams Lw'!$P$4)/10))) +IF(V188="",0,POWER(10,((V188+'ModelParams Lw'!$Q$4)/10))) +IF(W188="",0,POWER(10,((W188+'ModelParams Lw'!$R$4)/10))) +IF(X188="",0,POWER(10,((X188+'ModelParams Lw'!$S$4)/10))) +IF(Y188="",0,POWER(10,((Y188+'ModelParams Lw'!$T$4)/10))) +IF(Z188="",0,POWER(10,((Z188+'ModelParams Lw'!$U$4)/10)))+IF(AA188="",0,POWER(10,((AA188+'ModelParams Lw'!$V$4)/10))))</f>
        <v>#DIV/0!</v>
      </c>
      <c r="AC188" s="24" t="e">
        <f t="shared" si="71"/>
        <v>#DIV/0!</v>
      </c>
      <c r="AD188" s="24" t="e">
        <f>(T188-'ModelParams Lw'!O$10)/'ModelParams Lw'!O$11</f>
        <v>#DIV/0!</v>
      </c>
      <c r="AE188" s="24" t="e">
        <f>(U188-'ModelParams Lw'!P$10)/'ModelParams Lw'!P$11</f>
        <v>#DIV/0!</v>
      </c>
      <c r="AF188" s="24" t="e">
        <f>(V188-'ModelParams Lw'!Q$10)/'ModelParams Lw'!Q$11</f>
        <v>#DIV/0!</v>
      </c>
      <c r="AG188" s="24" t="e">
        <f>(W188-'ModelParams Lw'!R$10)/'ModelParams Lw'!R$11</f>
        <v>#DIV/0!</v>
      </c>
      <c r="AH188" s="24" t="e">
        <f>(X188-'ModelParams Lw'!S$10)/'ModelParams Lw'!S$11</f>
        <v>#DIV/0!</v>
      </c>
      <c r="AI188" s="24" t="e">
        <f>(Y188-'ModelParams Lw'!T$10)/'ModelParams Lw'!T$11</f>
        <v>#DIV/0!</v>
      </c>
      <c r="AJ188" s="24" t="e">
        <f>(Z188-'ModelParams Lw'!U$10)/'ModelParams Lw'!U$11</f>
        <v>#DIV/0!</v>
      </c>
      <c r="AK188" s="24" t="e">
        <f>(AA188-'ModelParams Lw'!V$10)/'ModelParams Lw'!V$11</f>
        <v>#DIV/0!</v>
      </c>
      <c r="AL188" s="24" t="e">
        <f t="shared" si="72"/>
        <v>#DIV/0!</v>
      </c>
      <c r="AM188" s="24" t="e">
        <f>LOOKUP($G188,SilencerParams!$E$3:$E$98,SilencerParams!K$3:K$98)</f>
        <v>#DIV/0!</v>
      </c>
      <c r="AN188" s="24" t="e">
        <f>LOOKUP($G188,SilencerParams!$E$3:$E$98,SilencerParams!L$3:L$98)</f>
        <v>#DIV/0!</v>
      </c>
      <c r="AO188" s="24" t="e">
        <f>LOOKUP($G188,SilencerParams!$E$3:$E$98,SilencerParams!M$3:M$98)</f>
        <v>#DIV/0!</v>
      </c>
      <c r="AP188" s="24" t="e">
        <f>LOOKUP($G188,SilencerParams!$E$3:$E$98,SilencerParams!N$3:N$98)</f>
        <v>#DIV/0!</v>
      </c>
      <c r="AQ188" s="24" t="e">
        <f>LOOKUP($G188,SilencerParams!$E$3:$E$98,SilencerParams!O$3:O$98)</f>
        <v>#DIV/0!</v>
      </c>
      <c r="AR188" s="24" t="e">
        <f>LOOKUP($G188,SilencerParams!$E$3:$E$98,SilencerParams!P$3:P$98)</f>
        <v>#DIV/0!</v>
      </c>
      <c r="AS188" s="24" t="e">
        <f>LOOKUP($G188,SilencerParams!$E$3:$E$98,SilencerParams!Q$3:Q$98)</f>
        <v>#DIV/0!</v>
      </c>
      <c r="AT188" s="24" t="e">
        <f>LOOKUP($G188,SilencerParams!$E$3:$E$98,SilencerParams!R$3:R$98)</f>
        <v>#DIV/0!</v>
      </c>
      <c r="AU188" s="151" t="e">
        <f>LOOKUP($G188,SilencerParams!$E$3:$E$98,SilencerParams!S$3:S$98)</f>
        <v>#DIV/0!</v>
      </c>
      <c r="AV188" s="151" t="e">
        <f>LOOKUP($G188,SilencerParams!$E$3:$E$98,SilencerParams!T$3:T$98)</f>
        <v>#DIV/0!</v>
      </c>
      <c r="AW188" s="151" t="e">
        <f>LOOKUP($G188,SilencerParams!$E$3:$E$98,SilencerParams!U$3:U$98)</f>
        <v>#DIV/0!</v>
      </c>
      <c r="AX188" s="151" t="e">
        <f>LOOKUP($G188,SilencerParams!$E$3:$E$98,SilencerParams!V$3:V$98)</f>
        <v>#DIV/0!</v>
      </c>
      <c r="AY188" s="151" t="e">
        <f>LOOKUP($G188,SilencerParams!$E$3:$E$98,SilencerParams!W$3:W$98)</f>
        <v>#DIV/0!</v>
      </c>
      <c r="AZ188" s="151" t="e">
        <f>LOOKUP($G188,SilencerParams!$E$3:$E$98,SilencerParams!X$3:X$98)</f>
        <v>#DIV/0!</v>
      </c>
      <c r="BA188" s="151" t="e">
        <f>LOOKUP($G188,SilencerParams!$E$3:$E$98,SilencerParams!Y$3:Y$98)</f>
        <v>#DIV/0!</v>
      </c>
      <c r="BB188" s="151" t="e">
        <f>LOOKUP($G188,SilencerParams!$E$3:$E$98,SilencerParams!Z$3:Z$98)</f>
        <v>#DIV/0!</v>
      </c>
      <c r="BC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S$3:S$98)</f>
        <v>#DIV/0!</v>
      </c>
      <c r="BD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T$3:T$98)</f>
        <v>#DIV/0!</v>
      </c>
      <c r="BE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U$3:U$98)</f>
        <v>#DIV/0!</v>
      </c>
      <c r="BF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V$3:V$98)</f>
        <v>#DIV/0!</v>
      </c>
      <c r="BG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W$3:W$98)</f>
        <v>#DIV/0!</v>
      </c>
      <c r="BH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X$3:X$98)</f>
        <v>#DIV/0!</v>
      </c>
      <c r="BI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Y$3:Y$98)</f>
        <v>#DIV/0!</v>
      </c>
      <c r="BJ188" s="151" t="e">
        <f>LOOKUP(IF(MROUND($AL188,2)&lt;=$AL188,CONCATENATE($D188,IF($F188&gt;=1000,$F188,CONCATENATE(0,$F188)),CONCATENATE(0,MROUND($AL188,2)+2)),CONCATENATE($D188,IF($F188&gt;=1000,$F188,CONCATENATE(0,$F188)),CONCATENATE(0,MROUND($AL188,2)-2))),SilencerParams!$E$3:$E$98,SilencerParams!Z$3:Z$98)</f>
        <v>#DIV/0!</v>
      </c>
      <c r="BK188" s="151" t="e">
        <f>IF($AL188&lt;2,LOOKUP(CONCATENATE($D188,IF($E188&gt;=1000,$E188,CONCATENATE(0,$E188)),"02"),SilencerParams!$E$3:$E$98,SilencerParams!S$3:S$98)/(LOG10(2)-LOG10(0.0001))*(LOG10($AL188)-LOG10(0.0001)),(BC188-AU188)/(LOG10(IF(MROUND($AL188,2)&lt;=$AL188,MROUND($AL188,2)+2,MROUND($AL188,2)-2))-LOG10(MROUND($AL188,2)))*(LOG10($AL188)-LOG10(MROUND($AL188,2)))+AU188)</f>
        <v>#DIV/0!</v>
      </c>
      <c r="BL188" s="151" t="e">
        <f>IF($AL188&lt;2,LOOKUP(CONCATENATE($D188,IF($E188&gt;=1000,$E188,CONCATENATE(0,$E188)),"02"),SilencerParams!$E$3:$E$98,SilencerParams!T$3:T$98)/(LOG10(2)-LOG10(0.0001))*(LOG10($AL188)-LOG10(0.0001)),(BD188-AV188)/(LOG10(IF(MROUND($AL188,2)&lt;=$AL188,MROUND($AL188,2)+2,MROUND($AL188,2)-2))-LOG10(MROUND($AL188,2)))*(LOG10($AL188)-LOG10(MROUND($AL188,2)))+AV188)</f>
        <v>#DIV/0!</v>
      </c>
      <c r="BM188" s="151" t="e">
        <f>IF($AL188&lt;2,LOOKUP(CONCATENATE($D188,IF($E188&gt;=1000,$E188,CONCATENATE(0,$E188)),"02"),SilencerParams!$E$3:$E$98,SilencerParams!U$3:U$98)/(LOG10(2)-LOG10(0.0001))*(LOG10($AL188)-LOG10(0.0001)),(BE188-AW188)/(LOG10(IF(MROUND($AL188,2)&lt;=$AL188,MROUND($AL188,2)+2,MROUND($AL188,2)-2))-LOG10(MROUND($AL188,2)))*(LOG10($AL188)-LOG10(MROUND($AL188,2)))+AW188)</f>
        <v>#DIV/0!</v>
      </c>
      <c r="BN188" s="151" t="e">
        <f>IF($AL188&lt;2,LOOKUP(CONCATENATE($D188,IF($E188&gt;=1000,$E188,CONCATENATE(0,$E188)),"02"),SilencerParams!$E$3:$E$98,SilencerParams!V$3:V$98)/(LOG10(2)-LOG10(0.0001))*(LOG10($AL188)-LOG10(0.0001)),(BF188-AX188)/(LOG10(IF(MROUND($AL188,2)&lt;=$AL188,MROUND($AL188,2)+2,MROUND($AL188,2)-2))-LOG10(MROUND($AL188,2)))*(LOG10($AL188)-LOG10(MROUND($AL188,2)))+AX188)</f>
        <v>#DIV/0!</v>
      </c>
      <c r="BO188" s="151" t="e">
        <f>IF($AL188&lt;2,LOOKUP(CONCATENATE($D188,IF($E188&gt;=1000,$E188,CONCATENATE(0,$E188)),"02"),SilencerParams!$E$3:$E$98,SilencerParams!W$3:W$98)/(LOG10(2)-LOG10(0.0001))*(LOG10($AL188)-LOG10(0.0001)),(BG188-AY188)/(LOG10(IF(MROUND($AL188,2)&lt;=$AL188,MROUND($AL188,2)+2,MROUND($AL188,2)-2))-LOG10(MROUND($AL188,2)))*(LOG10($AL188)-LOG10(MROUND($AL188,2)))+AY188)</f>
        <v>#DIV/0!</v>
      </c>
      <c r="BP188" s="151" t="e">
        <f>IF($AL188&lt;2,LOOKUP(CONCATENATE($D188,IF($E188&gt;=1000,$E188,CONCATENATE(0,$E188)),"02"),SilencerParams!$E$3:$E$98,SilencerParams!X$3:X$98)/(LOG10(2)-LOG10(0.0001))*(LOG10($AL188)-LOG10(0.0001)),(BH188-AZ188)/(LOG10(IF(MROUND($AL188,2)&lt;=$AL188,MROUND($AL188,2)+2,MROUND($AL188,2)-2))-LOG10(MROUND($AL188,2)))*(LOG10($AL188)-LOG10(MROUND($AL188,2)))+AZ188)</f>
        <v>#DIV/0!</v>
      </c>
      <c r="BQ188" s="151" t="e">
        <f>IF($AL188&lt;2,LOOKUP(CONCATENATE($D188,IF($E188&gt;=1000,$E188,CONCATENATE(0,$E188)),"02"),SilencerParams!$E$3:$E$98,SilencerParams!Y$3:Y$98)/(LOG10(2)-LOG10(0.0001))*(LOG10($AL188)-LOG10(0.0001)),(BI188-BA188)/(LOG10(IF(MROUND($AL188,2)&lt;=$AL188,MROUND($AL188,2)+2,MROUND($AL188,2)-2))-LOG10(MROUND($AL188,2)))*(LOG10($AL188)-LOG10(MROUND($AL188,2)))+BA188)</f>
        <v>#DIV/0!</v>
      </c>
      <c r="BR188" s="151" t="e">
        <f>IF($AL188&lt;2,LOOKUP(CONCATENATE($D188,IF($E188&gt;=1000,$E188,CONCATENATE(0,$E188)),"02"),SilencerParams!$E$3:$E$98,SilencerParams!Z$3:Z$98)/(LOG10(2)-LOG10(0.0001))*(LOG10($AL188)-LOG10(0.0001)),(BJ188-BB188)/(LOG10(IF(MROUND($AL188,2)&lt;=$AL188,MROUND($AL188,2)+2,MROUND($AL188,2)-2))-LOG10(MROUND($AL188,2)))*(LOG10($AL188)-LOG10(MROUND($AL188,2)))+BB188)</f>
        <v>#DIV/0!</v>
      </c>
      <c r="BS188" s="24" t="e">
        <f t="shared" si="73"/>
        <v>#DIV/0!</v>
      </c>
      <c r="BT188" s="24" t="e">
        <f t="shared" si="74"/>
        <v>#DIV/0!</v>
      </c>
      <c r="BU188" s="24" t="e">
        <f t="shared" si="75"/>
        <v>#DIV/0!</v>
      </c>
      <c r="BV188" s="24" t="e">
        <f t="shared" si="76"/>
        <v>#DIV/0!</v>
      </c>
      <c r="BW188" s="24" t="e">
        <f t="shared" si="77"/>
        <v>#DIV/0!</v>
      </c>
      <c r="BX188" s="24" t="e">
        <f t="shared" si="78"/>
        <v>#DIV/0!</v>
      </c>
      <c r="BY188" s="24" t="e">
        <f t="shared" si="79"/>
        <v>#DIV/0!</v>
      </c>
      <c r="BZ188" s="24" t="e">
        <f t="shared" si="80"/>
        <v>#DIV/0!</v>
      </c>
      <c r="CA188" s="24" t="e">
        <f>10*LOG10(IF(BS188="",0,POWER(10,((BS188+'ModelParams Lw'!$O$4)/10))) +IF(BT188="",0,POWER(10,((BT188+'ModelParams Lw'!$P$4)/10))) +IF(BU188="",0,POWER(10,((BU188+'ModelParams Lw'!$Q$4)/10))) +IF(BV188="",0,POWER(10,((BV188+'ModelParams Lw'!$R$4)/10))) +IF(BW188="",0,POWER(10,((BW188+'ModelParams Lw'!$S$4)/10))) +IF(BX188="",0,POWER(10,((BX188+'ModelParams Lw'!$T$4)/10))) +IF(BY188="",0,POWER(10,((BY188+'ModelParams Lw'!$U$4)/10)))+IF(BZ188="",0,POWER(10,((BZ188+'ModelParams Lw'!$V$4)/10))))</f>
        <v>#DIV/0!</v>
      </c>
      <c r="CB188" s="24" t="e">
        <f t="shared" si="81"/>
        <v>#DIV/0!</v>
      </c>
      <c r="CC188" s="24" t="e">
        <f>(BS188-'ModelParams Lw'!O$10)/'ModelParams Lw'!O$11</f>
        <v>#DIV/0!</v>
      </c>
      <c r="CD188" s="24" t="e">
        <f>(BT188-'ModelParams Lw'!P$10)/'ModelParams Lw'!P$11</f>
        <v>#DIV/0!</v>
      </c>
      <c r="CE188" s="24" t="e">
        <f>(BU188-'ModelParams Lw'!Q$10)/'ModelParams Lw'!Q$11</f>
        <v>#DIV/0!</v>
      </c>
      <c r="CF188" s="24" t="e">
        <f>(BV188-'ModelParams Lw'!R$10)/'ModelParams Lw'!R$11</f>
        <v>#DIV/0!</v>
      </c>
      <c r="CG188" s="24" t="e">
        <f>(BW188-'ModelParams Lw'!S$10)/'ModelParams Lw'!S$11</f>
        <v>#DIV/0!</v>
      </c>
      <c r="CH188" s="24" t="e">
        <f>(BX188-'ModelParams Lw'!T$10)/'ModelParams Lw'!T$11</f>
        <v>#DIV/0!</v>
      </c>
      <c r="CI188" s="24" t="e">
        <f>(BY188-'ModelParams Lw'!U$10)/'ModelParams Lw'!U$11</f>
        <v>#DIV/0!</v>
      </c>
      <c r="CJ188" s="24" t="e">
        <f>(BZ188-'ModelParams Lw'!V$10)/'ModelParams Lw'!V$11</f>
        <v>#DIV/0!</v>
      </c>
      <c r="CK188" s="24">
        <f>IF(Calcul!$E193="SW",'ModelParams Lw'!C$18+'ModelParams Lw'!C$19*LOG(CK$3)+'ModelParams Lw'!C$20*(PI()/4*($D188/1000)^2),IF('ModelParams Lw'!C$21+'ModelParams Lw'!C$22*LOG(CK$3)+'ModelParams Lw'!C$23*(PI()/4*($D188/1000)^2)&lt;'ModelParams Lw'!C$18+'ModelParams Lw'!C$19*LOG(CK$3)+'ModelParams Lw'!C$20*(PI()/4*($D188/1000)^2),'ModelParams Lw'!C$18+'ModelParams Lw'!C$19*LOG(CK$3)+'ModelParams Lw'!C$20*(PI()/4*($D188/1000)^2),'ModelParams Lw'!C$21+'ModelParams Lw'!C$22*LOG(CK$3)+'ModelParams Lw'!C$23*(PI()/4*($D188/1000)^2)))</f>
        <v>31.246735224896717</v>
      </c>
      <c r="CL188" s="24">
        <f>IF(Calcul!$E193="SW",'ModelParams Lw'!D$18+'ModelParams Lw'!D$19*LOG(CL$3)+'ModelParams Lw'!D$20*(PI()/4*($D188/1000)^2),IF('ModelParams Lw'!D$21+'ModelParams Lw'!D$22*LOG(CL$3)+'ModelParams Lw'!D$23*(PI()/4*($D188/1000)^2)&lt;'ModelParams Lw'!D$18+'ModelParams Lw'!D$19*LOG(CL$3)+'ModelParams Lw'!D$20*(PI()/4*($D188/1000)^2),'ModelParams Lw'!D$18+'ModelParams Lw'!D$19*LOG(CL$3)+'ModelParams Lw'!D$20*(PI()/4*($D188/1000)^2),'ModelParams Lw'!D$21+'ModelParams Lw'!D$22*LOG(CL$3)+'ModelParams Lw'!D$23*(PI()/4*($D188/1000)^2)))</f>
        <v>39.203910379364636</v>
      </c>
      <c r="CM188" s="24">
        <f>IF(Calcul!$E193="SW",'ModelParams Lw'!E$18+'ModelParams Lw'!E$19*LOG(CM$3)+'ModelParams Lw'!E$20*(PI()/4*($D188/1000)^2),IF('ModelParams Lw'!E$21+'ModelParams Lw'!E$22*LOG(CM$3)+'ModelParams Lw'!E$23*(PI()/4*($D188/1000)^2)&lt;'ModelParams Lw'!E$18+'ModelParams Lw'!E$19*LOG(CM$3)+'ModelParams Lw'!E$20*(PI()/4*($D188/1000)^2),'ModelParams Lw'!E$18+'ModelParams Lw'!E$19*LOG(CM$3)+'ModelParams Lw'!E$20*(PI()/4*($D188/1000)^2),'ModelParams Lw'!E$21+'ModelParams Lw'!E$22*LOG(CM$3)+'ModelParams Lw'!E$23*(PI()/4*($D188/1000)^2)))</f>
        <v>38.761096154158118</v>
      </c>
      <c r="CN188" s="24">
        <f>IF(Calcul!$E193="SW",'ModelParams Lw'!F$18+'ModelParams Lw'!F$19*LOG(CN$3)+'ModelParams Lw'!F$20*(PI()/4*($D188/1000)^2),IF('ModelParams Lw'!F$21+'ModelParams Lw'!F$22*LOG(CN$3)+'ModelParams Lw'!F$23*(PI()/4*($D188/1000)^2)&lt;'ModelParams Lw'!F$18+'ModelParams Lw'!F$19*LOG(CN$3)+'ModelParams Lw'!F$20*(PI()/4*($D188/1000)^2),'ModelParams Lw'!F$18+'ModelParams Lw'!F$19*LOG(CN$3)+'ModelParams Lw'!F$20*(PI()/4*($D188/1000)^2),'ModelParams Lw'!F$21+'ModelParams Lw'!F$22*LOG(CN$3)+'ModelParams Lw'!F$23*(PI()/4*($D188/1000)^2)))</f>
        <v>42.457901012674256</v>
      </c>
      <c r="CO188" s="24">
        <f>IF(Calcul!$E193="SW",'ModelParams Lw'!G$18+'ModelParams Lw'!G$19*LOG(CO$3)+'ModelParams Lw'!G$20*(PI()/4*($D188/1000)^2),IF('ModelParams Lw'!G$21+'ModelParams Lw'!G$22*LOG(CO$3)+'ModelParams Lw'!G$23*(PI()/4*($D188/1000)^2)&lt;'ModelParams Lw'!G$18+'ModelParams Lw'!G$19*LOG(CO$3)+'ModelParams Lw'!G$20*(PI()/4*($D188/1000)^2),'ModelParams Lw'!G$18+'ModelParams Lw'!G$19*LOG(CO$3)+'ModelParams Lw'!G$20*(PI()/4*($D188/1000)^2),'ModelParams Lw'!G$21+'ModelParams Lw'!G$22*LOG(CO$3)+'ModelParams Lw'!G$23*(PI()/4*($D188/1000)^2)))</f>
        <v>39.983812335865188</v>
      </c>
      <c r="CP188" s="24">
        <f>IF(Calcul!$E193="SW",'ModelParams Lw'!H$18+'ModelParams Lw'!H$19*LOG(CP$3)+'ModelParams Lw'!H$20*(PI()/4*($D188/1000)^2),IF('ModelParams Lw'!H$21+'ModelParams Lw'!H$22*LOG(CP$3)+'ModelParams Lw'!H$23*(PI()/4*($D188/1000)^2)&lt;'ModelParams Lw'!H$18+'ModelParams Lw'!H$19*LOG(CP$3)+'ModelParams Lw'!H$20*(PI()/4*($D188/1000)^2),'ModelParams Lw'!H$18+'ModelParams Lw'!H$19*LOG(CP$3)+'ModelParams Lw'!H$20*(PI()/4*($D188/1000)^2),'ModelParams Lw'!H$21+'ModelParams Lw'!H$22*LOG(CP$3)+'ModelParams Lw'!H$23*(PI()/4*($D188/1000)^2)))</f>
        <v>40.306137042572608</v>
      </c>
      <c r="CQ188" s="24">
        <f>IF(Calcul!$E193="SW",'ModelParams Lw'!I$18+'ModelParams Lw'!I$19*LOG(CQ$3)+'ModelParams Lw'!I$20*(PI()/4*($D188/1000)^2),IF('ModelParams Lw'!I$21+'ModelParams Lw'!I$22*LOG(CQ$3)+'ModelParams Lw'!I$23*(PI()/4*($D188/1000)^2)&lt;'ModelParams Lw'!I$18+'ModelParams Lw'!I$19*LOG(CQ$3)+'ModelParams Lw'!I$20*(PI()/4*($D188/1000)^2),'ModelParams Lw'!I$18+'ModelParams Lw'!I$19*LOG(CQ$3)+'ModelParams Lw'!I$20*(PI()/4*($D188/1000)^2),'ModelParams Lw'!I$21+'ModelParams Lw'!I$22*LOG(CQ$3)+'ModelParams Lw'!I$23*(PI()/4*($D188/1000)^2)))</f>
        <v>35.604370798776131</v>
      </c>
      <c r="CR188" s="24">
        <f>IF(Calcul!$E193="SW",'ModelParams Lw'!J$18+'ModelParams Lw'!J$19*LOG(CR$3)+'ModelParams Lw'!J$20*(PI()/4*($D188/1000)^2),IF('ModelParams Lw'!J$21+'ModelParams Lw'!J$22*LOG(CR$3)+'ModelParams Lw'!J$23*(PI()/4*($D188/1000)^2)&lt;'ModelParams Lw'!J$18+'ModelParams Lw'!J$19*LOG(CR$3)+'ModelParams Lw'!J$20*(PI()/4*($D188/1000)^2),'ModelParams Lw'!J$18+'ModelParams Lw'!J$19*LOG(CR$3)+'ModelParams Lw'!J$20*(PI()/4*($D188/1000)^2),'ModelParams Lw'!J$21+'ModelParams Lw'!J$22*LOG(CR$3)+'ModelParams Lw'!J$23*(PI()/4*($D188/1000)^2)))</f>
        <v>26.405199060578074</v>
      </c>
      <c r="CS188" s="24" t="e">
        <f t="shared" si="58"/>
        <v>#DIV/0!</v>
      </c>
      <c r="CT188" s="24" t="e">
        <f t="shared" si="59"/>
        <v>#DIV/0!</v>
      </c>
      <c r="CU188" s="24" t="e">
        <f t="shared" si="60"/>
        <v>#DIV/0!</v>
      </c>
      <c r="CV188" s="24" t="e">
        <f t="shared" si="61"/>
        <v>#DIV/0!</v>
      </c>
      <c r="CW188" s="24" t="e">
        <f t="shared" si="62"/>
        <v>#DIV/0!</v>
      </c>
      <c r="CX188" s="24" t="e">
        <f t="shared" si="63"/>
        <v>#DIV/0!</v>
      </c>
      <c r="CY188" s="24" t="e">
        <f t="shared" si="64"/>
        <v>#DIV/0!</v>
      </c>
      <c r="CZ188" s="24" t="e">
        <f t="shared" si="65"/>
        <v>#DIV/0!</v>
      </c>
      <c r="DA188" s="24" t="e">
        <f>10*LOG10(IF(CS188="",0,POWER(10,((CS188+'ModelParams Lw'!$O$4)/10))) +IF(CT188="",0,POWER(10,((CT188+'ModelParams Lw'!$P$4)/10))) +IF(CU188="",0,POWER(10,((CU188+'ModelParams Lw'!$Q$4)/10))) +IF(CV188="",0,POWER(10,((CV188+'ModelParams Lw'!$R$4)/10))) +IF(CW188="",0,POWER(10,((CW188+'ModelParams Lw'!$S$4)/10))) +IF(CX188="",0,POWER(10,((CX188+'ModelParams Lw'!$T$4)/10))) +IF(CY188="",0,POWER(10,((CY188+'ModelParams Lw'!$U$4)/10)))+IF(CZ188="",0,POWER(10,((CZ188+'ModelParams Lw'!$V$4)/10))))</f>
        <v>#DIV/0!</v>
      </c>
      <c r="DB188" s="24" t="e">
        <f t="shared" si="82"/>
        <v>#DIV/0!</v>
      </c>
      <c r="DC188" s="24" t="e">
        <f>(CS188-'ModelParams Lw'!$O$10)/'ModelParams Lw'!$O$11</f>
        <v>#DIV/0!</v>
      </c>
      <c r="DD188" s="24" t="e">
        <f>(CT188-'ModelParams Lw'!$P$10)/'ModelParams Lw'!$P$11</f>
        <v>#DIV/0!</v>
      </c>
      <c r="DE188" s="24" t="e">
        <f>(CU188-'ModelParams Lw'!$Q$10)/'ModelParams Lw'!$Q$11</f>
        <v>#DIV/0!</v>
      </c>
      <c r="DF188" s="24" t="e">
        <f>(CV188-'ModelParams Lw'!$R$10)/'ModelParams Lw'!$R$11</f>
        <v>#DIV/0!</v>
      </c>
      <c r="DG188" s="24" t="e">
        <f>(CW188-'ModelParams Lw'!$S$10)/'ModelParams Lw'!$S$11</f>
        <v>#DIV/0!</v>
      </c>
      <c r="DH188" s="24" t="e">
        <f>(CX188-'ModelParams Lw'!$T$10)/'ModelParams Lw'!$T$11</f>
        <v>#DIV/0!</v>
      </c>
      <c r="DI188" s="24" t="e">
        <f>(CY188-'ModelParams Lw'!$U$10)/'ModelParams Lw'!$U$11</f>
        <v>#DIV/0!</v>
      </c>
      <c r="DJ188" s="24" t="e">
        <f>(CZ188-'ModelParams Lw'!$V$10)/'ModelParams Lw'!$V$11</f>
        <v>#DIV/0!</v>
      </c>
    </row>
    <row r="189" spans="1:114">
      <c r="A189" s="12">
        <f>Calcul!B191</f>
        <v>0</v>
      </c>
      <c r="B189" s="12">
        <f t="shared" si="66"/>
        <v>0</v>
      </c>
      <c r="C189" s="12">
        <f>Calcul!C191</f>
        <v>0</v>
      </c>
      <c r="D189" s="12">
        <f>Calcul!D194</f>
        <v>0</v>
      </c>
      <c r="E189" s="12">
        <f t="shared" si="67"/>
        <v>400</v>
      </c>
      <c r="F189" s="12">
        <f t="shared" si="68"/>
        <v>900</v>
      </c>
      <c r="G189" s="12" t="e">
        <f t="shared" si="69"/>
        <v>#DIV/0!</v>
      </c>
      <c r="H189" s="24" t="e">
        <f t="shared" si="70"/>
        <v>#DIV/0!</v>
      </c>
      <c r="I189" s="24">
        <f>'ModelParams Lw'!$B$6*EXP('ModelParams Lw'!$C$6*D189)</f>
        <v>-0.98585217513044054</v>
      </c>
      <c r="J189" s="24">
        <f>'ModelParams Lw'!$B$7*D189^2+'ModelParams Lw'!$C$7*D189+'ModelParams Lw'!$D$7</f>
        <v>-7.1</v>
      </c>
      <c r="K189" s="24">
        <f>'ModelParams Lw'!$B$8*D189^2+'ModelParams Lw'!$C$8*D189+'ModelParams Lw'!$D$8</f>
        <v>46.485999999999997</v>
      </c>
      <c r="L189" s="21" t="e">
        <f t="shared" si="83"/>
        <v>#DIV/0!</v>
      </c>
      <c r="M189" s="21" t="e">
        <f t="shared" si="84"/>
        <v>#DIV/0!</v>
      </c>
      <c r="N189" s="21" t="e">
        <f t="shared" si="84"/>
        <v>#DIV/0!</v>
      </c>
      <c r="O189" s="21" t="e">
        <f t="shared" si="84"/>
        <v>#DIV/0!</v>
      </c>
      <c r="P189" s="21" t="e">
        <f t="shared" si="84"/>
        <v>#DIV/0!</v>
      </c>
      <c r="Q189" s="21" t="e">
        <f t="shared" si="84"/>
        <v>#DIV/0!</v>
      </c>
      <c r="R189" s="21" t="e">
        <f t="shared" si="84"/>
        <v>#DIV/0!</v>
      </c>
      <c r="S189" s="21" t="e">
        <f t="shared" si="84"/>
        <v>#DIV/0!</v>
      </c>
      <c r="T189" s="24" t="e">
        <f>'ModelParams Lw'!$B$3+'ModelParams Lw'!$B$4*LOG10($B189/3600/(PI()/4*($D189/1000)^2))+'ModelParams Lw'!$B$5*LOG10(2*$H189/(1.2*($B189/3600/(PI()/4*($D189/1000)^2))^2))+10*LOG10($D189/1000)+L189</f>
        <v>#DIV/0!</v>
      </c>
      <c r="U189" s="24" t="e">
        <f>'ModelParams Lw'!$B$3+'ModelParams Lw'!$B$4*LOG10($B189/3600/(PI()/4*($D189/1000)^2))+'ModelParams Lw'!$B$5*LOG10(2*$H189/(1.2*($B189/3600/(PI()/4*($D189/1000)^2))^2))+10*LOG10($D189/1000)+M189</f>
        <v>#DIV/0!</v>
      </c>
      <c r="V189" s="24" t="e">
        <f>'ModelParams Lw'!$B$3+'ModelParams Lw'!$B$4*LOG10($B189/3600/(PI()/4*($D189/1000)^2))+'ModelParams Lw'!$B$5*LOG10(2*$H189/(1.2*($B189/3600/(PI()/4*($D189/1000)^2))^2))+10*LOG10($D189/1000)+N189</f>
        <v>#DIV/0!</v>
      </c>
      <c r="W189" s="24" t="e">
        <f>'ModelParams Lw'!$B$3+'ModelParams Lw'!$B$4*LOG10($B189/3600/(PI()/4*($D189/1000)^2))+'ModelParams Lw'!$B$5*LOG10(2*$H189/(1.2*($B189/3600/(PI()/4*($D189/1000)^2))^2))+10*LOG10($D189/1000)+O189</f>
        <v>#DIV/0!</v>
      </c>
      <c r="X189" s="24" t="e">
        <f>'ModelParams Lw'!$B$3+'ModelParams Lw'!$B$4*LOG10($B189/3600/(PI()/4*($D189/1000)^2))+'ModelParams Lw'!$B$5*LOG10(2*$H189/(1.2*($B189/3600/(PI()/4*($D189/1000)^2))^2))+10*LOG10($D189/1000)+P189</f>
        <v>#DIV/0!</v>
      </c>
      <c r="Y189" s="24" t="e">
        <f>'ModelParams Lw'!$B$3+'ModelParams Lw'!$B$4*LOG10($B189/3600/(PI()/4*($D189/1000)^2))+'ModelParams Lw'!$B$5*LOG10(2*$H189/(1.2*($B189/3600/(PI()/4*($D189/1000)^2))^2))+10*LOG10($D189/1000)+Q189</f>
        <v>#DIV/0!</v>
      </c>
      <c r="Z189" s="24" t="e">
        <f>'ModelParams Lw'!$B$3+'ModelParams Lw'!$B$4*LOG10($B189/3600/(PI()/4*($D189/1000)^2))+'ModelParams Lw'!$B$5*LOG10(2*$H189/(1.2*($B189/3600/(PI()/4*($D189/1000)^2))^2))+10*LOG10($D189/1000)+R189</f>
        <v>#DIV/0!</v>
      </c>
      <c r="AA189" s="24" t="e">
        <f>'ModelParams Lw'!$B$3+'ModelParams Lw'!$B$4*LOG10($B189/3600/(PI()/4*($D189/1000)^2))+'ModelParams Lw'!$B$5*LOG10(2*$H189/(1.2*($B189/3600/(PI()/4*($D189/1000)^2))^2))+10*LOG10($D189/1000)+S189</f>
        <v>#DIV/0!</v>
      </c>
      <c r="AB189" s="24" t="e">
        <f>10*LOG10(IF(T189="",0,POWER(10,((T189+'ModelParams Lw'!$O$4)/10))) +IF(U189="",0,POWER(10,((U189+'ModelParams Lw'!$P$4)/10))) +IF(V189="",0,POWER(10,((V189+'ModelParams Lw'!$Q$4)/10))) +IF(W189="",0,POWER(10,((W189+'ModelParams Lw'!$R$4)/10))) +IF(X189="",0,POWER(10,((X189+'ModelParams Lw'!$S$4)/10))) +IF(Y189="",0,POWER(10,((Y189+'ModelParams Lw'!$T$4)/10))) +IF(Z189="",0,POWER(10,((Z189+'ModelParams Lw'!$U$4)/10)))+IF(AA189="",0,POWER(10,((AA189+'ModelParams Lw'!$V$4)/10))))</f>
        <v>#DIV/0!</v>
      </c>
      <c r="AC189" s="24" t="e">
        <f t="shared" si="71"/>
        <v>#DIV/0!</v>
      </c>
      <c r="AD189" s="24" t="e">
        <f>(T189-'ModelParams Lw'!O$10)/'ModelParams Lw'!O$11</f>
        <v>#DIV/0!</v>
      </c>
      <c r="AE189" s="24" t="e">
        <f>(U189-'ModelParams Lw'!P$10)/'ModelParams Lw'!P$11</f>
        <v>#DIV/0!</v>
      </c>
      <c r="AF189" s="24" t="e">
        <f>(V189-'ModelParams Lw'!Q$10)/'ModelParams Lw'!Q$11</f>
        <v>#DIV/0!</v>
      </c>
      <c r="AG189" s="24" t="e">
        <f>(W189-'ModelParams Lw'!R$10)/'ModelParams Lw'!R$11</f>
        <v>#DIV/0!</v>
      </c>
      <c r="AH189" s="24" t="e">
        <f>(X189-'ModelParams Lw'!S$10)/'ModelParams Lw'!S$11</f>
        <v>#DIV/0!</v>
      </c>
      <c r="AI189" s="24" t="e">
        <f>(Y189-'ModelParams Lw'!T$10)/'ModelParams Lw'!T$11</f>
        <v>#DIV/0!</v>
      </c>
      <c r="AJ189" s="24" t="e">
        <f>(Z189-'ModelParams Lw'!U$10)/'ModelParams Lw'!U$11</f>
        <v>#DIV/0!</v>
      </c>
      <c r="AK189" s="24" t="e">
        <f>(AA189-'ModelParams Lw'!V$10)/'ModelParams Lw'!V$11</f>
        <v>#DIV/0!</v>
      </c>
      <c r="AL189" s="24" t="e">
        <f t="shared" si="72"/>
        <v>#DIV/0!</v>
      </c>
      <c r="AM189" s="24" t="e">
        <f>LOOKUP($G189,SilencerParams!$E$3:$E$98,SilencerParams!K$3:K$98)</f>
        <v>#DIV/0!</v>
      </c>
      <c r="AN189" s="24" t="e">
        <f>LOOKUP($G189,SilencerParams!$E$3:$E$98,SilencerParams!L$3:L$98)</f>
        <v>#DIV/0!</v>
      </c>
      <c r="AO189" s="24" t="e">
        <f>LOOKUP($G189,SilencerParams!$E$3:$E$98,SilencerParams!M$3:M$98)</f>
        <v>#DIV/0!</v>
      </c>
      <c r="AP189" s="24" t="e">
        <f>LOOKUP($G189,SilencerParams!$E$3:$E$98,SilencerParams!N$3:N$98)</f>
        <v>#DIV/0!</v>
      </c>
      <c r="AQ189" s="24" t="e">
        <f>LOOKUP($G189,SilencerParams!$E$3:$E$98,SilencerParams!O$3:O$98)</f>
        <v>#DIV/0!</v>
      </c>
      <c r="AR189" s="24" t="e">
        <f>LOOKUP($G189,SilencerParams!$E$3:$E$98,SilencerParams!P$3:P$98)</f>
        <v>#DIV/0!</v>
      </c>
      <c r="AS189" s="24" t="e">
        <f>LOOKUP($G189,SilencerParams!$E$3:$E$98,SilencerParams!Q$3:Q$98)</f>
        <v>#DIV/0!</v>
      </c>
      <c r="AT189" s="24" t="e">
        <f>LOOKUP($G189,SilencerParams!$E$3:$E$98,SilencerParams!R$3:R$98)</f>
        <v>#DIV/0!</v>
      </c>
      <c r="AU189" s="151" t="e">
        <f>LOOKUP($G189,SilencerParams!$E$3:$E$98,SilencerParams!S$3:S$98)</f>
        <v>#DIV/0!</v>
      </c>
      <c r="AV189" s="151" t="e">
        <f>LOOKUP($G189,SilencerParams!$E$3:$E$98,SilencerParams!T$3:T$98)</f>
        <v>#DIV/0!</v>
      </c>
      <c r="AW189" s="151" t="e">
        <f>LOOKUP($G189,SilencerParams!$E$3:$E$98,SilencerParams!U$3:U$98)</f>
        <v>#DIV/0!</v>
      </c>
      <c r="AX189" s="151" t="e">
        <f>LOOKUP($G189,SilencerParams!$E$3:$E$98,SilencerParams!V$3:V$98)</f>
        <v>#DIV/0!</v>
      </c>
      <c r="AY189" s="151" t="e">
        <f>LOOKUP($G189,SilencerParams!$E$3:$E$98,SilencerParams!W$3:W$98)</f>
        <v>#DIV/0!</v>
      </c>
      <c r="AZ189" s="151" t="e">
        <f>LOOKUP($G189,SilencerParams!$E$3:$E$98,SilencerParams!X$3:X$98)</f>
        <v>#DIV/0!</v>
      </c>
      <c r="BA189" s="151" t="e">
        <f>LOOKUP($G189,SilencerParams!$E$3:$E$98,SilencerParams!Y$3:Y$98)</f>
        <v>#DIV/0!</v>
      </c>
      <c r="BB189" s="151" t="e">
        <f>LOOKUP($G189,SilencerParams!$E$3:$E$98,SilencerParams!Z$3:Z$98)</f>
        <v>#DIV/0!</v>
      </c>
      <c r="BC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S$3:S$98)</f>
        <v>#DIV/0!</v>
      </c>
      <c r="BD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T$3:T$98)</f>
        <v>#DIV/0!</v>
      </c>
      <c r="BE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U$3:U$98)</f>
        <v>#DIV/0!</v>
      </c>
      <c r="BF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V$3:V$98)</f>
        <v>#DIV/0!</v>
      </c>
      <c r="BG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W$3:W$98)</f>
        <v>#DIV/0!</v>
      </c>
      <c r="BH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X$3:X$98)</f>
        <v>#DIV/0!</v>
      </c>
      <c r="BI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Y$3:Y$98)</f>
        <v>#DIV/0!</v>
      </c>
      <c r="BJ189" s="151" t="e">
        <f>LOOKUP(IF(MROUND($AL189,2)&lt;=$AL189,CONCATENATE($D189,IF($F189&gt;=1000,$F189,CONCATENATE(0,$F189)),CONCATENATE(0,MROUND($AL189,2)+2)),CONCATENATE($D189,IF($F189&gt;=1000,$F189,CONCATENATE(0,$F189)),CONCATENATE(0,MROUND($AL189,2)-2))),SilencerParams!$E$3:$E$98,SilencerParams!Z$3:Z$98)</f>
        <v>#DIV/0!</v>
      </c>
      <c r="BK189" s="151" t="e">
        <f>IF($AL189&lt;2,LOOKUP(CONCATENATE($D189,IF($E189&gt;=1000,$E189,CONCATENATE(0,$E189)),"02"),SilencerParams!$E$3:$E$98,SilencerParams!S$3:S$98)/(LOG10(2)-LOG10(0.0001))*(LOG10($AL189)-LOG10(0.0001)),(BC189-AU189)/(LOG10(IF(MROUND($AL189,2)&lt;=$AL189,MROUND($AL189,2)+2,MROUND($AL189,2)-2))-LOG10(MROUND($AL189,2)))*(LOG10($AL189)-LOG10(MROUND($AL189,2)))+AU189)</f>
        <v>#DIV/0!</v>
      </c>
      <c r="BL189" s="151" t="e">
        <f>IF($AL189&lt;2,LOOKUP(CONCATENATE($D189,IF($E189&gt;=1000,$E189,CONCATENATE(0,$E189)),"02"),SilencerParams!$E$3:$E$98,SilencerParams!T$3:T$98)/(LOG10(2)-LOG10(0.0001))*(LOG10($AL189)-LOG10(0.0001)),(BD189-AV189)/(LOG10(IF(MROUND($AL189,2)&lt;=$AL189,MROUND($AL189,2)+2,MROUND($AL189,2)-2))-LOG10(MROUND($AL189,2)))*(LOG10($AL189)-LOG10(MROUND($AL189,2)))+AV189)</f>
        <v>#DIV/0!</v>
      </c>
      <c r="BM189" s="151" t="e">
        <f>IF($AL189&lt;2,LOOKUP(CONCATENATE($D189,IF($E189&gt;=1000,$E189,CONCATENATE(0,$E189)),"02"),SilencerParams!$E$3:$E$98,SilencerParams!U$3:U$98)/(LOG10(2)-LOG10(0.0001))*(LOG10($AL189)-LOG10(0.0001)),(BE189-AW189)/(LOG10(IF(MROUND($AL189,2)&lt;=$AL189,MROUND($AL189,2)+2,MROUND($AL189,2)-2))-LOG10(MROUND($AL189,2)))*(LOG10($AL189)-LOG10(MROUND($AL189,2)))+AW189)</f>
        <v>#DIV/0!</v>
      </c>
      <c r="BN189" s="151" t="e">
        <f>IF($AL189&lt;2,LOOKUP(CONCATENATE($D189,IF($E189&gt;=1000,$E189,CONCATENATE(0,$E189)),"02"),SilencerParams!$E$3:$E$98,SilencerParams!V$3:V$98)/(LOG10(2)-LOG10(0.0001))*(LOG10($AL189)-LOG10(0.0001)),(BF189-AX189)/(LOG10(IF(MROUND($AL189,2)&lt;=$AL189,MROUND($AL189,2)+2,MROUND($AL189,2)-2))-LOG10(MROUND($AL189,2)))*(LOG10($AL189)-LOG10(MROUND($AL189,2)))+AX189)</f>
        <v>#DIV/0!</v>
      </c>
      <c r="BO189" s="151" t="e">
        <f>IF($AL189&lt;2,LOOKUP(CONCATENATE($D189,IF($E189&gt;=1000,$E189,CONCATENATE(0,$E189)),"02"),SilencerParams!$E$3:$E$98,SilencerParams!W$3:W$98)/(LOG10(2)-LOG10(0.0001))*(LOG10($AL189)-LOG10(0.0001)),(BG189-AY189)/(LOG10(IF(MROUND($AL189,2)&lt;=$AL189,MROUND($AL189,2)+2,MROUND($AL189,2)-2))-LOG10(MROUND($AL189,2)))*(LOG10($AL189)-LOG10(MROUND($AL189,2)))+AY189)</f>
        <v>#DIV/0!</v>
      </c>
      <c r="BP189" s="151" t="e">
        <f>IF($AL189&lt;2,LOOKUP(CONCATENATE($D189,IF($E189&gt;=1000,$E189,CONCATENATE(0,$E189)),"02"),SilencerParams!$E$3:$E$98,SilencerParams!X$3:X$98)/(LOG10(2)-LOG10(0.0001))*(LOG10($AL189)-LOG10(0.0001)),(BH189-AZ189)/(LOG10(IF(MROUND($AL189,2)&lt;=$AL189,MROUND($AL189,2)+2,MROUND($AL189,2)-2))-LOG10(MROUND($AL189,2)))*(LOG10($AL189)-LOG10(MROUND($AL189,2)))+AZ189)</f>
        <v>#DIV/0!</v>
      </c>
      <c r="BQ189" s="151" t="e">
        <f>IF($AL189&lt;2,LOOKUP(CONCATENATE($D189,IF($E189&gt;=1000,$E189,CONCATENATE(0,$E189)),"02"),SilencerParams!$E$3:$E$98,SilencerParams!Y$3:Y$98)/(LOG10(2)-LOG10(0.0001))*(LOG10($AL189)-LOG10(0.0001)),(BI189-BA189)/(LOG10(IF(MROUND($AL189,2)&lt;=$AL189,MROUND($AL189,2)+2,MROUND($AL189,2)-2))-LOG10(MROUND($AL189,2)))*(LOG10($AL189)-LOG10(MROUND($AL189,2)))+BA189)</f>
        <v>#DIV/0!</v>
      </c>
      <c r="BR189" s="151" t="e">
        <f>IF($AL189&lt;2,LOOKUP(CONCATENATE($D189,IF($E189&gt;=1000,$E189,CONCATENATE(0,$E189)),"02"),SilencerParams!$E$3:$E$98,SilencerParams!Z$3:Z$98)/(LOG10(2)-LOG10(0.0001))*(LOG10($AL189)-LOG10(0.0001)),(BJ189-BB189)/(LOG10(IF(MROUND($AL189,2)&lt;=$AL189,MROUND($AL189,2)+2,MROUND($AL189,2)-2))-LOG10(MROUND($AL189,2)))*(LOG10($AL189)-LOG10(MROUND($AL189,2)))+BB189)</f>
        <v>#DIV/0!</v>
      </c>
      <c r="BS189" s="24" t="e">
        <f t="shared" si="73"/>
        <v>#DIV/0!</v>
      </c>
      <c r="BT189" s="24" t="e">
        <f t="shared" si="74"/>
        <v>#DIV/0!</v>
      </c>
      <c r="BU189" s="24" t="e">
        <f t="shared" si="75"/>
        <v>#DIV/0!</v>
      </c>
      <c r="BV189" s="24" t="e">
        <f t="shared" si="76"/>
        <v>#DIV/0!</v>
      </c>
      <c r="BW189" s="24" t="e">
        <f t="shared" si="77"/>
        <v>#DIV/0!</v>
      </c>
      <c r="BX189" s="24" t="e">
        <f t="shared" si="78"/>
        <v>#DIV/0!</v>
      </c>
      <c r="BY189" s="24" t="e">
        <f t="shared" si="79"/>
        <v>#DIV/0!</v>
      </c>
      <c r="BZ189" s="24" t="e">
        <f t="shared" si="80"/>
        <v>#DIV/0!</v>
      </c>
      <c r="CA189" s="24" t="e">
        <f>10*LOG10(IF(BS189="",0,POWER(10,((BS189+'ModelParams Lw'!$O$4)/10))) +IF(BT189="",0,POWER(10,((BT189+'ModelParams Lw'!$P$4)/10))) +IF(BU189="",0,POWER(10,((BU189+'ModelParams Lw'!$Q$4)/10))) +IF(BV189="",0,POWER(10,((BV189+'ModelParams Lw'!$R$4)/10))) +IF(BW189="",0,POWER(10,((BW189+'ModelParams Lw'!$S$4)/10))) +IF(BX189="",0,POWER(10,((BX189+'ModelParams Lw'!$T$4)/10))) +IF(BY189="",0,POWER(10,((BY189+'ModelParams Lw'!$U$4)/10)))+IF(BZ189="",0,POWER(10,((BZ189+'ModelParams Lw'!$V$4)/10))))</f>
        <v>#DIV/0!</v>
      </c>
      <c r="CB189" s="24" t="e">
        <f t="shared" si="81"/>
        <v>#DIV/0!</v>
      </c>
      <c r="CC189" s="24" t="e">
        <f>(BS189-'ModelParams Lw'!O$10)/'ModelParams Lw'!O$11</f>
        <v>#DIV/0!</v>
      </c>
      <c r="CD189" s="24" t="e">
        <f>(BT189-'ModelParams Lw'!P$10)/'ModelParams Lw'!P$11</f>
        <v>#DIV/0!</v>
      </c>
      <c r="CE189" s="24" t="e">
        <f>(BU189-'ModelParams Lw'!Q$10)/'ModelParams Lw'!Q$11</f>
        <v>#DIV/0!</v>
      </c>
      <c r="CF189" s="24" t="e">
        <f>(BV189-'ModelParams Lw'!R$10)/'ModelParams Lw'!R$11</f>
        <v>#DIV/0!</v>
      </c>
      <c r="CG189" s="24" t="e">
        <f>(BW189-'ModelParams Lw'!S$10)/'ModelParams Lw'!S$11</f>
        <v>#DIV/0!</v>
      </c>
      <c r="CH189" s="24" t="e">
        <f>(BX189-'ModelParams Lw'!T$10)/'ModelParams Lw'!T$11</f>
        <v>#DIV/0!</v>
      </c>
      <c r="CI189" s="24" t="e">
        <f>(BY189-'ModelParams Lw'!U$10)/'ModelParams Lw'!U$11</f>
        <v>#DIV/0!</v>
      </c>
      <c r="CJ189" s="24" t="e">
        <f>(BZ189-'ModelParams Lw'!V$10)/'ModelParams Lw'!V$11</f>
        <v>#DIV/0!</v>
      </c>
      <c r="CK189" s="24">
        <f>IF(Calcul!$E194="SW",'ModelParams Lw'!C$18+'ModelParams Lw'!C$19*LOG(CK$3)+'ModelParams Lw'!C$20*(PI()/4*($D189/1000)^2),IF('ModelParams Lw'!C$21+'ModelParams Lw'!C$22*LOG(CK$3)+'ModelParams Lw'!C$23*(PI()/4*($D189/1000)^2)&lt;'ModelParams Lw'!C$18+'ModelParams Lw'!C$19*LOG(CK$3)+'ModelParams Lw'!C$20*(PI()/4*($D189/1000)^2),'ModelParams Lw'!C$18+'ModelParams Lw'!C$19*LOG(CK$3)+'ModelParams Lw'!C$20*(PI()/4*($D189/1000)^2),'ModelParams Lw'!C$21+'ModelParams Lw'!C$22*LOG(CK$3)+'ModelParams Lw'!C$23*(PI()/4*($D189/1000)^2)))</f>
        <v>31.246735224896717</v>
      </c>
      <c r="CL189" s="24">
        <f>IF(Calcul!$E194="SW",'ModelParams Lw'!D$18+'ModelParams Lw'!D$19*LOG(CL$3)+'ModelParams Lw'!D$20*(PI()/4*($D189/1000)^2),IF('ModelParams Lw'!D$21+'ModelParams Lw'!D$22*LOG(CL$3)+'ModelParams Lw'!D$23*(PI()/4*($D189/1000)^2)&lt;'ModelParams Lw'!D$18+'ModelParams Lw'!D$19*LOG(CL$3)+'ModelParams Lw'!D$20*(PI()/4*($D189/1000)^2),'ModelParams Lw'!D$18+'ModelParams Lw'!D$19*LOG(CL$3)+'ModelParams Lw'!D$20*(PI()/4*($D189/1000)^2),'ModelParams Lw'!D$21+'ModelParams Lw'!D$22*LOG(CL$3)+'ModelParams Lw'!D$23*(PI()/4*($D189/1000)^2)))</f>
        <v>39.203910379364636</v>
      </c>
      <c r="CM189" s="24">
        <f>IF(Calcul!$E194="SW",'ModelParams Lw'!E$18+'ModelParams Lw'!E$19*LOG(CM$3)+'ModelParams Lw'!E$20*(PI()/4*($D189/1000)^2),IF('ModelParams Lw'!E$21+'ModelParams Lw'!E$22*LOG(CM$3)+'ModelParams Lw'!E$23*(PI()/4*($D189/1000)^2)&lt;'ModelParams Lw'!E$18+'ModelParams Lw'!E$19*LOG(CM$3)+'ModelParams Lw'!E$20*(PI()/4*($D189/1000)^2),'ModelParams Lw'!E$18+'ModelParams Lw'!E$19*LOG(CM$3)+'ModelParams Lw'!E$20*(PI()/4*($D189/1000)^2),'ModelParams Lw'!E$21+'ModelParams Lw'!E$22*LOG(CM$3)+'ModelParams Lw'!E$23*(PI()/4*($D189/1000)^2)))</f>
        <v>38.761096154158118</v>
      </c>
      <c r="CN189" s="24">
        <f>IF(Calcul!$E194="SW",'ModelParams Lw'!F$18+'ModelParams Lw'!F$19*LOG(CN$3)+'ModelParams Lw'!F$20*(PI()/4*($D189/1000)^2),IF('ModelParams Lw'!F$21+'ModelParams Lw'!F$22*LOG(CN$3)+'ModelParams Lw'!F$23*(PI()/4*($D189/1000)^2)&lt;'ModelParams Lw'!F$18+'ModelParams Lw'!F$19*LOG(CN$3)+'ModelParams Lw'!F$20*(PI()/4*($D189/1000)^2),'ModelParams Lw'!F$18+'ModelParams Lw'!F$19*LOG(CN$3)+'ModelParams Lw'!F$20*(PI()/4*($D189/1000)^2),'ModelParams Lw'!F$21+'ModelParams Lw'!F$22*LOG(CN$3)+'ModelParams Lw'!F$23*(PI()/4*($D189/1000)^2)))</f>
        <v>42.457901012674256</v>
      </c>
      <c r="CO189" s="24">
        <f>IF(Calcul!$E194="SW",'ModelParams Lw'!G$18+'ModelParams Lw'!G$19*LOG(CO$3)+'ModelParams Lw'!G$20*(PI()/4*($D189/1000)^2),IF('ModelParams Lw'!G$21+'ModelParams Lw'!G$22*LOG(CO$3)+'ModelParams Lw'!G$23*(PI()/4*($D189/1000)^2)&lt;'ModelParams Lw'!G$18+'ModelParams Lw'!G$19*LOG(CO$3)+'ModelParams Lw'!G$20*(PI()/4*($D189/1000)^2),'ModelParams Lw'!G$18+'ModelParams Lw'!G$19*LOG(CO$3)+'ModelParams Lw'!G$20*(PI()/4*($D189/1000)^2),'ModelParams Lw'!G$21+'ModelParams Lw'!G$22*LOG(CO$3)+'ModelParams Lw'!G$23*(PI()/4*($D189/1000)^2)))</f>
        <v>39.983812335865188</v>
      </c>
      <c r="CP189" s="24">
        <f>IF(Calcul!$E194="SW",'ModelParams Lw'!H$18+'ModelParams Lw'!H$19*LOG(CP$3)+'ModelParams Lw'!H$20*(PI()/4*($D189/1000)^2),IF('ModelParams Lw'!H$21+'ModelParams Lw'!H$22*LOG(CP$3)+'ModelParams Lw'!H$23*(PI()/4*($D189/1000)^2)&lt;'ModelParams Lw'!H$18+'ModelParams Lw'!H$19*LOG(CP$3)+'ModelParams Lw'!H$20*(PI()/4*($D189/1000)^2),'ModelParams Lw'!H$18+'ModelParams Lw'!H$19*LOG(CP$3)+'ModelParams Lw'!H$20*(PI()/4*($D189/1000)^2),'ModelParams Lw'!H$21+'ModelParams Lw'!H$22*LOG(CP$3)+'ModelParams Lw'!H$23*(PI()/4*($D189/1000)^2)))</f>
        <v>40.306137042572608</v>
      </c>
      <c r="CQ189" s="24">
        <f>IF(Calcul!$E194="SW",'ModelParams Lw'!I$18+'ModelParams Lw'!I$19*LOG(CQ$3)+'ModelParams Lw'!I$20*(PI()/4*($D189/1000)^2),IF('ModelParams Lw'!I$21+'ModelParams Lw'!I$22*LOG(CQ$3)+'ModelParams Lw'!I$23*(PI()/4*($D189/1000)^2)&lt;'ModelParams Lw'!I$18+'ModelParams Lw'!I$19*LOG(CQ$3)+'ModelParams Lw'!I$20*(PI()/4*($D189/1000)^2),'ModelParams Lw'!I$18+'ModelParams Lw'!I$19*LOG(CQ$3)+'ModelParams Lw'!I$20*(PI()/4*($D189/1000)^2),'ModelParams Lw'!I$21+'ModelParams Lw'!I$22*LOG(CQ$3)+'ModelParams Lw'!I$23*(PI()/4*($D189/1000)^2)))</f>
        <v>35.604370798776131</v>
      </c>
      <c r="CR189" s="24">
        <f>IF(Calcul!$E194="SW",'ModelParams Lw'!J$18+'ModelParams Lw'!J$19*LOG(CR$3)+'ModelParams Lw'!J$20*(PI()/4*($D189/1000)^2),IF('ModelParams Lw'!J$21+'ModelParams Lw'!J$22*LOG(CR$3)+'ModelParams Lw'!J$23*(PI()/4*($D189/1000)^2)&lt;'ModelParams Lw'!J$18+'ModelParams Lw'!J$19*LOG(CR$3)+'ModelParams Lw'!J$20*(PI()/4*($D189/1000)^2),'ModelParams Lw'!J$18+'ModelParams Lw'!J$19*LOG(CR$3)+'ModelParams Lw'!J$20*(PI()/4*($D189/1000)^2),'ModelParams Lw'!J$21+'ModelParams Lw'!J$22*LOG(CR$3)+'ModelParams Lw'!J$23*(PI()/4*($D189/1000)^2)))</f>
        <v>26.405199060578074</v>
      </c>
      <c r="CS189" s="24" t="e">
        <f t="shared" si="58"/>
        <v>#DIV/0!</v>
      </c>
      <c r="CT189" s="24" t="e">
        <f t="shared" si="59"/>
        <v>#DIV/0!</v>
      </c>
      <c r="CU189" s="24" t="e">
        <f t="shared" si="60"/>
        <v>#DIV/0!</v>
      </c>
      <c r="CV189" s="24" t="e">
        <f t="shared" si="61"/>
        <v>#DIV/0!</v>
      </c>
      <c r="CW189" s="24" t="e">
        <f t="shared" si="62"/>
        <v>#DIV/0!</v>
      </c>
      <c r="CX189" s="24" t="e">
        <f t="shared" si="63"/>
        <v>#DIV/0!</v>
      </c>
      <c r="CY189" s="24" t="e">
        <f t="shared" si="64"/>
        <v>#DIV/0!</v>
      </c>
      <c r="CZ189" s="24" t="e">
        <f t="shared" si="65"/>
        <v>#DIV/0!</v>
      </c>
      <c r="DA189" s="24" t="e">
        <f>10*LOG10(IF(CS189="",0,POWER(10,((CS189+'ModelParams Lw'!$O$4)/10))) +IF(CT189="",0,POWER(10,((CT189+'ModelParams Lw'!$P$4)/10))) +IF(CU189="",0,POWER(10,((CU189+'ModelParams Lw'!$Q$4)/10))) +IF(CV189="",0,POWER(10,((CV189+'ModelParams Lw'!$R$4)/10))) +IF(CW189="",0,POWER(10,((CW189+'ModelParams Lw'!$S$4)/10))) +IF(CX189="",0,POWER(10,((CX189+'ModelParams Lw'!$T$4)/10))) +IF(CY189="",0,POWER(10,((CY189+'ModelParams Lw'!$U$4)/10)))+IF(CZ189="",0,POWER(10,((CZ189+'ModelParams Lw'!$V$4)/10))))</f>
        <v>#DIV/0!</v>
      </c>
      <c r="DB189" s="24" t="e">
        <f t="shared" si="82"/>
        <v>#DIV/0!</v>
      </c>
      <c r="DC189" s="24" t="e">
        <f>(CS189-'ModelParams Lw'!$O$10)/'ModelParams Lw'!$O$11</f>
        <v>#DIV/0!</v>
      </c>
      <c r="DD189" s="24" t="e">
        <f>(CT189-'ModelParams Lw'!$P$10)/'ModelParams Lw'!$P$11</f>
        <v>#DIV/0!</v>
      </c>
      <c r="DE189" s="24" t="e">
        <f>(CU189-'ModelParams Lw'!$Q$10)/'ModelParams Lw'!$Q$11</f>
        <v>#DIV/0!</v>
      </c>
      <c r="DF189" s="24" t="e">
        <f>(CV189-'ModelParams Lw'!$R$10)/'ModelParams Lw'!$R$11</f>
        <v>#DIV/0!</v>
      </c>
      <c r="DG189" s="24" t="e">
        <f>(CW189-'ModelParams Lw'!$S$10)/'ModelParams Lw'!$S$11</f>
        <v>#DIV/0!</v>
      </c>
      <c r="DH189" s="24" t="e">
        <f>(CX189-'ModelParams Lw'!$T$10)/'ModelParams Lw'!$T$11</f>
        <v>#DIV/0!</v>
      </c>
      <c r="DI189" s="24" t="e">
        <f>(CY189-'ModelParams Lw'!$U$10)/'ModelParams Lw'!$U$11</f>
        <v>#DIV/0!</v>
      </c>
      <c r="DJ189" s="24" t="e">
        <f>(CZ189-'ModelParams Lw'!$V$10)/'ModelParams Lw'!$V$11</f>
        <v>#DIV/0!</v>
      </c>
    </row>
    <row r="190" spans="1:114">
      <c r="A190" s="12">
        <f>Calcul!B192</f>
        <v>0</v>
      </c>
      <c r="B190" s="12">
        <f t="shared" si="66"/>
        <v>0</v>
      </c>
      <c r="C190" s="12">
        <f>Calcul!C192</f>
        <v>0</v>
      </c>
      <c r="D190" s="12">
        <f>Calcul!D195</f>
        <v>0</v>
      </c>
      <c r="E190" s="12">
        <f t="shared" si="67"/>
        <v>400</v>
      </c>
      <c r="F190" s="12">
        <f t="shared" si="68"/>
        <v>900</v>
      </c>
      <c r="G190" s="12" t="e">
        <f t="shared" si="69"/>
        <v>#DIV/0!</v>
      </c>
      <c r="H190" s="24" t="e">
        <f t="shared" si="70"/>
        <v>#DIV/0!</v>
      </c>
      <c r="I190" s="24">
        <f>'ModelParams Lw'!$B$6*EXP('ModelParams Lw'!$C$6*D190)</f>
        <v>-0.98585217513044054</v>
      </c>
      <c r="J190" s="24">
        <f>'ModelParams Lw'!$B$7*D190^2+'ModelParams Lw'!$C$7*D190+'ModelParams Lw'!$D$7</f>
        <v>-7.1</v>
      </c>
      <c r="K190" s="24">
        <f>'ModelParams Lw'!$B$8*D190^2+'ModelParams Lw'!$C$8*D190+'ModelParams Lw'!$D$8</f>
        <v>46.485999999999997</v>
      </c>
      <c r="L190" s="21" t="e">
        <f t="shared" si="83"/>
        <v>#DIV/0!</v>
      </c>
      <c r="M190" s="21" t="e">
        <f t="shared" si="84"/>
        <v>#DIV/0!</v>
      </c>
      <c r="N190" s="21" t="e">
        <f t="shared" si="84"/>
        <v>#DIV/0!</v>
      </c>
      <c r="O190" s="21" t="e">
        <f t="shared" si="84"/>
        <v>#DIV/0!</v>
      </c>
      <c r="P190" s="21" t="e">
        <f t="shared" si="84"/>
        <v>#DIV/0!</v>
      </c>
      <c r="Q190" s="21" t="e">
        <f t="shared" si="84"/>
        <v>#DIV/0!</v>
      </c>
      <c r="R190" s="21" t="e">
        <f t="shared" si="84"/>
        <v>#DIV/0!</v>
      </c>
      <c r="S190" s="21" t="e">
        <f t="shared" si="84"/>
        <v>#DIV/0!</v>
      </c>
      <c r="T190" s="24" t="e">
        <f>'ModelParams Lw'!$B$3+'ModelParams Lw'!$B$4*LOG10($B190/3600/(PI()/4*($D190/1000)^2))+'ModelParams Lw'!$B$5*LOG10(2*$H190/(1.2*($B190/3600/(PI()/4*($D190/1000)^2))^2))+10*LOG10($D190/1000)+L190</f>
        <v>#DIV/0!</v>
      </c>
      <c r="U190" s="24" t="e">
        <f>'ModelParams Lw'!$B$3+'ModelParams Lw'!$B$4*LOG10($B190/3600/(PI()/4*($D190/1000)^2))+'ModelParams Lw'!$B$5*LOG10(2*$H190/(1.2*($B190/3600/(PI()/4*($D190/1000)^2))^2))+10*LOG10($D190/1000)+M190</f>
        <v>#DIV/0!</v>
      </c>
      <c r="V190" s="24" t="e">
        <f>'ModelParams Lw'!$B$3+'ModelParams Lw'!$B$4*LOG10($B190/3600/(PI()/4*($D190/1000)^2))+'ModelParams Lw'!$B$5*LOG10(2*$H190/(1.2*($B190/3600/(PI()/4*($D190/1000)^2))^2))+10*LOG10($D190/1000)+N190</f>
        <v>#DIV/0!</v>
      </c>
      <c r="W190" s="24" t="e">
        <f>'ModelParams Lw'!$B$3+'ModelParams Lw'!$B$4*LOG10($B190/3600/(PI()/4*($D190/1000)^2))+'ModelParams Lw'!$B$5*LOG10(2*$H190/(1.2*($B190/3600/(PI()/4*($D190/1000)^2))^2))+10*LOG10($D190/1000)+O190</f>
        <v>#DIV/0!</v>
      </c>
      <c r="X190" s="24" t="e">
        <f>'ModelParams Lw'!$B$3+'ModelParams Lw'!$B$4*LOG10($B190/3600/(PI()/4*($D190/1000)^2))+'ModelParams Lw'!$B$5*LOG10(2*$H190/(1.2*($B190/3600/(PI()/4*($D190/1000)^2))^2))+10*LOG10($D190/1000)+P190</f>
        <v>#DIV/0!</v>
      </c>
      <c r="Y190" s="24" t="e">
        <f>'ModelParams Lw'!$B$3+'ModelParams Lw'!$B$4*LOG10($B190/3600/(PI()/4*($D190/1000)^2))+'ModelParams Lw'!$B$5*LOG10(2*$H190/(1.2*($B190/3600/(PI()/4*($D190/1000)^2))^2))+10*LOG10($D190/1000)+Q190</f>
        <v>#DIV/0!</v>
      </c>
      <c r="Z190" s="24" t="e">
        <f>'ModelParams Lw'!$B$3+'ModelParams Lw'!$B$4*LOG10($B190/3600/(PI()/4*($D190/1000)^2))+'ModelParams Lw'!$B$5*LOG10(2*$H190/(1.2*($B190/3600/(PI()/4*($D190/1000)^2))^2))+10*LOG10($D190/1000)+R190</f>
        <v>#DIV/0!</v>
      </c>
      <c r="AA190" s="24" t="e">
        <f>'ModelParams Lw'!$B$3+'ModelParams Lw'!$B$4*LOG10($B190/3600/(PI()/4*($D190/1000)^2))+'ModelParams Lw'!$B$5*LOG10(2*$H190/(1.2*($B190/3600/(PI()/4*($D190/1000)^2))^2))+10*LOG10($D190/1000)+S190</f>
        <v>#DIV/0!</v>
      </c>
      <c r="AB190" s="24" t="e">
        <f>10*LOG10(IF(T190="",0,POWER(10,((T190+'ModelParams Lw'!$O$4)/10))) +IF(U190="",0,POWER(10,((U190+'ModelParams Lw'!$P$4)/10))) +IF(V190="",0,POWER(10,((V190+'ModelParams Lw'!$Q$4)/10))) +IF(W190="",0,POWER(10,((W190+'ModelParams Lw'!$R$4)/10))) +IF(X190="",0,POWER(10,((X190+'ModelParams Lw'!$S$4)/10))) +IF(Y190="",0,POWER(10,((Y190+'ModelParams Lw'!$T$4)/10))) +IF(Z190="",0,POWER(10,((Z190+'ModelParams Lw'!$U$4)/10)))+IF(AA190="",0,POWER(10,((AA190+'ModelParams Lw'!$V$4)/10))))</f>
        <v>#DIV/0!</v>
      </c>
      <c r="AC190" s="24" t="e">
        <f t="shared" si="71"/>
        <v>#DIV/0!</v>
      </c>
      <c r="AD190" s="24" t="e">
        <f>(T190-'ModelParams Lw'!O$10)/'ModelParams Lw'!O$11</f>
        <v>#DIV/0!</v>
      </c>
      <c r="AE190" s="24" t="e">
        <f>(U190-'ModelParams Lw'!P$10)/'ModelParams Lw'!P$11</f>
        <v>#DIV/0!</v>
      </c>
      <c r="AF190" s="24" t="e">
        <f>(V190-'ModelParams Lw'!Q$10)/'ModelParams Lw'!Q$11</f>
        <v>#DIV/0!</v>
      </c>
      <c r="AG190" s="24" t="e">
        <f>(W190-'ModelParams Lw'!R$10)/'ModelParams Lw'!R$11</f>
        <v>#DIV/0!</v>
      </c>
      <c r="AH190" s="24" t="e">
        <f>(X190-'ModelParams Lw'!S$10)/'ModelParams Lw'!S$11</f>
        <v>#DIV/0!</v>
      </c>
      <c r="AI190" s="24" t="e">
        <f>(Y190-'ModelParams Lw'!T$10)/'ModelParams Lw'!T$11</f>
        <v>#DIV/0!</v>
      </c>
      <c r="AJ190" s="24" t="e">
        <f>(Z190-'ModelParams Lw'!U$10)/'ModelParams Lw'!U$11</f>
        <v>#DIV/0!</v>
      </c>
      <c r="AK190" s="24" t="e">
        <f>(AA190-'ModelParams Lw'!V$10)/'ModelParams Lw'!V$11</f>
        <v>#DIV/0!</v>
      </c>
      <c r="AL190" s="24" t="e">
        <f t="shared" si="72"/>
        <v>#DIV/0!</v>
      </c>
      <c r="AM190" s="24" t="e">
        <f>LOOKUP($G190,SilencerParams!$E$3:$E$98,SilencerParams!K$3:K$98)</f>
        <v>#DIV/0!</v>
      </c>
      <c r="AN190" s="24" t="e">
        <f>LOOKUP($G190,SilencerParams!$E$3:$E$98,SilencerParams!L$3:L$98)</f>
        <v>#DIV/0!</v>
      </c>
      <c r="AO190" s="24" t="e">
        <f>LOOKUP($G190,SilencerParams!$E$3:$E$98,SilencerParams!M$3:M$98)</f>
        <v>#DIV/0!</v>
      </c>
      <c r="AP190" s="24" t="e">
        <f>LOOKUP($G190,SilencerParams!$E$3:$E$98,SilencerParams!N$3:N$98)</f>
        <v>#DIV/0!</v>
      </c>
      <c r="AQ190" s="24" t="e">
        <f>LOOKUP($G190,SilencerParams!$E$3:$E$98,SilencerParams!O$3:O$98)</f>
        <v>#DIV/0!</v>
      </c>
      <c r="AR190" s="24" t="e">
        <f>LOOKUP($G190,SilencerParams!$E$3:$E$98,SilencerParams!P$3:P$98)</f>
        <v>#DIV/0!</v>
      </c>
      <c r="AS190" s="24" t="e">
        <f>LOOKUP($G190,SilencerParams!$E$3:$E$98,SilencerParams!Q$3:Q$98)</f>
        <v>#DIV/0!</v>
      </c>
      <c r="AT190" s="24" t="e">
        <f>LOOKUP($G190,SilencerParams!$E$3:$E$98,SilencerParams!R$3:R$98)</f>
        <v>#DIV/0!</v>
      </c>
      <c r="AU190" s="151" t="e">
        <f>LOOKUP($G190,SilencerParams!$E$3:$E$98,SilencerParams!S$3:S$98)</f>
        <v>#DIV/0!</v>
      </c>
      <c r="AV190" s="151" t="e">
        <f>LOOKUP($G190,SilencerParams!$E$3:$E$98,SilencerParams!T$3:T$98)</f>
        <v>#DIV/0!</v>
      </c>
      <c r="AW190" s="151" t="e">
        <f>LOOKUP($G190,SilencerParams!$E$3:$E$98,SilencerParams!U$3:U$98)</f>
        <v>#DIV/0!</v>
      </c>
      <c r="AX190" s="151" t="e">
        <f>LOOKUP($G190,SilencerParams!$E$3:$E$98,SilencerParams!V$3:V$98)</f>
        <v>#DIV/0!</v>
      </c>
      <c r="AY190" s="151" t="e">
        <f>LOOKUP($G190,SilencerParams!$E$3:$E$98,SilencerParams!W$3:W$98)</f>
        <v>#DIV/0!</v>
      </c>
      <c r="AZ190" s="151" t="e">
        <f>LOOKUP($G190,SilencerParams!$E$3:$E$98,SilencerParams!X$3:X$98)</f>
        <v>#DIV/0!</v>
      </c>
      <c r="BA190" s="151" t="e">
        <f>LOOKUP($G190,SilencerParams!$E$3:$E$98,SilencerParams!Y$3:Y$98)</f>
        <v>#DIV/0!</v>
      </c>
      <c r="BB190" s="151" t="e">
        <f>LOOKUP($G190,SilencerParams!$E$3:$E$98,SilencerParams!Z$3:Z$98)</f>
        <v>#DIV/0!</v>
      </c>
      <c r="BC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S$3:S$98)</f>
        <v>#DIV/0!</v>
      </c>
      <c r="BD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T$3:T$98)</f>
        <v>#DIV/0!</v>
      </c>
      <c r="BE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U$3:U$98)</f>
        <v>#DIV/0!</v>
      </c>
      <c r="BF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V$3:V$98)</f>
        <v>#DIV/0!</v>
      </c>
      <c r="BG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W$3:W$98)</f>
        <v>#DIV/0!</v>
      </c>
      <c r="BH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X$3:X$98)</f>
        <v>#DIV/0!</v>
      </c>
      <c r="BI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Y$3:Y$98)</f>
        <v>#DIV/0!</v>
      </c>
      <c r="BJ190" s="151" t="e">
        <f>LOOKUP(IF(MROUND($AL190,2)&lt;=$AL190,CONCATENATE($D190,IF($F190&gt;=1000,$F190,CONCATENATE(0,$F190)),CONCATENATE(0,MROUND($AL190,2)+2)),CONCATENATE($D190,IF($F190&gt;=1000,$F190,CONCATENATE(0,$F190)),CONCATENATE(0,MROUND($AL190,2)-2))),SilencerParams!$E$3:$E$98,SilencerParams!Z$3:Z$98)</f>
        <v>#DIV/0!</v>
      </c>
      <c r="BK190" s="151" t="e">
        <f>IF($AL190&lt;2,LOOKUP(CONCATENATE($D190,IF($E190&gt;=1000,$E190,CONCATENATE(0,$E190)),"02"),SilencerParams!$E$3:$E$98,SilencerParams!S$3:S$98)/(LOG10(2)-LOG10(0.0001))*(LOG10($AL190)-LOG10(0.0001)),(BC190-AU190)/(LOG10(IF(MROUND($AL190,2)&lt;=$AL190,MROUND($AL190,2)+2,MROUND($AL190,2)-2))-LOG10(MROUND($AL190,2)))*(LOG10($AL190)-LOG10(MROUND($AL190,2)))+AU190)</f>
        <v>#DIV/0!</v>
      </c>
      <c r="BL190" s="151" t="e">
        <f>IF($AL190&lt;2,LOOKUP(CONCATENATE($D190,IF($E190&gt;=1000,$E190,CONCATENATE(0,$E190)),"02"),SilencerParams!$E$3:$E$98,SilencerParams!T$3:T$98)/(LOG10(2)-LOG10(0.0001))*(LOG10($AL190)-LOG10(0.0001)),(BD190-AV190)/(LOG10(IF(MROUND($AL190,2)&lt;=$AL190,MROUND($AL190,2)+2,MROUND($AL190,2)-2))-LOG10(MROUND($AL190,2)))*(LOG10($AL190)-LOG10(MROUND($AL190,2)))+AV190)</f>
        <v>#DIV/0!</v>
      </c>
      <c r="BM190" s="151" t="e">
        <f>IF($AL190&lt;2,LOOKUP(CONCATENATE($D190,IF($E190&gt;=1000,$E190,CONCATENATE(0,$E190)),"02"),SilencerParams!$E$3:$E$98,SilencerParams!U$3:U$98)/(LOG10(2)-LOG10(0.0001))*(LOG10($AL190)-LOG10(0.0001)),(BE190-AW190)/(LOG10(IF(MROUND($AL190,2)&lt;=$AL190,MROUND($AL190,2)+2,MROUND($AL190,2)-2))-LOG10(MROUND($AL190,2)))*(LOG10($AL190)-LOG10(MROUND($AL190,2)))+AW190)</f>
        <v>#DIV/0!</v>
      </c>
      <c r="BN190" s="151" t="e">
        <f>IF($AL190&lt;2,LOOKUP(CONCATENATE($D190,IF($E190&gt;=1000,$E190,CONCATENATE(0,$E190)),"02"),SilencerParams!$E$3:$E$98,SilencerParams!V$3:V$98)/(LOG10(2)-LOG10(0.0001))*(LOG10($AL190)-LOG10(0.0001)),(BF190-AX190)/(LOG10(IF(MROUND($AL190,2)&lt;=$AL190,MROUND($AL190,2)+2,MROUND($AL190,2)-2))-LOG10(MROUND($AL190,2)))*(LOG10($AL190)-LOG10(MROUND($AL190,2)))+AX190)</f>
        <v>#DIV/0!</v>
      </c>
      <c r="BO190" s="151" t="e">
        <f>IF($AL190&lt;2,LOOKUP(CONCATENATE($D190,IF($E190&gt;=1000,$E190,CONCATENATE(0,$E190)),"02"),SilencerParams!$E$3:$E$98,SilencerParams!W$3:W$98)/(LOG10(2)-LOG10(0.0001))*(LOG10($AL190)-LOG10(0.0001)),(BG190-AY190)/(LOG10(IF(MROUND($AL190,2)&lt;=$AL190,MROUND($AL190,2)+2,MROUND($AL190,2)-2))-LOG10(MROUND($AL190,2)))*(LOG10($AL190)-LOG10(MROUND($AL190,2)))+AY190)</f>
        <v>#DIV/0!</v>
      </c>
      <c r="BP190" s="151" t="e">
        <f>IF($AL190&lt;2,LOOKUP(CONCATENATE($D190,IF($E190&gt;=1000,$E190,CONCATENATE(0,$E190)),"02"),SilencerParams!$E$3:$E$98,SilencerParams!X$3:X$98)/(LOG10(2)-LOG10(0.0001))*(LOG10($AL190)-LOG10(0.0001)),(BH190-AZ190)/(LOG10(IF(MROUND($AL190,2)&lt;=$AL190,MROUND($AL190,2)+2,MROUND($AL190,2)-2))-LOG10(MROUND($AL190,2)))*(LOG10($AL190)-LOG10(MROUND($AL190,2)))+AZ190)</f>
        <v>#DIV/0!</v>
      </c>
      <c r="BQ190" s="151" t="e">
        <f>IF($AL190&lt;2,LOOKUP(CONCATENATE($D190,IF($E190&gt;=1000,$E190,CONCATENATE(0,$E190)),"02"),SilencerParams!$E$3:$E$98,SilencerParams!Y$3:Y$98)/(LOG10(2)-LOG10(0.0001))*(LOG10($AL190)-LOG10(0.0001)),(BI190-BA190)/(LOG10(IF(MROUND($AL190,2)&lt;=$AL190,MROUND($AL190,2)+2,MROUND($AL190,2)-2))-LOG10(MROUND($AL190,2)))*(LOG10($AL190)-LOG10(MROUND($AL190,2)))+BA190)</f>
        <v>#DIV/0!</v>
      </c>
      <c r="BR190" s="151" t="e">
        <f>IF($AL190&lt;2,LOOKUP(CONCATENATE($D190,IF($E190&gt;=1000,$E190,CONCATENATE(0,$E190)),"02"),SilencerParams!$E$3:$E$98,SilencerParams!Z$3:Z$98)/(LOG10(2)-LOG10(0.0001))*(LOG10($AL190)-LOG10(0.0001)),(BJ190-BB190)/(LOG10(IF(MROUND($AL190,2)&lt;=$AL190,MROUND($AL190,2)+2,MROUND($AL190,2)-2))-LOG10(MROUND($AL190,2)))*(LOG10($AL190)-LOG10(MROUND($AL190,2)))+BB190)</f>
        <v>#DIV/0!</v>
      </c>
      <c r="BS190" s="24" t="e">
        <f t="shared" si="73"/>
        <v>#DIV/0!</v>
      </c>
      <c r="BT190" s="24" t="e">
        <f t="shared" si="74"/>
        <v>#DIV/0!</v>
      </c>
      <c r="BU190" s="24" t="e">
        <f t="shared" si="75"/>
        <v>#DIV/0!</v>
      </c>
      <c r="BV190" s="24" t="e">
        <f t="shared" si="76"/>
        <v>#DIV/0!</v>
      </c>
      <c r="BW190" s="24" t="e">
        <f t="shared" si="77"/>
        <v>#DIV/0!</v>
      </c>
      <c r="BX190" s="24" t="e">
        <f t="shared" si="78"/>
        <v>#DIV/0!</v>
      </c>
      <c r="BY190" s="24" t="e">
        <f t="shared" si="79"/>
        <v>#DIV/0!</v>
      </c>
      <c r="BZ190" s="24" t="e">
        <f t="shared" si="80"/>
        <v>#DIV/0!</v>
      </c>
      <c r="CA190" s="24" t="e">
        <f>10*LOG10(IF(BS190="",0,POWER(10,((BS190+'ModelParams Lw'!$O$4)/10))) +IF(BT190="",0,POWER(10,((BT190+'ModelParams Lw'!$P$4)/10))) +IF(BU190="",0,POWER(10,((BU190+'ModelParams Lw'!$Q$4)/10))) +IF(BV190="",0,POWER(10,((BV190+'ModelParams Lw'!$R$4)/10))) +IF(BW190="",0,POWER(10,((BW190+'ModelParams Lw'!$S$4)/10))) +IF(BX190="",0,POWER(10,((BX190+'ModelParams Lw'!$T$4)/10))) +IF(BY190="",0,POWER(10,((BY190+'ModelParams Lw'!$U$4)/10)))+IF(BZ190="",0,POWER(10,((BZ190+'ModelParams Lw'!$V$4)/10))))</f>
        <v>#DIV/0!</v>
      </c>
      <c r="CB190" s="24" t="e">
        <f t="shared" si="81"/>
        <v>#DIV/0!</v>
      </c>
      <c r="CC190" s="24" t="e">
        <f>(BS190-'ModelParams Lw'!O$10)/'ModelParams Lw'!O$11</f>
        <v>#DIV/0!</v>
      </c>
      <c r="CD190" s="24" t="e">
        <f>(BT190-'ModelParams Lw'!P$10)/'ModelParams Lw'!P$11</f>
        <v>#DIV/0!</v>
      </c>
      <c r="CE190" s="24" t="e">
        <f>(BU190-'ModelParams Lw'!Q$10)/'ModelParams Lw'!Q$11</f>
        <v>#DIV/0!</v>
      </c>
      <c r="CF190" s="24" t="e">
        <f>(BV190-'ModelParams Lw'!R$10)/'ModelParams Lw'!R$11</f>
        <v>#DIV/0!</v>
      </c>
      <c r="CG190" s="24" t="e">
        <f>(BW190-'ModelParams Lw'!S$10)/'ModelParams Lw'!S$11</f>
        <v>#DIV/0!</v>
      </c>
      <c r="CH190" s="24" t="e">
        <f>(BX190-'ModelParams Lw'!T$10)/'ModelParams Lw'!T$11</f>
        <v>#DIV/0!</v>
      </c>
      <c r="CI190" s="24" t="e">
        <f>(BY190-'ModelParams Lw'!U$10)/'ModelParams Lw'!U$11</f>
        <v>#DIV/0!</v>
      </c>
      <c r="CJ190" s="24" t="e">
        <f>(BZ190-'ModelParams Lw'!V$10)/'ModelParams Lw'!V$11</f>
        <v>#DIV/0!</v>
      </c>
      <c r="CK190" s="24">
        <f>IF(Calcul!$E195="SW",'ModelParams Lw'!C$18+'ModelParams Lw'!C$19*LOG(CK$3)+'ModelParams Lw'!C$20*(PI()/4*($D190/1000)^2),IF('ModelParams Lw'!C$21+'ModelParams Lw'!C$22*LOG(CK$3)+'ModelParams Lw'!C$23*(PI()/4*($D190/1000)^2)&lt;'ModelParams Lw'!C$18+'ModelParams Lw'!C$19*LOG(CK$3)+'ModelParams Lw'!C$20*(PI()/4*($D190/1000)^2),'ModelParams Lw'!C$18+'ModelParams Lw'!C$19*LOG(CK$3)+'ModelParams Lw'!C$20*(PI()/4*($D190/1000)^2),'ModelParams Lw'!C$21+'ModelParams Lw'!C$22*LOG(CK$3)+'ModelParams Lw'!C$23*(PI()/4*($D190/1000)^2)))</f>
        <v>31.246735224896717</v>
      </c>
      <c r="CL190" s="24">
        <f>IF(Calcul!$E195="SW",'ModelParams Lw'!D$18+'ModelParams Lw'!D$19*LOG(CL$3)+'ModelParams Lw'!D$20*(PI()/4*($D190/1000)^2),IF('ModelParams Lw'!D$21+'ModelParams Lw'!D$22*LOG(CL$3)+'ModelParams Lw'!D$23*(PI()/4*($D190/1000)^2)&lt;'ModelParams Lw'!D$18+'ModelParams Lw'!D$19*LOG(CL$3)+'ModelParams Lw'!D$20*(PI()/4*($D190/1000)^2),'ModelParams Lw'!D$18+'ModelParams Lw'!D$19*LOG(CL$3)+'ModelParams Lw'!D$20*(PI()/4*($D190/1000)^2),'ModelParams Lw'!D$21+'ModelParams Lw'!D$22*LOG(CL$3)+'ModelParams Lw'!D$23*(PI()/4*($D190/1000)^2)))</f>
        <v>39.203910379364636</v>
      </c>
      <c r="CM190" s="24">
        <f>IF(Calcul!$E195="SW",'ModelParams Lw'!E$18+'ModelParams Lw'!E$19*LOG(CM$3)+'ModelParams Lw'!E$20*(PI()/4*($D190/1000)^2),IF('ModelParams Lw'!E$21+'ModelParams Lw'!E$22*LOG(CM$3)+'ModelParams Lw'!E$23*(PI()/4*($D190/1000)^2)&lt;'ModelParams Lw'!E$18+'ModelParams Lw'!E$19*LOG(CM$3)+'ModelParams Lw'!E$20*(PI()/4*($D190/1000)^2),'ModelParams Lw'!E$18+'ModelParams Lw'!E$19*LOG(CM$3)+'ModelParams Lw'!E$20*(PI()/4*($D190/1000)^2),'ModelParams Lw'!E$21+'ModelParams Lw'!E$22*LOG(CM$3)+'ModelParams Lw'!E$23*(PI()/4*($D190/1000)^2)))</f>
        <v>38.761096154158118</v>
      </c>
      <c r="CN190" s="24">
        <f>IF(Calcul!$E195="SW",'ModelParams Lw'!F$18+'ModelParams Lw'!F$19*LOG(CN$3)+'ModelParams Lw'!F$20*(PI()/4*($D190/1000)^2),IF('ModelParams Lw'!F$21+'ModelParams Lw'!F$22*LOG(CN$3)+'ModelParams Lw'!F$23*(PI()/4*($D190/1000)^2)&lt;'ModelParams Lw'!F$18+'ModelParams Lw'!F$19*LOG(CN$3)+'ModelParams Lw'!F$20*(PI()/4*($D190/1000)^2),'ModelParams Lw'!F$18+'ModelParams Lw'!F$19*LOG(CN$3)+'ModelParams Lw'!F$20*(PI()/4*($D190/1000)^2),'ModelParams Lw'!F$21+'ModelParams Lw'!F$22*LOG(CN$3)+'ModelParams Lw'!F$23*(PI()/4*($D190/1000)^2)))</f>
        <v>42.457901012674256</v>
      </c>
      <c r="CO190" s="24">
        <f>IF(Calcul!$E195="SW",'ModelParams Lw'!G$18+'ModelParams Lw'!G$19*LOG(CO$3)+'ModelParams Lw'!G$20*(PI()/4*($D190/1000)^2),IF('ModelParams Lw'!G$21+'ModelParams Lw'!G$22*LOG(CO$3)+'ModelParams Lw'!G$23*(PI()/4*($D190/1000)^2)&lt;'ModelParams Lw'!G$18+'ModelParams Lw'!G$19*LOG(CO$3)+'ModelParams Lw'!G$20*(PI()/4*($D190/1000)^2),'ModelParams Lw'!G$18+'ModelParams Lw'!G$19*LOG(CO$3)+'ModelParams Lw'!G$20*(PI()/4*($D190/1000)^2),'ModelParams Lw'!G$21+'ModelParams Lw'!G$22*LOG(CO$3)+'ModelParams Lw'!G$23*(PI()/4*($D190/1000)^2)))</f>
        <v>39.983812335865188</v>
      </c>
      <c r="CP190" s="24">
        <f>IF(Calcul!$E195="SW",'ModelParams Lw'!H$18+'ModelParams Lw'!H$19*LOG(CP$3)+'ModelParams Lw'!H$20*(PI()/4*($D190/1000)^2),IF('ModelParams Lw'!H$21+'ModelParams Lw'!H$22*LOG(CP$3)+'ModelParams Lw'!H$23*(PI()/4*($D190/1000)^2)&lt;'ModelParams Lw'!H$18+'ModelParams Lw'!H$19*LOG(CP$3)+'ModelParams Lw'!H$20*(PI()/4*($D190/1000)^2),'ModelParams Lw'!H$18+'ModelParams Lw'!H$19*LOG(CP$3)+'ModelParams Lw'!H$20*(PI()/4*($D190/1000)^2),'ModelParams Lw'!H$21+'ModelParams Lw'!H$22*LOG(CP$3)+'ModelParams Lw'!H$23*(PI()/4*($D190/1000)^2)))</f>
        <v>40.306137042572608</v>
      </c>
      <c r="CQ190" s="24">
        <f>IF(Calcul!$E195="SW",'ModelParams Lw'!I$18+'ModelParams Lw'!I$19*LOG(CQ$3)+'ModelParams Lw'!I$20*(PI()/4*($D190/1000)^2),IF('ModelParams Lw'!I$21+'ModelParams Lw'!I$22*LOG(CQ$3)+'ModelParams Lw'!I$23*(PI()/4*($D190/1000)^2)&lt;'ModelParams Lw'!I$18+'ModelParams Lw'!I$19*LOG(CQ$3)+'ModelParams Lw'!I$20*(PI()/4*($D190/1000)^2),'ModelParams Lw'!I$18+'ModelParams Lw'!I$19*LOG(CQ$3)+'ModelParams Lw'!I$20*(PI()/4*($D190/1000)^2),'ModelParams Lw'!I$21+'ModelParams Lw'!I$22*LOG(CQ$3)+'ModelParams Lw'!I$23*(PI()/4*($D190/1000)^2)))</f>
        <v>35.604370798776131</v>
      </c>
      <c r="CR190" s="24">
        <f>IF(Calcul!$E195="SW",'ModelParams Lw'!J$18+'ModelParams Lw'!J$19*LOG(CR$3)+'ModelParams Lw'!J$20*(PI()/4*($D190/1000)^2),IF('ModelParams Lw'!J$21+'ModelParams Lw'!J$22*LOG(CR$3)+'ModelParams Lw'!J$23*(PI()/4*($D190/1000)^2)&lt;'ModelParams Lw'!J$18+'ModelParams Lw'!J$19*LOG(CR$3)+'ModelParams Lw'!J$20*(PI()/4*($D190/1000)^2),'ModelParams Lw'!J$18+'ModelParams Lw'!J$19*LOG(CR$3)+'ModelParams Lw'!J$20*(PI()/4*($D190/1000)^2),'ModelParams Lw'!J$21+'ModelParams Lw'!J$22*LOG(CR$3)+'ModelParams Lw'!J$23*(PI()/4*($D190/1000)^2)))</f>
        <v>26.405199060578074</v>
      </c>
      <c r="CS190" s="24" t="e">
        <f t="shared" si="58"/>
        <v>#DIV/0!</v>
      </c>
      <c r="CT190" s="24" t="e">
        <f t="shared" si="59"/>
        <v>#DIV/0!</v>
      </c>
      <c r="CU190" s="24" t="e">
        <f t="shared" si="60"/>
        <v>#DIV/0!</v>
      </c>
      <c r="CV190" s="24" t="e">
        <f t="shared" si="61"/>
        <v>#DIV/0!</v>
      </c>
      <c r="CW190" s="24" t="e">
        <f t="shared" si="62"/>
        <v>#DIV/0!</v>
      </c>
      <c r="CX190" s="24" t="e">
        <f t="shared" si="63"/>
        <v>#DIV/0!</v>
      </c>
      <c r="CY190" s="24" t="e">
        <f t="shared" si="64"/>
        <v>#DIV/0!</v>
      </c>
      <c r="CZ190" s="24" t="e">
        <f t="shared" si="65"/>
        <v>#DIV/0!</v>
      </c>
      <c r="DA190" s="24" t="e">
        <f>10*LOG10(IF(CS190="",0,POWER(10,((CS190+'ModelParams Lw'!$O$4)/10))) +IF(CT190="",0,POWER(10,((CT190+'ModelParams Lw'!$P$4)/10))) +IF(CU190="",0,POWER(10,((CU190+'ModelParams Lw'!$Q$4)/10))) +IF(CV190="",0,POWER(10,((CV190+'ModelParams Lw'!$R$4)/10))) +IF(CW190="",0,POWER(10,((CW190+'ModelParams Lw'!$S$4)/10))) +IF(CX190="",0,POWER(10,((CX190+'ModelParams Lw'!$T$4)/10))) +IF(CY190="",0,POWER(10,((CY190+'ModelParams Lw'!$U$4)/10)))+IF(CZ190="",0,POWER(10,((CZ190+'ModelParams Lw'!$V$4)/10))))</f>
        <v>#DIV/0!</v>
      </c>
      <c r="DB190" s="24" t="e">
        <f t="shared" si="82"/>
        <v>#DIV/0!</v>
      </c>
      <c r="DC190" s="24" t="e">
        <f>(CS190-'ModelParams Lw'!$O$10)/'ModelParams Lw'!$O$11</f>
        <v>#DIV/0!</v>
      </c>
      <c r="DD190" s="24" t="e">
        <f>(CT190-'ModelParams Lw'!$P$10)/'ModelParams Lw'!$P$11</f>
        <v>#DIV/0!</v>
      </c>
      <c r="DE190" s="24" t="e">
        <f>(CU190-'ModelParams Lw'!$Q$10)/'ModelParams Lw'!$Q$11</f>
        <v>#DIV/0!</v>
      </c>
      <c r="DF190" s="24" t="e">
        <f>(CV190-'ModelParams Lw'!$R$10)/'ModelParams Lw'!$R$11</f>
        <v>#DIV/0!</v>
      </c>
      <c r="DG190" s="24" t="e">
        <f>(CW190-'ModelParams Lw'!$S$10)/'ModelParams Lw'!$S$11</f>
        <v>#DIV/0!</v>
      </c>
      <c r="DH190" s="24" t="e">
        <f>(CX190-'ModelParams Lw'!$T$10)/'ModelParams Lw'!$T$11</f>
        <v>#DIV/0!</v>
      </c>
      <c r="DI190" s="24" t="e">
        <f>(CY190-'ModelParams Lw'!$U$10)/'ModelParams Lw'!$U$11</f>
        <v>#DIV/0!</v>
      </c>
      <c r="DJ190" s="24" t="e">
        <f>(CZ190-'ModelParams Lw'!$V$10)/'ModelParams Lw'!$V$11</f>
        <v>#DIV/0!</v>
      </c>
    </row>
    <row r="191" spans="1:114">
      <c r="A191" s="12">
        <f>Calcul!B193</f>
        <v>0</v>
      </c>
      <c r="B191" s="12">
        <f t="shared" si="66"/>
        <v>0</v>
      </c>
      <c r="C191" s="12">
        <f>Calcul!C193</f>
        <v>0</v>
      </c>
      <c r="D191" s="12">
        <f>Calcul!D196</f>
        <v>0</v>
      </c>
      <c r="E191" s="12">
        <f t="shared" si="67"/>
        <v>400</v>
      </c>
      <c r="F191" s="12">
        <f t="shared" si="68"/>
        <v>900</v>
      </c>
      <c r="G191" s="12" t="e">
        <f t="shared" si="69"/>
        <v>#DIV/0!</v>
      </c>
      <c r="H191" s="24" t="e">
        <f t="shared" si="70"/>
        <v>#DIV/0!</v>
      </c>
      <c r="I191" s="24">
        <f>'ModelParams Lw'!$B$6*EXP('ModelParams Lw'!$C$6*D191)</f>
        <v>-0.98585217513044054</v>
      </c>
      <c r="J191" s="24">
        <f>'ModelParams Lw'!$B$7*D191^2+'ModelParams Lw'!$C$7*D191+'ModelParams Lw'!$D$7</f>
        <v>-7.1</v>
      </c>
      <c r="K191" s="24">
        <f>'ModelParams Lw'!$B$8*D191^2+'ModelParams Lw'!$C$8*D191+'ModelParams Lw'!$D$8</f>
        <v>46.485999999999997</v>
      </c>
      <c r="L191" s="21" t="e">
        <f t="shared" si="83"/>
        <v>#DIV/0!</v>
      </c>
      <c r="M191" s="21" t="e">
        <f t="shared" si="84"/>
        <v>#DIV/0!</v>
      </c>
      <c r="N191" s="21" t="e">
        <f t="shared" ref="M191:S227" si="85">$I191*(LN(N$3/($AL191^0.4*$H191^0.3)))^2+$J191*LN(N$3/($AL191^0.4*$H191^0.3))+$K191</f>
        <v>#DIV/0!</v>
      </c>
      <c r="O191" s="21" t="e">
        <f t="shared" si="85"/>
        <v>#DIV/0!</v>
      </c>
      <c r="P191" s="21" t="e">
        <f t="shared" si="85"/>
        <v>#DIV/0!</v>
      </c>
      <c r="Q191" s="21" t="e">
        <f t="shared" si="85"/>
        <v>#DIV/0!</v>
      </c>
      <c r="R191" s="21" t="e">
        <f t="shared" si="85"/>
        <v>#DIV/0!</v>
      </c>
      <c r="S191" s="21" t="e">
        <f t="shared" si="85"/>
        <v>#DIV/0!</v>
      </c>
      <c r="T191" s="24" t="e">
        <f>'ModelParams Lw'!$B$3+'ModelParams Lw'!$B$4*LOG10($B191/3600/(PI()/4*($D191/1000)^2))+'ModelParams Lw'!$B$5*LOG10(2*$H191/(1.2*($B191/3600/(PI()/4*($D191/1000)^2))^2))+10*LOG10($D191/1000)+L191</f>
        <v>#DIV/0!</v>
      </c>
      <c r="U191" s="24" t="e">
        <f>'ModelParams Lw'!$B$3+'ModelParams Lw'!$B$4*LOG10($B191/3600/(PI()/4*($D191/1000)^2))+'ModelParams Lw'!$B$5*LOG10(2*$H191/(1.2*($B191/3600/(PI()/4*($D191/1000)^2))^2))+10*LOG10($D191/1000)+M191</f>
        <v>#DIV/0!</v>
      </c>
      <c r="V191" s="24" t="e">
        <f>'ModelParams Lw'!$B$3+'ModelParams Lw'!$B$4*LOG10($B191/3600/(PI()/4*($D191/1000)^2))+'ModelParams Lw'!$B$5*LOG10(2*$H191/(1.2*($B191/3600/(PI()/4*($D191/1000)^2))^2))+10*LOG10($D191/1000)+N191</f>
        <v>#DIV/0!</v>
      </c>
      <c r="W191" s="24" t="e">
        <f>'ModelParams Lw'!$B$3+'ModelParams Lw'!$B$4*LOG10($B191/3600/(PI()/4*($D191/1000)^2))+'ModelParams Lw'!$B$5*LOG10(2*$H191/(1.2*($B191/3600/(PI()/4*($D191/1000)^2))^2))+10*LOG10($D191/1000)+O191</f>
        <v>#DIV/0!</v>
      </c>
      <c r="X191" s="24" t="e">
        <f>'ModelParams Lw'!$B$3+'ModelParams Lw'!$B$4*LOG10($B191/3600/(PI()/4*($D191/1000)^2))+'ModelParams Lw'!$B$5*LOG10(2*$H191/(1.2*($B191/3600/(PI()/4*($D191/1000)^2))^2))+10*LOG10($D191/1000)+P191</f>
        <v>#DIV/0!</v>
      </c>
      <c r="Y191" s="24" t="e">
        <f>'ModelParams Lw'!$B$3+'ModelParams Lw'!$B$4*LOG10($B191/3600/(PI()/4*($D191/1000)^2))+'ModelParams Lw'!$B$5*LOG10(2*$H191/(1.2*($B191/3600/(PI()/4*($D191/1000)^2))^2))+10*LOG10($D191/1000)+Q191</f>
        <v>#DIV/0!</v>
      </c>
      <c r="Z191" s="24" t="e">
        <f>'ModelParams Lw'!$B$3+'ModelParams Lw'!$B$4*LOG10($B191/3600/(PI()/4*($D191/1000)^2))+'ModelParams Lw'!$B$5*LOG10(2*$H191/(1.2*($B191/3600/(PI()/4*($D191/1000)^2))^2))+10*LOG10($D191/1000)+R191</f>
        <v>#DIV/0!</v>
      </c>
      <c r="AA191" s="24" t="e">
        <f>'ModelParams Lw'!$B$3+'ModelParams Lw'!$B$4*LOG10($B191/3600/(PI()/4*($D191/1000)^2))+'ModelParams Lw'!$B$5*LOG10(2*$H191/(1.2*($B191/3600/(PI()/4*($D191/1000)^2))^2))+10*LOG10($D191/1000)+S191</f>
        <v>#DIV/0!</v>
      </c>
      <c r="AB191" s="24" t="e">
        <f>10*LOG10(IF(T191="",0,POWER(10,((T191+'ModelParams Lw'!$O$4)/10))) +IF(U191="",0,POWER(10,((U191+'ModelParams Lw'!$P$4)/10))) +IF(V191="",0,POWER(10,((V191+'ModelParams Lw'!$Q$4)/10))) +IF(W191="",0,POWER(10,((W191+'ModelParams Lw'!$R$4)/10))) +IF(X191="",0,POWER(10,((X191+'ModelParams Lw'!$S$4)/10))) +IF(Y191="",0,POWER(10,((Y191+'ModelParams Lw'!$T$4)/10))) +IF(Z191="",0,POWER(10,((Z191+'ModelParams Lw'!$U$4)/10)))+IF(AA191="",0,POWER(10,((AA191+'ModelParams Lw'!$V$4)/10))))</f>
        <v>#DIV/0!</v>
      </c>
      <c r="AC191" s="24" t="e">
        <f t="shared" si="71"/>
        <v>#DIV/0!</v>
      </c>
      <c r="AD191" s="24" t="e">
        <f>(T191-'ModelParams Lw'!O$10)/'ModelParams Lw'!O$11</f>
        <v>#DIV/0!</v>
      </c>
      <c r="AE191" s="24" t="e">
        <f>(U191-'ModelParams Lw'!P$10)/'ModelParams Lw'!P$11</f>
        <v>#DIV/0!</v>
      </c>
      <c r="AF191" s="24" t="e">
        <f>(V191-'ModelParams Lw'!Q$10)/'ModelParams Lw'!Q$11</f>
        <v>#DIV/0!</v>
      </c>
      <c r="AG191" s="24" t="e">
        <f>(W191-'ModelParams Lw'!R$10)/'ModelParams Lw'!R$11</f>
        <v>#DIV/0!</v>
      </c>
      <c r="AH191" s="24" t="e">
        <f>(X191-'ModelParams Lw'!S$10)/'ModelParams Lw'!S$11</f>
        <v>#DIV/0!</v>
      </c>
      <c r="AI191" s="24" t="e">
        <f>(Y191-'ModelParams Lw'!T$10)/'ModelParams Lw'!T$11</f>
        <v>#DIV/0!</v>
      </c>
      <c r="AJ191" s="24" t="e">
        <f>(Z191-'ModelParams Lw'!U$10)/'ModelParams Lw'!U$11</f>
        <v>#DIV/0!</v>
      </c>
      <c r="AK191" s="24" t="e">
        <f>(AA191-'ModelParams Lw'!V$10)/'ModelParams Lw'!V$11</f>
        <v>#DIV/0!</v>
      </c>
      <c r="AL191" s="24" t="e">
        <f t="shared" si="72"/>
        <v>#DIV/0!</v>
      </c>
      <c r="AM191" s="24" t="e">
        <f>LOOKUP($G191,SilencerParams!$E$3:$E$98,SilencerParams!K$3:K$98)</f>
        <v>#DIV/0!</v>
      </c>
      <c r="AN191" s="24" t="e">
        <f>LOOKUP($G191,SilencerParams!$E$3:$E$98,SilencerParams!L$3:L$98)</f>
        <v>#DIV/0!</v>
      </c>
      <c r="AO191" s="24" t="e">
        <f>LOOKUP($G191,SilencerParams!$E$3:$E$98,SilencerParams!M$3:M$98)</f>
        <v>#DIV/0!</v>
      </c>
      <c r="AP191" s="24" t="e">
        <f>LOOKUP($G191,SilencerParams!$E$3:$E$98,SilencerParams!N$3:N$98)</f>
        <v>#DIV/0!</v>
      </c>
      <c r="AQ191" s="24" t="e">
        <f>LOOKUP($G191,SilencerParams!$E$3:$E$98,SilencerParams!O$3:O$98)</f>
        <v>#DIV/0!</v>
      </c>
      <c r="AR191" s="24" t="e">
        <f>LOOKUP($G191,SilencerParams!$E$3:$E$98,SilencerParams!P$3:P$98)</f>
        <v>#DIV/0!</v>
      </c>
      <c r="AS191" s="24" t="e">
        <f>LOOKUP($G191,SilencerParams!$E$3:$E$98,SilencerParams!Q$3:Q$98)</f>
        <v>#DIV/0!</v>
      </c>
      <c r="AT191" s="24" t="e">
        <f>LOOKUP($G191,SilencerParams!$E$3:$E$98,SilencerParams!R$3:R$98)</f>
        <v>#DIV/0!</v>
      </c>
      <c r="AU191" s="151" t="e">
        <f>LOOKUP($G191,SilencerParams!$E$3:$E$98,SilencerParams!S$3:S$98)</f>
        <v>#DIV/0!</v>
      </c>
      <c r="AV191" s="151" t="e">
        <f>LOOKUP($G191,SilencerParams!$E$3:$E$98,SilencerParams!T$3:T$98)</f>
        <v>#DIV/0!</v>
      </c>
      <c r="AW191" s="151" t="e">
        <f>LOOKUP($G191,SilencerParams!$E$3:$E$98,SilencerParams!U$3:U$98)</f>
        <v>#DIV/0!</v>
      </c>
      <c r="AX191" s="151" t="e">
        <f>LOOKUP($G191,SilencerParams!$E$3:$E$98,SilencerParams!V$3:V$98)</f>
        <v>#DIV/0!</v>
      </c>
      <c r="AY191" s="151" t="e">
        <f>LOOKUP($G191,SilencerParams!$E$3:$E$98,SilencerParams!W$3:W$98)</f>
        <v>#DIV/0!</v>
      </c>
      <c r="AZ191" s="151" t="e">
        <f>LOOKUP($G191,SilencerParams!$E$3:$E$98,SilencerParams!X$3:X$98)</f>
        <v>#DIV/0!</v>
      </c>
      <c r="BA191" s="151" t="e">
        <f>LOOKUP($G191,SilencerParams!$E$3:$E$98,SilencerParams!Y$3:Y$98)</f>
        <v>#DIV/0!</v>
      </c>
      <c r="BB191" s="151" t="e">
        <f>LOOKUP($G191,SilencerParams!$E$3:$E$98,SilencerParams!Z$3:Z$98)</f>
        <v>#DIV/0!</v>
      </c>
      <c r="BC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S$3:S$98)</f>
        <v>#DIV/0!</v>
      </c>
      <c r="BD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T$3:T$98)</f>
        <v>#DIV/0!</v>
      </c>
      <c r="BE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U$3:U$98)</f>
        <v>#DIV/0!</v>
      </c>
      <c r="BF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V$3:V$98)</f>
        <v>#DIV/0!</v>
      </c>
      <c r="BG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W$3:W$98)</f>
        <v>#DIV/0!</v>
      </c>
      <c r="BH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X$3:X$98)</f>
        <v>#DIV/0!</v>
      </c>
      <c r="BI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Y$3:Y$98)</f>
        <v>#DIV/0!</v>
      </c>
      <c r="BJ191" s="151" t="e">
        <f>LOOKUP(IF(MROUND($AL191,2)&lt;=$AL191,CONCATENATE($D191,IF($F191&gt;=1000,$F191,CONCATENATE(0,$F191)),CONCATENATE(0,MROUND($AL191,2)+2)),CONCATENATE($D191,IF($F191&gt;=1000,$F191,CONCATENATE(0,$F191)),CONCATENATE(0,MROUND($AL191,2)-2))),SilencerParams!$E$3:$E$98,SilencerParams!Z$3:Z$98)</f>
        <v>#DIV/0!</v>
      </c>
      <c r="BK191" s="151" t="e">
        <f>IF($AL191&lt;2,LOOKUP(CONCATENATE($D191,IF($E191&gt;=1000,$E191,CONCATENATE(0,$E191)),"02"),SilencerParams!$E$3:$E$98,SilencerParams!S$3:S$98)/(LOG10(2)-LOG10(0.0001))*(LOG10($AL191)-LOG10(0.0001)),(BC191-AU191)/(LOG10(IF(MROUND($AL191,2)&lt;=$AL191,MROUND($AL191,2)+2,MROUND($AL191,2)-2))-LOG10(MROUND($AL191,2)))*(LOG10($AL191)-LOG10(MROUND($AL191,2)))+AU191)</f>
        <v>#DIV/0!</v>
      </c>
      <c r="BL191" s="151" t="e">
        <f>IF($AL191&lt;2,LOOKUP(CONCATENATE($D191,IF($E191&gt;=1000,$E191,CONCATENATE(0,$E191)),"02"),SilencerParams!$E$3:$E$98,SilencerParams!T$3:T$98)/(LOG10(2)-LOG10(0.0001))*(LOG10($AL191)-LOG10(0.0001)),(BD191-AV191)/(LOG10(IF(MROUND($AL191,2)&lt;=$AL191,MROUND($AL191,2)+2,MROUND($AL191,2)-2))-LOG10(MROUND($AL191,2)))*(LOG10($AL191)-LOG10(MROUND($AL191,2)))+AV191)</f>
        <v>#DIV/0!</v>
      </c>
      <c r="BM191" s="151" t="e">
        <f>IF($AL191&lt;2,LOOKUP(CONCATENATE($D191,IF($E191&gt;=1000,$E191,CONCATENATE(0,$E191)),"02"),SilencerParams!$E$3:$E$98,SilencerParams!U$3:U$98)/(LOG10(2)-LOG10(0.0001))*(LOG10($AL191)-LOG10(0.0001)),(BE191-AW191)/(LOG10(IF(MROUND($AL191,2)&lt;=$AL191,MROUND($AL191,2)+2,MROUND($AL191,2)-2))-LOG10(MROUND($AL191,2)))*(LOG10($AL191)-LOG10(MROUND($AL191,2)))+AW191)</f>
        <v>#DIV/0!</v>
      </c>
      <c r="BN191" s="151" t="e">
        <f>IF($AL191&lt;2,LOOKUP(CONCATENATE($D191,IF($E191&gt;=1000,$E191,CONCATENATE(0,$E191)),"02"),SilencerParams!$E$3:$E$98,SilencerParams!V$3:V$98)/(LOG10(2)-LOG10(0.0001))*(LOG10($AL191)-LOG10(0.0001)),(BF191-AX191)/(LOG10(IF(MROUND($AL191,2)&lt;=$AL191,MROUND($AL191,2)+2,MROUND($AL191,2)-2))-LOG10(MROUND($AL191,2)))*(LOG10($AL191)-LOG10(MROUND($AL191,2)))+AX191)</f>
        <v>#DIV/0!</v>
      </c>
      <c r="BO191" s="151" t="e">
        <f>IF($AL191&lt;2,LOOKUP(CONCATENATE($D191,IF($E191&gt;=1000,$E191,CONCATENATE(0,$E191)),"02"),SilencerParams!$E$3:$E$98,SilencerParams!W$3:W$98)/(LOG10(2)-LOG10(0.0001))*(LOG10($AL191)-LOG10(0.0001)),(BG191-AY191)/(LOG10(IF(MROUND($AL191,2)&lt;=$AL191,MROUND($AL191,2)+2,MROUND($AL191,2)-2))-LOG10(MROUND($AL191,2)))*(LOG10($AL191)-LOG10(MROUND($AL191,2)))+AY191)</f>
        <v>#DIV/0!</v>
      </c>
      <c r="BP191" s="151" t="e">
        <f>IF($AL191&lt;2,LOOKUP(CONCATENATE($D191,IF($E191&gt;=1000,$E191,CONCATENATE(0,$E191)),"02"),SilencerParams!$E$3:$E$98,SilencerParams!X$3:X$98)/(LOG10(2)-LOG10(0.0001))*(LOG10($AL191)-LOG10(0.0001)),(BH191-AZ191)/(LOG10(IF(MROUND($AL191,2)&lt;=$AL191,MROUND($AL191,2)+2,MROUND($AL191,2)-2))-LOG10(MROUND($AL191,2)))*(LOG10($AL191)-LOG10(MROUND($AL191,2)))+AZ191)</f>
        <v>#DIV/0!</v>
      </c>
      <c r="BQ191" s="151" t="e">
        <f>IF($AL191&lt;2,LOOKUP(CONCATENATE($D191,IF($E191&gt;=1000,$E191,CONCATENATE(0,$E191)),"02"),SilencerParams!$E$3:$E$98,SilencerParams!Y$3:Y$98)/(LOG10(2)-LOG10(0.0001))*(LOG10($AL191)-LOG10(0.0001)),(BI191-BA191)/(LOG10(IF(MROUND($AL191,2)&lt;=$AL191,MROUND($AL191,2)+2,MROUND($AL191,2)-2))-LOG10(MROUND($AL191,2)))*(LOG10($AL191)-LOG10(MROUND($AL191,2)))+BA191)</f>
        <v>#DIV/0!</v>
      </c>
      <c r="BR191" s="151" t="e">
        <f>IF($AL191&lt;2,LOOKUP(CONCATENATE($D191,IF($E191&gt;=1000,$E191,CONCATENATE(0,$E191)),"02"),SilencerParams!$E$3:$E$98,SilencerParams!Z$3:Z$98)/(LOG10(2)-LOG10(0.0001))*(LOG10($AL191)-LOG10(0.0001)),(BJ191-BB191)/(LOG10(IF(MROUND($AL191,2)&lt;=$AL191,MROUND($AL191,2)+2,MROUND($AL191,2)-2))-LOG10(MROUND($AL191,2)))*(LOG10($AL191)-LOG10(MROUND($AL191,2)))+BB191)</f>
        <v>#DIV/0!</v>
      </c>
      <c r="BS191" s="24" t="e">
        <f t="shared" si="73"/>
        <v>#DIV/0!</v>
      </c>
      <c r="BT191" s="24" t="e">
        <f t="shared" si="74"/>
        <v>#DIV/0!</v>
      </c>
      <c r="BU191" s="24" t="e">
        <f t="shared" si="75"/>
        <v>#DIV/0!</v>
      </c>
      <c r="BV191" s="24" t="e">
        <f t="shared" si="76"/>
        <v>#DIV/0!</v>
      </c>
      <c r="BW191" s="24" t="e">
        <f t="shared" si="77"/>
        <v>#DIV/0!</v>
      </c>
      <c r="BX191" s="24" t="e">
        <f t="shared" si="78"/>
        <v>#DIV/0!</v>
      </c>
      <c r="BY191" s="24" t="e">
        <f t="shared" si="79"/>
        <v>#DIV/0!</v>
      </c>
      <c r="BZ191" s="24" t="e">
        <f t="shared" si="80"/>
        <v>#DIV/0!</v>
      </c>
      <c r="CA191" s="24" t="e">
        <f>10*LOG10(IF(BS191="",0,POWER(10,((BS191+'ModelParams Lw'!$O$4)/10))) +IF(BT191="",0,POWER(10,((BT191+'ModelParams Lw'!$P$4)/10))) +IF(BU191="",0,POWER(10,((BU191+'ModelParams Lw'!$Q$4)/10))) +IF(BV191="",0,POWER(10,((BV191+'ModelParams Lw'!$R$4)/10))) +IF(BW191="",0,POWER(10,((BW191+'ModelParams Lw'!$S$4)/10))) +IF(BX191="",0,POWER(10,((BX191+'ModelParams Lw'!$T$4)/10))) +IF(BY191="",0,POWER(10,((BY191+'ModelParams Lw'!$U$4)/10)))+IF(BZ191="",0,POWER(10,((BZ191+'ModelParams Lw'!$V$4)/10))))</f>
        <v>#DIV/0!</v>
      </c>
      <c r="CB191" s="24" t="e">
        <f t="shared" si="81"/>
        <v>#DIV/0!</v>
      </c>
      <c r="CC191" s="24" t="e">
        <f>(BS191-'ModelParams Lw'!O$10)/'ModelParams Lw'!O$11</f>
        <v>#DIV/0!</v>
      </c>
      <c r="CD191" s="24" t="e">
        <f>(BT191-'ModelParams Lw'!P$10)/'ModelParams Lw'!P$11</f>
        <v>#DIV/0!</v>
      </c>
      <c r="CE191" s="24" t="e">
        <f>(BU191-'ModelParams Lw'!Q$10)/'ModelParams Lw'!Q$11</f>
        <v>#DIV/0!</v>
      </c>
      <c r="CF191" s="24" t="e">
        <f>(BV191-'ModelParams Lw'!R$10)/'ModelParams Lw'!R$11</f>
        <v>#DIV/0!</v>
      </c>
      <c r="CG191" s="24" t="e">
        <f>(BW191-'ModelParams Lw'!S$10)/'ModelParams Lw'!S$11</f>
        <v>#DIV/0!</v>
      </c>
      <c r="CH191" s="24" t="e">
        <f>(BX191-'ModelParams Lw'!T$10)/'ModelParams Lw'!T$11</f>
        <v>#DIV/0!</v>
      </c>
      <c r="CI191" s="24" t="e">
        <f>(BY191-'ModelParams Lw'!U$10)/'ModelParams Lw'!U$11</f>
        <v>#DIV/0!</v>
      </c>
      <c r="CJ191" s="24" t="e">
        <f>(BZ191-'ModelParams Lw'!V$10)/'ModelParams Lw'!V$11</f>
        <v>#DIV/0!</v>
      </c>
      <c r="CK191" s="24">
        <f>IF(Calcul!$E196="SW",'ModelParams Lw'!C$18+'ModelParams Lw'!C$19*LOG(CK$3)+'ModelParams Lw'!C$20*(PI()/4*($D191/1000)^2),IF('ModelParams Lw'!C$21+'ModelParams Lw'!C$22*LOG(CK$3)+'ModelParams Lw'!C$23*(PI()/4*($D191/1000)^2)&lt;'ModelParams Lw'!C$18+'ModelParams Lw'!C$19*LOG(CK$3)+'ModelParams Lw'!C$20*(PI()/4*($D191/1000)^2),'ModelParams Lw'!C$18+'ModelParams Lw'!C$19*LOG(CK$3)+'ModelParams Lw'!C$20*(PI()/4*($D191/1000)^2),'ModelParams Lw'!C$21+'ModelParams Lw'!C$22*LOG(CK$3)+'ModelParams Lw'!C$23*(PI()/4*($D191/1000)^2)))</f>
        <v>31.246735224896717</v>
      </c>
      <c r="CL191" s="24">
        <f>IF(Calcul!$E196="SW",'ModelParams Lw'!D$18+'ModelParams Lw'!D$19*LOG(CL$3)+'ModelParams Lw'!D$20*(PI()/4*($D191/1000)^2),IF('ModelParams Lw'!D$21+'ModelParams Lw'!D$22*LOG(CL$3)+'ModelParams Lw'!D$23*(PI()/4*($D191/1000)^2)&lt;'ModelParams Lw'!D$18+'ModelParams Lw'!D$19*LOG(CL$3)+'ModelParams Lw'!D$20*(PI()/4*($D191/1000)^2),'ModelParams Lw'!D$18+'ModelParams Lw'!D$19*LOG(CL$3)+'ModelParams Lw'!D$20*(PI()/4*($D191/1000)^2),'ModelParams Lw'!D$21+'ModelParams Lw'!D$22*LOG(CL$3)+'ModelParams Lw'!D$23*(PI()/4*($D191/1000)^2)))</f>
        <v>39.203910379364636</v>
      </c>
      <c r="CM191" s="24">
        <f>IF(Calcul!$E196="SW",'ModelParams Lw'!E$18+'ModelParams Lw'!E$19*LOG(CM$3)+'ModelParams Lw'!E$20*(PI()/4*($D191/1000)^2),IF('ModelParams Lw'!E$21+'ModelParams Lw'!E$22*LOG(CM$3)+'ModelParams Lw'!E$23*(PI()/4*($D191/1000)^2)&lt;'ModelParams Lw'!E$18+'ModelParams Lw'!E$19*LOG(CM$3)+'ModelParams Lw'!E$20*(PI()/4*($D191/1000)^2),'ModelParams Lw'!E$18+'ModelParams Lw'!E$19*LOG(CM$3)+'ModelParams Lw'!E$20*(PI()/4*($D191/1000)^2),'ModelParams Lw'!E$21+'ModelParams Lw'!E$22*LOG(CM$3)+'ModelParams Lw'!E$23*(PI()/4*($D191/1000)^2)))</f>
        <v>38.761096154158118</v>
      </c>
      <c r="CN191" s="24">
        <f>IF(Calcul!$E196="SW",'ModelParams Lw'!F$18+'ModelParams Lw'!F$19*LOG(CN$3)+'ModelParams Lw'!F$20*(PI()/4*($D191/1000)^2),IF('ModelParams Lw'!F$21+'ModelParams Lw'!F$22*LOG(CN$3)+'ModelParams Lw'!F$23*(PI()/4*($D191/1000)^2)&lt;'ModelParams Lw'!F$18+'ModelParams Lw'!F$19*LOG(CN$3)+'ModelParams Lw'!F$20*(PI()/4*($D191/1000)^2),'ModelParams Lw'!F$18+'ModelParams Lw'!F$19*LOG(CN$3)+'ModelParams Lw'!F$20*(PI()/4*($D191/1000)^2),'ModelParams Lw'!F$21+'ModelParams Lw'!F$22*LOG(CN$3)+'ModelParams Lw'!F$23*(PI()/4*($D191/1000)^2)))</f>
        <v>42.457901012674256</v>
      </c>
      <c r="CO191" s="24">
        <f>IF(Calcul!$E196="SW",'ModelParams Lw'!G$18+'ModelParams Lw'!G$19*LOG(CO$3)+'ModelParams Lw'!G$20*(PI()/4*($D191/1000)^2),IF('ModelParams Lw'!G$21+'ModelParams Lw'!G$22*LOG(CO$3)+'ModelParams Lw'!G$23*(PI()/4*($D191/1000)^2)&lt;'ModelParams Lw'!G$18+'ModelParams Lw'!G$19*LOG(CO$3)+'ModelParams Lw'!G$20*(PI()/4*($D191/1000)^2),'ModelParams Lw'!G$18+'ModelParams Lw'!G$19*LOG(CO$3)+'ModelParams Lw'!G$20*(PI()/4*($D191/1000)^2),'ModelParams Lw'!G$21+'ModelParams Lw'!G$22*LOG(CO$3)+'ModelParams Lw'!G$23*(PI()/4*($D191/1000)^2)))</f>
        <v>39.983812335865188</v>
      </c>
      <c r="CP191" s="24">
        <f>IF(Calcul!$E196="SW",'ModelParams Lw'!H$18+'ModelParams Lw'!H$19*LOG(CP$3)+'ModelParams Lw'!H$20*(PI()/4*($D191/1000)^2),IF('ModelParams Lw'!H$21+'ModelParams Lw'!H$22*LOG(CP$3)+'ModelParams Lw'!H$23*(PI()/4*($D191/1000)^2)&lt;'ModelParams Lw'!H$18+'ModelParams Lw'!H$19*LOG(CP$3)+'ModelParams Lw'!H$20*(PI()/4*($D191/1000)^2),'ModelParams Lw'!H$18+'ModelParams Lw'!H$19*LOG(CP$3)+'ModelParams Lw'!H$20*(PI()/4*($D191/1000)^2),'ModelParams Lw'!H$21+'ModelParams Lw'!H$22*LOG(CP$3)+'ModelParams Lw'!H$23*(PI()/4*($D191/1000)^2)))</f>
        <v>40.306137042572608</v>
      </c>
      <c r="CQ191" s="24">
        <f>IF(Calcul!$E196="SW",'ModelParams Lw'!I$18+'ModelParams Lw'!I$19*LOG(CQ$3)+'ModelParams Lw'!I$20*(PI()/4*($D191/1000)^2),IF('ModelParams Lw'!I$21+'ModelParams Lw'!I$22*LOG(CQ$3)+'ModelParams Lw'!I$23*(PI()/4*($D191/1000)^2)&lt;'ModelParams Lw'!I$18+'ModelParams Lw'!I$19*LOG(CQ$3)+'ModelParams Lw'!I$20*(PI()/4*($D191/1000)^2),'ModelParams Lw'!I$18+'ModelParams Lw'!I$19*LOG(CQ$3)+'ModelParams Lw'!I$20*(PI()/4*($D191/1000)^2),'ModelParams Lw'!I$21+'ModelParams Lw'!I$22*LOG(CQ$3)+'ModelParams Lw'!I$23*(PI()/4*($D191/1000)^2)))</f>
        <v>35.604370798776131</v>
      </c>
      <c r="CR191" s="24">
        <f>IF(Calcul!$E196="SW",'ModelParams Lw'!J$18+'ModelParams Lw'!J$19*LOG(CR$3)+'ModelParams Lw'!J$20*(PI()/4*($D191/1000)^2),IF('ModelParams Lw'!J$21+'ModelParams Lw'!J$22*LOG(CR$3)+'ModelParams Lw'!J$23*(PI()/4*($D191/1000)^2)&lt;'ModelParams Lw'!J$18+'ModelParams Lw'!J$19*LOG(CR$3)+'ModelParams Lw'!J$20*(PI()/4*($D191/1000)^2),'ModelParams Lw'!J$18+'ModelParams Lw'!J$19*LOG(CR$3)+'ModelParams Lw'!J$20*(PI()/4*($D191/1000)^2),'ModelParams Lw'!J$21+'ModelParams Lw'!J$22*LOG(CR$3)+'ModelParams Lw'!J$23*(PI()/4*($D191/1000)^2)))</f>
        <v>26.405199060578074</v>
      </c>
      <c r="CS191" s="24" t="e">
        <f t="shared" si="58"/>
        <v>#DIV/0!</v>
      </c>
      <c r="CT191" s="24" t="e">
        <f t="shared" si="59"/>
        <v>#DIV/0!</v>
      </c>
      <c r="CU191" s="24" t="e">
        <f t="shared" si="60"/>
        <v>#DIV/0!</v>
      </c>
      <c r="CV191" s="24" t="e">
        <f t="shared" si="61"/>
        <v>#DIV/0!</v>
      </c>
      <c r="CW191" s="24" t="e">
        <f t="shared" si="62"/>
        <v>#DIV/0!</v>
      </c>
      <c r="CX191" s="24" t="e">
        <f t="shared" si="63"/>
        <v>#DIV/0!</v>
      </c>
      <c r="CY191" s="24" t="e">
        <f t="shared" si="64"/>
        <v>#DIV/0!</v>
      </c>
      <c r="CZ191" s="24" t="e">
        <f t="shared" si="65"/>
        <v>#DIV/0!</v>
      </c>
      <c r="DA191" s="24" t="e">
        <f>10*LOG10(IF(CS191="",0,POWER(10,((CS191+'ModelParams Lw'!$O$4)/10))) +IF(CT191="",0,POWER(10,((CT191+'ModelParams Lw'!$P$4)/10))) +IF(CU191="",0,POWER(10,((CU191+'ModelParams Lw'!$Q$4)/10))) +IF(CV191="",0,POWER(10,((CV191+'ModelParams Lw'!$R$4)/10))) +IF(CW191="",0,POWER(10,((CW191+'ModelParams Lw'!$S$4)/10))) +IF(CX191="",0,POWER(10,((CX191+'ModelParams Lw'!$T$4)/10))) +IF(CY191="",0,POWER(10,((CY191+'ModelParams Lw'!$U$4)/10)))+IF(CZ191="",0,POWER(10,((CZ191+'ModelParams Lw'!$V$4)/10))))</f>
        <v>#DIV/0!</v>
      </c>
      <c r="DB191" s="24" t="e">
        <f t="shared" si="82"/>
        <v>#DIV/0!</v>
      </c>
      <c r="DC191" s="24" t="e">
        <f>(CS191-'ModelParams Lw'!$O$10)/'ModelParams Lw'!$O$11</f>
        <v>#DIV/0!</v>
      </c>
      <c r="DD191" s="24" t="e">
        <f>(CT191-'ModelParams Lw'!$P$10)/'ModelParams Lw'!$P$11</f>
        <v>#DIV/0!</v>
      </c>
      <c r="DE191" s="24" t="e">
        <f>(CU191-'ModelParams Lw'!$Q$10)/'ModelParams Lw'!$Q$11</f>
        <v>#DIV/0!</v>
      </c>
      <c r="DF191" s="24" t="e">
        <f>(CV191-'ModelParams Lw'!$R$10)/'ModelParams Lw'!$R$11</f>
        <v>#DIV/0!</v>
      </c>
      <c r="DG191" s="24" t="e">
        <f>(CW191-'ModelParams Lw'!$S$10)/'ModelParams Lw'!$S$11</f>
        <v>#DIV/0!</v>
      </c>
      <c r="DH191" s="24" t="e">
        <f>(CX191-'ModelParams Lw'!$T$10)/'ModelParams Lw'!$T$11</f>
        <v>#DIV/0!</v>
      </c>
      <c r="DI191" s="24" t="e">
        <f>(CY191-'ModelParams Lw'!$U$10)/'ModelParams Lw'!$U$11</f>
        <v>#DIV/0!</v>
      </c>
      <c r="DJ191" s="24" t="e">
        <f>(CZ191-'ModelParams Lw'!$V$10)/'ModelParams Lw'!$V$11</f>
        <v>#DIV/0!</v>
      </c>
    </row>
    <row r="192" spans="1:114">
      <c r="A192" s="12">
        <f>Calcul!B194</f>
        <v>0</v>
      </c>
      <c r="B192" s="12">
        <f t="shared" si="66"/>
        <v>0</v>
      </c>
      <c r="C192" s="12">
        <f>Calcul!C194</f>
        <v>0</v>
      </c>
      <c r="D192" s="12">
        <f>Calcul!D197</f>
        <v>0</v>
      </c>
      <c r="E192" s="12">
        <f t="shared" si="67"/>
        <v>400</v>
      </c>
      <c r="F192" s="12">
        <f t="shared" si="68"/>
        <v>900</v>
      </c>
      <c r="G192" s="12" t="e">
        <f t="shared" si="69"/>
        <v>#DIV/0!</v>
      </c>
      <c r="H192" s="24" t="e">
        <f t="shared" si="70"/>
        <v>#DIV/0!</v>
      </c>
      <c r="I192" s="24">
        <f>'ModelParams Lw'!$B$6*EXP('ModelParams Lw'!$C$6*D192)</f>
        <v>-0.98585217513044054</v>
      </c>
      <c r="J192" s="24">
        <f>'ModelParams Lw'!$B$7*D192^2+'ModelParams Lw'!$C$7*D192+'ModelParams Lw'!$D$7</f>
        <v>-7.1</v>
      </c>
      <c r="K192" s="24">
        <f>'ModelParams Lw'!$B$8*D192^2+'ModelParams Lw'!$C$8*D192+'ModelParams Lw'!$D$8</f>
        <v>46.485999999999997</v>
      </c>
      <c r="L192" s="21" t="e">
        <f t="shared" si="83"/>
        <v>#DIV/0!</v>
      </c>
      <c r="M192" s="21" t="e">
        <f t="shared" si="85"/>
        <v>#DIV/0!</v>
      </c>
      <c r="N192" s="21" t="e">
        <f t="shared" si="85"/>
        <v>#DIV/0!</v>
      </c>
      <c r="O192" s="21" t="e">
        <f t="shared" si="85"/>
        <v>#DIV/0!</v>
      </c>
      <c r="P192" s="21" t="e">
        <f t="shared" si="85"/>
        <v>#DIV/0!</v>
      </c>
      <c r="Q192" s="21" t="e">
        <f t="shared" si="85"/>
        <v>#DIV/0!</v>
      </c>
      <c r="R192" s="21" t="e">
        <f t="shared" si="85"/>
        <v>#DIV/0!</v>
      </c>
      <c r="S192" s="21" t="e">
        <f t="shared" si="85"/>
        <v>#DIV/0!</v>
      </c>
      <c r="T192" s="24" t="e">
        <f>'ModelParams Lw'!$B$3+'ModelParams Lw'!$B$4*LOG10($B192/3600/(PI()/4*($D192/1000)^2))+'ModelParams Lw'!$B$5*LOG10(2*$H192/(1.2*($B192/3600/(PI()/4*($D192/1000)^2))^2))+10*LOG10($D192/1000)+L192</f>
        <v>#DIV/0!</v>
      </c>
      <c r="U192" s="24" t="e">
        <f>'ModelParams Lw'!$B$3+'ModelParams Lw'!$B$4*LOG10($B192/3600/(PI()/4*($D192/1000)^2))+'ModelParams Lw'!$B$5*LOG10(2*$H192/(1.2*($B192/3600/(PI()/4*($D192/1000)^2))^2))+10*LOG10($D192/1000)+M192</f>
        <v>#DIV/0!</v>
      </c>
      <c r="V192" s="24" t="e">
        <f>'ModelParams Lw'!$B$3+'ModelParams Lw'!$B$4*LOG10($B192/3600/(PI()/4*($D192/1000)^2))+'ModelParams Lw'!$B$5*LOG10(2*$H192/(1.2*($B192/3600/(PI()/4*($D192/1000)^2))^2))+10*LOG10($D192/1000)+N192</f>
        <v>#DIV/0!</v>
      </c>
      <c r="W192" s="24" t="e">
        <f>'ModelParams Lw'!$B$3+'ModelParams Lw'!$B$4*LOG10($B192/3600/(PI()/4*($D192/1000)^2))+'ModelParams Lw'!$B$5*LOG10(2*$H192/(1.2*($B192/3600/(PI()/4*($D192/1000)^2))^2))+10*LOG10($D192/1000)+O192</f>
        <v>#DIV/0!</v>
      </c>
      <c r="X192" s="24" t="e">
        <f>'ModelParams Lw'!$B$3+'ModelParams Lw'!$B$4*LOG10($B192/3600/(PI()/4*($D192/1000)^2))+'ModelParams Lw'!$B$5*LOG10(2*$H192/(1.2*($B192/3600/(PI()/4*($D192/1000)^2))^2))+10*LOG10($D192/1000)+P192</f>
        <v>#DIV/0!</v>
      </c>
      <c r="Y192" s="24" t="e">
        <f>'ModelParams Lw'!$B$3+'ModelParams Lw'!$B$4*LOG10($B192/3600/(PI()/4*($D192/1000)^2))+'ModelParams Lw'!$B$5*LOG10(2*$H192/(1.2*($B192/3600/(PI()/4*($D192/1000)^2))^2))+10*LOG10($D192/1000)+Q192</f>
        <v>#DIV/0!</v>
      </c>
      <c r="Z192" s="24" t="e">
        <f>'ModelParams Lw'!$B$3+'ModelParams Lw'!$B$4*LOG10($B192/3600/(PI()/4*($D192/1000)^2))+'ModelParams Lw'!$B$5*LOG10(2*$H192/(1.2*($B192/3600/(PI()/4*($D192/1000)^2))^2))+10*LOG10($D192/1000)+R192</f>
        <v>#DIV/0!</v>
      </c>
      <c r="AA192" s="24" t="e">
        <f>'ModelParams Lw'!$B$3+'ModelParams Lw'!$B$4*LOG10($B192/3600/(PI()/4*($D192/1000)^2))+'ModelParams Lw'!$B$5*LOG10(2*$H192/(1.2*($B192/3600/(PI()/4*($D192/1000)^2))^2))+10*LOG10($D192/1000)+S192</f>
        <v>#DIV/0!</v>
      </c>
      <c r="AB192" s="24" t="e">
        <f>10*LOG10(IF(T192="",0,POWER(10,((T192+'ModelParams Lw'!$O$4)/10))) +IF(U192="",0,POWER(10,((U192+'ModelParams Lw'!$P$4)/10))) +IF(V192="",0,POWER(10,((V192+'ModelParams Lw'!$Q$4)/10))) +IF(W192="",0,POWER(10,((W192+'ModelParams Lw'!$R$4)/10))) +IF(X192="",0,POWER(10,((X192+'ModelParams Lw'!$S$4)/10))) +IF(Y192="",0,POWER(10,((Y192+'ModelParams Lw'!$T$4)/10))) +IF(Z192="",0,POWER(10,((Z192+'ModelParams Lw'!$U$4)/10)))+IF(AA192="",0,POWER(10,((AA192+'ModelParams Lw'!$V$4)/10))))</f>
        <v>#DIV/0!</v>
      </c>
      <c r="AC192" s="24" t="e">
        <f t="shared" si="71"/>
        <v>#DIV/0!</v>
      </c>
      <c r="AD192" s="24" t="e">
        <f>(T192-'ModelParams Lw'!O$10)/'ModelParams Lw'!O$11</f>
        <v>#DIV/0!</v>
      </c>
      <c r="AE192" s="24" t="e">
        <f>(U192-'ModelParams Lw'!P$10)/'ModelParams Lw'!P$11</f>
        <v>#DIV/0!</v>
      </c>
      <c r="AF192" s="24" t="e">
        <f>(V192-'ModelParams Lw'!Q$10)/'ModelParams Lw'!Q$11</f>
        <v>#DIV/0!</v>
      </c>
      <c r="AG192" s="24" t="e">
        <f>(W192-'ModelParams Lw'!R$10)/'ModelParams Lw'!R$11</f>
        <v>#DIV/0!</v>
      </c>
      <c r="AH192" s="24" t="e">
        <f>(X192-'ModelParams Lw'!S$10)/'ModelParams Lw'!S$11</f>
        <v>#DIV/0!</v>
      </c>
      <c r="AI192" s="24" t="e">
        <f>(Y192-'ModelParams Lw'!T$10)/'ModelParams Lw'!T$11</f>
        <v>#DIV/0!</v>
      </c>
      <c r="AJ192" s="24" t="e">
        <f>(Z192-'ModelParams Lw'!U$10)/'ModelParams Lw'!U$11</f>
        <v>#DIV/0!</v>
      </c>
      <c r="AK192" s="24" t="e">
        <f>(AA192-'ModelParams Lw'!V$10)/'ModelParams Lw'!V$11</f>
        <v>#DIV/0!</v>
      </c>
      <c r="AL192" s="24" t="e">
        <f t="shared" si="72"/>
        <v>#DIV/0!</v>
      </c>
      <c r="AM192" s="24" t="e">
        <f>LOOKUP($G192,SilencerParams!$E$3:$E$98,SilencerParams!K$3:K$98)</f>
        <v>#DIV/0!</v>
      </c>
      <c r="AN192" s="24" t="e">
        <f>LOOKUP($G192,SilencerParams!$E$3:$E$98,SilencerParams!L$3:L$98)</f>
        <v>#DIV/0!</v>
      </c>
      <c r="AO192" s="24" t="e">
        <f>LOOKUP($G192,SilencerParams!$E$3:$E$98,SilencerParams!M$3:M$98)</f>
        <v>#DIV/0!</v>
      </c>
      <c r="AP192" s="24" t="e">
        <f>LOOKUP($G192,SilencerParams!$E$3:$E$98,SilencerParams!N$3:N$98)</f>
        <v>#DIV/0!</v>
      </c>
      <c r="AQ192" s="24" t="e">
        <f>LOOKUP($G192,SilencerParams!$E$3:$E$98,SilencerParams!O$3:O$98)</f>
        <v>#DIV/0!</v>
      </c>
      <c r="AR192" s="24" t="e">
        <f>LOOKUP($G192,SilencerParams!$E$3:$E$98,SilencerParams!P$3:P$98)</f>
        <v>#DIV/0!</v>
      </c>
      <c r="AS192" s="24" t="e">
        <f>LOOKUP($G192,SilencerParams!$E$3:$E$98,SilencerParams!Q$3:Q$98)</f>
        <v>#DIV/0!</v>
      </c>
      <c r="AT192" s="24" t="e">
        <f>LOOKUP($G192,SilencerParams!$E$3:$E$98,SilencerParams!R$3:R$98)</f>
        <v>#DIV/0!</v>
      </c>
      <c r="AU192" s="151" t="e">
        <f>LOOKUP($G192,SilencerParams!$E$3:$E$98,SilencerParams!S$3:S$98)</f>
        <v>#DIV/0!</v>
      </c>
      <c r="AV192" s="151" t="e">
        <f>LOOKUP($G192,SilencerParams!$E$3:$E$98,SilencerParams!T$3:T$98)</f>
        <v>#DIV/0!</v>
      </c>
      <c r="AW192" s="151" t="e">
        <f>LOOKUP($G192,SilencerParams!$E$3:$E$98,SilencerParams!U$3:U$98)</f>
        <v>#DIV/0!</v>
      </c>
      <c r="AX192" s="151" t="e">
        <f>LOOKUP($G192,SilencerParams!$E$3:$E$98,SilencerParams!V$3:V$98)</f>
        <v>#DIV/0!</v>
      </c>
      <c r="AY192" s="151" t="e">
        <f>LOOKUP($G192,SilencerParams!$E$3:$E$98,SilencerParams!W$3:W$98)</f>
        <v>#DIV/0!</v>
      </c>
      <c r="AZ192" s="151" t="e">
        <f>LOOKUP($G192,SilencerParams!$E$3:$E$98,SilencerParams!X$3:X$98)</f>
        <v>#DIV/0!</v>
      </c>
      <c r="BA192" s="151" t="e">
        <f>LOOKUP($G192,SilencerParams!$E$3:$E$98,SilencerParams!Y$3:Y$98)</f>
        <v>#DIV/0!</v>
      </c>
      <c r="BB192" s="151" t="e">
        <f>LOOKUP($G192,SilencerParams!$E$3:$E$98,SilencerParams!Z$3:Z$98)</f>
        <v>#DIV/0!</v>
      </c>
      <c r="BC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S$3:S$98)</f>
        <v>#DIV/0!</v>
      </c>
      <c r="BD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T$3:T$98)</f>
        <v>#DIV/0!</v>
      </c>
      <c r="BE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U$3:U$98)</f>
        <v>#DIV/0!</v>
      </c>
      <c r="BF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V$3:V$98)</f>
        <v>#DIV/0!</v>
      </c>
      <c r="BG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W$3:W$98)</f>
        <v>#DIV/0!</v>
      </c>
      <c r="BH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X$3:X$98)</f>
        <v>#DIV/0!</v>
      </c>
      <c r="BI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Y$3:Y$98)</f>
        <v>#DIV/0!</v>
      </c>
      <c r="BJ192" s="151" t="e">
        <f>LOOKUP(IF(MROUND($AL192,2)&lt;=$AL192,CONCATENATE($D192,IF($F192&gt;=1000,$F192,CONCATENATE(0,$F192)),CONCATENATE(0,MROUND($AL192,2)+2)),CONCATENATE($D192,IF($F192&gt;=1000,$F192,CONCATENATE(0,$F192)),CONCATENATE(0,MROUND($AL192,2)-2))),SilencerParams!$E$3:$E$98,SilencerParams!Z$3:Z$98)</f>
        <v>#DIV/0!</v>
      </c>
      <c r="BK192" s="151" t="e">
        <f>IF($AL192&lt;2,LOOKUP(CONCATENATE($D192,IF($E192&gt;=1000,$E192,CONCATENATE(0,$E192)),"02"),SilencerParams!$E$3:$E$98,SilencerParams!S$3:S$98)/(LOG10(2)-LOG10(0.0001))*(LOG10($AL192)-LOG10(0.0001)),(BC192-AU192)/(LOG10(IF(MROUND($AL192,2)&lt;=$AL192,MROUND($AL192,2)+2,MROUND($AL192,2)-2))-LOG10(MROUND($AL192,2)))*(LOG10($AL192)-LOG10(MROUND($AL192,2)))+AU192)</f>
        <v>#DIV/0!</v>
      </c>
      <c r="BL192" s="151" t="e">
        <f>IF($AL192&lt;2,LOOKUP(CONCATENATE($D192,IF($E192&gt;=1000,$E192,CONCATENATE(0,$E192)),"02"),SilencerParams!$E$3:$E$98,SilencerParams!T$3:T$98)/(LOG10(2)-LOG10(0.0001))*(LOG10($AL192)-LOG10(0.0001)),(BD192-AV192)/(LOG10(IF(MROUND($AL192,2)&lt;=$AL192,MROUND($AL192,2)+2,MROUND($AL192,2)-2))-LOG10(MROUND($AL192,2)))*(LOG10($AL192)-LOG10(MROUND($AL192,2)))+AV192)</f>
        <v>#DIV/0!</v>
      </c>
      <c r="BM192" s="151" t="e">
        <f>IF($AL192&lt;2,LOOKUP(CONCATENATE($D192,IF($E192&gt;=1000,$E192,CONCATENATE(0,$E192)),"02"),SilencerParams!$E$3:$E$98,SilencerParams!U$3:U$98)/(LOG10(2)-LOG10(0.0001))*(LOG10($AL192)-LOG10(0.0001)),(BE192-AW192)/(LOG10(IF(MROUND($AL192,2)&lt;=$AL192,MROUND($AL192,2)+2,MROUND($AL192,2)-2))-LOG10(MROUND($AL192,2)))*(LOG10($AL192)-LOG10(MROUND($AL192,2)))+AW192)</f>
        <v>#DIV/0!</v>
      </c>
      <c r="BN192" s="151" t="e">
        <f>IF($AL192&lt;2,LOOKUP(CONCATENATE($D192,IF($E192&gt;=1000,$E192,CONCATENATE(0,$E192)),"02"),SilencerParams!$E$3:$E$98,SilencerParams!V$3:V$98)/(LOG10(2)-LOG10(0.0001))*(LOG10($AL192)-LOG10(0.0001)),(BF192-AX192)/(LOG10(IF(MROUND($AL192,2)&lt;=$AL192,MROUND($AL192,2)+2,MROUND($AL192,2)-2))-LOG10(MROUND($AL192,2)))*(LOG10($AL192)-LOG10(MROUND($AL192,2)))+AX192)</f>
        <v>#DIV/0!</v>
      </c>
      <c r="BO192" s="151" t="e">
        <f>IF($AL192&lt;2,LOOKUP(CONCATENATE($D192,IF($E192&gt;=1000,$E192,CONCATENATE(0,$E192)),"02"),SilencerParams!$E$3:$E$98,SilencerParams!W$3:W$98)/(LOG10(2)-LOG10(0.0001))*(LOG10($AL192)-LOG10(0.0001)),(BG192-AY192)/(LOG10(IF(MROUND($AL192,2)&lt;=$AL192,MROUND($AL192,2)+2,MROUND($AL192,2)-2))-LOG10(MROUND($AL192,2)))*(LOG10($AL192)-LOG10(MROUND($AL192,2)))+AY192)</f>
        <v>#DIV/0!</v>
      </c>
      <c r="BP192" s="151" t="e">
        <f>IF($AL192&lt;2,LOOKUP(CONCATENATE($D192,IF($E192&gt;=1000,$E192,CONCATENATE(0,$E192)),"02"),SilencerParams!$E$3:$E$98,SilencerParams!X$3:X$98)/(LOG10(2)-LOG10(0.0001))*(LOG10($AL192)-LOG10(0.0001)),(BH192-AZ192)/(LOG10(IF(MROUND($AL192,2)&lt;=$AL192,MROUND($AL192,2)+2,MROUND($AL192,2)-2))-LOG10(MROUND($AL192,2)))*(LOG10($AL192)-LOG10(MROUND($AL192,2)))+AZ192)</f>
        <v>#DIV/0!</v>
      </c>
      <c r="BQ192" s="151" t="e">
        <f>IF($AL192&lt;2,LOOKUP(CONCATENATE($D192,IF($E192&gt;=1000,$E192,CONCATENATE(0,$E192)),"02"),SilencerParams!$E$3:$E$98,SilencerParams!Y$3:Y$98)/(LOG10(2)-LOG10(0.0001))*(LOG10($AL192)-LOG10(0.0001)),(BI192-BA192)/(LOG10(IF(MROUND($AL192,2)&lt;=$AL192,MROUND($AL192,2)+2,MROUND($AL192,2)-2))-LOG10(MROUND($AL192,2)))*(LOG10($AL192)-LOG10(MROUND($AL192,2)))+BA192)</f>
        <v>#DIV/0!</v>
      </c>
      <c r="BR192" s="151" t="e">
        <f>IF($AL192&lt;2,LOOKUP(CONCATENATE($D192,IF($E192&gt;=1000,$E192,CONCATENATE(0,$E192)),"02"),SilencerParams!$E$3:$E$98,SilencerParams!Z$3:Z$98)/(LOG10(2)-LOG10(0.0001))*(LOG10($AL192)-LOG10(0.0001)),(BJ192-BB192)/(LOG10(IF(MROUND($AL192,2)&lt;=$AL192,MROUND($AL192,2)+2,MROUND($AL192,2)-2))-LOG10(MROUND($AL192,2)))*(LOG10($AL192)-LOG10(MROUND($AL192,2)))+BB192)</f>
        <v>#DIV/0!</v>
      </c>
      <c r="BS192" s="24" t="e">
        <f t="shared" si="73"/>
        <v>#DIV/0!</v>
      </c>
      <c r="BT192" s="24" t="e">
        <f t="shared" si="74"/>
        <v>#DIV/0!</v>
      </c>
      <c r="BU192" s="24" t="e">
        <f t="shared" si="75"/>
        <v>#DIV/0!</v>
      </c>
      <c r="BV192" s="24" t="e">
        <f t="shared" si="76"/>
        <v>#DIV/0!</v>
      </c>
      <c r="BW192" s="24" t="e">
        <f t="shared" si="77"/>
        <v>#DIV/0!</v>
      </c>
      <c r="BX192" s="24" t="e">
        <f t="shared" si="78"/>
        <v>#DIV/0!</v>
      </c>
      <c r="BY192" s="24" t="e">
        <f t="shared" si="79"/>
        <v>#DIV/0!</v>
      </c>
      <c r="BZ192" s="24" t="e">
        <f t="shared" si="80"/>
        <v>#DIV/0!</v>
      </c>
      <c r="CA192" s="24" t="e">
        <f>10*LOG10(IF(BS192="",0,POWER(10,((BS192+'ModelParams Lw'!$O$4)/10))) +IF(BT192="",0,POWER(10,((BT192+'ModelParams Lw'!$P$4)/10))) +IF(BU192="",0,POWER(10,((BU192+'ModelParams Lw'!$Q$4)/10))) +IF(BV192="",0,POWER(10,((BV192+'ModelParams Lw'!$R$4)/10))) +IF(BW192="",0,POWER(10,((BW192+'ModelParams Lw'!$S$4)/10))) +IF(BX192="",0,POWER(10,((BX192+'ModelParams Lw'!$T$4)/10))) +IF(BY192="",0,POWER(10,((BY192+'ModelParams Lw'!$U$4)/10)))+IF(BZ192="",0,POWER(10,((BZ192+'ModelParams Lw'!$V$4)/10))))</f>
        <v>#DIV/0!</v>
      </c>
      <c r="CB192" s="24" t="e">
        <f t="shared" si="81"/>
        <v>#DIV/0!</v>
      </c>
      <c r="CC192" s="24" t="e">
        <f>(BS192-'ModelParams Lw'!O$10)/'ModelParams Lw'!O$11</f>
        <v>#DIV/0!</v>
      </c>
      <c r="CD192" s="24" t="e">
        <f>(BT192-'ModelParams Lw'!P$10)/'ModelParams Lw'!P$11</f>
        <v>#DIV/0!</v>
      </c>
      <c r="CE192" s="24" t="e">
        <f>(BU192-'ModelParams Lw'!Q$10)/'ModelParams Lw'!Q$11</f>
        <v>#DIV/0!</v>
      </c>
      <c r="CF192" s="24" t="e">
        <f>(BV192-'ModelParams Lw'!R$10)/'ModelParams Lw'!R$11</f>
        <v>#DIV/0!</v>
      </c>
      <c r="CG192" s="24" t="e">
        <f>(BW192-'ModelParams Lw'!S$10)/'ModelParams Lw'!S$11</f>
        <v>#DIV/0!</v>
      </c>
      <c r="CH192" s="24" t="e">
        <f>(BX192-'ModelParams Lw'!T$10)/'ModelParams Lw'!T$11</f>
        <v>#DIV/0!</v>
      </c>
      <c r="CI192" s="24" t="e">
        <f>(BY192-'ModelParams Lw'!U$10)/'ModelParams Lw'!U$11</f>
        <v>#DIV/0!</v>
      </c>
      <c r="CJ192" s="24" t="e">
        <f>(BZ192-'ModelParams Lw'!V$10)/'ModelParams Lw'!V$11</f>
        <v>#DIV/0!</v>
      </c>
      <c r="CK192" s="24">
        <f>IF(Calcul!$E197="SW",'ModelParams Lw'!C$18+'ModelParams Lw'!C$19*LOG(CK$3)+'ModelParams Lw'!C$20*(PI()/4*($D192/1000)^2),IF('ModelParams Lw'!C$21+'ModelParams Lw'!C$22*LOG(CK$3)+'ModelParams Lw'!C$23*(PI()/4*($D192/1000)^2)&lt;'ModelParams Lw'!C$18+'ModelParams Lw'!C$19*LOG(CK$3)+'ModelParams Lw'!C$20*(PI()/4*($D192/1000)^2),'ModelParams Lw'!C$18+'ModelParams Lw'!C$19*LOG(CK$3)+'ModelParams Lw'!C$20*(PI()/4*($D192/1000)^2),'ModelParams Lw'!C$21+'ModelParams Lw'!C$22*LOG(CK$3)+'ModelParams Lw'!C$23*(PI()/4*($D192/1000)^2)))</f>
        <v>31.246735224896717</v>
      </c>
      <c r="CL192" s="24">
        <f>IF(Calcul!$E197="SW",'ModelParams Lw'!D$18+'ModelParams Lw'!D$19*LOG(CL$3)+'ModelParams Lw'!D$20*(PI()/4*($D192/1000)^2),IF('ModelParams Lw'!D$21+'ModelParams Lw'!D$22*LOG(CL$3)+'ModelParams Lw'!D$23*(PI()/4*($D192/1000)^2)&lt;'ModelParams Lw'!D$18+'ModelParams Lw'!D$19*LOG(CL$3)+'ModelParams Lw'!D$20*(PI()/4*($D192/1000)^2),'ModelParams Lw'!D$18+'ModelParams Lw'!D$19*LOG(CL$3)+'ModelParams Lw'!D$20*(PI()/4*($D192/1000)^2),'ModelParams Lw'!D$21+'ModelParams Lw'!D$22*LOG(CL$3)+'ModelParams Lw'!D$23*(PI()/4*($D192/1000)^2)))</f>
        <v>39.203910379364636</v>
      </c>
      <c r="CM192" s="24">
        <f>IF(Calcul!$E197="SW",'ModelParams Lw'!E$18+'ModelParams Lw'!E$19*LOG(CM$3)+'ModelParams Lw'!E$20*(PI()/4*($D192/1000)^2),IF('ModelParams Lw'!E$21+'ModelParams Lw'!E$22*LOG(CM$3)+'ModelParams Lw'!E$23*(PI()/4*($D192/1000)^2)&lt;'ModelParams Lw'!E$18+'ModelParams Lw'!E$19*LOG(CM$3)+'ModelParams Lw'!E$20*(PI()/4*($D192/1000)^2),'ModelParams Lw'!E$18+'ModelParams Lw'!E$19*LOG(CM$3)+'ModelParams Lw'!E$20*(PI()/4*($D192/1000)^2),'ModelParams Lw'!E$21+'ModelParams Lw'!E$22*LOG(CM$3)+'ModelParams Lw'!E$23*(PI()/4*($D192/1000)^2)))</f>
        <v>38.761096154158118</v>
      </c>
      <c r="CN192" s="24">
        <f>IF(Calcul!$E197="SW",'ModelParams Lw'!F$18+'ModelParams Lw'!F$19*LOG(CN$3)+'ModelParams Lw'!F$20*(PI()/4*($D192/1000)^2),IF('ModelParams Lw'!F$21+'ModelParams Lw'!F$22*LOG(CN$3)+'ModelParams Lw'!F$23*(PI()/4*($D192/1000)^2)&lt;'ModelParams Lw'!F$18+'ModelParams Lw'!F$19*LOG(CN$3)+'ModelParams Lw'!F$20*(PI()/4*($D192/1000)^2),'ModelParams Lw'!F$18+'ModelParams Lw'!F$19*LOG(CN$3)+'ModelParams Lw'!F$20*(PI()/4*($D192/1000)^2),'ModelParams Lw'!F$21+'ModelParams Lw'!F$22*LOG(CN$3)+'ModelParams Lw'!F$23*(PI()/4*($D192/1000)^2)))</f>
        <v>42.457901012674256</v>
      </c>
      <c r="CO192" s="24">
        <f>IF(Calcul!$E197="SW",'ModelParams Lw'!G$18+'ModelParams Lw'!G$19*LOG(CO$3)+'ModelParams Lw'!G$20*(PI()/4*($D192/1000)^2),IF('ModelParams Lw'!G$21+'ModelParams Lw'!G$22*LOG(CO$3)+'ModelParams Lw'!G$23*(PI()/4*($D192/1000)^2)&lt;'ModelParams Lw'!G$18+'ModelParams Lw'!G$19*LOG(CO$3)+'ModelParams Lw'!G$20*(PI()/4*($D192/1000)^2),'ModelParams Lw'!G$18+'ModelParams Lw'!G$19*LOG(CO$3)+'ModelParams Lw'!G$20*(PI()/4*($D192/1000)^2),'ModelParams Lw'!G$21+'ModelParams Lw'!G$22*LOG(CO$3)+'ModelParams Lw'!G$23*(PI()/4*($D192/1000)^2)))</f>
        <v>39.983812335865188</v>
      </c>
      <c r="CP192" s="24">
        <f>IF(Calcul!$E197="SW",'ModelParams Lw'!H$18+'ModelParams Lw'!H$19*LOG(CP$3)+'ModelParams Lw'!H$20*(PI()/4*($D192/1000)^2),IF('ModelParams Lw'!H$21+'ModelParams Lw'!H$22*LOG(CP$3)+'ModelParams Lw'!H$23*(PI()/4*($D192/1000)^2)&lt;'ModelParams Lw'!H$18+'ModelParams Lw'!H$19*LOG(CP$3)+'ModelParams Lw'!H$20*(PI()/4*($D192/1000)^2),'ModelParams Lw'!H$18+'ModelParams Lw'!H$19*LOG(CP$3)+'ModelParams Lw'!H$20*(PI()/4*($D192/1000)^2),'ModelParams Lw'!H$21+'ModelParams Lw'!H$22*LOG(CP$3)+'ModelParams Lw'!H$23*(PI()/4*($D192/1000)^2)))</f>
        <v>40.306137042572608</v>
      </c>
      <c r="CQ192" s="24">
        <f>IF(Calcul!$E197="SW",'ModelParams Lw'!I$18+'ModelParams Lw'!I$19*LOG(CQ$3)+'ModelParams Lw'!I$20*(PI()/4*($D192/1000)^2),IF('ModelParams Lw'!I$21+'ModelParams Lw'!I$22*LOG(CQ$3)+'ModelParams Lw'!I$23*(PI()/4*($D192/1000)^2)&lt;'ModelParams Lw'!I$18+'ModelParams Lw'!I$19*LOG(CQ$3)+'ModelParams Lw'!I$20*(PI()/4*($D192/1000)^2),'ModelParams Lw'!I$18+'ModelParams Lw'!I$19*LOG(CQ$3)+'ModelParams Lw'!I$20*(PI()/4*($D192/1000)^2),'ModelParams Lw'!I$21+'ModelParams Lw'!I$22*LOG(CQ$3)+'ModelParams Lw'!I$23*(PI()/4*($D192/1000)^2)))</f>
        <v>35.604370798776131</v>
      </c>
      <c r="CR192" s="24">
        <f>IF(Calcul!$E197="SW",'ModelParams Lw'!J$18+'ModelParams Lw'!J$19*LOG(CR$3)+'ModelParams Lw'!J$20*(PI()/4*($D192/1000)^2),IF('ModelParams Lw'!J$21+'ModelParams Lw'!J$22*LOG(CR$3)+'ModelParams Lw'!J$23*(PI()/4*($D192/1000)^2)&lt;'ModelParams Lw'!J$18+'ModelParams Lw'!J$19*LOG(CR$3)+'ModelParams Lw'!J$20*(PI()/4*($D192/1000)^2),'ModelParams Lw'!J$18+'ModelParams Lw'!J$19*LOG(CR$3)+'ModelParams Lw'!J$20*(PI()/4*($D192/1000)^2),'ModelParams Lw'!J$21+'ModelParams Lw'!J$22*LOG(CR$3)+'ModelParams Lw'!J$23*(PI()/4*($D192/1000)^2)))</f>
        <v>26.405199060578074</v>
      </c>
      <c r="CS192" s="24" t="e">
        <f t="shared" si="58"/>
        <v>#DIV/0!</v>
      </c>
      <c r="CT192" s="24" t="e">
        <f t="shared" si="59"/>
        <v>#DIV/0!</v>
      </c>
      <c r="CU192" s="24" t="e">
        <f t="shared" si="60"/>
        <v>#DIV/0!</v>
      </c>
      <c r="CV192" s="24" t="e">
        <f t="shared" si="61"/>
        <v>#DIV/0!</v>
      </c>
      <c r="CW192" s="24" t="e">
        <f t="shared" si="62"/>
        <v>#DIV/0!</v>
      </c>
      <c r="CX192" s="24" t="e">
        <f t="shared" si="63"/>
        <v>#DIV/0!</v>
      </c>
      <c r="CY192" s="24" t="e">
        <f t="shared" si="64"/>
        <v>#DIV/0!</v>
      </c>
      <c r="CZ192" s="24" t="e">
        <f t="shared" si="65"/>
        <v>#DIV/0!</v>
      </c>
      <c r="DA192" s="24" t="e">
        <f>10*LOG10(IF(CS192="",0,POWER(10,((CS192+'ModelParams Lw'!$O$4)/10))) +IF(CT192="",0,POWER(10,((CT192+'ModelParams Lw'!$P$4)/10))) +IF(CU192="",0,POWER(10,((CU192+'ModelParams Lw'!$Q$4)/10))) +IF(CV192="",0,POWER(10,((CV192+'ModelParams Lw'!$R$4)/10))) +IF(CW192="",0,POWER(10,((CW192+'ModelParams Lw'!$S$4)/10))) +IF(CX192="",0,POWER(10,((CX192+'ModelParams Lw'!$T$4)/10))) +IF(CY192="",0,POWER(10,((CY192+'ModelParams Lw'!$U$4)/10)))+IF(CZ192="",0,POWER(10,((CZ192+'ModelParams Lw'!$V$4)/10))))</f>
        <v>#DIV/0!</v>
      </c>
      <c r="DB192" s="24" t="e">
        <f t="shared" si="82"/>
        <v>#DIV/0!</v>
      </c>
      <c r="DC192" s="24" t="e">
        <f>(CS192-'ModelParams Lw'!$O$10)/'ModelParams Lw'!$O$11</f>
        <v>#DIV/0!</v>
      </c>
      <c r="DD192" s="24" t="e">
        <f>(CT192-'ModelParams Lw'!$P$10)/'ModelParams Lw'!$P$11</f>
        <v>#DIV/0!</v>
      </c>
      <c r="DE192" s="24" t="e">
        <f>(CU192-'ModelParams Lw'!$Q$10)/'ModelParams Lw'!$Q$11</f>
        <v>#DIV/0!</v>
      </c>
      <c r="DF192" s="24" t="e">
        <f>(CV192-'ModelParams Lw'!$R$10)/'ModelParams Lw'!$R$11</f>
        <v>#DIV/0!</v>
      </c>
      <c r="DG192" s="24" t="e">
        <f>(CW192-'ModelParams Lw'!$S$10)/'ModelParams Lw'!$S$11</f>
        <v>#DIV/0!</v>
      </c>
      <c r="DH192" s="24" t="e">
        <f>(CX192-'ModelParams Lw'!$T$10)/'ModelParams Lw'!$T$11</f>
        <v>#DIV/0!</v>
      </c>
      <c r="DI192" s="24" t="e">
        <f>(CY192-'ModelParams Lw'!$U$10)/'ModelParams Lw'!$U$11</f>
        <v>#DIV/0!</v>
      </c>
      <c r="DJ192" s="24" t="e">
        <f>(CZ192-'ModelParams Lw'!$V$10)/'ModelParams Lw'!$V$11</f>
        <v>#DIV/0!</v>
      </c>
    </row>
    <row r="193" spans="1:114">
      <c r="A193" s="12">
        <f>Calcul!B195</f>
        <v>0</v>
      </c>
      <c r="B193" s="12">
        <f t="shared" si="66"/>
        <v>0</v>
      </c>
      <c r="C193" s="12">
        <f>Calcul!C195</f>
        <v>0</v>
      </c>
      <c r="D193" s="12">
        <f>Calcul!D198</f>
        <v>0</v>
      </c>
      <c r="E193" s="12">
        <f t="shared" si="67"/>
        <v>400</v>
      </c>
      <c r="F193" s="12">
        <f t="shared" si="68"/>
        <v>900</v>
      </c>
      <c r="G193" s="12" t="e">
        <f t="shared" si="69"/>
        <v>#DIV/0!</v>
      </c>
      <c r="H193" s="24" t="e">
        <f t="shared" si="70"/>
        <v>#DIV/0!</v>
      </c>
      <c r="I193" s="24">
        <f>'ModelParams Lw'!$B$6*EXP('ModelParams Lw'!$C$6*D193)</f>
        <v>-0.98585217513044054</v>
      </c>
      <c r="J193" s="24">
        <f>'ModelParams Lw'!$B$7*D193^2+'ModelParams Lw'!$C$7*D193+'ModelParams Lw'!$D$7</f>
        <v>-7.1</v>
      </c>
      <c r="K193" s="24">
        <f>'ModelParams Lw'!$B$8*D193^2+'ModelParams Lw'!$C$8*D193+'ModelParams Lw'!$D$8</f>
        <v>46.485999999999997</v>
      </c>
      <c r="L193" s="21" t="e">
        <f t="shared" si="83"/>
        <v>#DIV/0!</v>
      </c>
      <c r="M193" s="21" t="e">
        <f t="shared" si="85"/>
        <v>#DIV/0!</v>
      </c>
      <c r="N193" s="21" t="e">
        <f t="shared" si="85"/>
        <v>#DIV/0!</v>
      </c>
      <c r="O193" s="21" t="e">
        <f t="shared" si="85"/>
        <v>#DIV/0!</v>
      </c>
      <c r="P193" s="21" t="e">
        <f t="shared" si="85"/>
        <v>#DIV/0!</v>
      </c>
      <c r="Q193" s="21" t="e">
        <f t="shared" si="85"/>
        <v>#DIV/0!</v>
      </c>
      <c r="R193" s="21" t="e">
        <f t="shared" si="85"/>
        <v>#DIV/0!</v>
      </c>
      <c r="S193" s="21" t="e">
        <f t="shared" si="85"/>
        <v>#DIV/0!</v>
      </c>
      <c r="T193" s="24" t="e">
        <f>'ModelParams Lw'!$B$3+'ModelParams Lw'!$B$4*LOG10($B193/3600/(PI()/4*($D193/1000)^2))+'ModelParams Lw'!$B$5*LOG10(2*$H193/(1.2*($B193/3600/(PI()/4*($D193/1000)^2))^2))+10*LOG10($D193/1000)+L193</f>
        <v>#DIV/0!</v>
      </c>
      <c r="U193" s="24" t="e">
        <f>'ModelParams Lw'!$B$3+'ModelParams Lw'!$B$4*LOG10($B193/3600/(PI()/4*($D193/1000)^2))+'ModelParams Lw'!$B$5*LOG10(2*$H193/(1.2*($B193/3600/(PI()/4*($D193/1000)^2))^2))+10*LOG10($D193/1000)+M193</f>
        <v>#DIV/0!</v>
      </c>
      <c r="V193" s="24" t="e">
        <f>'ModelParams Lw'!$B$3+'ModelParams Lw'!$B$4*LOG10($B193/3600/(PI()/4*($D193/1000)^2))+'ModelParams Lw'!$B$5*LOG10(2*$H193/(1.2*($B193/3600/(PI()/4*($D193/1000)^2))^2))+10*LOG10($D193/1000)+N193</f>
        <v>#DIV/0!</v>
      </c>
      <c r="W193" s="24" t="e">
        <f>'ModelParams Lw'!$B$3+'ModelParams Lw'!$B$4*LOG10($B193/3600/(PI()/4*($D193/1000)^2))+'ModelParams Lw'!$B$5*LOG10(2*$H193/(1.2*($B193/3600/(PI()/4*($D193/1000)^2))^2))+10*LOG10($D193/1000)+O193</f>
        <v>#DIV/0!</v>
      </c>
      <c r="X193" s="24" t="e">
        <f>'ModelParams Lw'!$B$3+'ModelParams Lw'!$B$4*LOG10($B193/3600/(PI()/4*($D193/1000)^2))+'ModelParams Lw'!$B$5*LOG10(2*$H193/(1.2*($B193/3600/(PI()/4*($D193/1000)^2))^2))+10*LOG10($D193/1000)+P193</f>
        <v>#DIV/0!</v>
      </c>
      <c r="Y193" s="24" t="e">
        <f>'ModelParams Lw'!$B$3+'ModelParams Lw'!$B$4*LOG10($B193/3600/(PI()/4*($D193/1000)^2))+'ModelParams Lw'!$B$5*LOG10(2*$H193/(1.2*($B193/3600/(PI()/4*($D193/1000)^2))^2))+10*LOG10($D193/1000)+Q193</f>
        <v>#DIV/0!</v>
      </c>
      <c r="Z193" s="24" t="e">
        <f>'ModelParams Lw'!$B$3+'ModelParams Lw'!$B$4*LOG10($B193/3600/(PI()/4*($D193/1000)^2))+'ModelParams Lw'!$B$5*LOG10(2*$H193/(1.2*($B193/3600/(PI()/4*($D193/1000)^2))^2))+10*LOG10($D193/1000)+R193</f>
        <v>#DIV/0!</v>
      </c>
      <c r="AA193" s="24" t="e">
        <f>'ModelParams Lw'!$B$3+'ModelParams Lw'!$B$4*LOG10($B193/3600/(PI()/4*($D193/1000)^2))+'ModelParams Lw'!$B$5*LOG10(2*$H193/(1.2*($B193/3600/(PI()/4*($D193/1000)^2))^2))+10*LOG10($D193/1000)+S193</f>
        <v>#DIV/0!</v>
      </c>
      <c r="AB193" s="24" t="e">
        <f>10*LOG10(IF(T193="",0,POWER(10,((T193+'ModelParams Lw'!$O$4)/10))) +IF(U193="",0,POWER(10,((U193+'ModelParams Lw'!$P$4)/10))) +IF(V193="",0,POWER(10,((V193+'ModelParams Lw'!$Q$4)/10))) +IF(W193="",0,POWER(10,((W193+'ModelParams Lw'!$R$4)/10))) +IF(X193="",0,POWER(10,((X193+'ModelParams Lw'!$S$4)/10))) +IF(Y193="",0,POWER(10,((Y193+'ModelParams Lw'!$T$4)/10))) +IF(Z193="",0,POWER(10,((Z193+'ModelParams Lw'!$U$4)/10)))+IF(AA193="",0,POWER(10,((AA193+'ModelParams Lw'!$V$4)/10))))</f>
        <v>#DIV/0!</v>
      </c>
      <c r="AC193" s="24" t="e">
        <f t="shared" si="71"/>
        <v>#DIV/0!</v>
      </c>
      <c r="AD193" s="24" t="e">
        <f>(T193-'ModelParams Lw'!O$10)/'ModelParams Lw'!O$11</f>
        <v>#DIV/0!</v>
      </c>
      <c r="AE193" s="24" t="e">
        <f>(U193-'ModelParams Lw'!P$10)/'ModelParams Lw'!P$11</f>
        <v>#DIV/0!</v>
      </c>
      <c r="AF193" s="24" t="e">
        <f>(V193-'ModelParams Lw'!Q$10)/'ModelParams Lw'!Q$11</f>
        <v>#DIV/0!</v>
      </c>
      <c r="AG193" s="24" t="e">
        <f>(W193-'ModelParams Lw'!R$10)/'ModelParams Lw'!R$11</f>
        <v>#DIV/0!</v>
      </c>
      <c r="AH193" s="24" t="e">
        <f>(X193-'ModelParams Lw'!S$10)/'ModelParams Lw'!S$11</f>
        <v>#DIV/0!</v>
      </c>
      <c r="AI193" s="24" t="e">
        <f>(Y193-'ModelParams Lw'!T$10)/'ModelParams Lw'!T$11</f>
        <v>#DIV/0!</v>
      </c>
      <c r="AJ193" s="24" t="e">
        <f>(Z193-'ModelParams Lw'!U$10)/'ModelParams Lw'!U$11</f>
        <v>#DIV/0!</v>
      </c>
      <c r="AK193" s="24" t="e">
        <f>(AA193-'ModelParams Lw'!V$10)/'ModelParams Lw'!V$11</f>
        <v>#DIV/0!</v>
      </c>
      <c r="AL193" s="24" t="e">
        <f t="shared" si="72"/>
        <v>#DIV/0!</v>
      </c>
      <c r="AM193" s="24" t="e">
        <f>LOOKUP($G193,SilencerParams!$E$3:$E$98,SilencerParams!K$3:K$98)</f>
        <v>#DIV/0!</v>
      </c>
      <c r="AN193" s="24" t="e">
        <f>LOOKUP($G193,SilencerParams!$E$3:$E$98,SilencerParams!L$3:L$98)</f>
        <v>#DIV/0!</v>
      </c>
      <c r="AO193" s="24" t="e">
        <f>LOOKUP($G193,SilencerParams!$E$3:$E$98,SilencerParams!M$3:M$98)</f>
        <v>#DIV/0!</v>
      </c>
      <c r="AP193" s="24" t="e">
        <f>LOOKUP($G193,SilencerParams!$E$3:$E$98,SilencerParams!N$3:N$98)</f>
        <v>#DIV/0!</v>
      </c>
      <c r="AQ193" s="24" t="e">
        <f>LOOKUP($G193,SilencerParams!$E$3:$E$98,SilencerParams!O$3:O$98)</f>
        <v>#DIV/0!</v>
      </c>
      <c r="AR193" s="24" t="e">
        <f>LOOKUP($G193,SilencerParams!$E$3:$E$98,SilencerParams!P$3:P$98)</f>
        <v>#DIV/0!</v>
      </c>
      <c r="AS193" s="24" t="e">
        <f>LOOKUP($G193,SilencerParams!$E$3:$E$98,SilencerParams!Q$3:Q$98)</f>
        <v>#DIV/0!</v>
      </c>
      <c r="AT193" s="24" t="e">
        <f>LOOKUP($G193,SilencerParams!$E$3:$E$98,SilencerParams!R$3:R$98)</f>
        <v>#DIV/0!</v>
      </c>
      <c r="AU193" s="151" t="e">
        <f>LOOKUP($G193,SilencerParams!$E$3:$E$98,SilencerParams!S$3:S$98)</f>
        <v>#DIV/0!</v>
      </c>
      <c r="AV193" s="151" t="e">
        <f>LOOKUP($G193,SilencerParams!$E$3:$E$98,SilencerParams!T$3:T$98)</f>
        <v>#DIV/0!</v>
      </c>
      <c r="AW193" s="151" t="e">
        <f>LOOKUP($G193,SilencerParams!$E$3:$E$98,SilencerParams!U$3:U$98)</f>
        <v>#DIV/0!</v>
      </c>
      <c r="AX193" s="151" t="e">
        <f>LOOKUP($G193,SilencerParams!$E$3:$E$98,SilencerParams!V$3:V$98)</f>
        <v>#DIV/0!</v>
      </c>
      <c r="AY193" s="151" t="e">
        <f>LOOKUP($G193,SilencerParams!$E$3:$E$98,SilencerParams!W$3:W$98)</f>
        <v>#DIV/0!</v>
      </c>
      <c r="AZ193" s="151" t="e">
        <f>LOOKUP($G193,SilencerParams!$E$3:$E$98,SilencerParams!X$3:X$98)</f>
        <v>#DIV/0!</v>
      </c>
      <c r="BA193" s="151" t="e">
        <f>LOOKUP($G193,SilencerParams!$E$3:$E$98,SilencerParams!Y$3:Y$98)</f>
        <v>#DIV/0!</v>
      </c>
      <c r="BB193" s="151" t="e">
        <f>LOOKUP($G193,SilencerParams!$E$3:$E$98,SilencerParams!Z$3:Z$98)</f>
        <v>#DIV/0!</v>
      </c>
      <c r="BC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S$3:S$98)</f>
        <v>#DIV/0!</v>
      </c>
      <c r="BD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T$3:T$98)</f>
        <v>#DIV/0!</v>
      </c>
      <c r="BE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U$3:U$98)</f>
        <v>#DIV/0!</v>
      </c>
      <c r="BF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V$3:V$98)</f>
        <v>#DIV/0!</v>
      </c>
      <c r="BG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W$3:W$98)</f>
        <v>#DIV/0!</v>
      </c>
      <c r="BH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X$3:X$98)</f>
        <v>#DIV/0!</v>
      </c>
      <c r="BI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Y$3:Y$98)</f>
        <v>#DIV/0!</v>
      </c>
      <c r="BJ193" s="151" t="e">
        <f>LOOKUP(IF(MROUND($AL193,2)&lt;=$AL193,CONCATENATE($D193,IF($F193&gt;=1000,$F193,CONCATENATE(0,$F193)),CONCATENATE(0,MROUND($AL193,2)+2)),CONCATENATE($D193,IF($F193&gt;=1000,$F193,CONCATENATE(0,$F193)),CONCATENATE(0,MROUND($AL193,2)-2))),SilencerParams!$E$3:$E$98,SilencerParams!Z$3:Z$98)</f>
        <v>#DIV/0!</v>
      </c>
      <c r="BK193" s="151" t="e">
        <f>IF($AL193&lt;2,LOOKUP(CONCATENATE($D193,IF($E193&gt;=1000,$E193,CONCATENATE(0,$E193)),"02"),SilencerParams!$E$3:$E$98,SilencerParams!S$3:S$98)/(LOG10(2)-LOG10(0.0001))*(LOG10($AL193)-LOG10(0.0001)),(BC193-AU193)/(LOG10(IF(MROUND($AL193,2)&lt;=$AL193,MROUND($AL193,2)+2,MROUND($AL193,2)-2))-LOG10(MROUND($AL193,2)))*(LOG10($AL193)-LOG10(MROUND($AL193,2)))+AU193)</f>
        <v>#DIV/0!</v>
      </c>
      <c r="BL193" s="151" t="e">
        <f>IF($AL193&lt;2,LOOKUP(CONCATENATE($D193,IF($E193&gt;=1000,$E193,CONCATENATE(0,$E193)),"02"),SilencerParams!$E$3:$E$98,SilencerParams!T$3:T$98)/(LOG10(2)-LOG10(0.0001))*(LOG10($AL193)-LOG10(0.0001)),(BD193-AV193)/(LOG10(IF(MROUND($AL193,2)&lt;=$AL193,MROUND($AL193,2)+2,MROUND($AL193,2)-2))-LOG10(MROUND($AL193,2)))*(LOG10($AL193)-LOG10(MROUND($AL193,2)))+AV193)</f>
        <v>#DIV/0!</v>
      </c>
      <c r="BM193" s="151" t="e">
        <f>IF($AL193&lt;2,LOOKUP(CONCATENATE($D193,IF($E193&gt;=1000,$E193,CONCATENATE(0,$E193)),"02"),SilencerParams!$E$3:$E$98,SilencerParams!U$3:U$98)/(LOG10(2)-LOG10(0.0001))*(LOG10($AL193)-LOG10(0.0001)),(BE193-AW193)/(LOG10(IF(MROUND($AL193,2)&lt;=$AL193,MROUND($AL193,2)+2,MROUND($AL193,2)-2))-LOG10(MROUND($AL193,2)))*(LOG10($AL193)-LOG10(MROUND($AL193,2)))+AW193)</f>
        <v>#DIV/0!</v>
      </c>
      <c r="BN193" s="151" t="e">
        <f>IF($AL193&lt;2,LOOKUP(CONCATENATE($D193,IF($E193&gt;=1000,$E193,CONCATENATE(0,$E193)),"02"),SilencerParams!$E$3:$E$98,SilencerParams!V$3:V$98)/(LOG10(2)-LOG10(0.0001))*(LOG10($AL193)-LOG10(0.0001)),(BF193-AX193)/(LOG10(IF(MROUND($AL193,2)&lt;=$AL193,MROUND($AL193,2)+2,MROUND($AL193,2)-2))-LOG10(MROUND($AL193,2)))*(LOG10($AL193)-LOG10(MROUND($AL193,2)))+AX193)</f>
        <v>#DIV/0!</v>
      </c>
      <c r="BO193" s="151" t="e">
        <f>IF($AL193&lt;2,LOOKUP(CONCATENATE($D193,IF($E193&gt;=1000,$E193,CONCATENATE(0,$E193)),"02"),SilencerParams!$E$3:$E$98,SilencerParams!W$3:W$98)/(LOG10(2)-LOG10(0.0001))*(LOG10($AL193)-LOG10(0.0001)),(BG193-AY193)/(LOG10(IF(MROUND($AL193,2)&lt;=$AL193,MROUND($AL193,2)+2,MROUND($AL193,2)-2))-LOG10(MROUND($AL193,2)))*(LOG10($AL193)-LOG10(MROUND($AL193,2)))+AY193)</f>
        <v>#DIV/0!</v>
      </c>
      <c r="BP193" s="151" t="e">
        <f>IF($AL193&lt;2,LOOKUP(CONCATENATE($D193,IF($E193&gt;=1000,$E193,CONCATENATE(0,$E193)),"02"),SilencerParams!$E$3:$E$98,SilencerParams!X$3:X$98)/(LOG10(2)-LOG10(0.0001))*(LOG10($AL193)-LOG10(0.0001)),(BH193-AZ193)/(LOG10(IF(MROUND($AL193,2)&lt;=$AL193,MROUND($AL193,2)+2,MROUND($AL193,2)-2))-LOG10(MROUND($AL193,2)))*(LOG10($AL193)-LOG10(MROUND($AL193,2)))+AZ193)</f>
        <v>#DIV/0!</v>
      </c>
      <c r="BQ193" s="151" t="e">
        <f>IF($AL193&lt;2,LOOKUP(CONCATENATE($D193,IF($E193&gt;=1000,$E193,CONCATENATE(0,$E193)),"02"),SilencerParams!$E$3:$E$98,SilencerParams!Y$3:Y$98)/(LOG10(2)-LOG10(0.0001))*(LOG10($AL193)-LOG10(0.0001)),(BI193-BA193)/(LOG10(IF(MROUND($AL193,2)&lt;=$AL193,MROUND($AL193,2)+2,MROUND($AL193,2)-2))-LOG10(MROUND($AL193,2)))*(LOG10($AL193)-LOG10(MROUND($AL193,2)))+BA193)</f>
        <v>#DIV/0!</v>
      </c>
      <c r="BR193" s="151" t="e">
        <f>IF($AL193&lt;2,LOOKUP(CONCATENATE($D193,IF($E193&gt;=1000,$E193,CONCATENATE(0,$E193)),"02"),SilencerParams!$E$3:$E$98,SilencerParams!Z$3:Z$98)/(LOG10(2)-LOG10(0.0001))*(LOG10($AL193)-LOG10(0.0001)),(BJ193-BB193)/(LOG10(IF(MROUND($AL193,2)&lt;=$AL193,MROUND($AL193,2)+2,MROUND($AL193,2)-2))-LOG10(MROUND($AL193,2)))*(LOG10($AL193)-LOG10(MROUND($AL193,2)))+BB193)</f>
        <v>#DIV/0!</v>
      </c>
      <c r="BS193" s="24" t="e">
        <f t="shared" si="73"/>
        <v>#DIV/0!</v>
      </c>
      <c r="BT193" s="24" t="e">
        <f t="shared" si="74"/>
        <v>#DIV/0!</v>
      </c>
      <c r="BU193" s="24" t="e">
        <f t="shared" si="75"/>
        <v>#DIV/0!</v>
      </c>
      <c r="BV193" s="24" t="e">
        <f t="shared" si="76"/>
        <v>#DIV/0!</v>
      </c>
      <c r="BW193" s="24" t="e">
        <f t="shared" si="77"/>
        <v>#DIV/0!</v>
      </c>
      <c r="BX193" s="24" t="e">
        <f t="shared" si="78"/>
        <v>#DIV/0!</v>
      </c>
      <c r="BY193" s="24" t="e">
        <f t="shared" si="79"/>
        <v>#DIV/0!</v>
      </c>
      <c r="BZ193" s="24" t="e">
        <f t="shared" si="80"/>
        <v>#DIV/0!</v>
      </c>
      <c r="CA193" s="24" t="e">
        <f>10*LOG10(IF(BS193="",0,POWER(10,((BS193+'ModelParams Lw'!$O$4)/10))) +IF(BT193="",0,POWER(10,((BT193+'ModelParams Lw'!$P$4)/10))) +IF(BU193="",0,POWER(10,((BU193+'ModelParams Lw'!$Q$4)/10))) +IF(BV193="",0,POWER(10,((BV193+'ModelParams Lw'!$R$4)/10))) +IF(BW193="",0,POWER(10,((BW193+'ModelParams Lw'!$S$4)/10))) +IF(BX193="",0,POWER(10,((BX193+'ModelParams Lw'!$T$4)/10))) +IF(BY193="",0,POWER(10,((BY193+'ModelParams Lw'!$U$4)/10)))+IF(BZ193="",0,POWER(10,((BZ193+'ModelParams Lw'!$V$4)/10))))</f>
        <v>#DIV/0!</v>
      </c>
      <c r="CB193" s="24" t="e">
        <f t="shared" si="81"/>
        <v>#DIV/0!</v>
      </c>
      <c r="CC193" s="24" t="e">
        <f>(BS193-'ModelParams Lw'!O$10)/'ModelParams Lw'!O$11</f>
        <v>#DIV/0!</v>
      </c>
      <c r="CD193" s="24" t="e">
        <f>(BT193-'ModelParams Lw'!P$10)/'ModelParams Lw'!P$11</f>
        <v>#DIV/0!</v>
      </c>
      <c r="CE193" s="24" t="e">
        <f>(BU193-'ModelParams Lw'!Q$10)/'ModelParams Lw'!Q$11</f>
        <v>#DIV/0!</v>
      </c>
      <c r="CF193" s="24" t="e">
        <f>(BV193-'ModelParams Lw'!R$10)/'ModelParams Lw'!R$11</f>
        <v>#DIV/0!</v>
      </c>
      <c r="CG193" s="24" t="e">
        <f>(BW193-'ModelParams Lw'!S$10)/'ModelParams Lw'!S$11</f>
        <v>#DIV/0!</v>
      </c>
      <c r="CH193" s="24" t="e">
        <f>(BX193-'ModelParams Lw'!T$10)/'ModelParams Lw'!T$11</f>
        <v>#DIV/0!</v>
      </c>
      <c r="CI193" s="24" t="e">
        <f>(BY193-'ModelParams Lw'!U$10)/'ModelParams Lw'!U$11</f>
        <v>#DIV/0!</v>
      </c>
      <c r="CJ193" s="24" t="e">
        <f>(BZ193-'ModelParams Lw'!V$10)/'ModelParams Lw'!V$11</f>
        <v>#DIV/0!</v>
      </c>
      <c r="CK193" s="24">
        <f>IF(Calcul!$E198="SW",'ModelParams Lw'!C$18+'ModelParams Lw'!C$19*LOG(CK$3)+'ModelParams Lw'!C$20*(PI()/4*($D193/1000)^2),IF('ModelParams Lw'!C$21+'ModelParams Lw'!C$22*LOG(CK$3)+'ModelParams Lw'!C$23*(PI()/4*($D193/1000)^2)&lt;'ModelParams Lw'!C$18+'ModelParams Lw'!C$19*LOG(CK$3)+'ModelParams Lw'!C$20*(PI()/4*($D193/1000)^2),'ModelParams Lw'!C$18+'ModelParams Lw'!C$19*LOG(CK$3)+'ModelParams Lw'!C$20*(PI()/4*($D193/1000)^2),'ModelParams Lw'!C$21+'ModelParams Lw'!C$22*LOG(CK$3)+'ModelParams Lw'!C$23*(PI()/4*($D193/1000)^2)))</f>
        <v>31.246735224896717</v>
      </c>
      <c r="CL193" s="24">
        <f>IF(Calcul!$E198="SW",'ModelParams Lw'!D$18+'ModelParams Lw'!D$19*LOG(CL$3)+'ModelParams Lw'!D$20*(PI()/4*($D193/1000)^2),IF('ModelParams Lw'!D$21+'ModelParams Lw'!D$22*LOG(CL$3)+'ModelParams Lw'!D$23*(PI()/4*($D193/1000)^2)&lt;'ModelParams Lw'!D$18+'ModelParams Lw'!D$19*LOG(CL$3)+'ModelParams Lw'!D$20*(PI()/4*($D193/1000)^2),'ModelParams Lw'!D$18+'ModelParams Lw'!D$19*LOG(CL$3)+'ModelParams Lw'!D$20*(PI()/4*($D193/1000)^2),'ModelParams Lw'!D$21+'ModelParams Lw'!D$22*LOG(CL$3)+'ModelParams Lw'!D$23*(PI()/4*($D193/1000)^2)))</f>
        <v>39.203910379364636</v>
      </c>
      <c r="CM193" s="24">
        <f>IF(Calcul!$E198="SW",'ModelParams Lw'!E$18+'ModelParams Lw'!E$19*LOG(CM$3)+'ModelParams Lw'!E$20*(PI()/4*($D193/1000)^2),IF('ModelParams Lw'!E$21+'ModelParams Lw'!E$22*LOG(CM$3)+'ModelParams Lw'!E$23*(PI()/4*($D193/1000)^2)&lt;'ModelParams Lw'!E$18+'ModelParams Lw'!E$19*LOG(CM$3)+'ModelParams Lw'!E$20*(PI()/4*($D193/1000)^2),'ModelParams Lw'!E$18+'ModelParams Lw'!E$19*LOG(CM$3)+'ModelParams Lw'!E$20*(PI()/4*($D193/1000)^2),'ModelParams Lw'!E$21+'ModelParams Lw'!E$22*LOG(CM$3)+'ModelParams Lw'!E$23*(PI()/4*($D193/1000)^2)))</f>
        <v>38.761096154158118</v>
      </c>
      <c r="CN193" s="24">
        <f>IF(Calcul!$E198="SW",'ModelParams Lw'!F$18+'ModelParams Lw'!F$19*LOG(CN$3)+'ModelParams Lw'!F$20*(PI()/4*($D193/1000)^2),IF('ModelParams Lw'!F$21+'ModelParams Lw'!F$22*LOG(CN$3)+'ModelParams Lw'!F$23*(PI()/4*($D193/1000)^2)&lt;'ModelParams Lw'!F$18+'ModelParams Lw'!F$19*LOG(CN$3)+'ModelParams Lw'!F$20*(PI()/4*($D193/1000)^2),'ModelParams Lw'!F$18+'ModelParams Lw'!F$19*LOG(CN$3)+'ModelParams Lw'!F$20*(PI()/4*($D193/1000)^2),'ModelParams Lw'!F$21+'ModelParams Lw'!F$22*LOG(CN$3)+'ModelParams Lw'!F$23*(PI()/4*($D193/1000)^2)))</f>
        <v>42.457901012674256</v>
      </c>
      <c r="CO193" s="24">
        <f>IF(Calcul!$E198="SW",'ModelParams Lw'!G$18+'ModelParams Lw'!G$19*LOG(CO$3)+'ModelParams Lw'!G$20*(PI()/4*($D193/1000)^2),IF('ModelParams Lw'!G$21+'ModelParams Lw'!G$22*LOG(CO$3)+'ModelParams Lw'!G$23*(PI()/4*($D193/1000)^2)&lt;'ModelParams Lw'!G$18+'ModelParams Lw'!G$19*LOG(CO$3)+'ModelParams Lw'!G$20*(PI()/4*($D193/1000)^2),'ModelParams Lw'!G$18+'ModelParams Lw'!G$19*LOG(CO$3)+'ModelParams Lw'!G$20*(PI()/4*($D193/1000)^2),'ModelParams Lw'!G$21+'ModelParams Lw'!G$22*LOG(CO$3)+'ModelParams Lw'!G$23*(PI()/4*($D193/1000)^2)))</f>
        <v>39.983812335865188</v>
      </c>
      <c r="CP193" s="24">
        <f>IF(Calcul!$E198="SW",'ModelParams Lw'!H$18+'ModelParams Lw'!H$19*LOG(CP$3)+'ModelParams Lw'!H$20*(PI()/4*($D193/1000)^2),IF('ModelParams Lw'!H$21+'ModelParams Lw'!H$22*LOG(CP$3)+'ModelParams Lw'!H$23*(PI()/4*($D193/1000)^2)&lt;'ModelParams Lw'!H$18+'ModelParams Lw'!H$19*LOG(CP$3)+'ModelParams Lw'!H$20*(PI()/4*($D193/1000)^2),'ModelParams Lw'!H$18+'ModelParams Lw'!H$19*LOG(CP$3)+'ModelParams Lw'!H$20*(PI()/4*($D193/1000)^2),'ModelParams Lw'!H$21+'ModelParams Lw'!H$22*LOG(CP$3)+'ModelParams Lw'!H$23*(PI()/4*($D193/1000)^2)))</f>
        <v>40.306137042572608</v>
      </c>
      <c r="CQ193" s="24">
        <f>IF(Calcul!$E198="SW",'ModelParams Lw'!I$18+'ModelParams Lw'!I$19*LOG(CQ$3)+'ModelParams Lw'!I$20*(PI()/4*($D193/1000)^2),IF('ModelParams Lw'!I$21+'ModelParams Lw'!I$22*LOG(CQ$3)+'ModelParams Lw'!I$23*(PI()/4*($D193/1000)^2)&lt;'ModelParams Lw'!I$18+'ModelParams Lw'!I$19*LOG(CQ$3)+'ModelParams Lw'!I$20*(PI()/4*($D193/1000)^2),'ModelParams Lw'!I$18+'ModelParams Lw'!I$19*LOG(CQ$3)+'ModelParams Lw'!I$20*(PI()/4*($D193/1000)^2),'ModelParams Lw'!I$21+'ModelParams Lw'!I$22*LOG(CQ$3)+'ModelParams Lw'!I$23*(PI()/4*($D193/1000)^2)))</f>
        <v>35.604370798776131</v>
      </c>
      <c r="CR193" s="24">
        <f>IF(Calcul!$E198="SW",'ModelParams Lw'!J$18+'ModelParams Lw'!J$19*LOG(CR$3)+'ModelParams Lw'!J$20*(PI()/4*($D193/1000)^2),IF('ModelParams Lw'!J$21+'ModelParams Lw'!J$22*LOG(CR$3)+'ModelParams Lw'!J$23*(PI()/4*($D193/1000)^2)&lt;'ModelParams Lw'!J$18+'ModelParams Lw'!J$19*LOG(CR$3)+'ModelParams Lw'!J$20*(PI()/4*($D193/1000)^2),'ModelParams Lw'!J$18+'ModelParams Lw'!J$19*LOG(CR$3)+'ModelParams Lw'!J$20*(PI()/4*($D193/1000)^2),'ModelParams Lw'!J$21+'ModelParams Lw'!J$22*LOG(CR$3)+'ModelParams Lw'!J$23*(PI()/4*($D193/1000)^2)))</f>
        <v>26.405199060578074</v>
      </c>
      <c r="CS193" s="24" t="e">
        <f t="shared" si="58"/>
        <v>#DIV/0!</v>
      </c>
      <c r="CT193" s="24" t="e">
        <f t="shared" si="59"/>
        <v>#DIV/0!</v>
      </c>
      <c r="CU193" s="24" t="e">
        <f t="shared" si="60"/>
        <v>#DIV/0!</v>
      </c>
      <c r="CV193" s="24" t="e">
        <f t="shared" si="61"/>
        <v>#DIV/0!</v>
      </c>
      <c r="CW193" s="24" t="e">
        <f t="shared" si="62"/>
        <v>#DIV/0!</v>
      </c>
      <c r="CX193" s="24" t="e">
        <f t="shared" si="63"/>
        <v>#DIV/0!</v>
      </c>
      <c r="CY193" s="24" t="e">
        <f t="shared" si="64"/>
        <v>#DIV/0!</v>
      </c>
      <c r="CZ193" s="24" t="e">
        <f t="shared" si="65"/>
        <v>#DIV/0!</v>
      </c>
      <c r="DA193" s="24" t="e">
        <f>10*LOG10(IF(CS193="",0,POWER(10,((CS193+'ModelParams Lw'!$O$4)/10))) +IF(CT193="",0,POWER(10,((CT193+'ModelParams Lw'!$P$4)/10))) +IF(CU193="",0,POWER(10,((CU193+'ModelParams Lw'!$Q$4)/10))) +IF(CV193="",0,POWER(10,((CV193+'ModelParams Lw'!$R$4)/10))) +IF(CW193="",0,POWER(10,((CW193+'ModelParams Lw'!$S$4)/10))) +IF(CX193="",0,POWER(10,((CX193+'ModelParams Lw'!$T$4)/10))) +IF(CY193="",0,POWER(10,((CY193+'ModelParams Lw'!$U$4)/10)))+IF(CZ193="",0,POWER(10,((CZ193+'ModelParams Lw'!$V$4)/10))))</f>
        <v>#DIV/0!</v>
      </c>
      <c r="DB193" s="24" t="e">
        <f t="shared" si="82"/>
        <v>#DIV/0!</v>
      </c>
      <c r="DC193" s="24" t="e">
        <f>(CS193-'ModelParams Lw'!$O$10)/'ModelParams Lw'!$O$11</f>
        <v>#DIV/0!</v>
      </c>
      <c r="DD193" s="24" t="e">
        <f>(CT193-'ModelParams Lw'!$P$10)/'ModelParams Lw'!$P$11</f>
        <v>#DIV/0!</v>
      </c>
      <c r="DE193" s="24" t="e">
        <f>(CU193-'ModelParams Lw'!$Q$10)/'ModelParams Lw'!$Q$11</f>
        <v>#DIV/0!</v>
      </c>
      <c r="DF193" s="24" t="e">
        <f>(CV193-'ModelParams Lw'!$R$10)/'ModelParams Lw'!$R$11</f>
        <v>#DIV/0!</v>
      </c>
      <c r="DG193" s="24" t="e">
        <f>(CW193-'ModelParams Lw'!$S$10)/'ModelParams Lw'!$S$11</f>
        <v>#DIV/0!</v>
      </c>
      <c r="DH193" s="24" t="e">
        <f>(CX193-'ModelParams Lw'!$T$10)/'ModelParams Lw'!$T$11</f>
        <v>#DIV/0!</v>
      </c>
      <c r="DI193" s="24" t="e">
        <f>(CY193-'ModelParams Lw'!$U$10)/'ModelParams Lw'!$U$11</f>
        <v>#DIV/0!</v>
      </c>
      <c r="DJ193" s="24" t="e">
        <f>(CZ193-'ModelParams Lw'!$V$10)/'ModelParams Lw'!$V$11</f>
        <v>#DIV/0!</v>
      </c>
    </row>
    <row r="194" spans="1:114">
      <c r="A194" s="12">
        <f>Calcul!B196</f>
        <v>0</v>
      </c>
      <c r="B194" s="12">
        <f t="shared" si="66"/>
        <v>0</v>
      </c>
      <c r="C194" s="12">
        <f>Calcul!C196</f>
        <v>0</v>
      </c>
      <c r="D194" s="12">
        <f>Calcul!D199</f>
        <v>0</v>
      </c>
      <c r="E194" s="12">
        <f t="shared" si="67"/>
        <v>400</v>
      </c>
      <c r="F194" s="12">
        <f t="shared" si="68"/>
        <v>900</v>
      </c>
      <c r="G194" s="12" t="e">
        <f t="shared" si="69"/>
        <v>#DIV/0!</v>
      </c>
      <c r="H194" s="24" t="e">
        <f t="shared" si="70"/>
        <v>#DIV/0!</v>
      </c>
      <c r="I194" s="24">
        <f>'ModelParams Lw'!$B$6*EXP('ModelParams Lw'!$C$6*D194)</f>
        <v>-0.98585217513044054</v>
      </c>
      <c r="J194" s="24">
        <f>'ModelParams Lw'!$B$7*D194^2+'ModelParams Lw'!$C$7*D194+'ModelParams Lw'!$D$7</f>
        <v>-7.1</v>
      </c>
      <c r="K194" s="24">
        <f>'ModelParams Lw'!$B$8*D194^2+'ModelParams Lw'!$C$8*D194+'ModelParams Lw'!$D$8</f>
        <v>46.485999999999997</v>
      </c>
      <c r="L194" s="21" t="e">
        <f t="shared" si="83"/>
        <v>#DIV/0!</v>
      </c>
      <c r="M194" s="21" t="e">
        <f t="shared" si="85"/>
        <v>#DIV/0!</v>
      </c>
      <c r="N194" s="21" t="e">
        <f t="shared" si="85"/>
        <v>#DIV/0!</v>
      </c>
      <c r="O194" s="21" t="e">
        <f t="shared" si="85"/>
        <v>#DIV/0!</v>
      </c>
      <c r="P194" s="21" t="e">
        <f t="shared" si="85"/>
        <v>#DIV/0!</v>
      </c>
      <c r="Q194" s="21" t="e">
        <f t="shared" si="85"/>
        <v>#DIV/0!</v>
      </c>
      <c r="R194" s="21" t="e">
        <f t="shared" si="85"/>
        <v>#DIV/0!</v>
      </c>
      <c r="S194" s="21" t="e">
        <f t="shared" si="85"/>
        <v>#DIV/0!</v>
      </c>
      <c r="T194" s="24" t="e">
        <f>'ModelParams Lw'!$B$3+'ModelParams Lw'!$B$4*LOG10($B194/3600/(PI()/4*($D194/1000)^2))+'ModelParams Lw'!$B$5*LOG10(2*$H194/(1.2*($B194/3600/(PI()/4*($D194/1000)^2))^2))+10*LOG10($D194/1000)+L194</f>
        <v>#DIV/0!</v>
      </c>
      <c r="U194" s="24" t="e">
        <f>'ModelParams Lw'!$B$3+'ModelParams Lw'!$B$4*LOG10($B194/3600/(PI()/4*($D194/1000)^2))+'ModelParams Lw'!$B$5*LOG10(2*$H194/(1.2*($B194/3600/(PI()/4*($D194/1000)^2))^2))+10*LOG10($D194/1000)+M194</f>
        <v>#DIV/0!</v>
      </c>
      <c r="V194" s="24" t="e">
        <f>'ModelParams Lw'!$B$3+'ModelParams Lw'!$B$4*LOG10($B194/3600/(PI()/4*($D194/1000)^2))+'ModelParams Lw'!$B$5*LOG10(2*$H194/(1.2*($B194/3600/(PI()/4*($D194/1000)^2))^2))+10*LOG10($D194/1000)+N194</f>
        <v>#DIV/0!</v>
      </c>
      <c r="W194" s="24" t="e">
        <f>'ModelParams Lw'!$B$3+'ModelParams Lw'!$B$4*LOG10($B194/3600/(PI()/4*($D194/1000)^2))+'ModelParams Lw'!$B$5*LOG10(2*$H194/(1.2*($B194/3600/(PI()/4*($D194/1000)^2))^2))+10*LOG10($D194/1000)+O194</f>
        <v>#DIV/0!</v>
      </c>
      <c r="X194" s="24" t="e">
        <f>'ModelParams Lw'!$B$3+'ModelParams Lw'!$B$4*LOG10($B194/3600/(PI()/4*($D194/1000)^2))+'ModelParams Lw'!$B$5*LOG10(2*$H194/(1.2*($B194/3600/(PI()/4*($D194/1000)^2))^2))+10*LOG10($D194/1000)+P194</f>
        <v>#DIV/0!</v>
      </c>
      <c r="Y194" s="24" t="e">
        <f>'ModelParams Lw'!$B$3+'ModelParams Lw'!$B$4*LOG10($B194/3600/(PI()/4*($D194/1000)^2))+'ModelParams Lw'!$B$5*LOG10(2*$H194/(1.2*($B194/3600/(PI()/4*($D194/1000)^2))^2))+10*LOG10($D194/1000)+Q194</f>
        <v>#DIV/0!</v>
      </c>
      <c r="Z194" s="24" t="e">
        <f>'ModelParams Lw'!$B$3+'ModelParams Lw'!$B$4*LOG10($B194/3600/(PI()/4*($D194/1000)^2))+'ModelParams Lw'!$B$5*LOG10(2*$H194/(1.2*($B194/3600/(PI()/4*($D194/1000)^2))^2))+10*LOG10($D194/1000)+R194</f>
        <v>#DIV/0!</v>
      </c>
      <c r="AA194" s="24" t="e">
        <f>'ModelParams Lw'!$B$3+'ModelParams Lw'!$B$4*LOG10($B194/3600/(PI()/4*($D194/1000)^2))+'ModelParams Lw'!$B$5*LOG10(2*$H194/(1.2*($B194/3600/(PI()/4*($D194/1000)^2))^2))+10*LOG10($D194/1000)+S194</f>
        <v>#DIV/0!</v>
      </c>
      <c r="AB194" s="24" t="e">
        <f>10*LOG10(IF(T194="",0,POWER(10,((T194+'ModelParams Lw'!$O$4)/10))) +IF(U194="",0,POWER(10,((U194+'ModelParams Lw'!$P$4)/10))) +IF(V194="",0,POWER(10,((V194+'ModelParams Lw'!$Q$4)/10))) +IF(W194="",0,POWER(10,((W194+'ModelParams Lw'!$R$4)/10))) +IF(X194="",0,POWER(10,((X194+'ModelParams Lw'!$S$4)/10))) +IF(Y194="",0,POWER(10,((Y194+'ModelParams Lw'!$T$4)/10))) +IF(Z194="",0,POWER(10,((Z194+'ModelParams Lw'!$U$4)/10)))+IF(AA194="",0,POWER(10,((AA194+'ModelParams Lw'!$V$4)/10))))</f>
        <v>#DIV/0!</v>
      </c>
      <c r="AC194" s="24" t="e">
        <f t="shared" si="71"/>
        <v>#DIV/0!</v>
      </c>
      <c r="AD194" s="24" t="e">
        <f>(T194-'ModelParams Lw'!O$10)/'ModelParams Lw'!O$11</f>
        <v>#DIV/0!</v>
      </c>
      <c r="AE194" s="24" t="e">
        <f>(U194-'ModelParams Lw'!P$10)/'ModelParams Lw'!P$11</f>
        <v>#DIV/0!</v>
      </c>
      <c r="AF194" s="24" t="e">
        <f>(V194-'ModelParams Lw'!Q$10)/'ModelParams Lw'!Q$11</f>
        <v>#DIV/0!</v>
      </c>
      <c r="AG194" s="24" t="e">
        <f>(W194-'ModelParams Lw'!R$10)/'ModelParams Lw'!R$11</f>
        <v>#DIV/0!</v>
      </c>
      <c r="AH194" s="24" t="e">
        <f>(X194-'ModelParams Lw'!S$10)/'ModelParams Lw'!S$11</f>
        <v>#DIV/0!</v>
      </c>
      <c r="AI194" s="24" t="e">
        <f>(Y194-'ModelParams Lw'!T$10)/'ModelParams Lw'!T$11</f>
        <v>#DIV/0!</v>
      </c>
      <c r="AJ194" s="24" t="e">
        <f>(Z194-'ModelParams Lw'!U$10)/'ModelParams Lw'!U$11</f>
        <v>#DIV/0!</v>
      </c>
      <c r="AK194" s="24" t="e">
        <f>(AA194-'ModelParams Lw'!V$10)/'ModelParams Lw'!V$11</f>
        <v>#DIV/0!</v>
      </c>
      <c r="AL194" s="24" t="e">
        <f t="shared" si="72"/>
        <v>#DIV/0!</v>
      </c>
      <c r="AM194" s="24" t="e">
        <f>LOOKUP($G194,SilencerParams!$E$3:$E$98,SilencerParams!K$3:K$98)</f>
        <v>#DIV/0!</v>
      </c>
      <c r="AN194" s="24" t="e">
        <f>LOOKUP($G194,SilencerParams!$E$3:$E$98,SilencerParams!L$3:L$98)</f>
        <v>#DIV/0!</v>
      </c>
      <c r="AO194" s="24" t="e">
        <f>LOOKUP($G194,SilencerParams!$E$3:$E$98,SilencerParams!M$3:M$98)</f>
        <v>#DIV/0!</v>
      </c>
      <c r="AP194" s="24" t="e">
        <f>LOOKUP($G194,SilencerParams!$E$3:$E$98,SilencerParams!N$3:N$98)</f>
        <v>#DIV/0!</v>
      </c>
      <c r="AQ194" s="24" t="e">
        <f>LOOKUP($G194,SilencerParams!$E$3:$E$98,SilencerParams!O$3:O$98)</f>
        <v>#DIV/0!</v>
      </c>
      <c r="AR194" s="24" t="e">
        <f>LOOKUP($G194,SilencerParams!$E$3:$E$98,SilencerParams!P$3:P$98)</f>
        <v>#DIV/0!</v>
      </c>
      <c r="AS194" s="24" t="e">
        <f>LOOKUP($G194,SilencerParams!$E$3:$E$98,SilencerParams!Q$3:Q$98)</f>
        <v>#DIV/0!</v>
      </c>
      <c r="AT194" s="24" t="e">
        <f>LOOKUP($G194,SilencerParams!$E$3:$E$98,SilencerParams!R$3:R$98)</f>
        <v>#DIV/0!</v>
      </c>
      <c r="AU194" s="151" t="e">
        <f>LOOKUP($G194,SilencerParams!$E$3:$E$98,SilencerParams!S$3:S$98)</f>
        <v>#DIV/0!</v>
      </c>
      <c r="AV194" s="151" t="e">
        <f>LOOKUP($G194,SilencerParams!$E$3:$E$98,SilencerParams!T$3:T$98)</f>
        <v>#DIV/0!</v>
      </c>
      <c r="AW194" s="151" t="e">
        <f>LOOKUP($G194,SilencerParams!$E$3:$E$98,SilencerParams!U$3:U$98)</f>
        <v>#DIV/0!</v>
      </c>
      <c r="AX194" s="151" t="e">
        <f>LOOKUP($G194,SilencerParams!$E$3:$E$98,SilencerParams!V$3:V$98)</f>
        <v>#DIV/0!</v>
      </c>
      <c r="AY194" s="151" t="e">
        <f>LOOKUP($G194,SilencerParams!$E$3:$E$98,SilencerParams!W$3:W$98)</f>
        <v>#DIV/0!</v>
      </c>
      <c r="AZ194" s="151" t="e">
        <f>LOOKUP($G194,SilencerParams!$E$3:$E$98,SilencerParams!X$3:X$98)</f>
        <v>#DIV/0!</v>
      </c>
      <c r="BA194" s="151" t="e">
        <f>LOOKUP($G194,SilencerParams!$E$3:$E$98,SilencerParams!Y$3:Y$98)</f>
        <v>#DIV/0!</v>
      </c>
      <c r="BB194" s="151" t="e">
        <f>LOOKUP($G194,SilencerParams!$E$3:$E$98,SilencerParams!Z$3:Z$98)</f>
        <v>#DIV/0!</v>
      </c>
      <c r="BC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S$3:S$98)</f>
        <v>#DIV/0!</v>
      </c>
      <c r="BD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T$3:T$98)</f>
        <v>#DIV/0!</v>
      </c>
      <c r="BE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U$3:U$98)</f>
        <v>#DIV/0!</v>
      </c>
      <c r="BF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V$3:V$98)</f>
        <v>#DIV/0!</v>
      </c>
      <c r="BG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W$3:W$98)</f>
        <v>#DIV/0!</v>
      </c>
      <c r="BH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X$3:X$98)</f>
        <v>#DIV/0!</v>
      </c>
      <c r="BI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Y$3:Y$98)</f>
        <v>#DIV/0!</v>
      </c>
      <c r="BJ194" s="151" t="e">
        <f>LOOKUP(IF(MROUND($AL194,2)&lt;=$AL194,CONCATENATE($D194,IF($F194&gt;=1000,$F194,CONCATENATE(0,$F194)),CONCATENATE(0,MROUND($AL194,2)+2)),CONCATENATE($D194,IF($F194&gt;=1000,$F194,CONCATENATE(0,$F194)),CONCATENATE(0,MROUND($AL194,2)-2))),SilencerParams!$E$3:$E$98,SilencerParams!Z$3:Z$98)</f>
        <v>#DIV/0!</v>
      </c>
      <c r="BK194" s="151" t="e">
        <f>IF($AL194&lt;2,LOOKUP(CONCATENATE($D194,IF($E194&gt;=1000,$E194,CONCATENATE(0,$E194)),"02"),SilencerParams!$E$3:$E$98,SilencerParams!S$3:S$98)/(LOG10(2)-LOG10(0.0001))*(LOG10($AL194)-LOG10(0.0001)),(BC194-AU194)/(LOG10(IF(MROUND($AL194,2)&lt;=$AL194,MROUND($AL194,2)+2,MROUND($AL194,2)-2))-LOG10(MROUND($AL194,2)))*(LOG10($AL194)-LOG10(MROUND($AL194,2)))+AU194)</f>
        <v>#DIV/0!</v>
      </c>
      <c r="BL194" s="151" t="e">
        <f>IF($AL194&lt;2,LOOKUP(CONCATENATE($D194,IF($E194&gt;=1000,$E194,CONCATENATE(0,$E194)),"02"),SilencerParams!$E$3:$E$98,SilencerParams!T$3:T$98)/(LOG10(2)-LOG10(0.0001))*(LOG10($AL194)-LOG10(0.0001)),(BD194-AV194)/(LOG10(IF(MROUND($AL194,2)&lt;=$AL194,MROUND($AL194,2)+2,MROUND($AL194,2)-2))-LOG10(MROUND($AL194,2)))*(LOG10($AL194)-LOG10(MROUND($AL194,2)))+AV194)</f>
        <v>#DIV/0!</v>
      </c>
      <c r="BM194" s="151" t="e">
        <f>IF($AL194&lt;2,LOOKUP(CONCATENATE($D194,IF($E194&gt;=1000,$E194,CONCATENATE(0,$E194)),"02"),SilencerParams!$E$3:$E$98,SilencerParams!U$3:U$98)/(LOG10(2)-LOG10(0.0001))*(LOG10($AL194)-LOG10(0.0001)),(BE194-AW194)/(LOG10(IF(MROUND($AL194,2)&lt;=$AL194,MROUND($AL194,2)+2,MROUND($AL194,2)-2))-LOG10(MROUND($AL194,2)))*(LOG10($AL194)-LOG10(MROUND($AL194,2)))+AW194)</f>
        <v>#DIV/0!</v>
      </c>
      <c r="BN194" s="151" t="e">
        <f>IF($AL194&lt;2,LOOKUP(CONCATENATE($D194,IF($E194&gt;=1000,$E194,CONCATENATE(0,$E194)),"02"),SilencerParams!$E$3:$E$98,SilencerParams!V$3:V$98)/(LOG10(2)-LOG10(0.0001))*(LOG10($AL194)-LOG10(0.0001)),(BF194-AX194)/(LOG10(IF(MROUND($AL194,2)&lt;=$AL194,MROUND($AL194,2)+2,MROUND($AL194,2)-2))-LOG10(MROUND($AL194,2)))*(LOG10($AL194)-LOG10(MROUND($AL194,2)))+AX194)</f>
        <v>#DIV/0!</v>
      </c>
      <c r="BO194" s="151" t="e">
        <f>IF($AL194&lt;2,LOOKUP(CONCATENATE($D194,IF($E194&gt;=1000,$E194,CONCATENATE(0,$E194)),"02"),SilencerParams!$E$3:$E$98,SilencerParams!W$3:W$98)/(LOG10(2)-LOG10(0.0001))*(LOG10($AL194)-LOG10(0.0001)),(BG194-AY194)/(LOG10(IF(MROUND($AL194,2)&lt;=$AL194,MROUND($AL194,2)+2,MROUND($AL194,2)-2))-LOG10(MROUND($AL194,2)))*(LOG10($AL194)-LOG10(MROUND($AL194,2)))+AY194)</f>
        <v>#DIV/0!</v>
      </c>
      <c r="BP194" s="151" t="e">
        <f>IF($AL194&lt;2,LOOKUP(CONCATENATE($D194,IF($E194&gt;=1000,$E194,CONCATENATE(0,$E194)),"02"),SilencerParams!$E$3:$E$98,SilencerParams!X$3:X$98)/(LOG10(2)-LOG10(0.0001))*(LOG10($AL194)-LOG10(0.0001)),(BH194-AZ194)/(LOG10(IF(MROUND($AL194,2)&lt;=$AL194,MROUND($AL194,2)+2,MROUND($AL194,2)-2))-LOG10(MROUND($AL194,2)))*(LOG10($AL194)-LOG10(MROUND($AL194,2)))+AZ194)</f>
        <v>#DIV/0!</v>
      </c>
      <c r="BQ194" s="151" t="e">
        <f>IF($AL194&lt;2,LOOKUP(CONCATENATE($D194,IF($E194&gt;=1000,$E194,CONCATENATE(0,$E194)),"02"),SilencerParams!$E$3:$E$98,SilencerParams!Y$3:Y$98)/(LOG10(2)-LOG10(0.0001))*(LOG10($AL194)-LOG10(0.0001)),(BI194-BA194)/(LOG10(IF(MROUND($AL194,2)&lt;=$AL194,MROUND($AL194,2)+2,MROUND($AL194,2)-2))-LOG10(MROUND($AL194,2)))*(LOG10($AL194)-LOG10(MROUND($AL194,2)))+BA194)</f>
        <v>#DIV/0!</v>
      </c>
      <c r="BR194" s="151" t="e">
        <f>IF($AL194&lt;2,LOOKUP(CONCATENATE($D194,IF($E194&gt;=1000,$E194,CONCATENATE(0,$E194)),"02"),SilencerParams!$E$3:$E$98,SilencerParams!Z$3:Z$98)/(LOG10(2)-LOG10(0.0001))*(LOG10($AL194)-LOG10(0.0001)),(BJ194-BB194)/(LOG10(IF(MROUND($AL194,2)&lt;=$AL194,MROUND($AL194,2)+2,MROUND($AL194,2)-2))-LOG10(MROUND($AL194,2)))*(LOG10($AL194)-LOG10(MROUND($AL194,2)))+BB194)</f>
        <v>#DIV/0!</v>
      </c>
      <c r="BS194" s="24" t="e">
        <f t="shared" si="73"/>
        <v>#DIV/0!</v>
      </c>
      <c r="BT194" s="24" t="e">
        <f t="shared" si="74"/>
        <v>#DIV/0!</v>
      </c>
      <c r="BU194" s="24" t="e">
        <f t="shared" si="75"/>
        <v>#DIV/0!</v>
      </c>
      <c r="BV194" s="24" t="e">
        <f t="shared" si="76"/>
        <v>#DIV/0!</v>
      </c>
      <c r="BW194" s="24" t="e">
        <f t="shared" si="77"/>
        <v>#DIV/0!</v>
      </c>
      <c r="BX194" s="24" t="e">
        <f t="shared" si="78"/>
        <v>#DIV/0!</v>
      </c>
      <c r="BY194" s="24" t="e">
        <f t="shared" si="79"/>
        <v>#DIV/0!</v>
      </c>
      <c r="BZ194" s="24" t="e">
        <f t="shared" si="80"/>
        <v>#DIV/0!</v>
      </c>
      <c r="CA194" s="24" t="e">
        <f>10*LOG10(IF(BS194="",0,POWER(10,((BS194+'ModelParams Lw'!$O$4)/10))) +IF(BT194="",0,POWER(10,((BT194+'ModelParams Lw'!$P$4)/10))) +IF(BU194="",0,POWER(10,((BU194+'ModelParams Lw'!$Q$4)/10))) +IF(BV194="",0,POWER(10,((BV194+'ModelParams Lw'!$R$4)/10))) +IF(BW194="",0,POWER(10,((BW194+'ModelParams Lw'!$S$4)/10))) +IF(BX194="",0,POWER(10,((BX194+'ModelParams Lw'!$T$4)/10))) +IF(BY194="",0,POWER(10,((BY194+'ModelParams Lw'!$U$4)/10)))+IF(BZ194="",0,POWER(10,((BZ194+'ModelParams Lw'!$V$4)/10))))</f>
        <v>#DIV/0!</v>
      </c>
      <c r="CB194" s="24" t="e">
        <f t="shared" si="81"/>
        <v>#DIV/0!</v>
      </c>
      <c r="CC194" s="24" t="e">
        <f>(BS194-'ModelParams Lw'!O$10)/'ModelParams Lw'!O$11</f>
        <v>#DIV/0!</v>
      </c>
      <c r="CD194" s="24" t="e">
        <f>(BT194-'ModelParams Lw'!P$10)/'ModelParams Lw'!P$11</f>
        <v>#DIV/0!</v>
      </c>
      <c r="CE194" s="24" t="e">
        <f>(BU194-'ModelParams Lw'!Q$10)/'ModelParams Lw'!Q$11</f>
        <v>#DIV/0!</v>
      </c>
      <c r="CF194" s="24" t="e">
        <f>(BV194-'ModelParams Lw'!R$10)/'ModelParams Lw'!R$11</f>
        <v>#DIV/0!</v>
      </c>
      <c r="CG194" s="24" t="e">
        <f>(BW194-'ModelParams Lw'!S$10)/'ModelParams Lw'!S$11</f>
        <v>#DIV/0!</v>
      </c>
      <c r="CH194" s="24" t="e">
        <f>(BX194-'ModelParams Lw'!T$10)/'ModelParams Lw'!T$11</f>
        <v>#DIV/0!</v>
      </c>
      <c r="CI194" s="24" t="e">
        <f>(BY194-'ModelParams Lw'!U$10)/'ModelParams Lw'!U$11</f>
        <v>#DIV/0!</v>
      </c>
      <c r="CJ194" s="24" t="e">
        <f>(BZ194-'ModelParams Lw'!V$10)/'ModelParams Lw'!V$11</f>
        <v>#DIV/0!</v>
      </c>
      <c r="CK194" s="24">
        <f>IF(Calcul!$E199="SW",'ModelParams Lw'!C$18+'ModelParams Lw'!C$19*LOG(CK$3)+'ModelParams Lw'!C$20*(PI()/4*($D194/1000)^2),IF('ModelParams Lw'!C$21+'ModelParams Lw'!C$22*LOG(CK$3)+'ModelParams Lw'!C$23*(PI()/4*($D194/1000)^2)&lt;'ModelParams Lw'!C$18+'ModelParams Lw'!C$19*LOG(CK$3)+'ModelParams Lw'!C$20*(PI()/4*($D194/1000)^2),'ModelParams Lw'!C$18+'ModelParams Lw'!C$19*LOG(CK$3)+'ModelParams Lw'!C$20*(PI()/4*($D194/1000)^2),'ModelParams Lw'!C$21+'ModelParams Lw'!C$22*LOG(CK$3)+'ModelParams Lw'!C$23*(PI()/4*($D194/1000)^2)))</f>
        <v>31.246735224896717</v>
      </c>
      <c r="CL194" s="24">
        <f>IF(Calcul!$E199="SW",'ModelParams Lw'!D$18+'ModelParams Lw'!D$19*LOG(CL$3)+'ModelParams Lw'!D$20*(PI()/4*($D194/1000)^2),IF('ModelParams Lw'!D$21+'ModelParams Lw'!D$22*LOG(CL$3)+'ModelParams Lw'!D$23*(PI()/4*($D194/1000)^2)&lt;'ModelParams Lw'!D$18+'ModelParams Lw'!D$19*LOG(CL$3)+'ModelParams Lw'!D$20*(PI()/4*($D194/1000)^2),'ModelParams Lw'!D$18+'ModelParams Lw'!D$19*LOG(CL$3)+'ModelParams Lw'!D$20*(PI()/4*($D194/1000)^2),'ModelParams Lw'!D$21+'ModelParams Lw'!D$22*LOG(CL$3)+'ModelParams Lw'!D$23*(PI()/4*($D194/1000)^2)))</f>
        <v>39.203910379364636</v>
      </c>
      <c r="CM194" s="24">
        <f>IF(Calcul!$E199="SW",'ModelParams Lw'!E$18+'ModelParams Lw'!E$19*LOG(CM$3)+'ModelParams Lw'!E$20*(PI()/4*($D194/1000)^2),IF('ModelParams Lw'!E$21+'ModelParams Lw'!E$22*LOG(CM$3)+'ModelParams Lw'!E$23*(PI()/4*($D194/1000)^2)&lt;'ModelParams Lw'!E$18+'ModelParams Lw'!E$19*LOG(CM$3)+'ModelParams Lw'!E$20*(PI()/4*($D194/1000)^2),'ModelParams Lw'!E$18+'ModelParams Lw'!E$19*LOG(CM$3)+'ModelParams Lw'!E$20*(PI()/4*($D194/1000)^2),'ModelParams Lw'!E$21+'ModelParams Lw'!E$22*LOG(CM$3)+'ModelParams Lw'!E$23*(PI()/4*($D194/1000)^2)))</f>
        <v>38.761096154158118</v>
      </c>
      <c r="CN194" s="24">
        <f>IF(Calcul!$E199="SW",'ModelParams Lw'!F$18+'ModelParams Lw'!F$19*LOG(CN$3)+'ModelParams Lw'!F$20*(PI()/4*($D194/1000)^2),IF('ModelParams Lw'!F$21+'ModelParams Lw'!F$22*LOG(CN$3)+'ModelParams Lw'!F$23*(PI()/4*($D194/1000)^2)&lt;'ModelParams Lw'!F$18+'ModelParams Lw'!F$19*LOG(CN$3)+'ModelParams Lw'!F$20*(PI()/4*($D194/1000)^2),'ModelParams Lw'!F$18+'ModelParams Lw'!F$19*LOG(CN$3)+'ModelParams Lw'!F$20*(PI()/4*($D194/1000)^2),'ModelParams Lw'!F$21+'ModelParams Lw'!F$22*LOG(CN$3)+'ModelParams Lw'!F$23*(PI()/4*($D194/1000)^2)))</f>
        <v>42.457901012674256</v>
      </c>
      <c r="CO194" s="24">
        <f>IF(Calcul!$E199="SW",'ModelParams Lw'!G$18+'ModelParams Lw'!G$19*LOG(CO$3)+'ModelParams Lw'!G$20*(PI()/4*($D194/1000)^2),IF('ModelParams Lw'!G$21+'ModelParams Lw'!G$22*LOG(CO$3)+'ModelParams Lw'!G$23*(PI()/4*($D194/1000)^2)&lt;'ModelParams Lw'!G$18+'ModelParams Lw'!G$19*LOG(CO$3)+'ModelParams Lw'!G$20*(PI()/4*($D194/1000)^2),'ModelParams Lw'!G$18+'ModelParams Lw'!G$19*LOG(CO$3)+'ModelParams Lw'!G$20*(PI()/4*($D194/1000)^2),'ModelParams Lw'!G$21+'ModelParams Lw'!G$22*LOG(CO$3)+'ModelParams Lw'!G$23*(PI()/4*($D194/1000)^2)))</f>
        <v>39.983812335865188</v>
      </c>
      <c r="CP194" s="24">
        <f>IF(Calcul!$E199="SW",'ModelParams Lw'!H$18+'ModelParams Lw'!H$19*LOG(CP$3)+'ModelParams Lw'!H$20*(PI()/4*($D194/1000)^2),IF('ModelParams Lw'!H$21+'ModelParams Lw'!H$22*LOG(CP$3)+'ModelParams Lw'!H$23*(PI()/4*($D194/1000)^2)&lt;'ModelParams Lw'!H$18+'ModelParams Lw'!H$19*LOG(CP$3)+'ModelParams Lw'!H$20*(PI()/4*($D194/1000)^2),'ModelParams Lw'!H$18+'ModelParams Lw'!H$19*LOG(CP$3)+'ModelParams Lw'!H$20*(PI()/4*($D194/1000)^2),'ModelParams Lw'!H$21+'ModelParams Lw'!H$22*LOG(CP$3)+'ModelParams Lw'!H$23*(PI()/4*($D194/1000)^2)))</f>
        <v>40.306137042572608</v>
      </c>
      <c r="CQ194" s="24">
        <f>IF(Calcul!$E199="SW",'ModelParams Lw'!I$18+'ModelParams Lw'!I$19*LOG(CQ$3)+'ModelParams Lw'!I$20*(PI()/4*($D194/1000)^2),IF('ModelParams Lw'!I$21+'ModelParams Lw'!I$22*LOG(CQ$3)+'ModelParams Lw'!I$23*(PI()/4*($D194/1000)^2)&lt;'ModelParams Lw'!I$18+'ModelParams Lw'!I$19*LOG(CQ$3)+'ModelParams Lw'!I$20*(PI()/4*($D194/1000)^2),'ModelParams Lw'!I$18+'ModelParams Lw'!I$19*LOG(CQ$3)+'ModelParams Lw'!I$20*(PI()/4*($D194/1000)^2),'ModelParams Lw'!I$21+'ModelParams Lw'!I$22*LOG(CQ$3)+'ModelParams Lw'!I$23*(PI()/4*($D194/1000)^2)))</f>
        <v>35.604370798776131</v>
      </c>
      <c r="CR194" s="24">
        <f>IF(Calcul!$E199="SW",'ModelParams Lw'!J$18+'ModelParams Lw'!J$19*LOG(CR$3)+'ModelParams Lw'!J$20*(PI()/4*($D194/1000)^2),IF('ModelParams Lw'!J$21+'ModelParams Lw'!J$22*LOG(CR$3)+'ModelParams Lw'!J$23*(PI()/4*($D194/1000)^2)&lt;'ModelParams Lw'!J$18+'ModelParams Lw'!J$19*LOG(CR$3)+'ModelParams Lw'!J$20*(PI()/4*($D194/1000)^2),'ModelParams Lw'!J$18+'ModelParams Lw'!J$19*LOG(CR$3)+'ModelParams Lw'!J$20*(PI()/4*($D194/1000)^2),'ModelParams Lw'!J$21+'ModelParams Lw'!J$22*LOG(CR$3)+'ModelParams Lw'!J$23*(PI()/4*($D194/1000)^2)))</f>
        <v>26.405199060578074</v>
      </c>
      <c r="CS194" s="24" t="e">
        <f t="shared" si="58"/>
        <v>#DIV/0!</v>
      </c>
      <c r="CT194" s="24" t="e">
        <f t="shared" si="59"/>
        <v>#DIV/0!</v>
      </c>
      <c r="CU194" s="24" t="e">
        <f t="shared" si="60"/>
        <v>#DIV/0!</v>
      </c>
      <c r="CV194" s="24" t="e">
        <f t="shared" si="61"/>
        <v>#DIV/0!</v>
      </c>
      <c r="CW194" s="24" t="e">
        <f t="shared" si="62"/>
        <v>#DIV/0!</v>
      </c>
      <c r="CX194" s="24" t="e">
        <f t="shared" si="63"/>
        <v>#DIV/0!</v>
      </c>
      <c r="CY194" s="24" t="e">
        <f t="shared" si="64"/>
        <v>#DIV/0!</v>
      </c>
      <c r="CZ194" s="24" t="e">
        <f t="shared" si="65"/>
        <v>#DIV/0!</v>
      </c>
      <c r="DA194" s="24" t="e">
        <f>10*LOG10(IF(CS194="",0,POWER(10,((CS194+'ModelParams Lw'!$O$4)/10))) +IF(CT194="",0,POWER(10,((CT194+'ModelParams Lw'!$P$4)/10))) +IF(CU194="",0,POWER(10,((CU194+'ModelParams Lw'!$Q$4)/10))) +IF(CV194="",0,POWER(10,((CV194+'ModelParams Lw'!$R$4)/10))) +IF(CW194="",0,POWER(10,((CW194+'ModelParams Lw'!$S$4)/10))) +IF(CX194="",0,POWER(10,((CX194+'ModelParams Lw'!$T$4)/10))) +IF(CY194="",0,POWER(10,((CY194+'ModelParams Lw'!$U$4)/10)))+IF(CZ194="",0,POWER(10,((CZ194+'ModelParams Lw'!$V$4)/10))))</f>
        <v>#DIV/0!</v>
      </c>
      <c r="DB194" s="24" t="e">
        <f t="shared" si="82"/>
        <v>#DIV/0!</v>
      </c>
      <c r="DC194" s="24" t="e">
        <f>(CS194-'ModelParams Lw'!$O$10)/'ModelParams Lw'!$O$11</f>
        <v>#DIV/0!</v>
      </c>
      <c r="DD194" s="24" t="e">
        <f>(CT194-'ModelParams Lw'!$P$10)/'ModelParams Lw'!$P$11</f>
        <v>#DIV/0!</v>
      </c>
      <c r="DE194" s="24" t="e">
        <f>(CU194-'ModelParams Lw'!$Q$10)/'ModelParams Lw'!$Q$11</f>
        <v>#DIV/0!</v>
      </c>
      <c r="DF194" s="24" t="e">
        <f>(CV194-'ModelParams Lw'!$R$10)/'ModelParams Lw'!$R$11</f>
        <v>#DIV/0!</v>
      </c>
      <c r="DG194" s="24" t="e">
        <f>(CW194-'ModelParams Lw'!$S$10)/'ModelParams Lw'!$S$11</f>
        <v>#DIV/0!</v>
      </c>
      <c r="DH194" s="24" t="e">
        <f>(CX194-'ModelParams Lw'!$T$10)/'ModelParams Lw'!$T$11</f>
        <v>#DIV/0!</v>
      </c>
      <c r="DI194" s="24" t="e">
        <f>(CY194-'ModelParams Lw'!$U$10)/'ModelParams Lw'!$U$11</f>
        <v>#DIV/0!</v>
      </c>
      <c r="DJ194" s="24" t="e">
        <f>(CZ194-'ModelParams Lw'!$V$10)/'ModelParams Lw'!$V$11</f>
        <v>#DIV/0!</v>
      </c>
    </row>
    <row r="195" spans="1:114">
      <c r="A195" s="12">
        <f>Calcul!B197</f>
        <v>0</v>
      </c>
      <c r="B195" s="12">
        <f t="shared" si="66"/>
        <v>0</v>
      </c>
      <c r="C195" s="12">
        <f>Calcul!C197</f>
        <v>0</v>
      </c>
      <c r="D195" s="12">
        <f>Calcul!D200</f>
        <v>0</v>
      </c>
      <c r="E195" s="12">
        <f t="shared" si="67"/>
        <v>400</v>
      </c>
      <c r="F195" s="12">
        <f t="shared" si="68"/>
        <v>900</v>
      </c>
      <c r="G195" s="12" t="e">
        <f t="shared" si="69"/>
        <v>#DIV/0!</v>
      </c>
      <c r="H195" s="24" t="e">
        <f t="shared" si="70"/>
        <v>#DIV/0!</v>
      </c>
      <c r="I195" s="24">
        <f>'ModelParams Lw'!$B$6*EXP('ModelParams Lw'!$C$6*D195)</f>
        <v>-0.98585217513044054</v>
      </c>
      <c r="J195" s="24">
        <f>'ModelParams Lw'!$B$7*D195^2+'ModelParams Lw'!$C$7*D195+'ModelParams Lw'!$D$7</f>
        <v>-7.1</v>
      </c>
      <c r="K195" s="24">
        <f>'ModelParams Lw'!$B$8*D195^2+'ModelParams Lw'!$C$8*D195+'ModelParams Lw'!$D$8</f>
        <v>46.485999999999997</v>
      </c>
      <c r="L195" s="21" t="e">
        <f t="shared" si="83"/>
        <v>#DIV/0!</v>
      </c>
      <c r="M195" s="21" t="e">
        <f t="shared" si="85"/>
        <v>#DIV/0!</v>
      </c>
      <c r="N195" s="21" t="e">
        <f t="shared" si="85"/>
        <v>#DIV/0!</v>
      </c>
      <c r="O195" s="21" t="e">
        <f t="shared" si="85"/>
        <v>#DIV/0!</v>
      </c>
      <c r="P195" s="21" t="e">
        <f t="shared" si="85"/>
        <v>#DIV/0!</v>
      </c>
      <c r="Q195" s="21" t="e">
        <f t="shared" si="85"/>
        <v>#DIV/0!</v>
      </c>
      <c r="R195" s="21" t="e">
        <f t="shared" si="85"/>
        <v>#DIV/0!</v>
      </c>
      <c r="S195" s="21" t="e">
        <f t="shared" si="85"/>
        <v>#DIV/0!</v>
      </c>
      <c r="T195" s="24" t="e">
        <f>'ModelParams Lw'!$B$3+'ModelParams Lw'!$B$4*LOG10($B195/3600/(PI()/4*($D195/1000)^2))+'ModelParams Lw'!$B$5*LOG10(2*$H195/(1.2*($B195/3600/(PI()/4*($D195/1000)^2))^2))+10*LOG10($D195/1000)+L195</f>
        <v>#DIV/0!</v>
      </c>
      <c r="U195" s="24" t="e">
        <f>'ModelParams Lw'!$B$3+'ModelParams Lw'!$B$4*LOG10($B195/3600/(PI()/4*($D195/1000)^2))+'ModelParams Lw'!$B$5*LOG10(2*$H195/(1.2*($B195/3600/(PI()/4*($D195/1000)^2))^2))+10*LOG10($D195/1000)+M195</f>
        <v>#DIV/0!</v>
      </c>
      <c r="V195" s="24" t="e">
        <f>'ModelParams Lw'!$B$3+'ModelParams Lw'!$B$4*LOG10($B195/3600/(PI()/4*($D195/1000)^2))+'ModelParams Lw'!$B$5*LOG10(2*$H195/(1.2*($B195/3600/(PI()/4*($D195/1000)^2))^2))+10*LOG10($D195/1000)+N195</f>
        <v>#DIV/0!</v>
      </c>
      <c r="W195" s="24" t="e">
        <f>'ModelParams Lw'!$B$3+'ModelParams Lw'!$B$4*LOG10($B195/3600/(PI()/4*($D195/1000)^2))+'ModelParams Lw'!$B$5*LOG10(2*$H195/(1.2*($B195/3600/(PI()/4*($D195/1000)^2))^2))+10*LOG10($D195/1000)+O195</f>
        <v>#DIV/0!</v>
      </c>
      <c r="X195" s="24" t="e">
        <f>'ModelParams Lw'!$B$3+'ModelParams Lw'!$B$4*LOG10($B195/3600/(PI()/4*($D195/1000)^2))+'ModelParams Lw'!$B$5*LOG10(2*$H195/(1.2*($B195/3600/(PI()/4*($D195/1000)^2))^2))+10*LOG10($D195/1000)+P195</f>
        <v>#DIV/0!</v>
      </c>
      <c r="Y195" s="24" t="e">
        <f>'ModelParams Lw'!$B$3+'ModelParams Lw'!$B$4*LOG10($B195/3600/(PI()/4*($D195/1000)^2))+'ModelParams Lw'!$B$5*LOG10(2*$H195/(1.2*($B195/3600/(PI()/4*($D195/1000)^2))^2))+10*LOG10($D195/1000)+Q195</f>
        <v>#DIV/0!</v>
      </c>
      <c r="Z195" s="24" t="e">
        <f>'ModelParams Lw'!$B$3+'ModelParams Lw'!$B$4*LOG10($B195/3600/(PI()/4*($D195/1000)^2))+'ModelParams Lw'!$B$5*LOG10(2*$H195/(1.2*($B195/3600/(PI()/4*($D195/1000)^2))^2))+10*LOG10($D195/1000)+R195</f>
        <v>#DIV/0!</v>
      </c>
      <c r="AA195" s="24" t="e">
        <f>'ModelParams Lw'!$B$3+'ModelParams Lw'!$B$4*LOG10($B195/3600/(PI()/4*($D195/1000)^2))+'ModelParams Lw'!$B$5*LOG10(2*$H195/(1.2*($B195/3600/(PI()/4*($D195/1000)^2))^2))+10*LOG10($D195/1000)+S195</f>
        <v>#DIV/0!</v>
      </c>
      <c r="AB195" s="24" t="e">
        <f>10*LOG10(IF(T195="",0,POWER(10,((T195+'ModelParams Lw'!$O$4)/10))) +IF(U195="",0,POWER(10,((U195+'ModelParams Lw'!$P$4)/10))) +IF(V195="",0,POWER(10,((V195+'ModelParams Lw'!$Q$4)/10))) +IF(W195="",0,POWER(10,((W195+'ModelParams Lw'!$R$4)/10))) +IF(X195="",0,POWER(10,((X195+'ModelParams Lw'!$S$4)/10))) +IF(Y195="",0,POWER(10,((Y195+'ModelParams Lw'!$T$4)/10))) +IF(Z195="",0,POWER(10,((Z195+'ModelParams Lw'!$U$4)/10)))+IF(AA195="",0,POWER(10,((AA195+'ModelParams Lw'!$V$4)/10))))</f>
        <v>#DIV/0!</v>
      </c>
      <c r="AC195" s="24" t="e">
        <f t="shared" si="71"/>
        <v>#DIV/0!</v>
      </c>
      <c r="AD195" s="24" t="e">
        <f>(T195-'ModelParams Lw'!O$10)/'ModelParams Lw'!O$11</f>
        <v>#DIV/0!</v>
      </c>
      <c r="AE195" s="24" t="e">
        <f>(U195-'ModelParams Lw'!P$10)/'ModelParams Lw'!P$11</f>
        <v>#DIV/0!</v>
      </c>
      <c r="AF195" s="24" t="e">
        <f>(V195-'ModelParams Lw'!Q$10)/'ModelParams Lw'!Q$11</f>
        <v>#DIV/0!</v>
      </c>
      <c r="AG195" s="24" t="e">
        <f>(W195-'ModelParams Lw'!R$10)/'ModelParams Lw'!R$11</f>
        <v>#DIV/0!</v>
      </c>
      <c r="AH195" s="24" t="e">
        <f>(X195-'ModelParams Lw'!S$10)/'ModelParams Lw'!S$11</f>
        <v>#DIV/0!</v>
      </c>
      <c r="AI195" s="24" t="e">
        <f>(Y195-'ModelParams Lw'!T$10)/'ModelParams Lw'!T$11</f>
        <v>#DIV/0!</v>
      </c>
      <c r="AJ195" s="24" t="e">
        <f>(Z195-'ModelParams Lw'!U$10)/'ModelParams Lw'!U$11</f>
        <v>#DIV/0!</v>
      </c>
      <c r="AK195" s="24" t="e">
        <f>(AA195-'ModelParams Lw'!V$10)/'ModelParams Lw'!V$11</f>
        <v>#DIV/0!</v>
      </c>
      <c r="AL195" s="24" t="e">
        <f t="shared" si="72"/>
        <v>#DIV/0!</v>
      </c>
      <c r="AM195" s="24" t="e">
        <f>LOOKUP($G195,SilencerParams!$E$3:$E$98,SilencerParams!K$3:K$98)</f>
        <v>#DIV/0!</v>
      </c>
      <c r="AN195" s="24" t="e">
        <f>LOOKUP($G195,SilencerParams!$E$3:$E$98,SilencerParams!L$3:L$98)</f>
        <v>#DIV/0!</v>
      </c>
      <c r="AO195" s="24" t="e">
        <f>LOOKUP($G195,SilencerParams!$E$3:$E$98,SilencerParams!M$3:M$98)</f>
        <v>#DIV/0!</v>
      </c>
      <c r="AP195" s="24" t="e">
        <f>LOOKUP($G195,SilencerParams!$E$3:$E$98,SilencerParams!N$3:N$98)</f>
        <v>#DIV/0!</v>
      </c>
      <c r="AQ195" s="24" t="e">
        <f>LOOKUP($G195,SilencerParams!$E$3:$E$98,SilencerParams!O$3:O$98)</f>
        <v>#DIV/0!</v>
      </c>
      <c r="AR195" s="24" t="e">
        <f>LOOKUP($G195,SilencerParams!$E$3:$E$98,SilencerParams!P$3:P$98)</f>
        <v>#DIV/0!</v>
      </c>
      <c r="AS195" s="24" t="e">
        <f>LOOKUP($G195,SilencerParams!$E$3:$E$98,SilencerParams!Q$3:Q$98)</f>
        <v>#DIV/0!</v>
      </c>
      <c r="AT195" s="24" t="e">
        <f>LOOKUP($G195,SilencerParams!$E$3:$E$98,SilencerParams!R$3:R$98)</f>
        <v>#DIV/0!</v>
      </c>
      <c r="AU195" s="151" t="e">
        <f>LOOKUP($G195,SilencerParams!$E$3:$E$98,SilencerParams!S$3:S$98)</f>
        <v>#DIV/0!</v>
      </c>
      <c r="AV195" s="151" t="e">
        <f>LOOKUP($G195,SilencerParams!$E$3:$E$98,SilencerParams!T$3:T$98)</f>
        <v>#DIV/0!</v>
      </c>
      <c r="AW195" s="151" t="e">
        <f>LOOKUP($G195,SilencerParams!$E$3:$E$98,SilencerParams!U$3:U$98)</f>
        <v>#DIV/0!</v>
      </c>
      <c r="AX195" s="151" t="e">
        <f>LOOKUP($G195,SilencerParams!$E$3:$E$98,SilencerParams!V$3:V$98)</f>
        <v>#DIV/0!</v>
      </c>
      <c r="AY195" s="151" t="e">
        <f>LOOKUP($G195,SilencerParams!$E$3:$E$98,SilencerParams!W$3:W$98)</f>
        <v>#DIV/0!</v>
      </c>
      <c r="AZ195" s="151" t="e">
        <f>LOOKUP($G195,SilencerParams!$E$3:$E$98,SilencerParams!X$3:X$98)</f>
        <v>#DIV/0!</v>
      </c>
      <c r="BA195" s="151" t="e">
        <f>LOOKUP($G195,SilencerParams!$E$3:$E$98,SilencerParams!Y$3:Y$98)</f>
        <v>#DIV/0!</v>
      </c>
      <c r="BB195" s="151" t="e">
        <f>LOOKUP($G195,SilencerParams!$E$3:$E$98,SilencerParams!Z$3:Z$98)</f>
        <v>#DIV/0!</v>
      </c>
      <c r="BC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S$3:S$98)</f>
        <v>#DIV/0!</v>
      </c>
      <c r="BD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T$3:T$98)</f>
        <v>#DIV/0!</v>
      </c>
      <c r="BE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U$3:U$98)</f>
        <v>#DIV/0!</v>
      </c>
      <c r="BF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V$3:V$98)</f>
        <v>#DIV/0!</v>
      </c>
      <c r="BG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W$3:W$98)</f>
        <v>#DIV/0!</v>
      </c>
      <c r="BH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X$3:X$98)</f>
        <v>#DIV/0!</v>
      </c>
      <c r="BI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Y$3:Y$98)</f>
        <v>#DIV/0!</v>
      </c>
      <c r="BJ195" s="151" t="e">
        <f>LOOKUP(IF(MROUND($AL195,2)&lt;=$AL195,CONCATENATE($D195,IF($F195&gt;=1000,$F195,CONCATENATE(0,$F195)),CONCATENATE(0,MROUND($AL195,2)+2)),CONCATENATE($D195,IF($F195&gt;=1000,$F195,CONCATENATE(0,$F195)),CONCATENATE(0,MROUND($AL195,2)-2))),SilencerParams!$E$3:$E$98,SilencerParams!Z$3:Z$98)</f>
        <v>#DIV/0!</v>
      </c>
      <c r="BK195" s="151" t="e">
        <f>IF($AL195&lt;2,LOOKUP(CONCATENATE($D195,IF($E195&gt;=1000,$E195,CONCATENATE(0,$E195)),"02"),SilencerParams!$E$3:$E$98,SilencerParams!S$3:S$98)/(LOG10(2)-LOG10(0.0001))*(LOG10($AL195)-LOG10(0.0001)),(BC195-AU195)/(LOG10(IF(MROUND($AL195,2)&lt;=$AL195,MROUND($AL195,2)+2,MROUND($AL195,2)-2))-LOG10(MROUND($AL195,2)))*(LOG10($AL195)-LOG10(MROUND($AL195,2)))+AU195)</f>
        <v>#DIV/0!</v>
      </c>
      <c r="BL195" s="151" t="e">
        <f>IF($AL195&lt;2,LOOKUP(CONCATENATE($D195,IF($E195&gt;=1000,$E195,CONCATENATE(0,$E195)),"02"),SilencerParams!$E$3:$E$98,SilencerParams!T$3:T$98)/(LOG10(2)-LOG10(0.0001))*(LOG10($AL195)-LOG10(0.0001)),(BD195-AV195)/(LOG10(IF(MROUND($AL195,2)&lt;=$AL195,MROUND($AL195,2)+2,MROUND($AL195,2)-2))-LOG10(MROUND($AL195,2)))*(LOG10($AL195)-LOG10(MROUND($AL195,2)))+AV195)</f>
        <v>#DIV/0!</v>
      </c>
      <c r="BM195" s="151" t="e">
        <f>IF($AL195&lt;2,LOOKUP(CONCATENATE($D195,IF($E195&gt;=1000,$E195,CONCATENATE(0,$E195)),"02"),SilencerParams!$E$3:$E$98,SilencerParams!U$3:U$98)/(LOG10(2)-LOG10(0.0001))*(LOG10($AL195)-LOG10(0.0001)),(BE195-AW195)/(LOG10(IF(MROUND($AL195,2)&lt;=$AL195,MROUND($AL195,2)+2,MROUND($AL195,2)-2))-LOG10(MROUND($AL195,2)))*(LOG10($AL195)-LOG10(MROUND($AL195,2)))+AW195)</f>
        <v>#DIV/0!</v>
      </c>
      <c r="BN195" s="151" t="e">
        <f>IF($AL195&lt;2,LOOKUP(CONCATENATE($D195,IF($E195&gt;=1000,$E195,CONCATENATE(0,$E195)),"02"),SilencerParams!$E$3:$E$98,SilencerParams!V$3:V$98)/(LOG10(2)-LOG10(0.0001))*(LOG10($AL195)-LOG10(0.0001)),(BF195-AX195)/(LOG10(IF(MROUND($AL195,2)&lt;=$AL195,MROUND($AL195,2)+2,MROUND($AL195,2)-2))-LOG10(MROUND($AL195,2)))*(LOG10($AL195)-LOG10(MROUND($AL195,2)))+AX195)</f>
        <v>#DIV/0!</v>
      </c>
      <c r="BO195" s="151" t="e">
        <f>IF($AL195&lt;2,LOOKUP(CONCATENATE($D195,IF($E195&gt;=1000,$E195,CONCATENATE(0,$E195)),"02"),SilencerParams!$E$3:$E$98,SilencerParams!W$3:W$98)/(LOG10(2)-LOG10(0.0001))*(LOG10($AL195)-LOG10(0.0001)),(BG195-AY195)/(LOG10(IF(MROUND($AL195,2)&lt;=$AL195,MROUND($AL195,2)+2,MROUND($AL195,2)-2))-LOG10(MROUND($AL195,2)))*(LOG10($AL195)-LOG10(MROUND($AL195,2)))+AY195)</f>
        <v>#DIV/0!</v>
      </c>
      <c r="BP195" s="151" t="e">
        <f>IF($AL195&lt;2,LOOKUP(CONCATENATE($D195,IF($E195&gt;=1000,$E195,CONCATENATE(0,$E195)),"02"),SilencerParams!$E$3:$E$98,SilencerParams!X$3:X$98)/(LOG10(2)-LOG10(0.0001))*(LOG10($AL195)-LOG10(0.0001)),(BH195-AZ195)/(LOG10(IF(MROUND($AL195,2)&lt;=$AL195,MROUND($AL195,2)+2,MROUND($AL195,2)-2))-LOG10(MROUND($AL195,2)))*(LOG10($AL195)-LOG10(MROUND($AL195,2)))+AZ195)</f>
        <v>#DIV/0!</v>
      </c>
      <c r="BQ195" s="151" t="e">
        <f>IF($AL195&lt;2,LOOKUP(CONCATENATE($D195,IF($E195&gt;=1000,$E195,CONCATENATE(0,$E195)),"02"),SilencerParams!$E$3:$E$98,SilencerParams!Y$3:Y$98)/(LOG10(2)-LOG10(0.0001))*(LOG10($AL195)-LOG10(0.0001)),(BI195-BA195)/(LOG10(IF(MROUND($AL195,2)&lt;=$AL195,MROUND($AL195,2)+2,MROUND($AL195,2)-2))-LOG10(MROUND($AL195,2)))*(LOG10($AL195)-LOG10(MROUND($AL195,2)))+BA195)</f>
        <v>#DIV/0!</v>
      </c>
      <c r="BR195" s="151" t="e">
        <f>IF($AL195&lt;2,LOOKUP(CONCATENATE($D195,IF($E195&gt;=1000,$E195,CONCATENATE(0,$E195)),"02"),SilencerParams!$E$3:$E$98,SilencerParams!Z$3:Z$98)/(LOG10(2)-LOG10(0.0001))*(LOG10($AL195)-LOG10(0.0001)),(BJ195-BB195)/(LOG10(IF(MROUND($AL195,2)&lt;=$AL195,MROUND($AL195,2)+2,MROUND($AL195,2)-2))-LOG10(MROUND($AL195,2)))*(LOG10($AL195)-LOG10(MROUND($AL195,2)))+BB195)</f>
        <v>#DIV/0!</v>
      </c>
      <c r="BS195" s="24" t="e">
        <f t="shared" si="73"/>
        <v>#DIV/0!</v>
      </c>
      <c r="BT195" s="24" t="e">
        <f t="shared" si="74"/>
        <v>#DIV/0!</v>
      </c>
      <c r="BU195" s="24" t="e">
        <f t="shared" si="75"/>
        <v>#DIV/0!</v>
      </c>
      <c r="BV195" s="24" t="e">
        <f t="shared" si="76"/>
        <v>#DIV/0!</v>
      </c>
      <c r="BW195" s="24" t="e">
        <f t="shared" si="77"/>
        <v>#DIV/0!</v>
      </c>
      <c r="BX195" s="24" t="e">
        <f t="shared" si="78"/>
        <v>#DIV/0!</v>
      </c>
      <c r="BY195" s="24" t="e">
        <f t="shared" si="79"/>
        <v>#DIV/0!</v>
      </c>
      <c r="BZ195" s="24" t="e">
        <f t="shared" si="80"/>
        <v>#DIV/0!</v>
      </c>
      <c r="CA195" s="24" t="e">
        <f>10*LOG10(IF(BS195="",0,POWER(10,((BS195+'ModelParams Lw'!$O$4)/10))) +IF(BT195="",0,POWER(10,((BT195+'ModelParams Lw'!$P$4)/10))) +IF(BU195="",0,POWER(10,((BU195+'ModelParams Lw'!$Q$4)/10))) +IF(BV195="",0,POWER(10,((BV195+'ModelParams Lw'!$R$4)/10))) +IF(BW195="",0,POWER(10,((BW195+'ModelParams Lw'!$S$4)/10))) +IF(BX195="",0,POWER(10,((BX195+'ModelParams Lw'!$T$4)/10))) +IF(BY195="",0,POWER(10,((BY195+'ModelParams Lw'!$U$4)/10)))+IF(BZ195="",0,POWER(10,((BZ195+'ModelParams Lw'!$V$4)/10))))</f>
        <v>#DIV/0!</v>
      </c>
      <c r="CB195" s="24" t="e">
        <f t="shared" si="81"/>
        <v>#DIV/0!</v>
      </c>
      <c r="CC195" s="24" t="e">
        <f>(BS195-'ModelParams Lw'!O$10)/'ModelParams Lw'!O$11</f>
        <v>#DIV/0!</v>
      </c>
      <c r="CD195" s="24" t="e">
        <f>(BT195-'ModelParams Lw'!P$10)/'ModelParams Lw'!P$11</f>
        <v>#DIV/0!</v>
      </c>
      <c r="CE195" s="24" t="e">
        <f>(BU195-'ModelParams Lw'!Q$10)/'ModelParams Lw'!Q$11</f>
        <v>#DIV/0!</v>
      </c>
      <c r="CF195" s="24" t="e">
        <f>(BV195-'ModelParams Lw'!R$10)/'ModelParams Lw'!R$11</f>
        <v>#DIV/0!</v>
      </c>
      <c r="CG195" s="24" t="e">
        <f>(BW195-'ModelParams Lw'!S$10)/'ModelParams Lw'!S$11</f>
        <v>#DIV/0!</v>
      </c>
      <c r="CH195" s="24" t="e">
        <f>(BX195-'ModelParams Lw'!T$10)/'ModelParams Lw'!T$11</f>
        <v>#DIV/0!</v>
      </c>
      <c r="CI195" s="24" t="e">
        <f>(BY195-'ModelParams Lw'!U$10)/'ModelParams Lw'!U$11</f>
        <v>#DIV/0!</v>
      </c>
      <c r="CJ195" s="24" t="e">
        <f>(BZ195-'ModelParams Lw'!V$10)/'ModelParams Lw'!V$11</f>
        <v>#DIV/0!</v>
      </c>
      <c r="CK195" s="24">
        <f>IF(Calcul!$E200="SW",'ModelParams Lw'!C$18+'ModelParams Lw'!C$19*LOG(CK$3)+'ModelParams Lw'!C$20*(PI()/4*($D195/1000)^2),IF('ModelParams Lw'!C$21+'ModelParams Lw'!C$22*LOG(CK$3)+'ModelParams Lw'!C$23*(PI()/4*($D195/1000)^2)&lt;'ModelParams Lw'!C$18+'ModelParams Lw'!C$19*LOG(CK$3)+'ModelParams Lw'!C$20*(PI()/4*($D195/1000)^2),'ModelParams Lw'!C$18+'ModelParams Lw'!C$19*LOG(CK$3)+'ModelParams Lw'!C$20*(PI()/4*($D195/1000)^2),'ModelParams Lw'!C$21+'ModelParams Lw'!C$22*LOG(CK$3)+'ModelParams Lw'!C$23*(PI()/4*($D195/1000)^2)))</f>
        <v>31.246735224896717</v>
      </c>
      <c r="CL195" s="24">
        <f>IF(Calcul!$E200="SW",'ModelParams Lw'!D$18+'ModelParams Lw'!D$19*LOG(CL$3)+'ModelParams Lw'!D$20*(PI()/4*($D195/1000)^2),IF('ModelParams Lw'!D$21+'ModelParams Lw'!D$22*LOG(CL$3)+'ModelParams Lw'!D$23*(PI()/4*($D195/1000)^2)&lt;'ModelParams Lw'!D$18+'ModelParams Lw'!D$19*LOG(CL$3)+'ModelParams Lw'!D$20*(PI()/4*($D195/1000)^2),'ModelParams Lw'!D$18+'ModelParams Lw'!D$19*LOG(CL$3)+'ModelParams Lw'!D$20*(PI()/4*($D195/1000)^2),'ModelParams Lw'!D$21+'ModelParams Lw'!D$22*LOG(CL$3)+'ModelParams Lw'!D$23*(PI()/4*($D195/1000)^2)))</f>
        <v>39.203910379364636</v>
      </c>
      <c r="CM195" s="24">
        <f>IF(Calcul!$E200="SW",'ModelParams Lw'!E$18+'ModelParams Lw'!E$19*LOG(CM$3)+'ModelParams Lw'!E$20*(PI()/4*($D195/1000)^2),IF('ModelParams Lw'!E$21+'ModelParams Lw'!E$22*LOG(CM$3)+'ModelParams Lw'!E$23*(PI()/4*($D195/1000)^2)&lt;'ModelParams Lw'!E$18+'ModelParams Lw'!E$19*LOG(CM$3)+'ModelParams Lw'!E$20*(PI()/4*($D195/1000)^2),'ModelParams Lw'!E$18+'ModelParams Lw'!E$19*LOG(CM$3)+'ModelParams Lw'!E$20*(PI()/4*($D195/1000)^2),'ModelParams Lw'!E$21+'ModelParams Lw'!E$22*LOG(CM$3)+'ModelParams Lw'!E$23*(PI()/4*($D195/1000)^2)))</f>
        <v>38.761096154158118</v>
      </c>
      <c r="CN195" s="24">
        <f>IF(Calcul!$E200="SW",'ModelParams Lw'!F$18+'ModelParams Lw'!F$19*LOG(CN$3)+'ModelParams Lw'!F$20*(PI()/4*($D195/1000)^2),IF('ModelParams Lw'!F$21+'ModelParams Lw'!F$22*LOG(CN$3)+'ModelParams Lw'!F$23*(PI()/4*($D195/1000)^2)&lt;'ModelParams Lw'!F$18+'ModelParams Lw'!F$19*LOG(CN$3)+'ModelParams Lw'!F$20*(PI()/4*($D195/1000)^2),'ModelParams Lw'!F$18+'ModelParams Lw'!F$19*LOG(CN$3)+'ModelParams Lw'!F$20*(PI()/4*($D195/1000)^2),'ModelParams Lw'!F$21+'ModelParams Lw'!F$22*LOG(CN$3)+'ModelParams Lw'!F$23*(PI()/4*($D195/1000)^2)))</f>
        <v>42.457901012674256</v>
      </c>
      <c r="CO195" s="24">
        <f>IF(Calcul!$E200="SW",'ModelParams Lw'!G$18+'ModelParams Lw'!G$19*LOG(CO$3)+'ModelParams Lw'!G$20*(PI()/4*($D195/1000)^2),IF('ModelParams Lw'!G$21+'ModelParams Lw'!G$22*LOG(CO$3)+'ModelParams Lw'!G$23*(PI()/4*($D195/1000)^2)&lt;'ModelParams Lw'!G$18+'ModelParams Lw'!G$19*LOG(CO$3)+'ModelParams Lw'!G$20*(PI()/4*($D195/1000)^2),'ModelParams Lw'!G$18+'ModelParams Lw'!G$19*LOG(CO$3)+'ModelParams Lw'!G$20*(PI()/4*($D195/1000)^2),'ModelParams Lw'!G$21+'ModelParams Lw'!G$22*LOG(CO$3)+'ModelParams Lw'!G$23*(PI()/4*($D195/1000)^2)))</f>
        <v>39.983812335865188</v>
      </c>
      <c r="CP195" s="24">
        <f>IF(Calcul!$E200="SW",'ModelParams Lw'!H$18+'ModelParams Lw'!H$19*LOG(CP$3)+'ModelParams Lw'!H$20*(PI()/4*($D195/1000)^2),IF('ModelParams Lw'!H$21+'ModelParams Lw'!H$22*LOG(CP$3)+'ModelParams Lw'!H$23*(PI()/4*($D195/1000)^2)&lt;'ModelParams Lw'!H$18+'ModelParams Lw'!H$19*LOG(CP$3)+'ModelParams Lw'!H$20*(PI()/4*($D195/1000)^2),'ModelParams Lw'!H$18+'ModelParams Lw'!H$19*LOG(CP$3)+'ModelParams Lw'!H$20*(PI()/4*($D195/1000)^2),'ModelParams Lw'!H$21+'ModelParams Lw'!H$22*LOG(CP$3)+'ModelParams Lw'!H$23*(PI()/4*($D195/1000)^2)))</f>
        <v>40.306137042572608</v>
      </c>
      <c r="CQ195" s="24">
        <f>IF(Calcul!$E200="SW",'ModelParams Lw'!I$18+'ModelParams Lw'!I$19*LOG(CQ$3)+'ModelParams Lw'!I$20*(PI()/4*($D195/1000)^2),IF('ModelParams Lw'!I$21+'ModelParams Lw'!I$22*LOG(CQ$3)+'ModelParams Lw'!I$23*(PI()/4*($D195/1000)^2)&lt;'ModelParams Lw'!I$18+'ModelParams Lw'!I$19*LOG(CQ$3)+'ModelParams Lw'!I$20*(PI()/4*($D195/1000)^2),'ModelParams Lw'!I$18+'ModelParams Lw'!I$19*LOG(CQ$3)+'ModelParams Lw'!I$20*(PI()/4*($D195/1000)^2),'ModelParams Lw'!I$21+'ModelParams Lw'!I$22*LOG(CQ$3)+'ModelParams Lw'!I$23*(PI()/4*($D195/1000)^2)))</f>
        <v>35.604370798776131</v>
      </c>
      <c r="CR195" s="24">
        <f>IF(Calcul!$E200="SW",'ModelParams Lw'!J$18+'ModelParams Lw'!J$19*LOG(CR$3)+'ModelParams Lw'!J$20*(PI()/4*($D195/1000)^2),IF('ModelParams Lw'!J$21+'ModelParams Lw'!J$22*LOG(CR$3)+'ModelParams Lw'!J$23*(PI()/4*($D195/1000)^2)&lt;'ModelParams Lw'!J$18+'ModelParams Lw'!J$19*LOG(CR$3)+'ModelParams Lw'!J$20*(PI()/4*($D195/1000)^2),'ModelParams Lw'!J$18+'ModelParams Lw'!J$19*LOG(CR$3)+'ModelParams Lw'!J$20*(PI()/4*($D195/1000)^2),'ModelParams Lw'!J$21+'ModelParams Lw'!J$22*LOG(CR$3)+'ModelParams Lw'!J$23*(PI()/4*($D195/1000)^2)))</f>
        <v>26.405199060578074</v>
      </c>
      <c r="CS195" s="24" t="e">
        <f t="shared" si="58"/>
        <v>#DIV/0!</v>
      </c>
      <c r="CT195" s="24" t="e">
        <f t="shared" si="59"/>
        <v>#DIV/0!</v>
      </c>
      <c r="CU195" s="24" t="e">
        <f t="shared" si="60"/>
        <v>#DIV/0!</v>
      </c>
      <c r="CV195" s="24" t="e">
        <f t="shared" si="61"/>
        <v>#DIV/0!</v>
      </c>
      <c r="CW195" s="24" t="e">
        <f t="shared" si="62"/>
        <v>#DIV/0!</v>
      </c>
      <c r="CX195" s="24" t="e">
        <f t="shared" si="63"/>
        <v>#DIV/0!</v>
      </c>
      <c r="CY195" s="24" t="e">
        <f t="shared" si="64"/>
        <v>#DIV/0!</v>
      </c>
      <c r="CZ195" s="24" t="e">
        <f t="shared" si="65"/>
        <v>#DIV/0!</v>
      </c>
      <c r="DA195" s="24" t="e">
        <f>10*LOG10(IF(CS195="",0,POWER(10,((CS195+'ModelParams Lw'!$O$4)/10))) +IF(CT195="",0,POWER(10,((CT195+'ModelParams Lw'!$P$4)/10))) +IF(CU195="",0,POWER(10,((CU195+'ModelParams Lw'!$Q$4)/10))) +IF(CV195="",0,POWER(10,((CV195+'ModelParams Lw'!$R$4)/10))) +IF(CW195="",0,POWER(10,((CW195+'ModelParams Lw'!$S$4)/10))) +IF(CX195="",0,POWER(10,((CX195+'ModelParams Lw'!$T$4)/10))) +IF(CY195="",0,POWER(10,((CY195+'ModelParams Lw'!$U$4)/10)))+IF(CZ195="",0,POWER(10,((CZ195+'ModelParams Lw'!$V$4)/10))))</f>
        <v>#DIV/0!</v>
      </c>
      <c r="DB195" s="24" t="e">
        <f t="shared" si="82"/>
        <v>#DIV/0!</v>
      </c>
      <c r="DC195" s="24" t="e">
        <f>(CS195-'ModelParams Lw'!$O$10)/'ModelParams Lw'!$O$11</f>
        <v>#DIV/0!</v>
      </c>
      <c r="DD195" s="24" t="e">
        <f>(CT195-'ModelParams Lw'!$P$10)/'ModelParams Lw'!$P$11</f>
        <v>#DIV/0!</v>
      </c>
      <c r="DE195" s="24" t="e">
        <f>(CU195-'ModelParams Lw'!$Q$10)/'ModelParams Lw'!$Q$11</f>
        <v>#DIV/0!</v>
      </c>
      <c r="DF195" s="24" t="e">
        <f>(CV195-'ModelParams Lw'!$R$10)/'ModelParams Lw'!$R$11</f>
        <v>#DIV/0!</v>
      </c>
      <c r="DG195" s="24" t="e">
        <f>(CW195-'ModelParams Lw'!$S$10)/'ModelParams Lw'!$S$11</f>
        <v>#DIV/0!</v>
      </c>
      <c r="DH195" s="24" t="e">
        <f>(CX195-'ModelParams Lw'!$T$10)/'ModelParams Lw'!$T$11</f>
        <v>#DIV/0!</v>
      </c>
      <c r="DI195" s="24" t="e">
        <f>(CY195-'ModelParams Lw'!$U$10)/'ModelParams Lw'!$U$11</f>
        <v>#DIV/0!</v>
      </c>
      <c r="DJ195" s="24" t="e">
        <f>(CZ195-'ModelParams Lw'!$V$10)/'ModelParams Lw'!$V$11</f>
        <v>#DIV/0!</v>
      </c>
    </row>
    <row r="196" spans="1:114">
      <c r="A196" s="12">
        <f>Calcul!B198</f>
        <v>0</v>
      </c>
      <c r="B196" s="12">
        <f t="shared" si="66"/>
        <v>0</v>
      </c>
      <c r="C196" s="12">
        <f>Calcul!C198</f>
        <v>0</v>
      </c>
      <c r="D196" s="12">
        <f>Calcul!D201</f>
        <v>0</v>
      </c>
      <c r="E196" s="12">
        <f t="shared" si="67"/>
        <v>400</v>
      </c>
      <c r="F196" s="12">
        <f t="shared" si="68"/>
        <v>900</v>
      </c>
      <c r="G196" s="12" t="e">
        <f t="shared" si="69"/>
        <v>#DIV/0!</v>
      </c>
      <c r="H196" s="24" t="e">
        <f t="shared" si="70"/>
        <v>#DIV/0!</v>
      </c>
      <c r="I196" s="24">
        <f>'ModelParams Lw'!$B$6*EXP('ModelParams Lw'!$C$6*D196)</f>
        <v>-0.98585217513044054</v>
      </c>
      <c r="J196" s="24">
        <f>'ModelParams Lw'!$B$7*D196^2+'ModelParams Lw'!$C$7*D196+'ModelParams Lw'!$D$7</f>
        <v>-7.1</v>
      </c>
      <c r="K196" s="24">
        <f>'ModelParams Lw'!$B$8*D196^2+'ModelParams Lw'!$C$8*D196+'ModelParams Lw'!$D$8</f>
        <v>46.485999999999997</v>
      </c>
      <c r="L196" s="21" t="e">
        <f t="shared" si="83"/>
        <v>#DIV/0!</v>
      </c>
      <c r="M196" s="21" t="e">
        <f t="shared" si="85"/>
        <v>#DIV/0!</v>
      </c>
      <c r="N196" s="21" t="e">
        <f t="shared" si="85"/>
        <v>#DIV/0!</v>
      </c>
      <c r="O196" s="21" t="e">
        <f t="shared" si="85"/>
        <v>#DIV/0!</v>
      </c>
      <c r="P196" s="21" t="e">
        <f t="shared" si="85"/>
        <v>#DIV/0!</v>
      </c>
      <c r="Q196" s="21" t="e">
        <f t="shared" si="85"/>
        <v>#DIV/0!</v>
      </c>
      <c r="R196" s="21" t="e">
        <f t="shared" si="85"/>
        <v>#DIV/0!</v>
      </c>
      <c r="S196" s="21" t="e">
        <f t="shared" si="85"/>
        <v>#DIV/0!</v>
      </c>
      <c r="T196" s="24" t="e">
        <f>'ModelParams Lw'!$B$3+'ModelParams Lw'!$B$4*LOG10($B196/3600/(PI()/4*($D196/1000)^2))+'ModelParams Lw'!$B$5*LOG10(2*$H196/(1.2*($B196/3600/(PI()/4*($D196/1000)^2))^2))+10*LOG10($D196/1000)+L196</f>
        <v>#DIV/0!</v>
      </c>
      <c r="U196" s="24" t="e">
        <f>'ModelParams Lw'!$B$3+'ModelParams Lw'!$B$4*LOG10($B196/3600/(PI()/4*($D196/1000)^2))+'ModelParams Lw'!$B$5*LOG10(2*$H196/(1.2*($B196/3600/(PI()/4*($D196/1000)^2))^2))+10*LOG10($D196/1000)+M196</f>
        <v>#DIV/0!</v>
      </c>
      <c r="V196" s="24" t="e">
        <f>'ModelParams Lw'!$B$3+'ModelParams Lw'!$B$4*LOG10($B196/3600/(PI()/4*($D196/1000)^2))+'ModelParams Lw'!$B$5*LOG10(2*$H196/(1.2*($B196/3600/(PI()/4*($D196/1000)^2))^2))+10*LOG10($D196/1000)+N196</f>
        <v>#DIV/0!</v>
      </c>
      <c r="W196" s="24" t="e">
        <f>'ModelParams Lw'!$B$3+'ModelParams Lw'!$B$4*LOG10($B196/3600/(PI()/4*($D196/1000)^2))+'ModelParams Lw'!$B$5*LOG10(2*$H196/(1.2*($B196/3600/(PI()/4*($D196/1000)^2))^2))+10*LOG10($D196/1000)+O196</f>
        <v>#DIV/0!</v>
      </c>
      <c r="X196" s="24" t="e">
        <f>'ModelParams Lw'!$B$3+'ModelParams Lw'!$B$4*LOG10($B196/3600/(PI()/4*($D196/1000)^2))+'ModelParams Lw'!$B$5*LOG10(2*$H196/(1.2*($B196/3600/(PI()/4*($D196/1000)^2))^2))+10*LOG10($D196/1000)+P196</f>
        <v>#DIV/0!</v>
      </c>
      <c r="Y196" s="24" t="e">
        <f>'ModelParams Lw'!$B$3+'ModelParams Lw'!$B$4*LOG10($B196/3600/(PI()/4*($D196/1000)^2))+'ModelParams Lw'!$B$5*LOG10(2*$H196/(1.2*($B196/3600/(PI()/4*($D196/1000)^2))^2))+10*LOG10($D196/1000)+Q196</f>
        <v>#DIV/0!</v>
      </c>
      <c r="Z196" s="24" t="e">
        <f>'ModelParams Lw'!$B$3+'ModelParams Lw'!$B$4*LOG10($B196/3600/(PI()/4*($D196/1000)^2))+'ModelParams Lw'!$B$5*LOG10(2*$H196/(1.2*($B196/3600/(PI()/4*($D196/1000)^2))^2))+10*LOG10($D196/1000)+R196</f>
        <v>#DIV/0!</v>
      </c>
      <c r="AA196" s="24" t="e">
        <f>'ModelParams Lw'!$B$3+'ModelParams Lw'!$B$4*LOG10($B196/3600/(PI()/4*($D196/1000)^2))+'ModelParams Lw'!$B$5*LOG10(2*$H196/(1.2*($B196/3600/(PI()/4*($D196/1000)^2))^2))+10*LOG10($D196/1000)+S196</f>
        <v>#DIV/0!</v>
      </c>
      <c r="AB196" s="24" t="e">
        <f>10*LOG10(IF(T196="",0,POWER(10,((T196+'ModelParams Lw'!$O$4)/10))) +IF(U196="",0,POWER(10,((U196+'ModelParams Lw'!$P$4)/10))) +IF(V196="",0,POWER(10,((V196+'ModelParams Lw'!$Q$4)/10))) +IF(W196="",0,POWER(10,((W196+'ModelParams Lw'!$R$4)/10))) +IF(X196="",0,POWER(10,((X196+'ModelParams Lw'!$S$4)/10))) +IF(Y196="",0,POWER(10,((Y196+'ModelParams Lw'!$T$4)/10))) +IF(Z196="",0,POWER(10,((Z196+'ModelParams Lw'!$U$4)/10)))+IF(AA196="",0,POWER(10,((AA196+'ModelParams Lw'!$V$4)/10))))</f>
        <v>#DIV/0!</v>
      </c>
      <c r="AC196" s="24" t="e">
        <f t="shared" si="71"/>
        <v>#DIV/0!</v>
      </c>
      <c r="AD196" s="24" t="e">
        <f>(T196-'ModelParams Lw'!O$10)/'ModelParams Lw'!O$11</f>
        <v>#DIV/0!</v>
      </c>
      <c r="AE196" s="24" t="e">
        <f>(U196-'ModelParams Lw'!P$10)/'ModelParams Lw'!P$11</f>
        <v>#DIV/0!</v>
      </c>
      <c r="AF196" s="24" t="e">
        <f>(V196-'ModelParams Lw'!Q$10)/'ModelParams Lw'!Q$11</f>
        <v>#DIV/0!</v>
      </c>
      <c r="AG196" s="24" t="e">
        <f>(W196-'ModelParams Lw'!R$10)/'ModelParams Lw'!R$11</f>
        <v>#DIV/0!</v>
      </c>
      <c r="AH196" s="24" t="e">
        <f>(X196-'ModelParams Lw'!S$10)/'ModelParams Lw'!S$11</f>
        <v>#DIV/0!</v>
      </c>
      <c r="AI196" s="24" t="e">
        <f>(Y196-'ModelParams Lw'!T$10)/'ModelParams Lw'!T$11</f>
        <v>#DIV/0!</v>
      </c>
      <c r="AJ196" s="24" t="e">
        <f>(Z196-'ModelParams Lw'!U$10)/'ModelParams Lw'!U$11</f>
        <v>#DIV/0!</v>
      </c>
      <c r="AK196" s="24" t="e">
        <f>(AA196-'ModelParams Lw'!V$10)/'ModelParams Lw'!V$11</f>
        <v>#DIV/0!</v>
      </c>
      <c r="AL196" s="24" t="e">
        <f t="shared" si="72"/>
        <v>#DIV/0!</v>
      </c>
      <c r="AM196" s="24" t="e">
        <f>LOOKUP($G196,SilencerParams!$E$3:$E$98,SilencerParams!K$3:K$98)</f>
        <v>#DIV/0!</v>
      </c>
      <c r="AN196" s="24" t="e">
        <f>LOOKUP($G196,SilencerParams!$E$3:$E$98,SilencerParams!L$3:L$98)</f>
        <v>#DIV/0!</v>
      </c>
      <c r="AO196" s="24" t="e">
        <f>LOOKUP($G196,SilencerParams!$E$3:$E$98,SilencerParams!M$3:M$98)</f>
        <v>#DIV/0!</v>
      </c>
      <c r="AP196" s="24" t="e">
        <f>LOOKUP($G196,SilencerParams!$E$3:$E$98,SilencerParams!N$3:N$98)</f>
        <v>#DIV/0!</v>
      </c>
      <c r="AQ196" s="24" t="e">
        <f>LOOKUP($G196,SilencerParams!$E$3:$E$98,SilencerParams!O$3:O$98)</f>
        <v>#DIV/0!</v>
      </c>
      <c r="AR196" s="24" t="e">
        <f>LOOKUP($G196,SilencerParams!$E$3:$E$98,SilencerParams!P$3:P$98)</f>
        <v>#DIV/0!</v>
      </c>
      <c r="AS196" s="24" t="e">
        <f>LOOKUP($G196,SilencerParams!$E$3:$E$98,SilencerParams!Q$3:Q$98)</f>
        <v>#DIV/0!</v>
      </c>
      <c r="AT196" s="24" t="e">
        <f>LOOKUP($G196,SilencerParams!$E$3:$E$98,SilencerParams!R$3:R$98)</f>
        <v>#DIV/0!</v>
      </c>
      <c r="AU196" s="151" t="e">
        <f>LOOKUP($G196,SilencerParams!$E$3:$E$98,SilencerParams!S$3:S$98)</f>
        <v>#DIV/0!</v>
      </c>
      <c r="AV196" s="151" t="e">
        <f>LOOKUP($G196,SilencerParams!$E$3:$E$98,SilencerParams!T$3:T$98)</f>
        <v>#DIV/0!</v>
      </c>
      <c r="AW196" s="151" t="e">
        <f>LOOKUP($G196,SilencerParams!$E$3:$E$98,SilencerParams!U$3:U$98)</f>
        <v>#DIV/0!</v>
      </c>
      <c r="AX196" s="151" t="e">
        <f>LOOKUP($G196,SilencerParams!$E$3:$E$98,SilencerParams!V$3:V$98)</f>
        <v>#DIV/0!</v>
      </c>
      <c r="AY196" s="151" t="e">
        <f>LOOKUP($G196,SilencerParams!$E$3:$E$98,SilencerParams!W$3:W$98)</f>
        <v>#DIV/0!</v>
      </c>
      <c r="AZ196" s="151" t="e">
        <f>LOOKUP($G196,SilencerParams!$E$3:$E$98,SilencerParams!X$3:X$98)</f>
        <v>#DIV/0!</v>
      </c>
      <c r="BA196" s="151" t="e">
        <f>LOOKUP($G196,SilencerParams!$E$3:$E$98,SilencerParams!Y$3:Y$98)</f>
        <v>#DIV/0!</v>
      </c>
      <c r="BB196" s="151" t="e">
        <f>LOOKUP($G196,SilencerParams!$E$3:$E$98,SilencerParams!Z$3:Z$98)</f>
        <v>#DIV/0!</v>
      </c>
      <c r="BC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S$3:S$98)</f>
        <v>#DIV/0!</v>
      </c>
      <c r="BD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T$3:T$98)</f>
        <v>#DIV/0!</v>
      </c>
      <c r="BE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U$3:U$98)</f>
        <v>#DIV/0!</v>
      </c>
      <c r="BF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V$3:V$98)</f>
        <v>#DIV/0!</v>
      </c>
      <c r="BG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W$3:W$98)</f>
        <v>#DIV/0!</v>
      </c>
      <c r="BH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X$3:X$98)</f>
        <v>#DIV/0!</v>
      </c>
      <c r="BI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Y$3:Y$98)</f>
        <v>#DIV/0!</v>
      </c>
      <c r="BJ196" s="151" t="e">
        <f>LOOKUP(IF(MROUND($AL196,2)&lt;=$AL196,CONCATENATE($D196,IF($F196&gt;=1000,$F196,CONCATENATE(0,$F196)),CONCATENATE(0,MROUND($AL196,2)+2)),CONCATENATE($D196,IF($F196&gt;=1000,$F196,CONCATENATE(0,$F196)),CONCATENATE(0,MROUND($AL196,2)-2))),SilencerParams!$E$3:$E$98,SilencerParams!Z$3:Z$98)</f>
        <v>#DIV/0!</v>
      </c>
      <c r="BK196" s="151" t="e">
        <f>IF($AL196&lt;2,LOOKUP(CONCATENATE($D196,IF($E196&gt;=1000,$E196,CONCATENATE(0,$E196)),"02"),SilencerParams!$E$3:$E$98,SilencerParams!S$3:S$98)/(LOG10(2)-LOG10(0.0001))*(LOG10($AL196)-LOG10(0.0001)),(BC196-AU196)/(LOG10(IF(MROUND($AL196,2)&lt;=$AL196,MROUND($AL196,2)+2,MROUND($AL196,2)-2))-LOG10(MROUND($AL196,2)))*(LOG10($AL196)-LOG10(MROUND($AL196,2)))+AU196)</f>
        <v>#DIV/0!</v>
      </c>
      <c r="BL196" s="151" t="e">
        <f>IF($AL196&lt;2,LOOKUP(CONCATENATE($D196,IF($E196&gt;=1000,$E196,CONCATENATE(0,$E196)),"02"),SilencerParams!$E$3:$E$98,SilencerParams!T$3:T$98)/(LOG10(2)-LOG10(0.0001))*(LOG10($AL196)-LOG10(0.0001)),(BD196-AV196)/(LOG10(IF(MROUND($AL196,2)&lt;=$AL196,MROUND($AL196,2)+2,MROUND($AL196,2)-2))-LOG10(MROUND($AL196,2)))*(LOG10($AL196)-LOG10(MROUND($AL196,2)))+AV196)</f>
        <v>#DIV/0!</v>
      </c>
      <c r="BM196" s="151" t="e">
        <f>IF($AL196&lt;2,LOOKUP(CONCATENATE($D196,IF($E196&gt;=1000,$E196,CONCATENATE(0,$E196)),"02"),SilencerParams!$E$3:$E$98,SilencerParams!U$3:U$98)/(LOG10(2)-LOG10(0.0001))*(LOG10($AL196)-LOG10(0.0001)),(BE196-AW196)/(LOG10(IF(MROUND($AL196,2)&lt;=$AL196,MROUND($AL196,2)+2,MROUND($AL196,2)-2))-LOG10(MROUND($AL196,2)))*(LOG10($AL196)-LOG10(MROUND($AL196,2)))+AW196)</f>
        <v>#DIV/0!</v>
      </c>
      <c r="BN196" s="151" t="e">
        <f>IF($AL196&lt;2,LOOKUP(CONCATENATE($D196,IF($E196&gt;=1000,$E196,CONCATENATE(0,$E196)),"02"),SilencerParams!$E$3:$E$98,SilencerParams!V$3:V$98)/(LOG10(2)-LOG10(0.0001))*(LOG10($AL196)-LOG10(0.0001)),(BF196-AX196)/(LOG10(IF(MROUND($AL196,2)&lt;=$AL196,MROUND($AL196,2)+2,MROUND($AL196,2)-2))-LOG10(MROUND($AL196,2)))*(LOG10($AL196)-LOG10(MROUND($AL196,2)))+AX196)</f>
        <v>#DIV/0!</v>
      </c>
      <c r="BO196" s="151" t="e">
        <f>IF($AL196&lt;2,LOOKUP(CONCATENATE($D196,IF($E196&gt;=1000,$E196,CONCATENATE(0,$E196)),"02"),SilencerParams!$E$3:$E$98,SilencerParams!W$3:W$98)/(LOG10(2)-LOG10(0.0001))*(LOG10($AL196)-LOG10(0.0001)),(BG196-AY196)/(LOG10(IF(MROUND($AL196,2)&lt;=$AL196,MROUND($AL196,2)+2,MROUND($AL196,2)-2))-LOG10(MROUND($AL196,2)))*(LOG10($AL196)-LOG10(MROUND($AL196,2)))+AY196)</f>
        <v>#DIV/0!</v>
      </c>
      <c r="BP196" s="151" t="e">
        <f>IF($AL196&lt;2,LOOKUP(CONCATENATE($D196,IF($E196&gt;=1000,$E196,CONCATENATE(0,$E196)),"02"),SilencerParams!$E$3:$E$98,SilencerParams!X$3:X$98)/(LOG10(2)-LOG10(0.0001))*(LOG10($AL196)-LOG10(0.0001)),(BH196-AZ196)/(LOG10(IF(MROUND($AL196,2)&lt;=$AL196,MROUND($AL196,2)+2,MROUND($AL196,2)-2))-LOG10(MROUND($AL196,2)))*(LOG10($AL196)-LOG10(MROUND($AL196,2)))+AZ196)</f>
        <v>#DIV/0!</v>
      </c>
      <c r="BQ196" s="151" t="e">
        <f>IF($AL196&lt;2,LOOKUP(CONCATENATE($D196,IF($E196&gt;=1000,$E196,CONCATENATE(0,$E196)),"02"),SilencerParams!$E$3:$E$98,SilencerParams!Y$3:Y$98)/(LOG10(2)-LOG10(0.0001))*(LOG10($AL196)-LOG10(0.0001)),(BI196-BA196)/(LOG10(IF(MROUND($AL196,2)&lt;=$AL196,MROUND($AL196,2)+2,MROUND($AL196,2)-2))-LOG10(MROUND($AL196,2)))*(LOG10($AL196)-LOG10(MROUND($AL196,2)))+BA196)</f>
        <v>#DIV/0!</v>
      </c>
      <c r="BR196" s="151" t="e">
        <f>IF($AL196&lt;2,LOOKUP(CONCATENATE($D196,IF($E196&gt;=1000,$E196,CONCATENATE(0,$E196)),"02"),SilencerParams!$E$3:$E$98,SilencerParams!Z$3:Z$98)/(LOG10(2)-LOG10(0.0001))*(LOG10($AL196)-LOG10(0.0001)),(BJ196-BB196)/(LOG10(IF(MROUND($AL196,2)&lt;=$AL196,MROUND($AL196,2)+2,MROUND($AL196,2)-2))-LOG10(MROUND($AL196,2)))*(LOG10($AL196)-LOG10(MROUND($AL196,2)))+BB196)</f>
        <v>#DIV/0!</v>
      </c>
      <c r="BS196" s="24" t="e">
        <f t="shared" si="73"/>
        <v>#DIV/0!</v>
      </c>
      <c r="BT196" s="24" t="e">
        <f t="shared" si="74"/>
        <v>#DIV/0!</v>
      </c>
      <c r="BU196" s="24" t="e">
        <f t="shared" si="75"/>
        <v>#DIV/0!</v>
      </c>
      <c r="BV196" s="24" t="e">
        <f t="shared" si="76"/>
        <v>#DIV/0!</v>
      </c>
      <c r="BW196" s="24" t="e">
        <f t="shared" si="77"/>
        <v>#DIV/0!</v>
      </c>
      <c r="BX196" s="24" t="e">
        <f t="shared" si="78"/>
        <v>#DIV/0!</v>
      </c>
      <c r="BY196" s="24" t="e">
        <f t="shared" si="79"/>
        <v>#DIV/0!</v>
      </c>
      <c r="BZ196" s="24" t="e">
        <f t="shared" si="80"/>
        <v>#DIV/0!</v>
      </c>
      <c r="CA196" s="24" t="e">
        <f>10*LOG10(IF(BS196="",0,POWER(10,((BS196+'ModelParams Lw'!$O$4)/10))) +IF(BT196="",0,POWER(10,((BT196+'ModelParams Lw'!$P$4)/10))) +IF(BU196="",0,POWER(10,((BU196+'ModelParams Lw'!$Q$4)/10))) +IF(BV196="",0,POWER(10,((BV196+'ModelParams Lw'!$R$4)/10))) +IF(BW196="",0,POWER(10,((BW196+'ModelParams Lw'!$S$4)/10))) +IF(BX196="",0,POWER(10,((BX196+'ModelParams Lw'!$T$4)/10))) +IF(BY196="",0,POWER(10,((BY196+'ModelParams Lw'!$U$4)/10)))+IF(BZ196="",0,POWER(10,((BZ196+'ModelParams Lw'!$V$4)/10))))</f>
        <v>#DIV/0!</v>
      </c>
      <c r="CB196" s="24" t="e">
        <f t="shared" si="81"/>
        <v>#DIV/0!</v>
      </c>
      <c r="CC196" s="24" t="e">
        <f>(BS196-'ModelParams Lw'!O$10)/'ModelParams Lw'!O$11</f>
        <v>#DIV/0!</v>
      </c>
      <c r="CD196" s="24" t="e">
        <f>(BT196-'ModelParams Lw'!P$10)/'ModelParams Lw'!P$11</f>
        <v>#DIV/0!</v>
      </c>
      <c r="CE196" s="24" t="e">
        <f>(BU196-'ModelParams Lw'!Q$10)/'ModelParams Lw'!Q$11</f>
        <v>#DIV/0!</v>
      </c>
      <c r="CF196" s="24" t="e">
        <f>(BV196-'ModelParams Lw'!R$10)/'ModelParams Lw'!R$11</f>
        <v>#DIV/0!</v>
      </c>
      <c r="CG196" s="24" t="e">
        <f>(BW196-'ModelParams Lw'!S$10)/'ModelParams Lw'!S$11</f>
        <v>#DIV/0!</v>
      </c>
      <c r="CH196" s="24" t="e">
        <f>(BX196-'ModelParams Lw'!T$10)/'ModelParams Lw'!T$11</f>
        <v>#DIV/0!</v>
      </c>
      <c r="CI196" s="24" t="e">
        <f>(BY196-'ModelParams Lw'!U$10)/'ModelParams Lw'!U$11</f>
        <v>#DIV/0!</v>
      </c>
      <c r="CJ196" s="24" t="e">
        <f>(BZ196-'ModelParams Lw'!V$10)/'ModelParams Lw'!V$11</f>
        <v>#DIV/0!</v>
      </c>
      <c r="CK196" s="24">
        <f>IF(Calcul!$E201="SW",'ModelParams Lw'!C$18+'ModelParams Lw'!C$19*LOG(CK$3)+'ModelParams Lw'!C$20*(PI()/4*($D196/1000)^2),IF('ModelParams Lw'!C$21+'ModelParams Lw'!C$22*LOG(CK$3)+'ModelParams Lw'!C$23*(PI()/4*($D196/1000)^2)&lt;'ModelParams Lw'!C$18+'ModelParams Lw'!C$19*LOG(CK$3)+'ModelParams Lw'!C$20*(PI()/4*($D196/1000)^2),'ModelParams Lw'!C$18+'ModelParams Lw'!C$19*LOG(CK$3)+'ModelParams Lw'!C$20*(PI()/4*($D196/1000)^2),'ModelParams Lw'!C$21+'ModelParams Lw'!C$22*LOG(CK$3)+'ModelParams Lw'!C$23*(PI()/4*($D196/1000)^2)))</f>
        <v>31.246735224896717</v>
      </c>
      <c r="CL196" s="24">
        <f>IF(Calcul!$E201="SW",'ModelParams Lw'!D$18+'ModelParams Lw'!D$19*LOG(CL$3)+'ModelParams Lw'!D$20*(PI()/4*($D196/1000)^2),IF('ModelParams Lw'!D$21+'ModelParams Lw'!D$22*LOG(CL$3)+'ModelParams Lw'!D$23*(PI()/4*($D196/1000)^2)&lt;'ModelParams Lw'!D$18+'ModelParams Lw'!D$19*LOG(CL$3)+'ModelParams Lw'!D$20*(PI()/4*($D196/1000)^2),'ModelParams Lw'!D$18+'ModelParams Lw'!D$19*LOG(CL$3)+'ModelParams Lw'!D$20*(PI()/4*($D196/1000)^2),'ModelParams Lw'!D$21+'ModelParams Lw'!D$22*LOG(CL$3)+'ModelParams Lw'!D$23*(PI()/4*($D196/1000)^2)))</f>
        <v>39.203910379364636</v>
      </c>
      <c r="CM196" s="24">
        <f>IF(Calcul!$E201="SW",'ModelParams Lw'!E$18+'ModelParams Lw'!E$19*LOG(CM$3)+'ModelParams Lw'!E$20*(PI()/4*($D196/1000)^2),IF('ModelParams Lw'!E$21+'ModelParams Lw'!E$22*LOG(CM$3)+'ModelParams Lw'!E$23*(PI()/4*($D196/1000)^2)&lt;'ModelParams Lw'!E$18+'ModelParams Lw'!E$19*LOG(CM$3)+'ModelParams Lw'!E$20*(PI()/4*($D196/1000)^2),'ModelParams Lw'!E$18+'ModelParams Lw'!E$19*LOG(CM$3)+'ModelParams Lw'!E$20*(PI()/4*($D196/1000)^2),'ModelParams Lw'!E$21+'ModelParams Lw'!E$22*LOG(CM$3)+'ModelParams Lw'!E$23*(PI()/4*($D196/1000)^2)))</f>
        <v>38.761096154158118</v>
      </c>
      <c r="CN196" s="24">
        <f>IF(Calcul!$E201="SW",'ModelParams Lw'!F$18+'ModelParams Lw'!F$19*LOG(CN$3)+'ModelParams Lw'!F$20*(PI()/4*($D196/1000)^2),IF('ModelParams Lw'!F$21+'ModelParams Lw'!F$22*LOG(CN$3)+'ModelParams Lw'!F$23*(PI()/4*($D196/1000)^2)&lt;'ModelParams Lw'!F$18+'ModelParams Lw'!F$19*LOG(CN$3)+'ModelParams Lw'!F$20*(PI()/4*($D196/1000)^2),'ModelParams Lw'!F$18+'ModelParams Lw'!F$19*LOG(CN$3)+'ModelParams Lw'!F$20*(PI()/4*($D196/1000)^2),'ModelParams Lw'!F$21+'ModelParams Lw'!F$22*LOG(CN$3)+'ModelParams Lw'!F$23*(PI()/4*($D196/1000)^2)))</f>
        <v>42.457901012674256</v>
      </c>
      <c r="CO196" s="24">
        <f>IF(Calcul!$E201="SW",'ModelParams Lw'!G$18+'ModelParams Lw'!G$19*LOG(CO$3)+'ModelParams Lw'!G$20*(PI()/4*($D196/1000)^2),IF('ModelParams Lw'!G$21+'ModelParams Lw'!G$22*LOG(CO$3)+'ModelParams Lw'!G$23*(PI()/4*($D196/1000)^2)&lt;'ModelParams Lw'!G$18+'ModelParams Lw'!G$19*LOG(CO$3)+'ModelParams Lw'!G$20*(PI()/4*($D196/1000)^2),'ModelParams Lw'!G$18+'ModelParams Lw'!G$19*LOG(CO$3)+'ModelParams Lw'!G$20*(PI()/4*($D196/1000)^2),'ModelParams Lw'!G$21+'ModelParams Lw'!G$22*LOG(CO$3)+'ModelParams Lw'!G$23*(PI()/4*($D196/1000)^2)))</f>
        <v>39.983812335865188</v>
      </c>
      <c r="CP196" s="24">
        <f>IF(Calcul!$E201="SW",'ModelParams Lw'!H$18+'ModelParams Lw'!H$19*LOG(CP$3)+'ModelParams Lw'!H$20*(PI()/4*($D196/1000)^2),IF('ModelParams Lw'!H$21+'ModelParams Lw'!H$22*LOG(CP$3)+'ModelParams Lw'!H$23*(PI()/4*($D196/1000)^2)&lt;'ModelParams Lw'!H$18+'ModelParams Lw'!H$19*LOG(CP$3)+'ModelParams Lw'!H$20*(PI()/4*($D196/1000)^2),'ModelParams Lw'!H$18+'ModelParams Lw'!H$19*LOG(CP$3)+'ModelParams Lw'!H$20*(PI()/4*($D196/1000)^2),'ModelParams Lw'!H$21+'ModelParams Lw'!H$22*LOG(CP$3)+'ModelParams Lw'!H$23*(PI()/4*($D196/1000)^2)))</f>
        <v>40.306137042572608</v>
      </c>
      <c r="CQ196" s="24">
        <f>IF(Calcul!$E201="SW",'ModelParams Lw'!I$18+'ModelParams Lw'!I$19*LOG(CQ$3)+'ModelParams Lw'!I$20*(PI()/4*($D196/1000)^2),IF('ModelParams Lw'!I$21+'ModelParams Lw'!I$22*LOG(CQ$3)+'ModelParams Lw'!I$23*(PI()/4*($D196/1000)^2)&lt;'ModelParams Lw'!I$18+'ModelParams Lw'!I$19*LOG(CQ$3)+'ModelParams Lw'!I$20*(PI()/4*($D196/1000)^2),'ModelParams Lw'!I$18+'ModelParams Lw'!I$19*LOG(CQ$3)+'ModelParams Lw'!I$20*(PI()/4*($D196/1000)^2),'ModelParams Lw'!I$21+'ModelParams Lw'!I$22*LOG(CQ$3)+'ModelParams Lw'!I$23*(PI()/4*($D196/1000)^2)))</f>
        <v>35.604370798776131</v>
      </c>
      <c r="CR196" s="24">
        <f>IF(Calcul!$E201="SW",'ModelParams Lw'!J$18+'ModelParams Lw'!J$19*LOG(CR$3)+'ModelParams Lw'!J$20*(PI()/4*($D196/1000)^2),IF('ModelParams Lw'!J$21+'ModelParams Lw'!J$22*LOG(CR$3)+'ModelParams Lw'!J$23*(PI()/4*($D196/1000)^2)&lt;'ModelParams Lw'!J$18+'ModelParams Lw'!J$19*LOG(CR$3)+'ModelParams Lw'!J$20*(PI()/4*($D196/1000)^2),'ModelParams Lw'!J$18+'ModelParams Lw'!J$19*LOG(CR$3)+'ModelParams Lw'!J$20*(PI()/4*($D196/1000)^2),'ModelParams Lw'!J$21+'ModelParams Lw'!J$22*LOG(CR$3)+'ModelParams Lw'!J$23*(PI()/4*($D196/1000)^2)))</f>
        <v>26.405199060578074</v>
      </c>
      <c r="CS196" s="24" t="e">
        <f t="shared" ref="CS196:CS259" si="86">T196+10*LOG((PI()*($D196/1000)*($E196/1000))/(PI()/4*($D196/1000)^2))-CK196</f>
        <v>#DIV/0!</v>
      </c>
      <c r="CT196" s="24" t="e">
        <f t="shared" ref="CT196:CT259" si="87">U196+10*LOG((PI()*($D196/1000)*($E196/1000))/(PI()/4*($D196/1000)^2))-CL196</f>
        <v>#DIV/0!</v>
      </c>
      <c r="CU196" s="24" t="e">
        <f t="shared" ref="CU196:CU259" si="88">V196+10*LOG((PI()*($D196/1000)*($E196/1000))/(PI()/4*($D196/1000)^2))-CM196</f>
        <v>#DIV/0!</v>
      </c>
      <c r="CV196" s="24" t="e">
        <f t="shared" ref="CV196:CV259" si="89">W196+10*LOG((PI()*($D196/1000)*($E196/1000))/(PI()/4*($D196/1000)^2))-CN196</f>
        <v>#DIV/0!</v>
      </c>
      <c r="CW196" s="24" t="e">
        <f t="shared" ref="CW196:CW259" si="90">X196+10*LOG((PI()*($D196/1000)*($E196/1000))/(PI()/4*($D196/1000)^2))-CO196</f>
        <v>#DIV/0!</v>
      </c>
      <c r="CX196" s="24" t="e">
        <f t="shared" ref="CX196:CX259" si="91">Y196+10*LOG((PI()*($D196/1000)*($E196/1000))/(PI()/4*($D196/1000)^2))-CP196</f>
        <v>#DIV/0!</v>
      </c>
      <c r="CY196" s="24" t="e">
        <f t="shared" ref="CY196:CY259" si="92">Z196+10*LOG((PI()*($D196/1000)*($E196/1000))/(PI()/4*($D196/1000)^2))-CQ196</f>
        <v>#DIV/0!</v>
      </c>
      <c r="CZ196" s="24" t="e">
        <f t="shared" ref="CZ196:CZ259" si="93">AA196+10*LOG((PI()*($D196/1000)*($E196/1000))/(PI()/4*($D196/1000)^2))-CR196</f>
        <v>#DIV/0!</v>
      </c>
      <c r="DA196" s="24" t="e">
        <f>10*LOG10(IF(CS196="",0,POWER(10,((CS196+'ModelParams Lw'!$O$4)/10))) +IF(CT196="",0,POWER(10,((CT196+'ModelParams Lw'!$P$4)/10))) +IF(CU196="",0,POWER(10,((CU196+'ModelParams Lw'!$Q$4)/10))) +IF(CV196="",0,POWER(10,((CV196+'ModelParams Lw'!$R$4)/10))) +IF(CW196="",0,POWER(10,((CW196+'ModelParams Lw'!$S$4)/10))) +IF(CX196="",0,POWER(10,((CX196+'ModelParams Lw'!$T$4)/10))) +IF(CY196="",0,POWER(10,((CY196+'ModelParams Lw'!$U$4)/10)))+IF(CZ196="",0,POWER(10,((CZ196+'ModelParams Lw'!$V$4)/10))))</f>
        <v>#DIV/0!</v>
      </c>
      <c r="DB196" s="24" t="e">
        <f t="shared" si="82"/>
        <v>#DIV/0!</v>
      </c>
      <c r="DC196" s="24" t="e">
        <f>(CS196-'ModelParams Lw'!$O$10)/'ModelParams Lw'!$O$11</f>
        <v>#DIV/0!</v>
      </c>
      <c r="DD196" s="24" t="e">
        <f>(CT196-'ModelParams Lw'!$P$10)/'ModelParams Lw'!$P$11</f>
        <v>#DIV/0!</v>
      </c>
      <c r="DE196" s="24" t="e">
        <f>(CU196-'ModelParams Lw'!$Q$10)/'ModelParams Lw'!$Q$11</f>
        <v>#DIV/0!</v>
      </c>
      <c r="DF196" s="24" t="e">
        <f>(CV196-'ModelParams Lw'!$R$10)/'ModelParams Lw'!$R$11</f>
        <v>#DIV/0!</v>
      </c>
      <c r="DG196" s="24" t="e">
        <f>(CW196-'ModelParams Lw'!$S$10)/'ModelParams Lw'!$S$11</f>
        <v>#DIV/0!</v>
      </c>
      <c r="DH196" s="24" t="e">
        <f>(CX196-'ModelParams Lw'!$T$10)/'ModelParams Lw'!$T$11</f>
        <v>#DIV/0!</v>
      </c>
      <c r="DI196" s="24" t="e">
        <f>(CY196-'ModelParams Lw'!$U$10)/'ModelParams Lw'!$U$11</f>
        <v>#DIV/0!</v>
      </c>
      <c r="DJ196" s="24" t="e">
        <f>(CZ196-'ModelParams Lw'!$V$10)/'ModelParams Lw'!$V$11</f>
        <v>#DIV/0!</v>
      </c>
    </row>
    <row r="197" spans="1:114">
      <c r="A197" s="12">
        <f>Calcul!B199</f>
        <v>0</v>
      </c>
      <c r="B197" s="12">
        <f t="shared" ref="B197:B260" si="94">A197*IF(A196="[L/s]",3.6,IF(A196="[m³/s]",1/3600,1))</f>
        <v>0</v>
      </c>
      <c r="C197" s="12">
        <f>Calcul!C199</f>
        <v>0</v>
      </c>
      <c r="D197" s="12">
        <f>Calcul!D202</f>
        <v>0</v>
      </c>
      <c r="E197" s="12">
        <f t="shared" ref="E197:E260" si="95">IF(D197&gt;200,600,400)</f>
        <v>400</v>
      </c>
      <c r="F197" s="12">
        <f t="shared" ref="F197:F260" si="96">IF(D197&gt;200,1200,900)</f>
        <v>900</v>
      </c>
      <c r="G197" s="12" t="e">
        <f t="shared" ref="G197:G260" si="97">CONCATENATE(D197,IF(F197&gt;=1000,F197,CONCATENATE(0,F197)),IF(MROUND(AL197,2)&gt;=10,MROUND(AL197,2),CONCATENATE(0,MROUND(AL197,2))))</f>
        <v>#DIV/0!</v>
      </c>
      <c r="H197" s="24" t="e">
        <f t="shared" ref="H197:H260" si="98">C197+0.5*1.2*($B197/3600/(PI()/4*(D197/1000)^2))^2</f>
        <v>#DIV/0!</v>
      </c>
      <c r="I197" s="24">
        <f>'ModelParams Lw'!$B$6*EXP('ModelParams Lw'!$C$6*D197)</f>
        <v>-0.98585217513044054</v>
      </c>
      <c r="J197" s="24">
        <f>'ModelParams Lw'!$B$7*D197^2+'ModelParams Lw'!$C$7*D197+'ModelParams Lw'!$D$7</f>
        <v>-7.1</v>
      </c>
      <c r="K197" s="24">
        <f>'ModelParams Lw'!$B$8*D197^2+'ModelParams Lw'!$C$8*D197+'ModelParams Lw'!$D$8</f>
        <v>46.485999999999997</v>
      </c>
      <c r="L197" s="21" t="e">
        <f t="shared" si="83"/>
        <v>#DIV/0!</v>
      </c>
      <c r="M197" s="21" t="e">
        <f t="shared" si="85"/>
        <v>#DIV/0!</v>
      </c>
      <c r="N197" s="21" t="e">
        <f t="shared" si="85"/>
        <v>#DIV/0!</v>
      </c>
      <c r="O197" s="21" t="e">
        <f t="shared" si="85"/>
        <v>#DIV/0!</v>
      </c>
      <c r="P197" s="21" t="e">
        <f t="shared" si="85"/>
        <v>#DIV/0!</v>
      </c>
      <c r="Q197" s="21" t="e">
        <f t="shared" si="85"/>
        <v>#DIV/0!</v>
      </c>
      <c r="R197" s="21" t="e">
        <f t="shared" si="85"/>
        <v>#DIV/0!</v>
      </c>
      <c r="S197" s="21" t="e">
        <f t="shared" si="85"/>
        <v>#DIV/0!</v>
      </c>
      <c r="T197" s="24" t="e">
        <f>'ModelParams Lw'!$B$3+'ModelParams Lw'!$B$4*LOG10($B197/3600/(PI()/4*($D197/1000)^2))+'ModelParams Lw'!$B$5*LOG10(2*$H197/(1.2*($B197/3600/(PI()/4*($D197/1000)^2))^2))+10*LOG10($D197/1000)+L197</f>
        <v>#DIV/0!</v>
      </c>
      <c r="U197" s="24" t="e">
        <f>'ModelParams Lw'!$B$3+'ModelParams Lw'!$B$4*LOG10($B197/3600/(PI()/4*($D197/1000)^2))+'ModelParams Lw'!$B$5*LOG10(2*$H197/(1.2*($B197/3600/(PI()/4*($D197/1000)^2))^2))+10*LOG10($D197/1000)+M197</f>
        <v>#DIV/0!</v>
      </c>
      <c r="V197" s="24" t="e">
        <f>'ModelParams Lw'!$B$3+'ModelParams Lw'!$B$4*LOG10($B197/3600/(PI()/4*($D197/1000)^2))+'ModelParams Lw'!$B$5*LOG10(2*$H197/(1.2*($B197/3600/(PI()/4*($D197/1000)^2))^2))+10*LOG10($D197/1000)+N197</f>
        <v>#DIV/0!</v>
      </c>
      <c r="W197" s="24" t="e">
        <f>'ModelParams Lw'!$B$3+'ModelParams Lw'!$B$4*LOG10($B197/3600/(PI()/4*($D197/1000)^2))+'ModelParams Lw'!$B$5*LOG10(2*$H197/(1.2*($B197/3600/(PI()/4*($D197/1000)^2))^2))+10*LOG10($D197/1000)+O197</f>
        <v>#DIV/0!</v>
      </c>
      <c r="X197" s="24" t="e">
        <f>'ModelParams Lw'!$B$3+'ModelParams Lw'!$B$4*LOG10($B197/3600/(PI()/4*($D197/1000)^2))+'ModelParams Lw'!$B$5*LOG10(2*$H197/(1.2*($B197/3600/(PI()/4*($D197/1000)^2))^2))+10*LOG10($D197/1000)+P197</f>
        <v>#DIV/0!</v>
      </c>
      <c r="Y197" s="24" t="e">
        <f>'ModelParams Lw'!$B$3+'ModelParams Lw'!$B$4*LOG10($B197/3600/(PI()/4*($D197/1000)^2))+'ModelParams Lw'!$B$5*LOG10(2*$H197/(1.2*($B197/3600/(PI()/4*($D197/1000)^2))^2))+10*LOG10($D197/1000)+Q197</f>
        <v>#DIV/0!</v>
      </c>
      <c r="Z197" s="24" t="e">
        <f>'ModelParams Lw'!$B$3+'ModelParams Lw'!$B$4*LOG10($B197/3600/(PI()/4*($D197/1000)^2))+'ModelParams Lw'!$B$5*LOG10(2*$H197/(1.2*($B197/3600/(PI()/4*($D197/1000)^2))^2))+10*LOG10($D197/1000)+R197</f>
        <v>#DIV/0!</v>
      </c>
      <c r="AA197" s="24" t="e">
        <f>'ModelParams Lw'!$B$3+'ModelParams Lw'!$B$4*LOG10($B197/3600/(PI()/4*($D197/1000)^2))+'ModelParams Lw'!$B$5*LOG10(2*$H197/(1.2*($B197/3600/(PI()/4*($D197/1000)^2))^2))+10*LOG10($D197/1000)+S197</f>
        <v>#DIV/0!</v>
      </c>
      <c r="AB197" s="24" t="e">
        <f>10*LOG10(IF(T197="",0,POWER(10,((T197+'ModelParams Lw'!$O$4)/10))) +IF(U197="",0,POWER(10,((U197+'ModelParams Lw'!$P$4)/10))) +IF(V197="",0,POWER(10,((V197+'ModelParams Lw'!$Q$4)/10))) +IF(W197="",0,POWER(10,((W197+'ModelParams Lw'!$R$4)/10))) +IF(X197="",0,POWER(10,((X197+'ModelParams Lw'!$S$4)/10))) +IF(Y197="",0,POWER(10,((Y197+'ModelParams Lw'!$T$4)/10))) +IF(Z197="",0,POWER(10,((Z197+'ModelParams Lw'!$U$4)/10)))+IF(AA197="",0,POWER(10,((AA197+'ModelParams Lw'!$V$4)/10))))</f>
        <v>#DIV/0!</v>
      </c>
      <c r="AC197" s="24" t="e">
        <f t="shared" ref="AC197:AC260" si="99">MAX(AD197:AK197)</f>
        <v>#DIV/0!</v>
      </c>
      <c r="AD197" s="24" t="e">
        <f>(T197-'ModelParams Lw'!O$10)/'ModelParams Lw'!O$11</f>
        <v>#DIV/0!</v>
      </c>
      <c r="AE197" s="24" t="e">
        <f>(U197-'ModelParams Lw'!P$10)/'ModelParams Lw'!P$11</f>
        <v>#DIV/0!</v>
      </c>
      <c r="AF197" s="24" t="e">
        <f>(V197-'ModelParams Lw'!Q$10)/'ModelParams Lw'!Q$11</f>
        <v>#DIV/0!</v>
      </c>
      <c r="AG197" s="24" t="e">
        <f>(W197-'ModelParams Lw'!R$10)/'ModelParams Lw'!R$11</f>
        <v>#DIV/0!</v>
      </c>
      <c r="AH197" s="24" t="e">
        <f>(X197-'ModelParams Lw'!S$10)/'ModelParams Lw'!S$11</f>
        <v>#DIV/0!</v>
      </c>
      <c r="AI197" s="24" t="e">
        <f>(Y197-'ModelParams Lw'!T$10)/'ModelParams Lw'!T$11</f>
        <v>#DIV/0!</v>
      </c>
      <c r="AJ197" s="24" t="e">
        <f>(Z197-'ModelParams Lw'!U$10)/'ModelParams Lw'!U$11</f>
        <v>#DIV/0!</v>
      </c>
      <c r="AK197" s="24" t="e">
        <f>(AA197-'ModelParams Lw'!V$10)/'ModelParams Lw'!V$11</f>
        <v>#DIV/0!</v>
      </c>
      <c r="AL197" s="24" t="e">
        <f t="shared" ref="AL197:AL260" si="100">(B197/3600)/(PI()/4*(D197/1000)^2)</f>
        <v>#DIV/0!</v>
      </c>
      <c r="AM197" s="24" t="e">
        <f>LOOKUP($G197,SilencerParams!$E$3:$E$98,SilencerParams!K$3:K$98)</f>
        <v>#DIV/0!</v>
      </c>
      <c r="AN197" s="24" t="e">
        <f>LOOKUP($G197,SilencerParams!$E$3:$E$98,SilencerParams!L$3:L$98)</f>
        <v>#DIV/0!</v>
      </c>
      <c r="AO197" s="24" t="e">
        <f>LOOKUP($G197,SilencerParams!$E$3:$E$98,SilencerParams!M$3:M$98)</f>
        <v>#DIV/0!</v>
      </c>
      <c r="AP197" s="24" t="e">
        <f>LOOKUP($G197,SilencerParams!$E$3:$E$98,SilencerParams!N$3:N$98)</f>
        <v>#DIV/0!</v>
      </c>
      <c r="AQ197" s="24" t="e">
        <f>LOOKUP($G197,SilencerParams!$E$3:$E$98,SilencerParams!O$3:O$98)</f>
        <v>#DIV/0!</v>
      </c>
      <c r="AR197" s="24" t="e">
        <f>LOOKUP($G197,SilencerParams!$E$3:$E$98,SilencerParams!P$3:P$98)</f>
        <v>#DIV/0!</v>
      </c>
      <c r="AS197" s="24" t="e">
        <f>LOOKUP($G197,SilencerParams!$E$3:$E$98,SilencerParams!Q$3:Q$98)</f>
        <v>#DIV/0!</v>
      </c>
      <c r="AT197" s="24" t="e">
        <f>LOOKUP($G197,SilencerParams!$E$3:$E$98,SilencerParams!R$3:R$98)</f>
        <v>#DIV/0!</v>
      </c>
      <c r="AU197" s="151" t="e">
        <f>LOOKUP($G197,SilencerParams!$E$3:$E$98,SilencerParams!S$3:S$98)</f>
        <v>#DIV/0!</v>
      </c>
      <c r="AV197" s="151" t="e">
        <f>LOOKUP($G197,SilencerParams!$E$3:$E$98,SilencerParams!T$3:T$98)</f>
        <v>#DIV/0!</v>
      </c>
      <c r="AW197" s="151" t="e">
        <f>LOOKUP($G197,SilencerParams!$E$3:$E$98,SilencerParams!U$3:U$98)</f>
        <v>#DIV/0!</v>
      </c>
      <c r="AX197" s="151" t="e">
        <f>LOOKUP($G197,SilencerParams!$E$3:$E$98,SilencerParams!V$3:V$98)</f>
        <v>#DIV/0!</v>
      </c>
      <c r="AY197" s="151" t="e">
        <f>LOOKUP($G197,SilencerParams!$E$3:$E$98,SilencerParams!W$3:W$98)</f>
        <v>#DIV/0!</v>
      </c>
      <c r="AZ197" s="151" t="e">
        <f>LOOKUP($G197,SilencerParams!$E$3:$E$98,SilencerParams!X$3:X$98)</f>
        <v>#DIV/0!</v>
      </c>
      <c r="BA197" s="151" t="e">
        <f>LOOKUP($G197,SilencerParams!$E$3:$E$98,SilencerParams!Y$3:Y$98)</f>
        <v>#DIV/0!</v>
      </c>
      <c r="BB197" s="151" t="e">
        <f>LOOKUP($G197,SilencerParams!$E$3:$E$98,SilencerParams!Z$3:Z$98)</f>
        <v>#DIV/0!</v>
      </c>
      <c r="BC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S$3:S$98)</f>
        <v>#DIV/0!</v>
      </c>
      <c r="BD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T$3:T$98)</f>
        <v>#DIV/0!</v>
      </c>
      <c r="BE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U$3:U$98)</f>
        <v>#DIV/0!</v>
      </c>
      <c r="BF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V$3:V$98)</f>
        <v>#DIV/0!</v>
      </c>
      <c r="BG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W$3:W$98)</f>
        <v>#DIV/0!</v>
      </c>
      <c r="BH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X$3:X$98)</f>
        <v>#DIV/0!</v>
      </c>
      <c r="BI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Y$3:Y$98)</f>
        <v>#DIV/0!</v>
      </c>
      <c r="BJ197" s="151" t="e">
        <f>LOOKUP(IF(MROUND($AL197,2)&lt;=$AL197,CONCATENATE($D197,IF($F197&gt;=1000,$F197,CONCATENATE(0,$F197)),CONCATENATE(0,MROUND($AL197,2)+2)),CONCATENATE($D197,IF($F197&gt;=1000,$F197,CONCATENATE(0,$F197)),CONCATENATE(0,MROUND($AL197,2)-2))),SilencerParams!$E$3:$E$98,SilencerParams!Z$3:Z$98)</f>
        <v>#DIV/0!</v>
      </c>
      <c r="BK197" s="151" t="e">
        <f>IF($AL197&lt;2,LOOKUP(CONCATENATE($D197,IF($E197&gt;=1000,$E197,CONCATENATE(0,$E197)),"02"),SilencerParams!$E$3:$E$98,SilencerParams!S$3:S$98)/(LOG10(2)-LOG10(0.0001))*(LOG10($AL197)-LOG10(0.0001)),(BC197-AU197)/(LOG10(IF(MROUND($AL197,2)&lt;=$AL197,MROUND($AL197,2)+2,MROUND($AL197,2)-2))-LOG10(MROUND($AL197,2)))*(LOG10($AL197)-LOG10(MROUND($AL197,2)))+AU197)</f>
        <v>#DIV/0!</v>
      </c>
      <c r="BL197" s="151" t="e">
        <f>IF($AL197&lt;2,LOOKUP(CONCATENATE($D197,IF($E197&gt;=1000,$E197,CONCATENATE(0,$E197)),"02"),SilencerParams!$E$3:$E$98,SilencerParams!T$3:T$98)/(LOG10(2)-LOG10(0.0001))*(LOG10($AL197)-LOG10(0.0001)),(BD197-AV197)/(LOG10(IF(MROUND($AL197,2)&lt;=$AL197,MROUND($AL197,2)+2,MROUND($AL197,2)-2))-LOG10(MROUND($AL197,2)))*(LOG10($AL197)-LOG10(MROUND($AL197,2)))+AV197)</f>
        <v>#DIV/0!</v>
      </c>
      <c r="BM197" s="151" t="e">
        <f>IF($AL197&lt;2,LOOKUP(CONCATENATE($D197,IF($E197&gt;=1000,$E197,CONCATENATE(0,$E197)),"02"),SilencerParams!$E$3:$E$98,SilencerParams!U$3:U$98)/(LOG10(2)-LOG10(0.0001))*(LOG10($AL197)-LOG10(0.0001)),(BE197-AW197)/(LOG10(IF(MROUND($AL197,2)&lt;=$AL197,MROUND($AL197,2)+2,MROUND($AL197,2)-2))-LOG10(MROUND($AL197,2)))*(LOG10($AL197)-LOG10(MROUND($AL197,2)))+AW197)</f>
        <v>#DIV/0!</v>
      </c>
      <c r="BN197" s="151" t="e">
        <f>IF($AL197&lt;2,LOOKUP(CONCATENATE($D197,IF($E197&gt;=1000,$E197,CONCATENATE(0,$E197)),"02"),SilencerParams!$E$3:$E$98,SilencerParams!V$3:V$98)/(LOG10(2)-LOG10(0.0001))*(LOG10($AL197)-LOG10(0.0001)),(BF197-AX197)/(LOG10(IF(MROUND($AL197,2)&lt;=$AL197,MROUND($AL197,2)+2,MROUND($AL197,2)-2))-LOG10(MROUND($AL197,2)))*(LOG10($AL197)-LOG10(MROUND($AL197,2)))+AX197)</f>
        <v>#DIV/0!</v>
      </c>
      <c r="BO197" s="151" t="e">
        <f>IF($AL197&lt;2,LOOKUP(CONCATENATE($D197,IF($E197&gt;=1000,$E197,CONCATENATE(0,$E197)),"02"),SilencerParams!$E$3:$E$98,SilencerParams!W$3:W$98)/(LOG10(2)-LOG10(0.0001))*(LOG10($AL197)-LOG10(0.0001)),(BG197-AY197)/(LOG10(IF(MROUND($AL197,2)&lt;=$AL197,MROUND($AL197,2)+2,MROUND($AL197,2)-2))-LOG10(MROUND($AL197,2)))*(LOG10($AL197)-LOG10(MROUND($AL197,2)))+AY197)</f>
        <v>#DIV/0!</v>
      </c>
      <c r="BP197" s="151" t="e">
        <f>IF($AL197&lt;2,LOOKUP(CONCATENATE($D197,IF($E197&gt;=1000,$E197,CONCATENATE(0,$E197)),"02"),SilencerParams!$E$3:$E$98,SilencerParams!X$3:X$98)/(LOG10(2)-LOG10(0.0001))*(LOG10($AL197)-LOG10(0.0001)),(BH197-AZ197)/(LOG10(IF(MROUND($AL197,2)&lt;=$AL197,MROUND($AL197,2)+2,MROUND($AL197,2)-2))-LOG10(MROUND($AL197,2)))*(LOG10($AL197)-LOG10(MROUND($AL197,2)))+AZ197)</f>
        <v>#DIV/0!</v>
      </c>
      <c r="BQ197" s="151" t="e">
        <f>IF($AL197&lt;2,LOOKUP(CONCATENATE($D197,IF($E197&gt;=1000,$E197,CONCATENATE(0,$E197)),"02"),SilencerParams!$E$3:$E$98,SilencerParams!Y$3:Y$98)/(LOG10(2)-LOG10(0.0001))*(LOG10($AL197)-LOG10(0.0001)),(BI197-BA197)/(LOG10(IF(MROUND($AL197,2)&lt;=$AL197,MROUND($AL197,2)+2,MROUND($AL197,2)-2))-LOG10(MROUND($AL197,2)))*(LOG10($AL197)-LOG10(MROUND($AL197,2)))+BA197)</f>
        <v>#DIV/0!</v>
      </c>
      <c r="BR197" s="151" t="e">
        <f>IF($AL197&lt;2,LOOKUP(CONCATENATE($D197,IF($E197&gt;=1000,$E197,CONCATENATE(0,$E197)),"02"),SilencerParams!$E$3:$E$98,SilencerParams!Z$3:Z$98)/(LOG10(2)-LOG10(0.0001))*(LOG10($AL197)-LOG10(0.0001)),(BJ197-BB197)/(LOG10(IF(MROUND($AL197,2)&lt;=$AL197,MROUND($AL197,2)+2,MROUND($AL197,2)-2))-LOG10(MROUND($AL197,2)))*(LOG10($AL197)-LOG10(MROUND($AL197,2)))+BB197)</f>
        <v>#DIV/0!</v>
      </c>
      <c r="BS197" s="24" t="e">
        <f t="shared" ref="BS197:BS260" si="101">10*LOG(10^(T197/10-AM197/10)+10^(BK197/10))</f>
        <v>#DIV/0!</v>
      </c>
      <c r="BT197" s="24" t="e">
        <f t="shared" ref="BT197:BT260" si="102">10*LOG(10^(U197/10-AN197/10)+10^(BL197/10))</f>
        <v>#DIV/0!</v>
      </c>
      <c r="BU197" s="24" t="e">
        <f t="shared" ref="BU197:BU260" si="103">10*LOG(10^(V197/10-AO197/10)+10^(BM197/10))</f>
        <v>#DIV/0!</v>
      </c>
      <c r="BV197" s="24" t="e">
        <f t="shared" ref="BV197:BV260" si="104">10*LOG(10^(W197/10-AP197/10)+10^(BN197/10))</f>
        <v>#DIV/0!</v>
      </c>
      <c r="BW197" s="24" t="e">
        <f t="shared" ref="BW197:BW260" si="105">10*LOG(10^(X197/10-AQ197/10)+10^(BO197/10))</f>
        <v>#DIV/0!</v>
      </c>
      <c r="BX197" s="24" t="e">
        <f t="shared" ref="BX197:BX260" si="106">10*LOG(10^(Y197/10-AR197/10)+10^(BP197/10))</f>
        <v>#DIV/0!</v>
      </c>
      <c r="BY197" s="24" t="e">
        <f t="shared" ref="BY197:BY260" si="107">10*LOG(10^(Z197/10-AS197/10)+10^(BQ197/10))</f>
        <v>#DIV/0!</v>
      </c>
      <c r="BZ197" s="24" t="e">
        <f t="shared" ref="BZ197:BZ260" si="108">10*LOG(10^(AA197/10-AT197/10)+10^(BR197/10))</f>
        <v>#DIV/0!</v>
      </c>
      <c r="CA197" s="24" t="e">
        <f>10*LOG10(IF(BS197="",0,POWER(10,((BS197+'ModelParams Lw'!$O$4)/10))) +IF(BT197="",0,POWER(10,((BT197+'ModelParams Lw'!$P$4)/10))) +IF(BU197="",0,POWER(10,((BU197+'ModelParams Lw'!$Q$4)/10))) +IF(BV197="",0,POWER(10,((BV197+'ModelParams Lw'!$R$4)/10))) +IF(BW197="",0,POWER(10,((BW197+'ModelParams Lw'!$S$4)/10))) +IF(BX197="",0,POWER(10,((BX197+'ModelParams Lw'!$T$4)/10))) +IF(BY197="",0,POWER(10,((BY197+'ModelParams Lw'!$U$4)/10)))+IF(BZ197="",0,POWER(10,((BZ197+'ModelParams Lw'!$V$4)/10))))</f>
        <v>#DIV/0!</v>
      </c>
      <c r="CB197" s="24" t="e">
        <f t="shared" ref="CB197:CB260" si="109">MAX(CC197:CJ197)</f>
        <v>#DIV/0!</v>
      </c>
      <c r="CC197" s="24" t="e">
        <f>(BS197-'ModelParams Lw'!O$10)/'ModelParams Lw'!O$11</f>
        <v>#DIV/0!</v>
      </c>
      <c r="CD197" s="24" t="e">
        <f>(BT197-'ModelParams Lw'!P$10)/'ModelParams Lw'!P$11</f>
        <v>#DIV/0!</v>
      </c>
      <c r="CE197" s="24" t="e">
        <f>(BU197-'ModelParams Lw'!Q$10)/'ModelParams Lw'!Q$11</f>
        <v>#DIV/0!</v>
      </c>
      <c r="CF197" s="24" t="e">
        <f>(BV197-'ModelParams Lw'!R$10)/'ModelParams Lw'!R$11</f>
        <v>#DIV/0!</v>
      </c>
      <c r="CG197" s="24" t="e">
        <f>(BW197-'ModelParams Lw'!S$10)/'ModelParams Lw'!S$11</f>
        <v>#DIV/0!</v>
      </c>
      <c r="CH197" s="24" t="e">
        <f>(BX197-'ModelParams Lw'!T$10)/'ModelParams Lw'!T$11</f>
        <v>#DIV/0!</v>
      </c>
      <c r="CI197" s="24" t="e">
        <f>(BY197-'ModelParams Lw'!U$10)/'ModelParams Lw'!U$11</f>
        <v>#DIV/0!</v>
      </c>
      <c r="CJ197" s="24" t="e">
        <f>(BZ197-'ModelParams Lw'!V$10)/'ModelParams Lw'!V$11</f>
        <v>#DIV/0!</v>
      </c>
      <c r="CK197" s="24">
        <f>IF(Calcul!$E202="SW",'ModelParams Lw'!C$18+'ModelParams Lw'!C$19*LOG(CK$3)+'ModelParams Lw'!C$20*(PI()/4*($D197/1000)^2),IF('ModelParams Lw'!C$21+'ModelParams Lw'!C$22*LOG(CK$3)+'ModelParams Lw'!C$23*(PI()/4*($D197/1000)^2)&lt;'ModelParams Lw'!C$18+'ModelParams Lw'!C$19*LOG(CK$3)+'ModelParams Lw'!C$20*(PI()/4*($D197/1000)^2),'ModelParams Lw'!C$18+'ModelParams Lw'!C$19*LOG(CK$3)+'ModelParams Lw'!C$20*(PI()/4*($D197/1000)^2),'ModelParams Lw'!C$21+'ModelParams Lw'!C$22*LOG(CK$3)+'ModelParams Lw'!C$23*(PI()/4*($D197/1000)^2)))</f>
        <v>31.246735224896717</v>
      </c>
      <c r="CL197" s="24">
        <f>IF(Calcul!$E202="SW",'ModelParams Lw'!D$18+'ModelParams Lw'!D$19*LOG(CL$3)+'ModelParams Lw'!D$20*(PI()/4*($D197/1000)^2),IF('ModelParams Lw'!D$21+'ModelParams Lw'!D$22*LOG(CL$3)+'ModelParams Lw'!D$23*(PI()/4*($D197/1000)^2)&lt;'ModelParams Lw'!D$18+'ModelParams Lw'!D$19*LOG(CL$3)+'ModelParams Lw'!D$20*(PI()/4*($D197/1000)^2),'ModelParams Lw'!D$18+'ModelParams Lw'!D$19*LOG(CL$3)+'ModelParams Lw'!D$20*(PI()/4*($D197/1000)^2),'ModelParams Lw'!D$21+'ModelParams Lw'!D$22*LOG(CL$3)+'ModelParams Lw'!D$23*(PI()/4*($D197/1000)^2)))</f>
        <v>39.203910379364636</v>
      </c>
      <c r="CM197" s="24">
        <f>IF(Calcul!$E202="SW",'ModelParams Lw'!E$18+'ModelParams Lw'!E$19*LOG(CM$3)+'ModelParams Lw'!E$20*(PI()/4*($D197/1000)^2),IF('ModelParams Lw'!E$21+'ModelParams Lw'!E$22*LOG(CM$3)+'ModelParams Lw'!E$23*(PI()/4*($D197/1000)^2)&lt;'ModelParams Lw'!E$18+'ModelParams Lw'!E$19*LOG(CM$3)+'ModelParams Lw'!E$20*(PI()/4*($D197/1000)^2),'ModelParams Lw'!E$18+'ModelParams Lw'!E$19*LOG(CM$3)+'ModelParams Lw'!E$20*(PI()/4*($D197/1000)^2),'ModelParams Lw'!E$21+'ModelParams Lw'!E$22*LOG(CM$3)+'ModelParams Lw'!E$23*(PI()/4*($D197/1000)^2)))</f>
        <v>38.761096154158118</v>
      </c>
      <c r="CN197" s="24">
        <f>IF(Calcul!$E202="SW",'ModelParams Lw'!F$18+'ModelParams Lw'!F$19*LOG(CN$3)+'ModelParams Lw'!F$20*(PI()/4*($D197/1000)^2),IF('ModelParams Lw'!F$21+'ModelParams Lw'!F$22*LOG(CN$3)+'ModelParams Lw'!F$23*(PI()/4*($D197/1000)^2)&lt;'ModelParams Lw'!F$18+'ModelParams Lw'!F$19*LOG(CN$3)+'ModelParams Lw'!F$20*(PI()/4*($D197/1000)^2),'ModelParams Lw'!F$18+'ModelParams Lw'!F$19*LOG(CN$3)+'ModelParams Lw'!F$20*(PI()/4*($D197/1000)^2),'ModelParams Lw'!F$21+'ModelParams Lw'!F$22*LOG(CN$3)+'ModelParams Lw'!F$23*(PI()/4*($D197/1000)^2)))</f>
        <v>42.457901012674256</v>
      </c>
      <c r="CO197" s="24">
        <f>IF(Calcul!$E202="SW",'ModelParams Lw'!G$18+'ModelParams Lw'!G$19*LOG(CO$3)+'ModelParams Lw'!G$20*(PI()/4*($D197/1000)^2),IF('ModelParams Lw'!G$21+'ModelParams Lw'!G$22*LOG(CO$3)+'ModelParams Lw'!G$23*(PI()/4*($D197/1000)^2)&lt;'ModelParams Lw'!G$18+'ModelParams Lw'!G$19*LOG(CO$3)+'ModelParams Lw'!G$20*(PI()/4*($D197/1000)^2),'ModelParams Lw'!G$18+'ModelParams Lw'!G$19*LOG(CO$3)+'ModelParams Lw'!G$20*(PI()/4*($D197/1000)^2),'ModelParams Lw'!G$21+'ModelParams Lw'!G$22*LOG(CO$3)+'ModelParams Lw'!G$23*(PI()/4*($D197/1000)^2)))</f>
        <v>39.983812335865188</v>
      </c>
      <c r="CP197" s="24">
        <f>IF(Calcul!$E202="SW",'ModelParams Lw'!H$18+'ModelParams Lw'!H$19*LOG(CP$3)+'ModelParams Lw'!H$20*(PI()/4*($D197/1000)^2),IF('ModelParams Lw'!H$21+'ModelParams Lw'!H$22*LOG(CP$3)+'ModelParams Lw'!H$23*(PI()/4*($D197/1000)^2)&lt;'ModelParams Lw'!H$18+'ModelParams Lw'!H$19*LOG(CP$3)+'ModelParams Lw'!H$20*(PI()/4*($D197/1000)^2),'ModelParams Lw'!H$18+'ModelParams Lw'!H$19*LOG(CP$3)+'ModelParams Lw'!H$20*(PI()/4*($D197/1000)^2),'ModelParams Lw'!H$21+'ModelParams Lw'!H$22*LOG(CP$3)+'ModelParams Lw'!H$23*(PI()/4*($D197/1000)^2)))</f>
        <v>40.306137042572608</v>
      </c>
      <c r="CQ197" s="24">
        <f>IF(Calcul!$E202="SW",'ModelParams Lw'!I$18+'ModelParams Lw'!I$19*LOG(CQ$3)+'ModelParams Lw'!I$20*(PI()/4*($D197/1000)^2),IF('ModelParams Lw'!I$21+'ModelParams Lw'!I$22*LOG(CQ$3)+'ModelParams Lw'!I$23*(PI()/4*($D197/1000)^2)&lt;'ModelParams Lw'!I$18+'ModelParams Lw'!I$19*LOG(CQ$3)+'ModelParams Lw'!I$20*(PI()/4*($D197/1000)^2),'ModelParams Lw'!I$18+'ModelParams Lw'!I$19*LOG(CQ$3)+'ModelParams Lw'!I$20*(PI()/4*($D197/1000)^2),'ModelParams Lw'!I$21+'ModelParams Lw'!I$22*LOG(CQ$3)+'ModelParams Lw'!I$23*(PI()/4*($D197/1000)^2)))</f>
        <v>35.604370798776131</v>
      </c>
      <c r="CR197" s="24">
        <f>IF(Calcul!$E202="SW",'ModelParams Lw'!J$18+'ModelParams Lw'!J$19*LOG(CR$3)+'ModelParams Lw'!J$20*(PI()/4*($D197/1000)^2),IF('ModelParams Lw'!J$21+'ModelParams Lw'!J$22*LOG(CR$3)+'ModelParams Lw'!J$23*(PI()/4*($D197/1000)^2)&lt;'ModelParams Lw'!J$18+'ModelParams Lw'!J$19*LOG(CR$3)+'ModelParams Lw'!J$20*(PI()/4*($D197/1000)^2),'ModelParams Lw'!J$18+'ModelParams Lw'!J$19*LOG(CR$3)+'ModelParams Lw'!J$20*(PI()/4*($D197/1000)^2),'ModelParams Lw'!J$21+'ModelParams Lw'!J$22*LOG(CR$3)+'ModelParams Lw'!J$23*(PI()/4*($D197/1000)^2)))</f>
        <v>26.405199060578074</v>
      </c>
      <c r="CS197" s="24" t="e">
        <f t="shared" si="86"/>
        <v>#DIV/0!</v>
      </c>
      <c r="CT197" s="24" t="e">
        <f t="shared" si="87"/>
        <v>#DIV/0!</v>
      </c>
      <c r="CU197" s="24" t="e">
        <f t="shared" si="88"/>
        <v>#DIV/0!</v>
      </c>
      <c r="CV197" s="24" t="e">
        <f t="shared" si="89"/>
        <v>#DIV/0!</v>
      </c>
      <c r="CW197" s="24" t="e">
        <f t="shared" si="90"/>
        <v>#DIV/0!</v>
      </c>
      <c r="CX197" s="24" t="e">
        <f t="shared" si="91"/>
        <v>#DIV/0!</v>
      </c>
      <c r="CY197" s="24" t="e">
        <f t="shared" si="92"/>
        <v>#DIV/0!</v>
      </c>
      <c r="CZ197" s="24" t="e">
        <f t="shared" si="93"/>
        <v>#DIV/0!</v>
      </c>
      <c r="DA197" s="24" t="e">
        <f>10*LOG10(IF(CS197="",0,POWER(10,((CS197+'ModelParams Lw'!$O$4)/10))) +IF(CT197="",0,POWER(10,((CT197+'ModelParams Lw'!$P$4)/10))) +IF(CU197="",0,POWER(10,((CU197+'ModelParams Lw'!$Q$4)/10))) +IF(CV197="",0,POWER(10,((CV197+'ModelParams Lw'!$R$4)/10))) +IF(CW197="",0,POWER(10,((CW197+'ModelParams Lw'!$S$4)/10))) +IF(CX197="",0,POWER(10,((CX197+'ModelParams Lw'!$T$4)/10))) +IF(CY197="",0,POWER(10,((CY197+'ModelParams Lw'!$U$4)/10)))+IF(CZ197="",0,POWER(10,((CZ197+'ModelParams Lw'!$V$4)/10))))</f>
        <v>#DIV/0!</v>
      </c>
      <c r="DB197" s="24" t="e">
        <f t="shared" ref="DB197:DB260" si="110">MAX(DC197:DJ197)</f>
        <v>#DIV/0!</v>
      </c>
      <c r="DC197" s="24" t="e">
        <f>(CS197-'ModelParams Lw'!$O$10)/'ModelParams Lw'!$O$11</f>
        <v>#DIV/0!</v>
      </c>
      <c r="DD197" s="24" t="e">
        <f>(CT197-'ModelParams Lw'!$P$10)/'ModelParams Lw'!$P$11</f>
        <v>#DIV/0!</v>
      </c>
      <c r="DE197" s="24" t="e">
        <f>(CU197-'ModelParams Lw'!$Q$10)/'ModelParams Lw'!$Q$11</f>
        <v>#DIV/0!</v>
      </c>
      <c r="DF197" s="24" t="e">
        <f>(CV197-'ModelParams Lw'!$R$10)/'ModelParams Lw'!$R$11</f>
        <v>#DIV/0!</v>
      </c>
      <c r="DG197" s="24" t="e">
        <f>(CW197-'ModelParams Lw'!$S$10)/'ModelParams Lw'!$S$11</f>
        <v>#DIV/0!</v>
      </c>
      <c r="DH197" s="24" t="e">
        <f>(CX197-'ModelParams Lw'!$T$10)/'ModelParams Lw'!$T$11</f>
        <v>#DIV/0!</v>
      </c>
      <c r="DI197" s="24" t="e">
        <f>(CY197-'ModelParams Lw'!$U$10)/'ModelParams Lw'!$U$11</f>
        <v>#DIV/0!</v>
      </c>
      <c r="DJ197" s="24" t="e">
        <f>(CZ197-'ModelParams Lw'!$V$10)/'ModelParams Lw'!$V$11</f>
        <v>#DIV/0!</v>
      </c>
    </row>
    <row r="198" spans="1:114">
      <c r="A198" s="12">
        <f>Calcul!B200</f>
        <v>0</v>
      </c>
      <c r="B198" s="12">
        <f t="shared" si="94"/>
        <v>0</v>
      </c>
      <c r="C198" s="12">
        <f>Calcul!C200</f>
        <v>0</v>
      </c>
      <c r="D198" s="12">
        <f>Calcul!D203</f>
        <v>0</v>
      </c>
      <c r="E198" s="12">
        <f t="shared" si="95"/>
        <v>400</v>
      </c>
      <c r="F198" s="12">
        <f t="shared" si="96"/>
        <v>900</v>
      </c>
      <c r="G198" s="12" t="e">
        <f t="shared" si="97"/>
        <v>#DIV/0!</v>
      </c>
      <c r="H198" s="24" t="e">
        <f t="shared" si="98"/>
        <v>#DIV/0!</v>
      </c>
      <c r="I198" s="24">
        <f>'ModelParams Lw'!$B$6*EXP('ModelParams Lw'!$C$6*D198)</f>
        <v>-0.98585217513044054</v>
      </c>
      <c r="J198" s="24">
        <f>'ModelParams Lw'!$B$7*D198^2+'ModelParams Lw'!$C$7*D198+'ModelParams Lw'!$D$7</f>
        <v>-7.1</v>
      </c>
      <c r="K198" s="24">
        <f>'ModelParams Lw'!$B$8*D198^2+'ModelParams Lw'!$C$8*D198+'ModelParams Lw'!$D$8</f>
        <v>46.485999999999997</v>
      </c>
      <c r="L198" s="21" t="e">
        <f t="shared" si="83"/>
        <v>#DIV/0!</v>
      </c>
      <c r="M198" s="21" t="e">
        <f t="shared" si="85"/>
        <v>#DIV/0!</v>
      </c>
      <c r="N198" s="21" t="e">
        <f t="shared" si="85"/>
        <v>#DIV/0!</v>
      </c>
      <c r="O198" s="21" t="e">
        <f t="shared" si="85"/>
        <v>#DIV/0!</v>
      </c>
      <c r="P198" s="21" t="e">
        <f t="shared" si="85"/>
        <v>#DIV/0!</v>
      </c>
      <c r="Q198" s="21" t="e">
        <f t="shared" si="85"/>
        <v>#DIV/0!</v>
      </c>
      <c r="R198" s="21" t="e">
        <f t="shared" si="85"/>
        <v>#DIV/0!</v>
      </c>
      <c r="S198" s="21" t="e">
        <f t="shared" si="85"/>
        <v>#DIV/0!</v>
      </c>
      <c r="T198" s="24" t="e">
        <f>'ModelParams Lw'!$B$3+'ModelParams Lw'!$B$4*LOG10($B198/3600/(PI()/4*($D198/1000)^2))+'ModelParams Lw'!$B$5*LOG10(2*$H198/(1.2*($B198/3600/(PI()/4*($D198/1000)^2))^2))+10*LOG10($D198/1000)+L198</f>
        <v>#DIV/0!</v>
      </c>
      <c r="U198" s="24" t="e">
        <f>'ModelParams Lw'!$B$3+'ModelParams Lw'!$B$4*LOG10($B198/3600/(PI()/4*($D198/1000)^2))+'ModelParams Lw'!$B$5*LOG10(2*$H198/(1.2*($B198/3600/(PI()/4*($D198/1000)^2))^2))+10*LOG10($D198/1000)+M198</f>
        <v>#DIV/0!</v>
      </c>
      <c r="V198" s="24" t="e">
        <f>'ModelParams Lw'!$B$3+'ModelParams Lw'!$B$4*LOG10($B198/3600/(PI()/4*($D198/1000)^2))+'ModelParams Lw'!$B$5*LOG10(2*$H198/(1.2*($B198/3600/(PI()/4*($D198/1000)^2))^2))+10*LOG10($D198/1000)+N198</f>
        <v>#DIV/0!</v>
      </c>
      <c r="W198" s="24" t="e">
        <f>'ModelParams Lw'!$B$3+'ModelParams Lw'!$B$4*LOG10($B198/3600/(PI()/4*($D198/1000)^2))+'ModelParams Lw'!$B$5*LOG10(2*$H198/(1.2*($B198/3600/(PI()/4*($D198/1000)^2))^2))+10*LOG10($D198/1000)+O198</f>
        <v>#DIV/0!</v>
      </c>
      <c r="X198" s="24" t="e">
        <f>'ModelParams Lw'!$B$3+'ModelParams Lw'!$B$4*LOG10($B198/3600/(PI()/4*($D198/1000)^2))+'ModelParams Lw'!$B$5*LOG10(2*$H198/(1.2*($B198/3600/(PI()/4*($D198/1000)^2))^2))+10*LOG10($D198/1000)+P198</f>
        <v>#DIV/0!</v>
      </c>
      <c r="Y198" s="24" t="e">
        <f>'ModelParams Lw'!$B$3+'ModelParams Lw'!$B$4*LOG10($B198/3600/(PI()/4*($D198/1000)^2))+'ModelParams Lw'!$B$5*LOG10(2*$H198/(1.2*($B198/3600/(PI()/4*($D198/1000)^2))^2))+10*LOG10($D198/1000)+Q198</f>
        <v>#DIV/0!</v>
      </c>
      <c r="Z198" s="24" t="e">
        <f>'ModelParams Lw'!$B$3+'ModelParams Lw'!$B$4*LOG10($B198/3600/(PI()/4*($D198/1000)^2))+'ModelParams Lw'!$B$5*LOG10(2*$H198/(1.2*($B198/3600/(PI()/4*($D198/1000)^2))^2))+10*LOG10($D198/1000)+R198</f>
        <v>#DIV/0!</v>
      </c>
      <c r="AA198" s="24" t="e">
        <f>'ModelParams Lw'!$B$3+'ModelParams Lw'!$B$4*LOG10($B198/3600/(PI()/4*($D198/1000)^2))+'ModelParams Lw'!$B$5*LOG10(2*$H198/(1.2*($B198/3600/(PI()/4*($D198/1000)^2))^2))+10*LOG10($D198/1000)+S198</f>
        <v>#DIV/0!</v>
      </c>
      <c r="AB198" s="24" t="e">
        <f>10*LOG10(IF(T198="",0,POWER(10,((T198+'ModelParams Lw'!$O$4)/10))) +IF(U198="",0,POWER(10,((U198+'ModelParams Lw'!$P$4)/10))) +IF(V198="",0,POWER(10,((V198+'ModelParams Lw'!$Q$4)/10))) +IF(W198="",0,POWER(10,((W198+'ModelParams Lw'!$R$4)/10))) +IF(X198="",0,POWER(10,((X198+'ModelParams Lw'!$S$4)/10))) +IF(Y198="",0,POWER(10,((Y198+'ModelParams Lw'!$T$4)/10))) +IF(Z198="",0,POWER(10,((Z198+'ModelParams Lw'!$U$4)/10)))+IF(AA198="",0,POWER(10,((AA198+'ModelParams Lw'!$V$4)/10))))</f>
        <v>#DIV/0!</v>
      </c>
      <c r="AC198" s="24" t="e">
        <f t="shared" si="99"/>
        <v>#DIV/0!</v>
      </c>
      <c r="AD198" s="24" t="e">
        <f>(T198-'ModelParams Lw'!O$10)/'ModelParams Lw'!O$11</f>
        <v>#DIV/0!</v>
      </c>
      <c r="AE198" s="24" t="e">
        <f>(U198-'ModelParams Lw'!P$10)/'ModelParams Lw'!P$11</f>
        <v>#DIV/0!</v>
      </c>
      <c r="AF198" s="24" t="e">
        <f>(V198-'ModelParams Lw'!Q$10)/'ModelParams Lw'!Q$11</f>
        <v>#DIV/0!</v>
      </c>
      <c r="AG198" s="24" t="e">
        <f>(W198-'ModelParams Lw'!R$10)/'ModelParams Lw'!R$11</f>
        <v>#DIV/0!</v>
      </c>
      <c r="AH198" s="24" t="e">
        <f>(X198-'ModelParams Lw'!S$10)/'ModelParams Lw'!S$11</f>
        <v>#DIV/0!</v>
      </c>
      <c r="AI198" s="24" t="e">
        <f>(Y198-'ModelParams Lw'!T$10)/'ModelParams Lw'!T$11</f>
        <v>#DIV/0!</v>
      </c>
      <c r="AJ198" s="24" t="e">
        <f>(Z198-'ModelParams Lw'!U$10)/'ModelParams Lw'!U$11</f>
        <v>#DIV/0!</v>
      </c>
      <c r="AK198" s="24" t="e">
        <f>(AA198-'ModelParams Lw'!V$10)/'ModelParams Lw'!V$11</f>
        <v>#DIV/0!</v>
      </c>
      <c r="AL198" s="24" t="e">
        <f t="shared" si="100"/>
        <v>#DIV/0!</v>
      </c>
      <c r="AM198" s="24" t="e">
        <f>LOOKUP($G198,SilencerParams!$E$3:$E$98,SilencerParams!K$3:K$98)</f>
        <v>#DIV/0!</v>
      </c>
      <c r="AN198" s="24" t="e">
        <f>LOOKUP($G198,SilencerParams!$E$3:$E$98,SilencerParams!L$3:L$98)</f>
        <v>#DIV/0!</v>
      </c>
      <c r="AO198" s="24" t="e">
        <f>LOOKUP($G198,SilencerParams!$E$3:$E$98,SilencerParams!M$3:M$98)</f>
        <v>#DIV/0!</v>
      </c>
      <c r="AP198" s="24" t="e">
        <f>LOOKUP($G198,SilencerParams!$E$3:$E$98,SilencerParams!N$3:N$98)</f>
        <v>#DIV/0!</v>
      </c>
      <c r="AQ198" s="24" t="e">
        <f>LOOKUP($G198,SilencerParams!$E$3:$E$98,SilencerParams!O$3:O$98)</f>
        <v>#DIV/0!</v>
      </c>
      <c r="AR198" s="24" t="e">
        <f>LOOKUP($G198,SilencerParams!$E$3:$E$98,SilencerParams!P$3:P$98)</f>
        <v>#DIV/0!</v>
      </c>
      <c r="AS198" s="24" t="e">
        <f>LOOKUP($G198,SilencerParams!$E$3:$E$98,SilencerParams!Q$3:Q$98)</f>
        <v>#DIV/0!</v>
      </c>
      <c r="AT198" s="24" t="e">
        <f>LOOKUP($G198,SilencerParams!$E$3:$E$98,SilencerParams!R$3:R$98)</f>
        <v>#DIV/0!</v>
      </c>
      <c r="AU198" s="151" t="e">
        <f>LOOKUP($G198,SilencerParams!$E$3:$E$98,SilencerParams!S$3:S$98)</f>
        <v>#DIV/0!</v>
      </c>
      <c r="AV198" s="151" t="e">
        <f>LOOKUP($G198,SilencerParams!$E$3:$E$98,SilencerParams!T$3:T$98)</f>
        <v>#DIV/0!</v>
      </c>
      <c r="AW198" s="151" t="e">
        <f>LOOKUP($G198,SilencerParams!$E$3:$E$98,SilencerParams!U$3:U$98)</f>
        <v>#DIV/0!</v>
      </c>
      <c r="AX198" s="151" t="e">
        <f>LOOKUP($G198,SilencerParams!$E$3:$E$98,SilencerParams!V$3:V$98)</f>
        <v>#DIV/0!</v>
      </c>
      <c r="AY198" s="151" t="e">
        <f>LOOKUP($G198,SilencerParams!$E$3:$E$98,SilencerParams!W$3:W$98)</f>
        <v>#DIV/0!</v>
      </c>
      <c r="AZ198" s="151" t="e">
        <f>LOOKUP($G198,SilencerParams!$E$3:$E$98,SilencerParams!X$3:X$98)</f>
        <v>#DIV/0!</v>
      </c>
      <c r="BA198" s="151" t="e">
        <f>LOOKUP($G198,SilencerParams!$E$3:$E$98,SilencerParams!Y$3:Y$98)</f>
        <v>#DIV/0!</v>
      </c>
      <c r="BB198" s="151" t="e">
        <f>LOOKUP($G198,SilencerParams!$E$3:$E$98,SilencerParams!Z$3:Z$98)</f>
        <v>#DIV/0!</v>
      </c>
      <c r="BC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S$3:S$98)</f>
        <v>#DIV/0!</v>
      </c>
      <c r="BD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T$3:T$98)</f>
        <v>#DIV/0!</v>
      </c>
      <c r="BE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U$3:U$98)</f>
        <v>#DIV/0!</v>
      </c>
      <c r="BF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V$3:V$98)</f>
        <v>#DIV/0!</v>
      </c>
      <c r="BG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W$3:W$98)</f>
        <v>#DIV/0!</v>
      </c>
      <c r="BH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X$3:X$98)</f>
        <v>#DIV/0!</v>
      </c>
      <c r="BI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Y$3:Y$98)</f>
        <v>#DIV/0!</v>
      </c>
      <c r="BJ198" s="151" t="e">
        <f>LOOKUP(IF(MROUND($AL198,2)&lt;=$AL198,CONCATENATE($D198,IF($F198&gt;=1000,$F198,CONCATENATE(0,$F198)),CONCATENATE(0,MROUND($AL198,2)+2)),CONCATENATE($D198,IF($F198&gt;=1000,$F198,CONCATENATE(0,$F198)),CONCATENATE(0,MROUND($AL198,2)-2))),SilencerParams!$E$3:$E$98,SilencerParams!Z$3:Z$98)</f>
        <v>#DIV/0!</v>
      </c>
      <c r="BK198" s="151" t="e">
        <f>IF($AL198&lt;2,LOOKUP(CONCATENATE($D198,IF($E198&gt;=1000,$E198,CONCATENATE(0,$E198)),"02"),SilencerParams!$E$3:$E$98,SilencerParams!S$3:S$98)/(LOG10(2)-LOG10(0.0001))*(LOG10($AL198)-LOG10(0.0001)),(BC198-AU198)/(LOG10(IF(MROUND($AL198,2)&lt;=$AL198,MROUND($AL198,2)+2,MROUND($AL198,2)-2))-LOG10(MROUND($AL198,2)))*(LOG10($AL198)-LOG10(MROUND($AL198,2)))+AU198)</f>
        <v>#DIV/0!</v>
      </c>
      <c r="BL198" s="151" t="e">
        <f>IF($AL198&lt;2,LOOKUP(CONCATENATE($D198,IF($E198&gt;=1000,$E198,CONCATENATE(0,$E198)),"02"),SilencerParams!$E$3:$E$98,SilencerParams!T$3:T$98)/(LOG10(2)-LOG10(0.0001))*(LOG10($AL198)-LOG10(0.0001)),(BD198-AV198)/(LOG10(IF(MROUND($AL198,2)&lt;=$AL198,MROUND($AL198,2)+2,MROUND($AL198,2)-2))-LOG10(MROUND($AL198,2)))*(LOG10($AL198)-LOG10(MROUND($AL198,2)))+AV198)</f>
        <v>#DIV/0!</v>
      </c>
      <c r="BM198" s="151" t="e">
        <f>IF($AL198&lt;2,LOOKUP(CONCATENATE($D198,IF($E198&gt;=1000,$E198,CONCATENATE(0,$E198)),"02"),SilencerParams!$E$3:$E$98,SilencerParams!U$3:U$98)/(LOG10(2)-LOG10(0.0001))*(LOG10($AL198)-LOG10(0.0001)),(BE198-AW198)/(LOG10(IF(MROUND($AL198,2)&lt;=$AL198,MROUND($AL198,2)+2,MROUND($AL198,2)-2))-LOG10(MROUND($AL198,2)))*(LOG10($AL198)-LOG10(MROUND($AL198,2)))+AW198)</f>
        <v>#DIV/0!</v>
      </c>
      <c r="BN198" s="151" t="e">
        <f>IF($AL198&lt;2,LOOKUP(CONCATENATE($D198,IF($E198&gt;=1000,$E198,CONCATENATE(0,$E198)),"02"),SilencerParams!$E$3:$E$98,SilencerParams!V$3:V$98)/(LOG10(2)-LOG10(0.0001))*(LOG10($AL198)-LOG10(0.0001)),(BF198-AX198)/(LOG10(IF(MROUND($AL198,2)&lt;=$AL198,MROUND($AL198,2)+2,MROUND($AL198,2)-2))-LOG10(MROUND($AL198,2)))*(LOG10($AL198)-LOG10(MROUND($AL198,2)))+AX198)</f>
        <v>#DIV/0!</v>
      </c>
      <c r="BO198" s="151" t="e">
        <f>IF($AL198&lt;2,LOOKUP(CONCATENATE($D198,IF($E198&gt;=1000,$E198,CONCATENATE(0,$E198)),"02"),SilencerParams!$E$3:$E$98,SilencerParams!W$3:W$98)/(LOG10(2)-LOG10(0.0001))*(LOG10($AL198)-LOG10(0.0001)),(BG198-AY198)/(LOG10(IF(MROUND($AL198,2)&lt;=$AL198,MROUND($AL198,2)+2,MROUND($AL198,2)-2))-LOG10(MROUND($AL198,2)))*(LOG10($AL198)-LOG10(MROUND($AL198,2)))+AY198)</f>
        <v>#DIV/0!</v>
      </c>
      <c r="BP198" s="151" t="e">
        <f>IF($AL198&lt;2,LOOKUP(CONCATENATE($D198,IF($E198&gt;=1000,$E198,CONCATENATE(0,$E198)),"02"),SilencerParams!$E$3:$E$98,SilencerParams!X$3:X$98)/(LOG10(2)-LOG10(0.0001))*(LOG10($AL198)-LOG10(0.0001)),(BH198-AZ198)/(LOG10(IF(MROUND($AL198,2)&lt;=$AL198,MROUND($AL198,2)+2,MROUND($AL198,2)-2))-LOG10(MROUND($AL198,2)))*(LOG10($AL198)-LOG10(MROUND($AL198,2)))+AZ198)</f>
        <v>#DIV/0!</v>
      </c>
      <c r="BQ198" s="151" t="e">
        <f>IF($AL198&lt;2,LOOKUP(CONCATENATE($D198,IF($E198&gt;=1000,$E198,CONCATENATE(0,$E198)),"02"),SilencerParams!$E$3:$E$98,SilencerParams!Y$3:Y$98)/(LOG10(2)-LOG10(0.0001))*(LOG10($AL198)-LOG10(0.0001)),(BI198-BA198)/(LOG10(IF(MROUND($AL198,2)&lt;=$AL198,MROUND($AL198,2)+2,MROUND($AL198,2)-2))-LOG10(MROUND($AL198,2)))*(LOG10($AL198)-LOG10(MROUND($AL198,2)))+BA198)</f>
        <v>#DIV/0!</v>
      </c>
      <c r="BR198" s="151" t="e">
        <f>IF($AL198&lt;2,LOOKUP(CONCATENATE($D198,IF($E198&gt;=1000,$E198,CONCATENATE(0,$E198)),"02"),SilencerParams!$E$3:$E$98,SilencerParams!Z$3:Z$98)/(LOG10(2)-LOG10(0.0001))*(LOG10($AL198)-LOG10(0.0001)),(BJ198-BB198)/(LOG10(IF(MROUND($AL198,2)&lt;=$AL198,MROUND($AL198,2)+2,MROUND($AL198,2)-2))-LOG10(MROUND($AL198,2)))*(LOG10($AL198)-LOG10(MROUND($AL198,2)))+BB198)</f>
        <v>#DIV/0!</v>
      </c>
      <c r="BS198" s="24" t="e">
        <f t="shared" si="101"/>
        <v>#DIV/0!</v>
      </c>
      <c r="BT198" s="24" t="e">
        <f t="shared" si="102"/>
        <v>#DIV/0!</v>
      </c>
      <c r="BU198" s="24" t="e">
        <f t="shared" si="103"/>
        <v>#DIV/0!</v>
      </c>
      <c r="BV198" s="24" t="e">
        <f t="shared" si="104"/>
        <v>#DIV/0!</v>
      </c>
      <c r="BW198" s="24" t="e">
        <f t="shared" si="105"/>
        <v>#DIV/0!</v>
      </c>
      <c r="BX198" s="24" t="e">
        <f t="shared" si="106"/>
        <v>#DIV/0!</v>
      </c>
      <c r="BY198" s="24" t="e">
        <f t="shared" si="107"/>
        <v>#DIV/0!</v>
      </c>
      <c r="BZ198" s="24" t="e">
        <f t="shared" si="108"/>
        <v>#DIV/0!</v>
      </c>
      <c r="CA198" s="24" t="e">
        <f>10*LOG10(IF(BS198="",0,POWER(10,((BS198+'ModelParams Lw'!$O$4)/10))) +IF(BT198="",0,POWER(10,((BT198+'ModelParams Lw'!$P$4)/10))) +IF(BU198="",0,POWER(10,((BU198+'ModelParams Lw'!$Q$4)/10))) +IF(BV198="",0,POWER(10,((BV198+'ModelParams Lw'!$R$4)/10))) +IF(BW198="",0,POWER(10,((BW198+'ModelParams Lw'!$S$4)/10))) +IF(BX198="",0,POWER(10,((BX198+'ModelParams Lw'!$T$4)/10))) +IF(BY198="",0,POWER(10,((BY198+'ModelParams Lw'!$U$4)/10)))+IF(BZ198="",0,POWER(10,((BZ198+'ModelParams Lw'!$V$4)/10))))</f>
        <v>#DIV/0!</v>
      </c>
      <c r="CB198" s="24" t="e">
        <f t="shared" si="109"/>
        <v>#DIV/0!</v>
      </c>
      <c r="CC198" s="24" t="e">
        <f>(BS198-'ModelParams Lw'!O$10)/'ModelParams Lw'!O$11</f>
        <v>#DIV/0!</v>
      </c>
      <c r="CD198" s="24" t="e">
        <f>(BT198-'ModelParams Lw'!P$10)/'ModelParams Lw'!P$11</f>
        <v>#DIV/0!</v>
      </c>
      <c r="CE198" s="24" t="e">
        <f>(BU198-'ModelParams Lw'!Q$10)/'ModelParams Lw'!Q$11</f>
        <v>#DIV/0!</v>
      </c>
      <c r="CF198" s="24" t="e">
        <f>(BV198-'ModelParams Lw'!R$10)/'ModelParams Lw'!R$11</f>
        <v>#DIV/0!</v>
      </c>
      <c r="CG198" s="24" t="e">
        <f>(BW198-'ModelParams Lw'!S$10)/'ModelParams Lw'!S$11</f>
        <v>#DIV/0!</v>
      </c>
      <c r="CH198" s="24" t="e">
        <f>(BX198-'ModelParams Lw'!T$10)/'ModelParams Lw'!T$11</f>
        <v>#DIV/0!</v>
      </c>
      <c r="CI198" s="24" t="e">
        <f>(BY198-'ModelParams Lw'!U$10)/'ModelParams Lw'!U$11</f>
        <v>#DIV/0!</v>
      </c>
      <c r="CJ198" s="24" t="e">
        <f>(BZ198-'ModelParams Lw'!V$10)/'ModelParams Lw'!V$11</f>
        <v>#DIV/0!</v>
      </c>
      <c r="CK198" s="24">
        <f>IF(Calcul!$E203="SW",'ModelParams Lw'!C$18+'ModelParams Lw'!C$19*LOG(CK$3)+'ModelParams Lw'!C$20*(PI()/4*($D198/1000)^2),IF('ModelParams Lw'!C$21+'ModelParams Lw'!C$22*LOG(CK$3)+'ModelParams Lw'!C$23*(PI()/4*($D198/1000)^2)&lt;'ModelParams Lw'!C$18+'ModelParams Lw'!C$19*LOG(CK$3)+'ModelParams Lw'!C$20*(PI()/4*($D198/1000)^2),'ModelParams Lw'!C$18+'ModelParams Lw'!C$19*LOG(CK$3)+'ModelParams Lw'!C$20*(PI()/4*($D198/1000)^2),'ModelParams Lw'!C$21+'ModelParams Lw'!C$22*LOG(CK$3)+'ModelParams Lw'!C$23*(PI()/4*($D198/1000)^2)))</f>
        <v>31.246735224896717</v>
      </c>
      <c r="CL198" s="24">
        <f>IF(Calcul!$E203="SW",'ModelParams Lw'!D$18+'ModelParams Lw'!D$19*LOG(CL$3)+'ModelParams Lw'!D$20*(PI()/4*($D198/1000)^2),IF('ModelParams Lw'!D$21+'ModelParams Lw'!D$22*LOG(CL$3)+'ModelParams Lw'!D$23*(PI()/4*($D198/1000)^2)&lt;'ModelParams Lw'!D$18+'ModelParams Lw'!D$19*LOG(CL$3)+'ModelParams Lw'!D$20*(PI()/4*($D198/1000)^2),'ModelParams Lw'!D$18+'ModelParams Lw'!D$19*LOG(CL$3)+'ModelParams Lw'!D$20*(PI()/4*($D198/1000)^2),'ModelParams Lw'!D$21+'ModelParams Lw'!D$22*LOG(CL$3)+'ModelParams Lw'!D$23*(PI()/4*($D198/1000)^2)))</f>
        <v>39.203910379364636</v>
      </c>
      <c r="CM198" s="24">
        <f>IF(Calcul!$E203="SW",'ModelParams Lw'!E$18+'ModelParams Lw'!E$19*LOG(CM$3)+'ModelParams Lw'!E$20*(PI()/4*($D198/1000)^2),IF('ModelParams Lw'!E$21+'ModelParams Lw'!E$22*LOG(CM$3)+'ModelParams Lw'!E$23*(PI()/4*($D198/1000)^2)&lt;'ModelParams Lw'!E$18+'ModelParams Lw'!E$19*LOG(CM$3)+'ModelParams Lw'!E$20*(PI()/4*($D198/1000)^2),'ModelParams Lw'!E$18+'ModelParams Lw'!E$19*LOG(CM$3)+'ModelParams Lw'!E$20*(PI()/4*($D198/1000)^2),'ModelParams Lw'!E$21+'ModelParams Lw'!E$22*LOG(CM$3)+'ModelParams Lw'!E$23*(PI()/4*($D198/1000)^2)))</f>
        <v>38.761096154158118</v>
      </c>
      <c r="CN198" s="24">
        <f>IF(Calcul!$E203="SW",'ModelParams Lw'!F$18+'ModelParams Lw'!F$19*LOG(CN$3)+'ModelParams Lw'!F$20*(PI()/4*($D198/1000)^2),IF('ModelParams Lw'!F$21+'ModelParams Lw'!F$22*LOG(CN$3)+'ModelParams Lw'!F$23*(PI()/4*($D198/1000)^2)&lt;'ModelParams Lw'!F$18+'ModelParams Lw'!F$19*LOG(CN$3)+'ModelParams Lw'!F$20*(PI()/4*($D198/1000)^2),'ModelParams Lw'!F$18+'ModelParams Lw'!F$19*LOG(CN$3)+'ModelParams Lw'!F$20*(PI()/4*($D198/1000)^2),'ModelParams Lw'!F$21+'ModelParams Lw'!F$22*LOG(CN$3)+'ModelParams Lw'!F$23*(PI()/4*($D198/1000)^2)))</f>
        <v>42.457901012674256</v>
      </c>
      <c r="CO198" s="24">
        <f>IF(Calcul!$E203="SW",'ModelParams Lw'!G$18+'ModelParams Lw'!G$19*LOG(CO$3)+'ModelParams Lw'!G$20*(PI()/4*($D198/1000)^2),IF('ModelParams Lw'!G$21+'ModelParams Lw'!G$22*LOG(CO$3)+'ModelParams Lw'!G$23*(PI()/4*($D198/1000)^2)&lt;'ModelParams Lw'!G$18+'ModelParams Lw'!G$19*LOG(CO$3)+'ModelParams Lw'!G$20*(PI()/4*($D198/1000)^2),'ModelParams Lw'!G$18+'ModelParams Lw'!G$19*LOG(CO$3)+'ModelParams Lw'!G$20*(PI()/4*($D198/1000)^2),'ModelParams Lw'!G$21+'ModelParams Lw'!G$22*LOG(CO$3)+'ModelParams Lw'!G$23*(PI()/4*($D198/1000)^2)))</f>
        <v>39.983812335865188</v>
      </c>
      <c r="CP198" s="24">
        <f>IF(Calcul!$E203="SW",'ModelParams Lw'!H$18+'ModelParams Lw'!H$19*LOG(CP$3)+'ModelParams Lw'!H$20*(PI()/4*($D198/1000)^2),IF('ModelParams Lw'!H$21+'ModelParams Lw'!H$22*LOG(CP$3)+'ModelParams Lw'!H$23*(PI()/4*($D198/1000)^2)&lt;'ModelParams Lw'!H$18+'ModelParams Lw'!H$19*LOG(CP$3)+'ModelParams Lw'!H$20*(PI()/4*($D198/1000)^2),'ModelParams Lw'!H$18+'ModelParams Lw'!H$19*LOG(CP$3)+'ModelParams Lw'!H$20*(PI()/4*($D198/1000)^2),'ModelParams Lw'!H$21+'ModelParams Lw'!H$22*LOG(CP$3)+'ModelParams Lw'!H$23*(PI()/4*($D198/1000)^2)))</f>
        <v>40.306137042572608</v>
      </c>
      <c r="CQ198" s="24">
        <f>IF(Calcul!$E203="SW",'ModelParams Lw'!I$18+'ModelParams Lw'!I$19*LOG(CQ$3)+'ModelParams Lw'!I$20*(PI()/4*($D198/1000)^2),IF('ModelParams Lw'!I$21+'ModelParams Lw'!I$22*LOG(CQ$3)+'ModelParams Lw'!I$23*(PI()/4*($D198/1000)^2)&lt;'ModelParams Lw'!I$18+'ModelParams Lw'!I$19*LOG(CQ$3)+'ModelParams Lw'!I$20*(PI()/4*($D198/1000)^2),'ModelParams Lw'!I$18+'ModelParams Lw'!I$19*LOG(CQ$3)+'ModelParams Lw'!I$20*(PI()/4*($D198/1000)^2),'ModelParams Lw'!I$21+'ModelParams Lw'!I$22*LOG(CQ$3)+'ModelParams Lw'!I$23*(PI()/4*($D198/1000)^2)))</f>
        <v>35.604370798776131</v>
      </c>
      <c r="CR198" s="24">
        <f>IF(Calcul!$E203="SW",'ModelParams Lw'!J$18+'ModelParams Lw'!J$19*LOG(CR$3)+'ModelParams Lw'!J$20*(PI()/4*($D198/1000)^2),IF('ModelParams Lw'!J$21+'ModelParams Lw'!J$22*LOG(CR$3)+'ModelParams Lw'!J$23*(PI()/4*($D198/1000)^2)&lt;'ModelParams Lw'!J$18+'ModelParams Lw'!J$19*LOG(CR$3)+'ModelParams Lw'!J$20*(PI()/4*($D198/1000)^2),'ModelParams Lw'!J$18+'ModelParams Lw'!J$19*LOG(CR$3)+'ModelParams Lw'!J$20*(PI()/4*($D198/1000)^2),'ModelParams Lw'!J$21+'ModelParams Lw'!J$22*LOG(CR$3)+'ModelParams Lw'!J$23*(PI()/4*($D198/1000)^2)))</f>
        <v>26.405199060578074</v>
      </c>
      <c r="CS198" s="24" t="e">
        <f t="shared" si="86"/>
        <v>#DIV/0!</v>
      </c>
      <c r="CT198" s="24" t="e">
        <f t="shared" si="87"/>
        <v>#DIV/0!</v>
      </c>
      <c r="CU198" s="24" t="e">
        <f t="shared" si="88"/>
        <v>#DIV/0!</v>
      </c>
      <c r="CV198" s="24" t="e">
        <f t="shared" si="89"/>
        <v>#DIV/0!</v>
      </c>
      <c r="CW198" s="24" t="e">
        <f t="shared" si="90"/>
        <v>#DIV/0!</v>
      </c>
      <c r="CX198" s="24" t="e">
        <f t="shared" si="91"/>
        <v>#DIV/0!</v>
      </c>
      <c r="CY198" s="24" t="e">
        <f t="shared" si="92"/>
        <v>#DIV/0!</v>
      </c>
      <c r="CZ198" s="24" t="e">
        <f t="shared" si="93"/>
        <v>#DIV/0!</v>
      </c>
      <c r="DA198" s="24" t="e">
        <f>10*LOG10(IF(CS198="",0,POWER(10,((CS198+'ModelParams Lw'!$O$4)/10))) +IF(CT198="",0,POWER(10,((CT198+'ModelParams Lw'!$P$4)/10))) +IF(CU198="",0,POWER(10,((CU198+'ModelParams Lw'!$Q$4)/10))) +IF(CV198="",0,POWER(10,((CV198+'ModelParams Lw'!$R$4)/10))) +IF(CW198="",0,POWER(10,((CW198+'ModelParams Lw'!$S$4)/10))) +IF(CX198="",0,POWER(10,((CX198+'ModelParams Lw'!$T$4)/10))) +IF(CY198="",0,POWER(10,((CY198+'ModelParams Lw'!$U$4)/10)))+IF(CZ198="",0,POWER(10,((CZ198+'ModelParams Lw'!$V$4)/10))))</f>
        <v>#DIV/0!</v>
      </c>
      <c r="DB198" s="24" t="e">
        <f t="shared" si="110"/>
        <v>#DIV/0!</v>
      </c>
      <c r="DC198" s="24" t="e">
        <f>(CS198-'ModelParams Lw'!$O$10)/'ModelParams Lw'!$O$11</f>
        <v>#DIV/0!</v>
      </c>
      <c r="DD198" s="24" t="e">
        <f>(CT198-'ModelParams Lw'!$P$10)/'ModelParams Lw'!$P$11</f>
        <v>#DIV/0!</v>
      </c>
      <c r="DE198" s="24" t="e">
        <f>(CU198-'ModelParams Lw'!$Q$10)/'ModelParams Lw'!$Q$11</f>
        <v>#DIV/0!</v>
      </c>
      <c r="DF198" s="24" t="e">
        <f>(CV198-'ModelParams Lw'!$R$10)/'ModelParams Lw'!$R$11</f>
        <v>#DIV/0!</v>
      </c>
      <c r="DG198" s="24" t="e">
        <f>(CW198-'ModelParams Lw'!$S$10)/'ModelParams Lw'!$S$11</f>
        <v>#DIV/0!</v>
      </c>
      <c r="DH198" s="24" t="e">
        <f>(CX198-'ModelParams Lw'!$T$10)/'ModelParams Lw'!$T$11</f>
        <v>#DIV/0!</v>
      </c>
      <c r="DI198" s="24" t="e">
        <f>(CY198-'ModelParams Lw'!$U$10)/'ModelParams Lw'!$U$11</f>
        <v>#DIV/0!</v>
      </c>
      <c r="DJ198" s="24" t="e">
        <f>(CZ198-'ModelParams Lw'!$V$10)/'ModelParams Lw'!$V$11</f>
        <v>#DIV/0!</v>
      </c>
    </row>
    <row r="199" spans="1:114">
      <c r="A199" s="12">
        <f>Calcul!B201</f>
        <v>0</v>
      </c>
      <c r="B199" s="12">
        <f t="shared" si="94"/>
        <v>0</v>
      </c>
      <c r="C199" s="12">
        <f>Calcul!C201</f>
        <v>0</v>
      </c>
      <c r="D199" s="12">
        <f>Calcul!D204</f>
        <v>0</v>
      </c>
      <c r="E199" s="12">
        <f t="shared" si="95"/>
        <v>400</v>
      </c>
      <c r="F199" s="12">
        <f t="shared" si="96"/>
        <v>900</v>
      </c>
      <c r="G199" s="12" t="e">
        <f t="shared" si="97"/>
        <v>#DIV/0!</v>
      </c>
      <c r="H199" s="24" t="e">
        <f t="shared" si="98"/>
        <v>#DIV/0!</v>
      </c>
      <c r="I199" s="24">
        <f>'ModelParams Lw'!$B$6*EXP('ModelParams Lw'!$C$6*D199)</f>
        <v>-0.98585217513044054</v>
      </c>
      <c r="J199" s="24">
        <f>'ModelParams Lw'!$B$7*D199^2+'ModelParams Lw'!$C$7*D199+'ModelParams Lw'!$D$7</f>
        <v>-7.1</v>
      </c>
      <c r="K199" s="24">
        <f>'ModelParams Lw'!$B$8*D199^2+'ModelParams Lw'!$C$8*D199+'ModelParams Lw'!$D$8</f>
        <v>46.485999999999997</v>
      </c>
      <c r="L199" s="21" t="e">
        <f t="shared" si="83"/>
        <v>#DIV/0!</v>
      </c>
      <c r="M199" s="21" t="e">
        <f t="shared" si="85"/>
        <v>#DIV/0!</v>
      </c>
      <c r="N199" s="21" t="e">
        <f t="shared" si="85"/>
        <v>#DIV/0!</v>
      </c>
      <c r="O199" s="21" t="e">
        <f t="shared" si="85"/>
        <v>#DIV/0!</v>
      </c>
      <c r="P199" s="21" t="e">
        <f t="shared" si="85"/>
        <v>#DIV/0!</v>
      </c>
      <c r="Q199" s="21" t="e">
        <f t="shared" si="85"/>
        <v>#DIV/0!</v>
      </c>
      <c r="R199" s="21" t="e">
        <f t="shared" si="85"/>
        <v>#DIV/0!</v>
      </c>
      <c r="S199" s="21" t="e">
        <f t="shared" si="85"/>
        <v>#DIV/0!</v>
      </c>
      <c r="T199" s="24" t="e">
        <f>'ModelParams Lw'!$B$3+'ModelParams Lw'!$B$4*LOG10($B199/3600/(PI()/4*($D199/1000)^2))+'ModelParams Lw'!$B$5*LOG10(2*$H199/(1.2*($B199/3600/(PI()/4*($D199/1000)^2))^2))+10*LOG10($D199/1000)+L199</f>
        <v>#DIV/0!</v>
      </c>
      <c r="U199" s="24" t="e">
        <f>'ModelParams Lw'!$B$3+'ModelParams Lw'!$B$4*LOG10($B199/3600/(PI()/4*($D199/1000)^2))+'ModelParams Lw'!$B$5*LOG10(2*$H199/(1.2*($B199/3600/(PI()/4*($D199/1000)^2))^2))+10*LOG10($D199/1000)+M199</f>
        <v>#DIV/0!</v>
      </c>
      <c r="V199" s="24" t="e">
        <f>'ModelParams Lw'!$B$3+'ModelParams Lw'!$B$4*LOG10($B199/3600/(PI()/4*($D199/1000)^2))+'ModelParams Lw'!$B$5*LOG10(2*$H199/(1.2*($B199/3600/(PI()/4*($D199/1000)^2))^2))+10*LOG10($D199/1000)+N199</f>
        <v>#DIV/0!</v>
      </c>
      <c r="W199" s="24" t="e">
        <f>'ModelParams Lw'!$B$3+'ModelParams Lw'!$B$4*LOG10($B199/3600/(PI()/4*($D199/1000)^2))+'ModelParams Lw'!$B$5*LOG10(2*$H199/(1.2*($B199/3600/(PI()/4*($D199/1000)^2))^2))+10*LOG10($D199/1000)+O199</f>
        <v>#DIV/0!</v>
      </c>
      <c r="X199" s="24" t="e">
        <f>'ModelParams Lw'!$B$3+'ModelParams Lw'!$B$4*LOG10($B199/3600/(PI()/4*($D199/1000)^2))+'ModelParams Lw'!$B$5*LOG10(2*$H199/(1.2*($B199/3600/(PI()/4*($D199/1000)^2))^2))+10*LOG10($D199/1000)+P199</f>
        <v>#DIV/0!</v>
      </c>
      <c r="Y199" s="24" t="e">
        <f>'ModelParams Lw'!$B$3+'ModelParams Lw'!$B$4*LOG10($B199/3600/(PI()/4*($D199/1000)^2))+'ModelParams Lw'!$B$5*LOG10(2*$H199/(1.2*($B199/3600/(PI()/4*($D199/1000)^2))^2))+10*LOG10($D199/1000)+Q199</f>
        <v>#DIV/0!</v>
      </c>
      <c r="Z199" s="24" t="e">
        <f>'ModelParams Lw'!$B$3+'ModelParams Lw'!$B$4*LOG10($B199/3600/(PI()/4*($D199/1000)^2))+'ModelParams Lw'!$B$5*LOG10(2*$H199/(1.2*($B199/3600/(PI()/4*($D199/1000)^2))^2))+10*LOG10($D199/1000)+R199</f>
        <v>#DIV/0!</v>
      </c>
      <c r="AA199" s="24" t="e">
        <f>'ModelParams Lw'!$B$3+'ModelParams Lw'!$B$4*LOG10($B199/3600/(PI()/4*($D199/1000)^2))+'ModelParams Lw'!$B$5*LOG10(2*$H199/(1.2*($B199/3600/(PI()/4*($D199/1000)^2))^2))+10*LOG10($D199/1000)+S199</f>
        <v>#DIV/0!</v>
      </c>
      <c r="AB199" s="24" t="e">
        <f>10*LOG10(IF(T199="",0,POWER(10,((T199+'ModelParams Lw'!$O$4)/10))) +IF(U199="",0,POWER(10,((U199+'ModelParams Lw'!$P$4)/10))) +IF(V199="",0,POWER(10,((V199+'ModelParams Lw'!$Q$4)/10))) +IF(W199="",0,POWER(10,((W199+'ModelParams Lw'!$R$4)/10))) +IF(X199="",0,POWER(10,((X199+'ModelParams Lw'!$S$4)/10))) +IF(Y199="",0,POWER(10,((Y199+'ModelParams Lw'!$T$4)/10))) +IF(Z199="",0,POWER(10,((Z199+'ModelParams Lw'!$U$4)/10)))+IF(AA199="",0,POWER(10,((AA199+'ModelParams Lw'!$V$4)/10))))</f>
        <v>#DIV/0!</v>
      </c>
      <c r="AC199" s="24" t="e">
        <f t="shared" si="99"/>
        <v>#DIV/0!</v>
      </c>
      <c r="AD199" s="24" t="e">
        <f>(T199-'ModelParams Lw'!O$10)/'ModelParams Lw'!O$11</f>
        <v>#DIV/0!</v>
      </c>
      <c r="AE199" s="24" t="e">
        <f>(U199-'ModelParams Lw'!P$10)/'ModelParams Lw'!P$11</f>
        <v>#DIV/0!</v>
      </c>
      <c r="AF199" s="24" t="e">
        <f>(V199-'ModelParams Lw'!Q$10)/'ModelParams Lw'!Q$11</f>
        <v>#DIV/0!</v>
      </c>
      <c r="AG199" s="24" t="e">
        <f>(W199-'ModelParams Lw'!R$10)/'ModelParams Lw'!R$11</f>
        <v>#DIV/0!</v>
      </c>
      <c r="AH199" s="24" t="e">
        <f>(X199-'ModelParams Lw'!S$10)/'ModelParams Lw'!S$11</f>
        <v>#DIV/0!</v>
      </c>
      <c r="AI199" s="24" t="e">
        <f>(Y199-'ModelParams Lw'!T$10)/'ModelParams Lw'!T$11</f>
        <v>#DIV/0!</v>
      </c>
      <c r="AJ199" s="24" t="e">
        <f>(Z199-'ModelParams Lw'!U$10)/'ModelParams Lw'!U$11</f>
        <v>#DIV/0!</v>
      </c>
      <c r="AK199" s="24" t="e">
        <f>(AA199-'ModelParams Lw'!V$10)/'ModelParams Lw'!V$11</f>
        <v>#DIV/0!</v>
      </c>
      <c r="AL199" s="24" t="e">
        <f t="shared" si="100"/>
        <v>#DIV/0!</v>
      </c>
      <c r="AM199" s="24" t="e">
        <f>LOOKUP($G199,SilencerParams!$E$3:$E$98,SilencerParams!K$3:K$98)</f>
        <v>#DIV/0!</v>
      </c>
      <c r="AN199" s="24" t="e">
        <f>LOOKUP($G199,SilencerParams!$E$3:$E$98,SilencerParams!L$3:L$98)</f>
        <v>#DIV/0!</v>
      </c>
      <c r="AO199" s="24" t="e">
        <f>LOOKUP($G199,SilencerParams!$E$3:$E$98,SilencerParams!M$3:M$98)</f>
        <v>#DIV/0!</v>
      </c>
      <c r="AP199" s="24" t="e">
        <f>LOOKUP($G199,SilencerParams!$E$3:$E$98,SilencerParams!N$3:N$98)</f>
        <v>#DIV/0!</v>
      </c>
      <c r="AQ199" s="24" t="e">
        <f>LOOKUP($G199,SilencerParams!$E$3:$E$98,SilencerParams!O$3:O$98)</f>
        <v>#DIV/0!</v>
      </c>
      <c r="AR199" s="24" t="e">
        <f>LOOKUP($G199,SilencerParams!$E$3:$E$98,SilencerParams!P$3:P$98)</f>
        <v>#DIV/0!</v>
      </c>
      <c r="AS199" s="24" t="e">
        <f>LOOKUP($G199,SilencerParams!$E$3:$E$98,SilencerParams!Q$3:Q$98)</f>
        <v>#DIV/0!</v>
      </c>
      <c r="AT199" s="24" t="e">
        <f>LOOKUP($G199,SilencerParams!$E$3:$E$98,SilencerParams!R$3:R$98)</f>
        <v>#DIV/0!</v>
      </c>
      <c r="AU199" s="151" t="e">
        <f>LOOKUP($G199,SilencerParams!$E$3:$E$98,SilencerParams!S$3:S$98)</f>
        <v>#DIV/0!</v>
      </c>
      <c r="AV199" s="151" t="e">
        <f>LOOKUP($G199,SilencerParams!$E$3:$E$98,SilencerParams!T$3:T$98)</f>
        <v>#DIV/0!</v>
      </c>
      <c r="AW199" s="151" t="e">
        <f>LOOKUP($G199,SilencerParams!$E$3:$E$98,SilencerParams!U$3:U$98)</f>
        <v>#DIV/0!</v>
      </c>
      <c r="AX199" s="151" t="e">
        <f>LOOKUP($G199,SilencerParams!$E$3:$E$98,SilencerParams!V$3:V$98)</f>
        <v>#DIV/0!</v>
      </c>
      <c r="AY199" s="151" t="e">
        <f>LOOKUP($G199,SilencerParams!$E$3:$E$98,SilencerParams!W$3:W$98)</f>
        <v>#DIV/0!</v>
      </c>
      <c r="AZ199" s="151" t="e">
        <f>LOOKUP($G199,SilencerParams!$E$3:$E$98,SilencerParams!X$3:X$98)</f>
        <v>#DIV/0!</v>
      </c>
      <c r="BA199" s="151" t="e">
        <f>LOOKUP($G199,SilencerParams!$E$3:$E$98,SilencerParams!Y$3:Y$98)</f>
        <v>#DIV/0!</v>
      </c>
      <c r="BB199" s="151" t="e">
        <f>LOOKUP($G199,SilencerParams!$E$3:$E$98,SilencerParams!Z$3:Z$98)</f>
        <v>#DIV/0!</v>
      </c>
      <c r="BC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S$3:S$98)</f>
        <v>#DIV/0!</v>
      </c>
      <c r="BD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T$3:T$98)</f>
        <v>#DIV/0!</v>
      </c>
      <c r="BE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U$3:U$98)</f>
        <v>#DIV/0!</v>
      </c>
      <c r="BF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V$3:V$98)</f>
        <v>#DIV/0!</v>
      </c>
      <c r="BG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W$3:W$98)</f>
        <v>#DIV/0!</v>
      </c>
      <c r="BH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X$3:X$98)</f>
        <v>#DIV/0!</v>
      </c>
      <c r="BI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Y$3:Y$98)</f>
        <v>#DIV/0!</v>
      </c>
      <c r="BJ199" s="151" t="e">
        <f>LOOKUP(IF(MROUND($AL199,2)&lt;=$AL199,CONCATENATE($D199,IF($F199&gt;=1000,$F199,CONCATENATE(0,$F199)),CONCATENATE(0,MROUND($AL199,2)+2)),CONCATENATE($D199,IF($F199&gt;=1000,$F199,CONCATENATE(0,$F199)),CONCATENATE(0,MROUND($AL199,2)-2))),SilencerParams!$E$3:$E$98,SilencerParams!Z$3:Z$98)</f>
        <v>#DIV/0!</v>
      </c>
      <c r="BK199" s="151" t="e">
        <f>IF($AL199&lt;2,LOOKUP(CONCATENATE($D199,IF($E199&gt;=1000,$E199,CONCATENATE(0,$E199)),"02"),SilencerParams!$E$3:$E$98,SilencerParams!S$3:S$98)/(LOG10(2)-LOG10(0.0001))*(LOG10($AL199)-LOG10(0.0001)),(BC199-AU199)/(LOG10(IF(MROUND($AL199,2)&lt;=$AL199,MROUND($AL199,2)+2,MROUND($AL199,2)-2))-LOG10(MROUND($AL199,2)))*(LOG10($AL199)-LOG10(MROUND($AL199,2)))+AU199)</f>
        <v>#DIV/0!</v>
      </c>
      <c r="BL199" s="151" t="e">
        <f>IF($AL199&lt;2,LOOKUP(CONCATENATE($D199,IF($E199&gt;=1000,$E199,CONCATENATE(0,$E199)),"02"),SilencerParams!$E$3:$E$98,SilencerParams!T$3:T$98)/(LOG10(2)-LOG10(0.0001))*(LOG10($AL199)-LOG10(0.0001)),(BD199-AV199)/(LOG10(IF(MROUND($AL199,2)&lt;=$AL199,MROUND($AL199,2)+2,MROUND($AL199,2)-2))-LOG10(MROUND($AL199,2)))*(LOG10($AL199)-LOG10(MROUND($AL199,2)))+AV199)</f>
        <v>#DIV/0!</v>
      </c>
      <c r="BM199" s="151" t="e">
        <f>IF($AL199&lt;2,LOOKUP(CONCATENATE($D199,IF($E199&gt;=1000,$E199,CONCATENATE(0,$E199)),"02"),SilencerParams!$E$3:$E$98,SilencerParams!U$3:U$98)/(LOG10(2)-LOG10(0.0001))*(LOG10($AL199)-LOG10(0.0001)),(BE199-AW199)/(LOG10(IF(MROUND($AL199,2)&lt;=$AL199,MROUND($AL199,2)+2,MROUND($AL199,2)-2))-LOG10(MROUND($AL199,2)))*(LOG10($AL199)-LOG10(MROUND($AL199,2)))+AW199)</f>
        <v>#DIV/0!</v>
      </c>
      <c r="BN199" s="151" t="e">
        <f>IF($AL199&lt;2,LOOKUP(CONCATENATE($D199,IF($E199&gt;=1000,$E199,CONCATENATE(0,$E199)),"02"),SilencerParams!$E$3:$E$98,SilencerParams!V$3:V$98)/(LOG10(2)-LOG10(0.0001))*(LOG10($AL199)-LOG10(0.0001)),(BF199-AX199)/(LOG10(IF(MROUND($AL199,2)&lt;=$AL199,MROUND($AL199,2)+2,MROUND($AL199,2)-2))-LOG10(MROUND($AL199,2)))*(LOG10($AL199)-LOG10(MROUND($AL199,2)))+AX199)</f>
        <v>#DIV/0!</v>
      </c>
      <c r="BO199" s="151" t="e">
        <f>IF($AL199&lt;2,LOOKUP(CONCATENATE($D199,IF($E199&gt;=1000,$E199,CONCATENATE(0,$E199)),"02"),SilencerParams!$E$3:$E$98,SilencerParams!W$3:W$98)/(LOG10(2)-LOG10(0.0001))*(LOG10($AL199)-LOG10(0.0001)),(BG199-AY199)/(LOG10(IF(MROUND($AL199,2)&lt;=$AL199,MROUND($AL199,2)+2,MROUND($AL199,2)-2))-LOG10(MROUND($AL199,2)))*(LOG10($AL199)-LOG10(MROUND($AL199,2)))+AY199)</f>
        <v>#DIV/0!</v>
      </c>
      <c r="BP199" s="151" t="e">
        <f>IF($AL199&lt;2,LOOKUP(CONCATENATE($D199,IF($E199&gt;=1000,$E199,CONCATENATE(0,$E199)),"02"),SilencerParams!$E$3:$E$98,SilencerParams!X$3:X$98)/(LOG10(2)-LOG10(0.0001))*(LOG10($AL199)-LOG10(0.0001)),(BH199-AZ199)/(LOG10(IF(MROUND($AL199,2)&lt;=$AL199,MROUND($AL199,2)+2,MROUND($AL199,2)-2))-LOG10(MROUND($AL199,2)))*(LOG10($AL199)-LOG10(MROUND($AL199,2)))+AZ199)</f>
        <v>#DIV/0!</v>
      </c>
      <c r="BQ199" s="151" t="e">
        <f>IF($AL199&lt;2,LOOKUP(CONCATENATE($D199,IF($E199&gt;=1000,$E199,CONCATENATE(0,$E199)),"02"),SilencerParams!$E$3:$E$98,SilencerParams!Y$3:Y$98)/(LOG10(2)-LOG10(0.0001))*(LOG10($AL199)-LOG10(0.0001)),(BI199-BA199)/(LOG10(IF(MROUND($AL199,2)&lt;=$AL199,MROUND($AL199,2)+2,MROUND($AL199,2)-2))-LOG10(MROUND($AL199,2)))*(LOG10($AL199)-LOG10(MROUND($AL199,2)))+BA199)</f>
        <v>#DIV/0!</v>
      </c>
      <c r="BR199" s="151" t="e">
        <f>IF($AL199&lt;2,LOOKUP(CONCATENATE($D199,IF($E199&gt;=1000,$E199,CONCATENATE(0,$E199)),"02"),SilencerParams!$E$3:$E$98,SilencerParams!Z$3:Z$98)/(LOG10(2)-LOG10(0.0001))*(LOG10($AL199)-LOG10(0.0001)),(BJ199-BB199)/(LOG10(IF(MROUND($AL199,2)&lt;=$AL199,MROUND($AL199,2)+2,MROUND($AL199,2)-2))-LOG10(MROUND($AL199,2)))*(LOG10($AL199)-LOG10(MROUND($AL199,2)))+BB199)</f>
        <v>#DIV/0!</v>
      </c>
      <c r="BS199" s="24" t="e">
        <f t="shared" si="101"/>
        <v>#DIV/0!</v>
      </c>
      <c r="BT199" s="24" t="e">
        <f t="shared" si="102"/>
        <v>#DIV/0!</v>
      </c>
      <c r="BU199" s="24" t="e">
        <f t="shared" si="103"/>
        <v>#DIV/0!</v>
      </c>
      <c r="BV199" s="24" t="e">
        <f t="shared" si="104"/>
        <v>#DIV/0!</v>
      </c>
      <c r="BW199" s="24" t="e">
        <f t="shared" si="105"/>
        <v>#DIV/0!</v>
      </c>
      <c r="BX199" s="24" t="e">
        <f t="shared" si="106"/>
        <v>#DIV/0!</v>
      </c>
      <c r="BY199" s="24" t="e">
        <f t="shared" si="107"/>
        <v>#DIV/0!</v>
      </c>
      <c r="BZ199" s="24" t="e">
        <f t="shared" si="108"/>
        <v>#DIV/0!</v>
      </c>
      <c r="CA199" s="24" t="e">
        <f>10*LOG10(IF(BS199="",0,POWER(10,((BS199+'ModelParams Lw'!$O$4)/10))) +IF(BT199="",0,POWER(10,((BT199+'ModelParams Lw'!$P$4)/10))) +IF(BU199="",0,POWER(10,((BU199+'ModelParams Lw'!$Q$4)/10))) +IF(BV199="",0,POWER(10,((BV199+'ModelParams Lw'!$R$4)/10))) +IF(BW199="",0,POWER(10,((BW199+'ModelParams Lw'!$S$4)/10))) +IF(BX199="",0,POWER(10,((BX199+'ModelParams Lw'!$T$4)/10))) +IF(BY199="",0,POWER(10,((BY199+'ModelParams Lw'!$U$4)/10)))+IF(BZ199="",0,POWER(10,((BZ199+'ModelParams Lw'!$V$4)/10))))</f>
        <v>#DIV/0!</v>
      </c>
      <c r="CB199" s="24" t="e">
        <f t="shared" si="109"/>
        <v>#DIV/0!</v>
      </c>
      <c r="CC199" s="24" t="e">
        <f>(BS199-'ModelParams Lw'!O$10)/'ModelParams Lw'!O$11</f>
        <v>#DIV/0!</v>
      </c>
      <c r="CD199" s="24" t="e">
        <f>(BT199-'ModelParams Lw'!P$10)/'ModelParams Lw'!P$11</f>
        <v>#DIV/0!</v>
      </c>
      <c r="CE199" s="24" t="e">
        <f>(BU199-'ModelParams Lw'!Q$10)/'ModelParams Lw'!Q$11</f>
        <v>#DIV/0!</v>
      </c>
      <c r="CF199" s="24" t="e">
        <f>(BV199-'ModelParams Lw'!R$10)/'ModelParams Lw'!R$11</f>
        <v>#DIV/0!</v>
      </c>
      <c r="CG199" s="24" t="e">
        <f>(BW199-'ModelParams Lw'!S$10)/'ModelParams Lw'!S$11</f>
        <v>#DIV/0!</v>
      </c>
      <c r="CH199" s="24" t="e">
        <f>(BX199-'ModelParams Lw'!T$10)/'ModelParams Lw'!T$11</f>
        <v>#DIV/0!</v>
      </c>
      <c r="CI199" s="24" t="e">
        <f>(BY199-'ModelParams Lw'!U$10)/'ModelParams Lw'!U$11</f>
        <v>#DIV/0!</v>
      </c>
      <c r="CJ199" s="24" t="e">
        <f>(BZ199-'ModelParams Lw'!V$10)/'ModelParams Lw'!V$11</f>
        <v>#DIV/0!</v>
      </c>
      <c r="CK199" s="24">
        <f>IF(Calcul!$E204="SW",'ModelParams Lw'!C$18+'ModelParams Lw'!C$19*LOG(CK$3)+'ModelParams Lw'!C$20*(PI()/4*($D199/1000)^2),IF('ModelParams Lw'!C$21+'ModelParams Lw'!C$22*LOG(CK$3)+'ModelParams Lw'!C$23*(PI()/4*($D199/1000)^2)&lt;'ModelParams Lw'!C$18+'ModelParams Lw'!C$19*LOG(CK$3)+'ModelParams Lw'!C$20*(PI()/4*($D199/1000)^2),'ModelParams Lw'!C$18+'ModelParams Lw'!C$19*LOG(CK$3)+'ModelParams Lw'!C$20*(PI()/4*($D199/1000)^2),'ModelParams Lw'!C$21+'ModelParams Lw'!C$22*LOG(CK$3)+'ModelParams Lw'!C$23*(PI()/4*($D199/1000)^2)))</f>
        <v>31.246735224896717</v>
      </c>
      <c r="CL199" s="24">
        <f>IF(Calcul!$E204="SW",'ModelParams Lw'!D$18+'ModelParams Lw'!D$19*LOG(CL$3)+'ModelParams Lw'!D$20*(PI()/4*($D199/1000)^2),IF('ModelParams Lw'!D$21+'ModelParams Lw'!D$22*LOG(CL$3)+'ModelParams Lw'!D$23*(PI()/4*($D199/1000)^2)&lt;'ModelParams Lw'!D$18+'ModelParams Lw'!D$19*LOG(CL$3)+'ModelParams Lw'!D$20*(PI()/4*($D199/1000)^2),'ModelParams Lw'!D$18+'ModelParams Lw'!D$19*LOG(CL$3)+'ModelParams Lw'!D$20*(PI()/4*($D199/1000)^2),'ModelParams Lw'!D$21+'ModelParams Lw'!D$22*LOG(CL$3)+'ModelParams Lw'!D$23*(PI()/4*($D199/1000)^2)))</f>
        <v>39.203910379364636</v>
      </c>
      <c r="CM199" s="24">
        <f>IF(Calcul!$E204="SW",'ModelParams Lw'!E$18+'ModelParams Lw'!E$19*LOG(CM$3)+'ModelParams Lw'!E$20*(PI()/4*($D199/1000)^2),IF('ModelParams Lw'!E$21+'ModelParams Lw'!E$22*LOG(CM$3)+'ModelParams Lw'!E$23*(PI()/4*($D199/1000)^2)&lt;'ModelParams Lw'!E$18+'ModelParams Lw'!E$19*LOG(CM$3)+'ModelParams Lw'!E$20*(PI()/4*($D199/1000)^2),'ModelParams Lw'!E$18+'ModelParams Lw'!E$19*LOG(CM$3)+'ModelParams Lw'!E$20*(PI()/4*($D199/1000)^2),'ModelParams Lw'!E$21+'ModelParams Lw'!E$22*LOG(CM$3)+'ModelParams Lw'!E$23*(PI()/4*($D199/1000)^2)))</f>
        <v>38.761096154158118</v>
      </c>
      <c r="CN199" s="24">
        <f>IF(Calcul!$E204="SW",'ModelParams Lw'!F$18+'ModelParams Lw'!F$19*LOG(CN$3)+'ModelParams Lw'!F$20*(PI()/4*($D199/1000)^2),IF('ModelParams Lw'!F$21+'ModelParams Lw'!F$22*LOG(CN$3)+'ModelParams Lw'!F$23*(PI()/4*($D199/1000)^2)&lt;'ModelParams Lw'!F$18+'ModelParams Lw'!F$19*LOG(CN$3)+'ModelParams Lw'!F$20*(PI()/4*($D199/1000)^2),'ModelParams Lw'!F$18+'ModelParams Lw'!F$19*LOG(CN$3)+'ModelParams Lw'!F$20*(PI()/4*($D199/1000)^2),'ModelParams Lw'!F$21+'ModelParams Lw'!F$22*LOG(CN$3)+'ModelParams Lw'!F$23*(PI()/4*($D199/1000)^2)))</f>
        <v>42.457901012674256</v>
      </c>
      <c r="CO199" s="24">
        <f>IF(Calcul!$E204="SW",'ModelParams Lw'!G$18+'ModelParams Lw'!G$19*LOG(CO$3)+'ModelParams Lw'!G$20*(PI()/4*($D199/1000)^2),IF('ModelParams Lw'!G$21+'ModelParams Lw'!G$22*LOG(CO$3)+'ModelParams Lw'!G$23*(PI()/4*($D199/1000)^2)&lt;'ModelParams Lw'!G$18+'ModelParams Lw'!G$19*LOG(CO$3)+'ModelParams Lw'!G$20*(PI()/4*($D199/1000)^2),'ModelParams Lw'!G$18+'ModelParams Lw'!G$19*LOG(CO$3)+'ModelParams Lw'!G$20*(PI()/4*($D199/1000)^2),'ModelParams Lw'!G$21+'ModelParams Lw'!G$22*LOG(CO$3)+'ModelParams Lw'!G$23*(PI()/4*($D199/1000)^2)))</f>
        <v>39.983812335865188</v>
      </c>
      <c r="CP199" s="24">
        <f>IF(Calcul!$E204="SW",'ModelParams Lw'!H$18+'ModelParams Lw'!H$19*LOG(CP$3)+'ModelParams Lw'!H$20*(PI()/4*($D199/1000)^2),IF('ModelParams Lw'!H$21+'ModelParams Lw'!H$22*LOG(CP$3)+'ModelParams Lw'!H$23*(PI()/4*($D199/1000)^2)&lt;'ModelParams Lw'!H$18+'ModelParams Lw'!H$19*LOG(CP$3)+'ModelParams Lw'!H$20*(PI()/4*($D199/1000)^2),'ModelParams Lw'!H$18+'ModelParams Lw'!H$19*LOG(CP$3)+'ModelParams Lw'!H$20*(PI()/4*($D199/1000)^2),'ModelParams Lw'!H$21+'ModelParams Lw'!H$22*LOG(CP$3)+'ModelParams Lw'!H$23*(PI()/4*($D199/1000)^2)))</f>
        <v>40.306137042572608</v>
      </c>
      <c r="CQ199" s="24">
        <f>IF(Calcul!$E204="SW",'ModelParams Lw'!I$18+'ModelParams Lw'!I$19*LOG(CQ$3)+'ModelParams Lw'!I$20*(PI()/4*($D199/1000)^2),IF('ModelParams Lw'!I$21+'ModelParams Lw'!I$22*LOG(CQ$3)+'ModelParams Lw'!I$23*(PI()/4*($D199/1000)^2)&lt;'ModelParams Lw'!I$18+'ModelParams Lw'!I$19*LOG(CQ$3)+'ModelParams Lw'!I$20*(PI()/4*($D199/1000)^2),'ModelParams Lw'!I$18+'ModelParams Lw'!I$19*LOG(CQ$3)+'ModelParams Lw'!I$20*(PI()/4*($D199/1000)^2),'ModelParams Lw'!I$21+'ModelParams Lw'!I$22*LOG(CQ$3)+'ModelParams Lw'!I$23*(PI()/4*($D199/1000)^2)))</f>
        <v>35.604370798776131</v>
      </c>
      <c r="CR199" s="24">
        <f>IF(Calcul!$E204="SW",'ModelParams Lw'!J$18+'ModelParams Lw'!J$19*LOG(CR$3)+'ModelParams Lw'!J$20*(PI()/4*($D199/1000)^2),IF('ModelParams Lw'!J$21+'ModelParams Lw'!J$22*LOG(CR$3)+'ModelParams Lw'!J$23*(PI()/4*($D199/1000)^2)&lt;'ModelParams Lw'!J$18+'ModelParams Lw'!J$19*LOG(CR$3)+'ModelParams Lw'!J$20*(PI()/4*($D199/1000)^2),'ModelParams Lw'!J$18+'ModelParams Lw'!J$19*LOG(CR$3)+'ModelParams Lw'!J$20*(PI()/4*($D199/1000)^2),'ModelParams Lw'!J$21+'ModelParams Lw'!J$22*LOG(CR$3)+'ModelParams Lw'!J$23*(PI()/4*($D199/1000)^2)))</f>
        <v>26.405199060578074</v>
      </c>
      <c r="CS199" s="24" t="e">
        <f t="shared" si="86"/>
        <v>#DIV/0!</v>
      </c>
      <c r="CT199" s="24" t="e">
        <f t="shared" si="87"/>
        <v>#DIV/0!</v>
      </c>
      <c r="CU199" s="24" t="e">
        <f t="shared" si="88"/>
        <v>#DIV/0!</v>
      </c>
      <c r="CV199" s="24" t="e">
        <f t="shared" si="89"/>
        <v>#DIV/0!</v>
      </c>
      <c r="CW199" s="24" t="e">
        <f t="shared" si="90"/>
        <v>#DIV/0!</v>
      </c>
      <c r="CX199" s="24" t="e">
        <f t="shared" si="91"/>
        <v>#DIV/0!</v>
      </c>
      <c r="CY199" s="24" t="e">
        <f t="shared" si="92"/>
        <v>#DIV/0!</v>
      </c>
      <c r="CZ199" s="24" t="e">
        <f t="shared" si="93"/>
        <v>#DIV/0!</v>
      </c>
      <c r="DA199" s="24" t="e">
        <f>10*LOG10(IF(CS199="",0,POWER(10,((CS199+'ModelParams Lw'!$O$4)/10))) +IF(CT199="",0,POWER(10,((CT199+'ModelParams Lw'!$P$4)/10))) +IF(CU199="",0,POWER(10,((CU199+'ModelParams Lw'!$Q$4)/10))) +IF(CV199="",0,POWER(10,((CV199+'ModelParams Lw'!$R$4)/10))) +IF(CW199="",0,POWER(10,((CW199+'ModelParams Lw'!$S$4)/10))) +IF(CX199="",0,POWER(10,((CX199+'ModelParams Lw'!$T$4)/10))) +IF(CY199="",0,POWER(10,((CY199+'ModelParams Lw'!$U$4)/10)))+IF(CZ199="",0,POWER(10,((CZ199+'ModelParams Lw'!$V$4)/10))))</f>
        <v>#DIV/0!</v>
      </c>
      <c r="DB199" s="24" t="e">
        <f t="shared" si="110"/>
        <v>#DIV/0!</v>
      </c>
      <c r="DC199" s="24" t="e">
        <f>(CS199-'ModelParams Lw'!$O$10)/'ModelParams Lw'!$O$11</f>
        <v>#DIV/0!</v>
      </c>
      <c r="DD199" s="24" t="e">
        <f>(CT199-'ModelParams Lw'!$P$10)/'ModelParams Lw'!$P$11</f>
        <v>#DIV/0!</v>
      </c>
      <c r="DE199" s="24" t="e">
        <f>(CU199-'ModelParams Lw'!$Q$10)/'ModelParams Lw'!$Q$11</f>
        <v>#DIV/0!</v>
      </c>
      <c r="DF199" s="24" t="e">
        <f>(CV199-'ModelParams Lw'!$R$10)/'ModelParams Lw'!$R$11</f>
        <v>#DIV/0!</v>
      </c>
      <c r="DG199" s="24" t="e">
        <f>(CW199-'ModelParams Lw'!$S$10)/'ModelParams Lw'!$S$11</f>
        <v>#DIV/0!</v>
      </c>
      <c r="DH199" s="24" t="e">
        <f>(CX199-'ModelParams Lw'!$T$10)/'ModelParams Lw'!$T$11</f>
        <v>#DIV/0!</v>
      </c>
      <c r="DI199" s="24" t="e">
        <f>(CY199-'ModelParams Lw'!$U$10)/'ModelParams Lw'!$U$11</f>
        <v>#DIV/0!</v>
      </c>
      <c r="DJ199" s="24" t="e">
        <f>(CZ199-'ModelParams Lw'!$V$10)/'ModelParams Lw'!$V$11</f>
        <v>#DIV/0!</v>
      </c>
    </row>
    <row r="200" spans="1:114">
      <c r="A200" s="12">
        <f>Calcul!B202</f>
        <v>0</v>
      </c>
      <c r="B200" s="12">
        <f t="shared" si="94"/>
        <v>0</v>
      </c>
      <c r="C200" s="12">
        <f>Calcul!C202</f>
        <v>0</v>
      </c>
      <c r="D200" s="12">
        <f>Calcul!D205</f>
        <v>0</v>
      </c>
      <c r="E200" s="12">
        <f t="shared" si="95"/>
        <v>400</v>
      </c>
      <c r="F200" s="12">
        <f t="shared" si="96"/>
        <v>900</v>
      </c>
      <c r="G200" s="12" t="e">
        <f t="shared" si="97"/>
        <v>#DIV/0!</v>
      </c>
      <c r="H200" s="24" t="e">
        <f t="shared" si="98"/>
        <v>#DIV/0!</v>
      </c>
      <c r="I200" s="24">
        <f>'ModelParams Lw'!$B$6*EXP('ModelParams Lw'!$C$6*D200)</f>
        <v>-0.98585217513044054</v>
      </c>
      <c r="J200" s="24">
        <f>'ModelParams Lw'!$B$7*D200^2+'ModelParams Lw'!$C$7*D200+'ModelParams Lw'!$D$7</f>
        <v>-7.1</v>
      </c>
      <c r="K200" s="24">
        <f>'ModelParams Lw'!$B$8*D200^2+'ModelParams Lw'!$C$8*D200+'ModelParams Lw'!$D$8</f>
        <v>46.485999999999997</v>
      </c>
      <c r="L200" s="21" t="e">
        <f t="shared" si="83"/>
        <v>#DIV/0!</v>
      </c>
      <c r="M200" s="21" t="e">
        <f t="shared" si="85"/>
        <v>#DIV/0!</v>
      </c>
      <c r="N200" s="21" t="e">
        <f t="shared" si="85"/>
        <v>#DIV/0!</v>
      </c>
      <c r="O200" s="21" t="e">
        <f t="shared" si="85"/>
        <v>#DIV/0!</v>
      </c>
      <c r="P200" s="21" t="e">
        <f t="shared" si="85"/>
        <v>#DIV/0!</v>
      </c>
      <c r="Q200" s="21" t="e">
        <f t="shared" si="85"/>
        <v>#DIV/0!</v>
      </c>
      <c r="R200" s="21" t="e">
        <f t="shared" si="85"/>
        <v>#DIV/0!</v>
      </c>
      <c r="S200" s="21" t="e">
        <f t="shared" si="85"/>
        <v>#DIV/0!</v>
      </c>
      <c r="T200" s="24" t="e">
        <f>'ModelParams Lw'!$B$3+'ModelParams Lw'!$B$4*LOG10($B200/3600/(PI()/4*($D200/1000)^2))+'ModelParams Lw'!$B$5*LOG10(2*$H200/(1.2*($B200/3600/(PI()/4*($D200/1000)^2))^2))+10*LOG10($D200/1000)+L200</f>
        <v>#DIV/0!</v>
      </c>
      <c r="U200" s="24" t="e">
        <f>'ModelParams Lw'!$B$3+'ModelParams Lw'!$B$4*LOG10($B200/3600/(PI()/4*($D200/1000)^2))+'ModelParams Lw'!$B$5*LOG10(2*$H200/(1.2*($B200/3600/(PI()/4*($D200/1000)^2))^2))+10*LOG10($D200/1000)+M200</f>
        <v>#DIV/0!</v>
      </c>
      <c r="V200" s="24" t="e">
        <f>'ModelParams Lw'!$B$3+'ModelParams Lw'!$B$4*LOG10($B200/3600/(PI()/4*($D200/1000)^2))+'ModelParams Lw'!$B$5*LOG10(2*$H200/(1.2*($B200/3600/(PI()/4*($D200/1000)^2))^2))+10*LOG10($D200/1000)+N200</f>
        <v>#DIV/0!</v>
      </c>
      <c r="W200" s="24" t="e">
        <f>'ModelParams Lw'!$B$3+'ModelParams Lw'!$B$4*LOG10($B200/3600/(PI()/4*($D200/1000)^2))+'ModelParams Lw'!$B$5*LOG10(2*$H200/(1.2*($B200/3600/(PI()/4*($D200/1000)^2))^2))+10*LOG10($D200/1000)+O200</f>
        <v>#DIV/0!</v>
      </c>
      <c r="X200" s="24" t="e">
        <f>'ModelParams Lw'!$B$3+'ModelParams Lw'!$B$4*LOG10($B200/3600/(PI()/4*($D200/1000)^2))+'ModelParams Lw'!$B$5*LOG10(2*$H200/(1.2*($B200/3600/(PI()/4*($D200/1000)^2))^2))+10*LOG10($D200/1000)+P200</f>
        <v>#DIV/0!</v>
      </c>
      <c r="Y200" s="24" t="e">
        <f>'ModelParams Lw'!$B$3+'ModelParams Lw'!$B$4*LOG10($B200/3600/(PI()/4*($D200/1000)^2))+'ModelParams Lw'!$B$5*LOG10(2*$H200/(1.2*($B200/3600/(PI()/4*($D200/1000)^2))^2))+10*LOG10($D200/1000)+Q200</f>
        <v>#DIV/0!</v>
      </c>
      <c r="Z200" s="24" t="e">
        <f>'ModelParams Lw'!$B$3+'ModelParams Lw'!$B$4*LOG10($B200/3600/(PI()/4*($D200/1000)^2))+'ModelParams Lw'!$B$5*LOG10(2*$H200/(1.2*($B200/3600/(PI()/4*($D200/1000)^2))^2))+10*LOG10($D200/1000)+R200</f>
        <v>#DIV/0!</v>
      </c>
      <c r="AA200" s="24" t="e">
        <f>'ModelParams Lw'!$B$3+'ModelParams Lw'!$B$4*LOG10($B200/3600/(PI()/4*($D200/1000)^2))+'ModelParams Lw'!$B$5*LOG10(2*$H200/(1.2*($B200/3600/(PI()/4*($D200/1000)^2))^2))+10*LOG10($D200/1000)+S200</f>
        <v>#DIV/0!</v>
      </c>
      <c r="AB200" s="24" t="e">
        <f>10*LOG10(IF(T200="",0,POWER(10,((T200+'ModelParams Lw'!$O$4)/10))) +IF(U200="",0,POWER(10,((U200+'ModelParams Lw'!$P$4)/10))) +IF(V200="",0,POWER(10,((V200+'ModelParams Lw'!$Q$4)/10))) +IF(W200="",0,POWER(10,((W200+'ModelParams Lw'!$R$4)/10))) +IF(X200="",0,POWER(10,((X200+'ModelParams Lw'!$S$4)/10))) +IF(Y200="",0,POWER(10,((Y200+'ModelParams Lw'!$T$4)/10))) +IF(Z200="",0,POWER(10,((Z200+'ModelParams Lw'!$U$4)/10)))+IF(AA200="",0,POWER(10,((AA200+'ModelParams Lw'!$V$4)/10))))</f>
        <v>#DIV/0!</v>
      </c>
      <c r="AC200" s="24" t="e">
        <f t="shared" si="99"/>
        <v>#DIV/0!</v>
      </c>
      <c r="AD200" s="24" t="e">
        <f>(T200-'ModelParams Lw'!O$10)/'ModelParams Lw'!O$11</f>
        <v>#DIV/0!</v>
      </c>
      <c r="AE200" s="24" t="e">
        <f>(U200-'ModelParams Lw'!P$10)/'ModelParams Lw'!P$11</f>
        <v>#DIV/0!</v>
      </c>
      <c r="AF200" s="24" t="e">
        <f>(V200-'ModelParams Lw'!Q$10)/'ModelParams Lw'!Q$11</f>
        <v>#DIV/0!</v>
      </c>
      <c r="AG200" s="24" t="e">
        <f>(W200-'ModelParams Lw'!R$10)/'ModelParams Lw'!R$11</f>
        <v>#DIV/0!</v>
      </c>
      <c r="AH200" s="24" t="e">
        <f>(X200-'ModelParams Lw'!S$10)/'ModelParams Lw'!S$11</f>
        <v>#DIV/0!</v>
      </c>
      <c r="AI200" s="24" t="e">
        <f>(Y200-'ModelParams Lw'!T$10)/'ModelParams Lw'!T$11</f>
        <v>#DIV/0!</v>
      </c>
      <c r="AJ200" s="24" t="e">
        <f>(Z200-'ModelParams Lw'!U$10)/'ModelParams Lw'!U$11</f>
        <v>#DIV/0!</v>
      </c>
      <c r="AK200" s="24" t="e">
        <f>(AA200-'ModelParams Lw'!V$10)/'ModelParams Lw'!V$11</f>
        <v>#DIV/0!</v>
      </c>
      <c r="AL200" s="24" t="e">
        <f t="shared" si="100"/>
        <v>#DIV/0!</v>
      </c>
      <c r="AM200" s="24" t="e">
        <f>LOOKUP($G200,SilencerParams!$E$3:$E$98,SilencerParams!K$3:K$98)</f>
        <v>#DIV/0!</v>
      </c>
      <c r="AN200" s="24" t="e">
        <f>LOOKUP($G200,SilencerParams!$E$3:$E$98,SilencerParams!L$3:L$98)</f>
        <v>#DIV/0!</v>
      </c>
      <c r="AO200" s="24" t="e">
        <f>LOOKUP($G200,SilencerParams!$E$3:$E$98,SilencerParams!M$3:M$98)</f>
        <v>#DIV/0!</v>
      </c>
      <c r="AP200" s="24" t="e">
        <f>LOOKUP($G200,SilencerParams!$E$3:$E$98,SilencerParams!N$3:N$98)</f>
        <v>#DIV/0!</v>
      </c>
      <c r="AQ200" s="24" t="e">
        <f>LOOKUP($G200,SilencerParams!$E$3:$E$98,SilencerParams!O$3:O$98)</f>
        <v>#DIV/0!</v>
      </c>
      <c r="AR200" s="24" t="e">
        <f>LOOKUP($G200,SilencerParams!$E$3:$E$98,SilencerParams!P$3:P$98)</f>
        <v>#DIV/0!</v>
      </c>
      <c r="AS200" s="24" t="e">
        <f>LOOKUP($G200,SilencerParams!$E$3:$E$98,SilencerParams!Q$3:Q$98)</f>
        <v>#DIV/0!</v>
      </c>
      <c r="AT200" s="24" t="e">
        <f>LOOKUP($G200,SilencerParams!$E$3:$E$98,SilencerParams!R$3:R$98)</f>
        <v>#DIV/0!</v>
      </c>
      <c r="AU200" s="151" t="e">
        <f>LOOKUP($G200,SilencerParams!$E$3:$E$98,SilencerParams!S$3:S$98)</f>
        <v>#DIV/0!</v>
      </c>
      <c r="AV200" s="151" t="e">
        <f>LOOKUP($G200,SilencerParams!$E$3:$E$98,SilencerParams!T$3:T$98)</f>
        <v>#DIV/0!</v>
      </c>
      <c r="AW200" s="151" t="e">
        <f>LOOKUP($G200,SilencerParams!$E$3:$E$98,SilencerParams!U$3:U$98)</f>
        <v>#DIV/0!</v>
      </c>
      <c r="AX200" s="151" t="e">
        <f>LOOKUP($G200,SilencerParams!$E$3:$E$98,SilencerParams!V$3:V$98)</f>
        <v>#DIV/0!</v>
      </c>
      <c r="AY200" s="151" t="e">
        <f>LOOKUP($G200,SilencerParams!$E$3:$E$98,SilencerParams!W$3:W$98)</f>
        <v>#DIV/0!</v>
      </c>
      <c r="AZ200" s="151" t="e">
        <f>LOOKUP($G200,SilencerParams!$E$3:$E$98,SilencerParams!X$3:X$98)</f>
        <v>#DIV/0!</v>
      </c>
      <c r="BA200" s="151" t="e">
        <f>LOOKUP($G200,SilencerParams!$E$3:$E$98,SilencerParams!Y$3:Y$98)</f>
        <v>#DIV/0!</v>
      </c>
      <c r="BB200" s="151" t="e">
        <f>LOOKUP($G200,SilencerParams!$E$3:$E$98,SilencerParams!Z$3:Z$98)</f>
        <v>#DIV/0!</v>
      </c>
      <c r="BC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S$3:S$98)</f>
        <v>#DIV/0!</v>
      </c>
      <c r="BD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T$3:T$98)</f>
        <v>#DIV/0!</v>
      </c>
      <c r="BE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U$3:U$98)</f>
        <v>#DIV/0!</v>
      </c>
      <c r="BF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V$3:V$98)</f>
        <v>#DIV/0!</v>
      </c>
      <c r="BG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W$3:W$98)</f>
        <v>#DIV/0!</v>
      </c>
      <c r="BH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X$3:X$98)</f>
        <v>#DIV/0!</v>
      </c>
      <c r="BI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Y$3:Y$98)</f>
        <v>#DIV/0!</v>
      </c>
      <c r="BJ200" s="151" t="e">
        <f>LOOKUP(IF(MROUND($AL200,2)&lt;=$AL200,CONCATENATE($D200,IF($F200&gt;=1000,$F200,CONCATENATE(0,$F200)),CONCATENATE(0,MROUND($AL200,2)+2)),CONCATENATE($D200,IF($F200&gt;=1000,$F200,CONCATENATE(0,$F200)),CONCATENATE(0,MROUND($AL200,2)-2))),SilencerParams!$E$3:$E$98,SilencerParams!Z$3:Z$98)</f>
        <v>#DIV/0!</v>
      </c>
      <c r="BK200" s="151" t="e">
        <f>IF($AL200&lt;2,LOOKUP(CONCATENATE($D200,IF($E200&gt;=1000,$E200,CONCATENATE(0,$E200)),"02"),SilencerParams!$E$3:$E$98,SilencerParams!S$3:S$98)/(LOG10(2)-LOG10(0.0001))*(LOG10($AL200)-LOG10(0.0001)),(BC200-AU200)/(LOG10(IF(MROUND($AL200,2)&lt;=$AL200,MROUND($AL200,2)+2,MROUND($AL200,2)-2))-LOG10(MROUND($AL200,2)))*(LOG10($AL200)-LOG10(MROUND($AL200,2)))+AU200)</f>
        <v>#DIV/0!</v>
      </c>
      <c r="BL200" s="151" t="e">
        <f>IF($AL200&lt;2,LOOKUP(CONCATENATE($D200,IF($E200&gt;=1000,$E200,CONCATENATE(0,$E200)),"02"),SilencerParams!$E$3:$E$98,SilencerParams!T$3:T$98)/(LOG10(2)-LOG10(0.0001))*(LOG10($AL200)-LOG10(0.0001)),(BD200-AV200)/(LOG10(IF(MROUND($AL200,2)&lt;=$AL200,MROUND($AL200,2)+2,MROUND($AL200,2)-2))-LOG10(MROUND($AL200,2)))*(LOG10($AL200)-LOG10(MROUND($AL200,2)))+AV200)</f>
        <v>#DIV/0!</v>
      </c>
      <c r="BM200" s="151" t="e">
        <f>IF($AL200&lt;2,LOOKUP(CONCATENATE($D200,IF($E200&gt;=1000,$E200,CONCATENATE(0,$E200)),"02"),SilencerParams!$E$3:$E$98,SilencerParams!U$3:U$98)/(LOG10(2)-LOG10(0.0001))*(LOG10($AL200)-LOG10(0.0001)),(BE200-AW200)/(LOG10(IF(MROUND($AL200,2)&lt;=$AL200,MROUND($AL200,2)+2,MROUND($AL200,2)-2))-LOG10(MROUND($AL200,2)))*(LOG10($AL200)-LOG10(MROUND($AL200,2)))+AW200)</f>
        <v>#DIV/0!</v>
      </c>
      <c r="BN200" s="151" t="e">
        <f>IF($AL200&lt;2,LOOKUP(CONCATENATE($D200,IF($E200&gt;=1000,$E200,CONCATENATE(0,$E200)),"02"),SilencerParams!$E$3:$E$98,SilencerParams!V$3:V$98)/(LOG10(2)-LOG10(0.0001))*(LOG10($AL200)-LOG10(0.0001)),(BF200-AX200)/(LOG10(IF(MROUND($AL200,2)&lt;=$AL200,MROUND($AL200,2)+2,MROUND($AL200,2)-2))-LOG10(MROUND($AL200,2)))*(LOG10($AL200)-LOG10(MROUND($AL200,2)))+AX200)</f>
        <v>#DIV/0!</v>
      </c>
      <c r="BO200" s="151" t="e">
        <f>IF($AL200&lt;2,LOOKUP(CONCATENATE($D200,IF($E200&gt;=1000,$E200,CONCATENATE(0,$E200)),"02"),SilencerParams!$E$3:$E$98,SilencerParams!W$3:W$98)/(LOG10(2)-LOG10(0.0001))*(LOG10($AL200)-LOG10(0.0001)),(BG200-AY200)/(LOG10(IF(MROUND($AL200,2)&lt;=$AL200,MROUND($AL200,2)+2,MROUND($AL200,2)-2))-LOG10(MROUND($AL200,2)))*(LOG10($AL200)-LOG10(MROUND($AL200,2)))+AY200)</f>
        <v>#DIV/0!</v>
      </c>
      <c r="BP200" s="151" t="e">
        <f>IF($AL200&lt;2,LOOKUP(CONCATENATE($D200,IF($E200&gt;=1000,$E200,CONCATENATE(0,$E200)),"02"),SilencerParams!$E$3:$E$98,SilencerParams!X$3:X$98)/(LOG10(2)-LOG10(0.0001))*(LOG10($AL200)-LOG10(0.0001)),(BH200-AZ200)/(LOG10(IF(MROUND($AL200,2)&lt;=$AL200,MROUND($AL200,2)+2,MROUND($AL200,2)-2))-LOG10(MROUND($AL200,2)))*(LOG10($AL200)-LOG10(MROUND($AL200,2)))+AZ200)</f>
        <v>#DIV/0!</v>
      </c>
      <c r="BQ200" s="151" t="e">
        <f>IF($AL200&lt;2,LOOKUP(CONCATENATE($D200,IF($E200&gt;=1000,$E200,CONCATENATE(0,$E200)),"02"),SilencerParams!$E$3:$E$98,SilencerParams!Y$3:Y$98)/(LOG10(2)-LOG10(0.0001))*(LOG10($AL200)-LOG10(0.0001)),(BI200-BA200)/(LOG10(IF(MROUND($AL200,2)&lt;=$AL200,MROUND($AL200,2)+2,MROUND($AL200,2)-2))-LOG10(MROUND($AL200,2)))*(LOG10($AL200)-LOG10(MROUND($AL200,2)))+BA200)</f>
        <v>#DIV/0!</v>
      </c>
      <c r="BR200" s="151" t="e">
        <f>IF($AL200&lt;2,LOOKUP(CONCATENATE($D200,IF($E200&gt;=1000,$E200,CONCATENATE(0,$E200)),"02"),SilencerParams!$E$3:$E$98,SilencerParams!Z$3:Z$98)/(LOG10(2)-LOG10(0.0001))*(LOG10($AL200)-LOG10(0.0001)),(BJ200-BB200)/(LOG10(IF(MROUND($AL200,2)&lt;=$AL200,MROUND($AL200,2)+2,MROUND($AL200,2)-2))-LOG10(MROUND($AL200,2)))*(LOG10($AL200)-LOG10(MROUND($AL200,2)))+BB200)</f>
        <v>#DIV/0!</v>
      </c>
      <c r="BS200" s="24" t="e">
        <f t="shared" si="101"/>
        <v>#DIV/0!</v>
      </c>
      <c r="BT200" s="24" t="e">
        <f t="shared" si="102"/>
        <v>#DIV/0!</v>
      </c>
      <c r="BU200" s="24" t="e">
        <f t="shared" si="103"/>
        <v>#DIV/0!</v>
      </c>
      <c r="BV200" s="24" t="e">
        <f t="shared" si="104"/>
        <v>#DIV/0!</v>
      </c>
      <c r="BW200" s="24" t="e">
        <f t="shared" si="105"/>
        <v>#DIV/0!</v>
      </c>
      <c r="BX200" s="24" t="e">
        <f t="shared" si="106"/>
        <v>#DIV/0!</v>
      </c>
      <c r="BY200" s="24" t="e">
        <f t="shared" si="107"/>
        <v>#DIV/0!</v>
      </c>
      <c r="BZ200" s="24" t="e">
        <f t="shared" si="108"/>
        <v>#DIV/0!</v>
      </c>
      <c r="CA200" s="24" t="e">
        <f>10*LOG10(IF(BS200="",0,POWER(10,((BS200+'ModelParams Lw'!$O$4)/10))) +IF(BT200="",0,POWER(10,((BT200+'ModelParams Lw'!$P$4)/10))) +IF(BU200="",0,POWER(10,((BU200+'ModelParams Lw'!$Q$4)/10))) +IF(BV200="",0,POWER(10,((BV200+'ModelParams Lw'!$R$4)/10))) +IF(BW200="",0,POWER(10,((BW200+'ModelParams Lw'!$S$4)/10))) +IF(BX200="",0,POWER(10,((BX200+'ModelParams Lw'!$T$4)/10))) +IF(BY200="",0,POWER(10,((BY200+'ModelParams Lw'!$U$4)/10)))+IF(BZ200="",0,POWER(10,((BZ200+'ModelParams Lw'!$V$4)/10))))</f>
        <v>#DIV/0!</v>
      </c>
      <c r="CB200" s="24" t="e">
        <f t="shared" si="109"/>
        <v>#DIV/0!</v>
      </c>
      <c r="CC200" s="24" t="e">
        <f>(BS200-'ModelParams Lw'!O$10)/'ModelParams Lw'!O$11</f>
        <v>#DIV/0!</v>
      </c>
      <c r="CD200" s="24" t="e">
        <f>(BT200-'ModelParams Lw'!P$10)/'ModelParams Lw'!P$11</f>
        <v>#DIV/0!</v>
      </c>
      <c r="CE200" s="24" t="e">
        <f>(BU200-'ModelParams Lw'!Q$10)/'ModelParams Lw'!Q$11</f>
        <v>#DIV/0!</v>
      </c>
      <c r="CF200" s="24" t="e">
        <f>(BV200-'ModelParams Lw'!R$10)/'ModelParams Lw'!R$11</f>
        <v>#DIV/0!</v>
      </c>
      <c r="CG200" s="24" t="e">
        <f>(BW200-'ModelParams Lw'!S$10)/'ModelParams Lw'!S$11</f>
        <v>#DIV/0!</v>
      </c>
      <c r="CH200" s="24" t="e">
        <f>(BX200-'ModelParams Lw'!T$10)/'ModelParams Lw'!T$11</f>
        <v>#DIV/0!</v>
      </c>
      <c r="CI200" s="24" t="e">
        <f>(BY200-'ModelParams Lw'!U$10)/'ModelParams Lw'!U$11</f>
        <v>#DIV/0!</v>
      </c>
      <c r="CJ200" s="24" t="e">
        <f>(BZ200-'ModelParams Lw'!V$10)/'ModelParams Lw'!V$11</f>
        <v>#DIV/0!</v>
      </c>
      <c r="CK200" s="24">
        <f>IF(Calcul!$E205="SW",'ModelParams Lw'!C$18+'ModelParams Lw'!C$19*LOG(CK$3)+'ModelParams Lw'!C$20*(PI()/4*($D200/1000)^2),IF('ModelParams Lw'!C$21+'ModelParams Lw'!C$22*LOG(CK$3)+'ModelParams Lw'!C$23*(PI()/4*($D200/1000)^2)&lt;'ModelParams Lw'!C$18+'ModelParams Lw'!C$19*LOG(CK$3)+'ModelParams Lw'!C$20*(PI()/4*($D200/1000)^2),'ModelParams Lw'!C$18+'ModelParams Lw'!C$19*LOG(CK$3)+'ModelParams Lw'!C$20*(PI()/4*($D200/1000)^2),'ModelParams Lw'!C$21+'ModelParams Lw'!C$22*LOG(CK$3)+'ModelParams Lw'!C$23*(PI()/4*($D200/1000)^2)))</f>
        <v>31.246735224896717</v>
      </c>
      <c r="CL200" s="24">
        <f>IF(Calcul!$E205="SW",'ModelParams Lw'!D$18+'ModelParams Lw'!D$19*LOG(CL$3)+'ModelParams Lw'!D$20*(PI()/4*($D200/1000)^2),IF('ModelParams Lw'!D$21+'ModelParams Lw'!D$22*LOG(CL$3)+'ModelParams Lw'!D$23*(PI()/4*($D200/1000)^2)&lt;'ModelParams Lw'!D$18+'ModelParams Lw'!D$19*LOG(CL$3)+'ModelParams Lw'!D$20*(PI()/4*($D200/1000)^2),'ModelParams Lw'!D$18+'ModelParams Lw'!D$19*LOG(CL$3)+'ModelParams Lw'!D$20*(PI()/4*($D200/1000)^2),'ModelParams Lw'!D$21+'ModelParams Lw'!D$22*LOG(CL$3)+'ModelParams Lw'!D$23*(PI()/4*($D200/1000)^2)))</f>
        <v>39.203910379364636</v>
      </c>
      <c r="CM200" s="24">
        <f>IF(Calcul!$E205="SW",'ModelParams Lw'!E$18+'ModelParams Lw'!E$19*LOG(CM$3)+'ModelParams Lw'!E$20*(PI()/4*($D200/1000)^2),IF('ModelParams Lw'!E$21+'ModelParams Lw'!E$22*LOG(CM$3)+'ModelParams Lw'!E$23*(PI()/4*($D200/1000)^2)&lt;'ModelParams Lw'!E$18+'ModelParams Lw'!E$19*LOG(CM$3)+'ModelParams Lw'!E$20*(PI()/4*($D200/1000)^2),'ModelParams Lw'!E$18+'ModelParams Lw'!E$19*LOG(CM$3)+'ModelParams Lw'!E$20*(PI()/4*($D200/1000)^2),'ModelParams Lw'!E$21+'ModelParams Lw'!E$22*LOG(CM$3)+'ModelParams Lw'!E$23*(PI()/4*($D200/1000)^2)))</f>
        <v>38.761096154158118</v>
      </c>
      <c r="CN200" s="24">
        <f>IF(Calcul!$E205="SW",'ModelParams Lw'!F$18+'ModelParams Lw'!F$19*LOG(CN$3)+'ModelParams Lw'!F$20*(PI()/4*($D200/1000)^2),IF('ModelParams Lw'!F$21+'ModelParams Lw'!F$22*LOG(CN$3)+'ModelParams Lw'!F$23*(PI()/4*($D200/1000)^2)&lt;'ModelParams Lw'!F$18+'ModelParams Lw'!F$19*LOG(CN$3)+'ModelParams Lw'!F$20*(PI()/4*($D200/1000)^2),'ModelParams Lw'!F$18+'ModelParams Lw'!F$19*LOG(CN$3)+'ModelParams Lw'!F$20*(PI()/4*($D200/1000)^2),'ModelParams Lw'!F$21+'ModelParams Lw'!F$22*LOG(CN$3)+'ModelParams Lw'!F$23*(PI()/4*($D200/1000)^2)))</f>
        <v>42.457901012674256</v>
      </c>
      <c r="CO200" s="24">
        <f>IF(Calcul!$E205="SW",'ModelParams Lw'!G$18+'ModelParams Lw'!G$19*LOG(CO$3)+'ModelParams Lw'!G$20*(PI()/4*($D200/1000)^2),IF('ModelParams Lw'!G$21+'ModelParams Lw'!G$22*LOG(CO$3)+'ModelParams Lw'!G$23*(PI()/4*($D200/1000)^2)&lt;'ModelParams Lw'!G$18+'ModelParams Lw'!G$19*LOG(CO$3)+'ModelParams Lw'!G$20*(PI()/4*($D200/1000)^2),'ModelParams Lw'!G$18+'ModelParams Lw'!G$19*LOG(CO$3)+'ModelParams Lw'!G$20*(PI()/4*($D200/1000)^2),'ModelParams Lw'!G$21+'ModelParams Lw'!G$22*LOG(CO$3)+'ModelParams Lw'!G$23*(PI()/4*($D200/1000)^2)))</f>
        <v>39.983812335865188</v>
      </c>
      <c r="CP200" s="24">
        <f>IF(Calcul!$E205="SW",'ModelParams Lw'!H$18+'ModelParams Lw'!H$19*LOG(CP$3)+'ModelParams Lw'!H$20*(PI()/4*($D200/1000)^2),IF('ModelParams Lw'!H$21+'ModelParams Lw'!H$22*LOG(CP$3)+'ModelParams Lw'!H$23*(PI()/4*($D200/1000)^2)&lt;'ModelParams Lw'!H$18+'ModelParams Lw'!H$19*LOG(CP$3)+'ModelParams Lw'!H$20*(PI()/4*($D200/1000)^2),'ModelParams Lw'!H$18+'ModelParams Lw'!H$19*LOG(CP$3)+'ModelParams Lw'!H$20*(PI()/4*($D200/1000)^2),'ModelParams Lw'!H$21+'ModelParams Lw'!H$22*LOG(CP$3)+'ModelParams Lw'!H$23*(PI()/4*($D200/1000)^2)))</f>
        <v>40.306137042572608</v>
      </c>
      <c r="CQ200" s="24">
        <f>IF(Calcul!$E205="SW",'ModelParams Lw'!I$18+'ModelParams Lw'!I$19*LOG(CQ$3)+'ModelParams Lw'!I$20*(PI()/4*($D200/1000)^2),IF('ModelParams Lw'!I$21+'ModelParams Lw'!I$22*LOG(CQ$3)+'ModelParams Lw'!I$23*(PI()/4*($D200/1000)^2)&lt;'ModelParams Lw'!I$18+'ModelParams Lw'!I$19*LOG(CQ$3)+'ModelParams Lw'!I$20*(PI()/4*($D200/1000)^2),'ModelParams Lw'!I$18+'ModelParams Lw'!I$19*LOG(CQ$3)+'ModelParams Lw'!I$20*(PI()/4*($D200/1000)^2),'ModelParams Lw'!I$21+'ModelParams Lw'!I$22*LOG(CQ$3)+'ModelParams Lw'!I$23*(PI()/4*($D200/1000)^2)))</f>
        <v>35.604370798776131</v>
      </c>
      <c r="CR200" s="24">
        <f>IF(Calcul!$E205="SW",'ModelParams Lw'!J$18+'ModelParams Lw'!J$19*LOG(CR$3)+'ModelParams Lw'!J$20*(PI()/4*($D200/1000)^2),IF('ModelParams Lw'!J$21+'ModelParams Lw'!J$22*LOG(CR$3)+'ModelParams Lw'!J$23*(PI()/4*($D200/1000)^2)&lt;'ModelParams Lw'!J$18+'ModelParams Lw'!J$19*LOG(CR$3)+'ModelParams Lw'!J$20*(PI()/4*($D200/1000)^2),'ModelParams Lw'!J$18+'ModelParams Lw'!J$19*LOG(CR$3)+'ModelParams Lw'!J$20*(PI()/4*($D200/1000)^2),'ModelParams Lw'!J$21+'ModelParams Lw'!J$22*LOG(CR$3)+'ModelParams Lw'!J$23*(PI()/4*($D200/1000)^2)))</f>
        <v>26.405199060578074</v>
      </c>
      <c r="CS200" s="24" t="e">
        <f t="shared" si="86"/>
        <v>#DIV/0!</v>
      </c>
      <c r="CT200" s="24" t="e">
        <f t="shared" si="87"/>
        <v>#DIV/0!</v>
      </c>
      <c r="CU200" s="24" t="e">
        <f t="shared" si="88"/>
        <v>#DIV/0!</v>
      </c>
      <c r="CV200" s="24" t="e">
        <f t="shared" si="89"/>
        <v>#DIV/0!</v>
      </c>
      <c r="CW200" s="24" t="e">
        <f t="shared" si="90"/>
        <v>#DIV/0!</v>
      </c>
      <c r="CX200" s="24" t="e">
        <f t="shared" si="91"/>
        <v>#DIV/0!</v>
      </c>
      <c r="CY200" s="24" t="e">
        <f t="shared" si="92"/>
        <v>#DIV/0!</v>
      </c>
      <c r="CZ200" s="24" t="e">
        <f t="shared" si="93"/>
        <v>#DIV/0!</v>
      </c>
      <c r="DA200" s="24" t="e">
        <f>10*LOG10(IF(CS200="",0,POWER(10,((CS200+'ModelParams Lw'!$O$4)/10))) +IF(CT200="",0,POWER(10,((CT200+'ModelParams Lw'!$P$4)/10))) +IF(CU200="",0,POWER(10,((CU200+'ModelParams Lw'!$Q$4)/10))) +IF(CV200="",0,POWER(10,((CV200+'ModelParams Lw'!$R$4)/10))) +IF(CW200="",0,POWER(10,((CW200+'ModelParams Lw'!$S$4)/10))) +IF(CX200="",0,POWER(10,((CX200+'ModelParams Lw'!$T$4)/10))) +IF(CY200="",0,POWER(10,((CY200+'ModelParams Lw'!$U$4)/10)))+IF(CZ200="",0,POWER(10,((CZ200+'ModelParams Lw'!$V$4)/10))))</f>
        <v>#DIV/0!</v>
      </c>
      <c r="DB200" s="24" t="e">
        <f t="shared" si="110"/>
        <v>#DIV/0!</v>
      </c>
      <c r="DC200" s="24" t="e">
        <f>(CS200-'ModelParams Lw'!$O$10)/'ModelParams Lw'!$O$11</f>
        <v>#DIV/0!</v>
      </c>
      <c r="DD200" s="24" t="e">
        <f>(CT200-'ModelParams Lw'!$P$10)/'ModelParams Lw'!$P$11</f>
        <v>#DIV/0!</v>
      </c>
      <c r="DE200" s="24" t="e">
        <f>(CU200-'ModelParams Lw'!$Q$10)/'ModelParams Lw'!$Q$11</f>
        <v>#DIV/0!</v>
      </c>
      <c r="DF200" s="24" t="e">
        <f>(CV200-'ModelParams Lw'!$R$10)/'ModelParams Lw'!$R$11</f>
        <v>#DIV/0!</v>
      </c>
      <c r="DG200" s="24" t="e">
        <f>(CW200-'ModelParams Lw'!$S$10)/'ModelParams Lw'!$S$11</f>
        <v>#DIV/0!</v>
      </c>
      <c r="DH200" s="24" t="e">
        <f>(CX200-'ModelParams Lw'!$T$10)/'ModelParams Lw'!$T$11</f>
        <v>#DIV/0!</v>
      </c>
      <c r="DI200" s="24" t="e">
        <f>(CY200-'ModelParams Lw'!$U$10)/'ModelParams Lw'!$U$11</f>
        <v>#DIV/0!</v>
      </c>
      <c r="DJ200" s="24" t="e">
        <f>(CZ200-'ModelParams Lw'!$V$10)/'ModelParams Lw'!$V$11</f>
        <v>#DIV/0!</v>
      </c>
    </row>
    <row r="201" spans="1:114">
      <c r="A201" s="12">
        <f>Calcul!B203</f>
        <v>0</v>
      </c>
      <c r="B201" s="12">
        <f t="shared" si="94"/>
        <v>0</v>
      </c>
      <c r="C201" s="12">
        <f>Calcul!C203</f>
        <v>0</v>
      </c>
      <c r="D201" s="12">
        <f>Calcul!D206</f>
        <v>0</v>
      </c>
      <c r="E201" s="12">
        <f t="shared" si="95"/>
        <v>400</v>
      </c>
      <c r="F201" s="12">
        <f t="shared" si="96"/>
        <v>900</v>
      </c>
      <c r="G201" s="12" t="e">
        <f t="shared" si="97"/>
        <v>#DIV/0!</v>
      </c>
      <c r="H201" s="24" t="e">
        <f t="shared" si="98"/>
        <v>#DIV/0!</v>
      </c>
      <c r="I201" s="24">
        <f>'ModelParams Lw'!$B$6*EXP('ModelParams Lw'!$C$6*D201)</f>
        <v>-0.98585217513044054</v>
      </c>
      <c r="J201" s="24">
        <f>'ModelParams Lw'!$B$7*D201^2+'ModelParams Lw'!$C$7*D201+'ModelParams Lw'!$D$7</f>
        <v>-7.1</v>
      </c>
      <c r="K201" s="24">
        <f>'ModelParams Lw'!$B$8*D201^2+'ModelParams Lw'!$C$8*D201+'ModelParams Lw'!$D$8</f>
        <v>46.485999999999997</v>
      </c>
      <c r="L201" s="21" t="e">
        <f t="shared" si="83"/>
        <v>#DIV/0!</v>
      </c>
      <c r="M201" s="21" t="e">
        <f t="shared" si="85"/>
        <v>#DIV/0!</v>
      </c>
      <c r="N201" s="21" t="e">
        <f t="shared" si="85"/>
        <v>#DIV/0!</v>
      </c>
      <c r="O201" s="21" t="e">
        <f t="shared" si="85"/>
        <v>#DIV/0!</v>
      </c>
      <c r="P201" s="21" t="e">
        <f t="shared" si="85"/>
        <v>#DIV/0!</v>
      </c>
      <c r="Q201" s="21" t="e">
        <f t="shared" si="85"/>
        <v>#DIV/0!</v>
      </c>
      <c r="R201" s="21" t="e">
        <f t="shared" si="85"/>
        <v>#DIV/0!</v>
      </c>
      <c r="S201" s="21" t="e">
        <f t="shared" si="85"/>
        <v>#DIV/0!</v>
      </c>
      <c r="T201" s="24" t="e">
        <f>'ModelParams Lw'!$B$3+'ModelParams Lw'!$B$4*LOG10($B201/3600/(PI()/4*($D201/1000)^2))+'ModelParams Lw'!$B$5*LOG10(2*$H201/(1.2*($B201/3600/(PI()/4*($D201/1000)^2))^2))+10*LOG10($D201/1000)+L201</f>
        <v>#DIV/0!</v>
      </c>
      <c r="U201" s="24" t="e">
        <f>'ModelParams Lw'!$B$3+'ModelParams Lw'!$B$4*LOG10($B201/3600/(PI()/4*($D201/1000)^2))+'ModelParams Lw'!$B$5*LOG10(2*$H201/(1.2*($B201/3600/(PI()/4*($D201/1000)^2))^2))+10*LOG10($D201/1000)+M201</f>
        <v>#DIV/0!</v>
      </c>
      <c r="V201" s="24" t="e">
        <f>'ModelParams Lw'!$B$3+'ModelParams Lw'!$B$4*LOG10($B201/3600/(PI()/4*($D201/1000)^2))+'ModelParams Lw'!$B$5*LOG10(2*$H201/(1.2*($B201/3600/(PI()/4*($D201/1000)^2))^2))+10*LOG10($D201/1000)+N201</f>
        <v>#DIV/0!</v>
      </c>
      <c r="W201" s="24" t="e">
        <f>'ModelParams Lw'!$B$3+'ModelParams Lw'!$B$4*LOG10($B201/3600/(PI()/4*($D201/1000)^2))+'ModelParams Lw'!$B$5*LOG10(2*$H201/(1.2*($B201/3600/(PI()/4*($D201/1000)^2))^2))+10*LOG10($D201/1000)+O201</f>
        <v>#DIV/0!</v>
      </c>
      <c r="X201" s="24" t="e">
        <f>'ModelParams Lw'!$B$3+'ModelParams Lw'!$B$4*LOG10($B201/3600/(PI()/4*($D201/1000)^2))+'ModelParams Lw'!$B$5*LOG10(2*$H201/(1.2*($B201/3600/(PI()/4*($D201/1000)^2))^2))+10*LOG10($D201/1000)+P201</f>
        <v>#DIV/0!</v>
      </c>
      <c r="Y201" s="24" t="e">
        <f>'ModelParams Lw'!$B$3+'ModelParams Lw'!$B$4*LOG10($B201/3600/(PI()/4*($D201/1000)^2))+'ModelParams Lw'!$B$5*LOG10(2*$H201/(1.2*($B201/3600/(PI()/4*($D201/1000)^2))^2))+10*LOG10($D201/1000)+Q201</f>
        <v>#DIV/0!</v>
      </c>
      <c r="Z201" s="24" t="e">
        <f>'ModelParams Lw'!$B$3+'ModelParams Lw'!$B$4*LOG10($B201/3600/(PI()/4*($D201/1000)^2))+'ModelParams Lw'!$B$5*LOG10(2*$H201/(1.2*($B201/3600/(PI()/4*($D201/1000)^2))^2))+10*LOG10($D201/1000)+R201</f>
        <v>#DIV/0!</v>
      </c>
      <c r="AA201" s="24" t="e">
        <f>'ModelParams Lw'!$B$3+'ModelParams Lw'!$B$4*LOG10($B201/3600/(PI()/4*($D201/1000)^2))+'ModelParams Lw'!$B$5*LOG10(2*$H201/(1.2*($B201/3600/(PI()/4*($D201/1000)^2))^2))+10*LOG10($D201/1000)+S201</f>
        <v>#DIV/0!</v>
      </c>
      <c r="AB201" s="24" t="e">
        <f>10*LOG10(IF(T201="",0,POWER(10,((T201+'ModelParams Lw'!$O$4)/10))) +IF(U201="",0,POWER(10,((U201+'ModelParams Lw'!$P$4)/10))) +IF(V201="",0,POWER(10,((V201+'ModelParams Lw'!$Q$4)/10))) +IF(W201="",0,POWER(10,((W201+'ModelParams Lw'!$R$4)/10))) +IF(X201="",0,POWER(10,((X201+'ModelParams Lw'!$S$4)/10))) +IF(Y201="",0,POWER(10,((Y201+'ModelParams Lw'!$T$4)/10))) +IF(Z201="",0,POWER(10,((Z201+'ModelParams Lw'!$U$4)/10)))+IF(AA201="",0,POWER(10,((AA201+'ModelParams Lw'!$V$4)/10))))</f>
        <v>#DIV/0!</v>
      </c>
      <c r="AC201" s="24" t="e">
        <f t="shared" si="99"/>
        <v>#DIV/0!</v>
      </c>
      <c r="AD201" s="24" t="e">
        <f>(T201-'ModelParams Lw'!O$10)/'ModelParams Lw'!O$11</f>
        <v>#DIV/0!</v>
      </c>
      <c r="AE201" s="24" t="e">
        <f>(U201-'ModelParams Lw'!P$10)/'ModelParams Lw'!P$11</f>
        <v>#DIV/0!</v>
      </c>
      <c r="AF201" s="24" t="e">
        <f>(V201-'ModelParams Lw'!Q$10)/'ModelParams Lw'!Q$11</f>
        <v>#DIV/0!</v>
      </c>
      <c r="AG201" s="24" t="e">
        <f>(W201-'ModelParams Lw'!R$10)/'ModelParams Lw'!R$11</f>
        <v>#DIV/0!</v>
      </c>
      <c r="AH201" s="24" t="e">
        <f>(X201-'ModelParams Lw'!S$10)/'ModelParams Lw'!S$11</f>
        <v>#DIV/0!</v>
      </c>
      <c r="AI201" s="24" t="e">
        <f>(Y201-'ModelParams Lw'!T$10)/'ModelParams Lw'!T$11</f>
        <v>#DIV/0!</v>
      </c>
      <c r="AJ201" s="24" t="e">
        <f>(Z201-'ModelParams Lw'!U$10)/'ModelParams Lw'!U$11</f>
        <v>#DIV/0!</v>
      </c>
      <c r="AK201" s="24" t="e">
        <f>(AA201-'ModelParams Lw'!V$10)/'ModelParams Lw'!V$11</f>
        <v>#DIV/0!</v>
      </c>
      <c r="AL201" s="24" t="e">
        <f t="shared" si="100"/>
        <v>#DIV/0!</v>
      </c>
      <c r="AM201" s="24" t="e">
        <f>LOOKUP($G201,SilencerParams!$E$3:$E$98,SilencerParams!K$3:K$98)</f>
        <v>#DIV/0!</v>
      </c>
      <c r="AN201" s="24" t="e">
        <f>LOOKUP($G201,SilencerParams!$E$3:$E$98,SilencerParams!L$3:L$98)</f>
        <v>#DIV/0!</v>
      </c>
      <c r="AO201" s="24" t="e">
        <f>LOOKUP($G201,SilencerParams!$E$3:$E$98,SilencerParams!M$3:M$98)</f>
        <v>#DIV/0!</v>
      </c>
      <c r="AP201" s="24" t="e">
        <f>LOOKUP($G201,SilencerParams!$E$3:$E$98,SilencerParams!N$3:N$98)</f>
        <v>#DIV/0!</v>
      </c>
      <c r="AQ201" s="24" t="e">
        <f>LOOKUP($G201,SilencerParams!$E$3:$E$98,SilencerParams!O$3:O$98)</f>
        <v>#DIV/0!</v>
      </c>
      <c r="AR201" s="24" t="e">
        <f>LOOKUP($G201,SilencerParams!$E$3:$E$98,SilencerParams!P$3:P$98)</f>
        <v>#DIV/0!</v>
      </c>
      <c r="AS201" s="24" t="e">
        <f>LOOKUP($G201,SilencerParams!$E$3:$E$98,SilencerParams!Q$3:Q$98)</f>
        <v>#DIV/0!</v>
      </c>
      <c r="AT201" s="24" t="e">
        <f>LOOKUP($G201,SilencerParams!$E$3:$E$98,SilencerParams!R$3:R$98)</f>
        <v>#DIV/0!</v>
      </c>
      <c r="AU201" s="151" t="e">
        <f>LOOKUP($G201,SilencerParams!$E$3:$E$98,SilencerParams!S$3:S$98)</f>
        <v>#DIV/0!</v>
      </c>
      <c r="AV201" s="151" t="e">
        <f>LOOKUP($G201,SilencerParams!$E$3:$E$98,SilencerParams!T$3:T$98)</f>
        <v>#DIV/0!</v>
      </c>
      <c r="AW201" s="151" t="e">
        <f>LOOKUP($G201,SilencerParams!$E$3:$E$98,SilencerParams!U$3:U$98)</f>
        <v>#DIV/0!</v>
      </c>
      <c r="AX201" s="151" t="e">
        <f>LOOKUP($G201,SilencerParams!$E$3:$E$98,SilencerParams!V$3:V$98)</f>
        <v>#DIV/0!</v>
      </c>
      <c r="AY201" s="151" t="e">
        <f>LOOKUP($G201,SilencerParams!$E$3:$E$98,SilencerParams!W$3:W$98)</f>
        <v>#DIV/0!</v>
      </c>
      <c r="AZ201" s="151" t="e">
        <f>LOOKUP($G201,SilencerParams!$E$3:$E$98,SilencerParams!X$3:X$98)</f>
        <v>#DIV/0!</v>
      </c>
      <c r="BA201" s="151" t="e">
        <f>LOOKUP($G201,SilencerParams!$E$3:$E$98,SilencerParams!Y$3:Y$98)</f>
        <v>#DIV/0!</v>
      </c>
      <c r="BB201" s="151" t="e">
        <f>LOOKUP($G201,SilencerParams!$E$3:$E$98,SilencerParams!Z$3:Z$98)</f>
        <v>#DIV/0!</v>
      </c>
      <c r="BC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S$3:S$98)</f>
        <v>#DIV/0!</v>
      </c>
      <c r="BD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T$3:T$98)</f>
        <v>#DIV/0!</v>
      </c>
      <c r="BE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U$3:U$98)</f>
        <v>#DIV/0!</v>
      </c>
      <c r="BF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V$3:V$98)</f>
        <v>#DIV/0!</v>
      </c>
      <c r="BG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W$3:W$98)</f>
        <v>#DIV/0!</v>
      </c>
      <c r="BH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X$3:X$98)</f>
        <v>#DIV/0!</v>
      </c>
      <c r="BI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Y$3:Y$98)</f>
        <v>#DIV/0!</v>
      </c>
      <c r="BJ201" s="151" t="e">
        <f>LOOKUP(IF(MROUND($AL201,2)&lt;=$AL201,CONCATENATE($D201,IF($F201&gt;=1000,$F201,CONCATENATE(0,$F201)),CONCATENATE(0,MROUND($AL201,2)+2)),CONCATENATE($D201,IF($F201&gt;=1000,$F201,CONCATENATE(0,$F201)),CONCATENATE(0,MROUND($AL201,2)-2))),SilencerParams!$E$3:$E$98,SilencerParams!Z$3:Z$98)</f>
        <v>#DIV/0!</v>
      </c>
      <c r="BK201" s="151" t="e">
        <f>IF($AL201&lt;2,LOOKUP(CONCATENATE($D201,IF($E201&gt;=1000,$E201,CONCATENATE(0,$E201)),"02"),SilencerParams!$E$3:$E$98,SilencerParams!S$3:S$98)/(LOG10(2)-LOG10(0.0001))*(LOG10($AL201)-LOG10(0.0001)),(BC201-AU201)/(LOG10(IF(MROUND($AL201,2)&lt;=$AL201,MROUND($AL201,2)+2,MROUND($AL201,2)-2))-LOG10(MROUND($AL201,2)))*(LOG10($AL201)-LOG10(MROUND($AL201,2)))+AU201)</f>
        <v>#DIV/0!</v>
      </c>
      <c r="BL201" s="151" t="e">
        <f>IF($AL201&lt;2,LOOKUP(CONCATENATE($D201,IF($E201&gt;=1000,$E201,CONCATENATE(0,$E201)),"02"),SilencerParams!$E$3:$E$98,SilencerParams!T$3:T$98)/(LOG10(2)-LOG10(0.0001))*(LOG10($AL201)-LOG10(0.0001)),(BD201-AV201)/(LOG10(IF(MROUND($AL201,2)&lt;=$AL201,MROUND($AL201,2)+2,MROUND($AL201,2)-2))-LOG10(MROUND($AL201,2)))*(LOG10($AL201)-LOG10(MROUND($AL201,2)))+AV201)</f>
        <v>#DIV/0!</v>
      </c>
      <c r="BM201" s="151" t="e">
        <f>IF($AL201&lt;2,LOOKUP(CONCATENATE($D201,IF($E201&gt;=1000,$E201,CONCATENATE(0,$E201)),"02"),SilencerParams!$E$3:$E$98,SilencerParams!U$3:U$98)/(LOG10(2)-LOG10(0.0001))*(LOG10($AL201)-LOG10(0.0001)),(BE201-AW201)/(LOG10(IF(MROUND($AL201,2)&lt;=$AL201,MROUND($AL201,2)+2,MROUND($AL201,2)-2))-LOG10(MROUND($AL201,2)))*(LOG10($AL201)-LOG10(MROUND($AL201,2)))+AW201)</f>
        <v>#DIV/0!</v>
      </c>
      <c r="BN201" s="151" t="e">
        <f>IF($AL201&lt;2,LOOKUP(CONCATENATE($D201,IF($E201&gt;=1000,$E201,CONCATENATE(0,$E201)),"02"),SilencerParams!$E$3:$E$98,SilencerParams!V$3:V$98)/(LOG10(2)-LOG10(0.0001))*(LOG10($AL201)-LOG10(0.0001)),(BF201-AX201)/(LOG10(IF(MROUND($AL201,2)&lt;=$AL201,MROUND($AL201,2)+2,MROUND($AL201,2)-2))-LOG10(MROUND($AL201,2)))*(LOG10($AL201)-LOG10(MROUND($AL201,2)))+AX201)</f>
        <v>#DIV/0!</v>
      </c>
      <c r="BO201" s="151" t="e">
        <f>IF($AL201&lt;2,LOOKUP(CONCATENATE($D201,IF($E201&gt;=1000,$E201,CONCATENATE(0,$E201)),"02"),SilencerParams!$E$3:$E$98,SilencerParams!W$3:W$98)/(LOG10(2)-LOG10(0.0001))*(LOG10($AL201)-LOG10(0.0001)),(BG201-AY201)/(LOG10(IF(MROUND($AL201,2)&lt;=$AL201,MROUND($AL201,2)+2,MROUND($AL201,2)-2))-LOG10(MROUND($AL201,2)))*(LOG10($AL201)-LOG10(MROUND($AL201,2)))+AY201)</f>
        <v>#DIV/0!</v>
      </c>
      <c r="BP201" s="151" t="e">
        <f>IF($AL201&lt;2,LOOKUP(CONCATENATE($D201,IF($E201&gt;=1000,$E201,CONCATENATE(0,$E201)),"02"),SilencerParams!$E$3:$E$98,SilencerParams!X$3:X$98)/(LOG10(2)-LOG10(0.0001))*(LOG10($AL201)-LOG10(0.0001)),(BH201-AZ201)/(LOG10(IF(MROUND($AL201,2)&lt;=$AL201,MROUND($AL201,2)+2,MROUND($AL201,2)-2))-LOG10(MROUND($AL201,2)))*(LOG10($AL201)-LOG10(MROUND($AL201,2)))+AZ201)</f>
        <v>#DIV/0!</v>
      </c>
      <c r="BQ201" s="151" t="e">
        <f>IF($AL201&lt;2,LOOKUP(CONCATENATE($D201,IF($E201&gt;=1000,$E201,CONCATENATE(0,$E201)),"02"),SilencerParams!$E$3:$E$98,SilencerParams!Y$3:Y$98)/(LOG10(2)-LOG10(0.0001))*(LOG10($AL201)-LOG10(0.0001)),(BI201-BA201)/(LOG10(IF(MROUND($AL201,2)&lt;=$AL201,MROUND($AL201,2)+2,MROUND($AL201,2)-2))-LOG10(MROUND($AL201,2)))*(LOG10($AL201)-LOG10(MROUND($AL201,2)))+BA201)</f>
        <v>#DIV/0!</v>
      </c>
      <c r="BR201" s="151" t="e">
        <f>IF($AL201&lt;2,LOOKUP(CONCATENATE($D201,IF($E201&gt;=1000,$E201,CONCATENATE(0,$E201)),"02"),SilencerParams!$E$3:$E$98,SilencerParams!Z$3:Z$98)/(LOG10(2)-LOG10(0.0001))*(LOG10($AL201)-LOG10(0.0001)),(BJ201-BB201)/(LOG10(IF(MROUND($AL201,2)&lt;=$AL201,MROUND($AL201,2)+2,MROUND($AL201,2)-2))-LOG10(MROUND($AL201,2)))*(LOG10($AL201)-LOG10(MROUND($AL201,2)))+BB201)</f>
        <v>#DIV/0!</v>
      </c>
      <c r="BS201" s="24" t="e">
        <f t="shared" si="101"/>
        <v>#DIV/0!</v>
      </c>
      <c r="BT201" s="24" t="e">
        <f t="shared" si="102"/>
        <v>#DIV/0!</v>
      </c>
      <c r="BU201" s="24" t="e">
        <f t="shared" si="103"/>
        <v>#DIV/0!</v>
      </c>
      <c r="BV201" s="24" t="e">
        <f t="shared" si="104"/>
        <v>#DIV/0!</v>
      </c>
      <c r="BW201" s="24" t="e">
        <f t="shared" si="105"/>
        <v>#DIV/0!</v>
      </c>
      <c r="BX201" s="24" t="e">
        <f t="shared" si="106"/>
        <v>#DIV/0!</v>
      </c>
      <c r="BY201" s="24" t="e">
        <f t="shared" si="107"/>
        <v>#DIV/0!</v>
      </c>
      <c r="BZ201" s="24" t="e">
        <f t="shared" si="108"/>
        <v>#DIV/0!</v>
      </c>
      <c r="CA201" s="24" t="e">
        <f>10*LOG10(IF(BS201="",0,POWER(10,((BS201+'ModelParams Lw'!$O$4)/10))) +IF(BT201="",0,POWER(10,((BT201+'ModelParams Lw'!$P$4)/10))) +IF(BU201="",0,POWER(10,((BU201+'ModelParams Lw'!$Q$4)/10))) +IF(BV201="",0,POWER(10,((BV201+'ModelParams Lw'!$R$4)/10))) +IF(BW201="",0,POWER(10,((BW201+'ModelParams Lw'!$S$4)/10))) +IF(BX201="",0,POWER(10,((BX201+'ModelParams Lw'!$T$4)/10))) +IF(BY201="",0,POWER(10,((BY201+'ModelParams Lw'!$U$4)/10)))+IF(BZ201="",0,POWER(10,((BZ201+'ModelParams Lw'!$V$4)/10))))</f>
        <v>#DIV/0!</v>
      </c>
      <c r="CB201" s="24" t="e">
        <f t="shared" si="109"/>
        <v>#DIV/0!</v>
      </c>
      <c r="CC201" s="24" t="e">
        <f>(BS201-'ModelParams Lw'!O$10)/'ModelParams Lw'!O$11</f>
        <v>#DIV/0!</v>
      </c>
      <c r="CD201" s="24" t="e">
        <f>(BT201-'ModelParams Lw'!P$10)/'ModelParams Lw'!P$11</f>
        <v>#DIV/0!</v>
      </c>
      <c r="CE201" s="24" t="e">
        <f>(BU201-'ModelParams Lw'!Q$10)/'ModelParams Lw'!Q$11</f>
        <v>#DIV/0!</v>
      </c>
      <c r="CF201" s="24" t="e">
        <f>(BV201-'ModelParams Lw'!R$10)/'ModelParams Lw'!R$11</f>
        <v>#DIV/0!</v>
      </c>
      <c r="CG201" s="24" t="e">
        <f>(BW201-'ModelParams Lw'!S$10)/'ModelParams Lw'!S$11</f>
        <v>#DIV/0!</v>
      </c>
      <c r="CH201" s="24" t="e">
        <f>(BX201-'ModelParams Lw'!T$10)/'ModelParams Lw'!T$11</f>
        <v>#DIV/0!</v>
      </c>
      <c r="CI201" s="24" t="e">
        <f>(BY201-'ModelParams Lw'!U$10)/'ModelParams Lw'!U$11</f>
        <v>#DIV/0!</v>
      </c>
      <c r="CJ201" s="24" t="e">
        <f>(BZ201-'ModelParams Lw'!V$10)/'ModelParams Lw'!V$11</f>
        <v>#DIV/0!</v>
      </c>
      <c r="CK201" s="24">
        <f>IF(Calcul!$E206="SW",'ModelParams Lw'!C$18+'ModelParams Lw'!C$19*LOG(CK$3)+'ModelParams Lw'!C$20*(PI()/4*($D201/1000)^2),IF('ModelParams Lw'!C$21+'ModelParams Lw'!C$22*LOG(CK$3)+'ModelParams Lw'!C$23*(PI()/4*($D201/1000)^2)&lt;'ModelParams Lw'!C$18+'ModelParams Lw'!C$19*LOG(CK$3)+'ModelParams Lw'!C$20*(PI()/4*($D201/1000)^2),'ModelParams Lw'!C$18+'ModelParams Lw'!C$19*LOG(CK$3)+'ModelParams Lw'!C$20*(PI()/4*($D201/1000)^2),'ModelParams Lw'!C$21+'ModelParams Lw'!C$22*LOG(CK$3)+'ModelParams Lw'!C$23*(PI()/4*($D201/1000)^2)))</f>
        <v>31.246735224896717</v>
      </c>
      <c r="CL201" s="24">
        <f>IF(Calcul!$E206="SW",'ModelParams Lw'!D$18+'ModelParams Lw'!D$19*LOG(CL$3)+'ModelParams Lw'!D$20*(PI()/4*($D201/1000)^2),IF('ModelParams Lw'!D$21+'ModelParams Lw'!D$22*LOG(CL$3)+'ModelParams Lw'!D$23*(PI()/4*($D201/1000)^2)&lt;'ModelParams Lw'!D$18+'ModelParams Lw'!D$19*LOG(CL$3)+'ModelParams Lw'!D$20*(PI()/4*($D201/1000)^2),'ModelParams Lw'!D$18+'ModelParams Lw'!D$19*LOG(CL$3)+'ModelParams Lw'!D$20*(PI()/4*($D201/1000)^2),'ModelParams Lw'!D$21+'ModelParams Lw'!D$22*LOG(CL$3)+'ModelParams Lw'!D$23*(PI()/4*($D201/1000)^2)))</f>
        <v>39.203910379364636</v>
      </c>
      <c r="CM201" s="24">
        <f>IF(Calcul!$E206="SW",'ModelParams Lw'!E$18+'ModelParams Lw'!E$19*LOG(CM$3)+'ModelParams Lw'!E$20*(PI()/4*($D201/1000)^2),IF('ModelParams Lw'!E$21+'ModelParams Lw'!E$22*LOG(CM$3)+'ModelParams Lw'!E$23*(PI()/4*($D201/1000)^2)&lt;'ModelParams Lw'!E$18+'ModelParams Lw'!E$19*LOG(CM$3)+'ModelParams Lw'!E$20*(PI()/4*($D201/1000)^2),'ModelParams Lw'!E$18+'ModelParams Lw'!E$19*LOG(CM$3)+'ModelParams Lw'!E$20*(PI()/4*($D201/1000)^2),'ModelParams Lw'!E$21+'ModelParams Lw'!E$22*LOG(CM$3)+'ModelParams Lw'!E$23*(PI()/4*($D201/1000)^2)))</f>
        <v>38.761096154158118</v>
      </c>
      <c r="CN201" s="24">
        <f>IF(Calcul!$E206="SW",'ModelParams Lw'!F$18+'ModelParams Lw'!F$19*LOG(CN$3)+'ModelParams Lw'!F$20*(PI()/4*($D201/1000)^2),IF('ModelParams Lw'!F$21+'ModelParams Lw'!F$22*LOG(CN$3)+'ModelParams Lw'!F$23*(PI()/4*($D201/1000)^2)&lt;'ModelParams Lw'!F$18+'ModelParams Lw'!F$19*LOG(CN$3)+'ModelParams Lw'!F$20*(PI()/4*($D201/1000)^2),'ModelParams Lw'!F$18+'ModelParams Lw'!F$19*LOG(CN$3)+'ModelParams Lw'!F$20*(PI()/4*($D201/1000)^2),'ModelParams Lw'!F$21+'ModelParams Lw'!F$22*LOG(CN$3)+'ModelParams Lw'!F$23*(PI()/4*($D201/1000)^2)))</f>
        <v>42.457901012674256</v>
      </c>
      <c r="CO201" s="24">
        <f>IF(Calcul!$E206="SW",'ModelParams Lw'!G$18+'ModelParams Lw'!G$19*LOG(CO$3)+'ModelParams Lw'!G$20*(PI()/4*($D201/1000)^2),IF('ModelParams Lw'!G$21+'ModelParams Lw'!G$22*LOG(CO$3)+'ModelParams Lw'!G$23*(PI()/4*($D201/1000)^2)&lt;'ModelParams Lw'!G$18+'ModelParams Lw'!G$19*LOG(CO$3)+'ModelParams Lw'!G$20*(PI()/4*($D201/1000)^2),'ModelParams Lw'!G$18+'ModelParams Lw'!G$19*LOG(CO$3)+'ModelParams Lw'!G$20*(PI()/4*($D201/1000)^2),'ModelParams Lw'!G$21+'ModelParams Lw'!G$22*LOG(CO$3)+'ModelParams Lw'!G$23*(PI()/4*($D201/1000)^2)))</f>
        <v>39.983812335865188</v>
      </c>
      <c r="CP201" s="24">
        <f>IF(Calcul!$E206="SW",'ModelParams Lw'!H$18+'ModelParams Lw'!H$19*LOG(CP$3)+'ModelParams Lw'!H$20*(PI()/4*($D201/1000)^2),IF('ModelParams Lw'!H$21+'ModelParams Lw'!H$22*LOG(CP$3)+'ModelParams Lw'!H$23*(PI()/4*($D201/1000)^2)&lt;'ModelParams Lw'!H$18+'ModelParams Lw'!H$19*LOG(CP$3)+'ModelParams Lw'!H$20*(PI()/4*($D201/1000)^2),'ModelParams Lw'!H$18+'ModelParams Lw'!H$19*LOG(CP$3)+'ModelParams Lw'!H$20*(PI()/4*($D201/1000)^2),'ModelParams Lw'!H$21+'ModelParams Lw'!H$22*LOG(CP$3)+'ModelParams Lw'!H$23*(PI()/4*($D201/1000)^2)))</f>
        <v>40.306137042572608</v>
      </c>
      <c r="CQ201" s="24">
        <f>IF(Calcul!$E206="SW",'ModelParams Lw'!I$18+'ModelParams Lw'!I$19*LOG(CQ$3)+'ModelParams Lw'!I$20*(PI()/4*($D201/1000)^2),IF('ModelParams Lw'!I$21+'ModelParams Lw'!I$22*LOG(CQ$3)+'ModelParams Lw'!I$23*(PI()/4*($D201/1000)^2)&lt;'ModelParams Lw'!I$18+'ModelParams Lw'!I$19*LOG(CQ$3)+'ModelParams Lw'!I$20*(PI()/4*($D201/1000)^2),'ModelParams Lw'!I$18+'ModelParams Lw'!I$19*LOG(CQ$3)+'ModelParams Lw'!I$20*(PI()/4*($D201/1000)^2),'ModelParams Lw'!I$21+'ModelParams Lw'!I$22*LOG(CQ$3)+'ModelParams Lw'!I$23*(PI()/4*($D201/1000)^2)))</f>
        <v>35.604370798776131</v>
      </c>
      <c r="CR201" s="24">
        <f>IF(Calcul!$E206="SW",'ModelParams Lw'!J$18+'ModelParams Lw'!J$19*LOG(CR$3)+'ModelParams Lw'!J$20*(PI()/4*($D201/1000)^2),IF('ModelParams Lw'!J$21+'ModelParams Lw'!J$22*LOG(CR$3)+'ModelParams Lw'!J$23*(PI()/4*($D201/1000)^2)&lt;'ModelParams Lw'!J$18+'ModelParams Lw'!J$19*LOG(CR$3)+'ModelParams Lw'!J$20*(PI()/4*($D201/1000)^2),'ModelParams Lw'!J$18+'ModelParams Lw'!J$19*LOG(CR$3)+'ModelParams Lw'!J$20*(PI()/4*($D201/1000)^2),'ModelParams Lw'!J$21+'ModelParams Lw'!J$22*LOG(CR$3)+'ModelParams Lw'!J$23*(PI()/4*($D201/1000)^2)))</f>
        <v>26.405199060578074</v>
      </c>
      <c r="CS201" s="24" t="e">
        <f t="shared" si="86"/>
        <v>#DIV/0!</v>
      </c>
      <c r="CT201" s="24" t="e">
        <f t="shared" si="87"/>
        <v>#DIV/0!</v>
      </c>
      <c r="CU201" s="24" t="e">
        <f t="shared" si="88"/>
        <v>#DIV/0!</v>
      </c>
      <c r="CV201" s="24" t="e">
        <f t="shared" si="89"/>
        <v>#DIV/0!</v>
      </c>
      <c r="CW201" s="24" t="e">
        <f t="shared" si="90"/>
        <v>#DIV/0!</v>
      </c>
      <c r="CX201" s="24" t="e">
        <f t="shared" si="91"/>
        <v>#DIV/0!</v>
      </c>
      <c r="CY201" s="24" t="e">
        <f t="shared" si="92"/>
        <v>#DIV/0!</v>
      </c>
      <c r="CZ201" s="24" t="e">
        <f t="shared" si="93"/>
        <v>#DIV/0!</v>
      </c>
      <c r="DA201" s="24" t="e">
        <f>10*LOG10(IF(CS201="",0,POWER(10,((CS201+'ModelParams Lw'!$O$4)/10))) +IF(CT201="",0,POWER(10,((CT201+'ModelParams Lw'!$P$4)/10))) +IF(CU201="",0,POWER(10,((CU201+'ModelParams Lw'!$Q$4)/10))) +IF(CV201="",0,POWER(10,((CV201+'ModelParams Lw'!$R$4)/10))) +IF(CW201="",0,POWER(10,((CW201+'ModelParams Lw'!$S$4)/10))) +IF(CX201="",0,POWER(10,((CX201+'ModelParams Lw'!$T$4)/10))) +IF(CY201="",0,POWER(10,((CY201+'ModelParams Lw'!$U$4)/10)))+IF(CZ201="",0,POWER(10,((CZ201+'ModelParams Lw'!$V$4)/10))))</f>
        <v>#DIV/0!</v>
      </c>
      <c r="DB201" s="24" t="e">
        <f t="shared" si="110"/>
        <v>#DIV/0!</v>
      </c>
      <c r="DC201" s="24" t="e">
        <f>(CS201-'ModelParams Lw'!$O$10)/'ModelParams Lw'!$O$11</f>
        <v>#DIV/0!</v>
      </c>
      <c r="DD201" s="24" t="e">
        <f>(CT201-'ModelParams Lw'!$P$10)/'ModelParams Lw'!$P$11</f>
        <v>#DIV/0!</v>
      </c>
      <c r="DE201" s="24" t="e">
        <f>(CU201-'ModelParams Lw'!$Q$10)/'ModelParams Lw'!$Q$11</f>
        <v>#DIV/0!</v>
      </c>
      <c r="DF201" s="24" t="e">
        <f>(CV201-'ModelParams Lw'!$R$10)/'ModelParams Lw'!$R$11</f>
        <v>#DIV/0!</v>
      </c>
      <c r="DG201" s="24" t="e">
        <f>(CW201-'ModelParams Lw'!$S$10)/'ModelParams Lw'!$S$11</f>
        <v>#DIV/0!</v>
      </c>
      <c r="DH201" s="24" t="e">
        <f>(CX201-'ModelParams Lw'!$T$10)/'ModelParams Lw'!$T$11</f>
        <v>#DIV/0!</v>
      </c>
      <c r="DI201" s="24" t="e">
        <f>(CY201-'ModelParams Lw'!$U$10)/'ModelParams Lw'!$U$11</f>
        <v>#DIV/0!</v>
      </c>
      <c r="DJ201" s="24" t="e">
        <f>(CZ201-'ModelParams Lw'!$V$10)/'ModelParams Lw'!$V$11</f>
        <v>#DIV/0!</v>
      </c>
    </row>
    <row r="202" spans="1:114">
      <c r="A202" s="12">
        <f>Calcul!B204</f>
        <v>0</v>
      </c>
      <c r="B202" s="12">
        <f t="shared" si="94"/>
        <v>0</v>
      </c>
      <c r="C202" s="12">
        <f>Calcul!C204</f>
        <v>0</v>
      </c>
      <c r="D202" s="12">
        <f>Calcul!D207</f>
        <v>0</v>
      </c>
      <c r="E202" s="12">
        <f t="shared" si="95"/>
        <v>400</v>
      </c>
      <c r="F202" s="12">
        <f t="shared" si="96"/>
        <v>900</v>
      </c>
      <c r="G202" s="12" t="e">
        <f t="shared" si="97"/>
        <v>#DIV/0!</v>
      </c>
      <c r="H202" s="24" t="e">
        <f t="shared" si="98"/>
        <v>#DIV/0!</v>
      </c>
      <c r="I202" s="24">
        <f>'ModelParams Lw'!$B$6*EXP('ModelParams Lw'!$C$6*D202)</f>
        <v>-0.98585217513044054</v>
      </c>
      <c r="J202" s="24">
        <f>'ModelParams Lw'!$B$7*D202^2+'ModelParams Lw'!$C$7*D202+'ModelParams Lw'!$D$7</f>
        <v>-7.1</v>
      </c>
      <c r="K202" s="24">
        <f>'ModelParams Lw'!$B$8*D202^2+'ModelParams Lw'!$C$8*D202+'ModelParams Lw'!$D$8</f>
        <v>46.485999999999997</v>
      </c>
      <c r="L202" s="21" t="e">
        <f t="shared" si="83"/>
        <v>#DIV/0!</v>
      </c>
      <c r="M202" s="21" t="e">
        <f t="shared" si="85"/>
        <v>#DIV/0!</v>
      </c>
      <c r="N202" s="21" t="e">
        <f t="shared" si="85"/>
        <v>#DIV/0!</v>
      </c>
      <c r="O202" s="21" t="e">
        <f t="shared" si="85"/>
        <v>#DIV/0!</v>
      </c>
      <c r="P202" s="21" t="e">
        <f t="shared" si="85"/>
        <v>#DIV/0!</v>
      </c>
      <c r="Q202" s="21" t="e">
        <f t="shared" si="85"/>
        <v>#DIV/0!</v>
      </c>
      <c r="R202" s="21" t="e">
        <f t="shared" si="85"/>
        <v>#DIV/0!</v>
      </c>
      <c r="S202" s="21" t="e">
        <f t="shared" si="85"/>
        <v>#DIV/0!</v>
      </c>
      <c r="T202" s="24" t="e">
        <f>'ModelParams Lw'!$B$3+'ModelParams Lw'!$B$4*LOG10($B202/3600/(PI()/4*($D202/1000)^2))+'ModelParams Lw'!$B$5*LOG10(2*$H202/(1.2*($B202/3600/(PI()/4*($D202/1000)^2))^2))+10*LOG10($D202/1000)+L202</f>
        <v>#DIV/0!</v>
      </c>
      <c r="U202" s="24" t="e">
        <f>'ModelParams Lw'!$B$3+'ModelParams Lw'!$B$4*LOG10($B202/3600/(PI()/4*($D202/1000)^2))+'ModelParams Lw'!$B$5*LOG10(2*$H202/(1.2*($B202/3600/(PI()/4*($D202/1000)^2))^2))+10*LOG10($D202/1000)+M202</f>
        <v>#DIV/0!</v>
      </c>
      <c r="V202" s="24" t="e">
        <f>'ModelParams Lw'!$B$3+'ModelParams Lw'!$B$4*LOG10($B202/3600/(PI()/4*($D202/1000)^2))+'ModelParams Lw'!$B$5*LOG10(2*$H202/(1.2*($B202/3600/(PI()/4*($D202/1000)^2))^2))+10*LOG10($D202/1000)+N202</f>
        <v>#DIV/0!</v>
      </c>
      <c r="W202" s="24" t="e">
        <f>'ModelParams Lw'!$B$3+'ModelParams Lw'!$B$4*LOG10($B202/3600/(PI()/4*($D202/1000)^2))+'ModelParams Lw'!$B$5*LOG10(2*$H202/(1.2*($B202/3600/(PI()/4*($D202/1000)^2))^2))+10*LOG10($D202/1000)+O202</f>
        <v>#DIV/0!</v>
      </c>
      <c r="X202" s="24" t="e">
        <f>'ModelParams Lw'!$B$3+'ModelParams Lw'!$B$4*LOG10($B202/3600/(PI()/4*($D202/1000)^2))+'ModelParams Lw'!$B$5*LOG10(2*$H202/(1.2*($B202/3600/(PI()/4*($D202/1000)^2))^2))+10*LOG10($D202/1000)+P202</f>
        <v>#DIV/0!</v>
      </c>
      <c r="Y202" s="24" t="e">
        <f>'ModelParams Lw'!$B$3+'ModelParams Lw'!$B$4*LOG10($B202/3600/(PI()/4*($D202/1000)^2))+'ModelParams Lw'!$B$5*LOG10(2*$H202/(1.2*($B202/3600/(PI()/4*($D202/1000)^2))^2))+10*LOG10($D202/1000)+Q202</f>
        <v>#DIV/0!</v>
      </c>
      <c r="Z202" s="24" t="e">
        <f>'ModelParams Lw'!$B$3+'ModelParams Lw'!$B$4*LOG10($B202/3600/(PI()/4*($D202/1000)^2))+'ModelParams Lw'!$B$5*LOG10(2*$H202/(1.2*($B202/3600/(PI()/4*($D202/1000)^2))^2))+10*LOG10($D202/1000)+R202</f>
        <v>#DIV/0!</v>
      </c>
      <c r="AA202" s="24" t="e">
        <f>'ModelParams Lw'!$B$3+'ModelParams Lw'!$B$4*LOG10($B202/3600/(PI()/4*($D202/1000)^2))+'ModelParams Lw'!$B$5*LOG10(2*$H202/(1.2*($B202/3600/(PI()/4*($D202/1000)^2))^2))+10*LOG10($D202/1000)+S202</f>
        <v>#DIV/0!</v>
      </c>
      <c r="AB202" s="24" t="e">
        <f>10*LOG10(IF(T202="",0,POWER(10,((T202+'ModelParams Lw'!$O$4)/10))) +IF(U202="",0,POWER(10,((U202+'ModelParams Lw'!$P$4)/10))) +IF(V202="",0,POWER(10,((V202+'ModelParams Lw'!$Q$4)/10))) +IF(W202="",0,POWER(10,((W202+'ModelParams Lw'!$R$4)/10))) +IF(X202="",0,POWER(10,((X202+'ModelParams Lw'!$S$4)/10))) +IF(Y202="",0,POWER(10,((Y202+'ModelParams Lw'!$T$4)/10))) +IF(Z202="",0,POWER(10,((Z202+'ModelParams Lw'!$U$4)/10)))+IF(AA202="",0,POWER(10,((AA202+'ModelParams Lw'!$V$4)/10))))</f>
        <v>#DIV/0!</v>
      </c>
      <c r="AC202" s="24" t="e">
        <f t="shared" si="99"/>
        <v>#DIV/0!</v>
      </c>
      <c r="AD202" s="24" t="e">
        <f>(T202-'ModelParams Lw'!O$10)/'ModelParams Lw'!O$11</f>
        <v>#DIV/0!</v>
      </c>
      <c r="AE202" s="24" t="e">
        <f>(U202-'ModelParams Lw'!P$10)/'ModelParams Lw'!P$11</f>
        <v>#DIV/0!</v>
      </c>
      <c r="AF202" s="24" t="e">
        <f>(V202-'ModelParams Lw'!Q$10)/'ModelParams Lw'!Q$11</f>
        <v>#DIV/0!</v>
      </c>
      <c r="AG202" s="24" t="e">
        <f>(W202-'ModelParams Lw'!R$10)/'ModelParams Lw'!R$11</f>
        <v>#DIV/0!</v>
      </c>
      <c r="AH202" s="24" t="e">
        <f>(X202-'ModelParams Lw'!S$10)/'ModelParams Lw'!S$11</f>
        <v>#DIV/0!</v>
      </c>
      <c r="AI202" s="24" t="e">
        <f>(Y202-'ModelParams Lw'!T$10)/'ModelParams Lw'!T$11</f>
        <v>#DIV/0!</v>
      </c>
      <c r="AJ202" s="24" t="e">
        <f>(Z202-'ModelParams Lw'!U$10)/'ModelParams Lw'!U$11</f>
        <v>#DIV/0!</v>
      </c>
      <c r="AK202" s="24" t="e">
        <f>(AA202-'ModelParams Lw'!V$10)/'ModelParams Lw'!V$11</f>
        <v>#DIV/0!</v>
      </c>
      <c r="AL202" s="24" t="e">
        <f t="shared" si="100"/>
        <v>#DIV/0!</v>
      </c>
      <c r="AM202" s="24" t="e">
        <f>LOOKUP($G202,SilencerParams!$E$3:$E$98,SilencerParams!K$3:K$98)</f>
        <v>#DIV/0!</v>
      </c>
      <c r="AN202" s="24" t="e">
        <f>LOOKUP($G202,SilencerParams!$E$3:$E$98,SilencerParams!L$3:L$98)</f>
        <v>#DIV/0!</v>
      </c>
      <c r="AO202" s="24" t="e">
        <f>LOOKUP($G202,SilencerParams!$E$3:$E$98,SilencerParams!M$3:M$98)</f>
        <v>#DIV/0!</v>
      </c>
      <c r="AP202" s="24" t="e">
        <f>LOOKUP($G202,SilencerParams!$E$3:$E$98,SilencerParams!N$3:N$98)</f>
        <v>#DIV/0!</v>
      </c>
      <c r="AQ202" s="24" t="e">
        <f>LOOKUP($G202,SilencerParams!$E$3:$E$98,SilencerParams!O$3:O$98)</f>
        <v>#DIV/0!</v>
      </c>
      <c r="AR202" s="24" t="e">
        <f>LOOKUP($G202,SilencerParams!$E$3:$E$98,SilencerParams!P$3:P$98)</f>
        <v>#DIV/0!</v>
      </c>
      <c r="AS202" s="24" t="e">
        <f>LOOKUP($G202,SilencerParams!$E$3:$E$98,SilencerParams!Q$3:Q$98)</f>
        <v>#DIV/0!</v>
      </c>
      <c r="AT202" s="24" t="e">
        <f>LOOKUP($G202,SilencerParams!$E$3:$E$98,SilencerParams!R$3:R$98)</f>
        <v>#DIV/0!</v>
      </c>
      <c r="AU202" s="151" t="e">
        <f>LOOKUP($G202,SilencerParams!$E$3:$E$98,SilencerParams!S$3:S$98)</f>
        <v>#DIV/0!</v>
      </c>
      <c r="AV202" s="151" t="e">
        <f>LOOKUP($G202,SilencerParams!$E$3:$E$98,SilencerParams!T$3:T$98)</f>
        <v>#DIV/0!</v>
      </c>
      <c r="AW202" s="151" t="e">
        <f>LOOKUP($G202,SilencerParams!$E$3:$E$98,SilencerParams!U$3:U$98)</f>
        <v>#DIV/0!</v>
      </c>
      <c r="AX202" s="151" t="e">
        <f>LOOKUP($G202,SilencerParams!$E$3:$E$98,SilencerParams!V$3:V$98)</f>
        <v>#DIV/0!</v>
      </c>
      <c r="AY202" s="151" t="e">
        <f>LOOKUP($G202,SilencerParams!$E$3:$E$98,SilencerParams!W$3:W$98)</f>
        <v>#DIV/0!</v>
      </c>
      <c r="AZ202" s="151" t="e">
        <f>LOOKUP($G202,SilencerParams!$E$3:$E$98,SilencerParams!X$3:X$98)</f>
        <v>#DIV/0!</v>
      </c>
      <c r="BA202" s="151" t="e">
        <f>LOOKUP($G202,SilencerParams!$E$3:$E$98,SilencerParams!Y$3:Y$98)</f>
        <v>#DIV/0!</v>
      </c>
      <c r="BB202" s="151" t="e">
        <f>LOOKUP($G202,SilencerParams!$E$3:$E$98,SilencerParams!Z$3:Z$98)</f>
        <v>#DIV/0!</v>
      </c>
      <c r="BC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S$3:S$98)</f>
        <v>#DIV/0!</v>
      </c>
      <c r="BD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T$3:T$98)</f>
        <v>#DIV/0!</v>
      </c>
      <c r="BE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U$3:U$98)</f>
        <v>#DIV/0!</v>
      </c>
      <c r="BF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V$3:V$98)</f>
        <v>#DIV/0!</v>
      </c>
      <c r="BG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W$3:W$98)</f>
        <v>#DIV/0!</v>
      </c>
      <c r="BH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X$3:X$98)</f>
        <v>#DIV/0!</v>
      </c>
      <c r="BI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Y$3:Y$98)</f>
        <v>#DIV/0!</v>
      </c>
      <c r="BJ202" s="151" t="e">
        <f>LOOKUP(IF(MROUND($AL202,2)&lt;=$AL202,CONCATENATE($D202,IF($F202&gt;=1000,$F202,CONCATENATE(0,$F202)),CONCATENATE(0,MROUND($AL202,2)+2)),CONCATENATE($D202,IF($F202&gt;=1000,$F202,CONCATENATE(0,$F202)),CONCATENATE(0,MROUND($AL202,2)-2))),SilencerParams!$E$3:$E$98,SilencerParams!Z$3:Z$98)</f>
        <v>#DIV/0!</v>
      </c>
      <c r="BK202" s="151" t="e">
        <f>IF($AL202&lt;2,LOOKUP(CONCATENATE($D202,IF($E202&gt;=1000,$E202,CONCATENATE(0,$E202)),"02"),SilencerParams!$E$3:$E$98,SilencerParams!S$3:S$98)/(LOG10(2)-LOG10(0.0001))*(LOG10($AL202)-LOG10(0.0001)),(BC202-AU202)/(LOG10(IF(MROUND($AL202,2)&lt;=$AL202,MROUND($AL202,2)+2,MROUND($AL202,2)-2))-LOG10(MROUND($AL202,2)))*(LOG10($AL202)-LOG10(MROUND($AL202,2)))+AU202)</f>
        <v>#DIV/0!</v>
      </c>
      <c r="BL202" s="151" t="e">
        <f>IF($AL202&lt;2,LOOKUP(CONCATENATE($D202,IF($E202&gt;=1000,$E202,CONCATENATE(0,$E202)),"02"),SilencerParams!$E$3:$E$98,SilencerParams!T$3:T$98)/(LOG10(2)-LOG10(0.0001))*(LOG10($AL202)-LOG10(0.0001)),(BD202-AV202)/(LOG10(IF(MROUND($AL202,2)&lt;=$AL202,MROUND($AL202,2)+2,MROUND($AL202,2)-2))-LOG10(MROUND($AL202,2)))*(LOG10($AL202)-LOG10(MROUND($AL202,2)))+AV202)</f>
        <v>#DIV/0!</v>
      </c>
      <c r="BM202" s="151" t="e">
        <f>IF($AL202&lt;2,LOOKUP(CONCATENATE($D202,IF($E202&gt;=1000,$E202,CONCATENATE(0,$E202)),"02"),SilencerParams!$E$3:$E$98,SilencerParams!U$3:U$98)/(LOG10(2)-LOG10(0.0001))*(LOG10($AL202)-LOG10(0.0001)),(BE202-AW202)/(LOG10(IF(MROUND($AL202,2)&lt;=$AL202,MROUND($AL202,2)+2,MROUND($AL202,2)-2))-LOG10(MROUND($AL202,2)))*(LOG10($AL202)-LOG10(MROUND($AL202,2)))+AW202)</f>
        <v>#DIV/0!</v>
      </c>
      <c r="BN202" s="151" t="e">
        <f>IF($AL202&lt;2,LOOKUP(CONCATENATE($D202,IF($E202&gt;=1000,$E202,CONCATENATE(0,$E202)),"02"),SilencerParams!$E$3:$E$98,SilencerParams!V$3:V$98)/(LOG10(2)-LOG10(0.0001))*(LOG10($AL202)-LOG10(0.0001)),(BF202-AX202)/(LOG10(IF(MROUND($AL202,2)&lt;=$AL202,MROUND($AL202,2)+2,MROUND($AL202,2)-2))-LOG10(MROUND($AL202,2)))*(LOG10($AL202)-LOG10(MROUND($AL202,2)))+AX202)</f>
        <v>#DIV/0!</v>
      </c>
      <c r="BO202" s="151" t="e">
        <f>IF($AL202&lt;2,LOOKUP(CONCATENATE($D202,IF($E202&gt;=1000,$E202,CONCATENATE(0,$E202)),"02"),SilencerParams!$E$3:$E$98,SilencerParams!W$3:W$98)/(LOG10(2)-LOG10(0.0001))*(LOG10($AL202)-LOG10(0.0001)),(BG202-AY202)/(LOG10(IF(MROUND($AL202,2)&lt;=$AL202,MROUND($AL202,2)+2,MROUND($AL202,2)-2))-LOG10(MROUND($AL202,2)))*(LOG10($AL202)-LOG10(MROUND($AL202,2)))+AY202)</f>
        <v>#DIV/0!</v>
      </c>
      <c r="BP202" s="151" t="e">
        <f>IF($AL202&lt;2,LOOKUP(CONCATENATE($D202,IF($E202&gt;=1000,$E202,CONCATENATE(0,$E202)),"02"),SilencerParams!$E$3:$E$98,SilencerParams!X$3:X$98)/(LOG10(2)-LOG10(0.0001))*(LOG10($AL202)-LOG10(0.0001)),(BH202-AZ202)/(LOG10(IF(MROUND($AL202,2)&lt;=$AL202,MROUND($AL202,2)+2,MROUND($AL202,2)-2))-LOG10(MROUND($AL202,2)))*(LOG10($AL202)-LOG10(MROUND($AL202,2)))+AZ202)</f>
        <v>#DIV/0!</v>
      </c>
      <c r="BQ202" s="151" t="e">
        <f>IF($AL202&lt;2,LOOKUP(CONCATENATE($D202,IF($E202&gt;=1000,$E202,CONCATENATE(0,$E202)),"02"),SilencerParams!$E$3:$E$98,SilencerParams!Y$3:Y$98)/(LOG10(2)-LOG10(0.0001))*(LOG10($AL202)-LOG10(0.0001)),(BI202-BA202)/(LOG10(IF(MROUND($AL202,2)&lt;=$AL202,MROUND($AL202,2)+2,MROUND($AL202,2)-2))-LOG10(MROUND($AL202,2)))*(LOG10($AL202)-LOG10(MROUND($AL202,2)))+BA202)</f>
        <v>#DIV/0!</v>
      </c>
      <c r="BR202" s="151" t="e">
        <f>IF($AL202&lt;2,LOOKUP(CONCATENATE($D202,IF($E202&gt;=1000,$E202,CONCATENATE(0,$E202)),"02"),SilencerParams!$E$3:$E$98,SilencerParams!Z$3:Z$98)/(LOG10(2)-LOG10(0.0001))*(LOG10($AL202)-LOG10(0.0001)),(BJ202-BB202)/(LOG10(IF(MROUND($AL202,2)&lt;=$AL202,MROUND($AL202,2)+2,MROUND($AL202,2)-2))-LOG10(MROUND($AL202,2)))*(LOG10($AL202)-LOG10(MROUND($AL202,2)))+BB202)</f>
        <v>#DIV/0!</v>
      </c>
      <c r="BS202" s="24" t="e">
        <f t="shared" si="101"/>
        <v>#DIV/0!</v>
      </c>
      <c r="BT202" s="24" t="e">
        <f t="shared" si="102"/>
        <v>#DIV/0!</v>
      </c>
      <c r="BU202" s="24" t="e">
        <f t="shared" si="103"/>
        <v>#DIV/0!</v>
      </c>
      <c r="BV202" s="24" t="e">
        <f t="shared" si="104"/>
        <v>#DIV/0!</v>
      </c>
      <c r="BW202" s="24" t="e">
        <f t="shared" si="105"/>
        <v>#DIV/0!</v>
      </c>
      <c r="BX202" s="24" t="e">
        <f t="shared" si="106"/>
        <v>#DIV/0!</v>
      </c>
      <c r="BY202" s="24" t="e">
        <f t="shared" si="107"/>
        <v>#DIV/0!</v>
      </c>
      <c r="BZ202" s="24" t="e">
        <f t="shared" si="108"/>
        <v>#DIV/0!</v>
      </c>
      <c r="CA202" s="24" t="e">
        <f>10*LOG10(IF(BS202="",0,POWER(10,((BS202+'ModelParams Lw'!$O$4)/10))) +IF(BT202="",0,POWER(10,((BT202+'ModelParams Lw'!$P$4)/10))) +IF(BU202="",0,POWER(10,((BU202+'ModelParams Lw'!$Q$4)/10))) +IF(BV202="",0,POWER(10,((BV202+'ModelParams Lw'!$R$4)/10))) +IF(BW202="",0,POWER(10,((BW202+'ModelParams Lw'!$S$4)/10))) +IF(BX202="",0,POWER(10,((BX202+'ModelParams Lw'!$T$4)/10))) +IF(BY202="",0,POWER(10,((BY202+'ModelParams Lw'!$U$4)/10)))+IF(BZ202="",0,POWER(10,((BZ202+'ModelParams Lw'!$V$4)/10))))</f>
        <v>#DIV/0!</v>
      </c>
      <c r="CB202" s="24" t="e">
        <f t="shared" si="109"/>
        <v>#DIV/0!</v>
      </c>
      <c r="CC202" s="24" t="e">
        <f>(BS202-'ModelParams Lw'!O$10)/'ModelParams Lw'!O$11</f>
        <v>#DIV/0!</v>
      </c>
      <c r="CD202" s="24" t="e">
        <f>(BT202-'ModelParams Lw'!P$10)/'ModelParams Lw'!P$11</f>
        <v>#DIV/0!</v>
      </c>
      <c r="CE202" s="24" t="e">
        <f>(BU202-'ModelParams Lw'!Q$10)/'ModelParams Lw'!Q$11</f>
        <v>#DIV/0!</v>
      </c>
      <c r="CF202" s="24" t="e">
        <f>(BV202-'ModelParams Lw'!R$10)/'ModelParams Lw'!R$11</f>
        <v>#DIV/0!</v>
      </c>
      <c r="CG202" s="24" t="e">
        <f>(BW202-'ModelParams Lw'!S$10)/'ModelParams Lw'!S$11</f>
        <v>#DIV/0!</v>
      </c>
      <c r="CH202" s="24" t="e">
        <f>(BX202-'ModelParams Lw'!T$10)/'ModelParams Lw'!T$11</f>
        <v>#DIV/0!</v>
      </c>
      <c r="CI202" s="24" t="e">
        <f>(BY202-'ModelParams Lw'!U$10)/'ModelParams Lw'!U$11</f>
        <v>#DIV/0!</v>
      </c>
      <c r="CJ202" s="24" t="e">
        <f>(BZ202-'ModelParams Lw'!V$10)/'ModelParams Lw'!V$11</f>
        <v>#DIV/0!</v>
      </c>
      <c r="CK202" s="24">
        <f>IF(Calcul!$E207="SW",'ModelParams Lw'!C$18+'ModelParams Lw'!C$19*LOG(CK$3)+'ModelParams Lw'!C$20*(PI()/4*($D202/1000)^2),IF('ModelParams Lw'!C$21+'ModelParams Lw'!C$22*LOG(CK$3)+'ModelParams Lw'!C$23*(PI()/4*($D202/1000)^2)&lt;'ModelParams Lw'!C$18+'ModelParams Lw'!C$19*LOG(CK$3)+'ModelParams Lw'!C$20*(PI()/4*($D202/1000)^2),'ModelParams Lw'!C$18+'ModelParams Lw'!C$19*LOG(CK$3)+'ModelParams Lw'!C$20*(PI()/4*($D202/1000)^2),'ModelParams Lw'!C$21+'ModelParams Lw'!C$22*LOG(CK$3)+'ModelParams Lw'!C$23*(PI()/4*($D202/1000)^2)))</f>
        <v>31.246735224896717</v>
      </c>
      <c r="CL202" s="24">
        <f>IF(Calcul!$E207="SW",'ModelParams Lw'!D$18+'ModelParams Lw'!D$19*LOG(CL$3)+'ModelParams Lw'!D$20*(PI()/4*($D202/1000)^2),IF('ModelParams Lw'!D$21+'ModelParams Lw'!D$22*LOG(CL$3)+'ModelParams Lw'!D$23*(PI()/4*($D202/1000)^2)&lt;'ModelParams Lw'!D$18+'ModelParams Lw'!D$19*LOG(CL$3)+'ModelParams Lw'!D$20*(PI()/4*($D202/1000)^2),'ModelParams Lw'!D$18+'ModelParams Lw'!D$19*LOG(CL$3)+'ModelParams Lw'!D$20*(PI()/4*($D202/1000)^2),'ModelParams Lw'!D$21+'ModelParams Lw'!D$22*LOG(CL$3)+'ModelParams Lw'!D$23*(PI()/4*($D202/1000)^2)))</f>
        <v>39.203910379364636</v>
      </c>
      <c r="CM202" s="24">
        <f>IF(Calcul!$E207="SW",'ModelParams Lw'!E$18+'ModelParams Lw'!E$19*LOG(CM$3)+'ModelParams Lw'!E$20*(PI()/4*($D202/1000)^2),IF('ModelParams Lw'!E$21+'ModelParams Lw'!E$22*LOG(CM$3)+'ModelParams Lw'!E$23*(PI()/4*($D202/1000)^2)&lt;'ModelParams Lw'!E$18+'ModelParams Lw'!E$19*LOG(CM$3)+'ModelParams Lw'!E$20*(PI()/4*($D202/1000)^2),'ModelParams Lw'!E$18+'ModelParams Lw'!E$19*LOG(CM$3)+'ModelParams Lw'!E$20*(PI()/4*($D202/1000)^2),'ModelParams Lw'!E$21+'ModelParams Lw'!E$22*LOG(CM$3)+'ModelParams Lw'!E$23*(PI()/4*($D202/1000)^2)))</f>
        <v>38.761096154158118</v>
      </c>
      <c r="CN202" s="24">
        <f>IF(Calcul!$E207="SW",'ModelParams Lw'!F$18+'ModelParams Lw'!F$19*LOG(CN$3)+'ModelParams Lw'!F$20*(PI()/4*($D202/1000)^2),IF('ModelParams Lw'!F$21+'ModelParams Lw'!F$22*LOG(CN$3)+'ModelParams Lw'!F$23*(PI()/4*($D202/1000)^2)&lt;'ModelParams Lw'!F$18+'ModelParams Lw'!F$19*LOG(CN$3)+'ModelParams Lw'!F$20*(PI()/4*($D202/1000)^2),'ModelParams Lw'!F$18+'ModelParams Lw'!F$19*LOG(CN$3)+'ModelParams Lw'!F$20*(PI()/4*($D202/1000)^2),'ModelParams Lw'!F$21+'ModelParams Lw'!F$22*LOG(CN$3)+'ModelParams Lw'!F$23*(PI()/4*($D202/1000)^2)))</f>
        <v>42.457901012674256</v>
      </c>
      <c r="CO202" s="24">
        <f>IF(Calcul!$E207="SW",'ModelParams Lw'!G$18+'ModelParams Lw'!G$19*LOG(CO$3)+'ModelParams Lw'!G$20*(PI()/4*($D202/1000)^2),IF('ModelParams Lw'!G$21+'ModelParams Lw'!G$22*LOG(CO$3)+'ModelParams Lw'!G$23*(PI()/4*($D202/1000)^2)&lt;'ModelParams Lw'!G$18+'ModelParams Lw'!G$19*LOG(CO$3)+'ModelParams Lw'!G$20*(PI()/4*($D202/1000)^2),'ModelParams Lw'!G$18+'ModelParams Lw'!G$19*LOG(CO$3)+'ModelParams Lw'!G$20*(PI()/4*($D202/1000)^2),'ModelParams Lw'!G$21+'ModelParams Lw'!G$22*LOG(CO$3)+'ModelParams Lw'!G$23*(PI()/4*($D202/1000)^2)))</f>
        <v>39.983812335865188</v>
      </c>
      <c r="CP202" s="24">
        <f>IF(Calcul!$E207="SW",'ModelParams Lw'!H$18+'ModelParams Lw'!H$19*LOG(CP$3)+'ModelParams Lw'!H$20*(PI()/4*($D202/1000)^2),IF('ModelParams Lw'!H$21+'ModelParams Lw'!H$22*LOG(CP$3)+'ModelParams Lw'!H$23*(PI()/4*($D202/1000)^2)&lt;'ModelParams Lw'!H$18+'ModelParams Lw'!H$19*LOG(CP$3)+'ModelParams Lw'!H$20*(PI()/4*($D202/1000)^2),'ModelParams Lw'!H$18+'ModelParams Lw'!H$19*LOG(CP$3)+'ModelParams Lw'!H$20*(PI()/4*($D202/1000)^2),'ModelParams Lw'!H$21+'ModelParams Lw'!H$22*LOG(CP$3)+'ModelParams Lw'!H$23*(PI()/4*($D202/1000)^2)))</f>
        <v>40.306137042572608</v>
      </c>
      <c r="CQ202" s="24">
        <f>IF(Calcul!$E207="SW",'ModelParams Lw'!I$18+'ModelParams Lw'!I$19*LOG(CQ$3)+'ModelParams Lw'!I$20*(PI()/4*($D202/1000)^2),IF('ModelParams Lw'!I$21+'ModelParams Lw'!I$22*LOG(CQ$3)+'ModelParams Lw'!I$23*(PI()/4*($D202/1000)^2)&lt;'ModelParams Lw'!I$18+'ModelParams Lw'!I$19*LOG(CQ$3)+'ModelParams Lw'!I$20*(PI()/4*($D202/1000)^2),'ModelParams Lw'!I$18+'ModelParams Lw'!I$19*LOG(CQ$3)+'ModelParams Lw'!I$20*(PI()/4*($D202/1000)^2),'ModelParams Lw'!I$21+'ModelParams Lw'!I$22*LOG(CQ$3)+'ModelParams Lw'!I$23*(PI()/4*($D202/1000)^2)))</f>
        <v>35.604370798776131</v>
      </c>
      <c r="CR202" s="24">
        <f>IF(Calcul!$E207="SW",'ModelParams Lw'!J$18+'ModelParams Lw'!J$19*LOG(CR$3)+'ModelParams Lw'!J$20*(PI()/4*($D202/1000)^2),IF('ModelParams Lw'!J$21+'ModelParams Lw'!J$22*LOG(CR$3)+'ModelParams Lw'!J$23*(PI()/4*($D202/1000)^2)&lt;'ModelParams Lw'!J$18+'ModelParams Lw'!J$19*LOG(CR$3)+'ModelParams Lw'!J$20*(PI()/4*($D202/1000)^2),'ModelParams Lw'!J$18+'ModelParams Lw'!J$19*LOG(CR$3)+'ModelParams Lw'!J$20*(PI()/4*($D202/1000)^2),'ModelParams Lw'!J$21+'ModelParams Lw'!J$22*LOG(CR$3)+'ModelParams Lw'!J$23*(PI()/4*($D202/1000)^2)))</f>
        <v>26.405199060578074</v>
      </c>
      <c r="CS202" s="24" t="e">
        <f t="shared" si="86"/>
        <v>#DIV/0!</v>
      </c>
      <c r="CT202" s="24" t="e">
        <f t="shared" si="87"/>
        <v>#DIV/0!</v>
      </c>
      <c r="CU202" s="24" t="e">
        <f t="shared" si="88"/>
        <v>#DIV/0!</v>
      </c>
      <c r="CV202" s="24" t="e">
        <f t="shared" si="89"/>
        <v>#DIV/0!</v>
      </c>
      <c r="CW202" s="24" t="e">
        <f t="shared" si="90"/>
        <v>#DIV/0!</v>
      </c>
      <c r="CX202" s="24" t="e">
        <f t="shared" si="91"/>
        <v>#DIV/0!</v>
      </c>
      <c r="CY202" s="24" t="e">
        <f t="shared" si="92"/>
        <v>#DIV/0!</v>
      </c>
      <c r="CZ202" s="24" t="e">
        <f t="shared" si="93"/>
        <v>#DIV/0!</v>
      </c>
      <c r="DA202" s="24" t="e">
        <f>10*LOG10(IF(CS202="",0,POWER(10,((CS202+'ModelParams Lw'!$O$4)/10))) +IF(CT202="",0,POWER(10,((CT202+'ModelParams Lw'!$P$4)/10))) +IF(CU202="",0,POWER(10,((CU202+'ModelParams Lw'!$Q$4)/10))) +IF(CV202="",0,POWER(10,((CV202+'ModelParams Lw'!$R$4)/10))) +IF(CW202="",0,POWER(10,((CW202+'ModelParams Lw'!$S$4)/10))) +IF(CX202="",0,POWER(10,((CX202+'ModelParams Lw'!$T$4)/10))) +IF(CY202="",0,POWER(10,((CY202+'ModelParams Lw'!$U$4)/10)))+IF(CZ202="",0,POWER(10,((CZ202+'ModelParams Lw'!$V$4)/10))))</f>
        <v>#DIV/0!</v>
      </c>
      <c r="DB202" s="24" t="e">
        <f t="shared" si="110"/>
        <v>#DIV/0!</v>
      </c>
      <c r="DC202" s="24" t="e">
        <f>(CS202-'ModelParams Lw'!$O$10)/'ModelParams Lw'!$O$11</f>
        <v>#DIV/0!</v>
      </c>
      <c r="DD202" s="24" t="e">
        <f>(CT202-'ModelParams Lw'!$P$10)/'ModelParams Lw'!$P$11</f>
        <v>#DIV/0!</v>
      </c>
      <c r="DE202" s="24" t="e">
        <f>(CU202-'ModelParams Lw'!$Q$10)/'ModelParams Lw'!$Q$11</f>
        <v>#DIV/0!</v>
      </c>
      <c r="DF202" s="24" t="e">
        <f>(CV202-'ModelParams Lw'!$R$10)/'ModelParams Lw'!$R$11</f>
        <v>#DIV/0!</v>
      </c>
      <c r="DG202" s="24" t="e">
        <f>(CW202-'ModelParams Lw'!$S$10)/'ModelParams Lw'!$S$11</f>
        <v>#DIV/0!</v>
      </c>
      <c r="DH202" s="24" t="e">
        <f>(CX202-'ModelParams Lw'!$T$10)/'ModelParams Lw'!$T$11</f>
        <v>#DIV/0!</v>
      </c>
      <c r="DI202" s="24" t="e">
        <f>(CY202-'ModelParams Lw'!$U$10)/'ModelParams Lw'!$U$11</f>
        <v>#DIV/0!</v>
      </c>
      <c r="DJ202" s="24" t="e">
        <f>(CZ202-'ModelParams Lw'!$V$10)/'ModelParams Lw'!$V$11</f>
        <v>#DIV/0!</v>
      </c>
    </row>
    <row r="203" spans="1:114">
      <c r="A203" s="12">
        <f>Calcul!B205</f>
        <v>0</v>
      </c>
      <c r="B203" s="12">
        <f t="shared" si="94"/>
        <v>0</v>
      </c>
      <c r="C203" s="12">
        <f>Calcul!C205</f>
        <v>0</v>
      </c>
      <c r="D203" s="12">
        <f>Calcul!D208</f>
        <v>0</v>
      </c>
      <c r="E203" s="12">
        <f t="shared" si="95"/>
        <v>400</v>
      </c>
      <c r="F203" s="12">
        <f t="shared" si="96"/>
        <v>900</v>
      </c>
      <c r="G203" s="12" t="e">
        <f t="shared" si="97"/>
        <v>#DIV/0!</v>
      </c>
      <c r="H203" s="24" t="e">
        <f t="shared" si="98"/>
        <v>#DIV/0!</v>
      </c>
      <c r="I203" s="24">
        <f>'ModelParams Lw'!$B$6*EXP('ModelParams Lw'!$C$6*D203)</f>
        <v>-0.98585217513044054</v>
      </c>
      <c r="J203" s="24">
        <f>'ModelParams Lw'!$B$7*D203^2+'ModelParams Lw'!$C$7*D203+'ModelParams Lw'!$D$7</f>
        <v>-7.1</v>
      </c>
      <c r="K203" s="24">
        <f>'ModelParams Lw'!$B$8*D203^2+'ModelParams Lw'!$C$8*D203+'ModelParams Lw'!$D$8</f>
        <v>46.485999999999997</v>
      </c>
      <c r="L203" s="21" t="e">
        <f t="shared" si="83"/>
        <v>#DIV/0!</v>
      </c>
      <c r="M203" s="21" t="e">
        <f t="shared" si="85"/>
        <v>#DIV/0!</v>
      </c>
      <c r="N203" s="21" t="e">
        <f t="shared" si="85"/>
        <v>#DIV/0!</v>
      </c>
      <c r="O203" s="21" t="e">
        <f t="shared" si="85"/>
        <v>#DIV/0!</v>
      </c>
      <c r="P203" s="21" t="e">
        <f t="shared" si="85"/>
        <v>#DIV/0!</v>
      </c>
      <c r="Q203" s="21" t="e">
        <f t="shared" si="85"/>
        <v>#DIV/0!</v>
      </c>
      <c r="R203" s="21" t="e">
        <f t="shared" si="85"/>
        <v>#DIV/0!</v>
      </c>
      <c r="S203" s="21" t="e">
        <f t="shared" si="85"/>
        <v>#DIV/0!</v>
      </c>
      <c r="T203" s="24" t="e">
        <f>'ModelParams Lw'!$B$3+'ModelParams Lw'!$B$4*LOG10($B203/3600/(PI()/4*($D203/1000)^2))+'ModelParams Lw'!$B$5*LOG10(2*$H203/(1.2*($B203/3600/(PI()/4*($D203/1000)^2))^2))+10*LOG10($D203/1000)+L203</f>
        <v>#DIV/0!</v>
      </c>
      <c r="U203" s="24" t="e">
        <f>'ModelParams Lw'!$B$3+'ModelParams Lw'!$B$4*LOG10($B203/3600/(PI()/4*($D203/1000)^2))+'ModelParams Lw'!$B$5*LOG10(2*$H203/(1.2*($B203/3600/(PI()/4*($D203/1000)^2))^2))+10*LOG10($D203/1000)+M203</f>
        <v>#DIV/0!</v>
      </c>
      <c r="V203" s="24" t="e">
        <f>'ModelParams Lw'!$B$3+'ModelParams Lw'!$B$4*LOG10($B203/3600/(PI()/4*($D203/1000)^2))+'ModelParams Lw'!$B$5*LOG10(2*$H203/(1.2*($B203/3600/(PI()/4*($D203/1000)^2))^2))+10*LOG10($D203/1000)+N203</f>
        <v>#DIV/0!</v>
      </c>
      <c r="W203" s="24" t="e">
        <f>'ModelParams Lw'!$B$3+'ModelParams Lw'!$B$4*LOG10($B203/3600/(PI()/4*($D203/1000)^2))+'ModelParams Lw'!$B$5*LOG10(2*$H203/(1.2*($B203/3600/(PI()/4*($D203/1000)^2))^2))+10*LOG10($D203/1000)+O203</f>
        <v>#DIV/0!</v>
      </c>
      <c r="X203" s="24" t="e">
        <f>'ModelParams Lw'!$B$3+'ModelParams Lw'!$B$4*LOG10($B203/3600/(PI()/4*($D203/1000)^2))+'ModelParams Lw'!$B$5*LOG10(2*$H203/(1.2*($B203/3600/(PI()/4*($D203/1000)^2))^2))+10*LOG10($D203/1000)+P203</f>
        <v>#DIV/0!</v>
      </c>
      <c r="Y203" s="24" t="e">
        <f>'ModelParams Lw'!$B$3+'ModelParams Lw'!$B$4*LOG10($B203/3600/(PI()/4*($D203/1000)^2))+'ModelParams Lw'!$B$5*LOG10(2*$H203/(1.2*($B203/3600/(PI()/4*($D203/1000)^2))^2))+10*LOG10($D203/1000)+Q203</f>
        <v>#DIV/0!</v>
      </c>
      <c r="Z203" s="24" t="e">
        <f>'ModelParams Lw'!$B$3+'ModelParams Lw'!$B$4*LOG10($B203/3600/(PI()/4*($D203/1000)^2))+'ModelParams Lw'!$B$5*LOG10(2*$H203/(1.2*($B203/3600/(PI()/4*($D203/1000)^2))^2))+10*LOG10($D203/1000)+R203</f>
        <v>#DIV/0!</v>
      </c>
      <c r="AA203" s="24" t="e">
        <f>'ModelParams Lw'!$B$3+'ModelParams Lw'!$B$4*LOG10($B203/3600/(PI()/4*($D203/1000)^2))+'ModelParams Lw'!$B$5*LOG10(2*$H203/(1.2*($B203/3600/(PI()/4*($D203/1000)^2))^2))+10*LOG10($D203/1000)+S203</f>
        <v>#DIV/0!</v>
      </c>
      <c r="AB203" s="24" t="e">
        <f>10*LOG10(IF(T203="",0,POWER(10,((T203+'ModelParams Lw'!$O$4)/10))) +IF(U203="",0,POWER(10,((U203+'ModelParams Lw'!$P$4)/10))) +IF(V203="",0,POWER(10,((V203+'ModelParams Lw'!$Q$4)/10))) +IF(W203="",0,POWER(10,((W203+'ModelParams Lw'!$R$4)/10))) +IF(X203="",0,POWER(10,((X203+'ModelParams Lw'!$S$4)/10))) +IF(Y203="",0,POWER(10,((Y203+'ModelParams Lw'!$T$4)/10))) +IF(Z203="",0,POWER(10,((Z203+'ModelParams Lw'!$U$4)/10)))+IF(AA203="",0,POWER(10,((AA203+'ModelParams Lw'!$V$4)/10))))</f>
        <v>#DIV/0!</v>
      </c>
      <c r="AC203" s="24" t="e">
        <f t="shared" si="99"/>
        <v>#DIV/0!</v>
      </c>
      <c r="AD203" s="24" t="e">
        <f>(T203-'ModelParams Lw'!O$10)/'ModelParams Lw'!O$11</f>
        <v>#DIV/0!</v>
      </c>
      <c r="AE203" s="24" t="e">
        <f>(U203-'ModelParams Lw'!P$10)/'ModelParams Lw'!P$11</f>
        <v>#DIV/0!</v>
      </c>
      <c r="AF203" s="24" t="e">
        <f>(V203-'ModelParams Lw'!Q$10)/'ModelParams Lw'!Q$11</f>
        <v>#DIV/0!</v>
      </c>
      <c r="AG203" s="24" t="e">
        <f>(W203-'ModelParams Lw'!R$10)/'ModelParams Lw'!R$11</f>
        <v>#DIV/0!</v>
      </c>
      <c r="AH203" s="24" t="e">
        <f>(X203-'ModelParams Lw'!S$10)/'ModelParams Lw'!S$11</f>
        <v>#DIV/0!</v>
      </c>
      <c r="AI203" s="24" t="e">
        <f>(Y203-'ModelParams Lw'!T$10)/'ModelParams Lw'!T$11</f>
        <v>#DIV/0!</v>
      </c>
      <c r="AJ203" s="24" t="e">
        <f>(Z203-'ModelParams Lw'!U$10)/'ModelParams Lw'!U$11</f>
        <v>#DIV/0!</v>
      </c>
      <c r="AK203" s="24" t="e">
        <f>(AA203-'ModelParams Lw'!V$10)/'ModelParams Lw'!V$11</f>
        <v>#DIV/0!</v>
      </c>
      <c r="AL203" s="24" t="e">
        <f t="shared" si="100"/>
        <v>#DIV/0!</v>
      </c>
      <c r="AM203" s="24" t="e">
        <f>LOOKUP($G203,SilencerParams!$E$3:$E$98,SilencerParams!K$3:K$98)</f>
        <v>#DIV/0!</v>
      </c>
      <c r="AN203" s="24" t="e">
        <f>LOOKUP($G203,SilencerParams!$E$3:$E$98,SilencerParams!L$3:L$98)</f>
        <v>#DIV/0!</v>
      </c>
      <c r="AO203" s="24" t="e">
        <f>LOOKUP($G203,SilencerParams!$E$3:$E$98,SilencerParams!M$3:M$98)</f>
        <v>#DIV/0!</v>
      </c>
      <c r="AP203" s="24" t="e">
        <f>LOOKUP($G203,SilencerParams!$E$3:$E$98,SilencerParams!N$3:N$98)</f>
        <v>#DIV/0!</v>
      </c>
      <c r="AQ203" s="24" t="e">
        <f>LOOKUP($G203,SilencerParams!$E$3:$E$98,SilencerParams!O$3:O$98)</f>
        <v>#DIV/0!</v>
      </c>
      <c r="AR203" s="24" t="e">
        <f>LOOKUP($G203,SilencerParams!$E$3:$E$98,SilencerParams!P$3:P$98)</f>
        <v>#DIV/0!</v>
      </c>
      <c r="AS203" s="24" t="e">
        <f>LOOKUP($G203,SilencerParams!$E$3:$E$98,SilencerParams!Q$3:Q$98)</f>
        <v>#DIV/0!</v>
      </c>
      <c r="AT203" s="24" t="e">
        <f>LOOKUP($G203,SilencerParams!$E$3:$E$98,SilencerParams!R$3:R$98)</f>
        <v>#DIV/0!</v>
      </c>
      <c r="AU203" s="151" t="e">
        <f>LOOKUP($G203,SilencerParams!$E$3:$E$98,SilencerParams!S$3:S$98)</f>
        <v>#DIV/0!</v>
      </c>
      <c r="AV203" s="151" t="e">
        <f>LOOKUP($G203,SilencerParams!$E$3:$E$98,SilencerParams!T$3:T$98)</f>
        <v>#DIV/0!</v>
      </c>
      <c r="AW203" s="151" t="e">
        <f>LOOKUP($G203,SilencerParams!$E$3:$E$98,SilencerParams!U$3:U$98)</f>
        <v>#DIV/0!</v>
      </c>
      <c r="AX203" s="151" t="e">
        <f>LOOKUP($G203,SilencerParams!$E$3:$E$98,SilencerParams!V$3:V$98)</f>
        <v>#DIV/0!</v>
      </c>
      <c r="AY203" s="151" t="e">
        <f>LOOKUP($G203,SilencerParams!$E$3:$E$98,SilencerParams!W$3:W$98)</f>
        <v>#DIV/0!</v>
      </c>
      <c r="AZ203" s="151" t="e">
        <f>LOOKUP($G203,SilencerParams!$E$3:$E$98,SilencerParams!X$3:X$98)</f>
        <v>#DIV/0!</v>
      </c>
      <c r="BA203" s="151" t="e">
        <f>LOOKUP($G203,SilencerParams!$E$3:$E$98,SilencerParams!Y$3:Y$98)</f>
        <v>#DIV/0!</v>
      </c>
      <c r="BB203" s="151" t="e">
        <f>LOOKUP($G203,SilencerParams!$E$3:$E$98,SilencerParams!Z$3:Z$98)</f>
        <v>#DIV/0!</v>
      </c>
      <c r="BC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S$3:S$98)</f>
        <v>#DIV/0!</v>
      </c>
      <c r="BD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T$3:T$98)</f>
        <v>#DIV/0!</v>
      </c>
      <c r="BE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U$3:U$98)</f>
        <v>#DIV/0!</v>
      </c>
      <c r="BF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V$3:V$98)</f>
        <v>#DIV/0!</v>
      </c>
      <c r="BG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W$3:W$98)</f>
        <v>#DIV/0!</v>
      </c>
      <c r="BH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X$3:X$98)</f>
        <v>#DIV/0!</v>
      </c>
      <c r="BI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Y$3:Y$98)</f>
        <v>#DIV/0!</v>
      </c>
      <c r="BJ203" s="151" t="e">
        <f>LOOKUP(IF(MROUND($AL203,2)&lt;=$AL203,CONCATENATE($D203,IF($F203&gt;=1000,$F203,CONCATENATE(0,$F203)),CONCATENATE(0,MROUND($AL203,2)+2)),CONCATENATE($D203,IF($F203&gt;=1000,$F203,CONCATENATE(0,$F203)),CONCATENATE(0,MROUND($AL203,2)-2))),SilencerParams!$E$3:$E$98,SilencerParams!Z$3:Z$98)</f>
        <v>#DIV/0!</v>
      </c>
      <c r="BK203" s="151" t="e">
        <f>IF($AL203&lt;2,LOOKUP(CONCATENATE($D203,IF($E203&gt;=1000,$E203,CONCATENATE(0,$E203)),"02"),SilencerParams!$E$3:$E$98,SilencerParams!S$3:S$98)/(LOG10(2)-LOG10(0.0001))*(LOG10($AL203)-LOG10(0.0001)),(BC203-AU203)/(LOG10(IF(MROUND($AL203,2)&lt;=$AL203,MROUND($AL203,2)+2,MROUND($AL203,2)-2))-LOG10(MROUND($AL203,2)))*(LOG10($AL203)-LOG10(MROUND($AL203,2)))+AU203)</f>
        <v>#DIV/0!</v>
      </c>
      <c r="BL203" s="151" t="e">
        <f>IF($AL203&lt;2,LOOKUP(CONCATENATE($D203,IF($E203&gt;=1000,$E203,CONCATENATE(0,$E203)),"02"),SilencerParams!$E$3:$E$98,SilencerParams!T$3:T$98)/(LOG10(2)-LOG10(0.0001))*(LOG10($AL203)-LOG10(0.0001)),(BD203-AV203)/(LOG10(IF(MROUND($AL203,2)&lt;=$AL203,MROUND($AL203,2)+2,MROUND($AL203,2)-2))-LOG10(MROUND($AL203,2)))*(LOG10($AL203)-LOG10(MROUND($AL203,2)))+AV203)</f>
        <v>#DIV/0!</v>
      </c>
      <c r="BM203" s="151" t="e">
        <f>IF($AL203&lt;2,LOOKUP(CONCATENATE($D203,IF($E203&gt;=1000,$E203,CONCATENATE(0,$E203)),"02"),SilencerParams!$E$3:$E$98,SilencerParams!U$3:U$98)/(LOG10(2)-LOG10(0.0001))*(LOG10($AL203)-LOG10(0.0001)),(BE203-AW203)/(LOG10(IF(MROUND($AL203,2)&lt;=$AL203,MROUND($AL203,2)+2,MROUND($AL203,2)-2))-LOG10(MROUND($AL203,2)))*(LOG10($AL203)-LOG10(MROUND($AL203,2)))+AW203)</f>
        <v>#DIV/0!</v>
      </c>
      <c r="BN203" s="151" t="e">
        <f>IF($AL203&lt;2,LOOKUP(CONCATENATE($D203,IF($E203&gt;=1000,$E203,CONCATENATE(0,$E203)),"02"),SilencerParams!$E$3:$E$98,SilencerParams!V$3:V$98)/(LOG10(2)-LOG10(0.0001))*(LOG10($AL203)-LOG10(0.0001)),(BF203-AX203)/(LOG10(IF(MROUND($AL203,2)&lt;=$AL203,MROUND($AL203,2)+2,MROUND($AL203,2)-2))-LOG10(MROUND($AL203,2)))*(LOG10($AL203)-LOG10(MROUND($AL203,2)))+AX203)</f>
        <v>#DIV/0!</v>
      </c>
      <c r="BO203" s="151" t="e">
        <f>IF($AL203&lt;2,LOOKUP(CONCATENATE($D203,IF($E203&gt;=1000,$E203,CONCATENATE(0,$E203)),"02"),SilencerParams!$E$3:$E$98,SilencerParams!W$3:W$98)/(LOG10(2)-LOG10(0.0001))*(LOG10($AL203)-LOG10(0.0001)),(BG203-AY203)/(LOG10(IF(MROUND($AL203,2)&lt;=$AL203,MROUND($AL203,2)+2,MROUND($AL203,2)-2))-LOG10(MROUND($AL203,2)))*(LOG10($AL203)-LOG10(MROUND($AL203,2)))+AY203)</f>
        <v>#DIV/0!</v>
      </c>
      <c r="BP203" s="151" t="e">
        <f>IF($AL203&lt;2,LOOKUP(CONCATENATE($D203,IF($E203&gt;=1000,$E203,CONCATENATE(0,$E203)),"02"),SilencerParams!$E$3:$E$98,SilencerParams!X$3:X$98)/(LOG10(2)-LOG10(0.0001))*(LOG10($AL203)-LOG10(0.0001)),(BH203-AZ203)/(LOG10(IF(MROUND($AL203,2)&lt;=$AL203,MROUND($AL203,2)+2,MROUND($AL203,2)-2))-LOG10(MROUND($AL203,2)))*(LOG10($AL203)-LOG10(MROUND($AL203,2)))+AZ203)</f>
        <v>#DIV/0!</v>
      </c>
      <c r="BQ203" s="151" t="e">
        <f>IF($AL203&lt;2,LOOKUP(CONCATENATE($D203,IF($E203&gt;=1000,$E203,CONCATENATE(0,$E203)),"02"),SilencerParams!$E$3:$E$98,SilencerParams!Y$3:Y$98)/(LOG10(2)-LOG10(0.0001))*(LOG10($AL203)-LOG10(0.0001)),(BI203-BA203)/(LOG10(IF(MROUND($AL203,2)&lt;=$AL203,MROUND($AL203,2)+2,MROUND($AL203,2)-2))-LOG10(MROUND($AL203,2)))*(LOG10($AL203)-LOG10(MROUND($AL203,2)))+BA203)</f>
        <v>#DIV/0!</v>
      </c>
      <c r="BR203" s="151" t="e">
        <f>IF($AL203&lt;2,LOOKUP(CONCATENATE($D203,IF($E203&gt;=1000,$E203,CONCATENATE(0,$E203)),"02"),SilencerParams!$E$3:$E$98,SilencerParams!Z$3:Z$98)/(LOG10(2)-LOG10(0.0001))*(LOG10($AL203)-LOG10(0.0001)),(BJ203-BB203)/(LOG10(IF(MROUND($AL203,2)&lt;=$AL203,MROUND($AL203,2)+2,MROUND($AL203,2)-2))-LOG10(MROUND($AL203,2)))*(LOG10($AL203)-LOG10(MROUND($AL203,2)))+BB203)</f>
        <v>#DIV/0!</v>
      </c>
      <c r="BS203" s="24" t="e">
        <f t="shared" si="101"/>
        <v>#DIV/0!</v>
      </c>
      <c r="BT203" s="24" t="e">
        <f t="shared" si="102"/>
        <v>#DIV/0!</v>
      </c>
      <c r="BU203" s="24" t="e">
        <f t="shared" si="103"/>
        <v>#DIV/0!</v>
      </c>
      <c r="BV203" s="24" t="e">
        <f t="shared" si="104"/>
        <v>#DIV/0!</v>
      </c>
      <c r="BW203" s="24" t="e">
        <f t="shared" si="105"/>
        <v>#DIV/0!</v>
      </c>
      <c r="BX203" s="24" t="e">
        <f t="shared" si="106"/>
        <v>#DIV/0!</v>
      </c>
      <c r="BY203" s="24" t="e">
        <f t="shared" si="107"/>
        <v>#DIV/0!</v>
      </c>
      <c r="BZ203" s="24" t="e">
        <f t="shared" si="108"/>
        <v>#DIV/0!</v>
      </c>
      <c r="CA203" s="24" t="e">
        <f>10*LOG10(IF(BS203="",0,POWER(10,((BS203+'ModelParams Lw'!$O$4)/10))) +IF(BT203="",0,POWER(10,((BT203+'ModelParams Lw'!$P$4)/10))) +IF(BU203="",0,POWER(10,((BU203+'ModelParams Lw'!$Q$4)/10))) +IF(BV203="",0,POWER(10,((BV203+'ModelParams Lw'!$R$4)/10))) +IF(BW203="",0,POWER(10,((BW203+'ModelParams Lw'!$S$4)/10))) +IF(BX203="",0,POWER(10,((BX203+'ModelParams Lw'!$T$4)/10))) +IF(BY203="",0,POWER(10,((BY203+'ModelParams Lw'!$U$4)/10)))+IF(BZ203="",0,POWER(10,((BZ203+'ModelParams Lw'!$V$4)/10))))</f>
        <v>#DIV/0!</v>
      </c>
      <c r="CB203" s="24" t="e">
        <f t="shared" si="109"/>
        <v>#DIV/0!</v>
      </c>
      <c r="CC203" s="24" t="e">
        <f>(BS203-'ModelParams Lw'!O$10)/'ModelParams Lw'!O$11</f>
        <v>#DIV/0!</v>
      </c>
      <c r="CD203" s="24" t="e">
        <f>(BT203-'ModelParams Lw'!P$10)/'ModelParams Lw'!P$11</f>
        <v>#DIV/0!</v>
      </c>
      <c r="CE203" s="24" t="e">
        <f>(BU203-'ModelParams Lw'!Q$10)/'ModelParams Lw'!Q$11</f>
        <v>#DIV/0!</v>
      </c>
      <c r="CF203" s="24" t="e">
        <f>(BV203-'ModelParams Lw'!R$10)/'ModelParams Lw'!R$11</f>
        <v>#DIV/0!</v>
      </c>
      <c r="CG203" s="24" t="e">
        <f>(BW203-'ModelParams Lw'!S$10)/'ModelParams Lw'!S$11</f>
        <v>#DIV/0!</v>
      </c>
      <c r="CH203" s="24" t="e">
        <f>(BX203-'ModelParams Lw'!T$10)/'ModelParams Lw'!T$11</f>
        <v>#DIV/0!</v>
      </c>
      <c r="CI203" s="24" t="e">
        <f>(BY203-'ModelParams Lw'!U$10)/'ModelParams Lw'!U$11</f>
        <v>#DIV/0!</v>
      </c>
      <c r="CJ203" s="24" t="e">
        <f>(BZ203-'ModelParams Lw'!V$10)/'ModelParams Lw'!V$11</f>
        <v>#DIV/0!</v>
      </c>
      <c r="CK203" s="24">
        <f>IF(Calcul!$E208="SW",'ModelParams Lw'!C$18+'ModelParams Lw'!C$19*LOG(CK$3)+'ModelParams Lw'!C$20*(PI()/4*($D203/1000)^2),IF('ModelParams Lw'!C$21+'ModelParams Lw'!C$22*LOG(CK$3)+'ModelParams Lw'!C$23*(PI()/4*($D203/1000)^2)&lt;'ModelParams Lw'!C$18+'ModelParams Lw'!C$19*LOG(CK$3)+'ModelParams Lw'!C$20*(PI()/4*($D203/1000)^2),'ModelParams Lw'!C$18+'ModelParams Lw'!C$19*LOG(CK$3)+'ModelParams Lw'!C$20*(PI()/4*($D203/1000)^2),'ModelParams Lw'!C$21+'ModelParams Lw'!C$22*LOG(CK$3)+'ModelParams Lw'!C$23*(PI()/4*($D203/1000)^2)))</f>
        <v>31.246735224896717</v>
      </c>
      <c r="CL203" s="24">
        <f>IF(Calcul!$E208="SW",'ModelParams Lw'!D$18+'ModelParams Lw'!D$19*LOG(CL$3)+'ModelParams Lw'!D$20*(PI()/4*($D203/1000)^2),IF('ModelParams Lw'!D$21+'ModelParams Lw'!D$22*LOG(CL$3)+'ModelParams Lw'!D$23*(PI()/4*($D203/1000)^2)&lt;'ModelParams Lw'!D$18+'ModelParams Lw'!D$19*LOG(CL$3)+'ModelParams Lw'!D$20*(PI()/4*($D203/1000)^2),'ModelParams Lw'!D$18+'ModelParams Lw'!D$19*LOG(CL$3)+'ModelParams Lw'!D$20*(PI()/4*($D203/1000)^2),'ModelParams Lw'!D$21+'ModelParams Lw'!D$22*LOG(CL$3)+'ModelParams Lw'!D$23*(PI()/4*($D203/1000)^2)))</f>
        <v>39.203910379364636</v>
      </c>
      <c r="CM203" s="24">
        <f>IF(Calcul!$E208="SW",'ModelParams Lw'!E$18+'ModelParams Lw'!E$19*LOG(CM$3)+'ModelParams Lw'!E$20*(PI()/4*($D203/1000)^2),IF('ModelParams Lw'!E$21+'ModelParams Lw'!E$22*LOG(CM$3)+'ModelParams Lw'!E$23*(PI()/4*($D203/1000)^2)&lt;'ModelParams Lw'!E$18+'ModelParams Lw'!E$19*LOG(CM$3)+'ModelParams Lw'!E$20*(PI()/4*($D203/1000)^2),'ModelParams Lw'!E$18+'ModelParams Lw'!E$19*LOG(CM$3)+'ModelParams Lw'!E$20*(PI()/4*($D203/1000)^2),'ModelParams Lw'!E$21+'ModelParams Lw'!E$22*LOG(CM$3)+'ModelParams Lw'!E$23*(PI()/4*($D203/1000)^2)))</f>
        <v>38.761096154158118</v>
      </c>
      <c r="CN203" s="24">
        <f>IF(Calcul!$E208="SW",'ModelParams Lw'!F$18+'ModelParams Lw'!F$19*LOG(CN$3)+'ModelParams Lw'!F$20*(PI()/4*($D203/1000)^2),IF('ModelParams Lw'!F$21+'ModelParams Lw'!F$22*LOG(CN$3)+'ModelParams Lw'!F$23*(PI()/4*($D203/1000)^2)&lt;'ModelParams Lw'!F$18+'ModelParams Lw'!F$19*LOG(CN$3)+'ModelParams Lw'!F$20*(PI()/4*($D203/1000)^2),'ModelParams Lw'!F$18+'ModelParams Lw'!F$19*LOG(CN$3)+'ModelParams Lw'!F$20*(PI()/4*($D203/1000)^2),'ModelParams Lw'!F$21+'ModelParams Lw'!F$22*LOG(CN$3)+'ModelParams Lw'!F$23*(PI()/4*($D203/1000)^2)))</f>
        <v>42.457901012674256</v>
      </c>
      <c r="CO203" s="24">
        <f>IF(Calcul!$E208="SW",'ModelParams Lw'!G$18+'ModelParams Lw'!G$19*LOG(CO$3)+'ModelParams Lw'!G$20*(PI()/4*($D203/1000)^2),IF('ModelParams Lw'!G$21+'ModelParams Lw'!G$22*LOG(CO$3)+'ModelParams Lw'!G$23*(PI()/4*($D203/1000)^2)&lt;'ModelParams Lw'!G$18+'ModelParams Lw'!G$19*LOG(CO$3)+'ModelParams Lw'!G$20*(PI()/4*($D203/1000)^2),'ModelParams Lw'!G$18+'ModelParams Lw'!G$19*LOG(CO$3)+'ModelParams Lw'!G$20*(PI()/4*($D203/1000)^2),'ModelParams Lw'!G$21+'ModelParams Lw'!G$22*LOG(CO$3)+'ModelParams Lw'!G$23*(PI()/4*($D203/1000)^2)))</f>
        <v>39.983812335865188</v>
      </c>
      <c r="CP203" s="24">
        <f>IF(Calcul!$E208="SW",'ModelParams Lw'!H$18+'ModelParams Lw'!H$19*LOG(CP$3)+'ModelParams Lw'!H$20*(PI()/4*($D203/1000)^2),IF('ModelParams Lw'!H$21+'ModelParams Lw'!H$22*LOG(CP$3)+'ModelParams Lw'!H$23*(PI()/4*($D203/1000)^2)&lt;'ModelParams Lw'!H$18+'ModelParams Lw'!H$19*LOG(CP$3)+'ModelParams Lw'!H$20*(PI()/4*($D203/1000)^2),'ModelParams Lw'!H$18+'ModelParams Lw'!H$19*LOG(CP$3)+'ModelParams Lw'!H$20*(PI()/4*($D203/1000)^2),'ModelParams Lw'!H$21+'ModelParams Lw'!H$22*LOG(CP$3)+'ModelParams Lw'!H$23*(PI()/4*($D203/1000)^2)))</f>
        <v>40.306137042572608</v>
      </c>
      <c r="CQ203" s="24">
        <f>IF(Calcul!$E208="SW",'ModelParams Lw'!I$18+'ModelParams Lw'!I$19*LOG(CQ$3)+'ModelParams Lw'!I$20*(PI()/4*($D203/1000)^2),IF('ModelParams Lw'!I$21+'ModelParams Lw'!I$22*LOG(CQ$3)+'ModelParams Lw'!I$23*(PI()/4*($D203/1000)^2)&lt;'ModelParams Lw'!I$18+'ModelParams Lw'!I$19*LOG(CQ$3)+'ModelParams Lw'!I$20*(PI()/4*($D203/1000)^2),'ModelParams Lw'!I$18+'ModelParams Lw'!I$19*LOG(CQ$3)+'ModelParams Lw'!I$20*(PI()/4*($D203/1000)^2),'ModelParams Lw'!I$21+'ModelParams Lw'!I$22*LOG(CQ$3)+'ModelParams Lw'!I$23*(PI()/4*($D203/1000)^2)))</f>
        <v>35.604370798776131</v>
      </c>
      <c r="CR203" s="24">
        <f>IF(Calcul!$E208="SW",'ModelParams Lw'!J$18+'ModelParams Lw'!J$19*LOG(CR$3)+'ModelParams Lw'!J$20*(PI()/4*($D203/1000)^2),IF('ModelParams Lw'!J$21+'ModelParams Lw'!J$22*LOG(CR$3)+'ModelParams Lw'!J$23*(PI()/4*($D203/1000)^2)&lt;'ModelParams Lw'!J$18+'ModelParams Lw'!J$19*LOG(CR$3)+'ModelParams Lw'!J$20*(PI()/4*($D203/1000)^2),'ModelParams Lw'!J$18+'ModelParams Lw'!J$19*LOG(CR$3)+'ModelParams Lw'!J$20*(PI()/4*($D203/1000)^2),'ModelParams Lw'!J$21+'ModelParams Lw'!J$22*LOG(CR$3)+'ModelParams Lw'!J$23*(PI()/4*($D203/1000)^2)))</f>
        <v>26.405199060578074</v>
      </c>
      <c r="CS203" s="24" t="e">
        <f t="shared" si="86"/>
        <v>#DIV/0!</v>
      </c>
      <c r="CT203" s="24" t="e">
        <f t="shared" si="87"/>
        <v>#DIV/0!</v>
      </c>
      <c r="CU203" s="24" t="e">
        <f t="shared" si="88"/>
        <v>#DIV/0!</v>
      </c>
      <c r="CV203" s="24" t="e">
        <f t="shared" si="89"/>
        <v>#DIV/0!</v>
      </c>
      <c r="CW203" s="24" t="e">
        <f t="shared" si="90"/>
        <v>#DIV/0!</v>
      </c>
      <c r="CX203" s="24" t="e">
        <f t="shared" si="91"/>
        <v>#DIV/0!</v>
      </c>
      <c r="CY203" s="24" t="e">
        <f t="shared" si="92"/>
        <v>#DIV/0!</v>
      </c>
      <c r="CZ203" s="24" t="e">
        <f t="shared" si="93"/>
        <v>#DIV/0!</v>
      </c>
      <c r="DA203" s="24" t="e">
        <f>10*LOG10(IF(CS203="",0,POWER(10,((CS203+'ModelParams Lw'!$O$4)/10))) +IF(CT203="",0,POWER(10,((CT203+'ModelParams Lw'!$P$4)/10))) +IF(CU203="",0,POWER(10,((CU203+'ModelParams Lw'!$Q$4)/10))) +IF(CV203="",0,POWER(10,((CV203+'ModelParams Lw'!$R$4)/10))) +IF(CW203="",0,POWER(10,((CW203+'ModelParams Lw'!$S$4)/10))) +IF(CX203="",0,POWER(10,((CX203+'ModelParams Lw'!$T$4)/10))) +IF(CY203="",0,POWER(10,((CY203+'ModelParams Lw'!$U$4)/10)))+IF(CZ203="",0,POWER(10,((CZ203+'ModelParams Lw'!$V$4)/10))))</f>
        <v>#DIV/0!</v>
      </c>
      <c r="DB203" s="24" t="e">
        <f t="shared" si="110"/>
        <v>#DIV/0!</v>
      </c>
      <c r="DC203" s="24" t="e">
        <f>(CS203-'ModelParams Lw'!$O$10)/'ModelParams Lw'!$O$11</f>
        <v>#DIV/0!</v>
      </c>
      <c r="DD203" s="24" t="e">
        <f>(CT203-'ModelParams Lw'!$P$10)/'ModelParams Lw'!$P$11</f>
        <v>#DIV/0!</v>
      </c>
      <c r="DE203" s="24" t="e">
        <f>(CU203-'ModelParams Lw'!$Q$10)/'ModelParams Lw'!$Q$11</f>
        <v>#DIV/0!</v>
      </c>
      <c r="DF203" s="24" t="e">
        <f>(CV203-'ModelParams Lw'!$R$10)/'ModelParams Lw'!$R$11</f>
        <v>#DIV/0!</v>
      </c>
      <c r="DG203" s="24" t="e">
        <f>(CW203-'ModelParams Lw'!$S$10)/'ModelParams Lw'!$S$11</f>
        <v>#DIV/0!</v>
      </c>
      <c r="DH203" s="24" t="e">
        <f>(CX203-'ModelParams Lw'!$T$10)/'ModelParams Lw'!$T$11</f>
        <v>#DIV/0!</v>
      </c>
      <c r="DI203" s="24" t="e">
        <f>(CY203-'ModelParams Lw'!$U$10)/'ModelParams Lw'!$U$11</f>
        <v>#DIV/0!</v>
      </c>
      <c r="DJ203" s="24" t="e">
        <f>(CZ203-'ModelParams Lw'!$V$10)/'ModelParams Lw'!$V$11</f>
        <v>#DIV/0!</v>
      </c>
    </row>
    <row r="204" spans="1:114">
      <c r="A204" s="12">
        <f>Calcul!B206</f>
        <v>0</v>
      </c>
      <c r="B204" s="12">
        <f t="shared" si="94"/>
        <v>0</v>
      </c>
      <c r="C204" s="12">
        <f>Calcul!C206</f>
        <v>0</v>
      </c>
      <c r="D204" s="12">
        <f>Calcul!D209</f>
        <v>0</v>
      </c>
      <c r="E204" s="12">
        <f t="shared" si="95"/>
        <v>400</v>
      </c>
      <c r="F204" s="12">
        <f t="shared" si="96"/>
        <v>900</v>
      </c>
      <c r="G204" s="12" t="e">
        <f t="shared" si="97"/>
        <v>#DIV/0!</v>
      </c>
      <c r="H204" s="24" t="e">
        <f t="shared" si="98"/>
        <v>#DIV/0!</v>
      </c>
      <c r="I204" s="24">
        <f>'ModelParams Lw'!$B$6*EXP('ModelParams Lw'!$C$6*D204)</f>
        <v>-0.98585217513044054</v>
      </c>
      <c r="J204" s="24">
        <f>'ModelParams Lw'!$B$7*D204^2+'ModelParams Lw'!$C$7*D204+'ModelParams Lw'!$D$7</f>
        <v>-7.1</v>
      </c>
      <c r="K204" s="24">
        <f>'ModelParams Lw'!$B$8*D204^2+'ModelParams Lw'!$C$8*D204+'ModelParams Lw'!$D$8</f>
        <v>46.485999999999997</v>
      </c>
      <c r="L204" s="21" t="e">
        <f t="shared" si="83"/>
        <v>#DIV/0!</v>
      </c>
      <c r="M204" s="21" t="e">
        <f t="shared" si="85"/>
        <v>#DIV/0!</v>
      </c>
      <c r="N204" s="21" t="e">
        <f t="shared" si="85"/>
        <v>#DIV/0!</v>
      </c>
      <c r="O204" s="21" t="e">
        <f t="shared" si="85"/>
        <v>#DIV/0!</v>
      </c>
      <c r="P204" s="21" t="e">
        <f t="shared" si="85"/>
        <v>#DIV/0!</v>
      </c>
      <c r="Q204" s="21" t="e">
        <f t="shared" si="85"/>
        <v>#DIV/0!</v>
      </c>
      <c r="R204" s="21" t="e">
        <f t="shared" si="85"/>
        <v>#DIV/0!</v>
      </c>
      <c r="S204" s="21" t="e">
        <f t="shared" si="85"/>
        <v>#DIV/0!</v>
      </c>
      <c r="T204" s="24" t="e">
        <f>'ModelParams Lw'!$B$3+'ModelParams Lw'!$B$4*LOG10($B204/3600/(PI()/4*($D204/1000)^2))+'ModelParams Lw'!$B$5*LOG10(2*$H204/(1.2*($B204/3600/(PI()/4*($D204/1000)^2))^2))+10*LOG10($D204/1000)+L204</f>
        <v>#DIV/0!</v>
      </c>
      <c r="U204" s="24" t="e">
        <f>'ModelParams Lw'!$B$3+'ModelParams Lw'!$B$4*LOG10($B204/3600/(PI()/4*($D204/1000)^2))+'ModelParams Lw'!$B$5*LOG10(2*$H204/(1.2*($B204/3600/(PI()/4*($D204/1000)^2))^2))+10*LOG10($D204/1000)+M204</f>
        <v>#DIV/0!</v>
      </c>
      <c r="V204" s="24" t="e">
        <f>'ModelParams Lw'!$B$3+'ModelParams Lw'!$B$4*LOG10($B204/3600/(PI()/4*($D204/1000)^2))+'ModelParams Lw'!$B$5*LOG10(2*$H204/(1.2*($B204/3600/(PI()/4*($D204/1000)^2))^2))+10*LOG10($D204/1000)+N204</f>
        <v>#DIV/0!</v>
      </c>
      <c r="W204" s="24" t="e">
        <f>'ModelParams Lw'!$B$3+'ModelParams Lw'!$B$4*LOG10($B204/3600/(PI()/4*($D204/1000)^2))+'ModelParams Lw'!$B$5*LOG10(2*$H204/(1.2*($B204/3600/(PI()/4*($D204/1000)^2))^2))+10*LOG10($D204/1000)+O204</f>
        <v>#DIV/0!</v>
      </c>
      <c r="X204" s="24" t="e">
        <f>'ModelParams Lw'!$B$3+'ModelParams Lw'!$B$4*LOG10($B204/3600/(PI()/4*($D204/1000)^2))+'ModelParams Lw'!$B$5*LOG10(2*$H204/(1.2*($B204/3600/(PI()/4*($D204/1000)^2))^2))+10*LOG10($D204/1000)+P204</f>
        <v>#DIV/0!</v>
      </c>
      <c r="Y204" s="24" t="e">
        <f>'ModelParams Lw'!$B$3+'ModelParams Lw'!$B$4*LOG10($B204/3600/(PI()/4*($D204/1000)^2))+'ModelParams Lw'!$B$5*LOG10(2*$H204/(1.2*($B204/3600/(PI()/4*($D204/1000)^2))^2))+10*LOG10($D204/1000)+Q204</f>
        <v>#DIV/0!</v>
      </c>
      <c r="Z204" s="24" t="e">
        <f>'ModelParams Lw'!$B$3+'ModelParams Lw'!$B$4*LOG10($B204/3600/(PI()/4*($D204/1000)^2))+'ModelParams Lw'!$B$5*LOG10(2*$H204/(1.2*($B204/3600/(PI()/4*($D204/1000)^2))^2))+10*LOG10($D204/1000)+R204</f>
        <v>#DIV/0!</v>
      </c>
      <c r="AA204" s="24" t="e">
        <f>'ModelParams Lw'!$B$3+'ModelParams Lw'!$B$4*LOG10($B204/3600/(PI()/4*($D204/1000)^2))+'ModelParams Lw'!$B$5*LOG10(2*$H204/(1.2*($B204/3600/(PI()/4*($D204/1000)^2))^2))+10*LOG10($D204/1000)+S204</f>
        <v>#DIV/0!</v>
      </c>
      <c r="AB204" s="24" t="e">
        <f>10*LOG10(IF(T204="",0,POWER(10,((T204+'ModelParams Lw'!$O$4)/10))) +IF(U204="",0,POWER(10,((U204+'ModelParams Lw'!$P$4)/10))) +IF(V204="",0,POWER(10,((V204+'ModelParams Lw'!$Q$4)/10))) +IF(W204="",0,POWER(10,((W204+'ModelParams Lw'!$R$4)/10))) +IF(X204="",0,POWER(10,((X204+'ModelParams Lw'!$S$4)/10))) +IF(Y204="",0,POWER(10,((Y204+'ModelParams Lw'!$T$4)/10))) +IF(Z204="",0,POWER(10,((Z204+'ModelParams Lw'!$U$4)/10)))+IF(AA204="",0,POWER(10,((AA204+'ModelParams Lw'!$V$4)/10))))</f>
        <v>#DIV/0!</v>
      </c>
      <c r="AC204" s="24" t="e">
        <f t="shared" si="99"/>
        <v>#DIV/0!</v>
      </c>
      <c r="AD204" s="24" t="e">
        <f>(T204-'ModelParams Lw'!O$10)/'ModelParams Lw'!O$11</f>
        <v>#DIV/0!</v>
      </c>
      <c r="AE204" s="24" t="e">
        <f>(U204-'ModelParams Lw'!P$10)/'ModelParams Lw'!P$11</f>
        <v>#DIV/0!</v>
      </c>
      <c r="AF204" s="24" t="e">
        <f>(V204-'ModelParams Lw'!Q$10)/'ModelParams Lw'!Q$11</f>
        <v>#DIV/0!</v>
      </c>
      <c r="AG204" s="24" t="e">
        <f>(W204-'ModelParams Lw'!R$10)/'ModelParams Lw'!R$11</f>
        <v>#DIV/0!</v>
      </c>
      <c r="AH204" s="24" t="e">
        <f>(X204-'ModelParams Lw'!S$10)/'ModelParams Lw'!S$11</f>
        <v>#DIV/0!</v>
      </c>
      <c r="AI204" s="24" t="e">
        <f>(Y204-'ModelParams Lw'!T$10)/'ModelParams Lw'!T$11</f>
        <v>#DIV/0!</v>
      </c>
      <c r="AJ204" s="24" t="e">
        <f>(Z204-'ModelParams Lw'!U$10)/'ModelParams Lw'!U$11</f>
        <v>#DIV/0!</v>
      </c>
      <c r="AK204" s="24" t="e">
        <f>(AA204-'ModelParams Lw'!V$10)/'ModelParams Lw'!V$11</f>
        <v>#DIV/0!</v>
      </c>
      <c r="AL204" s="24" t="e">
        <f t="shared" si="100"/>
        <v>#DIV/0!</v>
      </c>
      <c r="AM204" s="24" t="e">
        <f>LOOKUP($G204,SilencerParams!$E$3:$E$98,SilencerParams!K$3:K$98)</f>
        <v>#DIV/0!</v>
      </c>
      <c r="AN204" s="24" t="e">
        <f>LOOKUP($G204,SilencerParams!$E$3:$E$98,SilencerParams!L$3:L$98)</f>
        <v>#DIV/0!</v>
      </c>
      <c r="AO204" s="24" t="e">
        <f>LOOKUP($G204,SilencerParams!$E$3:$E$98,SilencerParams!M$3:M$98)</f>
        <v>#DIV/0!</v>
      </c>
      <c r="AP204" s="24" t="e">
        <f>LOOKUP($G204,SilencerParams!$E$3:$E$98,SilencerParams!N$3:N$98)</f>
        <v>#DIV/0!</v>
      </c>
      <c r="AQ204" s="24" t="e">
        <f>LOOKUP($G204,SilencerParams!$E$3:$E$98,SilencerParams!O$3:O$98)</f>
        <v>#DIV/0!</v>
      </c>
      <c r="AR204" s="24" t="e">
        <f>LOOKUP($G204,SilencerParams!$E$3:$E$98,SilencerParams!P$3:P$98)</f>
        <v>#DIV/0!</v>
      </c>
      <c r="AS204" s="24" t="e">
        <f>LOOKUP($G204,SilencerParams!$E$3:$E$98,SilencerParams!Q$3:Q$98)</f>
        <v>#DIV/0!</v>
      </c>
      <c r="AT204" s="24" t="e">
        <f>LOOKUP($G204,SilencerParams!$E$3:$E$98,SilencerParams!R$3:R$98)</f>
        <v>#DIV/0!</v>
      </c>
      <c r="AU204" s="151" t="e">
        <f>LOOKUP($G204,SilencerParams!$E$3:$E$98,SilencerParams!S$3:S$98)</f>
        <v>#DIV/0!</v>
      </c>
      <c r="AV204" s="151" t="e">
        <f>LOOKUP($G204,SilencerParams!$E$3:$E$98,SilencerParams!T$3:T$98)</f>
        <v>#DIV/0!</v>
      </c>
      <c r="AW204" s="151" t="e">
        <f>LOOKUP($G204,SilencerParams!$E$3:$E$98,SilencerParams!U$3:U$98)</f>
        <v>#DIV/0!</v>
      </c>
      <c r="AX204" s="151" t="e">
        <f>LOOKUP($G204,SilencerParams!$E$3:$E$98,SilencerParams!V$3:V$98)</f>
        <v>#DIV/0!</v>
      </c>
      <c r="AY204" s="151" t="e">
        <f>LOOKUP($G204,SilencerParams!$E$3:$E$98,SilencerParams!W$3:W$98)</f>
        <v>#DIV/0!</v>
      </c>
      <c r="AZ204" s="151" t="e">
        <f>LOOKUP($G204,SilencerParams!$E$3:$E$98,SilencerParams!X$3:X$98)</f>
        <v>#DIV/0!</v>
      </c>
      <c r="BA204" s="151" t="e">
        <f>LOOKUP($G204,SilencerParams!$E$3:$E$98,SilencerParams!Y$3:Y$98)</f>
        <v>#DIV/0!</v>
      </c>
      <c r="BB204" s="151" t="e">
        <f>LOOKUP($G204,SilencerParams!$E$3:$E$98,SilencerParams!Z$3:Z$98)</f>
        <v>#DIV/0!</v>
      </c>
      <c r="BC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S$3:S$98)</f>
        <v>#DIV/0!</v>
      </c>
      <c r="BD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T$3:T$98)</f>
        <v>#DIV/0!</v>
      </c>
      <c r="BE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U$3:U$98)</f>
        <v>#DIV/0!</v>
      </c>
      <c r="BF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V$3:V$98)</f>
        <v>#DIV/0!</v>
      </c>
      <c r="BG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W$3:W$98)</f>
        <v>#DIV/0!</v>
      </c>
      <c r="BH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X$3:X$98)</f>
        <v>#DIV/0!</v>
      </c>
      <c r="BI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Y$3:Y$98)</f>
        <v>#DIV/0!</v>
      </c>
      <c r="BJ204" s="151" t="e">
        <f>LOOKUP(IF(MROUND($AL204,2)&lt;=$AL204,CONCATENATE($D204,IF($F204&gt;=1000,$F204,CONCATENATE(0,$F204)),CONCATENATE(0,MROUND($AL204,2)+2)),CONCATENATE($D204,IF($F204&gt;=1000,$F204,CONCATENATE(0,$F204)),CONCATENATE(0,MROUND($AL204,2)-2))),SilencerParams!$E$3:$E$98,SilencerParams!Z$3:Z$98)</f>
        <v>#DIV/0!</v>
      </c>
      <c r="BK204" s="151" t="e">
        <f>IF($AL204&lt;2,LOOKUP(CONCATENATE($D204,IF($E204&gt;=1000,$E204,CONCATENATE(0,$E204)),"02"),SilencerParams!$E$3:$E$98,SilencerParams!S$3:S$98)/(LOG10(2)-LOG10(0.0001))*(LOG10($AL204)-LOG10(0.0001)),(BC204-AU204)/(LOG10(IF(MROUND($AL204,2)&lt;=$AL204,MROUND($AL204,2)+2,MROUND($AL204,2)-2))-LOG10(MROUND($AL204,2)))*(LOG10($AL204)-LOG10(MROUND($AL204,2)))+AU204)</f>
        <v>#DIV/0!</v>
      </c>
      <c r="BL204" s="151" t="e">
        <f>IF($AL204&lt;2,LOOKUP(CONCATENATE($D204,IF($E204&gt;=1000,$E204,CONCATENATE(0,$E204)),"02"),SilencerParams!$E$3:$E$98,SilencerParams!T$3:T$98)/(LOG10(2)-LOG10(0.0001))*(LOG10($AL204)-LOG10(0.0001)),(BD204-AV204)/(LOG10(IF(MROUND($AL204,2)&lt;=$AL204,MROUND($AL204,2)+2,MROUND($AL204,2)-2))-LOG10(MROUND($AL204,2)))*(LOG10($AL204)-LOG10(MROUND($AL204,2)))+AV204)</f>
        <v>#DIV/0!</v>
      </c>
      <c r="BM204" s="151" t="e">
        <f>IF($AL204&lt;2,LOOKUP(CONCATENATE($D204,IF($E204&gt;=1000,$E204,CONCATENATE(0,$E204)),"02"),SilencerParams!$E$3:$E$98,SilencerParams!U$3:U$98)/(LOG10(2)-LOG10(0.0001))*(LOG10($AL204)-LOG10(0.0001)),(BE204-AW204)/(LOG10(IF(MROUND($AL204,2)&lt;=$AL204,MROUND($AL204,2)+2,MROUND($AL204,2)-2))-LOG10(MROUND($AL204,2)))*(LOG10($AL204)-LOG10(MROUND($AL204,2)))+AW204)</f>
        <v>#DIV/0!</v>
      </c>
      <c r="BN204" s="151" t="e">
        <f>IF($AL204&lt;2,LOOKUP(CONCATENATE($D204,IF($E204&gt;=1000,$E204,CONCATENATE(0,$E204)),"02"),SilencerParams!$E$3:$E$98,SilencerParams!V$3:V$98)/(LOG10(2)-LOG10(0.0001))*(LOG10($AL204)-LOG10(0.0001)),(BF204-AX204)/(LOG10(IF(MROUND($AL204,2)&lt;=$AL204,MROUND($AL204,2)+2,MROUND($AL204,2)-2))-LOG10(MROUND($AL204,2)))*(LOG10($AL204)-LOG10(MROUND($AL204,2)))+AX204)</f>
        <v>#DIV/0!</v>
      </c>
      <c r="BO204" s="151" t="e">
        <f>IF($AL204&lt;2,LOOKUP(CONCATENATE($D204,IF($E204&gt;=1000,$E204,CONCATENATE(0,$E204)),"02"),SilencerParams!$E$3:$E$98,SilencerParams!W$3:W$98)/(LOG10(2)-LOG10(0.0001))*(LOG10($AL204)-LOG10(0.0001)),(BG204-AY204)/(LOG10(IF(MROUND($AL204,2)&lt;=$AL204,MROUND($AL204,2)+2,MROUND($AL204,2)-2))-LOG10(MROUND($AL204,2)))*(LOG10($AL204)-LOG10(MROUND($AL204,2)))+AY204)</f>
        <v>#DIV/0!</v>
      </c>
      <c r="BP204" s="151" t="e">
        <f>IF($AL204&lt;2,LOOKUP(CONCATENATE($D204,IF($E204&gt;=1000,$E204,CONCATENATE(0,$E204)),"02"),SilencerParams!$E$3:$E$98,SilencerParams!X$3:X$98)/(LOG10(2)-LOG10(0.0001))*(LOG10($AL204)-LOG10(0.0001)),(BH204-AZ204)/(LOG10(IF(MROUND($AL204,2)&lt;=$AL204,MROUND($AL204,2)+2,MROUND($AL204,2)-2))-LOG10(MROUND($AL204,2)))*(LOG10($AL204)-LOG10(MROUND($AL204,2)))+AZ204)</f>
        <v>#DIV/0!</v>
      </c>
      <c r="BQ204" s="151" t="e">
        <f>IF($AL204&lt;2,LOOKUP(CONCATENATE($D204,IF($E204&gt;=1000,$E204,CONCATENATE(0,$E204)),"02"),SilencerParams!$E$3:$E$98,SilencerParams!Y$3:Y$98)/(LOG10(2)-LOG10(0.0001))*(LOG10($AL204)-LOG10(0.0001)),(BI204-BA204)/(LOG10(IF(MROUND($AL204,2)&lt;=$AL204,MROUND($AL204,2)+2,MROUND($AL204,2)-2))-LOG10(MROUND($AL204,2)))*(LOG10($AL204)-LOG10(MROUND($AL204,2)))+BA204)</f>
        <v>#DIV/0!</v>
      </c>
      <c r="BR204" s="151" t="e">
        <f>IF($AL204&lt;2,LOOKUP(CONCATENATE($D204,IF($E204&gt;=1000,$E204,CONCATENATE(0,$E204)),"02"),SilencerParams!$E$3:$E$98,SilencerParams!Z$3:Z$98)/(LOG10(2)-LOG10(0.0001))*(LOG10($AL204)-LOG10(0.0001)),(BJ204-BB204)/(LOG10(IF(MROUND($AL204,2)&lt;=$AL204,MROUND($AL204,2)+2,MROUND($AL204,2)-2))-LOG10(MROUND($AL204,2)))*(LOG10($AL204)-LOG10(MROUND($AL204,2)))+BB204)</f>
        <v>#DIV/0!</v>
      </c>
      <c r="BS204" s="24" t="e">
        <f t="shared" si="101"/>
        <v>#DIV/0!</v>
      </c>
      <c r="BT204" s="24" t="e">
        <f t="shared" si="102"/>
        <v>#DIV/0!</v>
      </c>
      <c r="BU204" s="24" t="e">
        <f t="shared" si="103"/>
        <v>#DIV/0!</v>
      </c>
      <c r="BV204" s="24" t="e">
        <f t="shared" si="104"/>
        <v>#DIV/0!</v>
      </c>
      <c r="BW204" s="24" t="e">
        <f t="shared" si="105"/>
        <v>#DIV/0!</v>
      </c>
      <c r="BX204" s="24" t="e">
        <f t="shared" si="106"/>
        <v>#DIV/0!</v>
      </c>
      <c r="BY204" s="24" t="e">
        <f t="shared" si="107"/>
        <v>#DIV/0!</v>
      </c>
      <c r="BZ204" s="24" t="e">
        <f t="shared" si="108"/>
        <v>#DIV/0!</v>
      </c>
      <c r="CA204" s="24" t="e">
        <f>10*LOG10(IF(BS204="",0,POWER(10,((BS204+'ModelParams Lw'!$O$4)/10))) +IF(BT204="",0,POWER(10,((BT204+'ModelParams Lw'!$P$4)/10))) +IF(BU204="",0,POWER(10,((BU204+'ModelParams Lw'!$Q$4)/10))) +IF(BV204="",0,POWER(10,((BV204+'ModelParams Lw'!$R$4)/10))) +IF(BW204="",0,POWER(10,((BW204+'ModelParams Lw'!$S$4)/10))) +IF(BX204="",0,POWER(10,((BX204+'ModelParams Lw'!$T$4)/10))) +IF(BY204="",0,POWER(10,((BY204+'ModelParams Lw'!$U$4)/10)))+IF(BZ204="",0,POWER(10,((BZ204+'ModelParams Lw'!$V$4)/10))))</f>
        <v>#DIV/0!</v>
      </c>
      <c r="CB204" s="24" t="e">
        <f t="shared" si="109"/>
        <v>#DIV/0!</v>
      </c>
      <c r="CC204" s="24" t="e">
        <f>(BS204-'ModelParams Lw'!O$10)/'ModelParams Lw'!O$11</f>
        <v>#DIV/0!</v>
      </c>
      <c r="CD204" s="24" t="e">
        <f>(BT204-'ModelParams Lw'!P$10)/'ModelParams Lw'!P$11</f>
        <v>#DIV/0!</v>
      </c>
      <c r="CE204" s="24" t="e">
        <f>(BU204-'ModelParams Lw'!Q$10)/'ModelParams Lw'!Q$11</f>
        <v>#DIV/0!</v>
      </c>
      <c r="CF204" s="24" t="e">
        <f>(BV204-'ModelParams Lw'!R$10)/'ModelParams Lw'!R$11</f>
        <v>#DIV/0!</v>
      </c>
      <c r="CG204" s="24" t="e">
        <f>(BW204-'ModelParams Lw'!S$10)/'ModelParams Lw'!S$11</f>
        <v>#DIV/0!</v>
      </c>
      <c r="CH204" s="24" t="e">
        <f>(BX204-'ModelParams Lw'!T$10)/'ModelParams Lw'!T$11</f>
        <v>#DIV/0!</v>
      </c>
      <c r="CI204" s="24" t="e">
        <f>(BY204-'ModelParams Lw'!U$10)/'ModelParams Lw'!U$11</f>
        <v>#DIV/0!</v>
      </c>
      <c r="CJ204" s="24" t="e">
        <f>(BZ204-'ModelParams Lw'!V$10)/'ModelParams Lw'!V$11</f>
        <v>#DIV/0!</v>
      </c>
      <c r="CK204" s="24">
        <f>IF(Calcul!$E209="SW",'ModelParams Lw'!C$18+'ModelParams Lw'!C$19*LOG(CK$3)+'ModelParams Lw'!C$20*(PI()/4*($D204/1000)^2),IF('ModelParams Lw'!C$21+'ModelParams Lw'!C$22*LOG(CK$3)+'ModelParams Lw'!C$23*(PI()/4*($D204/1000)^2)&lt;'ModelParams Lw'!C$18+'ModelParams Lw'!C$19*LOG(CK$3)+'ModelParams Lw'!C$20*(PI()/4*($D204/1000)^2),'ModelParams Lw'!C$18+'ModelParams Lw'!C$19*LOG(CK$3)+'ModelParams Lw'!C$20*(PI()/4*($D204/1000)^2),'ModelParams Lw'!C$21+'ModelParams Lw'!C$22*LOG(CK$3)+'ModelParams Lw'!C$23*(PI()/4*($D204/1000)^2)))</f>
        <v>31.246735224896717</v>
      </c>
      <c r="CL204" s="24">
        <f>IF(Calcul!$E209="SW",'ModelParams Lw'!D$18+'ModelParams Lw'!D$19*LOG(CL$3)+'ModelParams Lw'!D$20*(PI()/4*($D204/1000)^2),IF('ModelParams Lw'!D$21+'ModelParams Lw'!D$22*LOG(CL$3)+'ModelParams Lw'!D$23*(PI()/4*($D204/1000)^2)&lt;'ModelParams Lw'!D$18+'ModelParams Lw'!D$19*LOG(CL$3)+'ModelParams Lw'!D$20*(PI()/4*($D204/1000)^2),'ModelParams Lw'!D$18+'ModelParams Lw'!D$19*LOG(CL$3)+'ModelParams Lw'!D$20*(PI()/4*($D204/1000)^2),'ModelParams Lw'!D$21+'ModelParams Lw'!D$22*LOG(CL$3)+'ModelParams Lw'!D$23*(PI()/4*($D204/1000)^2)))</f>
        <v>39.203910379364636</v>
      </c>
      <c r="CM204" s="24">
        <f>IF(Calcul!$E209="SW",'ModelParams Lw'!E$18+'ModelParams Lw'!E$19*LOG(CM$3)+'ModelParams Lw'!E$20*(PI()/4*($D204/1000)^2),IF('ModelParams Lw'!E$21+'ModelParams Lw'!E$22*LOG(CM$3)+'ModelParams Lw'!E$23*(PI()/4*($D204/1000)^2)&lt;'ModelParams Lw'!E$18+'ModelParams Lw'!E$19*LOG(CM$3)+'ModelParams Lw'!E$20*(PI()/4*($D204/1000)^2),'ModelParams Lw'!E$18+'ModelParams Lw'!E$19*LOG(CM$3)+'ModelParams Lw'!E$20*(PI()/4*($D204/1000)^2),'ModelParams Lw'!E$21+'ModelParams Lw'!E$22*LOG(CM$3)+'ModelParams Lw'!E$23*(PI()/4*($D204/1000)^2)))</f>
        <v>38.761096154158118</v>
      </c>
      <c r="CN204" s="24">
        <f>IF(Calcul!$E209="SW",'ModelParams Lw'!F$18+'ModelParams Lw'!F$19*LOG(CN$3)+'ModelParams Lw'!F$20*(PI()/4*($D204/1000)^2),IF('ModelParams Lw'!F$21+'ModelParams Lw'!F$22*LOG(CN$3)+'ModelParams Lw'!F$23*(PI()/4*($D204/1000)^2)&lt;'ModelParams Lw'!F$18+'ModelParams Lw'!F$19*LOG(CN$3)+'ModelParams Lw'!F$20*(PI()/4*($D204/1000)^2),'ModelParams Lw'!F$18+'ModelParams Lw'!F$19*LOG(CN$3)+'ModelParams Lw'!F$20*(PI()/4*($D204/1000)^2),'ModelParams Lw'!F$21+'ModelParams Lw'!F$22*LOG(CN$3)+'ModelParams Lw'!F$23*(PI()/4*($D204/1000)^2)))</f>
        <v>42.457901012674256</v>
      </c>
      <c r="CO204" s="24">
        <f>IF(Calcul!$E209="SW",'ModelParams Lw'!G$18+'ModelParams Lw'!G$19*LOG(CO$3)+'ModelParams Lw'!G$20*(PI()/4*($D204/1000)^2),IF('ModelParams Lw'!G$21+'ModelParams Lw'!G$22*LOG(CO$3)+'ModelParams Lw'!G$23*(PI()/4*($D204/1000)^2)&lt;'ModelParams Lw'!G$18+'ModelParams Lw'!G$19*LOG(CO$3)+'ModelParams Lw'!G$20*(PI()/4*($D204/1000)^2),'ModelParams Lw'!G$18+'ModelParams Lw'!G$19*LOG(CO$3)+'ModelParams Lw'!G$20*(PI()/4*($D204/1000)^2),'ModelParams Lw'!G$21+'ModelParams Lw'!G$22*LOG(CO$3)+'ModelParams Lw'!G$23*(PI()/4*($D204/1000)^2)))</f>
        <v>39.983812335865188</v>
      </c>
      <c r="CP204" s="24">
        <f>IF(Calcul!$E209="SW",'ModelParams Lw'!H$18+'ModelParams Lw'!H$19*LOG(CP$3)+'ModelParams Lw'!H$20*(PI()/4*($D204/1000)^2),IF('ModelParams Lw'!H$21+'ModelParams Lw'!H$22*LOG(CP$3)+'ModelParams Lw'!H$23*(PI()/4*($D204/1000)^2)&lt;'ModelParams Lw'!H$18+'ModelParams Lw'!H$19*LOG(CP$3)+'ModelParams Lw'!H$20*(PI()/4*($D204/1000)^2),'ModelParams Lw'!H$18+'ModelParams Lw'!H$19*LOG(CP$3)+'ModelParams Lw'!H$20*(PI()/4*($D204/1000)^2),'ModelParams Lw'!H$21+'ModelParams Lw'!H$22*LOG(CP$3)+'ModelParams Lw'!H$23*(PI()/4*($D204/1000)^2)))</f>
        <v>40.306137042572608</v>
      </c>
      <c r="CQ204" s="24">
        <f>IF(Calcul!$E209="SW",'ModelParams Lw'!I$18+'ModelParams Lw'!I$19*LOG(CQ$3)+'ModelParams Lw'!I$20*(PI()/4*($D204/1000)^2),IF('ModelParams Lw'!I$21+'ModelParams Lw'!I$22*LOG(CQ$3)+'ModelParams Lw'!I$23*(PI()/4*($D204/1000)^2)&lt;'ModelParams Lw'!I$18+'ModelParams Lw'!I$19*LOG(CQ$3)+'ModelParams Lw'!I$20*(PI()/4*($D204/1000)^2),'ModelParams Lw'!I$18+'ModelParams Lw'!I$19*LOG(CQ$3)+'ModelParams Lw'!I$20*(PI()/4*($D204/1000)^2),'ModelParams Lw'!I$21+'ModelParams Lw'!I$22*LOG(CQ$3)+'ModelParams Lw'!I$23*(PI()/4*($D204/1000)^2)))</f>
        <v>35.604370798776131</v>
      </c>
      <c r="CR204" s="24">
        <f>IF(Calcul!$E209="SW",'ModelParams Lw'!J$18+'ModelParams Lw'!J$19*LOG(CR$3)+'ModelParams Lw'!J$20*(PI()/4*($D204/1000)^2),IF('ModelParams Lw'!J$21+'ModelParams Lw'!J$22*LOG(CR$3)+'ModelParams Lw'!J$23*(PI()/4*($D204/1000)^2)&lt;'ModelParams Lw'!J$18+'ModelParams Lw'!J$19*LOG(CR$3)+'ModelParams Lw'!J$20*(PI()/4*($D204/1000)^2),'ModelParams Lw'!J$18+'ModelParams Lw'!J$19*LOG(CR$3)+'ModelParams Lw'!J$20*(PI()/4*($D204/1000)^2),'ModelParams Lw'!J$21+'ModelParams Lw'!J$22*LOG(CR$3)+'ModelParams Lw'!J$23*(PI()/4*($D204/1000)^2)))</f>
        <v>26.405199060578074</v>
      </c>
      <c r="CS204" s="24" t="e">
        <f t="shared" si="86"/>
        <v>#DIV/0!</v>
      </c>
      <c r="CT204" s="24" t="e">
        <f t="shared" si="87"/>
        <v>#DIV/0!</v>
      </c>
      <c r="CU204" s="24" t="e">
        <f t="shared" si="88"/>
        <v>#DIV/0!</v>
      </c>
      <c r="CV204" s="24" t="e">
        <f t="shared" si="89"/>
        <v>#DIV/0!</v>
      </c>
      <c r="CW204" s="24" t="e">
        <f t="shared" si="90"/>
        <v>#DIV/0!</v>
      </c>
      <c r="CX204" s="24" t="e">
        <f t="shared" si="91"/>
        <v>#DIV/0!</v>
      </c>
      <c r="CY204" s="24" t="e">
        <f t="shared" si="92"/>
        <v>#DIV/0!</v>
      </c>
      <c r="CZ204" s="24" t="e">
        <f t="shared" si="93"/>
        <v>#DIV/0!</v>
      </c>
      <c r="DA204" s="24" t="e">
        <f>10*LOG10(IF(CS204="",0,POWER(10,((CS204+'ModelParams Lw'!$O$4)/10))) +IF(CT204="",0,POWER(10,((CT204+'ModelParams Lw'!$P$4)/10))) +IF(CU204="",0,POWER(10,((CU204+'ModelParams Lw'!$Q$4)/10))) +IF(CV204="",0,POWER(10,((CV204+'ModelParams Lw'!$R$4)/10))) +IF(CW204="",0,POWER(10,((CW204+'ModelParams Lw'!$S$4)/10))) +IF(CX204="",0,POWER(10,((CX204+'ModelParams Lw'!$T$4)/10))) +IF(CY204="",0,POWER(10,((CY204+'ModelParams Lw'!$U$4)/10)))+IF(CZ204="",0,POWER(10,((CZ204+'ModelParams Lw'!$V$4)/10))))</f>
        <v>#DIV/0!</v>
      </c>
      <c r="DB204" s="24" t="e">
        <f t="shared" si="110"/>
        <v>#DIV/0!</v>
      </c>
      <c r="DC204" s="24" t="e">
        <f>(CS204-'ModelParams Lw'!$O$10)/'ModelParams Lw'!$O$11</f>
        <v>#DIV/0!</v>
      </c>
      <c r="DD204" s="24" t="e">
        <f>(CT204-'ModelParams Lw'!$P$10)/'ModelParams Lw'!$P$11</f>
        <v>#DIV/0!</v>
      </c>
      <c r="DE204" s="24" t="e">
        <f>(CU204-'ModelParams Lw'!$Q$10)/'ModelParams Lw'!$Q$11</f>
        <v>#DIV/0!</v>
      </c>
      <c r="DF204" s="24" t="e">
        <f>(CV204-'ModelParams Lw'!$R$10)/'ModelParams Lw'!$R$11</f>
        <v>#DIV/0!</v>
      </c>
      <c r="DG204" s="24" t="e">
        <f>(CW204-'ModelParams Lw'!$S$10)/'ModelParams Lw'!$S$11</f>
        <v>#DIV/0!</v>
      </c>
      <c r="DH204" s="24" t="e">
        <f>(CX204-'ModelParams Lw'!$T$10)/'ModelParams Lw'!$T$11</f>
        <v>#DIV/0!</v>
      </c>
      <c r="DI204" s="24" t="e">
        <f>(CY204-'ModelParams Lw'!$U$10)/'ModelParams Lw'!$U$11</f>
        <v>#DIV/0!</v>
      </c>
      <c r="DJ204" s="24" t="e">
        <f>(CZ204-'ModelParams Lw'!$V$10)/'ModelParams Lw'!$V$11</f>
        <v>#DIV/0!</v>
      </c>
    </row>
    <row r="205" spans="1:114">
      <c r="A205" s="12">
        <f>Calcul!B207</f>
        <v>0</v>
      </c>
      <c r="B205" s="12">
        <f t="shared" si="94"/>
        <v>0</v>
      </c>
      <c r="C205" s="12">
        <f>Calcul!C207</f>
        <v>0</v>
      </c>
      <c r="D205" s="12">
        <f>Calcul!D210</f>
        <v>0</v>
      </c>
      <c r="E205" s="12">
        <f t="shared" si="95"/>
        <v>400</v>
      </c>
      <c r="F205" s="12">
        <f t="shared" si="96"/>
        <v>900</v>
      </c>
      <c r="G205" s="12" t="e">
        <f t="shared" si="97"/>
        <v>#DIV/0!</v>
      </c>
      <c r="H205" s="24" t="e">
        <f t="shared" si="98"/>
        <v>#DIV/0!</v>
      </c>
      <c r="I205" s="24">
        <f>'ModelParams Lw'!$B$6*EXP('ModelParams Lw'!$C$6*D205)</f>
        <v>-0.98585217513044054</v>
      </c>
      <c r="J205" s="24">
        <f>'ModelParams Lw'!$B$7*D205^2+'ModelParams Lw'!$C$7*D205+'ModelParams Lw'!$D$7</f>
        <v>-7.1</v>
      </c>
      <c r="K205" s="24">
        <f>'ModelParams Lw'!$B$8*D205^2+'ModelParams Lw'!$C$8*D205+'ModelParams Lw'!$D$8</f>
        <v>46.485999999999997</v>
      </c>
      <c r="L205" s="21" t="e">
        <f t="shared" si="83"/>
        <v>#DIV/0!</v>
      </c>
      <c r="M205" s="21" t="e">
        <f t="shared" si="85"/>
        <v>#DIV/0!</v>
      </c>
      <c r="N205" s="21" t="e">
        <f t="shared" si="85"/>
        <v>#DIV/0!</v>
      </c>
      <c r="O205" s="21" t="e">
        <f t="shared" si="85"/>
        <v>#DIV/0!</v>
      </c>
      <c r="P205" s="21" t="e">
        <f t="shared" si="85"/>
        <v>#DIV/0!</v>
      </c>
      <c r="Q205" s="21" t="e">
        <f t="shared" si="85"/>
        <v>#DIV/0!</v>
      </c>
      <c r="R205" s="21" t="e">
        <f t="shared" si="85"/>
        <v>#DIV/0!</v>
      </c>
      <c r="S205" s="21" t="e">
        <f t="shared" si="85"/>
        <v>#DIV/0!</v>
      </c>
      <c r="T205" s="24" t="e">
        <f>'ModelParams Lw'!$B$3+'ModelParams Lw'!$B$4*LOG10($B205/3600/(PI()/4*($D205/1000)^2))+'ModelParams Lw'!$B$5*LOG10(2*$H205/(1.2*($B205/3600/(PI()/4*($D205/1000)^2))^2))+10*LOG10($D205/1000)+L205</f>
        <v>#DIV/0!</v>
      </c>
      <c r="U205" s="24" t="e">
        <f>'ModelParams Lw'!$B$3+'ModelParams Lw'!$B$4*LOG10($B205/3600/(PI()/4*($D205/1000)^2))+'ModelParams Lw'!$B$5*LOG10(2*$H205/(1.2*($B205/3600/(PI()/4*($D205/1000)^2))^2))+10*LOG10($D205/1000)+M205</f>
        <v>#DIV/0!</v>
      </c>
      <c r="V205" s="24" t="e">
        <f>'ModelParams Lw'!$B$3+'ModelParams Lw'!$B$4*LOG10($B205/3600/(PI()/4*($D205/1000)^2))+'ModelParams Lw'!$B$5*LOG10(2*$H205/(1.2*($B205/3600/(PI()/4*($D205/1000)^2))^2))+10*LOG10($D205/1000)+N205</f>
        <v>#DIV/0!</v>
      </c>
      <c r="W205" s="24" t="e">
        <f>'ModelParams Lw'!$B$3+'ModelParams Lw'!$B$4*LOG10($B205/3600/(PI()/4*($D205/1000)^2))+'ModelParams Lw'!$B$5*LOG10(2*$H205/(1.2*($B205/3600/(PI()/4*($D205/1000)^2))^2))+10*LOG10($D205/1000)+O205</f>
        <v>#DIV/0!</v>
      </c>
      <c r="X205" s="24" t="e">
        <f>'ModelParams Lw'!$B$3+'ModelParams Lw'!$B$4*LOG10($B205/3600/(PI()/4*($D205/1000)^2))+'ModelParams Lw'!$B$5*LOG10(2*$H205/(1.2*($B205/3600/(PI()/4*($D205/1000)^2))^2))+10*LOG10($D205/1000)+P205</f>
        <v>#DIV/0!</v>
      </c>
      <c r="Y205" s="24" t="e">
        <f>'ModelParams Lw'!$B$3+'ModelParams Lw'!$B$4*LOG10($B205/3600/(PI()/4*($D205/1000)^2))+'ModelParams Lw'!$B$5*LOG10(2*$H205/(1.2*($B205/3600/(PI()/4*($D205/1000)^2))^2))+10*LOG10($D205/1000)+Q205</f>
        <v>#DIV/0!</v>
      </c>
      <c r="Z205" s="24" t="e">
        <f>'ModelParams Lw'!$B$3+'ModelParams Lw'!$B$4*LOG10($B205/3600/(PI()/4*($D205/1000)^2))+'ModelParams Lw'!$B$5*LOG10(2*$H205/(1.2*($B205/3600/(PI()/4*($D205/1000)^2))^2))+10*LOG10($D205/1000)+R205</f>
        <v>#DIV/0!</v>
      </c>
      <c r="AA205" s="24" t="e">
        <f>'ModelParams Lw'!$B$3+'ModelParams Lw'!$B$4*LOG10($B205/3600/(PI()/4*($D205/1000)^2))+'ModelParams Lw'!$B$5*LOG10(2*$H205/(1.2*($B205/3600/(PI()/4*($D205/1000)^2))^2))+10*LOG10($D205/1000)+S205</f>
        <v>#DIV/0!</v>
      </c>
      <c r="AB205" s="24" t="e">
        <f>10*LOG10(IF(T205="",0,POWER(10,((T205+'ModelParams Lw'!$O$4)/10))) +IF(U205="",0,POWER(10,((U205+'ModelParams Lw'!$P$4)/10))) +IF(V205="",0,POWER(10,((V205+'ModelParams Lw'!$Q$4)/10))) +IF(W205="",0,POWER(10,((W205+'ModelParams Lw'!$R$4)/10))) +IF(X205="",0,POWER(10,((X205+'ModelParams Lw'!$S$4)/10))) +IF(Y205="",0,POWER(10,((Y205+'ModelParams Lw'!$T$4)/10))) +IF(Z205="",0,POWER(10,((Z205+'ModelParams Lw'!$U$4)/10)))+IF(AA205="",0,POWER(10,((AA205+'ModelParams Lw'!$V$4)/10))))</f>
        <v>#DIV/0!</v>
      </c>
      <c r="AC205" s="24" t="e">
        <f t="shared" si="99"/>
        <v>#DIV/0!</v>
      </c>
      <c r="AD205" s="24" t="e">
        <f>(T205-'ModelParams Lw'!O$10)/'ModelParams Lw'!O$11</f>
        <v>#DIV/0!</v>
      </c>
      <c r="AE205" s="24" t="e">
        <f>(U205-'ModelParams Lw'!P$10)/'ModelParams Lw'!P$11</f>
        <v>#DIV/0!</v>
      </c>
      <c r="AF205" s="24" t="e">
        <f>(V205-'ModelParams Lw'!Q$10)/'ModelParams Lw'!Q$11</f>
        <v>#DIV/0!</v>
      </c>
      <c r="AG205" s="24" t="e">
        <f>(W205-'ModelParams Lw'!R$10)/'ModelParams Lw'!R$11</f>
        <v>#DIV/0!</v>
      </c>
      <c r="AH205" s="24" t="e">
        <f>(X205-'ModelParams Lw'!S$10)/'ModelParams Lw'!S$11</f>
        <v>#DIV/0!</v>
      </c>
      <c r="AI205" s="24" t="e">
        <f>(Y205-'ModelParams Lw'!T$10)/'ModelParams Lw'!T$11</f>
        <v>#DIV/0!</v>
      </c>
      <c r="AJ205" s="24" t="e">
        <f>(Z205-'ModelParams Lw'!U$10)/'ModelParams Lw'!U$11</f>
        <v>#DIV/0!</v>
      </c>
      <c r="AK205" s="24" t="e">
        <f>(AA205-'ModelParams Lw'!V$10)/'ModelParams Lw'!V$11</f>
        <v>#DIV/0!</v>
      </c>
      <c r="AL205" s="24" t="e">
        <f t="shared" si="100"/>
        <v>#DIV/0!</v>
      </c>
      <c r="AM205" s="24" t="e">
        <f>LOOKUP($G205,SilencerParams!$E$3:$E$98,SilencerParams!K$3:K$98)</f>
        <v>#DIV/0!</v>
      </c>
      <c r="AN205" s="24" t="e">
        <f>LOOKUP($G205,SilencerParams!$E$3:$E$98,SilencerParams!L$3:L$98)</f>
        <v>#DIV/0!</v>
      </c>
      <c r="AO205" s="24" t="e">
        <f>LOOKUP($G205,SilencerParams!$E$3:$E$98,SilencerParams!M$3:M$98)</f>
        <v>#DIV/0!</v>
      </c>
      <c r="AP205" s="24" t="e">
        <f>LOOKUP($G205,SilencerParams!$E$3:$E$98,SilencerParams!N$3:N$98)</f>
        <v>#DIV/0!</v>
      </c>
      <c r="AQ205" s="24" t="e">
        <f>LOOKUP($G205,SilencerParams!$E$3:$E$98,SilencerParams!O$3:O$98)</f>
        <v>#DIV/0!</v>
      </c>
      <c r="AR205" s="24" t="e">
        <f>LOOKUP($G205,SilencerParams!$E$3:$E$98,SilencerParams!P$3:P$98)</f>
        <v>#DIV/0!</v>
      </c>
      <c r="AS205" s="24" t="e">
        <f>LOOKUP($G205,SilencerParams!$E$3:$E$98,SilencerParams!Q$3:Q$98)</f>
        <v>#DIV/0!</v>
      </c>
      <c r="AT205" s="24" t="e">
        <f>LOOKUP($G205,SilencerParams!$E$3:$E$98,SilencerParams!R$3:R$98)</f>
        <v>#DIV/0!</v>
      </c>
      <c r="AU205" s="151" t="e">
        <f>LOOKUP($G205,SilencerParams!$E$3:$E$98,SilencerParams!S$3:S$98)</f>
        <v>#DIV/0!</v>
      </c>
      <c r="AV205" s="151" t="e">
        <f>LOOKUP($G205,SilencerParams!$E$3:$E$98,SilencerParams!T$3:T$98)</f>
        <v>#DIV/0!</v>
      </c>
      <c r="AW205" s="151" t="e">
        <f>LOOKUP($G205,SilencerParams!$E$3:$E$98,SilencerParams!U$3:U$98)</f>
        <v>#DIV/0!</v>
      </c>
      <c r="AX205" s="151" t="e">
        <f>LOOKUP($G205,SilencerParams!$E$3:$E$98,SilencerParams!V$3:V$98)</f>
        <v>#DIV/0!</v>
      </c>
      <c r="AY205" s="151" t="e">
        <f>LOOKUP($G205,SilencerParams!$E$3:$E$98,SilencerParams!W$3:W$98)</f>
        <v>#DIV/0!</v>
      </c>
      <c r="AZ205" s="151" t="e">
        <f>LOOKUP($G205,SilencerParams!$E$3:$E$98,SilencerParams!X$3:X$98)</f>
        <v>#DIV/0!</v>
      </c>
      <c r="BA205" s="151" t="e">
        <f>LOOKUP($G205,SilencerParams!$E$3:$E$98,SilencerParams!Y$3:Y$98)</f>
        <v>#DIV/0!</v>
      </c>
      <c r="BB205" s="151" t="e">
        <f>LOOKUP($G205,SilencerParams!$E$3:$E$98,SilencerParams!Z$3:Z$98)</f>
        <v>#DIV/0!</v>
      </c>
      <c r="BC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S$3:S$98)</f>
        <v>#DIV/0!</v>
      </c>
      <c r="BD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T$3:T$98)</f>
        <v>#DIV/0!</v>
      </c>
      <c r="BE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U$3:U$98)</f>
        <v>#DIV/0!</v>
      </c>
      <c r="BF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V$3:V$98)</f>
        <v>#DIV/0!</v>
      </c>
      <c r="BG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W$3:W$98)</f>
        <v>#DIV/0!</v>
      </c>
      <c r="BH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X$3:X$98)</f>
        <v>#DIV/0!</v>
      </c>
      <c r="BI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Y$3:Y$98)</f>
        <v>#DIV/0!</v>
      </c>
      <c r="BJ205" s="151" t="e">
        <f>LOOKUP(IF(MROUND($AL205,2)&lt;=$AL205,CONCATENATE($D205,IF($F205&gt;=1000,$F205,CONCATENATE(0,$F205)),CONCATENATE(0,MROUND($AL205,2)+2)),CONCATENATE($D205,IF($F205&gt;=1000,$F205,CONCATENATE(0,$F205)),CONCATENATE(0,MROUND($AL205,2)-2))),SilencerParams!$E$3:$E$98,SilencerParams!Z$3:Z$98)</f>
        <v>#DIV/0!</v>
      </c>
      <c r="BK205" s="151" t="e">
        <f>IF($AL205&lt;2,LOOKUP(CONCATENATE($D205,IF($E205&gt;=1000,$E205,CONCATENATE(0,$E205)),"02"),SilencerParams!$E$3:$E$98,SilencerParams!S$3:S$98)/(LOG10(2)-LOG10(0.0001))*(LOG10($AL205)-LOG10(0.0001)),(BC205-AU205)/(LOG10(IF(MROUND($AL205,2)&lt;=$AL205,MROUND($AL205,2)+2,MROUND($AL205,2)-2))-LOG10(MROUND($AL205,2)))*(LOG10($AL205)-LOG10(MROUND($AL205,2)))+AU205)</f>
        <v>#DIV/0!</v>
      </c>
      <c r="BL205" s="151" t="e">
        <f>IF($AL205&lt;2,LOOKUP(CONCATENATE($D205,IF($E205&gt;=1000,$E205,CONCATENATE(0,$E205)),"02"),SilencerParams!$E$3:$E$98,SilencerParams!T$3:T$98)/(LOG10(2)-LOG10(0.0001))*(LOG10($AL205)-LOG10(0.0001)),(BD205-AV205)/(LOG10(IF(MROUND($AL205,2)&lt;=$AL205,MROUND($AL205,2)+2,MROUND($AL205,2)-2))-LOG10(MROUND($AL205,2)))*(LOG10($AL205)-LOG10(MROUND($AL205,2)))+AV205)</f>
        <v>#DIV/0!</v>
      </c>
      <c r="BM205" s="151" t="e">
        <f>IF($AL205&lt;2,LOOKUP(CONCATENATE($D205,IF($E205&gt;=1000,$E205,CONCATENATE(0,$E205)),"02"),SilencerParams!$E$3:$E$98,SilencerParams!U$3:U$98)/(LOG10(2)-LOG10(0.0001))*(LOG10($AL205)-LOG10(0.0001)),(BE205-AW205)/(LOG10(IF(MROUND($AL205,2)&lt;=$AL205,MROUND($AL205,2)+2,MROUND($AL205,2)-2))-LOG10(MROUND($AL205,2)))*(LOG10($AL205)-LOG10(MROUND($AL205,2)))+AW205)</f>
        <v>#DIV/0!</v>
      </c>
      <c r="BN205" s="151" t="e">
        <f>IF($AL205&lt;2,LOOKUP(CONCATENATE($D205,IF($E205&gt;=1000,$E205,CONCATENATE(0,$E205)),"02"),SilencerParams!$E$3:$E$98,SilencerParams!V$3:V$98)/(LOG10(2)-LOG10(0.0001))*(LOG10($AL205)-LOG10(0.0001)),(BF205-AX205)/(LOG10(IF(MROUND($AL205,2)&lt;=$AL205,MROUND($AL205,2)+2,MROUND($AL205,2)-2))-LOG10(MROUND($AL205,2)))*(LOG10($AL205)-LOG10(MROUND($AL205,2)))+AX205)</f>
        <v>#DIV/0!</v>
      </c>
      <c r="BO205" s="151" t="e">
        <f>IF($AL205&lt;2,LOOKUP(CONCATENATE($D205,IF($E205&gt;=1000,$E205,CONCATENATE(0,$E205)),"02"),SilencerParams!$E$3:$E$98,SilencerParams!W$3:W$98)/(LOG10(2)-LOG10(0.0001))*(LOG10($AL205)-LOG10(0.0001)),(BG205-AY205)/(LOG10(IF(MROUND($AL205,2)&lt;=$AL205,MROUND($AL205,2)+2,MROUND($AL205,2)-2))-LOG10(MROUND($AL205,2)))*(LOG10($AL205)-LOG10(MROUND($AL205,2)))+AY205)</f>
        <v>#DIV/0!</v>
      </c>
      <c r="BP205" s="151" t="e">
        <f>IF($AL205&lt;2,LOOKUP(CONCATENATE($D205,IF($E205&gt;=1000,$E205,CONCATENATE(0,$E205)),"02"),SilencerParams!$E$3:$E$98,SilencerParams!X$3:X$98)/(LOG10(2)-LOG10(0.0001))*(LOG10($AL205)-LOG10(0.0001)),(BH205-AZ205)/(LOG10(IF(MROUND($AL205,2)&lt;=$AL205,MROUND($AL205,2)+2,MROUND($AL205,2)-2))-LOG10(MROUND($AL205,2)))*(LOG10($AL205)-LOG10(MROUND($AL205,2)))+AZ205)</f>
        <v>#DIV/0!</v>
      </c>
      <c r="BQ205" s="151" t="e">
        <f>IF($AL205&lt;2,LOOKUP(CONCATENATE($D205,IF($E205&gt;=1000,$E205,CONCATENATE(0,$E205)),"02"),SilencerParams!$E$3:$E$98,SilencerParams!Y$3:Y$98)/(LOG10(2)-LOG10(0.0001))*(LOG10($AL205)-LOG10(0.0001)),(BI205-BA205)/(LOG10(IF(MROUND($AL205,2)&lt;=$AL205,MROUND($AL205,2)+2,MROUND($AL205,2)-2))-LOG10(MROUND($AL205,2)))*(LOG10($AL205)-LOG10(MROUND($AL205,2)))+BA205)</f>
        <v>#DIV/0!</v>
      </c>
      <c r="BR205" s="151" t="e">
        <f>IF($AL205&lt;2,LOOKUP(CONCATENATE($D205,IF($E205&gt;=1000,$E205,CONCATENATE(0,$E205)),"02"),SilencerParams!$E$3:$E$98,SilencerParams!Z$3:Z$98)/(LOG10(2)-LOG10(0.0001))*(LOG10($AL205)-LOG10(0.0001)),(BJ205-BB205)/(LOG10(IF(MROUND($AL205,2)&lt;=$AL205,MROUND($AL205,2)+2,MROUND($AL205,2)-2))-LOG10(MROUND($AL205,2)))*(LOG10($AL205)-LOG10(MROUND($AL205,2)))+BB205)</f>
        <v>#DIV/0!</v>
      </c>
      <c r="BS205" s="24" t="e">
        <f t="shared" si="101"/>
        <v>#DIV/0!</v>
      </c>
      <c r="BT205" s="24" t="e">
        <f t="shared" si="102"/>
        <v>#DIV/0!</v>
      </c>
      <c r="BU205" s="24" t="e">
        <f t="shared" si="103"/>
        <v>#DIV/0!</v>
      </c>
      <c r="BV205" s="24" t="e">
        <f t="shared" si="104"/>
        <v>#DIV/0!</v>
      </c>
      <c r="BW205" s="24" t="e">
        <f t="shared" si="105"/>
        <v>#DIV/0!</v>
      </c>
      <c r="BX205" s="24" t="e">
        <f t="shared" si="106"/>
        <v>#DIV/0!</v>
      </c>
      <c r="BY205" s="24" t="e">
        <f t="shared" si="107"/>
        <v>#DIV/0!</v>
      </c>
      <c r="BZ205" s="24" t="e">
        <f t="shared" si="108"/>
        <v>#DIV/0!</v>
      </c>
      <c r="CA205" s="24" t="e">
        <f>10*LOG10(IF(BS205="",0,POWER(10,((BS205+'ModelParams Lw'!$O$4)/10))) +IF(BT205="",0,POWER(10,((BT205+'ModelParams Lw'!$P$4)/10))) +IF(BU205="",0,POWER(10,((BU205+'ModelParams Lw'!$Q$4)/10))) +IF(BV205="",0,POWER(10,((BV205+'ModelParams Lw'!$R$4)/10))) +IF(BW205="",0,POWER(10,((BW205+'ModelParams Lw'!$S$4)/10))) +IF(BX205="",0,POWER(10,((BX205+'ModelParams Lw'!$T$4)/10))) +IF(BY205="",0,POWER(10,((BY205+'ModelParams Lw'!$U$4)/10)))+IF(BZ205="",0,POWER(10,((BZ205+'ModelParams Lw'!$V$4)/10))))</f>
        <v>#DIV/0!</v>
      </c>
      <c r="CB205" s="24" t="e">
        <f t="shared" si="109"/>
        <v>#DIV/0!</v>
      </c>
      <c r="CC205" s="24" t="e">
        <f>(BS205-'ModelParams Lw'!O$10)/'ModelParams Lw'!O$11</f>
        <v>#DIV/0!</v>
      </c>
      <c r="CD205" s="24" t="e">
        <f>(BT205-'ModelParams Lw'!P$10)/'ModelParams Lw'!P$11</f>
        <v>#DIV/0!</v>
      </c>
      <c r="CE205" s="24" t="e">
        <f>(BU205-'ModelParams Lw'!Q$10)/'ModelParams Lw'!Q$11</f>
        <v>#DIV/0!</v>
      </c>
      <c r="CF205" s="24" t="e">
        <f>(BV205-'ModelParams Lw'!R$10)/'ModelParams Lw'!R$11</f>
        <v>#DIV/0!</v>
      </c>
      <c r="CG205" s="24" t="e">
        <f>(BW205-'ModelParams Lw'!S$10)/'ModelParams Lw'!S$11</f>
        <v>#DIV/0!</v>
      </c>
      <c r="CH205" s="24" t="e">
        <f>(BX205-'ModelParams Lw'!T$10)/'ModelParams Lw'!T$11</f>
        <v>#DIV/0!</v>
      </c>
      <c r="CI205" s="24" t="e">
        <f>(BY205-'ModelParams Lw'!U$10)/'ModelParams Lw'!U$11</f>
        <v>#DIV/0!</v>
      </c>
      <c r="CJ205" s="24" t="e">
        <f>(BZ205-'ModelParams Lw'!V$10)/'ModelParams Lw'!V$11</f>
        <v>#DIV/0!</v>
      </c>
      <c r="CK205" s="24">
        <f>IF(Calcul!$E210="SW",'ModelParams Lw'!C$18+'ModelParams Lw'!C$19*LOG(CK$3)+'ModelParams Lw'!C$20*(PI()/4*($D205/1000)^2),IF('ModelParams Lw'!C$21+'ModelParams Lw'!C$22*LOG(CK$3)+'ModelParams Lw'!C$23*(PI()/4*($D205/1000)^2)&lt;'ModelParams Lw'!C$18+'ModelParams Lw'!C$19*LOG(CK$3)+'ModelParams Lw'!C$20*(PI()/4*($D205/1000)^2),'ModelParams Lw'!C$18+'ModelParams Lw'!C$19*LOG(CK$3)+'ModelParams Lw'!C$20*(PI()/4*($D205/1000)^2),'ModelParams Lw'!C$21+'ModelParams Lw'!C$22*LOG(CK$3)+'ModelParams Lw'!C$23*(PI()/4*($D205/1000)^2)))</f>
        <v>31.246735224896717</v>
      </c>
      <c r="CL205" s="24">
        <f>IF(Calcul!$E210="SW",'ModelParams Lw'!D$18+'ModelParams Lw'!D$19*LOG(CL$3)+'ModelParams Lw'!D$20*(PI()/4*($D205/1000)^2),IF('ModelParams Lw'!D$21+'ModelParams Lw'!D$22*LOG(CL$3)+'ModelParams Lw'!D$23*(PI()/4*($D205/1000)^2)&lt;'ModelParams Lw'!D$18+'ModelParams Lw'!D$19*LOG(CL$3)+'ModelParams Lw'!D$20*(PI()/4*($D205/1000)^2),'ModelParams Lw'!D$18+'ModelParams Lw'!D$19*LOG(CL$3)+'ModelParams Lw'!D$20*(PI()/4*($D205/1000)^2),'ModelParams Lw'!D$21+'ModelParams Lw'!D$22*LOG(CL$3)+'ModelParams Lw'!D$23*(PI()/4*($D205/1000)^2)))</f>
        <v>39.203910379364636</v>
      </c>
      <c r="CM205" s="24">
        <f>IF(Calcul!$E210="SW",'ModelParams Lw'!E$18+'ModelParams Lw'!E$19*LOG(CM$3)+'ModelParams Lw'!E$20*(PI()/4*($D205/1000)^2),IF('ModelParams Lw'!E$21+'ModelParams Lw'!E$22*LOG(CM$3)+'ModelParams Lw'!E$23*(PI()/4*($D205/1000)^2)&lt;'ModelParams Lw'!E$18+'ModelParams Lw'!E$19*LOG(CM$3)+'ModelParams Lw'!E$20*(PI()/4*($D205/1000)^2),'ModelParams Lw'!E$18+'ModelParams Lw'!E$19*LOG(CM$3)+'ModelParams Lw'!E$20*(PI()/4*($D205/1000)^2),'ModelParams Lw'!E$21+'ModelParams Lw'!E$22*LOG(CM$3)+'ModelParams Lw'!E$23*(PI()/4*($D205/1000)^2)))</f>
        <v>38.761096154158118</v>
      </c>
      <c r="CN205" s="24">
        <f>IF(Calcul!$E210="SW",'ModelParams Lw'!F$18+'ModelParams Lw'!F$19*LOG(CN$3)+'ModelParams Lw'!F$20*(PI()/4*($D205/1000)^2),IF('ModelParams Lw'!F$21+'ModelParams Lw'!F$22*LOG(CN$3)+'ModelParams Lw'!F$23*(PI()/4*($D205/1000)^2)&lt;'ModelParams Lw'!F$18+'ModelParams Lw'!F$19*LOG(CN$3)+'ModelParams Lw'!F$20*(PI()/4*($D205/1000)^2),'ModelParams Lw'!F$18+'ModelParams Lw'!F$19*LOG(CN$3)+'ModelParams Lw'!F$20*(PI()/4*($D205/1000)^2),'ModelParams Lw'!F$21+'ModelParams Lw'!F$22*LOG(CN$3)+'ModelParams Lw'!F$23*(PI()/4*($D205/1000)^2)))</f>
        <v>42.457901012674256</v>
      </c>
      <c r="CO205" s="24">
        <f>IF(Calcul!$E210="SW",'ModelParams Lw'!G$18+'ModelParams Lw'!G$19*LOG(CO$3)+'ModelParams Lw'!G$20*(PI()/4*($D205/1000)^2),IF('ModelParams Lw'!G$21+'ModelParams Lw'!G$22*LOG(CO$3)+'ModelParams Lw'!G$23*(PI()/4*($D205/1000)^2)&lt;'ModelParams Lw'!G$18+'ModelParams Lw'!G$19*LOG(CO$3)+'ModelParams Lw'!G$20*(PI()/4*($D205/1000)^2),'ModelParams Lw'!G$18+'ModelParams Lw'!G$19*LOG(CO$3)+'ModelParams Lw'!G$20*(PI()/4*($D205/1000)^2),'ModelParams Lw'!G$21+'ModelParams Lw'!G$22*LOG(CO$3)+'ModelParams Lw'!G$23*(PI()/4*($D205/1000)^2)))</f>
        <v>39.983812335865188</v>
      </c>
      <c r="CP205" s="24">
        <f>IF(Calcul!$E210="SW",'ModelParams Lw'!H$18+'ModelParams Lw'!H$19*LOG(CP$3)+'ModelParams Lw'!H$20*(PI()/4*($D205/1000)^2),IF('ModelParams Lw'!H$21+'ModelParams Lw'!H$22*LOG(CP$3)+'ModelParams Lw'!H$23*(PI()/4*($D205/1000)^2)&lt;'ModelParams Lw'!H$18+'ModelParams Lw'!H$19*LOG(CP$3)+'ModelParams Lw'!H$20*(PI()/4*($D205/1000)^2),'ModelParams Lw'!H$18+'ModelParams Lw'!H$19*LOG(CP$3)+'ModelParams Lw'!H$20*(PI()/4*($D205/1000)^2),'ModelParams Lw'!H$21+'ModelParams Lw'!H$22*LOG(CP$3)+'ModelParams Lw'!H$23*(PI()/4*($D205/1000)^2)))</f>
        <v>40.306137042572608</v>
      </c>
      <c r="CQ205" s="24">
        <f>IF(Calcul!$E210="SW",'ModelParams Lw'!I$18+'ModelParams Lw'!I$19*LOG(CQ$3)+'ModelParams Lw'!I$20*(PI()/4*($D205/1000)^2),IF('ModelParams Lw'!I$21+'ModelParams Lw'!I$22*LOG(CQ$3)+'ModelParams Lw'!I$23*(PI()/4*($D205/1000)^2)&lt;'ModelParams Lw'!I$18+'ModelParams Lw'!I$19*LOG(CQ$3)+'ModelParams Lw'!I$20*(PI()/4*($D205/1000)^2),'ModelParams Lw'!I$18+'ModelParams Lw'!I$19*LOG(CQ$3)+'ModelParams Lw'!I$20*(PI()/4*($D205/1000)^2),'ModelParams Lw'!I$21+'ModelParams Lw'!I$22*LOG(CQ$3)+'ModelParams Lw'!I$23*(PI()/4*($D205/1000)^2)))</f>
        <v>35.604370798776131</v>
      </c>
      <c r="CR205" s="24">
        <f>IF(Calcul!$E210="SW",'ModelParams Lw'!J$18+'ModelParams Lw'!J$19*LOG(CR$3)+'ModelParams Lw'!J$20*(PI()/4*($D205/1000)^2),IF('ModelParams Lw'!J$21+'ModelParams Lw'!J$22*LOG(CR$3)+'ModelParams Lw'!J$23*(PI()/4*($D205/1000)^2)&lt;'ModelParams Lw'!J$18+'ModelParams Lw'!J$19*LOG(CR$3)+'ModelParams Lw'!J$20*(PI()/4*($D205/1000)^2),'ModelParams Lw'!J$18+'ModelParams Lw'!J$19*LOG(CR$3)+'ModelParams Lw'!J$20*(PI()/4*($D205/1000)^2),'ModelParams Lw'!J$21+'ModelParams Lw'!J$22*LOG(CR$3)+'ModelParams Lw'!J$23*(PI()/4*($D205/1000)^2)))</f>
        <v>26.405199060578074</v>
      </c>
      <c r="CS205" s="24" t="e">
        <f t="shared" si="86"/>
        <v>#DIV/0!</v>
      </c>
      <c r="CT205" s="24" t="e">
        <f t="shared" si="87"/>
        <v>#DIV/0!</v>
      </c>
      <c r="CU205" s="24" t="e">
        <f t="shared" si="88"/>
        <v>#DIV/0!</v>
      </c>
      <c r="CV205" s="24" t="e">
        <f t="shared" si="89"/>
        <v>#DIV/0!</v>
      </c>
      <c r="CW205" s="24" t="e">
        <f t="shared" si="90"/>
        <v>#DIV/0!</v>
      </c>
      <c r="CX205" s="24" t="e">
        <f t="shared" si="91"/>
        <v>#DIV/0!</v>
      </c>
      <c r="CY205" s="24" t="e">
        <f t="shared" si="92"/>
        <v>#DIV/0!</v>
      </c>
      <c r="CZ205" s="24" t="e">
        <f t="shared" si="93"/>
        <v>#DIV/0!</v>
      </c>
      <c r="DA205" s="24" t="e">
        <f>10*LOG10(IF(CS205="",0,POWER(10,((CS205+'ModelParams Lw'!$O$4)/10))) +IF(CT205="",0,POWER(10,((CT205+'ModelParams Lw'!$P$4)/10))) +IF(CU205="",0,POWER(10,((CU205+'ModelParams Lw'!$Q$4)/10))) +IF(CV205="",0,POWER(10,((CV205+'ModelParams Lw'!$R$4)/10))) +IF(CW205="",0,POWER(10,((CW205+'ModelParams Lw'!$S$4)/10))) +IF(CX205="",0,POWER(10,((CX205+'ModelParams Lw'!$T$4)/10))) +IF(CY205="",0,POWER(10,((CY205+'ModelParams Lw'!$U$4)/10)))+IF(CZ205="",0,POWER(10,((CZ205+'ModelParams Lw'!$V$4)/10))))</f>
        <v>#DIV/0!</v>
      </c>
      <c r="DB205" s="24" t="e">
        <f t="shared" si="110"/>
        <v>#DIV/0!</v>
      </c>
      <c r="DC205" s="24" t="e">
        <f>(CS205-'ModelParams Lw'!$O$10)/'ModelParams Lw'!$O$11</f>
        <v>#DIV/0!</v>
      </c>
      <c r="DD205" s="24" t="e">
        <f>(CT205-'ModelParams Lw'!$P$10)/'ModelParams Lw'!$P$11</f>
        <v>#DIV/0!</v>
      </c>
      <c r="DE205" s="24" t="e">
        <f>(CU205-'ModelParams Lw'!$Q$10)/'ModelParams Lw'!$Q$11</f>
        <v>#DIV/0!</v>
      </c>
      <c r="DF205" s="24" t="e">
        <f>(CV205-'ModelParams Lw'!$R$10)/'ModelParams Lw'!$R$11</f>
        <v>#DIV/0!</v>
      </c>
      <c r="DG205" s="24" t="e">
        <f>(CW205-'ModelParams Lw'!$S$10)/'ModelParams Lw'!$S$11</f>
        <v>#DIV/0!</v>
      </c>
      <c r="DH205" s="24" t="e">
        <f>(CX205-'ModelParams Lw'!$T$10)/'ModelParams Lw'!$T$11</f>
        <v>#DIV/0!</v>
      </c>
      <c r="DI205" s="24" t="e">
        <f>(CY205-'ModelParams Lw'!$U$10)/'ModelParams Lw'!$U$11</f>
        <v>#DIV/0!</v>
      </c>
      <c r="DJ205" s="24" t="e">
        <f>(CZ205-'ModelParams Lw'!$V$10)/'ModelParams Lw'!$V$11</f>
        <v>#DIV/0!</v>
      </c>
    </row>
    <row r="206" spans="1:114">
      <c r="A206" s="12">
        <f>Calcul!B208</f>
        <v>0</v>
      </c>
      <c r="B206" s="12">
        <f t="shared" si="94"/>
        <v>0</v>
      </c>
      <c r="C206" s="12">
        <f>Calcul!C208</f>
        <v>0</v>
      </c>
      <c r="D206" s="12">
        <f>Calcul!D211</f>
        <v>0</v>
      </c>
      <c r="E206" s="12">
        <f t="shared" si="95"/>
        <v>400</v>
      </c>
      <c r="F206" s="12">
        <f t="shared" si="96"/>
        <v>900</v>
      </c>
      <c r="G206" s="12" t="e">
        <f t="shared" si="97"/>
        <v>#DIV/0!</v>
      </c>
      <c r="H206" s="24" t="e">
        <f t="shared" si="98"/>
        <v>#DIV/0!</v>
      </c>
      <c r="I206" s="24">
        <f>'ModelParams Lw'!$B$6*EXP('ModelParams Lw'!$C$6*D206)</f>
        <v>-0.98585217513044054</v>
      </c>
      <c r="J206" s="24">
        <f>'ModelParams Lw'!$B$7*D206^2+'ModelParams Lw'!$C$7*D206+'ModelParams Lw'!$D$7</f>
        <v>-7.1</v>
      </c>
      <c r="K206" s="24">
        <f>'ModelParams Lw'!$B$8*D206^2+'ModelParams Lw'!$C$8*D206+'ModelParams Lw'!$D$8</f>
        <v>46.485999999999997</v>
      </c>
      <c r="L206" s="21" t="e">
        <f t="shared" si="83"/>
        <v>#DIV/0!</v>
      </c>
      <c r="M206" s="21" t="e">
        <f t="shared" si="85"/>
        <v>#DIV/0!</v>
      </c>
      <c r="N206" s="21" t="e">
        <f t="shared" si="85"/>
        <v>#DIV/0!</v>
      </c>
      <c r="O206" s="21" t="e">
        <f t="shared" si="85"/>
        <v>#DIV/0!</v>
      </c>
      <c r="P206" s="21" t="e">
        <f t="shared" si="85"/>
        <v>#DIV/0!</v>
      </c>
      <c r="Q206" s="21" t="e">
        <f t="shared" si="85"/>
        <v>#DIV/0!</v>
      </c>
      <c r="R206" s="21" t="e">
        <f t="shared" si="85"/>
        <v>#DIV/0!</v>
      </c>
      <c r="S206" s="21" t="e">
        <f t="shared" si="85"/>
        <v>#DIV/0!</v>
      </c>
      <c r="T206" s="24" t="e">
        <f>'ModelParams Lw'!$B$3+'ModelParams Lw'!$B$4*LOG10($B206/3600/(PI()/4*($D206/1000)^2))+'ModelParams Lw'!$B$5*LOG10(2*$H206/(1.2*($B206/3600/(PI()/4*($D206/1000)^2))^2))+10*LOG10($D206/1000)+L206</f>
        <v>#DIV/0!</v>
      </c>
      <c r="U206" s="24" t="e">
        <f>'ModelParams Lw'!$B$3+'ModelParams Lw'!$B$4*LOG10($B206/3600/(PI()/4*($D206/1000)^2))+'ModelParams Lw'!$B$5*LOG10(2*$H206/(1.2*($B206/3600/(PI()/4*($D206/1000)^2))^2))+10*LOG10($D206/1000)+M206</f>
        <v>#DIV/0!</v>
      </c>
      <c r="V206" s="24" t="e">
        <f>'ModelParams Lw'!$B$3+'ModelParams Lw'!$B$4*LOG10($B206/3600/(PI()/4*($D206/1000)^2))+'ModelParams Lw'!$B$5*LOG10(2*$H206/(1.2*($B206/3600/(PI()/4*($D206/1000)^2))^2))+10*LOG10($D206/1000)+N206</f>
        <v>#DIV/0!</v>
      </c>
      <c r="W206" s="24" t="e">
        <f>'ModelParams Lw'!$B$3+'ModelParams Lw'!$B$4*LOG10($B206/3600/(PI()/4*($D206/1000)^2))+'ModelParams Lw'!$B$5*LOG10(2*$H206/(1.2*($B206/3600/(PI()/4*($D206/1000)^2))^2))+10*LOG10($D206/1000)+O206</f>
        <v>#DIV/0!</v>
      </c>
      <c r="X206" s="24" t="e">
        <f>'ModelParams Lw'!$B$3+'ModelParams Lw'!$B$4*LOG10($B206/3600/(PI()/4*($D206/1000)^2))+'ModelParams Lw'!$B$5*LOG10(2*$H206/(1.2*($B206/3600/(PI()/4*($D206/1000)^2))^2))+10*LOG10($D206/1000)+P206</f>
        <v>#DIV/0!</v>
      </c>
      <c r="Y206" s="24" t="e">
        <f>'ModelParams Lw'!$B$3+'ModelParams Lw'!$B$4*LOG10($B206/3600/(PI()/4*($D206/1000)^2))+'ModelParams Lw'!$B$5*LOG10(2*$H206/(1.2*($B206/3600/(PI()/4*($D206/1000)^2))^2))+10*LOG10($D206/1000)+Q206</f>
        <v>#DIV/0!</v>
      </c>
      <c r="Z206" s="24" t="e">
        <f>'ModelParams Lw'!$B$3+'ModelParams Lw'!$B$4*LOG10($B206/3600/(PI()/4*($D206/1000)^2))+'ModelParams Lw'!$B$5*LOG10(2*$H206/(1.2*($B206/3600/(PI()/4*($D206/1000)^2))^2))+10*LOG10($D206/1000)+R206</f>
        <v>#DIV/0!</v>
      </c>
      <c r="AA206" s="24" t="e">
        <f>'ModelParams Lw'!$B$3+'ModelParams Lw'!$B$4*LOG10($B206/3600/(PI()/4*($D206/1000)^2))+'ModelParams Lw'!$B$5*LOG10(2*$H206/(1.2*($B206/3600/(PI()/4*($D206/1000)^2))^2))+10*LOG10($D206/1000)+S206</f>
        <v>#DIV/0!</v>
      </c>
      <c r="AB206" s="24" t="e">
        <f>10*LOG10(IF(T206="",0,POWER(10,((T206+'ModelParams Lw'!$O$4)/10))) +IF(U206="",0,POWER(10,((U206+'ModelParams Lw'!$P$4)/10))) +IF(V206="",0,POWER(10,((V206+'ModelParams Lw'!$Q$4)/10))) +IF(W206="",0,POWER(10,((W206+'ModelParams Lw'!$R$4)/10))) +IF(X206="",0,POWER(10,((X206+'ModelParams Lw'!$S$4)/10))) +IF(Y206="",0,POWER(10,((Y206+'ModelParams Lw'!$T$4)/10))) +IF(Z206="",0,POWER(10,((Z206+'ModelParams Lw'!$U$4)/10)))+IF(AA206="",0,POWER(10,((AA206+'ModelParams Lw'!$V$4)/10))))</f>
        <v>#DIV/0!</v>
      </c>
      <c r="AC206" s="24" t="e">
        <f t="shared" si="99"/>
        <v>#DIV/0!</v>
      </c>
      <c r="AD206" s="24" t="e">
        <f>(T206-'ModelParams Lw'!O$10)/'ModelParams Lw'!O$11</f>
        <v>#DIV/0!</v>
      </c>
      <c r="AE206" s="24" t="e">
        <f>(U206-'ModelParams Lw'!P$10)/'ModelParams Lw'!P$11</f>
        <v>#DIV/0!</v>
      </c>
      <c r="AF206" s="24" t="e">
        <f>(V206-'ModelParams Lw'!Q$10)/'ModelParams Lw'!Q$11</f>
        <v>#DIV/0!</v>
      </c>
      <c r="AG206" s="24" t="e">
        <f>(W206-'ModelParams Lw'!R$10)/'ModelParams Lw'!R$11</f>
        <v>#DIV/0!</v>
      </c>
      <c r="AH206" s="24" t="e">
        <f>(X206-'ModelParams Lw'!S$10)/'ModelParams Lw'!S$11</f>
        <v>#DIV/0!</v>
      </c>
      <c r="AI206" s="24" t="e">
        <f>(Y206-'ModelParams Lw'!T$10)/'ModelParams Lw'!T$11</f>
        <v>#DIV/0!</v>
      </c>
      <c r="AJ206" s="24" t="e">
        <f>(Z206-'ModelParams Lw'!U$10)/'ModelParams Lw'!U$11</f>
        <v>#DIV/0!</v>
      </c>
      <c r="AK206" s="24" t="e">
        <f>(AA206-'ModelParams Lw'!V$10)/'ModelParams Lw'!V$11</f>
        <v>#DIV/0!</v>
      </c>
      <c r="AL206" s="24" t="e">
        <f t="shared" si="100"/>
        <v>#DIV/0!</v>
      </c>
      <c r="AM206" s="24" t="e">
        <f>LOOKUP($G206,SilencerParams!$E$3:$E$98,SilencerParams!K$3:K$98)</f>
        <v>#DIV/0!</v>
      </c>
      <c r="AN206" s="24" t="e">
        <f>LOOKUP($G206,SilencerParams!$E$3:$E$98,SilencerParams!L$3:L$98)</f>
        <v>#DIV/0!</v>
      </c>
      <c r="AO206" s="24" t="e">
        <f>LOOKUP($G206,SilencerParams!$E$3:$E$98,SilencerParams!M$3:M$98)</f>
        <v>#DIV/0!</v>
      </c>
      <c r="AP206" s="24" t="e">
        <f>LOOKUP($G206,SilencerParams!$E$3:$E$98,SilencerParams!N$3:N$98)</f>
        <v>#DIV/0!</v>
      </c>
      <c r="AQ206" s="24" t="e">
        <f>LOOKUP($G206,SilencerParams!$E$3:$E$98,SilencerParams!O$3:O$98)</f>
        <v>#DIV/0!</v>
      </c>
      <c r="AR206" s="24" t="e">
        <f>LOOKUP($G206,SilencerParams!$E$3:$E$98,SilencerParams!P$3:P$98)</f>
        <v>#DIV/0!</v>
      </c>
      <c r="AS206" s="24" t="e">
        <f>LOOKUP($G206,SilencerParams!$E$3:$E$98,SilencerParams!Q$3:Q$98)</f>
        <v>#DIV/0!</v>
      </c>
      <c r="AT206" s="24" t="e">
        <f>LOOKUP($G206,SilencerParams!$E$3:$E$98,SilencerParams!R$3:R$98)</f>
        <v>#DIV/0!</v>
      </c>
      <c r="AU206" s="151" t="e">
        <f>LOOKUP($G206,SilencerParams!$E$3:$E$98,SilencerParams!S$3:S$98)</f>
        <v>#DIV/0!</v>
      </c>
      <c r="AV206" s="151" t="e">
        <f>LOOKUP($G206,SilencerParams!$E$3:$E$98,SilencerParams!T$3:T$98)</f>
        <v>#DIV/0!</v>
      </c>
      <c r="AW206" s="151" t="e">
        <f>LOOKUP($G206,SilencerParams!$E$3:$E$98,SilencerParams!U$3:U$98)</f>
        <v>#DIV/0!</v>
      </c>
      <c r="AX206" s="151" t="e">
        <f>LOOKUP($G206,SilencerParams!$E$3:$E$98,SilencerParams!V$3:V$98)</f>
        <v>#DIV/0!</v>
      </c>
      <c r="AY206" s="151" t="e">
        <f>LOOKUP($G206,SilencerParams!$E$3:$E$98,SilencerParams!W$3:W$98)</f>
        <v>#DIV/0!</v>
      </c>
      <c r="AZ206" s="151" t="e">
        <f>LOOKUP($G206,SilencerParams!$E$3:$E$98,SilencerParams!X$3:X$98)</f>
        <v>#DIV/0!</v>
      </c>
      <c r="BA206" s="151" t="e">
        <f>LOOKUP($G206,SilencerParams!$E$3:$E$98,SilencerParams!Y$3:Y$98)</f>
        <v>#DIV/0!</v>
      </c>
      <c r="BB206" s="151" t="e">
        <f>LOOKUP($G206,SilencerParams!$E$3:$E$98,SilencerParams!Z$3:Z$98)</f>
        <v>#DIV/0!</v>
      </c>
      <c r="BC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S$3:S$98)</f>
        <v>#DIV/0!</v>
      </c>
      <c r="BD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T$3:T$98)</f>
        <v>#DIV/0!</v>
      </c>
      <c r="BE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U$3:U$98)</f>
        <v>#DIV/0!</v>
      </c>
      <c r="BF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V$3:V$98)</f>
        <v>#DIV/0!</v>
      </c>
      <c r="BG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W$3:W$98)</f>
        <v>#DIV/0!</v>
      </c>
      <c r="BH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X$3:X$98)</f>
        <v>#DIV/0!</v>
      </c>
      <c r="BI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Y$3:Y$98)</f>
        <v>#DIV/0!</v>
      </c>
      <c r="BJ206" s="151" t="e">
        <f>LOOKUP(IF(MROUND($AL206,2)&lt;=$AL206,CONCATENATE($D206,IF($F206&gt;=1000,$F206,CONCATENATE(0,$F206)),CONCATENATE(0,MROUND($AL206,2)+2)),CONCATENATE($D206,IF($F206&gt;=1000,$F206,CONCATENATE(0,$F206)),CONCATENATE(0,MROUND($AL206,2)-2))),SilencerParams!$E$3:$E$98,SilencerParams!Z$3:Z$98)</f>
        <v>#DIV/0!</v>
      </c>
      <c r="BK206" s="151" t="e">
        <f>IF($AL206&lt;2,LOOKUP(CONCATENATE($D206,IF($E206&gt;=1000,$E206,CONCATENATE(0,$E206)),"02"),SilencerParams!$E$3:$E$98,SilencerParams!S$3:S$98)/(LOG10(2)-LOG10(0.0001))*(LOG10($AL206)-LOG10(0.0001)),(BC206-AU206)/(LOG10(IF(MROUND($AL206,2)&lt;=$AL206,MROUND($AL206,2)+2,MROUND($AL206,2)-2))-LOG10(MROUND($AL206,2)))*(LOG10($AL206)-LOG10(MROUND($AL206,2)))+AU206)</f>
        <v>#DIV/0!</v>
      </c>
      <c r="BL206" s="151" t="e">
        <f>IF($AL206&lt;2,LOOKUP(CONCATENATE($D206,IF($E206&gt;=1000,$E206,CONCATENATE(0,$E206)),"02"),SilencerParams!$E$3:$E$98,SilencerParams!T$3:T$98)/(LOG10(2)-LOG10(0.0001))*(LOG10($AL206)-LOG10(0.0001)),(BD206-AV206)/(LOG10(IF(MROUND($AL206,2)&lt;=$AL206,MROUND($AL206,2)+2,MROUND($AL206,2)-2))-LOG10(MROUND($AL206,2)))*(LOG10($AL206)-LOG10(MROUND($AL206,2)))+AV206)</f>
        <v>#DIV/0!</v>
      </c>
      <c r="BM206" s="151" t="e">
        <f>IF($AL206&lt;2,LOOKUP(CONCATENATE($D206,IF($E206&gt;=1000,$E206,CONCATENATE(0,$E206)),"02"),SilencerParams!$E$3:$E$98,SilencerParams!U$3:U$98)/(LOG10(2)-LOG10(0.0001))*(LOG10($AL206)-LOG10(0.0001)),(BE206-AW206)/(LOG10(IF(MROUND($AL206,2)&lt;=$AL206,MROUND($AL206,2)+2,MROUND($AL206,2)-2))-LOG10(MROUND($AL206,2)))*(LOG10($AL206)-LOG10(MROUND($AL206,2)))+AW206)</f>
        <v>#DIV/0!</v>
      </c>
      <c r="BN206" s="151" t="e">
        <f>IF($AL206&lt;2,LOOKUP(CONCATENATE($D206,IF($E206&gt;=1000,$E206,CONCATENATE(0,$E206)),"02"),SilencerParams!$E$3:$E$98,SilencerParams!V$3:V$98)/(LOG10(2)-LOG10(0.0001))*(LOG10($AL206)-LOG10(0.0001)),(BF206-AX206)/(LOG10(IF(MROUND($AL206,2)&lt;=$AL206,MROUND($AL206,2)+2,MROUND($AL206,2)-2))-LOG10(MROUND($AL206,2)))*(LOG10($AL206)-LOG10(MROUND($AL206,2)))+AX206)</f>
        <v>#DIV/0!</v>
      </c>
      <c r="BO206" s="151" t="e">
        <f>IF($AL206&lt;2,LOOKUP(CONCATENATE($D206,IF($E206&gt;=1000,$E206,CONCATENATE(0,$E206)),"02"),SilencerParams!$E$3:$E$98,SilencerParams!W$3:W$98)/(LOG10(2)-LOG10(0.0001))*(LOG10($AL206)-LOG10(0.0001)),(BG206-AY206)/(LOG10(IF(MROUND($AL206,2)&lt;=$AL206,MROUND($AL206,2)+2,MROUND($AL206,2)-2))-LOG10(MROUND($AL206,2)))*(LOG10($AL206)-LOG10(MROUND($AL206,2)))+AY206)</f>
        <v>#DIV/0!</v>
      </c>
      <c r="BP206" s="151" t="e">
        <f>IF($AL206&lt;2,LOOKUP(CONCATENATE($D206,IF($E206&gt;=1000,$E206,CONCATENATE(0,$E206)),"02"),SilencerParams!$E$3:$E$98,SilencerParams!X$3:X$98)/(LOG10(2)-LOG10(0.0001))*(LOG10($AL206)-LOG10(0.0001)),(BH206-AZ206)/(LOG10(IF(MROUND($AL206,2)&lt;=$AL206,MROUND($AL206,2)+2,MROUND($AL206,2)-2))-LOG10(MROUND($AL206,2)))*(LOG10($AL206)-LOG10(MROUND($AL206,2)))+AZ206)</f>
        <v>#DIV/0!</v>
      </c>
      <c r="BQ206" s="151" t="e">
        <f>IF($AL206&lt;2,LOOKUP(CONCATENATE($D206,IF($E206&gt;=1000,$E206,CONCATENATE(0,$E206)),"02"),SilencerParams!$E$3:$E$98,SilencerParams!Y$3:Y$98)/(LOG10(2)-LOG10(0.0001))*(LOG10($AL206)-LOG10(0.0001)),(BI206-BA206)/(LOG10(IF(MROUND($AL206,2)&lt;=$AL206,MROUND($AL206,2)+2,MROUND($AL206,2)-2))-LOG10(MROUND($AL206,2)))*(LOG10($AL206)-LOG10(MROUND($AL206,2)))+BA206)</f>
        <v>#DIV/0!</v>
      </c>
      <c r="BR206" s="151" t="e">
        <f>IF($AL206&lt;2,LOOKUP(CONCATENATE($D206,IF($E206&gt;=1000,$E206,CONCATENATE(0,$E206)),"02"),SilencerParams!$E$3:$E$98,SilencerParams!Z$3:Z$98)/(LOG10(2)-LOG10(0.0001))*(LOG10($AL206)-LOG10(0.0001)),(BJ206-BB206)/(LOG10(IF(MROUND($AL206,2)&lt;=$AL206,MROUND($AL206,2)+2,MROUND($AL206,2)-2))-LOG10(MROUND($AL206,2)))*(LOG10($AL206)-LOG10(MROUND($AL206,2)))+BB206)</f>
        <v>#DIV/0!</v>
      </c>
      <c r="BS206" s="24" t="e">
        <f t="shared" si="101"/>
        <v>#DIV/0!</v>
      </c>
      <c r="BT206" s="24" t="e">
        <f t="shared" si="102"/>
        <v>#DIV/0!</v>
      </c>
      <c r="BU206" s="24" t="e">
        <f t="shared" si="103"/>
        <v>#DIV/0!</v>
      </c>
      <c r="BV206" s="24" t="e">
        <f t="shared" si="104"/>
        <v>#DIV/0!</v>
      </c>
      <c r="BW206" s="24" t="e">
        <f t="shared" si="105"/>
        <v>#DIV/0!</v>
      </c>
      <c r="BX206" s="24" t="e">
        <f t="shared" si="106"/>
        <v>#DIV/0!</v>
      </c>
      <c r="BY206" s="24" t="e">
        <f t="shared" si="107"/>
        <v>#DIV/0!</v>
      </c>
      <c r="BZ206" s="24" t="e">
        <f t="shared" si="108"/>
        <v>#DIV/0!</v>
      </c>
      <c r="CA206" s="24" t="e">
        <f>10*LOG10(IF(BS206="",0,POWER(10,((BS206+'ModelParams Lw'!$O$4)/10))) +IF(BT206="",0,POWER(10,((BT206+'ModelParams Lw'!$P$4)/10))) +IF(BU206="",0,POWER(10,((BU206+'ModelParams Lw'!$Q$4)/10))) +IF(BV206="",0,POWER(10,((BV206+'ModelParams Lw'!$R$4)/10))) +IF(BW206="",0,POWER(10,((BW206+'ModelParams Lw'!$S$4)/10))) +IF(BX206="",0,POWER(10,((BX206+'ModelParams Lw'!$T$4)/10))) +IF(BY206="",0,POWER(10,((BY206+'ModelParams Lw'!$U$4)/10)))+IF(BZ206="",0,POWER(10,((BZ206+'ModelParams Lw'!$V$4)/10))))</f>
        <v>#DIV/0!</v>
      </c>
      <c r="CB206" s="24" t="e">
        <f t="shared" si="109"/>
        <v>#DIV/0!</v>
      </c>
      <c r="CC206" s="24" t="e">
        <f>(BS206-'ModelParams Lw'!O$10)/'ModelParams Lw'!O$11</f>
        <v>#DIV/0!</v>
      </c>
      <c r="CD206" s="24" t="e">
        <f>(BT206-'ModelParams Lw'!P$10)/'ModelParams Lw'!P$11</f>
        <v>#DIV/0!</v>
      </c>
      <c r="CE206" s="24" t="e">
        <f>(BU206-'ModelParams Lw'!Q$10)/'ModelParams Lw'!Q$11</f>
        <v>#DIV/0!</v>
      </c>
      <c r="CF206" s="24" t="e">
        <f>(BV206-'ModelParams Lw'!R$10)/'ModelParams Lw'!R$11</f>
        <v>#DIV/0!</v>
      </c>
      <c r="CG206" s="24" t="e">
        <f>(BW206-'ModelParams Lw'!S$10)/'ModelParams Lw'!S$11</f>
        <v>#DIV/0!</v>
      </c>
      <c r="CH206" s="24" t="e">
        <f>(BX206-'ModelParams Lw'!T$10)/'ModelParams Lw'!T$11</f>
        <v>#DIV/0!</v>
      </c>
      <c r="CI206" s="24" t="e">
        <f>(BY206-'ModelParams Lw'!U$10)/'ModelParams Lw'!U$11</f>
        <v>#DIV/0!</v>
      </c>
      <c r="CJ206" s="24" t="e">
        <f>(BZ206-'ModelParams Lw'!V$10)/'ModelParams Lw'!V$11</f>
        <v>#DIV/0!</v>
      </c>
      <c r="CK206" s="24">
        <f>IF(Calcul!$E211="SW",'ModelParams Lw'!C$18+'ModelParams Lw'!C$19*LOG(CK$3)+'ModelParams Lw'!C$20*(PI()/4*($D206/1000)^2),IF('ModelParams Lw'!C$21+'ModelParams Lw'!C$22*LOG(CK$3)+'ModelParams Lw'!C$23*(PI()/4*($D206/1000)^2)&lt;'ModelParams Lw'!C$18+'ModelParams Lw'!C$19*LOG(CK$3)+'ModelParams Lw'!C$20*(PI()/4*($D206/1000)^2),'ModelParams Lw'!C$18+'ModelParams Lw'!C$19*LOG(CK$3)+'ModelParams Lw'!C$20*(PI()/4*($D206/1000)^2),'ModelParams Lw'!C$21+'ModelParams Lw'!C$22*LOG(CK$3)+'ModelParams Lw'!C$23*(PI()/4*($D206/1000)^2)))</f>
        <v>31.246735224896717</v>
      </c>
      <c r="CL206" s="24">
        <f>IF(Calcul!$E211="SW",'ModelParams Lw'!D$18+'ModelParams Lw'!D$19*LOG(CL$3)+'ModelParams Lw'!D$20*(PI()/4*($D206/1000)^2),IF('ModelParams Lw'!D$21+'ModelParams Lw'!D$22*LOG(CL$3)+'ModelParams Lw'!D$23*(PI()/4*($D206/1000)^2)&lt;'ModelParams Lw'!D$18+'ModelParams Lw'!D$19*LOG(CL$3)+'ModelParams Lw'!D$20*(PI()/4*($D206/1000)^2),'ModelParams Lw'!D$18+'ModelParams Lw'!D$19*LOG(CL$3)+'ModelParams Lw'!D$20*(PI()/4*($D206/1000)^2),'ModelParams Lw'!D$21+'ModelParams Lw'!D$22*LOG(CL$3)+'ModelParams Lw'!D$23*(PI()/4*($D206/1000)^2)))</f>
        <v>39.203910379364636</v>
      </c>
      <c r="CM206" s="24">
        <f>IF(Calcul!$E211="SW",'ModelParams Lw'!E$18+'ModelParams Lw'!E$19*LOG(CM$3)+'ModelParams Lw'!E$20*(PI()/4*($D206/1000)^2),IF('ModelParams Lw'!E$21+'ModelParams Lw'!E$22*LOG(CM$3)+'ModelParams Lw'!E$23*(PI()/4*($D206/1000)^2)&lt;'ModelParams Lw'!E$18+'ModelParams Lw'!E$19*LOG(CM$3)+'ModelParams Lw'!E$20*(PI()/4*($D206/1000)^2),'ModelParams Lw'!E$18+'ModelParams Lw'!E$19*LOG(CM$3)+'ModelParams Lw'!E$20*(PI()/4*($D206/1000)^2),'ModelParams Lw'!E$21+'ModelParams Lw'!E$22*LOG(CM$3)+'ModelParams Lw'!E$23*(PI()/4*($D206/1000)^2)))</f>
        <v>38.761096154158118</v>
      </c>
      <c r="CN206" s="24">
        <f>IF(Calcul!$E211="SW",'ModelParams Lw'!F$18+'ModelParams Lw'!F$19*LOG(CN$3)+'ModelParams Lw'!F$20*(PI()/4*($D206/1000)^2),IF('ModelParams Lw'!F$21+'ModelParams Lw'!F$22*LOG(CN$3)+'ModelParams Lw'!F$23*(PI()/4*($D206/1000)^2)&lt;'ModelParams Lw'!F$18+'ModelParams Lw'!F$19*LOG(CN$3)+'ModelParams Lw'!F$20*(PI()/4*($D206/1000)^2),'ModelParams Lw'!F$18+'ModelParams Lw'!F$19*LOG(CN$3)+'ModelParams Lw'!F$20*(PI()/4*($D206/1000)^2),'ModelParams Lw'!F$21+'ModelParams Lw'!F$22*LOG(CN$3)+'ModelParams Lw'!F$23*(PI()/4*($D206/1000)^2)))</f>
        <v>42.457901012674256</v>
      </c>
      <c r="CO206" s="24">
        <f>IF(Calcul!$E211="SW",'ModelParams Lw'!G$18+'ModelParams Lw'!G$19*LOG(CO$3)+'ModelParams Lw'!G$20*(PI()/4*($D206/1000)^2),IF('ModelParams Lw'!G$21+'ModelParams Lw'!G$22*LOG(CO$3)+'ModelParams Lw'!G$23*(PI()/4*($D206/1000)^2)&lt;'ModelParams Lw'!G$18+'ModelParams Lw'!G$19*LOG(CO$3)+'ModelParams Lw'!G$20*(PI()/4*($D206/1000)^2),'ModelParams Lw'!G$18+'ModelParams Lw'!G$19*LOG(CO$3)+'ModelParams Lw'!G$20*(PI()/4*($D206/1000)^2),'ModelParams Lw'!G$21+'ModelParams Lw'!G$22*LOG(CO$3)+'ModelParams Lw'!G$23*(PI()/4*($D206/1000)^2)))</f>
        <v>39.983812335865188</v>
      </c>
      <c r="CP206" s="24">
        <f>IF(Calcul!$E211="SW",'ModelParams Lw'!H$18+'ModelParams Lw'!H$19*LOG(CP$3)+'ModelParams Lw'!H$20*(PI()/4*($D206/1000)^2),IF('ModelParams Lw'!H$21+'ModelParams Lw'!H$22*LOG(CP$3)+'ModelParams Lw'!H$23*(PI()/4*($D206/1000)^2)&lt;'ModelParams Lw'!H$18+'ModelParams Lw'!H$19*LOG(CP$3)+'ModelParams Lw'!H$20*(PI()/4*($D206/1000)^2),'ModelParams Lw'!H$18+'ModelParams Lw'!H$19*LOG(CP$3)+'ModelParams Lw'!H$20*(PI()/4*($D206/1000)^2),'ModelParams Lw'!H$21+'ModelParams Lw'!H$22*LOG(CP$3)+'ModelParams Lw'!H$23*(PI()/4*($D206/1000)^2)))</f>
        <v>40.306137042572608</v>
      </c>
      <c r="CQ206" s="24">
        <f>IF(Calcul!$E211="SW",'ModelParams Lw'!I$18+'ModelParams Lw'!I$19*LOG(CQ$3)+'ModelParams Lw'!I$20*(PI()/4*($D206/1000)^2),IF('ModelParams Lw'!I$21+'ModelParams Lw'!I$22*LOG(CQ$3)+'ModelParams Lw'!I$23*(PI()/4*($D206/1000)^2)&lt;'ModelParams Lw'!I$18+'ModelParams Lw'!I$19*LOG(CQ$3)+'ModelParams Lw'!I$20*(PI()/4*($D206/1000)^2),'ModelParams Lw'!I$18+'ModelParams Lw'!I$19*LOG(CQ$3)+'ModelParams Lw'!I$20*(PI()/4*($D206/1000)^2),'ModelParams Lw'!I$21+'ModelParams Lw'!I$22*LOG(CQ$3)+'ModelParams Lw'!I$23*(PI()/4*($D206/1000)^2)))</f>
        <v>35.604370798776131</v>
      </c>
      <c r="CR206" s="24">
        <f>IF(Calcul!$E211="SW",'ModelParams Lw'!J$18+'ModelParams Lw'!J$19*LOG(CR$3)+'ModelParams Lw'!J$20*(PI()/4*($D206/1000)^2),IF('ModelParams Lw'!J$21+'ModelParams Lw'!J$22*LOG(CR$3)+'ModelParams Lw'!J$23*(PI()/4*($D206/1000)^2)&lt;'ModelParams Lw'!J$18+'ModelParams Lw'!J$19*LOG(CR$3)+'ModelParams Lw'!J$20*(PI()/4*($D206/1000)^2),'ModelParams Lw'!J$18+'ModelParams Lw'!J$19*LOG(CR$3)+'ModelParams Lw'!J$20*(PI()/4*($D206/1000)^2),'ModelParams Lw'!J$21+'ModelParams Lw'!J$22*LOG(CR$3)+'ModelParams Lw'!J$23*(PI()/4*($D206/1000)^2)))</f>
        <v>26.405199060578074</v>
      </c>
      <c r="CS206" s="24" t="e">
        <f t="shared" si="86"/>
        <v>#DIV/0!</v>
      </c>
      <c r="CT206" s="24" t="e">
        <f t="shared" si="87"/>
        <v>#DIV/0!</v>
      </c>
      <c r="CU206" s="24" t="e">
        <f t="shared" si="88"/>
        <v>#DIV/0!</v>
      </c>
      <c r="CV206" s="24" t="e">
        <f t="shared" si="89"/>
        <v>#DIV/0!</v>
      </c>
      <c r="CW206" s="24" t="e">
        <f t="shared" si="90"/>
        <v>#DIV/0!</v>
      </c>
      <c r="CX206" s="24" t="e">
        <f t="shared" si="91"/>
        <v>#DIV/0!</v>
      </c>
      <c r="CY206" s="24" t="e">
        <f t="shared" si="92"/>
        <v>#DIV/0!</v>
      </c>
      <c r="CZ206" s="24" t="e">
        <f t="shared" si="93"/>
        <v>#DIV/0!</v>
      </c>
      <c r="DA206" s="24" t="e">
        <f>10*LOG10(IF(CS206="",0,POWER(10,((CS206+'ModelParams Lw'!$O$4)/10))) +IF(CT206="",0,POWER(10,((CT206+'ModelParams Lw'!$P$4)/10))) +IF(CU206="",0,POWER(10,((CU206+'ModelParams Lw'!$Q$4)/10))) +IF(CV206="",0,POWER(10,((CV206+'ModelParams Lw'!$R$4)/10))) +IF(CW206="",0,POWER(10,((CW206+'ModelParams Lw'!$S$4)/10))) +IF(CX206="",0,POWER(10,((CX206+'ModelParams Lw'!$T$4)/10))) +IF(CY206="",0,POWER(10,((CY206+'ModelParams Lw'!$U$4)/10)))+IF(CZ206="",0,POWER(10,((CZ206+'ModelParams Lw'!$V$4)/10))))</f>
        <v>#DIV/0!</v>
      </c>
      <c r="DB206" s="24" t="e">
        <f t="shared" si="110"/>
        <v>#DIV/0!</v>
      </c>
      <c r="DC206" s="24" t="e">
        <f>(CS206-'ModelParams Lw'!$O$10)/'ModelParams Lw'!$O$11</f>
        <v>#DIV/0!</v>
      </c>
      <c r="DD206" s="24" t="e">
        <f>(CT206-'ModelParams Lw'!$P$10)/'ModelParams Lw'!$P$11</f>
        <v>#DIV/0!</v>
      </c>
      <c r="DE206" s="24" t="e">
        <f>(CU206-'ModelParams Lw'!$Q$10)/'ModelParams Lw'!$Q$11</f>
        <v>#DIV/0!</v>
      </c>
      <c r="DF206" s="24" t="e">
        <f>(CV206-'ModelParams Lw'!$R$10)/'ModelParams Lw'!$R$11</f>
        <v>#DIV/0!</v>
      </c>
      <c r="DG206" s="24" t="e">
        <f>(CW206-'ModelParams Lw'!$S$10)/'ModelParams Lw'!$S$11</f>
        <v>#DIV/0!</v>
      </c>
      <c r="DH206" s="24" t="e">
        <f>(CX206-'ModelParams Lw'!$T$10)/'ModelParams Lw'!$T$11</f>
        <v>#DIV/0!</v>
      </c>
      <c r="DI206" s="24" t="e">
        <f>(CY206-'ModelParams Lw'!$U$10)/'ModelParams Lw'!$U$11</f>
        <v>#DIV/0!</v>
      </c>
      <c r="DJ206" s="24" t="e">
        <f>(CZ206-'ModelParams Lw'!$V$10)/'ModelParams Lw'!$V$11</f>
        <v>#DIV/0!</v>
      </c>
    </row>
    <row r="207" spans="1:114">
      <c r="A207" s="12">
        <f>Calcul!B209</f>
        <v>0</v>
      </c>
      <c r="B207" s="12">
        <f t="shared" si="94"/>
        <v>0</v>
      </c>
      <c r="C207" s="12">
        <f>Calcul!C209</f>
        <v>0</v>
      </c>
      <c r="D207" s="12">
        <f>Calcul!D212</f>
        <v>0</v>
      </c>
      <c r="E207" s="12">
        <f t="shared" si="95"/>
        <v>400</v>
      </c>
      <c r="F207" s="12">
        <f t="shared" si="96"/>
        <v>900</v>
      </c>
      <c r="G207" s="12" t="e">
        <f t="shared" si="97"/>
        <v>#DIV/0!</v>
      </c>
      <c r="H207" s="24" t="e">
        <f t="shared" si="98"/>
        <v>#DIV/0!</v>
      </c>
      <c r="I207" s="24">
        <f>'ModelParams Lw'!$B$6*EXP('ModelParams Lw'!$C$6*D207)</f>
        <v>-0.98585217513044054</v>
      </c>
      <c r="J207" s="24">
        <f>'ModelParams Lw'!$B$7*D207^2+'ModelParams Lw'!$C$7*D207+'ModelParams Lw'!$D$7</f>
        <v>-7.1</v>
      </c>
      <c r="K207" s="24">
        <f>'ModelParams Lw'!$B$8*D207^2+'ModelParams Lw'!$C$8*D207+'ModelParams Lw'!$D$8</f>
        <v>46.485999999999997</v>
      </c>
      <c r="L207" s="21" t="e">
        <f t="shared" si="83"/>
        <v>#DIV/0!</v>
      </c>
      <c r="M207" s="21" t="e">
        <f t="shared" si="85"/>
        <v>#DIV/0!</v>
      </c>
      <c r="N207" s="21" t="e">
        <f t="shared" si="85"/>
        <v>#DIV/0!</v>
      </c>
      <c r="O207" s="21" t="e">
        <f t="shared" si="85"/>
        <v>#DIV/0!</v>
      </c>
      <c r="P207" s="21" t="e">
        <f t="shared" si="85"/>
        <v>#DIV/0!</v>
      </c>
      <c r="Q207" s="21" t="e">
        <f t="shared" si="85"/>
        <v>#DIV/0!</v>
      </c>
      <c r="R207" s="21" t="e">
        <f t="shared" si="85"/>
        <v>#DIV/0!</v>
      </c>
      <c r="S207" s="21" t="e">
        <f t="shared" si="85"/>
        <v>#DIV/0!</v>
      </c>
      <c r="T207" s="24" t="e">
        <f>'ModelParams Lw'!$B$3+'ModelParams Lw'!$B$4*LOG10($B207/3600/(PI()/4*($D207/1000)^2))+'ModelParams Lw'!$B$5*LOG10(2*$H207/(1.2*($B207/3600/(PI()/4*($D207/1000)^2))^2))+10*LOG10($D207/1000)+L207</f>
        <v>#DIV/0!</v>
      </c>
      <c r="U207" s="24" t="e">
        <f>'ModelParams Lw'!$B$3+'ModelParams Lw'!$B$4*LOG10($B207/3600/(PI()/4*($D207/1000)^2))+'ModelParams Lw'!$B$5*LOG10(2*$H207/(1.2*($B207/3600/(PI()/4*($D207/1000)^2))^2))+10*LOG10($D207/1000)+M207</f>
        <v>#DIV/0!</v>
      </c>
      <c r="V207" s="24" t="e">
        <f>'ModelParams Lw'!$B$3+'ModelParams Lw'!$B$4*LOG10($B207/3600/(PI()/4*($D207/1000)^2))+'ModelParams Lw'!$B$5*LOG10(2*$H207/(1.2*($B207/3600/(PI()/4*($D207/1000)^2))^2))+10*LOG10($D207/1000)+N207</f>
        <v>#DIV/0!</v>
      </c>
      <c r="W207" s="24" t="e">
        <f>'ModelParams Lw'!$B$3+'ModelParams Lw'!$B$4*LOG10($B207/3600/(PI()/4*($D207/1000)^2))+'ModelParams Lw'!$B$5*LOG10(2*$H207/(1.2*($B207/3600/(PI()/4*($D207/1000)^2))^2))+10*LOG10($D207/1000)+O207</f>
        <v>#DIV/0!</v>
      </c>
      <c r="X207" s="24" t="e">
        <f>'ModelParams Lw'!$B$3+'ModelParams Lw'!$B$4*LOG10($B207/3600/(PI()/4*($D207/1000)^2))+'ModelParams Lw'!$B$5*LOG10(2*$H207/(1.2*($B207/3600/(PI()/4*($D207/1000)^2))^2))+10*LOG10($D207/1000)+P207</f>
        <v>#DIV/0!</v>
      </c>
      <c r="Y207" s="24" t="e">
        <f>'ModelParams Lw'!$B$3+'ModelParams Lw'!$B$4*LOG10($B207/3600/(PI()/4*($D207/1000)^2))+'ModelParams Lw'!$B$5*LOG10(2*$H207/(1.2*($B207/3600/(PI()/4*($D207/1000)^2))^2))+10*LOG10($D207/1000)+Q207</f>
        <v>#DIV/0!</v>
      </c>
      <c r="Z207" s="24" t="e">
        <f>'ModelParams Lw'!$B$3+'ModelParams Lw'!$B$4*LOG10($B207/3600/(PI()/4*($D207/1000)^2))+'ModelParams Lw'!$B$5*LOG10(2*$H207/(1.2*($B207/3600/(PI()/4*($D207/1000)^2))^2))+10*LOG10($D207/1000)+R207</f>
        <v>#DIV/0!</v>
      </c>
      <c r="AA207" s="24" t="e">
        <f>'ModelParams Lw'!$B$3+'ModelParams Lw'!$B$4*LOG10($B207/3600/(PI()/4*($D207/1000)^2))+'ModelParams Lw'!$B$5*LOG10(2*$H207/(1.2*($B207/3600/(PI()/4*($D207/1000)^2))^2))+10*LOG10($D207/1000)+S207</f>
        <v>#DIV/0!</v>
      </c>
      <c r="AB207" s="24" t="e">
        <f>10*LOG10(IF(T207="",0,POWER(10,((T207+'ModelParams Lw'!$O$4)/10))) +IF(U207="",0,POWER(10,((U207+'ModelParams Lw'!$P$4)/10))) +IF(V207="",0,POWER(10,((V207+'ModelParams Lw'!$Q$4)/10))) +IF(W207="",0,POWER(10,((W207+'ModelParams Lw'!$R$4)/10))) +IF(X207="",0,POWER(10,((X207+'ModelParams Lw'!$S$4)/10))) +IF(Y207="",0,POWER(10,((Y207+'ModelParams Lw'!$T$4)/10))) +IF(Z207="",0,POWER(10,((Z207+'ModelParams Lw'!$U$4)/10)))+IF(AA207="",0,POWER(10,((AA207+'ModelParams Lw'!$V$4)/10))))</f>
        <v>#DIV/0!</v>
      </c>
      <c r="AC207" s="24" t="e">
        <f t="shared" si="99"/>
        <v>#DIV/0!</v>
      </c>
      <c r="AD207" s="24" t="e">
        <f>(T207-'ModelParams Lw'!O$10)/'ModelParams Lw'!O$11</f>
        <v>#DIV/0!</v>
      </c>
      <c r="AE207" s="24" t="e">
        <f>(U207-'ModelParams Lw'!P$10)/'ModelParams Lw'!P$11</f>
        <v>#DIV/0!</v>
      </c>
      <c r="AF207" s="24" t="e">
        <f>(V207-'ModelParams Lw'!Q$10)/'ModelParams Lw'!Q$11</f>
        <v>#DIV/0!</v>
      </c>
      <c r="AG207" s="24" t="e">
        <f>(W207-'ModelParams Lw'!R$10)/'ModelParams Lw'!R$11</f>
        <v>#DIV/0!</v>
      </c>
      <c r="AH207" s="24" t="e">
        <f>(X207-'ModelParams Lw'!S$10)/'ModelParams Lw'!S$11</f>
        <v>#DIV/0!</v>
      </c>
      <c r="AI207" s="24" t="e">
        <f>(Y207-'ModelParams Lw'!T$10)/'ModelParams Lw'!T$11</f>
        <v>#DIV/0!</v>
      </c>
      <c r="AJ207" s="24" t="e">
        <f>(Z207-'ModelParams Lw'!U$10)/'ModelParams Lw'!U$11</f>
        <v>#DIV/0!</v>
      </c>
      <c r="AK207" s="24" t="e">
        <f>(AA207-'ModelParams Lw'!V$10)/'ModelParams Lw'!V$11</f>
        <v>#DIV/0!</v>
      </c>
      <c r="AL207" s="24" t="e">
        <f t="shared" si="100"/>
        <v>#DIV/0!</v>
      </c>
      <c r="AM207" s="24" t="e">
        <f>LOOKUP($G207,SilencerParams!$E$3:$E$98,SilencerParams!K$3:K$98)</f>
        <v>#DIV/0!</v>
      </c>
      <c r="AN207" s="24" t="e">
        <f>LOOKUP($G207,SilencerParams!$E$3:$E$98,SilencerParams!L$3:L$98)</f>
        <v>#DIV/0!</v>
      </c>
      <c r="AO207" s="24" t="e">
        <f>LOOKUP($G207,SilencerParams!$E$3:$E$98,SilencerParams!M$3:M$98)</f>
        <v>#DIV/0!</v>
      </c>
      <c r="AP207" s="24" t="e">
        <f>LOOKUP($G207,SilencerParams!$E$3:$E$98,SilencerParams!N$3:N$98)</f>
        <v>#DIV/0!</v>
      </c>
      <c r="AQ207" s="24" t="e">
        <f>LOOKUP($G207,SilencerParams!$E$3:$E$98,SilencerParams!O$3:O$98)</f>
        <v>#DIV/0!</v>
      </c>
      <c r="AR207" s="24" t="e">
        <f>LOOKUP($G207,SilencerParams!$E$3:$E$98,SilencerParams!P$3:P$98)</f>
        <v>#DIV/0!</v>
      </c>
      <c r="AS207" s="24" t="e">
        <f>LOOKUP($G207,SilencerParams!$E$3:$E$98,SilencerParams!Q$3:Q$98)</f>
        <v>#DIV/0!</v>
      </c>
      <c r="AT207" s="24" t="e">
        <f>LOOKUP($G207,SilencerParams!$E$3:$E$98,SilencerParams!R$3:R$98)</f>
        <v>#DIV/0!</v>
      </c>
      <c r="AU207" s="151" t="e">
        <f>LOOKUP($G207,SilencerParams!$E$3:$E$98,SilencerParams!S$3:S$98)</f>
        <v>#DIV/0!</v>
      </c>
      <c r="AV207" s="151" t="e">
        <f>LOOKUP($G207,SilencerParams!$E$3:$E$98,SilencerParams!T$3:T$98)</f>
        <v>#DIV/0!</v>
      </c>
      <c r="AW207" s="151" t="e">
        <f>LOOKUP($G207,SilencerParams!$E$3:$E$98,SilencerParams!U$3:U$98)</f>
        <v>#DIV/0!</v>
      </c>
      <c r="AX207" s="151" t="e">
        <f>LOOKUP($G207,SilencerParams!$E$3:$E$98,SilencerParams!V$3:V$98)</f>
        <v>#DIV/0!</v>
      </c>
      <c r="AY207" s="151" t="e">
        <f>LOOKUP($G207,SilencerParams!$E$3:$E$98,SilencerParams!W$3:W$98)</f>
        <v>#DIV/0!</v>
      </c>
      <c r="AZ207" s="151" t="e">
        <f>LOOKUP($G207,SilencerParams!$E$3:$E$98,SilencerParams!X$3:X$98)</f>
        <v>#DIV/0!</v>
      </c>
      <c r="BA207" s="151" t="e">
        <f>LOOKUP($G207,SilencerParams!$E$3:$E$98,SilencerParams!Y$3:Y$98)</f>
        <v>#DIV/0!</v>
      </c>
      <c r="BB207" s="151" t="e">
        <f>LOOKUP($G207,SilencerParams!$E$3:$E$98,SilencerParams!Z$3:Z$98)</f>
        <v>#DIV/0!</v>
      </c>
      <c r="BC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S$3:S$98)</f>
        <v>#DIV/0!</v>
      </c>
      <c r="BD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T$3:T$98)</f>
        <v>#DIV/0!</v>
      </c>
      <c r="BE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U$3:U$98)</f>
        <v>#DIV/0!</v>
      </c>
      <c r="BF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V$3:V$98)</f>
        <v>#DIV/0!</v>
      </c>
      <c r="BG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W$3:W$98)</f>
        <v>#DIV/0!</v>
      </c>
      <c r="BH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X$3:X$98)</f>
        <v>#DIV/0!</v>
      </c>
      <c r="BI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Y$3:Y$98)</f>
        <v>#DIV/0!</v>
      </c>
      <c r="BJ207" s="151" t="e">
        <f>LOOKUP(IF(MROUND($AL207,2)&lt;=$AL207,CONCATENATE($D207,IF($F207&gt;=1000,$F207,CONCATENATE(0,$F207)),CONCATENATE(0,MROUND($AL207,2)+2)),CONCATENATE($D207,IF($F207&gt;=1000,$F207,CONCATENATE(0,$F207)),CONCATENATE(0,MROUND($AL207,2)-2))),SilencerParams!$E$3:$E$98,SilencerParams!Z$3:Z$98)</f>
        <v>#DIV/0!</v>
      </c>
      <c r="BK207" s="151" t="e">
        <f>IF($AL207&lt;2,LOOKUP(CONCATENATE($D207,IF($E207&gt;=1000,$E207,CONCATENATE(0,$E207)),"02"),SilencerParams!$E$3:$E$98,SilencerParams!S$3:S$98)/(LOG10(2)-LOG10(0.0001))*(LOG10($AL207)-LOG10(0.0001)),(BC207-AU207)/(LOG10(IF(MROUND($AL207,2)&lt;=$AL207,MROUND($AL207,2)+2,MROUND($AL207,2)-2))-LOG10(MROUND($AL207,2)))*(LOG10($AL207)-LOG10(MROUND($AL207,2)))+AU207)</f>
        <v>#DIV/0!</v>
      </c>
      <c r="BL207" s="151" t="e">
        <f>IF($AL207&lt;2,LOOKUP(CONCATENATE($D207,IF($E207&gt;=1000,$E207,CONCATENATE(0,$E207)),"02"),SilencerParams!$E$3:$E$98,SilencerParams!T$3:T$98)/(LOG10(2)-LOG10(0.0001))*(LOG10($AL207)-LOG10(0.0001)),(BD207-AV207)/(LOG10(IF(MROUND($AL207,2)&lt;=$AL207,MROUND($AL207,2)+2,MROUND($AL207,2)-2))-LOG10(MROUND($AL207,2)))*(LOG10($AL207)-LOG10(MROUND($AL207,2)))+AV207)</f>
        <v>#DIV/0!</v>
      </c>
      <c r="BM207" s="151" t="e">
        <f>IF($AL207&lt;2,LOOKUP(CONCATENATE($D207,IF($E207&gt;=1000,$E207,CONCATENATE(0,$E207)),"02"),SilencerParams!$E$3:$E$98,SilencerParams!U$3:U$98)/(LOG10(2)-LOG10(0.0001))*(LOG10($AL207)-LOG10(0.0001)),(BE207-AW207)/(LOG10(IF(MROUND($AL207,2)&lt;=$AL207,MROUND($AL207,2)+2,MROUND($AL207,2)-2))-LOG10(MROUND($AL207,2)))*(LOG10($AL207)-LOG10(MROUND($AL207,2)))+AW207)</f>
        <v>#DIV/0!</v>
      </c>
      <c r="BN207" s="151" t="e">
        <f>IF($AL207&lt;2,LOOKUP(CONCATENATE($D207,IF($E207&gt;=1000,$E207,CONCATENATE(0,$E207)),"02"),SilencerParams!$E$3:$E$98,SilencerParams!V$3:V$98)/(LOG10(2)-LOG10(0.0001))*(LOG10($AL207)-LOG10(0.0001)),(BF207-AX207)/(LOG10(IF(MROUND($AL207,2)&lt;=$AL207,MROUND($AL207,2)+2,MROUND($AL207,2)-2))-LOG10(MROUND($AL207,2)))*(LOG10($AL207)-LOG10(MROUND($AL207,2)))+AX207)</f>
        <v>#DIV/0!</v>
      </c>
      <c r="BO207" s="151" t="e">
        <f>IF($AL207&lt;2,LOOKUP(CONCATENATE($D207,IF($E207&gt;=1000,$E207,CONCATENATE(0,$E207)),"02"),SilencerParams!$E$3:$E$98,SilencerParams!W$3:W$98)/(LOG10(2)-LOG10(0.0001))*(LOG10($AL207)-LOG10(0.0001)),(BG207-AY207)/(LOG10(IF(MROUND($AL207,2)&lt;=$AL207,MROUND($AL207,2)+2,MROUND($AL207,2)-2))-LOG10(MROUND($AL207,2)))*(LOG10($AL207)-LOG10(MROUND($AL207,2)))+AY207)</f>
        <v>#DIV/0!</v>
      </c>
      <c r="BP207" s="151" t="e">
        <f>IF($AL207&lt;2,LOOKUP(CONCATENATE($D207,IF($E207&gt;=1000,$E207,CONCATENATE(0,$E207)),"02"),SilencerParams!$E$3:$E$98,SilencerParams!X$3:X$98)/(LOG10(2)-LOG10(0.0001))*(LOG10($AL207)-LOG10(0.0001)),(BH207-AZ207)/(LOG10(IF(MROUND($AL207,2)&lt;=$AL207,MROUND($AL207,2)+2,MROUND($AL207,2)-2))-LOG10(MROUND($AL207,2)))*(LOG10($AL207)-LOG10(MROUND($AL207,2)))+AZ207)</f>
        <v>#DIV/0!</v>
      </c>
      <c r="BQ207" s="151" t="e">
        <f>IF($AL207&lt;2,LOOKUP(CONCATENATE($D207,IF($E207&gt;=1000,$E207,CONCATENATE(0,$E207)),"02"),SilencerParams!$E$3:$E$98,SilencerParams!Y$3:Y$98)/(LOG10(2)-LOG10(0.0001))*(LOG10($AL207)-LOG10(0.0001)),(BI207-BA207)/(LOG10(IF(MROUND($AL207,2)&lt;=$AL207,MROUND($AL207,2)+2,MROUND($AL207,2)-2))-LOG10(MROUND($AL207,2)))*(LOG10($AL207)-LOG10(MROUND($AL207,2)))+BA207)</f>
        <v>#DIV/0!</v>
      </c>
      <c r="BR207" s="151" t="e">
        <f>IF($AL207&lt;2,LOOKUP(CONCATENATE($D207,IF($E207&gt;=1000,$E207,CONCATENATE(0,$E207)),"02"),SilencerParams!$E$3:$E$98,SilencerParams!Z$3:Z$98)/(LOG10(2)-LOG10(0.0001))*(LOG10($AL207)-LOG10(0.0001)),(BJ207-BB207)/(LOG10(IF(MROUND($AL207,2)&lt;=$AL207,MROUND($AL207,2)+2,MROUND($AL207,2)-2))-LOG10(MROUND($AL207,2)))*(LOG10($AL207)-LOG10(MROUND($AL207,2)))+BB207)</f>
        <v>#DIV/0!</v>
      </c>
      <c r="BS207" s="24" t="e">
        <f t="shared" si="101"/>
        <v>#DIV/0!</v>
      </c>
      <c r="BT207" s="24" t="e">
        <f t="shared" si="102"/>
        <v>#DIV/0!</v>
      </c>
      <c r="BU207" s="24" t="e">
        <f t="shared" si="103"/>
        <v>#DIV/0!</v>
      </c>
      <c r="BV207" s="24" t="e">
        <f t="shared" si="104"/>
        <v>#DIV/0!</v>
      </c>
      <c r="BW207" s="24" t="e">
        <f t="shared" si="105"/>
        <v>#DIV/0!</v>
      </c>
      <c r="BX207" s="24" t="e">
        <f t="shared" si="106"/>
        <v>#DIV/0!</v>
      </c>
      <c r="BY207" s="24" t="e">
        <f t="shared" si="107"/>
        <v>#DIV/0!</v>
      </c>
      <c r="BZ207" s="24" t="e">
        <f t="shared" si="108"/>
        <v>#DIV/0!</v>
      </c>
      <c r="CA207" s="24" t="e">
        <f>10*LOG10(IF(BS207="",0,POWER(10,((BS207+'ModelParams Lw'!$O$4)/10))) +IF(BT207="",0,POWER(10,((BT207+'ModelParams Lw'!$P$4)/10))) +IF(BU207="",0,POWER(10,((BU207+'ModelParams Lw'!$Q$4)/10))) +IF(BV207="",0,POWER(10,((BV207+'ModelParams Lw'!$R$4)/10))) +IF(BW207="",0,POWER(10,((BW207+'ModelParams Lw'!$S$4)/10))) +IF(BX207="",0,POWER(10,((BX207+'ModelParams Lw'!$T$4)/10))) +IF(BY207="",0,POWER(10,((BY207+'ModelParams Lw'!$U$4)/10)))+IF(BZ207="",0,POWER(10,((BZ207+'ModelParams Lw'!$V$4)/10))))</f>
        <v>#DIV/0!</v>
      </c>
      <c r="CB207" s="24" t="e">
        <f t="shared" si="109"/>
        <v>#DIV/0!</v>
      </c>
      <c r="CC207" s="24" t="e">
        <f>(BS207-'ModelParams Lw'!O$10)/'ModelParams Lw'!O$11</f>
        <v>#DIV/0!</v>
      </c>
      <c r="CD207" s="24" t="e">
        <f>(BT207-'ModelParams Lw'!P$10)/'ModelParams Lw'!P$11</f>
        <v>#DIV/0!</v>
      </c>
      <c r="CE207" s="24" t="e">
        <f>(BU207-'ModelParams Lw'!Q$10)/'ModelParams Lw'!Q$11</f>
        <v>#DIV/0!</v>
      </c>
      <c r="CF207" s="24" t="e">
        <f>(BV207-'ModelParams Lw'!R$10)/'ModelParams Lw'!R$11</f>
        <v>#DIV/0!</v>
      </c>
      <c r="CG207" s="24" t="e">
        <f>(BW207-'ModelParams Lw'!S$10)/'ModelParams Lw'!S$11</f>
        <v>#DIV/0!</v>
      </c>
      <c r="CH207" s="24" t="e">
        <f>(BX207-'ModelParams Lw'!T$10)/'ModelParams Lw'!T$11</f>
        <v>#DIV/0!</v>
      </c>
      <c r="CI207" s="24" t="e">
        <f>(BY207-'ModelParams Lw'!U$10)/'ModelParams Lw'!U$11</f>
        <v>#DIV/0!</v>
      </c>
      <c r="CJ207" s="24" t="e">
        <f>(BZ207-'ModelParams Lw'!V$10)/'ModelParams Lw'!V$11</f>
        <v>#DIV/0!</v>
      </c>
      <c r="CK207" s="24">
        <f>IF(Calcul!$E212="SW",'ModelParams Lw'!C$18+'ModelParams Lw'!C$19*LOG(CK$3)+'ModelParams Lw'!C$20*(PI()/4*($D207/1000)^2),IF('ModelParams Lw'!C$21+'ModelParams Lw'!C$22*LOG(CK$3)+'ModelParams Lw'!C$23*(PI()/4*($D207/1000)^2)&lt;'ModelParams Lw'!C$18+'ModelParams Lw'!C$19*LOG(CK$3)+'ModelParams Lw'!C$20*(PI()/4*($D207/1000)^2),'ModelParams Lw'!C$18+'ModelParams Lw'!C$19*LOG(CK$3)+'ModelParams Lw'!C$20*(PI()/4*($D207/1000)^2),'ModelParams Lw'!C$21+'ModelParams Lw'!C$22*LOG(CK$3)+'ModelParams Lw'!C$23*(PI()/4*($D207/1000)^2)))</f>
        <v>31.246735224896717</v>
      </c>
      <c r="CL207" s="24">
        <f>IF(Calcul!$E212="SW",'ModelParams Lw'!D$18+'ModelParams Lw'!D$19*LOG(CL$3)+'ModelParams Lw'!D$20*(PI()/4*($D207/1000)^2),IF('ModelParams Lw'!D$21+'ModelParams Lw'!D$22*LOG(CL$3)+'ModelParams Lw'!D$23*(PI()/4*($D207/1000)^2)&lt;'ModelParams Lw'!D$18+'ModelParams Lw'!D$19*LOG(CL$3)+'ModelParams Lw'!D$20*(PI()/4*($D207/1000)^2),'ModelParams Lw'!D$18+'ModelParams Lw'!D$19*LOG(CL$3)+'ModelParams Lw'!D$20*(PI()/4*($D207/1000)^2),'ModelParams Lw'!D$21+'ModelParams Lw'!D$22*LOG(CL$3)+'ModelParams Lw'!D$23*(PI()/4*($D207/1000)^2)))</f>
        <v>39.203910379364636</v>
      </c>
      <c r="CM207" s="24">
        <f>IF(Calcul!$E212="SW",'ModelParams Lw'!E$18+'ModelParams Lw'!E$19*LOG(CM$3)+'ModelParams Lw'!E$20*(PI()/4*($D207/1000)^2),IF('ModelParams Lw'!E$21+'ModelParams Lw'!E$22*LOG(CM$3)+'ModelParams Lw'!E$23*(PI()/4*($D207/1000)^2)&lt;'ModelParams Lw'!E$18+'ModelParams Lw'!E$19*LOG(CM$3)+'ModelParams Lw'!E$20*(PI()/4*($D207/1000)^2),'ModelParams Lw'!E$18+'ModelParams Lw'!E$19*LOG(CM$3)+'ModelParams Lw'!E$20*(PI()/4*($D207/1000)^2),'ModelParams Lw'!E$21+'ModelParams Lw'!E$22*LOG(CM$3)+'ModelParams Lw'!E$23*(PI()/4*($D207/1000)^2)))</f>
        <v>38.761096154158118</v>
      </c>
      <c r="CN207" s="24">
        <f>IF(Calcul!$E212="SW",'ModelParams Lw'!F$18+'ModelParams Lw'!F$19*LOG(CN$3)+'ModelParams Lw'!F$20*(PI()/4*($D207/1000)^2),IF('ModelParams Lw'!F$21+'ModelParams Lw'!F$22*LOG(CN$3)+'ModelParams Lw'!F$23*(PI()/4*($D207/1000)^2)&lt;'ModelParams Lw'!F$18+'ModelParams Lw'!F$19*LOG(CN$3)+'ModelParams Lw'!F$20*(PI()/4*($D207/1000)^2),'ModelParams Lw'!F$18+'ModelParams Lw'!F$19*LOG(CN$3)+'ModelParams Lw'!F$20*(PI()/4*($D207/1000)^2),'ModelParams Lw'!F$21+'ModelParams Lw'!F$22*LOG(CN$3)+'ModelParams Lw'!F$23*(PI()/4*($D207/1000)^2)))</f>
        <v>42.457901012674256</v>
      </c>
      <c r="CO207" s="24">
        <f>IF(Calcul!$E212="SW",'ModelParams Lw'!G$18+'ModelParams Lw'!G$19*LOG(CO$3)+'ModelParams Lw'!G$20*(PI()/4*($D207/1000)^2),IF('ModelParams Lw'!G$21+'ModelParams Lw'!G$22*LOG(CO$3)+'ModelParams Lw'!G$23*(PI()/4*($D207/1000)^2)&lt;'ModelParams Lw'!G$18+'ModelParams Lw'!G$19*LOG(CO$3)+'ModelParams Lw'!G$20*(PI()/4*($D207/1000)^2),'ModelParams Lw'!G$18+'ModelParams Lw'!G$19*LOG(CO$3)+'ModelParams Lw'!G$20*(PI()/4*($D207/1000)^2),'ModelParams Lw'!G$21+'ModelParams Lw'!G$22*LOG(CO$3)+'ModelParams Lw'!G$23*(PI()/4*($D207/1000)^2)))</f>
        <v>39.983812335865188</v>
      </c>
      <c r="CP207" s="24">
        <f>IF(Calcul!$E212="SW",'ModelParams Lw'!H$18+'ModelParams Lw'!H$19*LOG(CP$3)+'ModelParams Lw'!H$20*(PI()/4*($D207/1000)^2),IF('ModelParams Lw'!H$21+'ModelParams Lw'!H$22*LOG(CP$3)+'ModelParams Lw'!H$23*(PI()/4*($D207/1000)^2)&lt;'ModelParams Lw'!H$18+'ModelParams Lw'!H$19*LOG(CP$3)+'ModelParams Lw'!H$20*(PI()/4*($D207/1000)^2),'ModelParams Lw'!H$18+'ModelParams Lw'!H$19*LOG(CP$3)+'ModelParams Lw'!H$20*(PI()/4*($D207/1000)^2),'ModelParams Lw'!H$21+'ModelParams Lw'!H$22*LOG(CP$3)+'ModelParams Lw'!H$23*(PI()/4*($D207/1000)^2)))</f>
        <v>40.306137042572608</v>
      </c>
      <c r="CQ207" s="24">
        <f>IF(Calcul!$E212="SW",'ModelParams Lw'!I$18+'ModelParams Lw'!I$19*LOG(CQ$3)+'ModelParams Lw'!I$20*(PI()/4*($D207/1000)^2),IF('ModelParams Lw'!I$21+'ModelParams Lw'!I$22*LOG(CQ$3)+'ModelParams Lw'!I$23*(PI()/4*($D207/1000)^2)&lt;'ModelParams Lw'!I$18+'ModelParams Lw'!I$19*LOG(CQ$3)+'ModelParams Lw'!I$20*(PI()/4*($D207/1000)^2),'ModelParams Lw'!I$18+'ModelParams Lw'!I$19*LOG(CQ$3)+'ModelParams Lw'!I$20*(PI()/4*($D207/1000)^2),'ModelParams Lw'!I$21+'ModelParams Lw'!I$22*LOG(CQ$3)+'ModelParams Lw'!I$23*(PI()/4*($D207/1000)^2)))</f>
        <v>35.604370798776131</v>
      </c>
      <c r="CR207" s="24">
        <f>IF(Calcul!$E212="SW",'ModelParams Lw'!J$18+'ModelParams Lw'!J$19*LOG(CR$3)+'ModelParams Lw'!J$20*(PI()/4*($D207/1000)^2),IF('ModelParams Lw'!J$21+'ModelParams Lw'!J$22*LOG(CR$3)+'ModelParams Lw'!J$23*(PI()/4*($D207/1000)^2)&lt;'ModelParams Lw'!J$18+'ModelParams Lw'!J$19*LOG(CR$3)+'ModelParams Lw'!J$20*(PI()/4*($D207/1000)^2),'ModelParams Lw'!J$18+'ModelParams Lw'!J$19*LOG(CR$3)+'ModelParams Lw'!J$20*(PI()/4*($D207/1000)^2),'ModelParams Lw'!J$21+'ModelParams Lw'!J$22*LOG(CR$3)+'ModelParams Lw'!J$23*(PI()/4*($D207/1000)^2)))</f>
        <v>26.405199060578074</v>
      </c>
      <c r="CS207" s="24" t="e">
        <f t="shared" si="86"/>
        <v>#DIV/0!</v>
      </c>
      <c r="CT207" s="24" t="e">
        <f t="shared" si="87"/>
        <v>#DIV/0!</v>
      </c>
      <c r="CU207" s="24" t="e">
        <f t="shared" si="88"/>
        <v>#DIV/0!</v>
      </c>
      <c r="CV207" s="24" t="e">
        <f t="shared" si="89"/>
        <v>#DIV/0!</v>
      </c>
      <c r="CW207" s="24" t="e">
        <f t="shared" si="90"/>
        <v>#DIV/0!</v>
      </c>
      <c r="CX207" s="24" t="e">
        <f t="shared" si="91"/>
        <v>#DIV/0!</v>
      </c>
      <c r="CY207" s="24" t="e">
        <f t="shared" si="92"/>
        <v>#DIV/0!</v>
      </c>
      <c r="CZ207" s="24" t="e">
        <f t="shared" si="93"/>
        <v>#DIV/0!</v>
      </c>
      <c r="DA207" s="24" t="e">
        <f>10*LOG10(IF(CS207="",0,POWER(10,((CS207+'ModelParams Lw'!$O$4)/10))) +IF(CT207="",0,POWER(10,((CT207+'ModelParams Lw'!$P$4)/10))) +IF(CU207="",0,POWER(10,((CU207+'ModelParams Lw'!$Q$4)/10))) +IF(CV207="",0,POWER(10,((CV207+'ModelParams Lw'!$R$4)/10))) +IF(CW207="",0,POWER(10,((CW207+'ModelParams Lw'!$S$4)/10))) +IF(CX207="",0,POWER(10,((CX207+'ModelParams Lw'!$T$4)/10))) +IF(CY207="",0,POWER(10,((CY207+'ModelParams Lw'!$U$4)/10)))+IF(CZ207="",0,POWER(10,((CZ207+'ModelParams Lw'!$V$4)/10))))</f>
        <v>#DIV/0!</v>
      </c>
      <c r="DB207" s="24" t="e">
        <f t="shared" si="110"/>
        <v>#DIV/0!</v>
      </c>
      <c r="DC207" s="24" t="e">
        <f>(CS207-'ModelParams Lw'!$O$10)/'ModelParams Lw'!$O$11</f>
        <v>#DIV/0!</v>
      </c>
      <c r="DD207" s="24" t="e">
        <f>(CT207-'ModelParams Lw'!$P$10)/'ModelParams Lw'!$P$11</f>
        <v>#DIV/0!</v>
      </c>
      <c r="DE207" s="24" t="e">
        <f>(CU207-'ModelParams Lw'!$Q$10)/'ModelParams Lw'!$Q$11</f>
        <v>#DIV/0!</v>
      </c>
      <c r="DF207" s="24" t="e">
        <f>(CV207-'ModelParams Lw'!$R$10)/'ModelParams Lw'!$R$11</f>
        <v>#DIV/0!</v>
      </c>
      <c r="DG207" s="24" t="e">
        <f>(CW207-'ModelParams Lw'!$S$10)/'ModelParams Lw'!$S$11</f>
        <v>#DIV/0!</v>
      </c>
      <c r="DH207" s="24" t="e">
        <f>(CX207-'ModelParams Lw'!$T$10)/'ModelParams Lw'!$T$11</f>
        <v>#DIV/0!</v>
      </c>
      <c r="DI207" s="24" t="e">
        <f>(CY207-'ModelParams Lw'!$U$10)/'ModelParams Lw'!$U$11</f>
        <v>#DIV/0!</v>
      </c>
      <c r="DJ207" s="24" t="e">
        <f>(CZ207-'ModelParams Lw'!$V$10)/'ModelParams Lw'!$V$11</f>
        <v>#DIV/0!</v>
      </c>
    </row>
    <row r="208" spans="1:114">
      <c r="A208" s="12">
        <f>Calcul!B210</f>
        <v>0</v>
      </c>
      <c r="B208" s="12">
        <f t="shared" si="94"/>
        <v>0</v>
      </c>
      <c r="C208" s="12">
        <f>Calcul!C210</f>
        <v>0</v>
      </c>
      <c r="D208" s="12">
        <f>Calcul!D213</f>
        <v>0</v>
      </c>
      <c r="E208" s="12">
        <f t="shared" si="95"/>
        <v>400</v>
      </c>
      <c r="F208" s="12">
        <f t="shared" si="96"/>
        <v>900</v>
      </c>
      <c r="G208" s="12" t="e">
        <f t="shared" si="97"/>
        <v>#DIV/0!</v>
      </c>
      <c r="H208" s="24" t="e">
        <f t="shared" si="98"/>
        <v>#DIV/0!</v>
      </c>
      <c r="I208" s="24">
        <f>'ModelParams Lw'!$B$6*EXP('ModelParams Lw'!$C$6*D208)</f>
        <v>-0.98585217513044054</v>
      </c>
      <c r="J208" s="24">
        <f>'ModelParams Lw'!$B$7*D208^2+'ModelParams Lw'!$C$7*D208+'ModelParams Lw'!$D$7</f>
        <v>-7.1</v>
      </c>
      <c r="K208" s="24">
        <f>'ModelParams Lw'!$B$8*D208^2+'ModelParams Lw'!$C$8*D208+'ModelParams Lw'!$D$8</f>
        <v>46.485999999999997</v>
      </c>
      <c r="L208" s="21" t="e">
        <f t="shared" si="83"/>
        <v>#DIV/0!</v>
      </c>
      <c r="M208" s="21" t="e">
        <f t="shared" si="85"/>
        <v>#DIV/0!</v>
      </c>
      <c r="N208" s="21" t="e">
        <f t="shared" si="85"/>
        <v>#DIV/0!</v>
      </c>
      <c r="O208" s="21" t="e">
        <f t="shared" si="85"/>
        <v>#DIV/0!</v>
      </c>
      <c r="P208" s="21" t="e">
        <f t="shared" si="85"/>
        <v>#DIV/0!</v>
      </c>
      <c r="Q208" s="21" t="e">
        <f t="shared" si="85"/>
        <v>#DIV/0!</v>
      </c>
      <c r="R208" s="21" t="e">
        <f t="shared" si="85"/>
        <v>#DIV/0!</v>
      </c>
      <c r="S208" s="21" t="e">
        <f t="shared" si="85"/>
        <v>#DIV/0!</v>
      </c>
      <c r="T208" s="24" t="e">
        <f>'ModelParams Lw'!$B$3+'ModelParams Lw'!$B$4*LOG10($B208/3600/(PI()/4*($D208/1000)^2))+'ModelParams Lw'!$B$5*LOG10(2*$H208/(1.2*($B208/3600/(PI()/4*($D208/1000)^2))^2))+10*LOG10($D208/1000)+L208</f>
        <v>#DIV/0!</v>
      </c>
      <c r="U208" s="24" t="e">
        <f>'ModelParams Lw'!$B$3+'ModelParams Lw'!$B$4*LOG10($B208/3600/(PI()/4*($D208/1000)^2))+'ModelParams Lw'!$B$5*LOG10(2*$H208/(1.2*($B208/3600/(PI()/4*($D208/1000)^2))^2))+10*LOG10($D208/1000)+M208</f>
        <v>#DIV/0!</v>
      </c>
      <c r="V208" s="24" t="e">
        <f>'ModelParams Lw'!$B$3+'ModelParams Lw'!$B$4*LOG10($B208/3600/(PI()/4*($D208/1000)^2))+'ModelParams Lw'!$B$5*LOG10(2*$H208/(1.2*($B208/3600/(PI()/4*($D208/1000)^2))^2))+10*LOG10($D208/1000)+N208</f>
        <v>#DIV/0!</v>
      </c>
      <c r="W208" s="24" t="e">
        <f>'ModelParams Lw'!$B$3+'ModelParams Lw'!$B$4*LOG10($B208/3600/(PI()/4*($D208/1000)^2))+'ModelParams Lw'!$B$5*LOG10(2*$H208/(1.2*($B208/3600/(PI()/4*($D208/1000)^2))^2))+10*LOG10($D208/1000)+O208</f>
        <v>#DIV/0!</v>
      </c>
      <c r="X208" s="24" t="e">
        <f>'ModelParams Lw'!$B$3+'ModelParams Lw'!$B$4*LOG10($B208/3600/(PI()/4*($D208/1000)^2))+'ModelParams Lw'!$B$5*LOG10(2*$H208/(1.2*($B208/3600/(PI()/4*($D208/1000)^2))^2))+10*LOG10($D208/1000)+P208</f>
        <v>#DIV/0!</v>
      </c>
      <c r="Y208" s="24" t="e">
        <f>'ModelParams Lw'!$B$3+'ModelParams Lw'!$B$4*LOG10($B208/3600/(PI()/4*($D208/1000)^2))+'ModelParams Lw'!$B$5*LOG10(2*$H208/(1.2*($B208/3600/(PI()/4*($D208/1000)^2))^2))+10*LOG10($D208/1000)+Q208</f>
        <v>#DIV/0!</v>
      </c>
      <c r="Z208" s="24" t="e">
        <f>'ModelParams Lw'!$B$3+'ModelParams Lw'!$B$4*LOG10($B208/3600/(PI()/4*($D208/1000)^2))+'ModelParams Lw'!$B$5*LOG10(2*$H208/(1.2*($B208/3600/(PI()/4*($D208/1000)^2))^2))+10*LOG10($D208/1000)+R208</f>
        <v>#DIV/0!</v>
      </c>
      <c r="AA208" s="24" t="e">
        <f>'ModelParams Lw'!$B$3+'ModelParams Lw'!$B$4*LOG10($B208/3600/(PI()/4*($D208/1000)^2))+'ModelParams Lw'!$B$5*LOG10(2*$H208/(1.2*($B208/3600/(PI()/4*($D208/1000)^2))^2))+10*LOG10($D208/1000)+S208</f>
        <v>#DIV/0!</v>
      </c>
      <c r="AB208" s="24" t="e">
        <f>10*LOG10(IF(T208="",0,POWER(10,((T208+'ModelParams Lw'!$O$4)/10))) +IF(U208="",0,POWER(10,((U208+'ModelParams Lw'!$P$4)/10))) +IF(V208="",0,POWER(10,((V208+'ModelParams Lw'!$Q$4)/10))) +IF(W208="",0,POWER(10,((W208+'ModelParams Lw'!$R$4)/10))) +IF(X208="",0,POWER(10,((X208+'ModelParams Lw'!$S$4)/10))) +IF(Y208="",0,POWER(10,((Y208+'ModelParams Lw'!$T$4)/10))) +IF(Z208="",0,POWER(10,((Z208+'ModelParams Lw'!$U$4)/10)))+IF(AA208="",0,POWER(10,((AA208+'ModelParams Lw'!$V$4)/10))))</f>
        <v>#DIV/0!</v>
      </c>
      <c r="AC208" s="24" t="e">
        <f t="shared" si="99"/>
        <v>#DIV/0!</v>
      </c>
      <c r="AD208" s="24" t="e">
        <f>(T208-'ModelParams Lw'!O$10)/'ModelParams Lw'!O$11</f>
        <v>#DIV/0!</v>
      </c>
      <c r="AE208" s="24" t="e">
        <f>(U208-'ModelParams Lw'!P$10)/'ModelParams Lw'!P$11</f>
        <v>#DIV/0!</v>
      </c>
      <c r="AF208" s="24" t="e">
        <f>(V208-'ModelParams Lw'!Q$10)/'ModelParams Lw'!Q$11</f>
        <v>#DIV/0!</v>
      </c>
      <c r="AG208" s="24" t="e">
        <f>(W208-'ModelParams Lw'!R$10)/'ModelParams Lw'!R$11</f>
        <v>#DIV/0!</v>
      </c>
      <c r="AH208" s="24" t="e">
        <f>(X208-'ModelParams Lw'!S$10)/'ModelParams Lw'!S$11</f>
        <v>#DIV/0!</v>
      </c>
      <c r="AI208" s="24" t="e">
        <f>(Y208-'ModelParams Lw'!T$10)/'ModelParams Lw'!T$11</f>
        <v>#DIV/0!</v>
      </c>
      <c r="AJ208" s="24" t="e">
        <f>(Z208-'ModelParams Lw'!U$10)/'ModelParams Lw'!U$11</f>
        <v>#DIV/0!</v>
      </c>
      <c r="AK208" s="24" t="e">
        <f>(AA208-'ModelParams Lw'!V$10)/'ModelParams Lw'!V$11</f>
        <v>#DIV/0!</v>
      </c>
      <c r="AL208" s="24" t="e">
        <f t="shared" si="100"/>
        <v>#DIV/0!</v>
      </c>
      <c r="AM208" s="24" t="e">
        <f>LOOKUP($G208,SilencerParams!$E$3:$E$98,SilencerParams!K$3:K$98)</f>
        <v>#DIV/0!</v>
      </c>
      <c r="AN208" s="24" t="e">
        <f>LOOKUP($G208,SilencerParams!$E$3:$E$98,SilencerParams!L$3:L$98)</f>
        <v>#DIV/0!</v>
      </c>
      <c r="AO208" s="24" t="e">
        <f>LOOKUP($G208,SilencerParams!$E$3:$E$98,SilencerParams!M$3:M$98)</f>
        <v>#DIV/0!</v>
      </c>
      <c r="AP208" s="24" t="e">
        <f>LOOKUP($G208,SilencerParams!$E$3:$E$98,SilencerParams!N$3:N$98)</f>
        <v>#DIV/0!</v>
      </c>
      <c r="AQ208" s="24" t="e">
        <f>LOOKUP($G208,SilencerParams!$E$3:$E$98,SilencerParams!O$3:O$98)</f>
        <v>#DIV/0!</v>
      </c>
      <c r="AR208" s="24" t="e">
        <f>LOOKUP($G208,SilencerParams!$E$3:$E$98,SilencerParams!P$3:P$98)</f>
        <v>#DIV/0!</v>
      </c>
      <c r="AS208" s="24" t="e">
        <f>LOOKUP($G208,SilencerParams!$E$3:$E$98,SilencerParams!Q$3:Q$98)</f>
        <v>#DIV/0!</v>
      </c>
      <c r="AT208" s="24" t="e">
        <f>LOOKUP($G208,SilencerParams!$E$3:$E$98,SilencerParams!R$3:R$98)</f>
        <v>#DIV/0!</v>
      </c>
      <c r="AU208" s="151" t="e">
        <f>LOOKUP($G208,SilencerParams!$E$3:$E$98,SilencerParams!S$3:S$98)</f>
        <v>#DIV/0!</v>
      </c>
      <c r="AV208" s="151" t="e">
        <f>LOOKUP($G208,SilencerParams!$E$3:$E$98,SilencerParams!T$3:T$98)</f>
        <v>#DIV/0!</v>
      </c>
      <c r="AW208" s="151" t="e">
        <f>LOOKUP($G208,SilencerParams!$E$3:$E$98,SilencerParams!U$3:U$98)</f>
        <v>#DIV/0!</v>
      </c>
      <c r="AX208" s="151" t="e">
        <f>LOOKUP($G208,SilencerParams!$E$3:$E$98,SilencerParams!V$3:V$98)</f>
        <v>#DIV/0!</v>
      </c>
      <c r="AY208" s="151" t="e">
        <f>LOOKUP($G208,SilencerParams!$E$3:$E$98,SilencerParams!W$3:W$98)</f>
        <v>#DIV/0!</v>
      </c>
      <c r="AZ208" s="151" t="e">
        <f>LOOKUP($G208,SilencerParams!$E$3:$E$98,SilencerParams!X$3:X$98)</f>
        <v>#DIV/0!</v>
      </c>
      <c r="BA208" s="151" t="e">
        <f>LOOKUP($G208,SilencerParams!$E$3:$E$98,SilencerParams!Y$3:Y$98)</f>
        <v>#DIV/0!</v>
      </c>
      <c r="BB208" s="151" t="e">
        <f>LOOKUP($G208,SilencerParams!$E$3:$E$98,SilencerParams!Z$3:Z$98)</f>
        <v>#DIV/0!</v>
      </c>
      <c r="BC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S$3:S$98)</f>
        <v>#DIV/0!</v>
      </c>
      <c r="BD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T$3:T$98)</f>
        <v>#DIV/0!</v>
      </c>
      <c r="BE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U$3:U$98)</f>
        <v>#DIV/0!</v>
      </c>
      <c r="BF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V$3:V$98)</f>
        <v>#DIV/0!</v>
      </c>
      <c r="BG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W$3:W$98)</f>
        <v>#DIV/0!</v>
      </c>
      <c r="BH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X$3:X$98)</f>
        <v>#DIV/0!</v>
      </c>
      <c r="BI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Y$3:Y$98)</f>
        <v>#DIV/0!</v>
      </c>
      <c r="BJ208" s="151" t="e">
        <f>LOOKUP(IF(MROUND($AL208,2)&lt;=$AL208,CONCATENATE($D208,IF($F208&gt;=1000,$F208,CONCATENATE(0,$F208)),CONCATENATE(0,MROUND($AL208,2)+2)),CONCATENATE($D208,IF($F208&gt;=1000,$F208,CONCATENATE(0,$F208)),CONCATENATE(0,MROUND($AL208,2)-2))),SilencerParams!$E$3:$E$98,SilencerParams!Z$3:Z$98)</f>
        <v>#DIV/0!</v>
      </c>
      <c r="BK208" s="151" t="e">
        <f>IF($AL208&lt;2,LOOKUP(CONCATENATE($D208,IF($E208&gt;=1000,$E208,CONCATENATE(0,$E208)),"02"),SilencerParams!$E$3:$E$98,SilencerParams!S$3:S$98)/(LOG10(2)-LOG10(0.0001))*(LOG10($AL208)-LOG10(0.0001)),(BC208-AU208)/(LOG10(IF(MROUND($AL208,2)&lt;=$AL208,MROUND($AL208,2)+2,MROUND($AL208,2)-2))-LOG10(MROUND($AL208,2)))*(LOG10($AL208)-LOG10(MROUND($AL208,2)))+AU208)</f>
        <v>#DIV/0!</v>
      </c>
      <c r="BL208" s="151" t="e">
        <f>IF($AL208&lt;2,LOOKUP(CONCATENATE($D208,IF($E208&gt;=1000,$E208,CONCATENATE(0,$E208)),"02"),SilencerParams!$E$3:$E$98,SilencerParams!T$3:T$98)/(LOG10(2)-LOG10(0.0001))*(LOG10($AL208)-LOG10(0.0001)),(BD208-AV208)/(LOG10(IF(MROUND($AL208,2)&lt;=$AL208,MROUND($AL208,2)+2,MROUND($AL208,2)-2))-LOG10(MROUND($AL208,2)))*(LOG10($AL208)-LOG10(MROUND($AL208,2)))+AV208)</f>
        <v>#DIV/0!</v>
      </c>
      <c r="BM208" s="151" t="e">
        <f>IF($AL208&lt;2,LOOKUP(CONCATENATE($D208,IF($E208&gt;=1000,$E208,CONCATENATE(0,$E208)),"02"),SilencerParams!$E$3:$E$98,SilencerParams!U$3:U$98)/(LOG10(2)-LOG10(0.0001))*(LOG10($AL208)-LOG10(0.0001)),(BE208-AW208)/(LOG10(IF(MROUND($AL208,2)&lt;=$AL208,MROUND($AL208,2)+2,MROUND($AL208,2)-2))-LOG10(MROUND($AL208,2)))*(LOG10($AL208)-LOG10(MROUND($AL208,2)))+AW208)</f>
        <v>#DIV/0!</v>
      </c>
      <c r="BN208" s="151" t="e">
        <f>IF($AL208&lt;2,LOOKUP(CONCATENATE($D208,IF($E208&gt;=1000,$E208,CONCATENATE(0,$E208)),"02"),SilencerParams!$E$3:$E$98,SilencerParams!V$3:V$98)/(LOG10(2)-LOG10(0.0001))*(LOG10($AL208)-LOG10(0.0001)),(BF208-AX208)/(LOG10(IF(MROUND($AL208,2)&lt;=$AL208,MROUND($AL208,2)+2,MROUND($AL208,2)-2))-LOG10(MROUND($AL208,2)))*(LOG10($AL208)-LOG10(MROUND($AL208,2)))+AX208)</f>
        <v>#DIV/0!</v>
      </c>
      <c r="BO208" s="151" t="e">
        <f>IF($AL208&lt;2,LOOKUP(CONCATENATE($D208,IF($E208&gt;=1000,$E208,CONCATENATE(0,$E208)),"02"),SilencerParams!$E$3:$E$98,SilencerParams!W$3:W$98)/(LOG10(2)-LOG10(0.0001))*(LOG10($AL208)-LOG10(0.0001)),(BG208-AY208)/(LOG10(IF(MROUND($AL208,2)&lt;=$AL208,MROUND($AL208,2)+2,MROUND($AL208,2)-2))-LOG10(MROUND($AL208,2)))*(LOG10($AL208)-LOG10(MROUND($AL208,2)))+AY208)</f>
        <v>#DIV/0!</v>
      </c>
      <c r="BP208" s="151" t="e">
        <f>IF($AL208&lt;2,LOOKUP(CONCATENATE($D208,IF($E208&gt;=1000,$E208,CONCATENATE(0,$E208)),"02"),SilencerParams!$E$3:$E$98,SilencerParams!X$3:X$98)/(LOG10(2)-LOG10(0.0001))*(LOG10($AL208)-LOG10(0.0001)),(BH208-AZ208)/(LOG10(IF(MROUND($AL208,2)&lt;=$AL208,MROUND($AL208,2)+2,MROUND($AL208,2)-2))-LOG10(MROUND($AL208,2)))*(LOG10($AL208)-LOG10(MROUND($AL208,2)))+AZ208)</f>
        <v>#DIV/0!</v>
      </c>
      <c r="BQ208" s="151" t="e">
        <f>IF($AL208&lt;2,LOOKUP(CONCATENATE($D208,IF($E208&gt;=1000,$E208,CONCATENATE(0,$E208)),"02"),SilencerParams!$E$3:$E$98,SilencerParams!Y$3:Y$98)/(LOG10(2)-LOG10(0.0001))*(LOG10($AL208)-LOG10(0.0001)),(BI208-BA208)/(LOG10(IF(MROUND($AL208,2)&lt;=$AL208,MROUND($AL208,2)+2,MROUND($AL208,2)-2))-LOG10(MROUND($AL208,2)))*(LOG10($AL208)-LOG10(MROUND($AL208,2)))+BA208)</f>
        <v>#DIV/0!</v>
      </c>
      <c r="BR208" s="151" t="e">
        <f>IF($AL208&lt;2,LOOKUP(CONCATENATE($D208,IF($E208&gt;=1000,$E208,CONCATENATE(0,$E208)),"02"),SilencerParams!$E$3:$E$98,SilencerParams!Z$3:Z$98)/(LOG10(2)-LOG10(0.0001))*(LOG10($AL208)-LOG10(0.0001)),(BJ208-BB208)/(LOG10(IF(MROUND($AL208,2)&lt;=$AL208,MROUND($AL208,2)+2,MROUND($AL208,2)-2))-LOG10(MROUND($AL208,2)))*(LOG10($AL208)-LOG10(MROUND($AL208,2)))+BB208)</f>
        <v>#DIV/0!</v>
      </c>
      <c r="BS208" s="24" t="e">
        <f t="shared" si="101"/>
        <v>#DIV/0!</v>
      </c>
      <c r="BT208" s="24" t="e">
        <f t="shared" si="102"/>
        <v>#DIV/0!</v>
      </c>
      <c r="BU208" s="24" t="e">
        <f t="shared" si="103"/>
        <v>#DIV/0!</v>
      </c>
      <c r="BV208" s="24" t="e">
        <f t="shared" si="104"/>
        <v>#DIV/0!</v>
      </c>
      <c r="BW208" s="24" t="e">
        <f t="shared" si="105"/>
        <v>#DIV/0!</v>
      </c>
      <c r="BX208" s="24" t="e">
        <f t="shared" si="106"/>
        <v>#DIV/0!</v>
      </c>
      <c r="BY208" s="24" t="e">
        <f t="shared" si="107"/>
        <v>#DIV/0!</v>
      </c>
      <c r="BZ208" s="24" t="e">
        <f t="shared" si="108"/>
        <v>#DIV/0!</v>
      </c>
      <c r="CA208" s="24" t="e">
        <f>10*LOG10(IF(BS208="",0,POWER(10,((BS208+'ModelParams Lw'!$O$4)/10))) +IF(BT208="",0,POWER(10,((BT208+'ModelParams Lw'!$P$4)/10))) +IF(BU208="",0,POWER(10,((BU208+'ModelParams Lw'!$Q$4)/10))) +IF(BV208="",0,POWER(10,((BV208+'ModelParams Lw'!$R$4)/10))) +IF(BW208="",0,POWER(10,((BW208+'ModelParams Lw'!$S$4)/10))) +IF(BX208="",0,POWER(10,((BX208+'ModelParams Lw'!$T$4)/10))) +IF(BY208="",0,POWER(10,((BY208+'ModelParams Lw'!$U$4)/10)))+IF(BZ208="",0,POWER(10,((BZ208+'ModelParams Lw'!$V$4)/10))))</f>
        <v>#DIV/0!</v>
      </c>
      <c r="CB208" s="24" t="e">
        <f t="shared" si="109"/>
        <v>#DIV/0!</v>
      </c>
      <c r="CC208" s="24" t="e">
        <f>(BS208-'ModelParams Lw'!O$10)/'ModelParams Lw'!O$11</f>
        <v>#DIV/0!</v>
      </c>
      <c r="CD208" s="24" t="e">
        <f>(BT208-'ModelParams Lw'!P$10)/'ModelParams Lw'!P$11</f>
        <v>#DIV/0!</v>
      </c>
      <c r="CE208" s="24" t="e">
        <f>(BU208-'ModelParams Lw'!Q$10)/'ModelParams Lw'!Q$11</f>
        <v>#DIV/0!</v>
      </c>
      <c r="CF208" s="24" t="e">
        <f>(BV208-'ModelParams Lw'!R$10)/'ModelParams Lw'!R$11</f>
        <v>#DIV/0!</v>
      </c>
      <c r="CG208" s="24" t="e">
        <f>(BW208-'ModelParams Lw'!S$10)/'ModelParams Lw'!S$11</f>
        <v>#DIV/0!</v>
      </c>
      <c r="CH208" s="24" t="e">
        <f>(BX208-'ModelParams Lw'!T$10)/'ModelParams Lw'!T$11</f>
        <v>#DIV/0!</v>
      </c>
      <c r="CI208" s="24" t="e">
        <f>(BY208-'ModelParams Lw'!U$10)/'ModelParams Lw'!U$11</f>
        <v>#DIV/0!</v>
      </c>
      <c r="CJ208" s="24" t="e">
        <f>(BZ208-'ModelParams Lw'!V$10)/'ModelParams Lw'!V$11</f>
        <v>#DIV/0!</v>
      </c>
      <c r="CK208" s="24">
        <f>IF(Calcul!$E213="SW",'ModelParams Lw'!C$18+'ModelParams Lw'!C$19*LOG(CK$3)+'ModelParams Lw'!C$20*(PI()/4*($D208/1000)^2),IF('ModelParams Lw'!C$21+'ModelParams Lw'!C$22*LOG(CK$3)+'ModelParams Lw'!C$23*(PI()/4*($D208/1000)^2)&lt;'ModelParams Lw'!C$18+'ModelParams Lw'!C$19*LOG(CK$3)+'ModelParams Lw'!C$20*(PI()/4*($D208/1000)^2),'ModelParams Lw'!C$18+'ModelParams Lw'!C$19*LOG(CK$3)+'ModelParams Lw'!C$20*(PI()/4*($D208/1000)^2),'ModelParams Lw'!C$21+'ModelParams Lw'!C$22*LOG(CK$3)+'ModelParams Lw'!C$23*(PI()/4*($D208/1000)^2)))</f>
        <v>31.246735224896717</v>
      </c>
      <c r="CL208" s="24">
        <f>IF(Calcul!$E213="SW",'ModelParams Lw'!D$18+'ModelParams Lw'!D$19*LOG(CL$3)+'ModelParams Lw'!D$20*(PI()/4*($D208/1000)^2),IF('ModelParams Lw'!D$21+'ModelParams Lw'!D$22*LOG(CL$3)+'ModelParams Lw'!D$23*(PI()/4*($D208/1000)^2)&lt;'ModelParams Lw'!D$18+'ModelParams Lw'!D$19*LOG(CL$3)+'ModelParams Lw'!D$20*(PI()/4*($D208/1000)^2),'ModelParams Lw'!D$18+'ModelParams Lw'!D$19*LOG(CL$3)+'ModelParams Lw'!D$20*(PI()/4*($D208/1000)^2),'ModelParams Lw'!D$21+'ModelParams Lw'!D$22*LOG(CL$3)+'ModelParams Lw'!D$23*(PI()/4*($D208/1000)^2)))</f>
        <v>39.203910379364636</v>
      </c>
      <c r="CM208" s="24">
        <f>IF(Calcul!$E213="SW",'ModelParams Lw'!E$18+'ModelParams Lw'!E$19*LOG(CM$3)+'ModelParams Lw'!E$20*(PI()/4*($D208/1000)^2),IF('ModelParams Lw'!E$21+'ModelParams Lw'!E$22*LOG(CM$3)+'ModelParams Lw'!E$23*(PI()/4*($D208/1000)^2)&lt;'ModelParams Lw'!E$18+'ModelParams Lw'!E$19*LOG(CM$3)+'ModelParams Lw'!E$20*(PI()/4*($D208/1000)^2),'ModelParams Lw'!E$18+'ModelParams Lw'!E$19*LOG(CM$3)+'ModelParams Lw'!E$20*(PI()/4*($D208/1000)^2),'ModelParams Lw'!E$21+'ModelParams Lw'!E$22*LOG(CM$3)+'ModelParams Lw'!E$23*(PI()/4*($D208/1000)^2)))</f>
        <v>38.761096154158118</v>
      </c>
      <c r="CN208" s="24">
        <f>IF(Calcul!$E213="SW",'ModelParams Lw'!F$18+'ModelParams Lw'!F$19*LOG(CN$3)+'ModelParams Lw'!F$20*(PI()/4*($D208/1000)^2),IF('ModelParams Lw'!F$21+'ModelParams Lw'!F$22*LOG(CN$3)+'ModelParams Lw'!F$23*(PI()/4*($D208/1000)^2)&lt;'ModelParams Lw'!F$18+'ModelParams Lw'!F$19*LOG(CN$3)+'ModelParams Lw'!F$20*(PI()/4*($D208/1000)^2),'ModelParams Lw'!F$18+'ModelParams Lw'!F$19*LOG(CN$3)+'ModelParams Lw'!F$20*(PI()/4*($D208/1000)^2),'ModelParams Lw'!F$21+'ModelParams Lw'!F$22*LOG(CN$3)+'ModelParams Lw'!F$23*(PI()/4*($D208/1000)^2)))</f>
        <v>42.457901012674256</v>
      </c>
      <c r="CO208" s="24">
        <f>IF(Calcul!$E213="SW",'ModelParams Lw'!G$18+'ModelParams Lw'!G$19*LOG(CO$3)+'ModelParams Lw'!G$20*(PI()/4*($D208/1000)^2),IF('ModelParams Lw'!G$21+'ModelParams Lw'!G$22*LOG(CO$3)+'ModelParams Lw'!G$23*(PI()/4*($D208/1000)^2)&lt;'ModelParams Lw'!G$18+'ModelParams Lw'!G$19*LOG(CO$3)+'ModelParams Lw'!G$20*(PI()/4*($D208/1000)^2),'ModelParams Lw'!G$18+'ModelParams Lw'!G$19*LOG(CO$3)+'ModelParams Lw'!G$20*(PI()/4*($D208/1000)^2),'ModelParams Lw'!G$21+'ModelParams Lw'!G$22*LOG(CO$3)+'ModelParams Lw'!G$23*(PI()/4*($D208/1000)^2)))</f>
        <v>39.983812335865188</v>
      </c>
      <c r="CP208" s="24">
        <f>IF(Calcul!$E213="SW",'ModelParams Lw'!H$18+'ModelParams Lw'!H$19*LOG(CP$3)+'ModelParams Lw'!H$20*(PI()/4*($D208/1000)^2),IF('ModelParams Lw'!H$21+'ModelParams Lw'!H$22*LOG(CP$3)+'ModelParams Lw'!H$23*(PI()/4*($D208/1000)^2)&lt;'ModelParams Lw'!H$18+'ModelParams Lw'!H$19*LOG(CP$3)+'ModelParams Lw'!H$20*(PI()/4*($D208/1000)^2),'ModelParams Lw'!H$18+'ModelParams Lw'!H$19*LOG(CP$3)+'ModelParams Lw'!H$20*(PI()/4*($D208/1000)^2),'ModelParams Lw'!H$21+'ModelParams Lw'!H$22*LOG(CP$3)+'ModelParams Lw'!H$23*(PI()/4*($D208/1000)^2)))</f>
        <v>40.306137042572608</v>
      </c>
      <c r="CQ208" s="24">
        <f>IF(Calcul!$E213="SW",'ModelParams Lw'!I$18+'ModelParams Lw'!I$19*LOG(CQ$3)+'ModelParams Lw'!I$20*(PI()/4*($D208/1000)^2),IF('ModelParams Lw'!I$21+'ModelParams Lw'!I$22*LOG(CQ$3)+'ModelParams Lw'!I$23*(PI()/4*($D208/1000)^2)&lt;'ModelParams Lw'!I$18+'ModelParams Lw'!I$19*LOG(CQ$3)+'ModelParams Lw'!I$20*(PI()/4*($D208/1000)^2),'ModelParams Lw'!I$18+'ModelParams Lw'!I$19*LOG(CQ$3)+'ModelParams Lw'!I$20*(PI()/4*($D208/1000)^2),'ModelParams Lw'!I$21+'ModelParams Lw'!I$22*LOG(CQ$3)+'ModelParams Lw'!I$23*(PI()/4*($D208/1000)^2)))</f>
        <v>35.604370798776131</v>
      </c>
      <c r="CR208" s="24">
        <f>IF(Calcul!$E213="SW",'ModelParams Lw'!J$18+'ModelParams Lw'!J$19*LOG(CR$3)+'ModelParams Lw'!J$20*(PI()/4*($D208/1000)^2),IF('ModelParams Lw'!J$21+'ModelParams Lw'!J$22*LOG(CR$3)+'ModelParams Lw'!J$23*(PI()/4*($D208/1000)^2)&lt;'ModelParams Lw'!J$18+'ModelParams Lw'!J$19*LOG(CR$3)+'ModelParams Lw'!J$20*(PI()/4*($D208/1000)^2),'ModelParams Lw'!J$18+'ModelParams Lw'!J$19*LOG(CR$3)+'ModelParams Lw'!J$20*(PI()/4*($D208/1000)^2),'ModelParams Lw'!J$21+'ModelParams Lw'!J$22*LOG(CR$3)+'ModelParams Lw'!J$23*(PI()/4*($D208/1000)^2)))</f>
        <v>26.405199060578074</v>
      </c>
      <c r="CS208" s="24" t="e">
        <f t="shared" si="86"/>
        <v>#DIV/0!</v>
      </c>
      <c r="CT208" s="24" t="e">
        <f t="shared" si="87"/>
        <v>#DIV/0!</v>
      </c>
      <c r="CU208" s="24" t="e">
        <f t="shared" si="88"/>
        <v>#DIV/0!</v>
      </c>
      <c r="CV208" s="24" t="e">
        <f t="shared" si="89"/>
        <v>#DIV/0!</v>
      </c>
      <c r="CW208" s="24" t="e">
        <f t="shared" si="90"/>
        <v>#DIV/0!</v>
      </c>
      <c r="CX208" s="24" t="e">
        <f t="shared" si="91"/>
        <v>#DIV/0!</v>
      </c>
      <c r="CY208" s="24" t="e">
        <f t="shared" si="92"/>
        <v>#DIV/0!</v>
      </c>
      <c r="CZ208" s="24" t="e">
        <f t="shared" si="93"/>
        <v>#DIV/0!</v>
      </c>
      <c r="DA208" s="24" t="e">
        <f>10*LOG10(IF(CS208="",0,POWER(10,((CS208+'ModelParams Lw'!$O$4)/10))) +IF(CT208="",0,POWER(10,((CT208+'ModelParams Lw'!$P$4)/10))) +IF(CU208="",0,POWER(10,((CU208+'ModelParams Lw'!$Q$4)/10))) +IF(CV208="",0,POWER(10,((CV208+'ModelParams Lw'!$R$4)/10))) +IF(CW208="",0,POWER(10,((CW208+'ModelParams Lw'!$S$4)/10))) +IF(CX208="",0,POWER(10,((CX208+'ModelParams Lw'!$T$4)/10))) +IF(CY208="",0,POWER(10,((CY208+'ModelParams Lw'!$U$4)/10)))+IF(CZ208="",0,POWER(10,((CZ208+'ModelParams Lw'!$V$4)/10))))</f>
        <v>#DIV/0!</v>
      </c>
      <c r="DB208" s="24" t="e">
        <f t="shared" si="110"/>
        <v>#DIV/0!</v>
      </c>
      <c r="DC208" s="24" t="e">
        <f>(CS208-'ModelParams Lw'!$O$10)/'ModelParams Lw'!$O$11</f>
        <v>#DIV/0!</v>
      </c>
      <c r="DD208" s="24" t="e">
        <f>(CT208-'ModelParams Lw'!$P$10)/'ModelParams Lw'!$P$11</f>
        <v>#DIV/0!</v>
      </c>
      <c r="DE208" s="24" t="e">
        <f>(CU208-'ModelParams Lw'!$Q$10)/'ModelParams Lw'!$Q$11</f>
        <v>#DIV/0!</v>
      </c>
      <c r="DF208" s="24" t="e">
        <f>(CV208-'ModelParams Lw'!$R$10)/'ModelParams Lw'!$R$11</f>
        <v>#DIV/0!</v>
      </c>
      <c r="DG208" s="24" t="e">
        <f>(CW208-'ModelParams Lw'!$S$10)/'ModelParams Lw'!$S$11</f>
        <v>#DIV/0!</v>
      </c>
      <c r="DH208" s="24" t="e">
        <f>(CX208-'ModelParams Lw'!$T$10)/'ModelParams Lw'!$T$11</f>
        <v>#DIV/0!</v>
      </c>
      <c r="DI208" s="24" t="e">
        <f>(CY208-'ModelParams Lw'!$U$10)/'ModelParams Lw'!$U$11</f>
        <v>#DIV/0!</v>
      </c>
      <c r="DJ208" s="24" t="e">
        <f>(CZ208-'ModelParams Lw'!$V$10)/'ModelParams Lw'!$V$11</f>
        <v>#DIV/0!</v>
      </c>
    </row>
    <row r="209" spans="1:114">
      <c r="A209" s="12">
        <f>Calcul!B211</f>
        <v>0</v>
      </c>
      <c r="B209" s="12">
        <f t="shared" si="94"/>
        <v>0</v>
      </c>
      <c r="C209" s="12">
        <f>Calcul!C211</f>
        <v>0</v>
      </c>
      <c r="D209" s="12">
        <f>Calcul!D214</f>
        <v>0</v>
      </c>
      <c r="E209" s="12">
        <f t="shared" si="95"/>
        <v>400</v>
      </c>
      <c r="F209" s="12">
        <f t="shared" si="96"/>
        <v>900</v>
      </c>
      <c r="G209" s="12" t="e">
        <f t="shared" si="97"/>
        <v>#DIV/0!</v>
      </c>
      <c r="H209" s="24" t="e">
        <f t="shared" si="98"/>
        <v>#DIV/0!</v>
      </c>
      <c r="I209" s="24">
        <f>'ModelParams Lw'!$B$6*EXP('ModelParams Lw'!$C$6*D209)</f>
        <v>-0.98585217513044054</v>
      </c>
      <c r="J209" s="24">
        <f>'ModelParams Lw'!$B$7*D209^2+'ModelParams Lw'!$C$7*D209+'ModelParams Lw'!$D$7</f>
        <v>-7.1</v>
      </c>
      <c r="K209" s="24">
        <f>'ModelParams Lw'!$B$8*D209^2+'ModelParams Lw'!$C$8*D209+'ModelParams Lw'!$D$8</f>
        <v>46.485999999999997</v>
      </c>
      <c r="L209" s="21" t="e">
        <f t="shared" si="83"/>
        <v>#DIV/0!</v>
      </c>
      <c r="M209" s="21" t="e">
        <f t="shared" si="85"/>
        <v>#DIV/0!</v>
      </c>
      <c r="N209" s="21" t="e">
        <f t="shared" si="85"/>
        <v>#DIV/0!</v>
      </c>
      <c r="O209" s="21" t="e">
        <f t="shared" si="85"/>
        <v>#DIV/0!</v>
      </c>
      <c r="P209" s="21" t="e">
        <f t="shared" si="85"/>
        <v>#DIV/0!</v>
      </c>
      <c r="Q209" s="21" t="e">
        <f t="shared" si="85"/>
        <v>#DIV/0!</v>
      </c>
      <c r="R209" s="21" t="e">
        <f t="shared" si="85"/>
        <v>#DIV/0!</v>
      </c>
      <c r="S209" s="21" t="e">
        <f t="shared" si="85"/>
        <v>#DIV/0!</v>
      </c>
      <c r="T209" s="24" t="e">
        <f>'ModelParams Lw'!$B$3+'ModelParams Lw'!$B$4*LOG10($B209/3600/(PI()/4*($D209/1000)^2))+'ModelParams Lw'!$B$5*LOG10(2*$H209/(1.2*($B209/3600/(PI()/4*($D209/1000)^2))^2))+10*LOG10($D209/1000)+L209</f>
        <v>#DIV/0!</v>
      </c>
      <c r="U209" s="24" t="e">
        <f>'ModelParams Lw'!$B$3+'ModelParams Lw'!$B$4*LOG10($B209/3600/(PI()/4*($D209/1000)^2))+'ModelParams Lw'!$B$5*LOG10(2*$H209/(1.2*($B209/3600/(PI()/4*($D209/1000)^2))^2))+10*LOG10($D209/1000)+M209</f>
        <v>#DIV/0!</v>
      </c>
      <c r="V209" s="24" t="e">
        <f>'ModelParams Lw'!$B$3+'ModelParams Lw'!$B$4*LOG10($B209/3600/(PI()/4*($D209/1000)^2))+'ModelParams Lw'!$B$5*LOG10(2*$H209/(1.2*($B209/3600/(PI()/4*($D209/1000)^2))^2))+10*LOG10($D209/1000)+N209</f>
        <v>#DIV/0!</v>
      </c>
      <c r="W209" s="24" t="e">
        <f>'ModelParams Lw'!$B$3+'ModelParams Lw'!$B$4*LOG10($B209/3600/(PI()/4*($D209/1000)^2))+'ModelParams Lw'!$B$5*LOG10(2*$H209/(1.2*($B209/3600/(PI()/4*($D209/1000)^2))^2))+10*LOG10($D209/1000)+O209</f>
        <v>#DIV/0!</v>
      </c>
      <c r="X209" s="24" t="e">
        <f>'ModelParams Lw'!$B$3+'ModelParams Lw'!$B$4*LOG10($B209/3600/(PI()/4*($D209/1000)^2))+'ModelParams Lw'!$B$5*LOG10(2*$H209/(1.2*($B209/3600/(PI()/4*($D209/1000)^2))^2))+10*LOG10($D209/1000)+P209</f>
        <v>#DIV/0!</v>
      </c>
      <c r="Y209" s="24" t="e">
        <f>'ModelParams Lw'!$B$3+'ModelParams Lw'!$B$4*LOG10($B209/3600/(PI()/4*($D209/1000)^2))+'ModelParams Lw'!$B$5*LOG10(2*$H209/(1.2*($B209/3600/(PI()/4*($D209/1000)^2))^2))+10*LOG10($D209/1000)+Q209</f>
        <v>#DIV/0!</v>
      </c>
      <c r="Z209" s="24" t="e">
        <f>'ModelParams Lw'!$B$3+'ModelParams Lw'!$B$4*LOG10($B209/3600/(PI()/4*($D209/1000)^2))+'ModelParams Lw'!$B$5*LOG10(2*$H209/(1.2*($B209/3600/(PI()/4*($D209/1000)^2))^2))+10*LOG10($D209/1000)+R209</f>
        <v>#DIV/0!</v>
      </c>
      <c r="AA209" s="24" t="e">
        <f>'ModelParams Lw'!$B$3+'ModelParams Lw'!$B$4*LOG10($B209/3600/(PI()/4*($D209/1000)^2))+'ModelParams Lw'!$B$5*LOG10(2*$H209/(1.2*($B209/3600/(PI()/4*($D209/1000)^2))^2))+10*LOG10($D209/1000)+S209</f>
        <v>#DIV/0!</v>
      </c>
      <c r="AB209" s="24" t="e">
        <f>10*LOG10(IF(T209="",0,POWER(10,((T209+'ModelParams Lw'!$O$4)/10))) +IF(U209="",0,POWER(10,((U209+'ModelParams Lw'!$P$4)/10))) +IF(V209="",0,POWER(10,((V209+'ModelParams Lw'!$Q$4)/10))) +IF(W209="",0,POWER(10,((W209+'ModelParams Lw'!$R$4)/10))) +IF(X209="",0,POWER(10,((X209+'ModelParams Lw'!$S$4)/10))) +IF(Y209="",0,POWER(10,((Y209+'ModelParams Lw'!$T$4)/10))) +IF(Z209="",0,POWER(10,((Z209+'ModelParams Lw'!$U$4)/10)))+IF(AA209="",0,POWER(10,((AA209+'ModelParams Lw'!$V$4)/10))))</f>
        <v>#DIV/0!</v>
      </c>
      <c r="AC209" s="24" t="e">
        <f t="shared" si="99"/>
        <v>#DIV/0!</v>
      </c>
      <c r="AD209" s="24" t="e">
        <f>(T209-'ModelParams Lw'!O$10)/'ModelParams Lw'!O$11</f>
        <v>#DIV/0!</v>
      </c>
      <c r="AE209" s="24" t="e">
        <f>(U209-'ModelParams Lw'!P$10)/'ModelParams Lw'!P$11</f>
        <v>#DIV/0!</v>
      </c>
      <c r="AF209" s="24" t="e">
        <f>(V209-'ModelParams Lw'!Q$10)/'ModelParams Lw'!Q$11</f>
        <v>#DIV/0!</v>
      </c>
      <c r="AG209" s="24" t="e">
        <f>(W209-'ModelParams Lw'!R$10)/'ModelParams Lw'!R$11</f>
        <v>#DIV/0!</v>
      </c>
      <c r="AH209" s="24" t="e">
        <f>(X209-'ModelParams Lw'!S$10)/'ModelParams Lw'!S$11</f>
        <v>#DIV/0!</v>
      </c>
      <c r="AI209" s="24" t="e">
        <f>(Y209-'ModelParams Lw'!T$10)/'ModelParams Lw'!T$11</f>
        <v>#DIV/0!</v>
      </c>
      <c r="AJ209" s="24" t="e">
        <f>(Z209-'ModelParams Lw'!U$10)/'ModelParams Lw'!U$11</f>
        <v>#DIV/0!</v>
      </c>
      <c r="AK209" s="24" t="e">
        <f>(AA209-'ModelParams Lw'!V$10)/'ModelParams Lw'!V$11</f>
        <v>#DIV/0!</v>
      </c>
      <c r="AL209" s="24" t="e">
        <f t="shared" si="100"/>
        <v>#DIV/0!</v>
      </c>
      <c r="AM209" s="24" t="e">
        <f>LOOKUP($G209,SilencerParams!$E$3:$E$98,SilencerParams!K$3:K$98)</f>
        <v>#DIV/0!</v>
      </c>
      <c r="AN209" s="24" t="e">
        <f>LOOKUP($G209,SilencerParams!$E$3:$E$98,SilencerParams!L$3:L$98)</f>
        <v>#DIV/0!</v>
      </c>
      <c r="AO209" s="24" t="e">
        <f>LOOKUP($G209,SilencerParams!$E$3:$E$98,SilencerParams!M$3:M$98)</f>
        <v>#DIV/0!</v>
      </c>
      <c r="AP209" s="24" t="e">
        <f>LOOKUP($G209,SilencerParams!$E$3:$E$98,SilencerParams!N$3:N$98)</f>
        <v>#DIV/0!</v>
      </c>
      <c r="AQ209" s="24" t="e">
        <f>LOOKUP($G209,SilencerParams!$E$3:$E$98,SilencerParams!O$3:O$98)</f>
        <v>#DIV/0!</v>
      </c>
      <c r="AR209" s="24" t="e">
        <f>LOOKUP($G209,SilencerParams!$E$3:$E$98,SilencerParams!P$3:P$98)</f>
        <v>#DIV/0!</v>
      </c>
      <c r="AS209" s="24" t="e">
        <f>LOOKUP($G209,SilencerParams!$E$3:$E$98,SilencerParams!Q$3:Q$98)</f>
        <v>#DIV/0!</v>
      </c>
      <c r="AT209" s="24" t="e">
        <f>LOOKUP($G209,SilencerParams!$E$3:$E$98,SilencerParams!R$3:R$98)</f>
        <v>#DIV/0!</v>
      </c>
      <c r="AU209" s="151" t="e">
        <f>LOOKUP($G209,SilencerParams!$E$3:$E$98,SilencerParams!S$3:S$98)</f>
        <v>#DIV/0!</v>
      </c>
      <c r="AV209" s="151" t="e">
        <f>LOOKUP($G209,SilencerParams!$E$3:$E$98,SilencerParams!T$3:T$98)</f>
        <v>#DIV/0!</v>
      </c>
      <c r="AW209" s="151" t="e">
        <f>LOOKUP($G209,SilencerParams!$E$3:$E$98,SilencerParams!U$3:U$98)</f>
        <v>#DIV/0!</v>
      </c>
      <c r="AX209" s="151" t="e">
        <f>LOOKUP($G209,SilencerParams!$E$3:$E$98,SilencerParams!V$3:V$98)</f>
        <v>#DIV/0!</v>
      </c>
      <c r="AY209" s="151" t="e">
        <f>LOOKUP($G209,SilencerParams!$E$3:$E$98,SilencerParams!W$3:W$98)</f>
        <v>#DIV/0!</v>
      </c>
      <c r="AZ209" s="151" t="e">
        <f>LOOKUP($G209,SilencerParams!$E$3:$E$98,SilencerParams!X$3:X$98)</f>
        <v>#DIV/0!</v>
      </c>
      <c r="BA209" s="151" t="e">
        <f>LOOKUP($G209,SilencerParams!$E$3:$E$98,SilencerParams!Y$3:Y$98)</f>
        <v>#DIV/0!</v>
      </c>
      <c r="BB209" s="151" t="e">
        <f>LOOKUP($G209,SilencerParams!$E$3:$E$98,SilencerParams!Z$3:Z$98)</f>
        <v>#DIV/0!</v>
      </c>
      <c r="BC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S$3:S$98)</f>
        <v>#DIV/0!</v>
      </c>
      <c r="BD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T$3:T$98)</f>
        <v>#DIV/0!</v>
      </c>
      <c r="BE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U$3:U$98)</f>
        <v>#DIV/0!</v>
      </c>
      <c r="BF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V$3:V$98)</f>
        <v>#DIV/0!</v>
      </c>
      <c r="BG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W$3:W$98)</f>
        <v>#DIV/0!</v>
      </c>
      <c r="BH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X$3:X$98)</f>
        <v>#DIV/0!</v>
      </c>
      <c r="BI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Y$3:Y$98)</f>
        <v>#DIV/0!</v>
      </c>
      <c r="BJ209" s="151" t="e">
        <f>LOOKUP(IF(MROUND($AL209,2)&lt;=$AL209,CONCATENATE($D209,IF($F209&gt;=1000,$F209,CONCATENATE(0,$F209)),CONCATENATE(0,MROUND($AL209,2)+2)),CONCATENATE($D209,IF($F209&gt;=1000,$F209,CONCATENATE(0,$F209)),CONCATENATE(0,MROUND($AL209,2)-2))),SilencerParams!$E$3:$E$98,SilencerParams!Z$3:Z$98)</f>
        <v>#DIV/0!</v>
      </c>
      <c r="BK209" s="151" t="e">
        <f>IF($AL209&lt;2,LOOKUP(CONCATENATE($D209,IF($E209&gt;=1000,$E209,CONCATENATE(0,$E209)),"02"),SilencerParams!$E$3:$E$98,SilencerParams!S$3:S$98)/(LOG10(2)-LOG10(0.0001))*(LOG10($AL209)-LOG10(0.0001)),(BC209-AU209)/(LOG10(IF(MROUND($AL209,2)&lt;=$AL209,MROUND($AL209,2)+2,MROUND($AL209,2)-2))-LOG10(MROUND($AL209,2)))*(LOG10($AL209)-LOG10(MROUND($AL209,2)))+AU209)</f>
        <v>#DIV/0!</v>
      </c>
      <c r="BL209" s="151" t="e">
        <f>IF($AL209&lt;2,LOOKUP(CONCATENATE($D209,IF($E209&gt;=1000,$E209,CONCATENATE(0,$E209)),"02"),SilencerParams!$E$3:$E$98,SilencerParams!T$3:T$98)/(LOG10(2)-LOG10(0.0001))*(LOG10($AL209)-LOG10(0.0001)),(BD209-AV209)/(LOG10(IF(MROUND($AL209,2)&lt;=$AL209,MROUND($AL209,2)+2,MROUND($AL209,2)-2))-LOG10(MROUND($AL209,2)))*(LOG10($AL209)-LOG10(MROUND($AL209,2)))+AV209)</f>
        <v>#DIV/0!</v>
      </c>
      <c r="BM209" s="151" t="e">
        <f>IF($AL209&lt;2,LOOKUP(CONCATENATE($D209,IF($E209&gt;=1000,$E209,CONCATENATE(0,$E209)),"02"),SilencerParams!$E$3:$E$98,SilencerParams!U$3:U$98)/(LOG10(2)-LOG10(0.0001))*(LOG10($AL209)-LOG10(0.0001)),(BE209-AW209)/(LOG10(IF(MROUND($AL209,2)&lt;=$AL209,MROUND($AL209,2)+2,MROUND($AL209,2)-2))-LOG10(MROUND($AL209,2)))*(LOG10($AL209)-LOG10(MROUND($AL209,2)))+AW209)</f>
        <v>#DIV/0!</v>
      </c>
      <c r="BN209" s="151" t="e">
        <f>IF($AL209&lt;2,LOOKUP(CONCATENATE($D209,IF($E209&gt;=1000,$E209,CONCATENATE(0,$E209)),"02"),SilencerParams!$E$3:$E$98,SilencerParams!V$3:V$98)/(LOG10(2)-LOG10(0.0001))*(LOG10($AL209)-LOG10(0.0001)),(BF209-AX209)/(LOG10(IF(MROUND($AL209,2)&lt;=$AL209,MROUND($AL209,2)+2,MROUND($AL209,2)-2))-LOG10(MROUND($AL209,2)))*(LOG10($AL209)-LOG10(MROUND($AL209,2)))+AX209)</f>
        <v>#DIV/0!</v>
      </c>
      <c r="BO209" s="151" t="e">
        <f>IF($AL209&lt;2,LOOKUP(CONCATENATE($D209,IF($E209&gt;=1000,$E209,CONCATENATE(0,$E209)),"02"),SilencerParams!$E$3:$E$98,SilencerParams!W$3:W$98)/(LOG10(2)-LOG10(0.0001))*(LOG10($AL209)-LOG10(0.0001)),(BG209-AY209)/(LOG10(IF(MROUND($AL209,2)&lt;=$AL209,MROUND($AL209,2)+2,MROUND($AL209,2)-2))-LOG10(MROUND($AL209,2)))*(LOG10($AL209)-LOG10(MROUND($AL209,2)))+AY209)</f>
        <v>#DIV/0!</v>
      </c>
      <c r="BP209" s="151" t="e">
        <f>IF($AL209&lt;2,LOOKUP(CONCATENATE($D209,IF($E209&gt;=1000,$E209,CONCATENATE(0,$E209)),"02"),SilencerParams!$E$3:$E$98,SilencerParams!X$3:X$98)/(LOG10(2)-LOG10(0.0001))*(LOG10($AL209)-LOG10(0.0001)),(BH209-AZ209)/(LOG10(IF(MROUND($AL209,2)&lt;=$AL209,MROUND($AL209,2)+2,MROUND($AL209,2)-2))-LOG10(MROUND($AL209,2)))*(LOG10($AL209)-LOG10(MROUND($AL209,2)))+AZ209)</f>
        <v>#DIV/0!</v>
      </c>
      <c r="BQ209" s="151" t="e">
        <f>IF($AL209&lt;2,LOOKUP(CONCATENATE($D209,IF($E209&gt;=1000,$E209,CONCATENATE(0,$E209)),"02"),SilencerParams!$E$3:$E$98,SilencerParams!Y$3:Y$98)/(LOG10(2)-LOG10(0.0001))*(LOG10($AL209)-LOG10(0.0001)),(BI209-BA209)/(LOG10(IF(MROUND($AL209,2)&lt;=$AL209,MROUND($AL209,2)+2,MROUND($AL209,2)-2))-LOG10(MROUND($AL209,2)))*(LOG10($AL209)-LOG10(MROUND($AL209,2)))+BA209)</f>
        <v>#DIV/0!</v>
      </c>
      <c r="BR209" s="151" t="e">
        <f>IF($AL209&lt;2,LOOKUP(CONCATENATE($D209,IF($E209&gt;=1000,$E209,CONCATENATE(0,$E209)),"02"),SilencerParams!$E$3:$E$98,SilencerParams!Z$3:Z$98)/(LOG10(2)-LOG10(0.0001))*(LOG10($AL209)-LOG10(0.0001)),(BJ209-BB209)/(LOG10(IF(MROUND($AL209,2)&lt;=$AL209,MROUND($AL209,2)+2,MROUND($AL209,2)-2))-LOG10(MROUND($AL209,2)))*(LOG10($AL209)-LOG10(MROUND($AL209,2)))+BB209)</f>
        <v>#DIV/0!</v>
      </c>
      <c r="BS209" s="24" t="e">
        <f t="shared" si="101"/>
        <v>#DIV/0!</v>
      </c>
      <c r="BT209" s="24" t="e">
        <f t="shared" si="102"/>
        <v>#DIV/0!</v>
      </c>
      <c r="BU209" s="24" t="e">
        <f t="shared" si="103"/>
        <v>#DIV/0!</v>
      </c>
      <c r="BV209" s="24" t="e">
        <f t="shared" si="104"/>
        <v>#DIV/0!</v>
      </c>
      <c r="BW209" s="24" t="e">
        <f t="shared" si="105"/>
        <v>#DIV/0!</v>
      </c>
      <c r="BX209" s="24" t="e">
        <f t="shared" si="106"/>
        <v>#DIV/0!</v>
      </c>
      <c r="BY209" s="24" t="e">
        <f t="shared" si="107"/>
        <v>#DIV/0!</v>
      </c>
      <c r="BZ209" s="24" t="e">
        <f t="shared" si="108"/>
        <v>#DIV/0!</v>
      </c>
      <c r="CA209" s="24" t="e">
        <f>10*LOG10(IF(BS209="",0,POWER(10,((BS209+'ModelParams Lw'!$O$4)/10))) +IF(BT209="",0,POWER(10,((BT209+'ModelParams Lw'!$P$4)/10))) +IF(BU209="",0,POWER(10,((BU209+'ModelParams Lw'!$Q$4)/10))) +IF(BV209="",0,POWER(10,((BV209+'ModelParams Lw'!$R$4)/10))) +IF(BW209="",0,POWER(10,((BW209+'ModelParams Lw'!$S$4)/10))) +IF(BX209="",0,POWER(10,((BX209+'ModelParams Lw'!$T$4)/10))) +IF(BY209="",0,POWER(10,((BY209+'ModelParams Lw'!$U$4)/10)))+IF(BZ209="",0,POWER(10,((BZ209+'ModelParams Lw'!$V$4)/10))))</f>
        <v>#DIV/0!</v>
      </c>
      <c r="CB209" s="24" t="e">
        <f t="shared" si="109"/>
        <v>#DIV/0!</v>
      </c>
      <c r="CC209" s="24" t="e">
        <f>(BS209-'ModelParams Lw'!O$10)/'ModelParams Lw'!O$11</f>
        <v>#DIV/0!</v>
      </c>
      <c r="CD209" s="24" t="e">
        <f>(BT209-'ModelParams Lw'!P$10)/'ModelParams Lw'!P$11</f>
        <v>#DIV/0!</v>
      </c>
      <c r="CE209" s="24" t="e">
        <f>(BU209-'ModelParams Lw'!Q$10)/'ModelParams Lw'!Q$11</f>
        <v>#DIV/0!</v>
      </c>
      <c r="CF209" s="24" t="e">
        <f>(BV209-'ModelParams Lw'!R$10)/'ModelParams Lw'!R$11</f>
        <v>#DIV/0!</v>
      </c>
      <c r="CG209" s="24" t="e">
        <f>(BW209-'ModelParams Lw'!S$10)/'ModelParams Lw'!S$11</f>
        <v>#DIV/0!</v>
      </c>
      <c r="CH209" s="24" t="e">
        <f>(BX209-'ModelParams Lw'!T$10)/'ModelParams Lw'!T$11</f>
        <v>#DIV/0!</v>
      </c>
      <c r="CI209" s="24" t="e">
        <f>(BY209-'ModelParams Lw'!U$10)/'ModelParams Lw'!U$11</f>
        <v>#DIV/0!</v>
      </c>
      <c r="CJ209" s="24" t="e">
        <f>(BZ209-'ModelParams Lw'!V$10)/'ModelParams Lw'!V$11</f>
        <v>#DIV/0!</v>
      </c>
      <c r="CK209" s="24">
        <f>IF(Calcul!$E214="SW",'ModelParams Lw'!C$18+'ModelParams Lw'!C$19*LOG(CK$3)+'ModelParams Lw'!C$20*(PI()/4*($D209/1000)^2),IF('ModelParams Lw'!C$21+'ModelParams Lw'!C$22*LOG(CK$3)+'ModelParams Lw'!C$23*(PI()/4*($D209/1000)^2)&lt;'ModelParams Lw'!C$18+'ModelParams Lw'!C$19*LOG(CK$3)+'ModelParams Lw'!C$20*(PI()/4*($D209/1000)^2),'ModelParams Lw'!C$18+'ModelParams Lw'!C$19*LOG(CK$3)+'ModelParams Lw'!C$20*(PI()/4*($D209/1000)^2),'ModelParams Lw'!C$21+'ModelParams Lw'!C$22*LOG(CK$3)+'ModelParams Lw'!C$23*(PI()/4*($D209/1000)^2)))</f>
        <v>31.246735224896717</v>
      </c>
      <c r="CL209" s="24">
        <f>IF(Calcul!$E214="SW",'ModelParams Lw'!D$18+'ModelParams Lw'!D$19*LOG(CL$3)+'ModelParams Lw'!D$20*(PI()/4*($D209/1000)^2),IF('ModelParams Lw'!D$21+'ModelParams Lw'!D$22*LOG(CL$3)+'ModelParams Lw'!D$23*(PI()/4*($D209/1000)^2)&lt;'ModelParams Lw'!D$18+'ModelParams Lw'!D$19*LOG(CL$3)+'ModelParams Lw'!D$20*(PI()/4*($D209/1000)^2),'ModelParams Lw'!D$18+'ModelParams Lw'!D$19*LOG(CL$3)+'ModelParams Lw'!D$20*(PI()/4*($D209/1000)^2),'ModelParams Lw'!D$21+'ModelParams Lw'!D$22*LOG(CL$3)+'ModelParams Lw'!D$23*(PI()/4*($D209/1000)^2)))</f>
        <v>39.203910379364636</v>
      </c>
      <c r="CM209" s="24">
        <f>IF(Calcul!$E214="SW",'ModelParams Lw'!E$18+'ModelParams Lw'!E$19*LOG(CM$3)+'ModelParams Lw'!E$20*(PI()/4*($D209/1000)^2),IF('ModelParams Lw'!E$21+'ModelParams Lw'!E$22*LOG(CM$3)+'ModelParams Lw'!E$23*(PI()/4*($D209/1000)^2)&lt;'ModelParams Lw'!E$18+'ModelParams Lw'!E$19*LOG(CM$3)+'ModelParams Lw'!E$20*(PI()/4*($D209/1000)^2),'ModelParams Lw'!E$18+'ModelParams Lw'!E$19*LOG(CM$3)+'ModelParams Lw'!E$20*(PI()/4*($D209/1000)^2),'ModelParams Lw'!E$21+'ModelParams Lw'!E$22*LOG(CM$3)+'ModelParams Lw'!E$23*(PI()/4*($D209/1000)^2)))</f>
        <v>38.761096154158118</v>
      </c>
      <c r="CN209" s="24">
        <f>IF(Calcul!$E214="SW",'ModelParams Lw'!F$18+'ModelParams Lw'!F$19*LOG(CN$3)+'ModelParams Lw'!F$20*(PI()/4*($D209/1000)^2),IF('ModelParams Lw'!F$21+'ModelParams Lw'!F$22*LOG(CN$3)+'ModelParams Lw'!F$23*(PI()/4*($D209/1000)^2)&lt;'ModelParams Lw'!F$18+'ModelParams Lw'!F$19*LOG(CN$3)+'ModelParams Lw'!F$20*(PI()/4*($D209/1000)^2),'ModelParams Lw'!F$18+'ModelParams Lw'!F$19*LOG(CN$3)+'ModelParams Lw'!F$20*(PI()/4*($D209/1000)^2),'ModelParams Lw'!F$21+'ModelParams Lw'!F$22*LOG(CN$3)+'ModelParams Lw'!F$23*(PI()/4*($D209/1000)^2)))</f>
        <v>42.457901012674256</v>
      </c>
      <c r="CO209" s="24">
        <f>IF(Calcul!$E214="SW",'ModelParams Lw'!G$18+'ModelParams Lw'!G$19*LOG(CO$3)+'ModelParams Lw'!G$20*(PI()/4*($D209/1000)^2),IF('ModelParams Lw'!G$21+'ModelParams Lw'!G$22*LOG(CO$3)+'ModelParams Lw'!G$23*(PI()/4*($D209/1000)^2)&lt;'ModelParams Lw'!G$18+'ModelParams Lw'!G$19*LOG(CO$3)+'ModelParams Lw'!G$20*(PI()/4*($D209/1000)^2),'ModelParams Lw'!G$18+'ModelParams Lw'!G$19*LOG(CO$3)+'ModelParams Lw'!G$20*(PI()/4*($D209/1000)^2),'ModelParams Lw'!G$21+'ModelParams Lw'!G$22*LOG(CO$3)+'ModelParams Lw'!G$23*(PI()/4*($D209/1000)^2)))</f>
        <v>39.983812335865188</v>
      </c>
      <c r="CP209" s="24">
        <f>IF(Calcul!$E214="SW",'ModelParams Lw'!H$18+'ModelParams Lw'!H$19*LOG(CP$3)+'ModelParams Lw'!H$20*(PI()/4*($D209/1000)^2),IF('ModelParams Lw'!H$21+'ModelParams Lw'!H$22*LOG(CP$3)+'ModelParams Lw'!H$23*(PI()/4*($D209/1000)^2)&lt;'ModelParams Lw'!H$18+'ModelParams Lw'!H$19*LOG(CP$3)+'ModelParams Lw'!H$20*(PI()/4*($D209/1000)^2),'ModelParams Lw'!H$18+'ModelParams Lw'!H$19*LOG(CP$3)+'ModelParams Lw'!H$20*(PI()/4*($D209/1000)^2),'ModelParams Lw'!H$21+'ModelParams Lw'!H$22*LOG(CP$3)+'ModelParams Lw'!H$23*(PI()/4*($D209/1000)^2)))</f>
        <v>40.306137042572608</v>
      </c>
      <c r="CQ209" s="24">
        <f>IF(Calcul!$E214="SW",'ModelParams Lw'!I$18+'ModelParams Lw'!I$19*LOG(CQ$3)+'ModelParams Lw'!I$20*(PI()/4*($D209/1000)^2),IF('ModelParams Lw'!I$21+'ModelParams Lw'!I$22*LOG(CQ$3)+'ModelParams Lw'!I$23*(PI()/4*($D209/1000)^2)&lt;'ModelParams Lw'!I$18+'ModelParams Lw'!I$19*LOG(CQ$3)+'ModelParams Lw'!I$20*(PI()/4*($D209/1000)^2),'ModelParams Lw'!I$18+'ModelParams Lw'!I$19*LOG(CQ$3)+'ModelParams Lw'!I$20*(PI()/4*($D209/1000)^2),'ModelParams Lw'!I$21+'ModelParams Lw'!I$22*LOG(CQ$3)+'ModelParams Lw'!I$23*(PI()/4*($D209/1000)^2)))</f>
        <v>35.604370798776131</v>
      </c>
      <c r="CR209" s="24">
        <f>IF(Calcul!$E214="SW",'ModelParams Lw'!J$18+'ModelParams Lw'!J$19*LOG(CR$3)+'ModelParams Lw'!J$20*(PI()/4*($D209/1000)^2),IF('ModelParams Lw'!J$21+'ModelParams Lw'!J$22*LOG(CR$3)+'ModelParams Lw'!J$23*(PI()/4*($D209/1000)^2)&lt;'ModelParams Lw'!J$18+'ModelParams Lw'!J$19*LOG(CR$3)+'ModelParams Lw'!J$20*(PI()/4*($D209/1000)^2),'ModelParams Lw'!J$18+'ModelParams Lw'!J$19*LOG(CR$3)+'ModelParams Lw'!J$20*(PI()/4*($D209/1000)^2),'ModelParams Lw'!J$21+'ModelParams Lw'!J$22*LOG(CR$3)+'ModelParams Lw'!J$23*(PI()/4*($D209/1000)^2)))</f>
        <v>26.405199060578074</v>
      </c>
      <c r="CS209" s="24" t="e">
        <f t="shared" si="86"/>
        <v>#DIV/0!</v>
      </c>
      <c r="CT209" s="24" t="e">
        <f t="shared" si="87"/>
        <v>#DIV/0!</v>
      </c>
      <c r="CU209" s="24" t="e">
        <f t="shared" si="88"/>
        <v>#DIV/0!</v>
      </c>
      <c r="CV209" s="24" t="e">
        <f t="shared" si="89"/>
        <v>#DIV/0!</v>
      </c>
      <c r="CW209" s="24" t="e">
        <f t="shared" si="90"/>
        <v>#DIV/0!</v>
      </c>
      <c r="CX209" s="24" t="e">
        <f t="shared" si="91"/>
        <v>#DIV/0!</v>
      </c>
      <c r="CY209" s="24" t="e">
        <f t="shared" si="92"/>
        <v>#DIV/0!</v>
      </c>
      <c r="CZ209" s="24" t="e">
        <f t="shared" si="93"/>
        <v>#DIV/0!</v>
      </c>
      <c r="DA209" s="24" t="e">
        <f>10*LOG10(IF(CS209="",0,POWER(10,((CS209+'ModelParams Lw'!$O$4)/10))) +IF(CT209="",0,POWER(10,((CT209+'ModelParams Lw'!$P$4)/10))) +IF(CU209="",0,POWER(10,((CU209+'ModelParams Lw'!$Q$4)/10))) +IF(CV209="",0,POWER(10,((CV209+'ModelParams Lw'!$R$4)/10))) +IF(CW209="",0,POWER(10,((CW209+'ModelParams Lw'!$S$4)/10))) +IF(CX209="",0,POWER(10,((CX209+'ModelParams Lw'!$T$4)/10))) +IF(CY209="",0,POWER(10,((CY209+'ModelParams Lw'!$U$4)/10)))+IF(CZ209="",0,POWER(10,((CZ209+'ModelParams Lw'!$V$4)/10))))</f>
        <v>#DIV/0!</v>
      </c>
      <c r="DB209" s="24" t="e">
        <f t="shared" si="110"/>
        <v>#DIV/0!</v>
      </c>
      <c r="DC209" s="24" t="e">
        <f>(CS209-'ModelParams Lw'!$O$10)/'ModelParams Lw'!$O$11</f>
        <v>#DIV/0!</v>
      </c>
      <c r="DD209" s="24" t="e">
        <f>(CT209-'ModelParams Lw'!$P$10)/'ModelParams Lw'!$P$11</f>
        <v>#DIV/0!</v>
      </c>
      <c r="DE209" s="24" t="e">
        <f>(CU209-'ModelParams Lw'!$Q$10)/'ModelParams Lw'!$Q$11</f>
        <v>#DIV/0!</v>
      </c>
      <c r="DF209" s="24" t="e">
        <f>(CV209-'ModelParams Lw'!$R$10)/'ModelParams Lw'!$R$11</f>
        <v>#DIV/0!</v>
      </c>
      <c r="DG209" s="24" t="e">
        <f>(CW209-'ModelParams Lw'!$S$10)/'ModelParams Lw'!$S$11</f>
        <v>#DIV/0!</v>
      </c>
      <c r="DH209" s="24" t="e">
        <f>(CX209-'ModelParams Lw'!$T$10)/'ModelParams Lw'!$T$11</f>
        <v>#DIV/0!</v>
      </c>
      <c r="DI209" s="24" t="e">
        <f>(CY209-'ModelParams Lw'!$U$10)/'ModelParams Lw'!$U$11</f>
        <v>#DIV/0!</v>
      </c>
      <c r="DJ209" s="24" t="e">
        <f>(CZ209-'ModelParams Lw'!$V$10)/'ModelParams Lw'!$V$11</f>
        <v>#DIV/0!</v>
      </c>
    </row>
    <row r="210" spans="1:114">
      <c r="A210" s="12">
        <f>Calcul!B212</f>
        <v>0</v>
      </c>
      <c r="B210" s="12">
        <f t="shared" si="94"/>
        <v>0</v>
      </c>
      <c r="C210" s="12">
        <f>Calcul!C212</f>
        <v>0</v>
      </c>
      <c r="D210" s="12">
        <f>Calcul!D215</f>
        <v>0</v>
      </c>
      <c r="E210" s="12">
        <f t="shared" si="95"/>
        <v>400</v>
      </c>
      <c r="F210" s="12">
        <f t="shared" si="96"/>
        <v>900</v>
      </c>
      <c r="G210" s="12" t="e">
        <f t="shared" si="97"/>
        <v>#DIV/0!</v>
      </c>
      <c r="H210" s="24" t="e">
        <f t="shared" si="98"/>
        <v>#DIV/0!</v>
      </c>
      <c r="I210" s="24">
        <f>'ModelParams Lw'!$B$6*EXP('ModelParams Lw'!$C$6*D210)</f>
        <v>-0.98585217513044054</v>
      </c>
      <c r="J210" s="24">
        <f>'ModelParams Lw'!$B$7*D210^2+'ModelParams Lw'!$C$7*D210+'ModelParams Lw'!$D$7</f>
        <v>-7.1</v>
      </c>
      <c r="K210" s="24">
        <f>'ModelParams Lw'!$B$8*D210^2+'ModelParams Lw'!$C$8*D210+'ModelParams Lw'!$D$8</f>
        <v>46.485999999999997</v>
      </c>
      <c r="L210" s="21" t="e">
        <f t="shared" ref="L210:S264" si="111">$I210*(LN(L$3/($AL210^0.4*$H210^0.3)))^2+$J210*LN(L$3/($AL210^0.4*$H210^0.3))+$K210</f>
        <v>#DIV/0!</v>
      </c>
      <c r="M210" s="21" t="e">
        <f t="shared" si="85"/>
        <v>#DIV/0!</v>
      </c>
      <c r="N210" s="21" t="e">
        <f t="shared" si="85"/>
        <v>#DIV/0!</v>
      </c>
      <c r="O210" s="21" t="e">
        <f t="shared" si="85"/>
        <v>#DIV/0!</v>
      </c>
      <c r="P210" s="21" t="e">
        <f t="shared" si="85"/>
        <v>#DIV/0!</v>
      </c>
      <c r="Q210" s="21" t="e">
        <f t="shared" si="85"/>
        <v>#DIV/0!</v>
      </c>
      <c r="R210" s="21" t="e">
        <f t="shared" si="85"/>
        <v>#DIV/0!</v>
      </c>
      <c r="S210" s="21" t="e">
        <f t="shared" si="85"/>
        <v>#DIV/0!</v>
      </c>
      <c r="T210" s="24" t="e">
        <f>'ModelParams Lw'!$B$3+'ModelParams Lw'!$B$4*LOG10($B210/3600/(PI()/4*($D210/1000)^2))+'ModelParams Lw'!$B$5*LOG10(2*$H210/(1.2*($B210/3600/(PI()/4*($D210/1000)^2))^2))+10*LOG10($D210/1000)+L210</f>
        <v>#DIV/0!</v>
      </c>
      <c r="U210" s="24" t="e">
        <f>'ModelParams Lw'!$B$3+'ModelParams Lw'!$B$4*LOG10($B210/3600/(PI()/4*($D210/1000)^2))+'ModelParams Lw'!$B$5*LOG10(2*$H210/(1.2*($B210/3600/(PI()/4*($D210/1000)^2))^2))+10*LOG10($D210/1000)+M210</f>
        <v>#DIV/0!</v>
      </c>
      <c r="V210" s="24" t="e">
        <f>'ModelParams Lw'!$B$3+'ModelParams Lw'!$B$4*LOG10($B210/3600/(PI()/4*($D210/1000)^2))+'ModelParams Lw'!$B$5*LOG10(2*$H210/(1.2*($B210/3600/(PI()/4*($D210/1000)^2))^2))+10*LOG10($D210/1000)+N210</f>
        <v>#DIV/0!</v>
      </c>
      <c r="W210" s="24" t="e">
        <f>'ModelParams Lw'!$B$3+'ModelParams Lw'!$B$4*LOG10($B210/3600/(PI()/4*($D210/1000)^2))+'ModelParams Lw'!$B$5*LOG10(2*$H210/(1.2*($B210/3600/(PI()/4*($D210/1000)^2))^2))+10*LOG10($D210/1000)+O210</f>
        <v>#DIV/0!</v>
      </c>
      <c r="X210" s="24" t="e">
        <f>'ModelParams Lw'!$B$3+'ModelParams Lw'!$B$4*LOG10($B210/3600/(PI()/4*($D210/1000)^2))+'ModelParams Lw'!$B$5*LOG10(2*$H210/(1.2*($B210/3600/(PI()/4*($D210/1000)^2))^2))+10*LOG10($D210/1000)+P210</f>
        <v>#DIV/0!</v>
      </c>
      <c r="Y210" s="24" t="e">
        <f>'ModelParams Lw'!$B$3+'ModelParams Lw'!$B$4*LOG10($B210/3600/(PI()/4*($D210/1000)^2))+'ModelParams Lw'!$B$5*LOG10(2*$H210/(1.2*($B210/3600/(PI()/4*($D210/1000)^2))^2))+10*LOG10($D210/1000)+Q210</f>
        <v>#DIV/0!</v>
      </c>
      <c r="Z210" s="24" t="e">
        <f>'ModelParams Lw'!$B$3+'ModelParams Lw'!$B$4*LOG10($B210/3600/(PI()/4*($D210/1000)^2))+'ModelParams Lw'!$B$5*LOG10(2*$H210/(1.2*($B210/3600/(PI()/4*($D210/1000)^2))^2))+10*LOG10($D210/1000)+R210</f>
        <v>#DIV/0!</v>
      </c>
      <c r="AA210" s="24" t="e">
        <f>'ModelParams Lw'!$B$3+'ModelParams Lw'!$B$4*LOG10($B210/3600/(PI()/4*($D210/1000)^2))+'ModelParams Lw'!$B$5*LOG10(2*$H210/(1.2*($B210/3600/(PI()/4*($D210/1000)^2))^2))+10*LOG10($D210/1000)+S210</f>
        <v>#DIV/0!</v>
      </c>
      <c r="AB210" s="24" t="e">
        <f>10*LOG10(IF(T210="",0,POWER(10,((T210+'ModelParams Lw'!$O$4)/10))) +IF(U210="",0,POWER(10,((U210+'ModelParams Lw'!$P$4)/10))) +IF(V210="",0,POWER(10,((V210+'ModelParams Lw'!$Q$4)/10))) +IF(W210="",0,POWER(10,((W210+'ModelParams Lw'!$R$4)/10))) +IF(X210="",0,POWER(10,((X210+'ModelParams Lw'!$S$4)/10))) +IF(Y210="",0,POWER(10,((Y210+'ModelParams Lw'!$T$4)/10))) +IF(Z210="",0,POWER(10,((Z210+'ModelParams Lw'!$U$4)/10)))+IF(AA210="",0,POWER(10,((AA210+'ModelParams Lw'!$V$4)/10))))</f>
        <v>#DIV/0!</v>
      </c>
      <c r="AC210" s="24" t="e">
        <f t="shared" si="99"/>
        <v>#DIV/0!</v>
      </c>
      <c r="AD210" s="24" t="e">
        <f>(T210-'ModelParams Lw'!O$10)/'ModelParams Lw'!O$11</f>
        <v>#DIV/0!</v>
      </c>
      <c r="AE210" s="24" t="e">
        <f>(U210-'ModelParams Lw'!P$10)/'ModelParams Lw'!P$11</f>
        <v>#DIV/0!</v>
      </c>
      <c r="AF210" s="24" t="e">
        <f>(V210-'ModelParams Lw'!Q$10)/'ModelParams Lw'!Q$11</f>
        <v>#DIV/0!</v>
      </c>
      <c r="AG210" s="24" t="e">
        <f>(W210-'ModelParams Lw'!R$10)/'ModelParams Lw'!R$11</f>
        <v>#DIV/0!</v>
      </c>
      <c r="AH210" s="24" t="e">
        <f>(X210-'ModelParams Lw'!S$10)/'ModelParams Lw'!S$11</f>
        <v>#DIV/0!</v>
      </c>
      <c r="AI210" s="24" t="e">
        <f>(Y210-'ModelParams Lw'!T$10)/'ModelParams Lw'!T$11</f>
        <v>#DIV/0!</v>
      </c>
      <c r="AJ210" s="24" t="e">
        <f>(Z210-'ModelParams Lw'!U$10)/'ModelParams Lw'!U$11</f>
        <v>#DIV/0!</v>
      </c>
      <c r="AK210" s="24" t="e">
        <f>(AA210-'ModelParams Lw'!V$10)/'ModelParams Lw'!V$11</f>
        <v>#DIV/0!</v>
      </c>
      <c r="AL210" s="24" t="e">
        <f t="shared" si="100"/>
        <v>#DIV/0!</v>
      </c>
      <c r="AM210" s="24" t="e">
        <f>LOOKUP($G210,SilencerParams!$E$3:$E$98,SilencerParams!K$3:K$98)</f>
        <v>#DIV/0!</v>
      </c>
      <c r="AN210" s="24" t="e">
        <f>LOOKUP($G210,SilencerParams!$E$3:$E$98,SilencerParams!L$3:L$98)</f>
        <v>#DIV/0!</v>
      </c>
      <c r="AO210" s="24" t="e">
        <f>LOOKUP($G210,SilencerParams!$E$3:$E$98,SilencerParams!M$3:M$98)</f>
        <v>#DIV/0!</v>
      </c>
      <c r="AP210" s="24" t="e">
        <f>LOOKUP($G210,SilencerParams!$E$3:$E$98,SilencerParams!N$3:N$98)</f>
        <v>#DIV/0!</v>
      </c>
      <c r="AQ210" s="24" t="e">
        <f>LOOKUP($G210,SilencerParams!$E$3:$E$98,SilencerParams!O$3:O$98)</f>
        <v>#DIV/0!</v>
      </c>
      <c r="AR210" s="24" t="e">
        <f>LOOKUP($G210,SilencerParams!$E$3:$E$98,SilencerParams!P$3:P$98)</f>
        <v>#DIV/0!</v>
      </c>
      <c r="AS210" s="24" t="e">
        <f>LOOKUP($G210,SilencerParams!$E$3:$E$98,SilencerParams!Q$3:Q$98)</f>
        <v>#DIV/0!</v>
      </c>
      <c r="AT210" s="24" t="e">
        <f>LOOKUP($G210,SilencerParams!$E$3:$E$98,SilencerParams!R$3:R$98)</f>
        <v>#DIV/0!</v>
      </c>
      <c r="AU210" s="151" t="e">
        <f>LOOKUP($G210,SilencerParams!$E$3:$E$98,SilencerParams!S$3:S$98)</f>
        <v>#DIV/0!</v>
      </c>
      <c r="AV210" s="151" t="e">
        <f>LOOKUP($G210,SilencerParams!$E$3:$E$98,SilencerParams!T$3:T$98)</f>
        <v>#DIV/0!</v>
      </c>
      <c r="AW210" s="151" t="e">
        <f>LOOKUP($G210,SilencerParams!$E$3:$E$98,SilencerParams!U$3:U$98)</f>
        <v>#DIV/0!</v>
      </c>
      <c r="AX210" s="151" t="e">
        <f>LOOKUP($G210,SilencerParams!$E$3:$E$98,SilencerParams!V$3:V$98)</f>
        <v>#DIV/0!</v>
      </c>
      <c r="AY210" s="151" t="e">
        <f>LOOKUP($G210,SilencerParams!$E$3:$E$98,SilencerParams!W$3:W$98)</f>
        <v>#DIV/0!</v>
      </c>
      <c r="AZ210" s="151" t="e">
        <f>LOOKUP($G210,SilencerParams!$E$3:$E$98,SilencerParams!X$3:X$98)</f>
        <v>#DIV/0!</v>
      </c>
      <c r="BA210" s="151" t="e">
        <f>LOOKUP($G210,SilencerParams!$E$3:$E$98,SilencerParams!Y$3:Y$98)</f>
        <v>#DIV/0!</v>
      </c>
      <c r="BB210" s="151" t="e">
        <f>LOOKUP($G210,SilencerParams!$E$3:$E$98,SilencerParams!Z$3:Z$98)</f>
        <v>#DIV/0!</v>
      </c>
      <c r="BC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S$3:S$98)</f>
        <v>#DIV/0!</v>
      </c>
      <c r="BD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T$3:T$98)</f>
        <v>#DIV/0!</v>
      </c>
      <c r="BE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U$3:U$98)</f>
        <v>#DIV/0!</v>
      </c>
      <c r="BF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V$3:V$98)</f>
        <v>#DIV/0!</v>
      </c>
      <c r="BG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W$3:W$98)</f>
        <v>#DIV/0!</v>
      </c>
      <c r="BH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X$3:X$98)</f>
        <v>#DIV/0!</v>
      </c>
      <c r="BI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Y$3:Y$98)</f>
        <v>#DIV/0!</v>
      </c>
      <c r="BJ210" s="151" t="e">
        <f>LOOKUP(IF(MROUND($AL210,2)&lt;=$AL210,CONCATENATE($D210,IF($F210&gt;=1000,$F210,CONCATENATE(0,$F210)),CONCATENATE(0,MROUND($AL210,2)+2)),CONCATENATE($D210,IF($F210&gt;=1000,$F210,CONCATENATE(0,$F210)),CONCATENATE(0,MROUND($AL210,2)-2))),SilencerParams!$E$3:$E$98,SilencerParams!Z$3:Z$98)</f>
        <v>#DIV/0!</v>
      </c>
      <c r="BK210" s="151" t="e">
        <f>IF($AL210&lt;2,LOOKUP(CONCATENATE($D210,IF($E210&gt;=1000,$E210,CONCATENATE(0,$E210)),"02"),SilencerParams!$E$3:$E$98,SilencerParams!S$3:S$98)/(LOG10(2)-LOG10(0.0001))*(LOG10($AL210)-LOG10(0.0001)),(BC210-AU210)/(LOG10(IF(MROUND($AL210,2)&lt;=$AL210,MROUND($AL210,2)+2,MROUND($AL210,2)-2))-LOG10(MROUND($AL210,2)))*(LOG10($AL210)-LOG10(MROUND($AL210,2)))+AU210)</f>
        <v>#DIV/0!</v>
      </c>
      <c r="BL210" s="151" t="e">
        <f>IF($AL210&lt;2,LOOKUP(CONCATENATE($D210,IF($E210&gt;=1000,$E210,CONCATENATE(0,$E210)),"02"),SilencerParams!$E$3:$E$98,SilencerParams!T$3:T$98)/(LOG10(2)-LOG10(0.0001))*(LOG10($AL210)-LOG10(0.0001)),(BD210-AV210)/(LOG10(IF(MROUND($AL210,2)&lt;=$AL210,MROUND($AL210,2)+2,MROUND($AL210,2)-2))-LOG10(MROUND($AL210,2)))*(LOG10($AL210)-LOG10(MROUND($AL210,2)))+AV210)</f>
        <v>#DIV/0!</v>
      </c>
      <c r="BM210" s="151" t="e">
        <f>IF($AL210&lt;2,LOOKUP(CONCATENATE($D210,IF($E210&gt;=1000,$E210,CONCATENATE(0,$E210)),"02"),SilencerParams!$E$3:$E$98,SilencerParams!U$3:U$98)/(LOG10(2)-LOG10(0.0001))*(LOG10($AL210)-LOG10(0.0001)),(BE210-AW210)/(LOG10(IF(MROUND($AL210,2)&lt;=$AL210,MROUND($AL210,2)+2,MROUND($AL210,2)-2))-LOG10(MROUND($AL210,2)))*(LOG10($AL210)-LOG10(MROUND($AL210,2)))+AW210)</f>
        <v>#DIV/0!</v>
      </c>
      <c r="BN210" s="151" t="e">
        <f>IF($AL210&lt;2,LOOKUP(CONCATENATE($D210,IF($E210&gt;=1000,$E210,CONCATENATE(0,$E210)),"02"),SilencerParams!$E$3:$E$98,SilencerParams!V$3:V$98)/(LOG10(2)-LOG10(0.0001))*(LOG10($AL210)-LOG10(0.0001)),(BF210-AX210)/(LOG10(IF(MROUND($AL210,2)&lt;=$AL210,MROUND($AL210,2)+2,MROUND($AL210,2)-2))-LOG10(MROUND($AL210,2)))*(LOG10($AL210)-LOG10(MROUND($AL210,2)))+AX210)</f>
        <v>#DIV/0!</v>
      </c>
      <c r="BO210" s="151" t="e">
        <f>IF($AL210&lt;2,LOOKUP(CONCATENATE($D210,IF($E210&gt;=1000,$E210,CONCATENATE(0,$E210)),"02"),SilencerParams!$E$3:$E$98,SilencerParams!W$3:W$98)/(LOG10(2)-LOG10(0.0001))*(LOG10($AL210)-LOG10(0.0001)),(BG210-AY210)/(LOG10(IF(MROUND($AL210,2)&lt;=$AL210,MROUND($AL210,2)+2,MROUND($AL210,2)-2))-LOG10(MROUND($AL210,2)))*(LOG10($AL210)-LOG10(MROUND($AL210,2)))+AY210)</f>
        <v>#DIV/0!</v>
      </c>
      <c r="BP210" s="151" t="e">
        <f>IF($AL210&lt;2,LOOKUP(CONCATENATE($D210,IF($E210&gt;=1000,$E210,CONCATENATE(0,$E210)),"02"),SilencerParams!$E$3:$E$98,SilencerParams!X$3:X$98)/(LOG10(2)-LOG10(0.0001))*(LOG10($AL210)-LOG10(0.0001)),(BH210-AZ210)/(LOG10(IF(MROUND($AL210,2)&lt;=$AL210,MROUND($AL210,2)+2,MROUND($AL210,2)-2))-LOG10(MROUND($AL210,2)))*(LOG10($AL210)-LOG10(MROUND($AL210,2)))+AZ210)</f>
        <v>#DIV/0!</v>
      </c>
      <c r="BQ210" s="151" t="e">
        <f>IF($AL210&lt;2,LOOKUP(CONCATENATE($D210,IF($E210&gt;=1000,$E210,CONCATENATE(0,$E210)),"02"),SilencerParams!$E$3:$E$98,SilencerParams!Y$3:Y$98)/(LOG10(2)-LOG10(0.0001))*(LOG10($AL210)-LOG10(0.0001)),(BI210-BA210)/(LOG10(IF(MROUND($AL210,2)&lt;=$AL210,MROUND($AL210,2)+2,MROUND($AL210,2)-2))-LOG10(MROUND($AL210,2)))*(LOG10($AL210)-LOG10(MROUND($AL210,2)))+BA210)</f>
        <v>#DIV/0!</v>
      </c>
      <c r="BR210" s="151" t="e">
        <f>IF($AL210&lt;2,LOOKUP(CONCATENATE($D210,IF($E210&gt;=1000,$E210,CONCATENATE(0,$E210)),"02"),SilencerParams!$E$3:$E$98,SilencerParams!Z$3:Z$98)/(LOG10(2)-LOG10(0.0001))*(LOG10($AL210)-LOG10(0.0001)),(BJ210-BB210)/(LOG10(IF(MROUND($AL210,2)&lt;=$AL210,MROUND($AL210,2)+2,MROUND($AL210,2)-2))-LOG10(MROUND($AL210,2)))*(LOG10($AL210)-LOG10(MROUND($AL210,2)))+BB210)</f>
        <v>#DIV/0!</v>
      </c>
      <c r="BS210" s="24" t="e">
        <f t="shared" si="101"/>
        <v>#DIV/0!</v>
      </c>
      <c r="BT210" s="24" t="e">
        <f t="shared" si="102"/>
        <v>#DIV/0!</v>
      </c>
      <c r="BU210" s="24" t="e">
        <f t="shared" si="103"/>
        <v>#DIV/0!</v>
      </c>
      <c r="BV210" s="24" t="e">
        <f t="shared" si="104"/>
        <v>#DIV/0!</v>
      </c>
      <c r="BW210" s="24" t="e">
        <f t="shared" si="105"/>
        <v>#DIV/0!</v>
      </c>
      <c r="BX210" s="24" t="e">
        <f t="shared" si="106"/>
        <v>#DIV/0!</v>
      </c>
      <c r="BY210" s="24" t="e">
        <f t="shared" si="107"/>
        <v>#DIV/0!</v>
      </c>
      <c r="BZ210" s="24" t="e">
        <f t="shared" si="108"/>
        <v>#DIV/0!</v>
      </c>
      <c r="CA210" s="24" t="e">
        <f>10*LOG10(IF(BS210="",0,POWER(10,((BS210+'ModelParams Lw'!$O$4)/10))) +IF(BT210="",0,POWER(10,((BT210+'ModelParams Lw'!$P$4)/10))) +IF(BU210="",0,POWER(10,((BU210+'ModelParams Lw'!$Q$4)/10))) +IF(BV210="",0,POWER(10,((BV210+'ModelParams Lw'!$R$4)/10))) +IF(BW210="",0,POWER(10,((BW210+'ModelParams Lw'!$S$4)/10))) +IF(BX210="",0,POWER(10,((BX210+'ModelParams Lw'!$T$4)/10))) +IF(BY210="",0,POWER(10,((BY210+'ModelParams Lw'!$U$4)/10)))+IF(BZ210="",0,POWER(10,((BZ210+'ModelParams Lw'!$V$4)/10))))</f>
        <v>#DIV/0!</v>
      </c>
      <c r="CB210" s="24" t="e">
        <f t="shared" si="109"/>
        <v>#DIV/0!</v>
      </c>
      <c r="CC210" s="24" t="e">
        <f>(BS210-'ModelParams Lw'!O$10)/'ModelParams Lw'!O$11</f>
        <v>#DIV/0!</v>
      </c>
      <c r="CD210" s="24" t="e">
        <f>(BT210-'ModelParams Lw'!P$10)/'ModelParams Lw'!P$11</f>
        <v>#DIV/0!</v>
      </c>
      <c r="CE210" s="24" t="e">
        <f>(BU210-'ModelParams Lw'!Q$10)/'ModelParams Lw'!Q$11</f>
        <v>#DIV/0!</v>
      </c>
      <c r="CF210" s="24" t="e">
        <f>(BV210-'ModelParams Lw'!R$10)/'ModelParams Lw'!R$11</f>
        <v>#DIV/0!</v>
      </c>
      <c r="CG210" s="24" t="e">
        <f>(BW210-'ModelParams Lw'!S$10)/'ModelParams Lw'!S$11</f>
        <v>#DIV/0!</v>
      </c>
      <c r="CH210" s="24" t="e">
        <f>(BX210-'ModelParams Lw'!T$10)/'ModelParams Lw'!T$11</f>
        <v>#DIV/0!</v>
      </c>
      <c r="CI210" s="24" t="e">
        <f>(BY210-'ModelParams Lw'!U$10)/'ModelParams Lw'!U$11</f>
        <v>#DIV/0!</v>
      </c>
      <c r="CJ210" s="24" t="e">
        <f>(BZ210-'ModelParams Lw'!V$10)/'ModelParams Lw'!V$11</f>
        <v>#DIV/0!</v>
      </c>
      <c r="CK210" s="24">
        <f>IF(Calcul!$E215="SW",'ModelParams Lw'!C$18+'ModelParams Lw'!C$19*LOG(CK$3)+'ModelParams Lw'!C$20*(PI()/4*($D210/1000)^2),IF('ModelParams Lw'!C$21+'ModelParams Lw'!C$22*LOG(CK$3)+'ModelParams Lw'!C$23*(PI()/4*($D210/1000)^2)&lt;'ModelParams Lw'!C$18+'ModelParams Lw'!C$19*LOG(CK$3)+'ModelParams Lw'!C$20*(PI()/4*($D210/1000)^2),'ModelParams Lw'!C$18+'ModelParams Lw'!C$19*LOG(CK$3)+'ModelParams Lw'!C$20*(PI()/4*($D210/1000)^2),'ModelParams Lw'!C$21+'ModelParams Lw'!C$22*LOG(CK$3)+'ModelParams Lw'!C$23*(PI()/4*($D210/1000)^2)))</f>
        <v>31.246735224896717</v>
      </c>
      <c r="CL210" s="24">
        <f>IF(Calcul!$E215="SW",'ModelParams Lw'!D$18+'ModelParams Lw'!D$19*LOG(CL$3)+'ModelParams Lw'!D$20*(PI()/4*($D210/1000)^2),IF('ModelParams Lw'!D$21+'ModelParams Lw'!D$22*LOG(CL$3)+'ModelParams Lw'!D$23*(PI()/4*($D210/1000)^2)&lt;'ModelParams Lw'!D$18+'ModelParams Lw'!D$19*LOG(CL$3)+'ModelParams Lw'!D$20*(PI()/4*($D210/1000)^2),'ModelParams Lw'!D$18+'ModelParams Lw'!D$19*LOG(CL$3)+'ModelParams Lw'!D$20*(PI()/4*($D210/1000)^2),'ModelParams Lw'!D$21+'ModelParams Lw'!D$22*LOG(CL$3)+'ModelParams Lw'!D$23*(PI()/4*($D210/1000)^2)))</f>
        <v>39.203910379364636</v>
      </c>
      <c r="CM210" s="24">
        <f>IF(Calcul!$E215="SW",'ModelParams Lw'!E$18+'ModelParams Lw'!E$19*LOG(CM$3)+'ModelParams Lw'!E$20*(PI()/4*($D210/1000)^2),IF('ModelParams Lw'!E$21+'ModelParams Lw'!E$22*LOG(CM$3)+'ModelParams Lw'!E$23*(PI()/4*($D210/1000)^2)&lt;'ModelParams Lw'!E$18+'ModelParams Lw'!E$19*LOG(CM$3)+'ModelParams Lw'!E$20*(PI()/4*($D210/1000)^2),'ModelParams Lw'!E$18+'ModelParams Lw'!E$19*LOG(CM$3)+'ModelParams Lw'!E$20*(PI()/4*($D210/1000)^2),'ModelParams Lw'!E$21+'ModelParams Lw'!E$22*LOG(CM$3)+'ModelParams Lw'!E$23*(PI()/4*($D210/1000)^2)))</f>
        <v>38.761096154158118</v>
      </c>
      <c r="CN210" s="24">
        <f>IF(Calcul!$E215="SW",'ModelParams Lw'!F$18+'ModelParams Lw'!F$19*LOG(CN$3)+'ModelParams Lw'!F$20*(PI()/4*($D210/1000)^2),IF('ModelParams Lw'!F$21+'ModelParams Lw'!F$22*LOG(CN$3)+'ModelParams Lw'!F$23*(PI()/4*($D210/1000)^2)&lt;'ModelParams Lw'!F$18+'ModelParams Lw'!F$19*LOG(CN$3)+'ModelParams Lw'!F$20*(PI()/4*($D210/1000)^2),'ModelParams Lw'!F$18+'ModelParams Lw'!F$19*LOG(CN$3)+'ModelParams Lw'!F$20*(PI()/4*($D210/1000)^2),'ModelParams Lw'!F$21+'ModelParams Lw'!F$22*LOG(CN$3)+'ModelParams Lw'!F$23*(PI()/4*($D210/1000)^2)))</f>
        <v>42.457901012674256</v>
      </c>
      <c r="CO210" s="24">
        <f>IF(Calcul!$E215="SW",'ModelParams Lw'!G$18+'ModelParams Lw'!G$19*LOG(CO$3)+'ModelParams Lw'!G$20*(PI()/4*($D210/1000)^2),IF('ModelParams Lw'!G$21+'ModelParams Lw'!G$22*LOG(CO$3)+'ModelParams Lw'!G$23*(PI()/4*($D210/1000)^2)&lt;'ModelParams Lw'!G$18+'ModelParams Lw'!G$19*LOG(CO$3)+'ModelParams Lw'!G$20*(PI()/4*($D210/1000)^2),'ModelParams Lw'!G$18+'ModelParams Lw'!G$19*LOG(CO$3)+'ModelParams Lw'!G$20*(PI()/4*($D210/1000)^2),'ModelParams Lw'!G$21+'ModelParams Lw'!G$22*LOG(CO$3)+'ModelParams Lw'!G$23*(PI()/4*($D210/1000)^2)))</f>
        <v>39.983812335865188</v>
      </c>
      <c r="CP210" s="24">
        <f>IF(Calcul!$E215="SW",'ModelParams Lw'!H$18+'ModelParams Lw'!H$19*LOG(CP$3)+'ModelParams Lw'!H$20*(PI()/4*($D210/1000)^2),IF('ModelParams Lw'!H$21+'ModelParams Lw'!H$22*LOG(CP$3)+'ModelParams Lw'!H$23*(PI()/4*($D210/1000)^2)&lt;'ModelParams Lw'!H$18+'ModelParams Lw'!H$19*LOG(CP$3)+'ModelParams Lw'!H$20*(PI()/4*($D210/1000)^2),'ModelParams Lw'!H$18+'ModelParams Lw'!H$19*LOG(CP$3)+'ModelParams Lw'!H$20*(PI()/4*($D210/1000)^2),'ModelParams Lw'!H$21+'ModelParams Lw'!H$22*LOG(CP$3)+'ModelParams Lw'!H$23*(PI()/4*($D210/1000)^2)))</f>
        <v>40.306137042572608</v>
      </c>
      <c r="CQ210" s="24">
        <f>IF(Calcul!$E215="SW",'ModelParams Lw'!I$18+'ModelParams Lw'!I$19*LOG(CQ$3)+'ModelParams Lw'!I$20*(PI()/4*($D210/1000)^2),IF('ModelParams Lw'!I$21+'ModelParams Lw'!I$22*LOG(CQ$3)+'ModelParams Lw'!I$23*(PI()/4*($D210/1000)^2)&lt;'ModelParams Lw'!I$18+'ModelParams Lw'!I$19*LOG(CQ$3)+'ModelParams Lw'!I$20*(PI()/4*($D210/1000)^2),'ModelParams Lw'!I$18+'ModelParams Lw'!I$19*LOG(CQ$3)+'ModelParams Lw'!I$20*(PI()/4*($D210/1000)^2),'ModelParams Lw'!I$21+'ModelParams Lw'!I$22*LOG(CQ$3)+'ModelParams Lw'!I$23*(PI()/4*($D210/1000)^2)))</f>
        <v>35.604370798776131</v>
      </c>
      <c r="CR210" s="24">
        <f>IF(Calcul!$E215="SW",'ModelParams Lw'!J$18+'ModelParams Lw'!J$19*LOG(CR$3)+'ModelParams Lw'!J$20*(PI()/4*($D210/1000)^2),IF('ModelParams Lw'!J$21+'ModelParams Lw'!J$22*LOG(CR$3)+'ModelParams Lw'!J$23*(PI()/4*($D210/1000)^2)&lt;'ModelParams Lw'!J$18+'ModelParams Lw'!J$19*LOG(CR$3)+'ModelParams Lw'!J$20*(PI()/4*($D210/1000)^2),'ModelParams Lw'!J$18+'ModelParams Lw'!J$19*LOG(CR$3)+'ModelParams Lw'!J$20*(PI()/4*($D210/1000)^2),'ModelParams Lw'!J$21+'ModelParams Lw'!J$22*LOG(CR$3)+'ModelParams Lw'!J$23*(PI()/4*($D210/1000)^2)))</f>
        <v>26.405199060578074</v>
      </c>
      <c r="CS210" s="24" t="e">
        <f t="shared" si="86"/>
        <v>#DIV/0!</v>
      </c>
      <c r="CT210" s="24" t="e">
        <f t="shared" si="87"/>
        <v>#DIV/0!</v>
      </c>
      <c r="CU210" s="24" t="e">
        <f t="shared" si="88"/>
        <v>#DIV/0!</v>
      </c>
      <c r="CV210" s="24" t="e">
        <f t="shared" si="89"/>
        <v>#DIV/0!</v>
      </c>
      <c r="CW210" s="24" t="e">
        <f t="shared" si="90"/>
        <v>#DIV/0!</v>
      </c>
      <c r="CX210" s="24" t="e">
        <f t="shared" si="91"/>
        <v>#DIV/0!</v>
      </c>
      <c r="CY210" s="24" t="e">
        <f t="shared" si="92"/>
        <v>#DIV/0!</v>
      </c>
      <c r="CZ210" s="24" t="e">
        <f t="shared" si="93"/>
        <v>#DIV/0!</v>
      </c>
      <c r="DA210" s="24" t="e">
        <f>10*LOG10(IF(CS210="",0,POWER(10,((CS210+'ModelParams Lw'!$O$4)/10))) +IF(CT210="",0,POWER(10,((CT210+'ModelParams Lw'!$P$4)/10))) +IF(CU210="",0,POWER(10,((CU210+'ModelParams Lw'!$Q$4)/10))) +IF(CV210="",0,POWER(10,((CV210+'ModelParams Lw'!$R$4)/10))) +IF(CW210="",0,POWER(10,((CW210+'ModelParams Lw'!$S$4)/10))) +IF(CX210="",0,POWER(10,((CX210+'ModelParams Lw'!$T$4)/10))) +IF(CY210="",0,POWER(10,((CY210+'ModelParams Lw'!$U$4)/10)))+IF(CZ210="",0,POWER(10,((CZ210+'ModelParams Lw'!$V$4)/10))))</f>
        <v>#DIV/0!</v>
      </c>
      <c r="DB210" s="24" t="e">
        <f t="shared" si="110"/>
        <v>#DIV/0!</v>
      </c>
      <c r="DC210" s="24" t="e">
        <f>(CS210-'ModelParams Lw'!$O$10)/'ModelParams Lw'!$O$11</f>
        <v>#DIV/0!</v>
      </c>
      <c r="DD210" s="24" t="e">
        <f>(CT210-'ModelParams Lw'!$P$10)/'ModelParams Lw'!$P$11</f>
        <v>#DIV/0!</v>
      </c>
      <c r="DE210" s="24" t="e">
        <f>(CU210-'ModelParams Lw'!$Q$10)/'ModelParams Lw'!$Q$11</f>
        <v>#DIV/0!</v>
      </c>
      <c r="DF210" s="24" t="e">
        <f>(CV210-'ModelParams Lw'!$R$10)/'ModelParams Lw'!$R$11</f>
        <v>#DIV/0!</v>
      </c>
      <c r="DG210" s="24" t="e">
        <f>(CW210-'ModelParams Lw'!$S$10)/'ModelParams Lw'!$S$11</f>
        <v>#DIV/0!</v>
      </c>
      <c r="DH210" s="24" t="e">
        <f>(CX210-'ModelParams Lw'!$T$10)/'ModelParams Lw'!$T$11</f>
        <v>#DIV/0!</v>
      </c>
      <c r="DI210" s="24" t="e">
        <f>(CY210-'ModelParams Lw'!$U$10)/'ModelParams Lw'!$U$11</f>
        <v>#DIV/0!</v>
      </c>
      <c r="DJ210" s="24" t="e">
        <f>(CZ210-'ModelParams Lw'!$V$10)/'ModelParams Lw'!$V$11</f>
        <v>#DIV/0!</v>
      </c>
    </row>
    <row r="211" spans="1:114">
      <c r="A211" s="12">
        <f>Calcul!B213</f>
        <v>0</v>
      </c>
      <c r="B211" s="12">
        <f t="shared" si="94"/>
        <v>0</v>
      </c>
      <c r="C211" s="12">
        <f>Calcul!C213</f>
        <v>0</v>
      </c>
      <c r="D211" s="12">
        <f>Calcul!D216</f>
        <v>0</v>
      </c>
      <c r="E211" s="12">
        <f t="shared" si="95"/>
        <v>400</v>
      </c>
      <c r="F211" s="12">
        <f t="shared" si="96"/>
        <v>900</v>
      </c>
      <c r="G211" s="12" t="e">
        <f t="shared" si="97"/>
        <v>#DIV/0!</v>
      </c>
      <c r="H211" s="24" t="e">
        <f t="shared" si="98"/>
        <v>#DIV/0!</v>
      </c>
      <c r="I211" s="24">
        <f>'ModelParams Lw'!$B$6*EXP('ModelParams Lw'!$C$6*D211)</f>
        <v>-0.98585217513044054</v>
      </c>
      <c r="J211" s="24">
        <f>'ModelParams Lw'!$B$7*D211^2+'ModelParams Lw'!$C$7*D211+'ModelParams Lw'!$D$7</f>
        <v>-7.1</v>
      </c>
      <c r="K211" s="24">
        <f>'ModelParams Lw'!$B$8*D211^2+'ModelParams Lw'!$C$8*D211+'ModelParams Lw'!$D$8</f>
        <v>46.485999999999997</v>
      </c>
      <c r="L211" s="21" t="e">
        <f t="shared" si="111"/>
        <v>#DIV/0!</v>
      </c>
      <c r="M211" s="21" t="e">
        <f t="shared" si="85"/>
        <v>#DIV/0!</v>
      </c>
      <c r="N211" s="21" t="e">
        <f t="shared" si="85"/>
        <v>#DIV/0!</v>
      </c>
      <c r="O211" s="21" t="e">
        <f t="shared" si="85"/>
        <v>#DIV/0!</v>
      </c>
      <c r="P211" s="21" t="e">
        <f t="shared" si="85"/>
        <v>#DIV/0!</v>
      </c>
      <c r="Q211" s="21" t="e">
        <f t="shared" si="85"/>
        <v>#DIV/0!</v>
      </c>
      <c r="R211" s="21" t="e">
        <f t="shared" si="85"/>
        <v>#DIV/0!</v>
      </c>
      <c r="S211" s="21" t="e">
        <f t="shared" si="85"/>
        <v>#DIV/0!</v>
      </c>
      <c r="T211" s="24" t="e">
        <f>'ModelParams Lw'!$B$3+'ModelParams Lw'!$B$4*LOG10($B211/3600/(PI()/4*($D211/1000)^2))+'ModelParams Lw'!$B$5*LOG10(2*$H211/(1.2*($B211/3600/(PI()/4*($D211/1000)^2))^2))+10*LOG10($D211/1000)+L211</f>
        <v>#DIV/0!</v>
      </c>
      <c r="U211" s="24" t="e">
        <f>'ModelParams Lw'!$B$3+'ModelParams Lw'!$B$4*LOG10($B211/3600/(PI()/4*($D211/1000)^2))+'ModelParams Lw'!$B$5*LOG10(2*$H211/(1.2*($B211/3600/(PI()/4*($D211/1000)^2))^2))+10*LOG10($D211/1000)+M211</f>
        <v>#DIV/0!</v>
      </c>
      <c r="V211" s="24" t="e">
        <f>'ModelParams Lw'!$B$3+'ModelParams Lw'!$B$4*LOG10($B211/3600/(PI()/4*($D211/1000)^2))+'ModelParams Lw'!$B$5*LOG10(2*$H211/(1.2*($B211/3600/(PI()/4*($D211/1000)^2))^2))+10*LOG10($D211/1000)+N211</f>
        <v>#DIV/0!</v>
      </c>
      <c r="W211" s="24" t="e">
        <f>'ModelParams Lw'!$B$3+'ModelParams Lw'!$B$4*LOG10($B211/3600/(PI()/4*($D211/1000)^2))+'ModelParams Lw'!$B$5*LOG10(2*$H211/(1.2*($B211/3600/(PI()/4*($D211/1000)^2))^2))+10*LOG10($D211/1000)+O211</f>
        <v>#DIV/0!</v>
      </c>
      <c r="X211" s="24" t="e">
        <f>'ModelParams Lw'!$B$3+'ModelParams Lw'!$B$4*LOG10($B211/3600/(PI()/4*($D211/1000)^2))+'ModelParams Lw'!$B$5*LOG10(2*$H211/(1.2*($B211/3600/(PI()/4*($D211/1000)^2))^2))+10*LOG10($D211/1000)+P211</f>
        <v>#DIV/0!</v>
      </c>
      <c r="Y211" s="24" t="e">
        <f>'ModelParams Lw'!$B$3+'ModelParams Lw'!$B$4*LOG10($B211/3600/(PI()/4*($D211/1000)^2))+'ModelParams Lw'!$B$5*LOG10(2*$H211/(1.2*($B211/3600/(PI()/4*($D211/1000)^2))^2))+10*LOG10($D211/1000)+Q211</f>
        <v>#DIV/0!</v>
      </c>
      <c r="Z211" s="24" t="e">
        <f>'ModelParams Lw'!$B$3+'ModelParams Lw'!$B$4*LOG10($B211/3600/(PI()/4*($D211/1000)^2))+'ModelParams Lw'!$B$5*LOG10(2*$H211/(1.2*($B211/3600/(PI()/4*($D211/1000)^2))^2))+10*LOG10($D211/1000)+R211</f>
        <v>#DIV/0!</v>
      </c>
      <c r="AA211" s="24" t="e">
        <f>'ModelParams Lw'!$B$3+'ModelParams Lw'!$B$4*LOG10($B211/3600/(PI()/4*($D211/1000)^2))+'ModelParams Lw'!$B$5*LOG10(2*$H211/(1.2*($B211/3600/(PI()/4*($D211/1000)^2))^2))+10*LOG10($D211/1000)+S211</f>
        <v>#DIV/0!</v>
      </c>
      <c r="AB211" s="24" t="e">
        <f>10*LOG10(IF(T211="",0,POWER(10,((T211+'ModelParams Lw'!$O$4)/10))) +IF(U211="",0,POWER(10,((U211+'ModelParams Lw'!$P$4)/10))) +IF(V211="",0,POWER(10,((V211+'ModelParams Lw'!$Q$4)/10))) +IF(W211="",0,POWER(10,((W211+'ModelParams Lw'!$R$4)/10))) +IF(X211="",0,POWER(10,((X211+'ModelParams Lw'!$S$4)/10))) +IF(Y211="",0,POWER(10,((Y211+'ModelParams Lw'!$T$4)/10))) +IF(Z211="",0,POWER(10,((Z211+'ModelParams Lw'!$U$4)/10)))+IF(AA211="",0,POWER(10,((AA211+'ModelParams Lw'!$V$4)/10))))</f>
        <v>#DIV/0!</v>
      </c>
      <c r="AC211" s="24" t="e">
        <f t="shared" si="99"/>
        <v>#DIV/0!</v>
      </c>
      <c r="AD211" s="24" t="e">
        <f>(T211-'ModelParams Lw'!O$10)/'ModelParams Lw'!O$11</f>
        <v>#DIV/0!</v>
      </c>
      <c r="AE211" s="24" t="e">
        <f>(U211-'ModelParams Lw'!P$10)/'ModelParams Lw'!P$11</f>
        <v>#DIV/0!</v>
      </c>
      <c r="AF211" s="24" t="e">
        <f>(V211-'ModelParams Lw'!Q$10)/'ModelParams Lw'!Q$11</f>
        <v>#DIV/0!</v>
      </c>
      <c r="AG211" s="24" t="e">
        <f>(W211-'ModelParams Lw'!R$10)/'ModelParams Lw'!R$11</f>
        <v>#DIV/0!</v>
      </c>
      <c r="AH211" s="24" t="e">
        <f>(X211-'ModelParams Lw'!S$10)/'ModelParams Lw'!S$11</f>
        <v>#DIV/0!</v>
      </c>
      <c r="AI211" s="24" t="e">
        <f>(Y211-'ModelParams Lw'!T$10)/'ModelParams Lw'!T$11</f>
        <v>#DIV/0!</v>
      </c>
      <c r="AJ211" s="24" t="e">
        <f>(Z211-'ModelParams Lw'!U$10)/'ModelParams Lw'!U$11</f>
        <v>#DIV/0!</v>
      </c>
      <c r="AK211" s="24" t="e">
        <f>(AA211-'ModelParams Lw'!V$10)/'ModelParams Lw'!V$11</f>
        <v>#DIV/0!</v>
      </c>
      <c r="AL211" s="24" t="e">
        <f t="shared" si="100"/>
        <v>#DIV/0!</v>
      </c>
      <c r="AM211" s="24" t="e">
        <f>LOOKUP($G211,SilencerParams!$E$3:$E$98,SilencerParams!K$3:K$98)</f>
        <v>#DIV/0!</v>
      </c>
      <c r="AN211" s="24" t="e">
        <f>LOOKUP($G211,SilencerParams!$E$3:$E$98,SilencerParams!L$3:L$98)</f>
        <v>#DIV/0!</v>
      </c>
      <c r="AO211" s="24" t="e">
        <f>LOOKUP($G211,SilencerParams!$E$3:$E$98,SilencerParams!M$3:M$98)</f>
        <v>#DIV/0!</v>
      </c>
      <c r="AP211" s="24" t="e">
        <f>LOOKUP($G211,SilencerParams!$E$3:$E$98,SilencerParams!N$3:N$98)</f>
        <v>#DIV/0!</v>
      </c>
      <c r="AQ211" s="24" t="e">
        <f>LOOKUP($G211,SilencerParams!$E$3:$E$98,SilencerParams!O$3:O$98)</f>
        <v>#DIV/0!</v>
      </c>
      <c r="AR211" s="24" t="e">
        <f>LOOKUP($G211,SilencerParams!$E$3:$E$98,SilencerParams!P$3:P$98)</f>
        <v>#DIV/0!</v>
      </c>
      <c r="AS211" s="24" t="e">
        <f>LOOKUP($G211,SilencerParams!$E$3:$E$98,SilencerParams!Q$3:Q$98)</f>
        <v>#DIV/0!</v>
      </c>
      <c r="AT211" s="24" t="e">
        <f>LOOKUP($G211,SilencerParams!$E$3:$E$98,SilencerParams!R$3:R$98)</f>
        <v>#DIV/0!</v>
      </c>
      <c r="AU211" s="151" t="e">
        <f>LOOKUP($G211,SilencerParams!$E$3:$E$98,SilencerParams!S$3:S$98)</f>
        <v>#DIV/0!</v>
      </c>
      <c r="AV211" s="151" t="e">
        <f>LOOKUP($G211,SilencerParams!$E$3:$E$98,SilencerParams!T$3:T$98)</f>
        <v>#DIV/0!</v>
      </c>
      <c r="AW211" s="151" t="e">
        <f>LOOKUP($G211,SilencerParams!$E$3:$E$98,SilencerParams!U$3:U$98)</f>
        <v>#DIV/0!</v>
      </c>
      <c r="AX211" s="151" t="e">
        <f>LOOKUP($G211,SilencerParams!$E$3:$E$98,SilencerParams!V$3:V$98)</f>
        <v>#DIV/0!</v>
      </c>
      <c r="AY211" s="151" t="e">
        <f>LOOKUP($G211,SilencerParams!$E$3:$E$98,SilencerParams!W$3:W$98)</f>
        <v>#DIV/0!</v>
      </c>
      <c r="AZ211" s="151" t="e">
        <f>LOOKUP($G211,SilencerParams!$E$3:$E$98,SilencerParams!X$3:X$98)</f>
        <v>#DIV/0!</v>
      </c>
      <c r="BA211" s="151" t="e">
        <f>LOOKUP($G211,SilencerParams!$E$3:$E$98,SilencerParams!Y$3:Y$98)</f>
        <v>#DIV/0!</v>
      </c>
      <c r="BB211" s="151" t="e">
        <f>LOOKUP($G211,SilencerParams!$E$3:$E$98,SilencerParams!Z$3:Z$98)</f>
        <v>#DIV/0!</v>
      </c>
      <c r="BC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S$3:S$98)</f>
        <v>#DIV/0!</v>
      </c>
      <c r="BD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T$3:T$98)</f>
        <v>#DIV/0!</v>
      </c>
      <c r="BE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U$3:U$98)</f>
        <v>#DIV/0!</v>
      </c>
      <c r="BF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V$3:V$98)</f>
        <v>#DIV/0!</v>
      </c>
      <c r="BG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W$3:W$98)</f>
        <v>#DIV/0!</v>
      </c>
      <c r="BH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X$3:X$98)</f>
        <v>#DIV/0!</v>
      </c>
      <c r="BI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Y$3:Y$98)</f>
        <v>#DIV/0!</v>
      </c>
      <c r="BJ211" s="151" t="e">
        <f>LOOKUP(IF(MROUND($AL211,2)&lt;=$AL211,CONCATENATE($D211,IF($F211&gt;=1000,$F211,CONCATENATE(0,$F211)),CONCATENATE(0,MROUND($AL211,2)+2)),CONCATENATE($D211,IF($F211&gt;=1000,$F211,CONCATENATE(0,$F211)),CONCATENATE(0,MROUND($AL211,2)-2))),SilencerParams!$E$3:$E$98,SilencerParams!Z$3:Z$98)</f>
        <v>#DIV/0!</v>
      </c>
      <c r="BK211" s="151" t="e">
        <f>IF($AL211&lt;2,LOOKUP(CONCATENATE($D211,IF($E211&gt;=1000,$E211,CONCATENATE(0,$E211)),"02"),SilencerParams!$E$3:$E$98,SilencerParams!S$3:S$98)/(LOG10(2)-LOG10(0.0001))*(LOG10($AL211)-LOG10(0.0001)),(BC211-AU211)/(LOG10(IF(MROUND($AL211,2)&lt;=$AL211,MROUND($AL211,2)+2,MROUND($AL211,2)-2))-LOG10(MROUND($AL211,2)))*(LOG10($AL211)-LOG10(MROUND($AL211,2)))+AU211)</f>
        <v>#DIV/0!</v>
      </c>
      <c r="BL211" s="151" t="e">
        <f>IF($AL211&lt;2,LOOKUP(CONCATENATE($D211,IF($E211&gt;=1000,$E211,CONCATENATE(0,$E211)),"02"),SilencerParams!$E$3:$E$98,SilencerParams!T$3:T$98)/(LOG10(2)-LOG10(0.0001))*(LOG10($AL211)-LOG10(0.0001)),(BD211-AV211)/(LOG10(IF(MROUND($AL211,2)&lt;=$AL211,MROUND($AL211,2)+2,MROUND($AL211,2)-2))-LOG10(MROUND($AL211,2)))*(LOG10($AL211)-LOG10(MROUND($AL211,2)))+AV211)</f>
        <v>#DIV/0!</v>
      </c>
      <c r="BM211" s="151" t="e">
        <f>IF($AL211&lt;2,LOOKUP(CONCATENATE($D211,IF($E211&gt;=1000,$E211,CONCATENATE(0,$E211)),"02"),SilencerParams!$E$3:$E$98,SilencerParams!U$3:U$98)/(LOG10(2)-LOG10(0.0001))*(LOG10($AL211)-LOG10(0.0001)),(BE211-AW211)/(LOG10(IF(MROUND($AL211,2)&lt;=$AL211,MROUND($AL211,2)+2,MROUND($AL211,2)-2))-LOG10(MROUND($AL211,2)))*(LOG10($AL211)-LOG10(MROUND($AL211,2)))+AW211)</f>
        <v>#DIV/0!</v>
      </c>
      <c r="BN211" s="151" t="e">
        <f>IF($AL211&lt;2,LOOKUP(CONCATENATE($D211,IF($E211&gt;=1000,$E211,CONCATENATE(0,$E211)),"02"),SilencerParams!$E$3:$E$98,SilencerParams!V$3:V$98)/(LOG10(2)-LOG10(0.0001))*(LOG10($AL211)-LOG10(0.0001)),(BF211-AX211)/(LOG10(IF(MROUND($AL211,2)&lt;=$AL211,MROUND($AL211,2)+2,MROUND($AL211,2)-2))-LOG10(MROUND($AL211,2)))*(LOG10($AL211)-LOG10(MROUND($AL211,2)))+AX211)</f>
        <v>#DIV/0!</v>
      </c>
      <c r="BO211" s="151" t="e">
        <f>IF($AL211&lt;2,LOOKUP(CONCATENATE($D211,IF($E211&gt;=1000,$E211,CONCATENATE(0,$E211)),"02"),SilencerParams!$E$3:$E$98,SilencerParams!W$3:W$98)/(LOG10(2)-LOG10(0.0001))*(LOG10($AL211)-LOG10(0.0001)),(BG211-AY211)/(LOG10(IF(MROUND($AL211,2)&lt;=$AL211,MROUND($AL211,2)+2,MROUND($AL211,2)-2))-LOG10(MROUND($AL211,2)))*(LOG10($AL211)-LOG10(MROUND($AL211,2)))+AY211)</f>
        <v>#DIV/0!</v>
      </c>
      <c r="BP211" s="151" t="e">
        <f>IF($AL211&lt;2,LOOKUP(CONCATENATE($D211,IF($E211&gt;=1000,$E211,CONCATENATE(0,$E211)),"02"),SilencerParams!$E$3:$E$98,SilencerParams!X$3:X$98)/(LOG10(2)-LOG10(0.0001))*(LOG10($AL211)-LOG10(0.0001)),(BH211-AZ211)/(LOG10(IF(MROUND($AL211,2)&lt;=$AL211,MROUND($AL211,2)+2,MROUND($AL211,2)-2))-LOG10(MROUND($AL211,2)))*(LOG10($AL211)-LOG10(MROUND($AL211,2)))+AZ211)</f>
        <v>#DIV/0!</v>
      </c>
      <c r="BQ211" s="151" t="e">
        <f>IF($AL211&lt;2,LOOKUP(CONCATENATE($D211,IF($E211&gt;=1000,$E211,CONCATENATE(0,$E211)),"02"),SilencerParams!$E$3:$E$98,SilencerParams!Y$3:Y$98)/(LOG10(2)-LOG10(0.0001))*(LOG10($AL211)-LOG10(0.0001)),(BI211-BA211)/(LOG10(IF(MROUND($AL211,2)&lt;=$AL211,MROUND($AL211,2)+2,MROUND($AL211,2)-2))-LOG10(MROUND($AL211,2)))*(LOG10($AL211)-LOG10(MROUND($AL211,2)))+BA211)</f>
        <v>#DIV/0!</v>
      </c>
      <c r="BR211" s="151" t="e">
        <f>IF($AL211&lt;2,LOOKUP(CONCATENATE($D211,IF($E211&gt;=1000,$E211,CONCATENATE(0,$E211)),"02"),SilencerParams!$E$3:$E$98,SilencerParams!Z$3:Z$98)/(LOG10(2)-LOG10(0.0001))*(LOG10($AL211)-LOG10(0.0001)),(BJ211-BB211)/(LOG10(IF(MROUND($AL211,2)&lt;=$AL211,MROUND($AL211,2)+2,MROUND($AL211,2)-2))-LOG10(MROUND($AL211,2)))*(LOG10($AL211)-LOG10(MROUND($AL211,2)))+BB211)</f>
        <v>#DIV/0!</v>
      </c>
      <c r="BS211" s="24" t="e">
        <f t="shared" si="101"/>
        <v>#DIV/0!</v>
      </c>
      <c r="BT211" s="24" t="e">
        <f t="shared" si="102"/>
        <v>#DIV/0!</v>
      </c>
      <c r="BU211" s="24" t="e">
        <f t="shared" si="103"/>
        <v>#DIV/0!</v>
      </c>
      <c r="BV211" s="24" t="e">
        <f t="shared" si="104"/>
        <v>#DIV/0!</v>
      </c>
      <c r="BW211" s="24" t="e">
        <f t="shared" si="105"/>
        <v>#DIV/0!</v>
      </c>
      <c r="BX211" s="24" t="e">
        <f t="shared" si="106"/>
        <v>#DIV/0!</v>
      </c>
      <c r="BY211" s="24" t="e">
        <f t="shared" si="107"/>
        <v>#DIV/0!</v>
      </c>
      <c r="BZ211" s="24" t="e">
        <f t="shared" si="108"/>
        <v>#DIV/0!</v>
      </c>
      <c r="CA211" s="24" t="e">
        <f>10*LOG10(IF(BS211="",0,POWER(10,((BS211+'ModelParams Lw'!$O$4)/10))) +IF(BT211="",0,POWER(10,((BT211+'ModelParams Lw'!$P$4)/10))) +IF(BU211="",0,POWER(10,((BU211+'ModelParams Lw'!$Q$4)/10))) +IF(BV211="",0,POWER(10,((BV211+'ModelParams Lw'!$R$4)/10))) +IF(BW211="",0,POWER(10,((BW211+'ModelParams Lw'!$S$4)/10))) +IF(BX211="",0,POWER(10,((BX211+'ModelParams Lw'!$T$4)/10))) +IF(BY211="",0,POWER(10,((BY211+'ModelParams Lw'!$U$4)/10)))+IF(BZ211="",0,POWER(10,((BZ211+'ModelParams Lw'!$V$4)/10))))</f>
        <v>#DIV/0!</v>
      </c>
      <c r="CB211" s="24" t="e">
        <f t="shared" si="109"/>
        <v>#DIV/0!</v>
      </c>
      <c r="CC211" s="24" t="e">
        <f>(BS211-'ModelParams Lw'!O$10)/'ModelParams Lw'!O$11</f>
        <v>#DIV/0!</v>
      </c>
      <c r="CD211" s="24" t="e">
        <f>(BT211-'ModelParams Lw'!P$10)/'ModelParams Lw'!P$11</f>
        <v>#DIV/0!</v>
      </c>
      <c r="CE211" s="24" t="e">
        <f>(BU211-'ModelParams Lw'!Q$10)/'ModelParams Lw'!Q$11</f>
        <v>#DIV/0!</v>
      </c>
      <c r="CF211" s="24" t="e">
        <f>(BV211-'ModelParams Lw'!R$10)/'ModelParams Lw'!R$11</f>
        <v>#DIV/0!</v>
      </c>
      <c r="CG211" s="24" t="e">
        <f>(BW211-'ModelParams Lw'!S$10)/'ModelParams Lw'!S$11</f>
        <v>#DIV/0!</v>
      </c>
      <c r="CH211" s="24" t="e">
        <f>(BX211-'ModelParams Lw'!T$10)/'ModelParams Lw'!T$11</f>
        <v>#DIV/0!</v>
      </c>
      <c r="CI211" s="24" t="e">
        <f>(BY211-'ModelParams Lw'!U$10)/'ModelParams Lw'!U$11</f>
        <v>#DIV/0!</v>
      </c>
      <c r="CJ211" s="24" t="e">
        <f>(BZ211-'ModelParams Lw'!V$10)/'ModelParams Lw'!V$11</f>
        <v>#DIV/0!</v>
      </c>
      <c r="CK211" s="24">
        <f>IF(Calcul!$E216="SW",'ModelParams Lw'!C$18+'ModelParams Lw'!C$19*LOG(CK$3)+'ModelParams Lw'!C$20*(PI()/4*($D211/1000)^2),IF('ModelParams Lw'!C$21+'ModelParams Lw'!C$22*LOG(CK$3)+'ModelParams Lw'!C$23*(PI()/4*($D211/1000)^2)&lt;'ModelParams Lw'!C$18+'ModelParams Lw'!C$19*LOG(CK$3)+'ModelParams Lw'!C$20*(PI()/4*($D211/1000)^2),'ModelParams Lw'!C$18+'ModelParams Lw'!C$19*LOG(CK$3)+'ModelParams Lw'!C$20*(PI()/4*($D211/1000)^2),'ModelParams Lw'!C$21+'ModelParams Lw'!C$22*LOG(CK$3)+'ModelParams Lw'!C$23*(PI()/4*($D211/1000)^2)))</f>
        <v>31.246735224896717</v>
      </c>
      <c r="CL211" s="24">
        <f>IF(Calcul!$E216="SW",'ModelParams Lw'!D$18+'ModelParams Lw'!D$19*LOG(CL$3)+'ModelParams Lw'!D$20*(PI()/4*($D211/1000)^2),IF('ModelParams Lw'!D$21+'ModelParams Lw'!D$22*LOG(CL$3)+'ModelParams Lw'!D$23*(PI()/4*($D211/1000)^2)&lt;'ModelParams Lw'!D$18+'ModelParams Lw'!D$19*LOG(CL$3)+'ModelParams Lw'!D$20*(PI()/4*($D211/1000)^2),'ModelParams Lw'!D$18+'ModelParams Lw'!D$19*LOG(CL$3)+'ModelParams Lw'!D$20*(PI()/4*($D211/1000)^2),'ModelParams Lw'!D$21+'ModelParams Lw'!D$22*LOG(CL$3)+'ModelParams Lw'!D$23*(PI()/4*($D211/1000)^2)))</f>
        <v>39.203910379364636</v>
      </c>
      <c r="CM211" s="24">
        <f>IF(Calcul!$E216="SW",'ModelParams Lw'!E$18+'ModelParams Lw'!E$19*LOG(CM$3)+'ModelParams Lw'!E$20*(PI()/4*($D211/1000)^2),IF('ModelParams Lw'!E$21+'ModelParams Lw'!E$22*LOG(CM$3)+'ModelParams Lw'!E$23*(PI()/4*($D211/1000)^2)&lt;'ModelParams Lw'!E$18+'ModelParams Lw'!E$19*LOG(CM$3)+'ModelParams Lw'!E$20*(PI()/4*($D211/1000)^2),'ModelParams Lw'!E$18+'ModelParams Lw'!E$19*LOG(CM$3)+'ModelParams Lw'!E$20*(PI()/4*($D211/1000)^2),'ModelParams Lw'!E$21+'ModelParams Lw'!E$22*LOG(CM$3)+'ModelParams Lw'!E$23*(PI()/4*($D211/1000)^2)))</f>
        <v>38.761096154158118</v>
      </c>
      <c r="CN211" s="24">
        <f>IF(Calcul!$E216="SW",'ModelParams Lw'!F$18+'ModelParams Lw'!F$19*LOG(CN$3)+'ModelParams Lw'!F$20*(PI()/4*($D211/1000)^2),IF('ModelParams Lw'!F$21+'ModelParams Lw'!F$22*LOG(CN$3)+'ModelParams Lw'!F$23*(PI()/4*($D211/1000)^2)&lt;'ModelParams Lw'!F$18+'ModelParams Lw'!F$19*LOG(CN$3)+'ModelParams Lw'!F$20*(PI()/4*($D211/1000)^2),'ModelParams Lw'!F$18+'ModelParams Lw'!F$19*LOG(CN$3)+'ModelParams Lw'!F$20*(PI()/4*($D211/1000)^2),'ModelParams Lw'!F$21+'ModelParams Lw'!F$22*LOG(CN$3)+'ModelParams Lw'!F$23*(PI()/4*($D211/1000)^2)))</f>
        <v>42.457901012674256</v>
      </c>
      <c r="CO211" s="24">
        <f>IF(Calcul!$E216="SW",'ModelParams Lw'!G$18+'ModelParams Lw'!G$19*LOG(CO$3)+'ModelParams Lw'!G$20*(PI()/4*($D211/1000)^2),IF('ModelParams Lw'!G$21+'ModelParams Lw'!G$22*LOG(CO$3)+'ModelParams Lw'!G$23*(PI()/4*($D211/1000)^2)&lt;'ModelParams Lw'!G$18+'ModelParams Lw'!G$19*LOG(CO$3)+'ModelParams Lw'!G$20*(PI()/4*($D211/1000)^2),'ModelParams Lw'!G$18+'ModelParams Lw'!G$19*LOG(CO$3)+'ModelParams Lw'!G$20*(PI()/4*($D211/1000)^2),'ModelParams Lw'!G$21+'ModelParams Lw'!G$22*LOG(CO$3)+'ModelParams Lw'!G$23*(PI()/4*($D211/1000)^2)))</f>
        <v>39.983812335865188</v>
      </c>
      <c r="CP211" s="24">
        <f>IF(Calcul!$E216="SW",'ModelParams Lw'!H$18+'ModelParams Lw'!H$19*LOG(CP$3)+'ModelParams Lw'!H$20*(PI()/4*($D211/1000)^2),IF('ModelParams Lw'!H$21+'ModelParams Lw'!H$22*LOG(CP$3)+'ModelParams Lw'!H$23*(PI()/4*($D211/1000)^2)&lt;'ModelParams Lw'!H$18+'ModelParams Lw'!H$19*LOG(CP$3)+'ModelParams Lw'!H$20*(PI()/4*($D211/1000)^2),'ModelParams Lw'!H$18+'ModelParams Lw'!H$19*LOG(CP$3)+'ModelParams Lw'!H$20*(PI()/4*($D211/1000)^2),'ModelParams Lw'!H$21+'ModelParams Lw'!H$22*LOG(CP$3)+'ModelParams Lw'!H$23*(PI()/4*($D211/1000)^2)))</f>
        <v>40.306137042572608</v>
      </c>
      <c r="CQ211" s="24">
        <f>IF(Calcul!$E216="SW",'ModelParams Lw'!I$18+'ModelParams Lw'!I$19*LOG(CQ$3)+'ModelParams Lw'!I$20*(PI()/4*($D211/1000)^2),IF('ModelParams Lw'!I$21+'ModelParams Lw'!I$22*LOG(CQ$3)+'ModelParams Lw'!I$23*(PI()/4*($D211/1000)^2)&lt;'ModelParams Lw'!I$18+'ModelParams Lw'!I$19*LOG(CQ$3)+'ModelParams Lw'!I$20*(PI()/4*($D211/1000)^2),'ModelParams Lw'!I$18+'ModelParams Lw'!I$19*LOG(CQ$3)+'ModelParams Lw'!I$20*(PI()/4*($D211/1000)^2),'ModelParams Lw'!I$21+'ModelParams Lw'!I$22*LOG(CQ$3)+'ModelParams Lw'!I$23*(PI()/4*($D211/1000)^2)))</f>
        <v>35.604370798776131</v>
      </c>
      <c r="CR211" s="24">
        <f>IF(Calcul!$E216="SW",'ModelParams Lw'!J$18+'ModelParams Lw'!J$19*LOG(CR$3)+'ModelParams Lw'!J$20*(PI()/4*($D211/1000)^2),IF('ModelParams Lw'!J$21+'ModelParams Lw'!J$22*LOG(CR$3)+'ModelParams Lw'!J$23*(PI()/4*($D211/1000)^2)&lt;'ModelParams Lw'!J$18+'ModelParams Lw'!J$19*LOG(CR$3)+'ModelParams Lw'!J$20*(PI()/4*($D211/1000)^2),'ModelParams Lw'!J$18+'ModelParams Lw'!J$19*LOG(CR$3)+'ModelParams Lw'!J$20*(PI()/4*($D211/1000)^2),'ModelParams Lw'!J$21+'ModelParams Lw'!J$22*LOG(CR$3)+'ModelParams Lw'!J$23*(PI()/4*($D211/1000)^2)))</f>
        <v>26.405199060578074</v>
      </c>
      <c r="CS211" s="24" t="e">
        <f t="shared" si="86"/>
        <v>#DIV/0!</v>
      </c>
      <c r="CT211" s="24" t="e">
        <f t="shared" si="87"/>
        <v>#DIV/0!</v>
      </c>
      <c r="CU211" s="24" t="e">
        <f t="shared" si="88"/>
        <v>#DIV/0!</v>
      </c>
      <c r="CV211" s="24" t="e">
        <f t="shared" si="89"/>
        <v>#DIV/0!</v>
      </c>
      <c r="CW211" s="24" t="e">
        <f t="shared" si="90"/>
        <v>#DIV/0!</v>
      </c>
      <c r="CX211" s="24" t="e">
        <f t="shared" si="91"/>
        <v>#DIV/0!</v>
      </c>
      <c r="CY211" s="24" t="e">
        <f t="shared" si="92"/>
        <v>#DIV/0!</v>
      </c>
      <c r="CZ211" s="24" t="e">
        <f t="shared" si="93"/>
        <v>#DIV/0!</v>
      </c>
      <c r="DA211" s="24" t="e">
        <f>10*LOG10(IF(CS211="",0,POWER(10,((CS211+'ModelParams Lw'!$O$4)/10))) +IF(CT211="",0,POWER(10,((CT211+'ModelParams Lw'!$P$4)/10))) +IF(CU211="",0,POWER(10,((CU211+'ModelParams Lw'!$Q$4)/10))) +IF(CV211="",0,POWER(10,((CV211+'ModelParams Lw'!$R$4)/10))) +IF(CW211="",0,POWER(10,((CW211+'ModelParams Lw'!$S$4)/10))) +IF(CX211="",0,POWER(10,((CX211+'ModelParams Lw'!$T$4)/10))) +IF(CY211="",0,POWER(10,((CY211+'ModelParams Lw'!$U$4)/10)))+IF(CZ211="",0,POWER(10,((CZ211+'ModelParams Lw'!$V$4)/10))))</f>
        <v>#DIV/0!</v>
      </c>
      <c r="DB211" s="24" t="e">
        <f t="shared" si="110"/>
        <v>#DIV/0!</v>
      </c>
      <c r="DC211" s="24" t="e">
        <f>(CS211-'ModelParams Lw'!$O$10)/'ModelParams Lw'!$O$11</f>
        <v>#DIV/0!</v>
      </c>
      <c r="DD211" s="24" t="e">
        <f>(CT211-'ModelParams Lw'!$P$10)/'ModelParams Lw'!$P$11</f>
        <v>#DIV/0!</v>
      </c>
      <c r="DE211" s="24" t="e">
        <f>(CU211-'ModelParams Lw'!$Q$10)/'ModelParams Lw'!$Q$11</f>
        <v>#DIV/0!</v>
      </c>
      <c r="DF211" s="24" t="e">
        <f>(CV211-'ModelParams Lw'!$R$10)/'ModelParams Lw'!$R$11</f>
        <v>#DIV/0!</v>
      </c>
      <c r="DG211" s="24" t="e">
        <f>(CW211-'ModelParams Lw'!$S$10)/'ModelParams Lw'!$S$11</f>
        <v>#DIV/0!</v>
      </c>
      <c r="DH211" s="24" t="e">
        <f>(CX211-'ModelParams Lw'!$T$10)/'ModelParams Lw'!$T$11</f>
        <v>#DIV/0!</v>
      </c>
      <c r="DI211" s="24" t="e">
        <f>(CY211-'ModelParams Lw'!$U$10)/'ModelParams Lw'!$U$11</f>
        <v>#DIV/0!</v>
      </c>
      <c r="DJ211" s="24" t="e">
        <f>(CZ211-'ModelParams Lw'!$V$10)/'ModelParams Lw'!$V$11</f>
        <v>#DIV/0!</v>
      </c>
    </row>
    <row r="212" spans="1:114">
      <c r="A212" s="12">
        <f>Calcul!B214</f>
        <v>0</v>
      </c>
      <c r="B212" s="12">
        <f t="shared" si="94"/>
        <v>0</v>
      </c>
      <c r="C212" s="12">
        <f>Calcul!C214</f>
        <v>0</v>
      </c>
      <c r="D212" s="12">
        <f>Calcul!D217</f>
        <v>0</v>
      </c>
      <c r="E212" s="12">
        <f t="shared" si="95"/>
        <v>400</v>
      </c>
      <c r="F212" s="12">
        <f t="shared" si="96"/>
        <v>900</v>
      </c>
      <c r="G212" s="12" t="e">
        <f t="shared" si="97"/>
        <v>#DIV/0!</v>
      </c>
      <c r="H212" s="24" t="e">
        <f t="shared" si="98"/>
        <v>#DIV/0!</v>
      </c>
      <c r="I212" s="24">
        <f>'ModelParams Lw'!$B$6*EXP('ModelParams Lw'!$C$6*D212)</f>
        <v>-0.98585217513044054</v>
      </c>
      <c r="J212" s="24">
        <f>'ModelParams Lw'!$B$7*D212^2+'ModelParams Lw'!$C$7*D212+'ModelParams Lw'!$D$7</f>
        <v>-7.1</v>
      </c>
      <c r="K212" s="24">
        <f>'ModelParams Lw'!$B$8*D212^2+'ModelParams Lw'!$C$8*D212+'ModelParams Lw'!$D$8</f>
        <v>46.485999999999997</v>
      </c>
      <c r="L212" s="21" t="e">
        <f t="shared" si="111"/>
        <v>#DIV/0!</v>
      </c>
      <c r="M212" s="21" t="e">
        <f t="shared" si="85"/>
        <v>#DIV/0!</v>
      </c>
      <c r="N212" s="21" t="e">
        <f t="shared" si="85"/>
        <v>#DIV/0!</v>
      </c>
      <c r="O212" s="21" t="e">
        <f t="shared" si="85"/>
        <v>#DIV/0!</v>
      </c>
      <c r="P212" s="21" t="e">
        <f t="shared" si="85"/>
        <v>#DIV/0!</v>
      </c>
      <c r="Q212" s="21" t="e">
        <f t="shared" si="85"/>
        <v>#DIV/0!</v>
      </c>
      <c r="R212" s="21" t="e">
        <f t="shared" si="85"/>
        <v>#DIV/0!</v>
      </c>
      <c r="S212" s="21" t="e">
        <f t="shared" si="85"/>
        <v>#DIV/0!</v>
      </c>
      <c r="T212" s="24" t="e">
        <f>'ModelParams Lw'!$B$3+'ModelParams Lw'!$B$4*LOG10($B212/3600/(PI()/4*($D212/1000)^2))+'ModelParams Lw'!$B$5*LOG10(2*$H212/(1.2*($B212/3600/(PI()/4*($D212/1000)^2))^2))+10*LOG10($D212/1000)+L212</f>
        <v>#DIV/0!</v>
      </c>
      <c r="U212" s="24" t="e">
        <f>'ModelParams Lw'!$B$3+'ModelParams Lw'!$B$4*LOG10($B212/3600/(PI()/4*($D212/1000)^2))+'ModelParams Lw'!$B$5*LOG10(2*$H212/(1.2*($B212/3600/(PI()/4*($D212/1000)^2))^2))+10*LOG10($D212/1000)+M212</f>
        <v>#DIV/0!</v>
      </c>
      <c r="V212" s="24" t="e">
        <f>'ModelParams Lw'!$B$3+'ModelParams Lw'!$B$4*LOG10($B212/3600/(PI()/4*($D212/1000)^2))+'ModelParams Lw'!$B$5*LOG10(2*$H212/(1.2*($B212/3600/(PI()/4*($D212/1000)^2))^2))+10*LOG10($D212/1000)+N212</f>
        <v>#DIV/0!</v>
      </c>
      <c r="W212" s="24" t="e">
        <f>'ModelParams Lw'!$B$3+'ModelParams Lw'!$B$4*LOG10($B212/3600/(PI()/4*($D212/1000)^2))+'ModelParams Lw'!$B$5*LOG10(2*$H212/(1.2*($B212/3600/(PI()/4*($D212/1000)^2))^2))+10*LOG10($D212/1000)+O212</f>
        <v>#DIV/0!</v>
      </c>
      <c r="X212" s="24" t="e">
        <f>'ModelParams Lw'!$B$3+'ModelParams Lw'!$B$4*LOG10($B212/3600/(PI()/4*($D212/1000)^2))+'ModelParams Lw'!$B$5*LOG10(2*$H212/(1.2*($B212/3600/(PI()/4*($D212/1000)^2))^2))+10*LOG10($D212/1000)+P212</f>
        <v>#DIV/0!</v>
      </c>
      <c r="Y212" s="24" t="e">
        <f>'ModelParams Lw'!$B$3+'ModelParams Lw'!$B$4*LOG10($B212/3600/(PI()/4*($D212/1000)^2))+'ModelParams Lw'!$B$5*LOG10(2*$H212/(1.2*($B212/3600/(PI()/4*($D212/1000)^2))^2))+10*LOG10($D212/1000)+Q212</f>
        <v>#DIV/0!</v>
      </c>
      <c r="Z212" s="24" t="e">
        <f>'ModelParams Lw'!$B$3+'ModelParams Lw'!$B$4*LOG10($B212/3600/(PI()/4*($D212/1000)^2))+'ModelParams Lw'!$B$5*LOG10(2*$H212/(1.2*($B212/3600/(PI()/4*($D212/1000)^2))^2))+10*LOG10($D212/1000)+R212</f>
        <v>#DIV/0!</v>
      </c>
      <c r="AA212" s="24" t="e">
        <f>'ModelParams Lw'!$B$3+'ModelParams Lw'!$B$4*LOG10($B212/3600/(PI()/4*($D212/1000)^2))+'ModelParams Lw'!$B$5*LOG10(2*$H212/(1.2*($B212/3600/(PI()/4*($D212/1000)^2))^2))+10*LOG10($D212/1000)+S212</f>
        <v>#DIV/0!</v>
      </c>
      <c r="AB212" s="24" t="e">
        <f>10*LOG10(IF(T212="",0,POWER(10,((T212+'ModelParams Lw'!$O$4)/10))) +IF(U212="",0,POWER(10,((U212+'ModelParams Lw'!$P$4)/10))) +IF(V212="",0,POWER(10,((V212+'ModelParams Lw'!$Q$4)/10))) +IF(W212="",0,POWER(10,((W212+'ModelParams Lw'!$R$4)/10))) +IF(X212="",0,POWER(10,((X212+'ModelParams Lw'!$S$4)/10))) +IF(Y212="",0,POWER(10,((Y212+'ModelParams Lw'!$T$4)/10))) +IF(Z212="",0,POWER(10,((Z212+'ModelParams Lw'!$U$4)/10)))+IF(AA212="",0,POWER(10,((AA212+'ModelParams Lw'!$V$4)/10))))</f>
        <v>#DIV/0!</v>
      </c>
      <c r="AC212" s="24" t="e">
        <f t="shared" si="99"/>
        <v>#DIV/0!</v>
      </c>
      <c r="AD212" s="24" t="e">
        <f>(T212-'ModelParams Lw'!O$10)/'ModelParams Lw'!O$11</f>
        <v>#DIV/0!</v>
      </c>
      <c r="AE212" s="24" t="e">
        <f>(U212-'ModelParams Lw'!P$10)/'ModelParams Lw'!P$11</f>
        <v>#DIV/0!</v>
      </c>
      <c r="AF212" s="24" t="e">
        <f>(V212-'ModelParams Lw'!Q$10)/'ModelParams Lw'!Q$11</f>
        <v>#DIV/0!</v>
      </c>
      <c r="AG212" s="24" t="e">
        <f>(W212-'ModelParams Lw'!R$10)/'ModelParams Lw'!R$11</f>
        <v>#DIV/0!</v>
      </c>
      <c r="AH212" s="24" t="e">
        <f>(X212-'ModelParams Lw'!S$10)/'ModelParams Lw'!S$11</f>
        <v>#DIV/0!</v>
      </c>
      <c r="AI212" s="24" t="e">
        <f>(Y212-'ModelParams Lw'!T$10)/'ModelParams Lw'!T$11</f>
        <v>#DIV/0!</v>
      </c>
      <c r="AJ212" s="24" t="e">
        <f>(Z212-'ModelParams Lw'!U$10)/'ModelParams Lw'!U$11</f>
        <v>#DIV/0!</v>
      </c>
      <c r="AK212" s="24" t="e">
        <f>(AA212-'ModelParams Lw'!V$10)/'ModelParams Lw'!V$11</f>
        <v>#DIV/0!</v>
      </c>
      <c r="AL212" s="24" t="e">
        <f t="shared" si="100"/>
        <v>#DIV/0!</v>
      </c>
      <c r="AM212" s="24" t="e">
        <f>LOOKUP($G212,SilencerParams!$E$3:$E$98,SilencerParams!K$3:K$98)</f>
        <v>#DIV/0!</v>
      </c>
      <c r="AN212" s="24" t="e">
        <f>LOOKUP($G212,SilencerParams!$E$3:$E$98,SilencerParams!L$3:L$98)</f>
        <v>#DIV/0!</v>
      </c>
      <c r="AO212" s="24" t="e">
        <f>LOOKUP($G212,SilencerParams!$E$3:$E$98,SilencerParams!M$3:M$98)</f>
        <v>#DIV/0!</v>
      </c>
      <c r="AP212" s="24" t="e">
        <f>LOOKUP($G212,SilencerParams!$E$3:$E$98,SilencerParams!N$3:N$98)</f>
        <v>#DIV/0!</v>
      </c>
      <c r="AQ212" s="24" t="e">
        <f>LOOKUP($G212,SilencerParams!$E$3:$E$98,SilencerParams!O$3:O$98)</f>
        <v>#DIV/0!</v>
      </c>
      <c r="AR212" s="24" t="e">
        <f>LOOKUP($G212,SilencerParams!$E$3:$E$98,SilencerParams!P$3:P$98)</f>
        <v>#DIV/0!</v>
      </c>
      <c r="AS212" s="24" t="e">
        <f>LOOKUP($G212,SilencerParams!$E$3:$E$98,SilencerParams!Q$3:Q$98)</f>
        <v>#DIV/0!</v>
      </c>
      <c r="AT212" s="24" t="e">
        <f>LOOKUP($G212,SilencerParams!$E$3:$E$98,SilencerParams!R$3:R$98)</f>
        <v>#DIV/0!</v>
      </c>
      <c r="AU212" s="151" t="e">
        <f>LOOKUP($G212,SilencerParams!$E$3:$E$98,SilencerParams!S$3:S$98)</f>
        <v>#DIV/0!</v>
      </c>
      <c r="AV212" s="151" t="e">
        <f>LOOKUP($G212,SilencerParams!$E$3:$E$98,SilencerParams!T$3:T$98)</f>
        <v>#DIV/0!</v>
      </c>
      <c r="AW212" s="151" t="e">
        <f>LOOKUP($G212,SilencerParams!$E$3:$E$98,SilencerParams!U$3:U$98)</f>
        <v>#DIV/0!</v>
      </c>
      <c r="AX212" s="151" t="e">
        <f>LOOKUP($G212,SilencerParams!$E$3:$E$98,SilencerParams!V$3:V$98)</f>
        <v>#DIV/0!</v>
      </c>
      <c r="AY212" s="151" t="e">
        <f>LOOKUP($G212,SilencerParams!$E$3:$E$98,SilencerParams!W$3:W$98)</f>
        <v>#DIV/0!</v>
      </c>
      <c r="AZ212" s="151" t="e">
        <f>LOOKUP($G212,SilencerParams!$E$3:$E$98,SilencerParams!X$3:X$98)</f>
        <v>#DIV/0!</v>
      </c>
      <c r="BA212" s="151" t="e">
        <f>LOOKUP($G212,SilencerParams!$E$3:$E$98,SilencerParams!Y$3:Y$98)</f>
        <v>#DIV/0!</v>
      </c>
      <c r="BB212" s="151" t="e">
        <f>LOOKUP($G212,SilencerParams!$E$3:$E$98,SilencerParams!Z$3:Z$98)</f>
        <v>#DIV/0!</v>
      </c>
      <c r="BC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S$3:S$98)</f>
        <v>#DIV/0!</v>
      </c>
      <c r="BD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T$3:T$98)</f>
        <v>#DIV/0!</v>
      </c>
      <c r="BE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U$3:U$98)</f>
        <v>#DIV/0!</v>
      </c>
      <c r="BF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V$3:V$98)</f>
        <v>#DIV/0!</v>
      </c>
      <c r="BG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W$3:W$98)</f>
        <v>#DIV/0!</v>
      </c>
      <c r="BH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X$3:X$98)</f>
        <v>#DIV/0!</v>
      </c>
      <c r="BI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Y$3:Y$98)</f>
        <v>#DIV/0!</v>
      </c>
      <c r="BJ212" s="151" t="e">
        <f>LOOKUP(IF(MROUND($AL212,2)&lt;=$AL212,CONCATENATE($D212,IF($F212&gt;=1000,$F212,CONCATENATE(0,$F212)),CONCATENATE(0,MROUND($AL212,2)+2)),CONCATENATE($D212,IF($F212&gt;=1000,$F212,CONCATENATE(0,$F212)),CONCATENATE(0,MROUND($AL212,2)-2))),SilencerParams!$E$3:$E$98,SilencerParams!Z$3:Z$98)</f>
        <v>#DIV/0!</v>
      </c>
      <c r="BK212" s="151" t="e">
        <f>IF($AL212&lt;2,LOOKUP(CONCATENATE($D212,IF($E212&gt;=1000,$E212,CONCATENATE(0,$E212)),"02"),SilencerParams!$E$3:$E$98,SilencerParams!S$3:S$98)/(LOG10(2)-LOG10(0.0001))*(LOG10($AL212)-LOG10(0.0001)),(BC212-AU212)/(LOG10(IF(MROUND($AL212,2)&lt;=$AL212,MROUND($AL212,2)+2,MROUND($AL212,2)-2))-LOG10(MROUND($AL212,2)))*(LOG10($AL212)-LOG10(MROUND($AL212,2)))+AU212)</f>
        <v>#DIV/0!</v>
      </c>
      <c r="BL212" s="151" t="e">
        <f>IF($AL212&lt;2,LOOKUP(CONCATENATE($D212,IF($E212&gt;=1000,$E212,CONCATENATE(0,$E212)),"02"),SilencerParams!$E$3:$E$98,SilencerParams!T$3:T$98)/(LOG10(2)-LOG10(0.0001))*(LOG10($AL212)-LOG10(0.0001)),(BD212-AV212)/(LOG10(IF(MROUND($AL212,2)&lt;=$AL212,MROUND($AL212,2)+2,MROUND($AL212,2)-2))-LOG10(MROUND($AL212,2)))*(LOG10($AL212)-LOG10(MROUND($AL212,2)))+AV212)</f>
        <v>#DIV/0!</v>
      </c>
      <c r="BM212" s="151" t="e">
        <f>IF($AL212&lt;2,LOOKUP(CONCATENATE($D212,IF($E212&gt;=1000,$E212,CONCATENATE(0,$E212)),"02"),SilencerParams!$E$3:$E$98,SilencerParams!U$3:U$98)/(LOG10(2)-LOG10(0.0001))*(LOG10($AL212)-LOG10(0.0001)),(BE212-AW212)/(LOG10(IF(MROUND($AL212,2)&lt;=$AL212,MROUND($AL212,2)+2,MROUND($AL212,2)-2))-LOG10(MROUND($AL212,2)))*(LOG10($AL212)-LOG10(MROUND($AL212,2)))+AW212)</f>
        <v>#DIV/0!</v>
      </c>
      <c r="BN212" s="151" t="e">
        <f>IF($AL212&lt;2,LOOKUP(CONCATENATE($D212,IF($E212&gt;=1000,$E212,CONCATENATE(0,$E212)),"02"),SilencerParams!$E$3:$E$98,SilencerParams!V$3:V$98)/(LOG10(2)-LOG10(0.0001))*(LOG10($AL212)-LOG10(0.0001)),(BF212-AX212)/(LOG10(IF(MROUND($AL212,2)&lt;=$AL212,MROUND($AL212,2)+2,MROUND($AL212,2)-2))-LOG10(MROUND($AL212,2)))*(LOG10($AL212)-LOG10(MROUND($AL212,2)))+AX212)</f>
        <v>#DIV/0!</v>
      </c>
      <c r="BO212" s="151" t="e">
        <f>IF($AL212&lt;2,LOOKUP(CONCATENATE($D212,IF($E212&gt;=1000,$E212,CONCATENATE(0,$E212)),"02"),SilencerParams!$E$3:$E$98,SilencerParams!W$3:W$98)/(LOG10(2)-LOG10(0.0001))*(LOG10($AL212)-LOG10(0.0001)),(BG212-AY212)/(LOG10(IF(MROUND($AL212,2)&lt;=$AL212,MROUND($AL212,2)+2,MROUND($AL212,2)-2))-LOG10(MROUND($AL212,2)))*(LOG10($AL212)-LOG10(MROUND($AL212,2)))+AY212)</f>
        <v>#DIV/0!</v>
      </c>
      <c r="BP212" s="151" t="e">
        <f>IF($AL212&lt;2,LOOKUP(CONCATENATE($D212,IF($E212&gt;=1000,$E212,CONCATENATE(0,$E212)),"02"),SilencerParams!$E$3:$E$98,SilencerParams!X$3:X$98)/(LOG10(2)-LOG10(0.0001))*(LOG10($AL212)-LOG10(0.0001)),(BH212-AZ212)/(LOG10(IF(MROUND($AL212,2)&lt;=$AL212,MROUND($AL212,2)+2,MROUND($AL212,2)-2))-LOG10(MROUND($AL212,2)))*(LOG10($AL212)-LOG10(MROUND($AL212,2)))+AZ212)</f>
        <v>#DIV/0!</v>
      </c>
      <c r="BQ212" s="151" t="e">
        <f>IF($AL212&lt;2,LOOKUP(CONCATENATE($D212,IF($E212&gt;=1000,$E212,CONCATENATE(0,$E212)),"02"),SilencerParams!$E$3:$E$98,SilencerParams!Y$3:Y$98)/(LOG10(2)-LOG10(0.0001))*(LOG10($AL212)-LOG10(0.0001)),(BI212-BA212)/(LOG10(IF(MROUND($AL212,2)&lt;=$AL212,MROUND($AL212,2)+2,MROUND($AL212,2)-2))-LOG10(MROUND($AL212,2)))*(LOG10($AL212)-LOG10(MROUND($AL212,2)))+BA212)</f>
        <v>#DIV/0!</v>
      </c>
      <c r="BR212" s="151" t="e">
        <f>IF($AL212&lt;2,LOOKUP(CONCATENATE($D212,IF($E212&gt;=1000,$E212,CONCATENATE(0,$E212)),"02"),SilencerParams!$E$3:$E$98,SilencerParams!Z$3:Z$98)/(LOG10(2)-LOG10(0.0001))*(LOG10($AL212)-LOG10(0.0001)),(BJ212-BB212)/(LOG10(IF(MROUND($AL212,2)&lt;=$AL212,MROUND($AL212,2)+2,MROUND($AL212,2)-2))-LOG10(MROUND($AL212,2)))*(LOG10($AL212)-LOG10(MROUND($AL212,2)))+BB212)</f>
        <v>#DIV/0!</v>
      </c>
      <c r="BS212" s="24" t="e">
        <f t="shared" si="101"/>
        <v>#DIV/0!</v>
      </c>
      <c r="BT212" s="24" t="e">
        <f t="shared" si="102"/>
        <v>#DIV/0!</v>
      </c>
      <c r="BU212" s="24" t="e">
        <f t="shared" si="103"/>
        <v>#DIV/0!</v>
      </c>
      <c r="BV212" s="24" t="e">
        <f t="shared" si="104"/>
        <v>#DIV/0!</v>
      </c>
      <c r="BW212" s="24" t="e">
        <f t="shared" si="105"/>
        <v>#DIV/0!</v>
      </c>
      <c r="BX212" s="24" t="e">
        <f t="shared" si="106"/>
        <v>#DIV/0!</v>
      </c>
      <c r="BY212" s="24" t="e">
        <f t="shared" si="107"/>
        <v>#DIV/0!</v>
      </c>
      <c r="BZ212" s="24" t="e">
        <f t="shared" si="108"/>
        <v>#DIV/0!</v>
      </c>
      <c r="CA212" s="24" t="e">
        <f>10*LOG10(IF(BS212="",0,POWER(10,((BS212+'ModelParams Lw'!$O$4)/10))) +IF(BT212="",0,POWER(10,((BT212+'ModelParams Lw'!$P$4)/10))) +IF(BU212="",0,POWER(10,((BU212+'ModelParams Lw'!$Q$4)/10))) +IF(BV212="",0,POWER(10,((BV212+'ModelParams Lw'!$R$4)/10))) +IF(BW212="",0,POWER(10,((BW212+'ModelParams Lw'!$S$4)/10))) +IF(BX212="",0,POWER(10,((BX212+'ModelParams Lw'!$T$4)/10))) +IF(BY212="",0,POWER(10,((BY212+'ModelParams Lw'!$U$4)/10)))+IF(BZ212="",0,POWER(10,((BZ212+'ModelParams Lw'!$V$4)/10))))</f>
        <v>#DIV/0!</v>
      </c>
      <c r="CB212" s="24" t="e">
        <f t="shared" si="109"/>
        <v>#DIV/0!</v>
      </c>
      <c r="CC212" s="24" t="e">
        <f>(BS212-'ModelParams Lw'!O$10)/'ModelParams Lw'!O$11</f>
        <v>#DIV/0!</v>
      </c>
      <c r="CD212" s="24" t="e">
        <f>(BT212-'ModelParams Lw'!P$10)/'ModelParams Lw'!P$11</f>
        <v>#DIV/0!</v>
      </c>
      <c r="CE212" s="24" t="e">
        <f>(BU212-'ModelParams Lw'!Q$10)/'ModelParams Lw'!Q$11</f>
        <v>#DIV/0!</v>
      </c>
      <c r="CF212" s="24" t="e">
        <f>(BV212-'ModelParams Lw'!R$10)/'ModelParams Lw'!R$11</f>
        <v>#DIV/0!</v>
      </c>
      <c r="CG212" s="24" t="e">
        <f>(BW212-'ModelParams Lw'!S$10)/'ModelParams Lw'!S$11</f>
        <v>#DIV/0!</v>
      </c>
      <c r="CH212" s="24" t="e">
        <f>(BX212-'ModelParams Lw'!T$10)/'ModelParams Lw'!T$11</f>
        <v>#DIV/0!</v>
      </c>
      <c r="CI212" s="24" t="e">
        <f>(BY212-'ModelParams Lw'!U$10)/'ModelParams Lw'!U$11</f>
        <v>#DIV/0!</v>
      </c>
      <c r="CJ212" s="24" t="e">
        <f>(BZ212-'ModelParams Lw'!V$10)/'ModelParams Lw'!V$11</f>
        <v>#DIV/0!</v>
      </c>
      <c r="CK212" s="24">
        <f>IF(Calcul!$E217="SW",'ModelParams Lw'!C$18+'ModelParams Lw'!C$19*LOG(CK$3)+'ModelParams Lw'!C$20*(PI()/4*($D212/1000)^2),IF('ModelParams Lw'!C$21+'ModelParams Lw'!C$22*LOG(CK$3)+'ModelParams Lw'!C$23*(PI()/4*($D212/1000)^2)&lt;'ModelParams Lw'!C$18+'ModelParams Lw'!C$19*LOG(CK$3)+'ModelParams Lw'!C$20*(PI()/4*($D212/1000)^2),'ModelParams Lw'!C$18+'ModelParams Lw'!C$19*LOG(CK$3)+'ModelParams Lw'!C$20*(PI()/4*($D212/1000)^2),'ModelParams Lw'!C$21+'ModelParams Lw'!C$22*LOG(CK$3)+'ModelParams Lw'!C$23*(PI()/4*($D212/1000)^2)))</f>
        <v>31.246735224896717</v>
      </c>
      <c r="CL212" s="24">
        <f>IF(Calcul!$E217="SW",'ModelParams Lw'!D$18+'ModelParams Lw'!D$19*LOG(CL$3)+'ModelParams Lw'!D$20*(PI()/4*($D212/1000)^2),IF('ModelParams Lw'!D$21+'ModelParams Lw'!D$22*LOG(CL$3)+'ModelParams Lw'!D$23*(PI()/4*($D212/1000)^2)&lt;'ModelParams Lw'!D$18+'ModelParams Lw'!D$19*LOG(CL$3)+'ModelParams Lw'!D$20*(PI()/4*($D212/1000)^2),'ModelParams Lw'!D$18+'ModelParams Lw'!D$19*LOG(CL$3)+'ModelParams Lw'!D$20*(PI()/4*($D212/1000)^2),'ModelParams Lw'!D$21+'ModelParams Lw'!D$22*LOG(CL$3)+'ModelParams Lw'!D$23*(PI()/4*($D212/1000)^2)))</f>
        <v>39.203910379364636</v>
      </c>
      <c r="CM212" s="24">
        <f>IF(Calcul!$E217="SW",'ModelParams Lw'!E$18+'ModelParams Lw'!E$19*LOG(CM$3)+'ModelParams Lw'!E$20*(PI()/4*($D212/1000)^2),IF('ModelParams Lw'!E$21+'ModelParams Lw'!E$22*LOG(CM$3)+'ModelParams Lw'!E$23*(PI()/4*($D212/1000)^2)&lt;'ModelParams Lw'!E$18+'ModelParams Lw'!E$19*LOG(CM$3)+'ModelParams Lw'!E$20*(PI()/4*($D212/1000)^2),'ModelParams Lw'!E$18+'ModelParams Lw'!E$19*LOG(CM$3)+'ModelParams Lw'!E$20*(PI()/4*($D212/1000)^2),'ModelParams Lw'!E$21+'ModelParams Lw'!E$22*LOG(CM$3)+'ModelParams Lw'!E$23*(PI()/4*($D212/1000)^2)))</f>
        <v>38.761096154158118</v>
      </c>
      <c r="CN212" s="24">
        <f>IF(Calcul!$E217="SW",'ModelParams Lw'!F$18+'ModelParams Lw'!F$19*LOG(CN$3)+'ModelParams Lw'!F$20*(PI()/4*($D212/1000)^2),IF('ModelParams Lw'!F$21+'ModelParams Lw'!F$22*LOG(CN$3)+'ModelParams Lw'!F$23*(PI()/4*($D212/1000)^2)&lt;'ModelParams Lw'!F$18+'ModelParams Lw'!F$19*LOG(CN$3)+'ModelParams Lw'!F$20*(PI()/4*($D212/1000)^2),'ModelParams Lw'!F$18+'ModelParams Lw'!F$19*LOG(CN$3)+'ModelParams Lw'!F$20*(PI()/4*($D212/1000)^2),'ModelParams Lw'!F$21+'ModelParams Lw'!F$22*LOG(CN$3)+'ModelParams Lw'!F$23*(PI()/4*($D212/1000)^2)))</f>
        <v>42.457901012674256</v>
      </c>
      <c r="CO212" s="24">
        <f>IF(Calcul!$E217="SW",'ModelParams Lw'!G$18+'ModelParams Lw'!G$19*LOG(CO$3)+'ModelParams Lw'!G$20*(PI()/4*($D212/1000)^2),IF('ModelParams Lw'!G$21+'ModelParams Lw'!G$22*LOG(CO$3)+'ModelParams Lw'!G$23*(PI()/4*($D212/1000)^2)&lt;'ModelParams Lw'!G$18+'ModelParams Lw'!G$19*LOG(CO$3)+'ModelParams Lw'!G$20*(PI()/4*($D212/1000)^2),'ModelParams Lw'!G$18+'ModelParams Lw'!G$19*LOG(CO$3)+'ModelParams Lw'!G$20*(PI()/4*($D212/1000)^2),'ModelParams Lw'!G$21+'ModelParams Lw'!G$22*LOG(CO$3)+'ModelParams Lw'!G$23*(PI()/4*($D212/1000)^2)))</f>
        <v>39.983812335865188</v>
      </c>
      <c r="CP212" s="24">
        <f>IF(Calcul!$E217="SW",'ModelParams Lw'!H$18+'ModelParams Lw'!H$19*LOG(CP$3)+'ModelParams Lw'!H$20*(PI()/4*($D212/1000)^2),IF('ModelParams Lw'!H$21+'ModelParams Lw'!H$22*LOG(CP$3)+'ModelParams Lw'!H$23*(PI()/4*($D212/1000)^2)&lt;'ModelParams Lw'!H$18+'ModelParams Lw'!H$19*LOG(CP$3)+'ModelParams Lw'!H$20*(PI()/4*($D212/1000)^2),'ModelParams Lw'!H$18+'ModelParams Lw'!H$19*LOG(CP$3)+'ModelParams Lw'!H$20*(PI()/4*($D212/1000)^2),'ModelParams Lw'!H$21+'ModelParams Lw'!H$22*LOG(CP$3)+'ModelParams Lw'!H$23*(PI()/4*($D212/1000)^2)))</f>
        <v>40.306137042572608</v>
      </c>
      <c r="CQ212" s="24">
        <f>IF(Calcul!$E217="SW",'ModelParams Lw'!I$18+'ModelParams Lw'!I$19*LOG(CQ$3)+'ModelParams Lw'!I$20*(PI()/4*($D212/1000)^2),IF('ModelParams Lw'!I$21+'ModelParams Lw'!I$22*LOG(CQ$3)+'ModelParams Lw'!I$23*(PI()/4*($D212/1000)^2)&lt;'ModelParams Lw'!I$18+'ModelParams Lw'!I$19*LOG(CQ$3)+'ModelParams Lw'!I$20*(PI()/4*($D212/1000)^2),'ModelParams Lw'!I$18+'ModelParams Lw'!I$19*LOG(CQ$3)+'ModelParams Lw'!I$20*(PI()/4*($D212/1000)^2),'ModelParams Lw'!I$21+'ModelParams Lw'!I$22*LOG(CQ$3)+'ModelParams Lw'!I$23*(PI()/4*($D212/1000)^2)))</f>
        <v>35.604370798776131</v>
      </c>
      <c r="CR212" s="24">
        <f>IF(Calcul!$E217="SW",'ModelParams Lw'!J$18+'ModelParams Lw'!J$19*LOG(CR$3)+'ModelParams Lw'!J$20*(PI()/4*($D212/1000)^2),IF('ModelParams Lw'!J$21+'ModelParams Lw'!J$22*LOG(CR$3)+'ModelParams Lw'!J$23*(PI()/4*($D212/1000)^2)&lt;'ModelParams Lw'!J$18+'ModelParams Lw'!J$19*LOG(CR$3)+'ModelParams Lw'!J$20*(PI()/4*($D212/1000)^2),'ModelParams Lw'!J$18+'ModelParams Lw'!J$19*LOG(CR$3)+'ModelParams Lw'!J$20*(PI()/4*($D212/1000)^2),'ModelParams Lw'!J$21+'ModelParams Lw'!J$22*LOG(CR$3)+'ModelParams Lw'!J$23*(PI()/4*($D212/1000)^2)))</f>
        <v>26.405199060578074</v>
      </c>
      <c r="CS212" s="24" t="e">
        <f t="shared" si="86"/>
        <v>#DIV/0!</v>
      </c>
      <c r="CT212" s="24" t="e">
        <f t="shared" si="87"/>
        <v>#DIV/0!</v>
      </c>
      <c r="CU212" s="24" t="e">
        <f t="shared" si="88"/>
        <v>#DIV/0!</v>
      </c>
      <c r="CV212" s="24" t="e">
        <f t="shared" si="89"/>
        <v>#DIV/0!</v>
      </c>
      <c r="CW212" s="24" t="e">
        <f t="shared" si="90"/>
        <v>#DIV/0!</v>
      </c>
      <c r="CX212" s="24" t="e">
        <f t="shared" si="91"/>
        <v>#DIV/0!</v>
      </c>
      <c r="CY212" s="24" t="e">
        <f t="shared" si="92"/>
        <v>#DIV/0!</v>
      </c>
      <c r="CZ212" s="24" t="e">
        <f t="shared" si="93"/>
        <v>#DIV/0!</v>
      </c>
      <c r="DA212" s="24" t="e">
        <f>10*LOG10(IF(CS212="",0,POWER(10,((CS212+'ModelParams Lw'!$O$4)/10))) +IF(CT212="",0,POWER(10,((CT212+'ModelParams Lw'!$P$4)/10))) +IF(CU212="",0,POWER(10,((CU212+'ModelParams Lw'!$Q$4)/10))) +IF(CV212="",0,POWER(10,((CV212+'ModelParams Lw'!$R$4)/10))) +IF(CW212="",0,POWER(10,((CW212+'ModelParams Lw'!$S$4)/10))) +IF(CX212="",0,POWER(10,((CX212+'ModelParams Lw'!$T$4)/10))) +IF(CY212="",0,POWER(10,((CY212+'ModelParams Lw'!$U$4)/10)))+IF(CZ212="",0,POWER(10,((CZ212+'ModelParams Lw'!$V$4)/10))))</f>
        <v>#DIV/0!</v>
      </c>
      <c r="DB212" s="24" t="e">
        <f t="shared" si="110"/>
        <v>#DIV/0!</v>
      </c>
      <c r="DC212" s="24" t="e">
        <f>(CS212-'ModelParams Lw'!$O$10)/'ModelParams Lw'!$O$11</f>
        <v>#DIV/0!</v>
      </c>
      <c r="DD212" s="24" t="e">
        <f>(CT212-'ModelParams Lw'!$P$10)/'ModelParams Lw'!$P$11</f>
        <v>#DIV/0!</v>
      </c>
      <c r="DE212" s="24" t="e">
        <f>(CU212-'ModelParams Lw'!$Q$10)/'ModelParams Lw'!$Q$11</f>
        <v>#DIV/0!</v>
      </c>
      <c r="DF212" s="24" t="e">
        <f>(CV212-'ModelParams Lw'!$R$10)/'ModelParams Lw'!$R$11</f>
        <v>#DIV/0!</v>
      </c>
      <c r="DG212" s="24" t="e">
        <f>(CW212-'ModelParams Lw'!$S$10)/'ModelParams Lw'!$S$11</f>
        <v>#DIV/0!</v>
      </c>
      <c r="DH212" s="24" t="e">
        <f>(CX212-'ModelParams Lw'!$T$10)/'ModelParams Lw'!$T$11</f>
        <v>#DIV/0!</v>
      </c>
      <c r="DI212" s="24" t="e">
        <f>(CY212-'ModelParams Lw'!$U$10)/'ModelParams Lw'!$U$11</f>
        <v>#DIV/0!</v>
      </c>
      <c r="DJ212" s="24" t="e">
        <f>(CZ212-'ModelParams Lw'!$V$10)/'ModelParams Lw'!$V$11</f>
        <v>#DIV/0!</v>
      </c>
    </row>
    <row r="213" spans="1:114">
      <c r="A213" s="12">
        <f>Calcul!B215</f>
        <v>0</v>
      </c>
      <c r="B213" s="12">
        <f t="shared" si="94"/>
        <v>0</v>
      </c>
      <c r="C213" s="12">
        <f>Calcul!C215</f>
        <v>0</v>
      </c>
      <c r="D213" s="12">
        <f>Calcul!D218</f>
        <v>0</v>
      </c>
      <c r="E213" s="12">
        <f t="shared" si="95"/>
        <v>400</v>
      </c>
      <c r="F213" s="12">
        <f t="shared" si="96"/>
        <v>900</v>
      </c>
      <c r="G213" s="12" t="e">
        <f t="shared" si="97"/>
        <v>#DIV/0!</v>
      </c>
      <c r="H213" s="24" t="e">
        <f t="shared" si="98"/>
        <v>#DIV/0!</v>
      </c>
      <c r="I213" s="24">
        <f>'ModelParams Lw'!$B$6*EXP('ModelParams Lw'!$C$6*D213)</f>
        <v>-0.98585217513044054</v>
      </c>
      <c r="J213" s="24">
        <f>'ModelParams Lw'!$B$7*D213^2+'ModelParams Lw'!$C$7*D213+'ModelParams Lw'!$D$7</f>
        <v>-7.1</v>
      </c>
      <c r="K213" s="24">
        <f>'ModelParams Lw'!$B$8*D213^2+'ModelParams Lw'!$C$8*D213+'ModelParams Lw'!$D$8</f>
        <v>46.485999999999997</v>
      </c>
      <c r="L213" s="21" t="e">
        <f t="shared" si="111"/>
        <v>#DIV/0!</v>
      </c>
      <c r="M213" s="21" t="e">
        <f t="shared" si="85"/>
        <v>#DIV/0!</v>
      </c>
      <c r="N213" s="21" t="e">
        <f t="shared" si="85"/>
        <v>#DIV/0!</v>
      </c>
      <c r="O213" s="21" t="e">
        <f t="shared" si="85"/>
        <v>#DIV/0!</v>
      </c>
      <c r="P213" s="21" t="e">
        <f t="shared" si="85"/>
        <v>#DIV/0!</v>
      </c>
      <c r="Q213" s="21" t="e">
        <f t="shared" si="85"/>
        <v>#DIV/0!</v>
      </c>
      <c r="R213" s="21" t="e">
        <f t="shared" si="85"/>
        <v>#DIV/0!</v>
      </c>
      <c r="S213" s="21" t="e">
        <f t="shared" si="85"/>
        <v>#DIV/0!</v>
      </c>
      <c r="T213" s="24" t="e">
        <f>'ModelParams Lw'!$B$3+'ModelParams Lw'!$B$4*LOG10($B213/3600/(PI()/4*($D213/1000)^2))+'ModelParams Lw'!$B$5*LOG10(2*$H213/(1.2*($B213/3600/(PI()/4*($D213/1000)^2))^2))+10*LOG10($D213/1000)+L213</f>
        <v>#DIV/0!</v>
      </c>
      <c r="U213" s="24" t="e">
        <f>'ModelParams Lw'!$B$3+'ModelParams Lw'!$B$4*LOG10($B213/3600/(PI()/4*($D213/1000)^2))+'ModelParams Lw'!$B$5*LOG10(2*$H213/(1.2*($B213/3600/(PI()/4*($D213/1000)^2))^2))+10*LOG10($D213/1000)+M213</f>
        <v>#DIV/0!</v>
      </c>
      <c r="V213" s="24" t="e">
        <f>'ModelParams Lw'!$B$3+'ModelParams Lw'!$B$4*LOG10($B213/3600/(PI()/4*($D213/1000)^2))+'ModelParams Lw'!$B$5*LOG10(2*$H213/(1.2*($B213/3600/(PI()/4*($D213/1000)^2))^2))+10*LOG10($D213/1000)+N213</f>
        <v>#DIV/0!</v>
      </c>
      <c r="W213" s="24" t="e">
        <f>'ModelParams Lw'!$B$3+'ModelParams Lw'!$B$4*LOG10($B213/3600/(PI()/4*($D213/1000)^2))+'ModelParams Lw'!$B$5*LOG10(2*$H213/(1.2*($B213/3600/(PI()/4*($D213/1000)^2))^2))+10*LOG10($D213/1000)+O213</f>
        <v>#DIV/0!</v>
      </c>
      <c r="X213" s="24" t="e">
        <f>'ModelParams Lw'!$B$3+'ModelParams Lw'!$B$4*LOG10($B213/3600/(PI()/4*($D213/1000)^2))+'ModelParams Lw'!$B$5*LOG10(2*$H213/(1.2*($B213/3600/(PI()/4*($D213/1000)^2))^2))+10*LOG10($D213/1000)+P213</f>
        <v>#DIV/0!</v>
      </c>
      <c r="Y213" s="24" t="e">
        <f>'ModelParams Lw'!$B$3+'ModelParams Lw'!$B$4*LOG10($B213/3600/(PI()/4*($D213/1000)^2))+'ModelParams Lw'!$B$5*LOG10(2*$H213/(1.2*($B213/3600/(PI()/4*($D213/1000)^2))^2))+10*LOG10($D213/1000)+Q213</f>
        <v>#DIV/0!</v>
      </c>
      <c r="Z213" s="24" t="e">
        <f>'ModelParams Lw'!$B$3+'ModelParams Lw'!$B$4*LOG10($B213/3600/(PI()/4*($D213/1000)^2))+'ModelParams Lw'!$B$5*LOG10(2*$H213/(1.2*($B213/3600/(PI()/4*($D213/1000)^2))^2))+10*LOG10($D213/1000)+R213</f>
        <v>#DIV/0!</v>
      </c>
      <c r="AA213" s="24" t="e">
        <f>'ModelParams Lw'!$B$3+'ModelParams Lw'!$B$4*LOG10($B213/3600/(PI()/4*($D213/1000)^2))+'ModelParams Lw'!$B$5*LOG10(2*$H213/(1.2*($B213/3600/(PI()/4*($D213/1000)^2))^2))+10*LOG10($D213/1000)+S213</f>
        <v>#DIV/0!</v>
      </c>
      <c r="AB213" s="24" t="e">
        <f>10*LOG10(IF(T213="",0,POWER(10,((T213+'ModelParams Lw'!$O$4)/10))) +IF(U213="",0,POWER(10,((U213+'ModelParams Lw'!$P$4)/10))) +IF(V213="",0,POWER(10,((V213+'ModelParams Lw'!$Q$4)/10))) +IF(W213="",0,POWER(10,((W213+'ModelParams Lw'!$R$4)/10))) +IF(X213="",0,POWER(10,((X213+'ModelParams Lw'!$S$4)/10))) +IF(Y213="",0,POWER(10,((Y213+'ModelParams Lw'!$T$4)/10))) +IF(Z213="",0,POWER(10,((Z213+'ModelParams Lw'!$U$4)/10)))+IF(AA213="",0,POWER(10,((AA213+'ModelParams Lw'!$V$4)/10))))</f>
        <v>#DIV/0!</v>
      </c>
      <c r="AC213" s="24" t="e">
        <f t="shared" si="99"/>
        <v>#DIV/0!</v>
      </c>
      <c r="AD213" s="24" t="e">
        <f>(T213-'ModelParams Lw'!O$10)/'ModelParams Lw'!O$11</f>
        <v>#DIV/0!</v>
      </c>
      <c r="AE213" s="24" t="e">
        <f>(U213-'ModelParams Lw'!P$10)/'ModelParams Lw'!P$11</f>
        <v>#DIV/0!</v>
      </c>
      <c r="AF213" s="24" t="e">
        <f>(V213-'ModelParams Lw'!Q$10)/'ModelParams Lw'!Q$11</f>
        <v>#DIV/0!</v>
      </c>
      <c r="AG213" s="24" t="e">
        <f>(W213-'ModelParams Lw'!R$10)/'ModelParams Lw'!R$11</f>
        <v>#DIV/0!</v>
      </c>
      <c r="AH213" s="24" t="e">
        <f>(X213-'ModelParams Lw'!S$10)/'ModelParams Lw'!S$11</f>
        <v>#DIV/0!</v>
      </c>
      <c r="AI213" s="24" t="e">
        <f>(Y213-'ModelParams Lw'!T$10)/'ModelParams Lw'!T$11</f>
        <v>#DIV/0!</v>
      </c>
      <c r="AJ213" s="24" t="e">
        <f>(Z213-'ModelParams Lw'!U$10)/'ModelParams Lw'!U$11</f>
        <v>#DIV/0!</v>
      </c>
      <c r="AK213" s="24" t="e">
        <f>(AA213-'ModelParams Lw'!V$10)/'ModelParams Lw'!V$11</f>
        <v>#DIV/0!</v>
      </c>
      <c r="AL213" s="24" t="e">
        <f t="shared" si="100"/>
        <v>#DIV/0!</v>
      </c>
      <c r="AM213" s="24" t="e">
        <f>LOOKUP($G213,SilencerParams!$E$3:$E$98,SilencerParams!K$3:K$98)</f>
        <v>#DIV/0!</v>
      </c>
      <c r="AN213" s="24" t="e">
        <f>LOOKUP($G213,SilencerParams!$E$3:$E$98,SilencerParams!L$3:L$98)</f>
        <v>#DIV/0!</v>
      </c>
      <c r="AO213" s="24" t="e">
        <f>LOOKUP($G213,SilencerParams!$E$3:$E$98,SilencerParams!M$3:M$98)</f>
        <v>#DIV/0!</v>
      </c>
      <c r="AP213" s="24" t="e">
        <f>LOOKUP($G213,SilencerParams!$E$3:$E$98,SilencerParams!N$3:N$98)</f>
        <v>#DIV/0!</v>
      </c>
      <c r="AQ213" s="24" t="e">
        <f>LOOKUP($G213,SilencerParams!$E$3:$E$98,SilencerParams!O$3:O$98)</f>
        <v>#DIV/0!</v>
      </c>
      <c r="AR213" s="24" t="e">
        <f>LOOKUP($G213,SilencerParams!$E$3:$E$98,SilencerParams!P$3:P$98)</f>
        <v>#DIV/0!</v>
      </c>
      <c r="AS213" s="24" t="e">
        <f>LOOKUP($G213,SilencerParams!$E$3:$E$98,SilencerParams!Q$3:Q$98)</f>
        <v>#DIV/0!</v>
      </c>
      <c r="AT213" s="24" t="e">
        <f>LOOKUP($G213,SilencerParams!$E$3:$E$98,SilencerParams!R$3:R$98)</f>
        <v>#DIV/0!</v>
      </c>
      <c r="AU213" s="151" t="e">
        <f>LOOKUP($G213,SilencerParams!$E$3:$E$98,SilencerParams!S$3:S$98)</f>
        <v>#DIV/0!</v>
      </c>
      <c r="AV213" s="151" t="e">
        <f>LOOKUP($G213,SilencerParams!$E$3:$E$98,SilencerParams!T$3:T$98)</f>
        <v>#DIV/0!</v>
      </c>
      <c r="AW213" s="151" t="e">
        <f>LOOKUP($G213,SilencerParams!$E$3:$E$98,SilencerParams!U$3:U$98)</f>
        <v>#DIV/0!</v>
      </c>
      <c r="AX213" s="151" t="e">
        <f>LOOKUP($G213,SilencerParams!$E$3:$E$98,SilencerParams!V$3:V$98)</f>
        <v>#DIV/0!</v>
      </c>
      <c r="AY213" s="151" t="e">
        <f>LOOKUP($G213,SilencerParams!$E$3:$E$98,SilencerParams!W$3:W$98)</f>
        <v>#DIV/0!</v>
      </c>
      <c r="AZ213" s="151" t="e">
        <f>LOOKUP($G213,SilencerParams!$E$3:$E$98,SilencerParams!X$3:X$98)</f>
        <v>#DIV/0!</v>
      </c>
      <c r="BA213" s="151" t="e">
        <f>LOOKUP($G213,SilencerParams!$E$3:$E$98,SilencerParams!Y$3:Y$98)</f>
        <v>#DIV/0!</v>
      </c>
      <c r="BB213" s="151" t="e">
        <f>LOOKUP($G213,SilencerParams!$E$3:$E$98,SilencerParams!Z$3:Z$98)</f>
        <v>#DIV/0!</v>
      </c>
      <c r="BC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S$3:S$98)</f>
        <v>#DIV/0!</v>
      </c>
      <c r="BD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T$3:T$98)</f>
        <v>#DIV/0!</v>
      </c>
      <c r="BE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U$3:U$98)</f>
        <v>#DIV/0!</v>
      </c>
      <c r="BF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V$3:V$98)</f>
        <v>#DIV/0!</v>
      </c>
      <c r="BG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W$3:W$98)</f>
        <v>#DIV/0!</v>
      </c>
      <c r="BH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X$3:X$98)</f>
        <v>#DIV/0!</v>
      </c>
      <c r="BI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Y$3:Y$98)</f>
        <v>#DIV/0!</v>
      </c>
      <c r="BJ213" s="151" t="e">
        <f>LOOKUP(IF(MROUND($AL213,2)&lt;=$AL213,CONCATENATE($D213,IF($F213&gt;=1000,$F213,CONCATENATE(0,$F213)),CONCATENATE(0,MROUND($AL213,2)+2)),CONCATENATE($D213,IF($F213&gt;=1000,$F213,CONCATENATE(0,$F213)),CONCATENATE(0,MROUND($AL213,2)-2))),SilencerParams!$E$3:$E$98,SilencerParams!Z$3:Z$98)</f>
        <v>#DIV/0!</v>
      </c>
      <c r="BK213" s="151" t="e">
        <f>IF($AL213&lt;2,LOOKUP(CONCATENATE($D213,IF($E213&gt;=1000,$E213,CONCATENATE(0,$E213)),"02"),SilencerParams!$E$3:$E$98,SilencerParams!S$3:S$98)/(LOG10(2)-LOG10(0.0001))*(LOG10($AL213)-LOG10(0.0001)),(BC213-AU213)/(LOG10(IF(MROUND($AL213,2)&lt;=$AL213,MROUND($AL213,2)+2,MROUND($AL213,2)-2))-LOG10(MROUND($AL213,2)))*(LOG10($AL213)-LOG10(MROUND($AL213,2)))+AU213)</f>
        <v>#DIV/0!</v>
      </c>
      <c r="BL213" s="151" t="e">
        <f>IF($AL213&lt;2,LOOKUP(CONCATENATE($D213,IF($E213&gt;=1000,$E213,CONCATENATE(0,$E213)),"02"),SilencerParams!$E$3:$E$98,SilencerParams!T$3:T$98)/(LOG10(2)-LOG10(0.0001))*(LOG10($AL213)-LOG10(0.0001)),(BD213-AV213)/(LOG10(IF(MROUND($AL213,2)&lt;=$AL213,MROUND($AL213,2)+2,MROUND($AL213,2)-2))-LOG10(MROUND($AL213,2)))*(LOG10($AL213)-LOG10(MROUND($AL213,2)))+AV213)</f>
        <v>#DIV/0!</v>
      </c>
      <c r="BM213" s="151" t="e">
        <f>IF($AL213&lt;2,LOOKUP(CONCATENATE($D213,IF($E213&gt;=1000,$E213,CONCATENATE(0,$E213)),"02"),SilencerParams!$E$3:$E$98,SilencerParams!U$3:U$98)/(LOG10(2)-LOG10(0.0001))*(LOG10($AL213)-LOG10(0.0001)),(BE213-AW213)/(LOG10(IF(MROUND($AL213,2)&lt;=$AL213,MROUND($AL213,2)+2,MROUND($AL213,2)-2))-LOG10(MROUND($AL213,2)))*(LOG10($AL213)-LOG10(MROUND($AL213,2)))+AW213)</f>
        <v>#DIV/0!</v>
      </c>
      <c r="BN213" s="151" t="e">
        <f>IF($AL213&lt;2,LOOKUP(CONCATENATE($D213,IF($E213&gt;=1000,$E213,CONCATENATE(0,$E213)),"02"),SilencerParams!$E$3:$E$98,SilencerParams!V$3:V$98)/(LOG10(2)-LOG10(0.0001))*(LOG10($AL213)-LOG10(0.0001)),(BF213-AX213)/(LOG10(IF(MROUND($AL213,2)&lt;=$AL213,MROUND($AL213,2)+2,MROUND($AL213,2)-2))-LOG10(MROUND($AL213,2)))*(LOG10($AL213)-LOG10(MROUND($AL213,2)))+AX213)</f>
        <v>#DIV/0!</v>
      </c>
      <c r="BO213" s="151" t="e">
        <f>IF($AL213&lt;2,LOOKUP(CONCATENATE($D213,IF($E213&gt;=1000,$E213,CONCATENATE(0,$E213)),"02"),SilencerParams!$E$3:$E$98,SilencerParams!W$3:W$98)/(LOG10(2)-LOG10(0.0001))*(LOG10($AL213)-LOG10(0.0001)),(BG213-AY213)/(LOG10(IF(MROUND($AL213,2)&lt;=$AL213,MROUND($AL213,2)+2,MROUND($AL213,2)-2))-LOG10(MROUND($AL213,2)))*(LOG10($AL213)-LOG10(MROUND($AL213,2)))+AY213)</f>
        <v>#DIV/0!</v>
      </c>
      <c r="BP213" s="151" t="e">
        <f>IF($AL213&lt;2,LOOKUP(CONCATENATE($D213,IF($E213&gt;=1000,$E213,CONCATENATE(0,$E213)),"02"),SilencerParams!$E$3:$E$98,SilencerParams!X$3:X$98)/(LOG10(2)-LOG10(0.0001))*(LOG10($AL213)-LOG10(0.0001)),(BH213-AZ213)/(LOG10(IF(MROUND($AL213,2)&lt;=$AL213,MROUND($AL213,2)+2,MROUND($AL213,2)-2))-LOG10(MROUND($AL213,2)))*(LOG10($AL213)-LOG10(MROUND($AL213,2)))+AZ213)</f>
        <v>#DIV/0!</v>
      </c>
      <c r="BQ213" s="151" t="e">
        <f>IF($AL213&lt;2,LOOKUP(CONCATENATE($D213,IF($E213&gt;=1000,$E213,CONCATENATE(0,$E213)),"02"),SilencerParams!$E$3:$E$98,SilencerParams!Y$3:Y$98)/(LOG10(2)-LOG10(0.0001))*(LOG10($AL213)-LOG10(0.0001)),(BI213-BA213)/(LOG10(IF(MROUND($AL213,2)&lt;=$AL213,MROUND($AL213,2)+2,MROUND($AL213,2)-2))-LOG10(MROUND($AL213,2)))*(LOG10($AL213)-LOG10(MROUND($AL213,2)))+BA213)</f>
        <v>#DIV/0!</v>
      </c>
      <c r="BR213" s="151" t="e">
        <f>IF($AL213&lt;2,LOOKUP(CONCATENATE($D213,IF($E213&gt;=1000,$E213,CONCATENATE(0,$E213)),"02"),SilencerParams!$E$3:$E$98,SilencerParams!Z$3:Z$98)/(LOG10(2)-LOG10(0.0001))*(LOG10($AL213)-LOG10(0.0001)),(BJ213-BB213)/(LOG10(IF(MROUND($AL213,2)&lt;=$AL213,MROUND($AL213,2)+2,MROUND($AL213,2)-2))-LOG10(MROUND($AL213,2)))*(LOG10($AL213)-LOG10(MROUND($AL213,2)))+BB213)</f>
        <v>#DIV/0!</v>
      </c>
      <c r="BS213" s="24" t="e">
        <f t="shared" si="101"/>
        <v>#DIV/0!</v>
      </c>
      <c r="BT213" s="24" t="e">
        <f t="shared" si="102"/>
        <v>#DIV/0!</v>
      </c>
      <c r="BU213" s="24" t="e">
        <f t="shared" si="103"/>
        <v>#DIV/0!</v>
      </c>
      <c r="BV213" s="24" t="e">
        <f t="shared" si="104"/>
        <v>#DIV/0!</v>
      </c>
      <c r="BW213" s="24" t="e">
        <f t="shared" si="105"/>
        <v>#DIV/0!</v>
      </c>
      <c r="BX213" s="24" t="e">
        <f t="shared" si="106"/>
        <v>#DIV/0!</v>
      </c>
      <c r="BY213" s="24" t="e">
        <f t="shared" si="107"/>
        <v>#DIV/0!</v>
      </c>
      <c r="BZ213" s="24" t="e">
        <f t="shared" si="108"/>
        <v>#DIV/0!</v>
      </c>
      <c r="CA213" s="24" t="e">
        <f>10*LOG10(IF(BS213="",0,POWER(10,((BS213+'ModelParams Lw'!$O$4)/10))) +IF(BT213="",0,POWER(10,((BT213+'ModelParams Lw'!$P$4)/10))) +IF(BU213="",0,POWER(10,((BU213+'ModelParams Lw'!$Q$4)/10))) +IF(BV213="",0,POWER(10,((BV213+'ModelParams Lw'!$R$4)/10))) +IF(BW213="",0,POWER(10,((BW213+'ModelParams Lw'!$S$4)/10))) +IF(BX213="",0,POWER(10,((BX213+'ModelParams Lw'!$T$4)/10))) +IF(BY213="",0,POWER(10,((BY213+'ModelParams Lw'!$U$4)/10)))+IF(BZ213="",0,POWER(10,((BZ213+'ModelParams Lw'!$V$4)/10))))</f>
        <v>#DIV/0!</v>
      </c>
      <c r="CB213" s="24" t="e">
        <f t="shared" si="109"/>
        <v>#DIV/0!</v>
      </c>
      <c r="CC213" s="24" t="e">
        <f>(BS213-'ModelParams Lw'!O$10)/'ModelParams Lw'!O$11</f>
        <v>#DIV/0!</v>
      </c>
      <c r="CD213" s="24" t="e">
        <f>(BT213-'ModelParams Lw'!P$10)/'ModelParams Lw'!P$11</f>
        <v>#DIV/0!</v>
      </c>
      <c r="CE213" s="24" t="e">
        <f>(BU213-'ModelParams Lw'!Q$10)/'ModelParams Lw'!Q$11</f>
        <v>#DIV/0!</v>
      </c>
      <c r="CF213" s="24" t="e">
        <f>(BV213-'ModelParams Lw'!R$10)/'ModelParams Lw'!R$11</f>
        <v>#DIV/0!</v>
      </c>
      <c r="CG213" s="24" t="e">
        <f>(BW213-'ModelParams Lw'!S$10)/'ModelParams Lw'!S$11</f>
        <v>#DIV/0!</v>
      </c>
      <c r="CH213" s="24" t="e">
        <f>(BX213-'ModelParams Lw'!T$10)/'ModelParams Lw'!T$11</f>
        <v>#DIV/0!</v>
      </c>
      <c r="CI213" s="24" t="e">
        <f>(BY213-'ModelParams Lw'!U$10)/'ModelParams Lw'!U$11</f>
        <v>#DIV/0!</v>
      </c>
      <c r="CJ213" s="24" t="e">
        <f>(BZ213-'ModelParams Lw'!V$10)/'ModelParams Lw'!V$11</f>
        <v>#DIV/0!</v>
      </c>
      <c r="CK213" s="24">
        <f>IF(Calcul!$E218="SW",'ModelParams Lw'!C$18+'ModelParams Lw'!C$19*LOG(CK$3)+'ModelParams Lw'!C$20*(PI()/4*($D213/1000)^2),IF('ModelParams Lw'!C$21+'ModelParams Lw'!C$22*LOG(CK$3)+'ModelParams Lw'!C$23*(PI()/4*($D213/1000)^2)&lt;'ModelParams Lw'!C$18+'ModelParams Lw'!C$19*LOG(CK$3)+'ModelParams Lw'!C$20*(PI()/4*($D213/1000)^2),'ModelParams Lw'!C$18+'ModelParams Lw'!C$19*LOG(CK$3)+'ModelParams Lw'!C$20*(PI()/4*($D213/1000)^2),'ModelParams Lw'!C$21+'ModelParams Lw'!C$22*LOG(CK$3)+'ModelParams Lw'!C$23*(PI()/4*($D213/1000)^2)))</f>
        <v>31.246735224896717</v>
      </c>
      <c r="CL213" s="24">
        <f>IF(Calcul!$E218="SW",'ModelParams Lw'!D$18+'ModelParams Lw'!D$19*LOG(CL$3)+'ModelParams Lw'!D$20*(PI()/4*($D213/1000)^2),IF('ModelParams Lw'!D$21+'ModelParams Lw'!D$22*LOG(CL$3)+'ModelParams Lw'!D$23*(PI()/4*($D213/1000)^2)&lt;'ModelParams Lw'!D$18+'ModelParams Lw'!D$19*LOG(CL$3)+'ModelParams Lw'!D$20*(PI()/4*($D213/1000)^2),'ModelParams Lw'!D$18+'ModelParams Lw'!D$19*LOG(CL$3)+'ModelParams Lw'!D$20*(PI()/4*($D213/1000)^2),'ModelParams Lw'!D$21+'ModelParams Lw'!D$22*LOG(CL$3)+'ModelParams Lw'!D$23*(PI()/4*($D213/1000)^2)))</f>
        <v>39.203910379364636</v>
      </c>
      <c r="CM213" s="24">
        <f>IF(Calcul!$E218="SW",'ModelParams Lw'!E$18+'ModelParams Lw'!E$19*LOG(CM$3)+'ModelParams Lw'!E$20*(PI()/4*($D213/1000)^2),IF('ModelParams Lw'!E$21+'ModelParams Lw'!E$22*LOG(CM$3)+'ModelParams Lw'!E$23*(PI()/4*($D213/1000)^2)&lt;'ModelParams Lw'!E$18+'ModelParams Lw'!E$19*LOG(CM$3)+'ModelParams Lw'!E$20*(PI()/4*($D213/1000)^2),'ModelParams Lw'!E$18+'ModelParams Lw'!E$19*LOG(CM$3)+'ModelParams Lw'!E$20*(PI()/4*($D213/1000)^2),'ModelParams Lw'!E$21+'ModelParams Lw'!E$22*LOG(CM$3)+'ModelParams Lw'!E$23*(PI()/4*($D213/1000)^2)))</f>
        <v>38.761096154158118</v>
      </c>
      <c r="CN213" s="24">
        <f>IF(Calcul!$E218="SW",'ModelParams Lw'!F$18+'ModelParams Lw'!F$19*LOG(CN$3)+'ModelParams Lw'!F$20*(PI()/4*($D213/1000)^2),IF('ModelParams Lw'!F$21+'ModelParams Lw'!F$22*LOG(CN$3)+'ModelParams Lw'!F$23*(PI()/4*($D213/1000)^2)&lt;'ModelParams Lw'!F$18+'ModelParams Lw'!F$19*LOG(CN$3)+'ModelParams Lw'!F$20*(PI()/4*($D213/1000)^2),'ModelParams Lw'!F$18+'ModelParams Lw'!F$19*LOG(CN$3)+'ModelParams Lw'!F$20*(PI()/4*($D213/1000)^2),'ModelParams Lw'!F$21+'ModelParams Lw'!F$22*LOG(CN$3)+'ModelParams Lw'!F$23*(PI()/4*($D213/1000)^2)))</f>
        <v>42.457901012674256</v>
      </c>
      <c r="CO213" s="24">
        <f>IF(Calcul!$E218="SW",'ModelParams Lw'!G$18+'ModelParams Lw'!G$19*LOG(CO$3)+'ModelParams Lw'!G$20*(PI()/4*($D213/1000)^2),IF('ModelParams Lw'!G$21+'ModelParams Lw'!G$22*LOG(CO$3)+'ModelParams Lw'!G$23*(PI()/4*($D213/1000)^2)&lt;'ModelParams Lw'!G$18+'ModelParams Lw'!G$19*LOG(CO$3)+'ModelParams Lw'!G$20*(PI()/4*($D213/1000)^2),'ModelParams Lw'!G$18+'ModelParams Lw'!G$19*LOG(CO$3)+'ModelParams Lw'!G$20*(PI()/4*($D213/1000)^2),'ModelParams Lw'!G$21+'ModelParams Lw'!G$22*LOG(CO$3)+'ModelParams Lw'!G$23*(PI()/4*($D213/1000)^2)))</f>
        <v>39.983812335865188</v>
      </c>
      <c r="CP213" s="24">
        <f>IF(Calcul!$E218="SW",'ModelParams Lw'!H$18+'ModelParams Lw'!H$19*LOG(CP$3)+'ModelParams Lw'!H$20*(PI()/4*($D213/1000)^2),IF('ModelParams Lw'!H$21+'ModelParams Lw'!H$22*LOG(CP$3)+'ModelParams Lw'!H$23*(PI()/4*($D213/1000)^2)&lt;'ModelParams Lw'!H$18+'ModelParams Lw'!H$19*LOG(CP$3)+'ModelParams Lw'!H$20*(PI()/4*($D213/1000)^2),'ModelParams Lw'!H$18+'ModelParams Lw'!H$19*LOG(CP$3)+'ModelParams Lw'!H$20*(PI()/4*($D213/1000)^2),'ModelParams Lw'!H$21+'ModelParams Lw'!H$22*LOG(CP$3)+'ModelParams Lw'!H$23*(PI()/4*($D213/1000)^2)))</f>
        <v>40.306137042572608</v>
      </c>
      <c r="CQ213" s="24">
        <f>IF(Calcul!$E218="SW",'ModelParams Lw'!I$18+'ModelParams Lw'!I$19*LOG(CQ$3)+'ModelParams Lw'!I$20*(PI()/4*($D213/1000)^2),IF('ModelParams Lw'!I$21+'ModelParams Lw'!I$22*LOG(CQ$3)+'ModelParams Lw'!I$23*(PI()/4*($D213/1000)^2)&lt;'ModelParams Lw'!I$18+'ModelParams Lw'!I$19*LOG(CQ$3)+'ModelParams Lw'!I$20*(PI()/4*($D213/1000)^2),'ModelParams Lw'!I$18+'ModelParams Lw'!I$19*LOG(CQ$3)+'ModelParams Lw'!I$20*(PI()/4*($D213/1000)^2),'ModelParams Lw'!I$21+'ModelParams Lw'!I$22*LOG(CQ$3)+'ModelParams Lw'!I$23*(PI()/4*($D213/1000)^2)))</f>
        <v>35.604370798776131</v>
      </c>
      <c r="CR213" s="24">
        <f>IF(Calcul!$E218="SW",'ModelParams Lw'!J$18+'ModelParams Lw'!J$19*LOG(CR$3)+'ModelParams Lw'!J$20*(PI()/4*($D213/1000)^2),IF('ModelParams Lw'!J$21+'ModelParams Lw'!J$22*LOG(CR$3)+'ModelParams Lw'!J$23*(PI()/4*($D213/1000)^2)&lt;'ModelParams Lw'!J$18+'ModelParams Lw'!J$19*LOG(CR$3)+'ModelParams Lw'!J$20*(PI()/4*($D213/1000)^2),'ModelParams Lw'!J$18+'ModelParams Lw'!J$19*LOG(CR$3)+'ModelParams Lw'!J$20*(PI()/4*($D213/1000)^2),'ModelParams Lw'!J$21+'ModelParams Lw'!J$22*LOG(CR$3)+'ModelParams Lw'!J$23*(PI()/4*($D213/1000)^2)))</f>
        <v>26.405199060578074</v>
      </c>
      <c r="CS213" s="24" t="e">
        <f t="shared" si="86"/>
        <v>#DIV/0!</v>
      </c>
      <c r="CT213" s="24" t="e">
        <f t="shared" si="87"/>
        <v>#DIV/0!</v>
      </c>
      <c r="CU213" s="24" t="e">
        <f t="shared" si="88"/>
        <v>#DIV/0!</v>
      </c>
      <c r="CV213" s="24" t="e">
        <f t="shared" si="89"/>
        <v>#DIV/0!</v>
      </c>
      <c r="CW213" s="24" t="e">
        <f t="shared" si="90"/>
        <v>#DIV/0!</v>
      </c>
      <c r="CX213" s="24" t="e">
        <f t="shared" si="91"/>
        <v>#DIV/0!</v>
      </c>
      <c r="CY213" s="24" t="e">
        <f t="shared" si="92"/>
        <v>#DIV/0!</v>
      </c>
      <c r="CZ213" s="24" t="e">
        <f t="shared" si="93"/>
        <v>#DIV/0!</v>
      </c>
      <c r="DA213" s="24" t="e">
        <f>10*LOG10(IF(CS213="",0,POWER(10,((CS213+'ModelParams Lw'!$O$4)/10))) +IF(CT213="",0,POWER(10,((CT213+'ModelParams Lw'!$P$4)/10))) +IF(CU213="",0,POWER(10,((CU213+'ModelParams Lw'!$Q$4)/10))) +IF(CV213="",0,POWER(10,((CV213+'ModelParams Lw'!$R$4)/10))) +IF(CW213="",0,POWER(10,((CW213+'ModelParams Lw'!$S$4)/10))) +IF(CX213="",0,POWER(10,((CX213+'ModelParams Lw'!$T$4)/10))) +IF(CY213="",0,POWER(10,((CY213+'ModelParams Lw'!$U$4)/10)))+IF(CZ213="",0,POWER(10,((CZ213+'ModelParams Lw'!$V$4)/10))))</f>
        <v>#DIV/0!</v>
      </c>
      <c r="DB213" s="24" t="e">
        <f t="shared" si="110"/>
        <v>#DIV/0!</v>
      </c>
      <c r="DC213" s="24" t="e">
        <f>(CS213-'ModelParams Lw'!$O$10)/'ModelParams Lw'!$O$11</f>
        <v>#DIV/0!</v>
      </c>
      <c r="DD213" s="24" t="e">
        <f>(CT213-'ModelParams Lw'!$P$10)/'ModelParams Lw'!$P$11</f>
        <v>#DIV/0!</v>
      </c>
      <c r="DE213" s="24" t="e">
        <f>(CU213-'ModelParams Lw'!$Q$10)/'ModelParams Lw'!$Q$11</f>
        <v>#DIV/0!</v>
      </c>
      <c r="DF213" s="24" t="e">
        <f>(CV213-'ModelParams Lw'!$R$10)/'ModelParams Lw'!$R$11</f>
        <v>#DIV/0!</v>
      </c>
      <c r="DG213" s="24" t="e">
        <f>(CW213-'ModelParams Lw'!$S$10)/'ModelParams Lw'!$S$11</f>
        <v>#DIV/0!</v>
      </c>
      <c r="DH213" s="24" t="e">
        <f>(CX213-'ModelParams Lw'!$T$10)/'ModelParams Lw'!$T$11</f>
        <v>#DIV/0!</v>
      </c>
      <c r="DI213" s="24" t="e">
        <f>(CY213-'ModelParams Lw'!$U$10)/'ModelParams Lw'!$U$11</f>
        <v>#DIV/0!</v>
      </c>
      <c r="DJ213" s="24" t="e">
        <f>(CZ213-'ModelParams Lw'!$V$10)/'ModelParams Lw'!$V$11</f>
        <v>#DIV/0!</v>
      </c>
    </row>
    <row r="214" spans="1:114">
      <c r="A214" s="12">
        <f>Calcul!B216</f>
        <v>0</v>
      </c>
      <c r="B214" s="12">
        <f t="shared" si="94"/>
        <v>0</v>
      </c>
      <c r="C214" s="12">
        <f>Calcul!C216</f>
        <v>0</v>
      </c>
      <c r="D214" s="12">
        <f>Calcul!D219</f>
        <v>0</v>
      </c>
      <c r="E214" s="12">
        <f t="shared" si="95"/>
        <v>400</v>
      </c>
      <c r="F214" s="12">
        <f t="shared" si="96"/>
        <v>900</v>
      </c>
      <c r="G214" s="12" t="e">
        <f t="shared" si="97"/>
        <v>#DIV/0!</v>
      </c>
      <c r="H214" s="24" t="e">
        <f t="shared" si="98"/>
        <v>#DIV/0!</v>
      </c>
      <c r="I214" s="24">
        <f>'ModelParams Lw'!$B$6*EXP('ModelParams Lw'!$C$6*D214)</f>
        <v>-0.98585217513044054</v>
      </c>
      <c r="J214" s="24">
        <f>'ModelParams Lw'!$B$7*D214^2+'ModelParams Lw'!$C$7*D214+'ModelParams Lw'!$D$7</f>
        <v>-7.1</v>
      </c>
      <c r="K214" s="24">
        <f>'ModelParams Lw'!$B$8*D214^2+'ModelParams Lw'!$C$8*D214+'ModelParams Lw'!$D$8</f>
        <v>46.485999999999997</v>
      </c>
      <c r="L214" s="21" t="e">
        <f t="shared" si="111"/>
        <v>#DIV/0!</v>
      </c>
      <c r="M214" s="21" t="e">
        <f t="shared" si="85"/>
        <v>#DIV/0!</v>
      </c>
      <c r="N214" s="21" t="e">
        <f t="shared" si="85"/>
        <v>#DIV/0!</v>
      </c>
      <c r="O214" s="21" t="e">
        <f t="shared" si="85"/>
        <v>#DIV/0!</v>
      </c>
      <c r="P214" s="21" t="e">
        <f t="shared" si="85"/>
        <v>#DIV/0!</v>
      </c>
      <c r="Q214" s="21" t="e">
        <f t="shared" si="85"/>
        <v>#DIV/0!</v>
      </c>
      <c r="R214" s="21" t="e">
        <f t="shared" si="85"/>
        <v>#DIV/0!</v>
      </c>
      <c r="S214" s="21" t="e">
        <f t="shared" si="85"/>
        <v>#DIV/0!</v>
      </c>
      <c r="T214" s="24" t="e">
        <f>'ModelParams Lw'!$B$3+'ModelParams Lw'!$B$4*LOG10($B214/3600/(PI()/4*($D214/1000)^2))+'ModelParams Lw'!$B$5*LOG10(2*$H214/(1.2*($B214/3600/(PI()/4*($D214/1000)^2))^2))+10*LOG10($D214/1000)+L214</f>
        <v>#DIV/0!</v>
      </c>
      <c r="U214" s="24" t="e">
        <f>'ModelParams Lw'!$B$3+'ModelParams Lw'!$B$4*LOG10($B214/3600/(PI()/4*($D214/1000)^2))+'ModelParams Lw'!$B$5*LOG10(2*$H214/(1.2*($B214/3600/(PI()/4*($D214/1000)^2))^2))+10*LOG10($D214/1000)+M214</f>
        <v>#DIV/0!</v>
      </c>
      <c r="V214" s="24" t="e">
        <f>'ModelParams Lw'!$B$3+'ModelParams Lw'!$B$4*LOG10($B214/3600/(PI()/4*($D214/1000)^2))+'ModelParams Lw'!$B$5*LOG10(2*$H214/(1.2*($B214/3600/(PI()/4*($D214/1000)^2))^2))+10*LOG10($D214/1000)+N214</f>
        <v>#DIV/0!</v>
      </c>
      <c r="W214" s="24" t="e">
        <f>'ModelParams Lw'!$B$3+'ModelParams Lw'!$B$4*LOG10($B214/3600/(PI()/4*($D214/1000)^2))+'ModelParams Lw'!$B$5*LOG10(2*$H214/(1.2*($B214/3600/(PI()/4*($D214/1000)^2))^2))+10*LOG10($D214/1000)+O214</f>
        <v>#DIV/0!</v>
      </c>
      <c r="X214" s="24" t="e">
        <f>'ModelParams Lw'!$B$3+'ModelParams Lw'!$B$4*LOG10($B214/3600/(PI()/4*($D214/1000)^2))+'ModelParams Lw'!$B$5*LOG10(2*$H214/(1.2*($B214/3600/(PI()/4*($D214/1000)^2))^2))+10*LOG10($D214/1000)+P214</f>
        <v>#DIV/0!</v>
      </c>
      <c r="Y214" s="24" t="e">
        <f>'ModelParams Lw'!$B$3+'ModelParams Lw'!$B$4*LOG10($B214/3600/(PI()/4*($D214/1000)^2))+'ModelParams Lw'!$B$5*LOG10(2*$H214/(1.2*($B214/3600/(PI()/4*($D214/1000)^2))^2))+10*LOG10($D214/1000)+Q214</f>
        <v>#DIV/0!</v>
      </c>
      <c r="Z214" s="24" t="e">
        <f>'ModelParams Lw'!$B$3+'ModelParams Lw'!$B$4*LOG10($B214/3600/(PI()/4*($D214/1000)^2))+'ModelParams Lw'!$B$5*LOG10(2*$H214/(1.2*($B214/3600/(PI()/4*($D214/1000)^2))^2))+10*LOG10($D214/1000)+R214</f>
        <v>#DIV/0!</v>
      </c>
      <c r="AA214" s="24" t="e">
        <f>'ModelParams Lw'!$B$3+'ModelParams Lw'!$B$4*LOG10($B214/3600/(PI()/4*($D214/1000)^2))+'ModelParams Lw'!$B$5*LOG10(2*$H214/(1.2*($B214/3600/(PI()/4*($D214/1000)^2))^2))+10*LOG10($D214/1000)+S214</f>
        <v>#DIV/0!</v>
      </c>
      <c r="AB214" s="24" t="e">
        <f>10*LOG10(IF(T214="",0,POWER(10,((T214+'ModelParams Lw'!$O$4)/10))) +IF(U214="",0,POWER(10,((U214+'ModelParams Lw'!$P$4)/10))) +IF(V214="",0,POWER(10,((V214+'ModelParams Lw'!$Q$4)/10))) +IF(W214="",0,POWER(10,((W214+'ModelParams Lw'!$R$4)/10))) +IF(X214="",0,POWER(10,((X214+'ModelParams Lw'!$S$4)/10))) +IF(Y214="",0,POWER(10,((Y214+'ModelParams Lw'!$T$4)/10))) +IF(Z214="",0,POWER(10,((Z214+'ModelParams Lw'!$U$4)/10)))+IF(AA214="",0,POWER(10,((AA214+'ModelParams Lw'!$V$4)/10))))</f>
        <v>#DIV/0!</v>
      </c>
      <c r="AC214" s="24" t="e">
        <f t="shared" si="99"/>
        <v>#DIV/0!</v>
      </c>
      <c r="AD214" s="24" t="e">
        <f>(T214-'ModelParams Lw'!O$10)/'ModelParams Lw'!O$11</f>
        <v>#DIV/0!</v>
      </c>
      <c r="AE214" s="24" t="e">
        <f>(U214-'ModelParams Lw'!P$10)/'ModelParams Lw'!P$11</f>
        <v>#DIV/0!</v>
      </c>
      <c r="AF214" s="24" t="e">
        <f>(V214-'ModelParams Lw'!Q$10)/'ModelParams Lw'!Q$11</f>
        <v>#DIV/0!</v>
      </c>
      <c r="AG214" s="24" t="e">
        <f>(W214-'ModelParams Lw'!R$10)/'ModelParams Lw'!R$11</f>
        <v>#DIV/0!</v>
      </c>
      <c r="AH214" s="24" t="e">
        <f>(X214-'ModelParams Lw'!S$10)/'ModelParams Lw'!S$11</f>
        <v>#DIV/0!</v>
      </c>
      <c r="AI214" s="24" t="e">
        <f>(Y214-'ModelParams Lw'!T$10)/'ModelParams Lw'!T$11</f>
        <v>#DIV/0!</v>
      </c>
      <c r="AJ214" s="24" t="e">
        <f>(Z214-'ModelParams Lw'!U$10)/'ModelParams Lw'!U$11</f>
        <v>#DIV/0!</v>
      </c>
      <c r="AK214" s="24" t="e">
        <f>(AA214-'ModelParams Lw'!V$10)/'ModelParams Lw'!V$11</f>
        <v>#DIV/0!</v>
      </c>
      <c r="AL214" s="24" t="e">
        <f t="shared" si="100"/>
        <v>#DIV/0!</v>
      </c>
      <c r="AM214" s="24" t="e">
        <f>LOOKUP($G214,SilencerParams!$E$3:$E$98,SilencerParams!K$3:K$98)</f>
        <v>#DIV/0!</v>
      </c>
      <c r="AN214" s="24" t="e">
        <f>LOOKUP($G214,SilencerParams!$E$3:$E$98,SilencerParams!L$3:L$98)</f>
        <v>#DIV/0!</v>
      </c>
      <c r="AO214" s="24" t="e">
        <f>LOOKUP($G214,SilencerParams!$E$3:$E$98,SilencerParams!M$3:M$98)</f>
        <v>#DIV/0!</v>
      </c>
      <c r="AP214" s="24" t="e">
        <f>LOOKUP($G214,SilencerParams!$E$3:$E$98,SilencerParams!N$3:N$98)</f>
        <v>#DIV/0!</v>
      </c>
      <c r="AQ214" s="24" t="e">
        <f>LOOKUP($G214,SilencerParams!$E$3:$E$98,SilencerParams!O$3:O$98)</f>
        <v>#DIV/0!</v>
      </c>
      <c r="AR214" s="24" t="e">
        <f>LOOKUP($G214,SilencerParams!$E$3:$E$98,SilencerParams!P$3:P$98)</f>
        <v>#DIV/0!</v>
      </c>
      <c r="AS214" s="24" t="e">
        <f>LOOKUP($G214,SilencerParams!$E$3:$E$98,SilencerParams!Q$3:Q$98)</f>
        <v>#DIV/0!</v>
      </c>
      <c r="AT214" s="24" t="e">
        <f>LOOKUP($G214,SilencerParams!$E$3:$E$98,SilencerParams!R$3:R$98)</f>
        <v>#DIV/0!</v>
      </c>
      <c r="AU214" s="151" t="e">
        <f>LOOKUP($G214,SilencerParams!$E$3:$E$98,SilencerParams!S$3:S$98)</f>
        <v>#DIV/0!</v>
      </c>
      <c r="AV214" s="151" t="e">
        <f>LOOKUP($G214,SilencerParams!$E$3:$E$98,SilencerParams!T$3:T$98)</f>
        <v>#DIV/0!</v>
      </c>
      <c r="AW214" s="151" t="e">
        <f>LOOKUP($G214,SilencerParams!$E$3:$E$98,SilencerParams!U$3:U$98)</f>
        <v>#DIV/0!</v>
      </c>
      <c r="AX214" s="151" t="e">
        <f>LOOKUP($G214,SilencerParams!$E$3:$E$98,SilencerParams!V$3:V$98)</f>
        <v>#DIV/0!</v>
      </c>
      <c r="AY214" s="151" t="e">
        <f>LOOKUP($G214,SilencerParams!$E$3:$E$98,SilencerParams!W$3:W$98)</f>
        <v>#DIV/0!</v>
      </c>
      <c r="AZ214" s="151" t="e">
        <f>LOOKUP($G214,SilencerParams!$E$3:$E$98,SilencerParams!X$3:X$98)</f>
        <v>#DIV/0!</v>
      </c>
      <c r="BA214" s="151" t="e">
        <f>LOOKUP($G214,SilencerParams!$E$3:$E$98,SilencerParams!Y$3:Y$98)</f>
        <v>#DIV/0!</v>
      </c>
      <c r="BB214" s="151" t="e">
        <f>LOOKUP($G214,SilencerParams!$E$3:$E$98,SilencerParams!Z$3:Z$98)</f>
        <v>#DIV/0!</v>
      </c>
      <c r="BC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S$3:S$98)</f>
        <v>#DIV/0!</v>
      </c>
      <c r="BD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T$3:T$98)</f>
        <v>#DIV/0!</v>
      </c>
      <c r="BE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U$3:U$98)</f>
        <v>#DIV/0!</v>
      </c>
      <c r="BF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V$3:V$98)</f>
        <v>#DIV/0!</v>
      </c>
      <c r="BG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W$3:W$98)</f>
        <v>#DIV/0!</v>
      </c>
      <c r="BH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X$3:X$98)</f>
        <v>#DIV/0!</v>
      </c>
      <c r="BI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Y$3:Y$98)</f>
        <v>#DIV/0!</v>
      </c>
      <c r="BJ214" s="151" t="e">
        <f>LOOKUP(IF(MROUND($AL214,2)&lt;=$AL214,CONCATENATE($D214,IF($F214&gt;=1000,$F214,CONCATENATE(0,$F214)),CONCATENATE(0,MROUND($AL214,2)+2)),CONCATENATE($D214,IF($F214&gt;=1000,$F214,CONCATENATE(0,$F214)),CONCATENATE(0,MROUND($AL214,2)-2))),SilencerParams!$E$3:$E$98,SilencerParams!Z$3:Z$98)</f>
        <v>#DIV/0!</v>
      </c>
      <c r="BK214" s="151" t="e">
        <f>IF($AL214&lt;2,LOOKUP(CONCATENATE($D214,IF($E214&gt;=1000,$E214,CONCATENATE(0,$E214)),"02"),SilencerParams!$E$3:$E$98,SilencerParams!S$3:S$98)/(LOG10(2)-LOG10(0.0001))*(LOG10($AL214)-LOG10(0.0001)),(BC214-AU214)/(LOG10(IF(MROUND($AL214,2)&lt;=$AL214,MROUND($AL214,2)+2,MROUND($AL214,2)-2))-LOG10(MROUND($AL214,2)))*(LOG10($AL214)-LOG10(MROUND($AL214,2)))+AU214)</f>
        <v>#DIV/0!</v>
      </c>
      <c r="BL214" s="151" t="e">
        <f>IF($AL214&lt;2,LOOKUP(CONCATENATE($D214,IF($E214&gt;=1000,$E214,CONCATENATE(0,$E214)),"02"),SilencerParams!$E$3:$E$98,SilencerParams!T$3:T$98)/(LOG10(2)-LOG10(0.0001))*(LOG10($AL214)-LOG10(0.0001)),(BD214-AV214)/(LOG10(IF(MROUND($AL214,2)&lt;=$AL214,MROUND($AL214,2)+2,MROUND($AL214,2)-2))-LOG10(MROUND($AL214,2)))*(LOG10($AL214)-LOG10(MROUND($AL214,2)))+AV214)</f>
        <v>#DIV/0!</v>
      </c>
      <c r="BM214" s="151" t="e">
        <f>IF($AL214&lt;2,LOOKUP(CONCATENATE($D214,IF($E214&gt;=1000,$E214,CONCATENATE(0,$E214)),"02"),SilencerParams!$E$3:$E$98,SilencerParams!U$3:U$98)/(LOG10(2)-LOG10(0.0001))*(LOG10($AL214)-LOG10(0.0001)),(BE214-AW214)/(LOG10(IF(MROUND($AL214,2)&lt;=$AL214,MROUND($AL214,2)+2,MROUND($AL214,2)-2))-LOG10(MROUND($AL214,2)))*(LOG10($AL214)-LOG10(MROUND($AL214,2)))+AW214)</f>
        <v>#DIV/0!</v>
      </c>
      <c r="BN214" s="151" t="e">
        <f>IF($AL214&lt;2,LOOKUP(CONCATENATE($D214,IF($E214&gt;=1000,$E214,CONCATENATE(0,$E214)),"02"),SilencerParams!$E$3:$E$98,SilencerParams!V$3:V$98)/(LOG10(2)-LOG10(0.0001))*(LOG10($AL214)-LOG10(0.0001)),(BF214-AX214)/(LOG10(IF(MROUND($AL214,2)&lt;=$AL214,MROUND($AL214,2)+2,MROUND($AL214,2)-2))-LOG10(MROUND($AL214,2)))*(LOG10($AL214)-LOG10(MROUND($AL214,2)))+AX214)</f>
        <v>#DIV/0!</v>
      </c>
      <c r="BO214" s="151" t="e">
        <f>IF($AL214&lt;2,LOOKUP(CONCATENATE($D214,IF($E214&gt;=1000,$E214,CONCATENATE(0,$E214)),"02"),SilencerParams!$E$3:$E$98,SilencerParams!W$3:W$98)/(LOG10(2)-LOG10(0.0001))*(LOG10($AL214)-LOG10(0.0001)),(BG214-AY214)/(LOG10(IF(MROUND($AL214,2)&lt;=$AL214,MROUND($AL214,2)+2,MROUND($AL214,2)-2))-LOG10(MROUND($AL214,2)))*(LOG10($AL214)-LOG10(MROUND($AL214,2)))+AY214)</f>
        <v>#DIV/0!</v>
      </c>
      <c r="BP214" s="151" t="e">
        <f>IF($AL214&lt;2,LOOKUP(CONCATENATE($D214,IF($E214&gt;=1000,$E214,CONCATENATE(0,$E214)),"02"),SilencerParams!$E$3:$E$98,SilencerParams!X$3:X$98)/(LOG10(2)-LOG10(0.0001))*(LOG10($AL214)-LOG10(0.0001)),(BH214-AZ214)/(LOG10(IF(MROUND($AL214,2)&lt;=$AL214,MROUND($AL214,2)+2,MROUND($AL214,2)-2))-LOG10(MROUND($AL214,2)))*(LOG10($AL214)-LOG10(MROUND($AL214,2)))+AZ214)</f>
        <v>#DIV/0!</v>
      </c>
      <c r="BQ214" s="151" t="e">
        <f>IF($AL214&lt;2,LOOKUP(CONCATENATE($D214,IF($E214&gt;=1000,$E214,CONCATENATE(0,$E214)),"02"),SilencerParams!$E$3:$E$98,SilencerParams!Y$3:Y$98)/(LOG10(2)-LOG10(0.0001))*(LOG10($AL214)-LOG10(0.0001)),(BI214-BA214)/(LOG10(IF(MROUND($AL214,2)&lt;=$AL214,MROUND($AL214,2)+2,MROUND($AL214,2)-2))-LOG10(MROUND($AL214,2)))*(LOG10($AL214)-LOG10(MROUND($AL214,2)))+BA214)</f>
        <v>#DIV/0!</v>
      </c>
      <c r="BR214" s="151" t="e">
        <f>IF($AL214&lt;2,LOOKUP(CONCATENATE($D214,IF($E214&gt;=1000,$E214,CONCATENATE(0,$E214)),"02"),SilencerParams!$E$3:$E$98,SilencerParams!Z$3:Z$98)/(LOG10(2)-LOG10(0.0001))*(LOG10($AL214)-LOG10(0.0001)),(BJ214-BB214)/(LOG10(IF(MROUND($AL214,2)&lt;=$AL214,MROUND($AL214,2)+2,MROUND($AL214,2)-2))-LOG10(MROUND($AL214,2)))*(LOG10($AL214)-LOG10(MROUND($AL214,2)))+BB214)</f>
        <v>#DIV/0!</v>
      </c>
      <c r="BS214" s="24" t="e">
        <f t="shared" si="101"/>
        <v>#DIV/0!</v>
      </c>
      <c r="BT214" s="24" t="e">
        <f t="shared" si="102"/>
        <v>#DIV/0!</v>
      </c>
      <c r="BU214" s="24" t="e">
        <f t="shared" si="103"/>
        <v>#DIV/0!</v>
      </c>
      <c r="BV214" s="24" t="e">
        <f t="shared" si="104"/>
        <v>#DIV/0!</v>
      </c>
      <c r="BW214" s="24" t="e">
        <f t="shared" si="105"/>
        <v>#DIV/0!</v>
      </c>
      <c r="BX214" s="24" t="e">
        <f t="shared" si="106"/>
        <v>#DIV/0!</v>
      </c>
      <c r="BY214" s="24" t="e">
        <f t="shared" si="107"/>
        <v>#DIV/0!</v>
      </c>
      <c r="BZ214" s="24" t="e">
        <f t="shared" si="108"/>
        <v>#DIV/0!</v>
      </c>
      <c r="CA214" s="24" t="e">
        <f>10*LOG10(IF(BS214="",0,POWER(10,((BS214+'ModelParams Lw'!$O$4)/10))) +IF(BT214="",0,POWER(10,((BT214+'ModelParams Lw'!$P$4)/10))) +IF(BU214="",0,POWER(10,((BU214+'ModelParams Lw'!$Q$4)/10))) +IF(BV214="",0,POWER(10,((BV214+'ModelParams Lw'!$R$4)/10))) +IF(BW214="",0,POWER(10,((BW214+'ModelParams Lw'!$S$4)/10))) +IF(BX214="",0,POWER(10,((BX214+'ModelParams Lw'!$T$4)/10))) +IF(BY214="",0,POWER(10,((BY214+'ModelParams Lw'!$U$4)/10)))+IF(BZ214="",0,POWER(10,((BZ214+'ModelParams Lw'!$V$4)/10))))</f>
        <v>#DIV/0!</v>
      </c>
      <c r="CB214" s="24" t="e">
        <f t="shared" si="109"/>
        <v>#DIV/0!</v>
      </c>
      <c r="CC214" s="24" t="e">
        <f>(BS214-'ModelParams Lw'!O$10)/'ModelParams Lw'!O$11</f>
        <v>#DIV/0!</v>
      </c>
      <c r="CD214" s="24" t="e">
        <f>(BT214-'ModelParams Lw'!P$10)/'ModelParams Lw'!P$11</f>
        <v>#DIV/0!</v>
      </c>
      <c r="CE214" s="24" t="e">
        <f>(BU214-'ModelParams Lw'!Q$10)/'ModelParams Lw'!Q$11</f>
        <v>#DIV/0!</v>
      </c>
      <c r="CF214" s="24" t="e">
        <f>(BV214-'ModelParams Lw'!R$10)/'ModelParams Lw'!R$11</f>
        <v>#DIV/0!</v>
      </c>
      <c r="CG214" s="24" t="e">
        <f>(BW214-'ModelParams Lw'!S$10)/'ModelParams Lw'!S$11</f>
        <v>#DIV/0!</v>
      </c>
      <c r="CH214" s="24" t="e">
        <f>(BX214-'ModelParams Lw'!T$10)/'ModelParams Lw'!T$11</f>
        <v>#DIV/0!</v>
      </c>
      <c r="CI214" s="24" t="e">
        <f>(BY214-'ModelParams Lw'!U$10)/'ModelParams Lw'!U$11</f>
        <v>#DIV/0!</v>
      </c>
      <c r="CJ214" s="24" t="e">
        <f>(BZ214-'ModelParams Lw'!V$10)/'ModelParams Lw'!V$11</f>
        <v>#DIV/0!</v>
      </c>
      <c r="CK214" s="24">
        <f>IF(Calcul!$E219="SW",'ModelParams Lw'!C$18+'ModelParams Lw'!C$19*LOG(CK$3)+'ModelParams Lw'!C$20*(PI()/4*($D214/1000)^2),IF('ModelParams Lw'!C$21+'ModelParams Lw'!C$22*LOG(CK$3)+'ModelParams Lw'!C$23*(PI()/4*($D214/1000)^2)&lt;'ModelParams Lw'!C$18+'ModelParams Lw'!C$19*LOG(CK$3)+'ModelParams Lw'!C$20*(PI()/4*($D214/1000)^2),'ModelParams Lw'!C$18+'ModelParams Lw'!C$19*LOG(CK$3)+'ModelParams Lw'!C$20*(PI()/4*($D214/1000)^2),'ModelParams Lw'!C$21+'ModelParams Lw'!C$22*LOG(CK$3)+'ModelParams Lw'!C$23*(PI()/4*($D214/1000)^2)))</f>
        <v>31.246735224896717</v>
      </c>
      <c r="CL214" s="24">
        <f>IF(Calcul!$E219="SW",'ModelParams Lw'!D$18+'ModelParams Lw'!D$19*LOG(CL$3)+'ModelParams Lw'!D$20*(PI()/4*($D214/1000)^2),IF('ModelParams Lw'!D$21+'ModelParams Lw'!D$22*LOG(CL$3)+'ModelParams Lw'!D$23*(PI()/4*($D214/1000)^2)&lt;'ModelParams Lw'!D$18+'ModelParams Lw'!D$19*LOG(CL$3)+'ModelParams Lw'!D$20*(PI()/4*($D214/1000)^2),'ModelParams Lw'!D$18+'ModelParams Lw'!D$19*LOG(CL$3)+'ModelParams Lw'!D$20*(PI()/4*($D214/1000)^2),'ModelParams Lw'!D$21+'ModelParams Lw'!D$22*LOG(CL$3)+'ModelParams Lw'!D$23*(PI()/4*($D214/1000)^2)))</f>
        <v>39.203910379364636</v>
      </c>
      <c r="CM214" s="24">
        <f>IF(Calcul!$E219="SW",'ModelParams Lw'!E$18+'ModelParams Lw'!E$19*LOG(CM$3)+'ModelParams Lw'!E$20*(PI()/4*($D214/1000)^2),IF('ModelParams Lw'!E$21+'ModelParams Lw'!E$22*LOG(CM$3)+'ModelParams Lw'!E$23*(PI()/4*($D214/1000)^2)&lt;'ModelParams Lw'!E$18+'ModelParams Lw'!E$19*LOG(CM$3)+'ModelParams Lw'!E$20*(PI()/4*($D214/1000)^2),'ModelParams Lw'!E$18+'ModelParams Lw'!E$19*LOG(CM$3)+'ModelParams Lw'!E$20*(PI()/4*($D214/1000)^2),'ModelParams Lw'!E$21+'ModelParams Lw'!E$22*LOG(CM$3)+'ModelParams Lw'!E$23*(PI()/4*($D214/1000)^2)))</f>
        <v>38.761096154158118</v>
      </c>
      <c r="CN214" s="24">
        <f>IF(Calcul!$E219="SW",'ModelParams Lw'!F$18+'ModelParams Lw'!F$19*LOG(CN$3)+'ModelParams Lw'!F$20*(PI()/4*($D214/1000)^2),IF('ModelParams Lw'!F$21+'ModelParams Lw'!F$22*LOG(CN$3)+'ModelParams Lw'!F$23*(PI()/4*($D214/1000)^2)&lt;'ModelParams Lw'!F$18+'ModelParams Lw'!F$19*LOG(CN$3)+'ModelParams Lw'!F$20*(PI()/4*($D214/1000)^2),'ModelParams Lw'!F$18+'ModelParams Lw'!F$19*LOG(CN$3)+'ModelParams Lw'!F$20*(PI()/4*($D214/1000)^2),'ModelParams Lw'!F$21+'ModelParams Lw'!F$22*LOG(CN$3)+'ModelParams Lw'!F$23*(PI()/4*($D214/1000)^2)))</f>
        <v>42.457901012674256</v>
      </c>
      <c r="CO214" s="24">
        <f>IF(Calcul!$E219="SW",'ModelParams Lw'!G$18+'ModelParams Lw'!G$19*LOG(CO$3)+'ModelParams Lw'!G$20*(PI()/4*($D214/1000)^2),IF('ModelParams Lw'!G$21+'ModelParams Lw'!G$22*LOG(CO$3)+'ModelParams Lw'!G$23*(PI()/4*($D214/1000)^2)&lt;'ModelParams Lw'!G$18+'ModelParams Lw'!G$19*LOG(CO$3)+'ModelParams Lw'!G$20*(PI()/4*($D214/1000)^2),'ModelParams Lw'!G$18+'ModelParams Lw'!G$19*LOG(CO$3)+'ModelParams Lw'!G$20*(PI()/4*($D214/1000)^2),'ModelParams Lw'!G$21+'ModelParams Lw'!G$22*LOG(CO$3)+'ModelParams Lw'!G$23*(PI()/4*($D214/1000)^2)))</f>
        <v>39.983812335865188</v>
      </c>
      <c r="CP214" s="24">
        <f>IF(Calcul!$E219="SW",'ModelParams Lw'!H$18+'ModelParams Lw'!H$19*LOG(CP$3)+'ModelParams Lw'!H$20*(PI()/4*($D214/1000)^2),IF('ModelParams Lw'!H$21+'ModelParams Lw'!H$22*LOG(CP$3)+'ModelParams Lw'!H$23*(PI()/4*($D214/1000)^2)&lt;'ModelParams Lw'!H$18+'ModelParams Lw'!H$19*LOG(CP$3)+'ModelParams Lw'!H$20*(PI()/4*($D214/1000)^2),'ModelParams Lw'!H$18+'ModelParams Lw'!H$19*LOG(CP$3)+'ModelParams Lw'!H$20*(PI()/4*($D214/1000)^2),'ModelParams Lw'!H$21+'ModelParams Lw'!H$22*LOG(CP$3)+'ModelParams Lw'!H$23*(PI()/4*($D214/1000)^2)))</f>
        <v>40.306137042572608</v>
      </c>
      <c r="CQ214" s="24">
        <f>IF(Calcul!$E219="SW",'ModelParams Lw'!I$18+'ModelParams Lw'!I$19*LOG(CQ$3)+'ModelParams Lw'!I$20*(PI()/4*($D214/1000)^2),IF('ModelParams Lw'!I$21+'ModelParams Lw'!I$22*LOG(CQ$3)+'ModelParams Lw'!I$23*(PI()/4*($D214/1000)^2)&lt;'ModelParams Lw'!I$18+'ModelParams Lw'!I$19*LOG(CQ$3)+'ModelParams Lw'!I$20*(PI()/4*($D214/1000)^2),'ModelParams Lw'!I$18+'ModelParams Lw'!I$19*LOG(CQ$3)+'ModelParams Lw'!I$20*(PI()/4*($D214/1000)^2),'ModelParams Lw'!I$21+'ModelParams Lw'!I$22*LOG(CQ$3)+'ModelParams Lw'!I$23*(PI()/4*($D214/1000)^2)))</f>
        <v>35.604370798776131</v>
      </c>
      <c r="CR214" s="24">
        <f>IF(Calcul!$E219="SW",'ModelParams Lw'!J$18+'ModelParams Lw'!J$19*LOG(CR$3)+'ModelParams Lw'!J$20*(PI()/4*($D214/1000)^2),IF('ModelParams Lw'!J$21+'ModelParams Lw'!J$22*LOG(CR$3)+'ModelParams Lw'!J$23*(PI()/4*($D214/1000)^2)&lt;'ModelParams Lw'!J$18+'ModelParams Lw'!J$19*LOG(CR$3)+'ModelParams Lw'!J$20*(PI()/4*($D214/1000)^2),'ModelParams Lw'!J$18+'ModelParams Lw'!J$19*LOG(CR$3)+'ModelParams Lw'!J$20*(PI()/4*($D214/1000)^2),'ModelParams Lw'!J$21+'ModelParams Lw'!J$22*LOG(CR$3)+'ModelParams Lw'!J$23*(PI()/4*($D214/1000)^2)))</f>
        <v>26.405199060578074</v>
      </c>
      <c r="CS214" s="24" t="e">
        <f t="shared" si="86"/>
        <v>#DIV/0!</v>
      </c>
      <c r="CT214" s="24" t="e">
        <f t="shared" si="87"/>
        <v>#DIV/0!</v>
      </c>
      <c r="CU214" s="24" t="e">
        <f t="shared" si="88"/>
        <v>#DIV/0!</v>
      </c>
      <c r="CV214" s="24" t="e">
        <f t="shared" si="89"/>
        <v>#DIV/0!</v>
      </c>
      <c r="CW214" s="24" t="e">
        <f t="shared" si="90"/>
        <v>#DIV/0!</v>
      </c>
      <c r="CX214" s="24" t="e">
        <f t="shared" si="91"/>
        <v>#DIV/0!</v>
      </c>
      <c r="CY214" s="24" t="e">
        <f t="shared" si="92"/>
        <v>#DIV/0!</v>
      </c>
      <c r="CZ214" s="24" t="e">
        <f t="shared" si="93"/>
        <v>#DIV/0!</v>
      </c>
      <c r="DA214" s="24" t="e">
        <f>10*LOG10(IF(CS214="",0,POWER(10,((CS214+'ModelParams Lw'!$O$4)/10))) +IF(CT214="",0,POWER(10,((CT214+'ModelParams Lw'!$P$4)/10))) +IF(CU214="",0,POWER(10,((CU214+'ModelParams Lw'!$Q$4)/10))) +IF(CV214="",0,POWER(10,((CV214+'ModelParams Lw'!$R$4)/10))) +IF(CW214="",0,POWER(10,((CW214+'ModelParams Lw'!$S$4)/10))) +IF(CX214="",0,POWER(10,((CX214+'ModelParams Lw'!$T$4)/10))) +IF(CY214="",0,POWER(10,((CY214+'ModelParams Lw'!$U$4)/10)))+IF(CZ214="",0,POWER(10,((CZ214+'ModelParams Lw'!$V$4)/10))))</f>
        <v>#DIV/0!</v>
      </c>
      <c r="DB214" s="24" t="e">
        <f t="shared" si="110"/>
        <v>#DIV/0!</v>
      </c>
      <c r="DC214" s="24" t="e">
        <f>(CS214-'ModelParams Lw'!$O$10)/'ModelParams Lw'!$O$11</f>
        <v>#DIV/0!</v>
      </c>
      <c r="DD214" s="24" t="e">
        <f>(CT214-'ModelParams Lw'!$P$10)/'ModelParams Lw'!$P$11</f>
        <v>#DIV/0!</v>
      </c>
      <c r="DE214" s="24" t="e">
        <f>(CU214-'ModelParams Lw'!$Q$10)/'ModelParams Lw'!$Q$11</f>
        <v>#DIV/0!</v>
      </c>
      <c r="DF214" s="24" t="e">
        <f>(CV214-'ModelParams Lw'!$R$10)/'ModelParams Lw'!$R$11</f>
        <v>#DIV/0!</v>
      </c>
      <c r="DG214" s="24" t="e">
        <f>(CW214-'ModelParams Lw'!$S$10)/'ModelParams Lw'!$S$11</f>
        <v>#DIV/0!</v>
      </c>
      <c r="DH214" s="24" t="e">
        <f>(CX214-'ModelParams Lw'!$T$10)/'ModelParams Lw'!$T$11</f>
        <v>#DIV/0!</v>
      </c>
      <c r="DI214" s="24" t="e">
        <f>(CY214-'ModelParams Lw'!$U$10)/'ModelParams Lw'!$U$11</f>
        <v>#DIV/0!</v>
      </c>
      <c r="DJ214" s="24" t="e">
        <f>(CZ214-'ModelParams Lw'!$V$10)/'ModelParams Lw'!$V$11</f>
        <v>#DIV/0!</v>
      </c>
    </row>
    <row r="215" spans="1:114">
      <c r="A215" s="12">
        <f>Calcul!B217</f>
        <v>0</v>
      </c>
      <c r="B215" s="12">
        <f t="shared" si="94"/>
        <v>0</v>
      </c>
      <c r="C215" s="12">
        <f>Calcul!C217</f>
        <v>0</v>
      </c>
      <c r="D215" s="12">
        <f>Calcul!D220</f>
        <v>0</v>
      </c>
      <c r="E215" s="12">
        <f t="shared" si="95"/>
        <v>400</v>
      </c>
      <c r="F215" s="12">
        <f t="shared" si="96"/>
        <v>900</v>
      </c>
      <c r="G215" s="12" t="e">
        <f t="shared" si="97"/>
        <v>#DIV/0!</v>
      </c>
      <c r="H215" s="24" t="e">
        <f t="shared" si="98"/>
        <v>#DIV/0!</v>
      </c>
      <c r="I215" s="24">
        <f>'ModelParams Lw'!$B$6*EXP('ModelParams Lw'!$C$6*D215)</f>
        <v>-0.98585217513044054</v>
      </c>
      <c r="J215" s="24">
        <f>'ModelParams Lw'!$B$7*D215^2+'ModelParams Lw'!$C$7*D215+'ModelParams Lw'!$D$7</f>
        <v>-7.1</v>
      </c>
      <c r="K215" s="24">
        <f>'ModelParams Lw'!$B$8*D215^2+'ModelParams Lw'!$C$8*D215+'ModelParams Lw'!$D$8</f>
        <v>46.485999999999997</v>
      </c>
      <c r="L215" s="21" t="e">
        <f t="shared" si="111"/>
        <v>#DIV/0!</v>
      </c>
      <c r="M215" s="21" t="e">
        <f t="shared" si="85"/>
        <v>#DIV/0!</v>
      </c>
      <c r="N215" s="21" t="e">
        <f t="shared" si="85"/>
        <v>#DIV/0!</v>
      </c>
      <c r="O215" s="21" t="e">
        <f t="shared" si="85"/>
        <v>#DIV/0!</v>
      </c>
      <c r="P215" s="21" t="e">
        <f t="shared" si="85"/>
        <v>#DIV/0!</v>
      </c>
      <c r="Q215" s="21" t="e">
        <f t="shared" si="85"/>
        <v>#DIV/0!</v>
      </c>
      <c r="R215" s="21" t="e">
        <f t="shared" si="85"/>
        <v>#DIV/0!</v>
      </c>
      <c r="S215" s="21" t="e">
        <f t="shared" si="85"/>
        <v>#DIV/0!</v>
      </c>
      <c r="T215" s="24" t="e">
        <f>'ModelParams Lw'!$B$3+'ModelParams Lw'!$B$4*LOG10($B215/3600/(PI()/4*($D215/1000)^2))+'ModelParams Lw'!$B$5*LOG10(2*$H215/(1.2*($B215/3600/(PI()/4*($D215/1000)^2))^2))+10*LOG10($D215/1000)+L215</f>
        <v>#DIV/0!</v>
      </c>
      <c r="U215" s="24" t="e">
        <f>'ModelParams Lw'!$B$3+'ModelParams Lw'!$B$4*LOG10($B215/3600/(PI()/4*($D215/1000)^2))+'ModelParams Lw'!$B$5*LOG10(2*$H215/(1.2*($B215/3600/(PI()/4*($D215/1000)^2))^2))+10*LOG10($D215/1000)+M215</f>
        <v>#DIV/0!</v>
      </c>
      <c r="V215" s="24" t="e">
        <f>'ModelParams Lw'!$B$3+'ModelParams Lw'!$B$4*LOG10($B215/3600/(PI()/4*($D215/1000)^2))+'ModelParams Lw'!$B$5*LOG10(2*$H215/(1.2*($B215/3600/(PI()/4*($D215/1000)^2))^2))+10*LOG10($D215/1000)+N215</f>
        <v>#DIV/0!</v>
      </c>
      <c r="W215" s="24" t="e">
        <f>'ModelParams Lw'!$B$3+'ModelParams Lw'!$B$4*LOG10($B215/3600/(PI()/4*($D215/1000)^2))+'ModelParams Lw'!$B$5*LOG10(2*$H215/(1.2*($B215/3600/(PI()/4*($D215/1000)^2))^2))+10*LOG10($D215/1000)+O215</f>
        <v>#DIV/0!</v>
      </c>
      <c r="X215" s="24" t="e">
        <f>'ModelParams Lw'!$B$3+'ModelParams Lw'!$B$4*LOG10($B215/3600/(PI()/4*($D215/1000)^2))+'ModelParams Lw'!$B$5*LOG10(2*$H215/(1.2*($B215/3600/(PI()/4*($D215/1000)^2))^2))+10*LOG10($D215/1000)+P215</f>
        <v>#DIV/0!</v>
      </c>
      <c r="Y215" s="24" t="e">
        <f>'ModelParams Lw'!$B$3+'ModelParams Lw'!$B$4*LOG10($B215/3600/(PI()/4*($D215/1000)^2))+'ModelParams Lw'!$B$5*LOG10(2*$H215/(1.2*($B215/3600/(PI()/4*($D215/1000)^2))^2))+10*LOG10($D215/1000)+Q215</f>
        <v>#DIV/0!</v>
      </c>
      <c r="Z215" s="24" t="e">
        <f>'ModelParams Lw'!$B$3+'ModelParams Lw'!$B$4*LOG10($B215/3600/(PI()/4*($D215/1000)^2))+'ModelParams Lw'!$B$5*LOG10(2*$H215/(1.2*($B215/3600/(PI()/4*($D215/1000)^2))^2))+10*LOG10($D215/1000)+R215</f>
        <v>#DIV/0!</v>
      </c>
      <c r="AA215" s="24" t="e">
        <f>'ModelParams Lw'!$B$3+'ModelParams Lw'!$B$4*LOG10($B215/3600/(PI()/4*($D215/1000)^2))+'ModelParams Lw'!$B$5*LOG10(2*$H215/(1.2*($B215/3600/(PI()/4*($D215/1000)^2))^2))+10*LOG10($D215/1000)+S215</f>
        <v>#DIV/0!</v>
      </c>
      <c r="AB215" s="24" t="e">
        <f>10*LOG10(IF(T215="",0,POWER(10,((T215+'ModelParams Lw'!$O$4)/10))) +IF(U215="",0,POWER(10,((U215+'ModelParams Lw'!$P$4)/10))) +IF(V215="",0,POWER(10,((V215+'ModelParams Lw'!$Q$4)/10))) +IF(W215="",0,POWER(10,((W215+'ModelParams Lw'!$R$4)/10))) +IF(X215="",0,POWER(10,((X215+'ModelParams Lw'!$S$4)/10))) +IF(Y215="",0,POWER(10,((Y215+'ModelParams Lw'!$T$4)/10))) +IF(Z215="",0,POWER(10,((Z215+'ModelParams Lw'!$U$4)/10)))+IF(AA215="",0,POWER(10,((AA215+'ModelParams Lw'!$V$4)/10))))</f>
        <v>#DIV/0!</v>
      </c>
      <c r="AC215" s="24" t="e">
        <f t="shared" si="99"/>
        <v>#DIV/0!</v>
      </c>
      <c r="AD215" s="24" t="e">
        <f>(T215-'ModelParams Lw'!O$10)/'ModelParams Lw'!O$11</f>
        <v>#DIV/0!</v>
      </c>
      <c r="AE215" s="24" t="e">
        <f>(U215-'ModelParams Lw'!P$10)/'ModelParams Lw'!P$11</f>
        <v>#DIV/0!</v>
      </c>
      <c r="AF215" s="24" t="e">
        <f>(V215-'ModelParams Lw'!Q$10)/'ModelParams Lw'!Q$11</f>
        <v>#DIV/0!</v>
      </c>
      <c r="AG215" s="24" t="e">
        <f>(W215-'ModelParams Lw'!R$10)/'ModelParams Lw'!R$11</f>
        <v>#DIV/0!</v>
      </c>
      <c r="AH215" s="24" t="e">
        <f>(X215-'ModelParams Lw'!S$10)/'ModelParams Lw'!S$11</f>
        <v>#DIV/0!</v>
      </c>
      <c r="AI215" s="24" t="e">
        <f>(Y215-'ModelParams Lw'!T$10)/'ModelParams Lw'!T$11</f>
        <v>#DIV/0!</v>
      </c>
      <c r="AJ215" s="24" t="e">
        <f>(Z215-'ModelParams Lw'!U$10)/'ModelParams Lw'!U$11</f>
        <v>#DIV/0!</v>
      </c>
      <c r="AK215" s="24" t="e">
        <f>(AA215-'ModelParams Lw'!V$10)/'ModelParams Lw'!V$11</f>
        <v>#DIV/0!</v>
      </c>
      <c r="AL215" s="24" t="e">
        <f t="shared" si="100"/>
        <v>#DIV/0!</v>
      </c>
      <c r="AM215" s="24" t="e">
        <f>LOOKUP($G215,SilencerParams!$E$3:$E$98,SilencerParams!K$3:K$98)</f>
        <v>#DIV/0!</v>
      </c>
      <c r="AN215" s="24" t="e">
        <f>LOOKUP($G215,SilencerParams!$E$3:$E$98,SilencerParams!L$3:L$98)</f>
        <v>#DIV/0!</v>
      </c>
      <c r="AO215" s="24" t="e">
        <f>LOOKUP($G215,SilencerParams!$E$3:$E$98,SilencerParams!M$3:M$98)</f>
        <v>#DIV/0!</v>
      </c>
      <c r="AP215" s="24" t="e">
        <f>LOOKUP($G215,SilencerParams!$E$3:$E$98,SilencerParams!N$3:N$98)</f>
        <v>#DIV/0!</v>
      </c>
      <c r="AQ215" s="24" t="e">
        <f>LOOKUP($G215,SilencerParams!$E$3:$E$98,SilencerParams!O$3:O$98)</f>
        <v>#DIV/0!</v>
      </c>
      <c r="AR215" s="24" t="e">
        <f>LOOKUP($G215,SilencerParams!$E$3:$E$98,SilencerParams!P$3:P$98)</f>
        <v>#DIV/0!</v>
      </c>
      <c r="AS215" s="24" t="e">
        <f>LOOKUP($G215,SilencerParams!$E$3:$E$98,SilencerParams!Q$3:Q$98)</f>
        <v>#DIV/0!</v>
      </c>
      <c r="AT215" s="24" t="e">
        <f>LOOKUP($G215,SilencerParams!$E$3:$E$98,SilencerParams!R$3:R$98)</f>
        <v>#DIV/0!</v>
      </c>
      <c r="AU215" s="151" t="e">
        <f>LOOKUP($G215,SilencerParams!$E$3:$E$98,SilencerParams!S$3:S$98)</f>
        <v>#DIV/0!</v>
      </c>
      <c r="AV215" s="151" t="e">
        <f>LOOKUP($G215,SilencerParams!$E$3:$E$98,SilencerParams!T$3:T$98)</f>
        <v>#DIV/0!</v>
      </c>
      <c r="AW215" s="151" t="e">
        <f>LOOKUP($G215,SilencerParams!$E$3:$E$98,SilencerParams!U$3:U$98)</f>
        <v>#DIV/0!</v>
      </c>
      <c r="AX215" s="151" t="e">
        <f>LOOKUP($G215,SilencerParams!$E$3:$E$98,SilencerParams!V$3:V$98)</f>
        <v>#DIV/0!</v>
      </c>
      <c r="AY215" s="151" t="e">
        <f>LOOKUP($G215,SilencerParams!$E$3:$E$98,SilencerParams!W$3:W$98)</f>
        <v>#DIV/0!</v>
      </c>
      <c r="AZ215" s="151" t="e">
        <f>LOOKUP($G215,SilencerParams!$E$3:$E$98,SilencerParams!X$3:X$98)</f>
        <v>#DIV/0!</v>
      </c>
      <c r="BA215" s="151" t="e">
        <f>LOOKUP($G215,SilencerParams!$E$3:$E$98,SilencerParams!Y$3:Y$98)</f>
        <v>#DIV/0!</v>
      </c>
      <c r="BB215" s="151" t="e">
        <f>LOOKUP($G215,SilencerParams!$E$3:$E$98,SilencerParams!Z$3:Z$98)</f>
        <v>#DIV/0!</v>
      </c>
      <c r="BC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S$3:S$98)</f>
        <v>#DIV/0!</v>
      </c>
      <c r="BD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T$3:T$98)</f>
        <v>#DIV/0!</v>
      </c>
      <c r="BE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U$3:U$98)</f>
        <v>#DIV/0!</v>
      </c>
      <c r="BF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V$3:V$98)</f>
        <v>#DIV/0!</v>
      </c>
      <c r="BG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W$3:W$98)</f>
        <v>#DIV/0!</v>
      </c>
      <c r="BH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X$3:X$98)</f>
        <v>#DIV/0!</v>
      </c>
      <c r="BI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Y$3:Y$98)</f>
        <v>#DIV/0!</v>
      </c>
      <c r="BJ215" s="151" t="e">
        <f>LOOKUP(IF(MROUND($AL215,2)&lt;=$AL215,CONCATENATE($D215,IF($F215&gt;=1000,$F215,CONCATENATE(0,$F215)),CONCATENATE(0,MROUND($AL215,2)+2)),CONCATENATE($D215,IF($F215&gt;=1000,$F215,CONCATENATE(0,$F215)),CONCATENATE(0,MROUND($AL215,2)-2))),SilencerParams!$E$3:$E$98,SilencerParams!Z$3:Z$98)</f>
        <v>#DIV/0!</v>
      </c>
      <c r="BK215" s="151" t="e">
        <f>IF($AL215&lt;2,LOOKUP(CONCATENATE($D215,IF($E215&gt;=1000,$E215,CONCATENATE(0,$E215)),"02"),SilencerParams!$E$3:$E$98,SilencerParams!S$3:S$98)/(LOG10(2)-LOG10(0.0001))*(LOG10($AL215)-LOG10(0.0001)),(BC215-AU215)/(LOG10(IF(MROUND($AL215,2)&lt;=$AL215,MROUND($AL215,2)+2,MROUND($AL215,2)-2))-LOG10(MROUND($AL215,2)))*(LOG10($AL215)-LOG10(MROUND($AL215,2)))+AU215)</f>
        <v>#DIV/0!</v>
      </c>
      <c r="BL215" s="151" t="e">
        <f>IF($AL215&lt;2,LOOKUP(CONCATENATE($D215,IF($E215&gt;=1000,$E215,CONCATENATE(0,$E215)),"02"),SilencerParams!$E$3:$E$98,SilencerParams!T$3:T$98)/(LOG10(2)-LOG10(0.0001))*(LOG10($AL215)-LOG10(0.0001)),(BD215-AV215)/(LOG10(IF(MROUND($AL215,2)&lt;=$AL215,MROUND($AL215,2)+2,MROUND($AL215,2)-2))-LOG10(MROUND($AL215,2)))*(LOG10($AL215)-LOG10(MROUND($AL215,2)))+AV215)</f>
        <v>#DIV/0!</v>
      </c>
      <c r="BM215" s="151" t="e">
        <f>IF($AL215&lt;2,LOOKUP(CONCATENATE($D215,IF($E215&gt;=1000,$E215,CONCATENATE(0,$E215)),"02"),SilencerParams!$E$3:$E$98,SilencerParams!U$3:U$98)/(LOG10(2)-LOG10(0.0001))*(LOG10($AL215)-LOG10(0.0001)),(BE215-AW215)/(LOG10(IF(MROUND($AL215,2)&lt;=$AL215,MROUND($AL215,2)+2,MROUND($AL215,2)-2))-LOG10(MROUND($AL215,2)))*(LOG10($AL215)-LOG10(MROUND($AL215,2)))+AW215)</f>
        <v>#DIV/0!</v>
      </c>
      <c r="BN215" s="151" t="e">
        <f>IF($AL215&lt;2,LOOKUP(CONCATENATE($D215,IF($E215&gt;=1000,$E215,CONCATENATE(0,$E215)),"02"),SilencerParams!$E$3:$E$98,SilencerParams!V$3:V$98)/(LOG10(2)-LOG10(0.0001))*(LOG10($AL215)-LOG10(0.0001)),(BF215-AX215)/(LOG10(IF(MROUND($AL215,2)&lt;=$AL215,MROUND($AL215,2)+2,MROUND($AL215,2)-2))-LOG10(MROUND($AL215,2)))*(LOG10($AL215)-LOG10(MROUND($AL215,2)))+AX215)</f>
        <v>#DIV/0!</v>
      </c>
      <c r="BO215" s="151" t="e">
        <f>IF($AL215&lt;2,LOOKUP(CONCATENATE($D215,IF($E215&gt;=1000,$E215,CONCATENATE(0,$E215)),"02"),SilencerParams!$E$3:$E$98,SilencerParams!W$3:W$98)/(LOG10(2)-LOG10(0.0001))*(LOG10($AL215)-LOG10(0.0001)),(BG215-AY215)/(LOG10(IF(MROUND($AL215,2)&lt;=$AL215,MROUND($AL215,2)+2,MROUND($AL215,2)-2))-LOG10(MROUND($AL215,2)))*(LOG10($AL215)-LOG10(MROUND($AL215,2)))+AY215)</f>
        <v>#DIV/0!</v>
      </c>
      <c r="BP215" s="151" t="e">
        <f>IF($AL215&lt;2,LOOKUP(CONCATENATE($D215,IF($E215&gt;=1000,$E215,CONCATENATE(0,$E215)),"02"),SilencerParams!$E$3:$E$98,SilencerParams!X$3:X$98)/(LOG10(2)-LOG10(0.0001))*(LOG10($AL215)-LOG10(0.0001)),(BH215-AZ215)/(LOG10(IF(MROUND($AL215,2)&lt;=$AL215,MROUND($AL215,2)+2,MROUND($AL215,2)-2))-LOG10(MROUND($AL215,2)))*(LOG10($AL215)-LOG10(MROUND($AL215,2)))+AZ215)</f>
        <v>#DIV/0!</v>
      </c>
      <c r="BQ215" s="151" t="e">
        <f>IF($AL215&lt;2,LOOKUP(CONCATENATE($D215,IF($E215&gt;=1000,$E215,CONCATENATE(0,$E215)),"02"),SilencerParams!$E$3:$E$98,SilencerParams!Y$3:Y$98)/(LOG10(2)-LOG10(0.0001))*(LOG10($AL215)-LOG10(0.0001)),(BI215-BA215)/(LOG10(IF(MROUND($AL215,2)&lt;=$AL215,MROUND($AL215,2)+2,MROUND($AL215,2)-2))-LOG10(MROUND($AL215,2)))*(LOG10($AL215)-LOG10(MROUND($AL215,2)))+BA215)</f>
        <v>#DIV/0!</v>
      </c>
      <c r="BR215" s="151" t="e">
        <f>IF($AL215&lt;2,LOOKUP(CONCATENATE($D215,IF($E215&gt;=1000,$E215,CONCATENATE(0,$E215)),"02"),SilencerParams!$E$3:$E$98,SilencerParams!Z$3:Z$98)/(LOG10(2)-LOG10(0.0001))*(LOG10($AL215)-LOG10(0.0001)),(BJ215-BB215)/(LOG10(IF(MROUND($AL215,2)&lt;=$AL215,MROUND($AL215,2)+2,MROUND($AL215,2)-2))-LOG10(MROUND($AL215,2)))*(LOG10($AL215)-LOG10(MROUND($AL215,2)))+BB215)</f>
        <v>#DIV/0!</v>
      </c>
      <c r="BS215" s="24" t="e">
        <f t="shared" si="101"/>
        <v>#DIV/0!</v>
      </c>
      <c r="BT215" s="24" t="e">
        <f t="shared" si="102"/>
        <v>#DIV/0!</v>
      </c>
      <c r="BU215" s="24" t="e">
        <f t="shared" si="103"/>
        <v>#DIV/0!</v>
      </c>
      <c r="BV215" s="24" t="e">
        <f t="shared" si="104"/>
        <v>#DIV/0!</v>
      </c>
      <c r="BW215" s="24" t="e">
        <f t="shared" si="105"/>
        <v>#DIV/0!</v>
      </c>
      <c r="BX215" s="24" t="e">
        <f t="shared" si="106"/>
        <v>#DIV/0!</v>
      </c>
      <c r="BY215" s="24" t="e">
        <f t="shared" si="107"/>
        <v>#DIV/0!</v>
      </c>
      <c r="BZ215" s="24" t="e">
        <f t="shared" si="108"/>
        <v>#DIV/0!</v>
      </c>
      <c r="CA215" s="24" t="e">
        <f>10*LOG10(IF(BS215="",0,POWER(10,((BS215+'ModelParams Lw'!$O$4)/10))) +IF(BT215="",0,POWER(10,((BT215+'ModelParams Lw'!$P$4)/10))) +IF(BU215="",0,POWER(10,((BU215+'ModelParams Lw'!$Q$4)/10))) +IF(BV215="",0,POWER(10,((BV215+'ModelParams Lw'!$R$4)/10))) +IF(BW215="",0,POWER(10,((BW215+'ModelParams Lw'!$S$4)/10))) +IF(BX215="",0,POWER(10,((BX215+'ModelParams Lw'!$T$4)/10))) +IF(BY215="",0,POWER(10,((BY215+'ModelParams Lw'!$U$4)/10)))+IF(BZ215="",0,POWER(10,((BZ215+'ModelParams Lw'!$V$4)/10))))</f>
        <v>#DIV/0!</v>
      </c>
      <c r="CB215" s="24" t="e">
        <f t="shared" si="109"/>
        <v>#DIV/0!</v>
      </c>
      <c r="CC215" s="24" t="e">
        <f>(BS215-'ModelParams Lw'!O$10)/'ModelParams Lw'!O$11</f>
        <v>#DIV/0!</v>
      </c>
      <c r="CD215" s="24" t="e">
        <f>(BT215-'ModelParams Lw'!P$10)/'ModelParams Lw'!P$11</f>
        <v>#DIV/0!</v>
      </c>
      <c r="CE215" s="24" t="e">
        <f>(BU215-'ModelParams Lw'!Q$10)/'ModelParams Lw'!Q$11</f>
        <v>#DIV/0!</v>
      </c>
      <c r="CF215" s="24" t="e">
        <f>(BV215-'ModelParams Lw'!R$10)/'ModelParams Lw'!R$11</f>
        <v>#DIV/0!</v>
      </c>
      <c r="CG215" s="24" t="e">
        <f>(BW215-'ModelParams Lw'!S$10)/'ModelParams Lw'!S$11</f>
        <v>#DIV/0!</v>
      </c>
      <c r="CH215" s="24" t="e">
        <f>(BX215-'ModelParams Lw'!T$10)/'ModelParams Lw'!T$11</f>
        <v>#DIV/0!</v>
      </c>
      <c r="CI215" s="24" t="e">
        <f>(BY215-'ModelParams Lw'!U$10)/'ModelParams Lw'!U$11</f>
        <v>#DIV/0!</v>
      </c>
      <c r="CJ215" s="24" t="e">
        <f>(BZ215-'ModelParams Lw'!V$10)/'ModelParams Lw'!V$11</f>
        <v>#DIV/0!</v>
      </c>
      <c r="CK215" s="24">
        <f>IF(Calcul!$E220="SW",'ModelParams Lw'!C$18+'ModelParams Lw'!C$19*LOG(CK$3)+'ModelParams Lw'!C$20*(PI()/4*($D215/1000)^2),IF('ModelParams Lw'!C$21+'ModelParams Lw'!C$22*LOG(CK$3)+'ModelParams Lw'!C$23*(PI()/4*($D215/1000)^2)&lt;'ModelParams Lw'!C$18+'ModelParams Lw'!C$19*LOG(CK$3)+'ModelParams Lw'!C$20*(PI()/4*($D215/1000)^2),'ModelParams Lw'!C$18+'ModelParams Lw'!C$19*LOG(CK$3)+'ModelParams Lw'!C$20*(PI()/4*($D215/1000)^2),'ModelParams Lw'!C$21+'ModelParams Lw'!C$22*LOG(CK$3)+'ModelParams Lw'!C$23*(PI()/4*($D215/1000)^2)))</f>
        <v>31.246735224896717</v>
      </c>
      <c r="CL215" s="24">
        <f>IF(Calcul!$E220="SW",'ModelParams Lw'!D$18+'ModelParams Lw'!D$19*LOG(CL$3)+'ModelParams Lw'!D$20*(PI()/4*($D215/1000)^2),IF('ModelParams Lw'!D$21+'ModelParams Lw'!D$22*LOG(CL$3)+'ModelParams Lw'!D$23*(PI()/4*($D215/1000)^2)&lt;'ModelParams Lw'!D$18+'ModelParams Lw'!D$19*LOG(CL$3)+'ModelParams Lw'!D$20*(PI()/4*($D215/1000)^2),'ModelParams Lw'!D$18+'ModelParams Lw'!D$19*LOG(CL$3)+'ModelParams Lw'!D$20*(PI()/4*($D215/1000)^2),'ModelParams Lw'!D$21+'ModelParams Lw'!D$22*LOG(CL$3)+'ModelParams Lw'!D$23*(PI()/4*($D215/1000)^2)))</f>
        <v>39.203910379364636</v>
      </c>
      <c r="CM215" s="24">
        <f>IF(Calcul!$E220="SW",'ModelParams Lw'!E$18+'ModelParams Lw'!E$19*LOG(CM$3)+'ModelParams Lw'!E$20*(PI()/4*($D215/1000)^2),IF('ModelParams Lw'!E$21+'ModelParams Lw'!E$22*LOG(CM$3)+'ModelParams Lw'!E$23*(PI()/4*($D215/1000)^2)&lt;'ModelParams Lw'!E$18+'ModelParams Lw'!E$19*LOG(CM$3)+'ModelParams Lw'!E$20*(PI()/4*($D215/1000)^2),'ModelParams Lw'!E$18+'ModelParams Lw'!E$19*LOG(CM$3)+'ModelParams Lw'!E$20*(PI()/4*($D215/1000)^2),'ModelParams Lw'!E$21+'ModelParams Lw'!E$22*LOG(CM$3)+'ModelParams Lw'!E$23*(PI()/4*($D215/1000)^2)))</f>
        <v>38.761096154158118</v>
      </c>
      <c r="CN215" s="24">
        <f>IF(Calcul!$E220="SW",'ModelParams Lw'!F$18+'ModelParams Lw'!F$19*LOG(CN$3)+'ModelParams Lw'!F$20*(PI()/4*($D215/1000)^2),IF('ModelParams Lw'!F$21+'ModelParams Lw'!F$22*LOG(CN$3)+'ModelParams Lw'!F$23*(PI()/4*($D215/1000)^2)&lt;'ModelParams Lw'!F$18+'ModelParams Lw'!F$19*LOG(CN$3)+'ModelParams Lw'!F$20*(PI()/4*($D215/1000)^2),'ModelParams Lw'!F$18+'ModelParams Lw'!F$19*LOG(CN$3)+'ModelParams Lw'!F$20*(PI()/4*($D215/1000)^2),'ModelParams Lw'!F$21+'ModelParams Lw'!F$22*LOG(CN$3)+'ModelParams Lw'!F$23*(PI()/4*($D215/1000)^2)))</f>
        <v>42.457901012674256</v>
      </c>
      <c r="CO215" s="24">
        <f>IF(Calcul!$E220="SW",'ModelParams Lw'!G$18+'ModelParams Lw'!G$19*LOG(CO$3)+'ModelParams Lw'!G$20*(PI()/4*($D215/1000)^2),IF('ModelParams Lw'!G$21+'ModelParams Lw'!G$22*LOG(CO$3)+'ModelParams Lw'!G$23*(PI()/4*($D215/1000)^2)&lt;'ModelParams Lw'!G$18+'ModelParams Lw'!G$19*LOG(CO$3)+'ModelParams Lw'!G$20*(PI()/4*($D215/1000)^2),'ModelParams Lw'!G$18+'ModelParams Lw'!G$19*LOG(CO$3)+'ModelParams Lw'!G$20*(PI()/4*($D215/1000)^2),'ModelParams Lw'!G$21+'ModelParams Lw'!G$22*LOG(CO$3)+'ModelParams Lw'!G$23*(PI()/4*($D215/1000)^2)))</f>
        <v>39.983812335865188</v>
      </c>
      <c r="CP215" s="24">
        <f>IF(Calcul!$E220="SW",'ModelParams Lw'!H$18+'ModelParams Lw'!H$19*LOG(CP$3)+'ModelParams Lw'!H$20*(PI()/4*($D215/1000)^2),IF('ModelParams Lw'!H$21+'ModelParams Lw'!H$22*LOG(CP$3)+'ModelParams Lw'!H$23*(PI()/4*($D215/1000)^2)&lt;'ModelParams Lw'!H$18+'ModelParams Lw'!H$19*LOG(CP$3)+'ModelParams Lw'!H$20*(PI()/4*($D215/1000)^2),'ModelParams Lw'!H$18+'ModelParams Lw'!H$19*LOG(CP$3)+'ModelParams Lw'!H$20*(PI()/4*($D215/1000)^2),'ModelParams Lw'!H$21+'ModelParams Lw'!H$22*LOG(CP$3)+'ModelParams Lw'!H$23*(PI()/4*($D215/1000)^2)))</f>
        <v>40.306137042572608</v>
      </c>
      <c r="CQ215" s="24">
        <f>IF(Calcul!$E220="SW",'ModelParams Lw'!I$18+'ModelParams Lw'!I$19*LOG(CQ$3)+'ModelParams Lw'!I$20*(PI()/4*($D215/1000)^2),IF('ModelParams Lw'!I$21+'ModelParams Lw'!I$22*LOG(CQ$3)+'ModelParams Lw'!I$23*(PI()/4*($D215/1000)^2)&lt;'ModelParams Lw'!I$18+'ModelParams Lw'!I$19*LOG(CQ$3)+'ModelParams Lw'!I$20*(PI()/4*($D215/1000)^2),'ModelParams Lw'!I$18+'ModelParams Lw'!I$19*LOG(CQ$3)+'ModelParams Lw'!I$20*(PI()/4*($D215/1000)^2),'ModelParams Lw'!I$21+'ModelParams Lw'!I$22*LOG(CQ$3)+'ModelParams Lw'!I$23*(PI()/4*($D215/1000)^2)))</f>
        <v>35.604370798776131</v>
      </c>
      <c r="CR215" s="24">
        <f>IF(Calcul!$E220="SW",'ModelParams Lw'!J$18+'ModelParams Lw'!J$19*LOG(CR$3)+'ModelParams Lw'!J$20*(PI()/4*($D215/1000)^2),IF('ModelParams Lw'!J$21+'ModelParams Lw'!J$22*LOG(CR$3)+'ModelParams Lw'!J$23*(PI()/4*($D215/1000)^2)&lt;'ModelParams Lw'!J$18+'ModelParams Lw'!J$19*LOG(CR$3)+'ModelParams Lw'!J$20*(PI()/4*($D215/1000)^2),'ModelParams Lw'!J$18+'ModelParams Lw'!J$19*LOG(CR$3)+'ModelParams Lw'!J$20*(PI()/4*($D215/1000)^2),'ModelParams Lw'!J$21+'ModelParams Lw'!J$22*LOG(CR$3)+'ModelParams Lw'!J$23*(PI()/4*($D215/1000)^2)))</f>
        <v>26.405199060578074</v>
      </c>
      <c r="CS215" s="24" t="e">
        <f t="shared" si="86"/>
        <v>#DIV/0!</v>
      </c>
      <c r="CT215" s="24" t="e">
        <f t="shared" si="87"/>
        <v>#DIV/0!</v>
      </c>
      <c r="CU215" s="24" t="e">
        <f t="shared" si="88"/>
        <v>#DIV/0!</v>
      </c>
      <c r="CV215" s="24" t="e">
        <f t="shared" si="89"/>
        <v>#DIV/0!</v>
      </c>
      <c r="CW215" s="24" t="e">
        <f t="shared" si="90"/>
        <v>#DIV/0!</v>
      </c>
      <c r="CX215" s="24" t="e">
        <f t="shared" si="91"/>
        <v>#DIV/0!</v>
      </c>
      <c r="CY215" s="24" t="e">
        <f t="shared" si="92"/>
        <v>#DIV/0!</v>
      </c>
      <c r="CZ215" s="24" t="e">
        <f t="shared" si="93"/>
        <v>#DIV/0!</v>
      </c>
      <c r="DA215" s="24" t="e">
        <f>10*LOG10(IF(CS215="",0,POWER(10,((CS215+'ModelParams Lw'!$O$4)/10))) +IF(CT215="",0,POWER(10,((CT215+'ModelParams Lw'!$P$4)/10))) +IF(CU215="",0,POWER(10,((CU215+'ModelParams Lw'!$Q$4)/10))) +IF(CV215="",0,POWER(10,((CV215+'ModelParams Lw'!$R$4)/10))) +IF(CW215="",0,POWER(10,((CW215+'ModelParams Lw'!$S$4)/10))) +IF(CX215="",0,POWER(10,((CX215+'ModelParams Lw'!$T$4)/10))) +IF(CY215="",0,POWER(10,((CY215+'ModelParams Lw'!$U$4)/10)))+IF(CZ215="",0,POWER(10,((CZ215+'ModelParams Lw'!$V$4)/10))))</f>
        <v>#DIV/0!</v>
      </c>
      <c r="DB215" s="24" t="e">
        <f t="shared" si="110"/>
        <v>#DIV/0!</v>
      </c>
      <c r="DC215" s="24" t="e">
        <f>(CS215-'ModelParams Lw'!$O$10)/'ModelParams Lw'!$O$11</f>
        <v>#DIV/0!</v>
      </c>
      <c r="DD215" s="24" t="e">
        <f>(CT215-'ModelParams Lw'!$P$10)/'ModelParams Lw'!$P$11</f>
        <v>#DIV/0!</v>
      </c>
      <c r="DE215" s="24" t="e">
        <f>(CU215-'ModelParams Lw'!$Q$10)/'ModelParams Lw'!$Q$11</f>
        <v>#DIV/0!</v>
      </c>
      <c r="DF215" s="24" t="e">
        <f>(CV215-'ModelParams Lw'!$R$10)/'ModelParams Lw'!$R$11</f>
        <v>#DIV/0!</v>
      </c>
      <c r="DG215" s="24" t="e">
        <f>(CW215-'ModelParams Lw'!$S$10)/'ModelParams Lw'!$S$11</f>
        <v>#DIV/0!</v>
      </c>
      <c r="DH215" s="24" t="e">
        <f>(CX215-'ModelParams Lw'!$T$10)/'ModelParams Lw'!$T$11</f>
        <v>#DIV/0!</v>
      </c>
      <c r="DI215" s="24" t="e">
        <f>(CY215-'ModelParams Lw'!$U$10)/'ModelParams Lw'!$U$11</f>
        <v>#DIV/0!</v>
      </c>
      <c r="DJ215" s="24" t="e">
        <f>(CZ215-'ModelParams Lw'!$V$10)/'ModelParams Lw'!$V$11</f>
        <v>#DIV/0!</v>
      </c>
    </row>
    <row r="216" spans="1:114">
      <c r="A216" s="12">
        <f>Calcul!B218</f>
        <v>0</v>
      </c>
      <c r="B216" s="12">
        <f t="shared" si="94"/>
        <v>0</v>
      </c>
      <c r="C216" s="12">
        <f>Calcul!C218</f>
        <v>0</v>
      </c>
      <c r="D216" s="12">
        <f>Calcul!D221</f>
        <v>0</v>
      </c>
      <c r="E216" s="12">
        <f t="shared" si="95"/>
        <v>400</v>
      </c>
      <c r="F216" s="12">
        <f t="shared" si="96"/>
        <v>900</v>
      </c>
      <c r="G216" s="12" t="e">
        <f t="shared" si="97"/>
        <v>#DIV/0!</v>
      </c>
      <c r="H216" s="24" t="e">
        <f t="shared" si="98"/>
        <v>#DIV/0!</v>
      </c>
      <c r="I216" s="24">
        <f>'ModelParams Lw'!$B$6*EXP('ModelParams Lw'!$C$6*D216)</f>
        <v>-0.98585217513044054</v>
      </c>
      <c r="J216" s="24">
        <f>'ModelParams Lw'!$B$7*D216^2+'ModelParams Lw'!$C$7*D216+'ModelParams Lw'!$D$7</f>
        <v>-7.1</v>
      </c>
      <c r="K216" s="24">
        <f>'ModelParams Lw'!$B$8*D216^2+'ModelParams Lw'!$C$8*D216+'ModelParams Lw'!$D$8</f>
        <v>46.485999999999997</v>
      </c>
      <c r="L216" s="21" t="e">
        <f t="shared" si="111"/>
        <v>#DIV/0!</v>
      </c>
      <c r="M216" s="21" t="e">
        <f t="shared" si="85"/>
        <v>#DIV/0!</v>
      </c>
      <c r="N216" s="21" t="e">
        <f t="shared" si="85"/>
        <v>#DIV/0!</v>
      </c>
      <c r="O216" s="21" t="e">
        <f t="shared" si="85"/>
        <v>#DIV/0!</v>
      </c>
      <c r="P216" s="21" t="e">
        <f t="shared" si="85"/>
        <v>#DIV/0!</v>
      </c>
      <c r="Q216" s="21" t="e">
        <f t="shared" si="85"/>
        <v>#DIV/0!</v>
      </c>
      <c r="R216" s="21" t="e">
        <f t="shared" si="85"/>
        <v>#DIV/0!</v>
      </c>
      <c r="S216" s="21" t="e">
        <f t="shared" si="85"/>
        <v>#DIV/0!</v>
      </c>
      <c r="T216" s="24" t="e">
        <f>'ModelParams Lw'!$B$3+'ModelParams Lw'!$B$4*LOG10($B216/3600/(PI()/4*($D216/1000)^2))+'ModelParams Lw'!$B$5*LOG10(2*$H216/(1.2*($B216/3600/(PI()/4*($D216/1000)^2))^2))+10*LOG10($D216/1000)+L216</f>
        <v>#DIV/0!</v>
      </c>
      <c r="U216" s="24" t="e">
        <f>'ModelParams Lw'!$B$3+'ModelParams Lw'!$B$4*LOG10($B216/3600/(PI()/4*($D216/1000)^2))+'ModelParams Lw'!$B$5*LOG10(2*$H216/(1.2*($B216/3600/(PI()/4*($D216/1000)^2))^2))+10*LOG10($D216/1000)+M216</f>
        <v>#DIV/0!</v>
      </c>
      <c r="V216" s="24" t="e">
        <f>'ModelParams Lw'!$B$3+'ModelParams Lw'!$B$4*LOG10($B216/3600/(PI()/4*($D216/1000)^2))+'ModelParams Lw'!$B$5*LOG10(2*$H216/(1.2*($B216/3600/(PI()/4*($D216/1000)^2))^2))+10*LOG10($D216/1000)+N216</f>
        <v>#DIV/0!</v>
      </c>
      <c r="W216" s="24" t="e">
        <f>'ModelParams Lw'!$B$3+'ModelParams Lw'!$B$4*LOG10($B216/3600/(PI()/4*($D216/1000)^2))+'ModelParams Lw'!$B$5*LOG10(2*$H216/(1.2*($B216/3600/(PI()/4*($D216/1000)^2))^2))+10*LOG10($D216/1000)+O216</f>
        <v>#DIV/0!</v>
      </c>
      <c r="X216" s="24" t="e">
        <f>'ModelParams Lw'!$B$3+'ModelParams Lw'!$B$4*LOG10($B216/3600/(PI()/4*($D216/1000)^2))+'ModelParams Lw'!$B$5*LOG10(2*$H216/(1.2*($B216/3600/(PI()/4*($D216/1000)^2))^2))+10*LOG10($D216/1000)+P216</f>
        <v>#DIV/0!</v>
      </c>
      <c r="Y216" s="24" t="e">
        <f>'ModelParams Lw'!$B$3+'ModelParams Lw'!$B$4*LOG10($B216/3600/(PI()/4*($D216/1000)^2))+'ModelParams Lw'!$B$5*LOG10(2*$H216/(1.2*($B216/3600/(PI()/4*($D216/1000)^2))^2))+10*LOG10($D216/1000)+Q216</f>
        <v>#DIV/0!</v>
      </c>
      <c r="Z216" s="24" t="e">
        <f>'ModelParams Lw'!$B$3+'ModelParams Lw'!$B$4*LOG10($B216/3600/(PI()/4*($D216/1000)^2))+'ModelParams Lw'!$B$5*LOG10(2*$H216/(1.2*($B216/3600/(PI()/4*($D216/1000)^2))^2))+10*LOG10($D216/1000)+R216</f>
        <v>#DIV/0!</v>
      </c>
      <c r="AA216" s="24" t="e">
        <f>'ModelParams Lw'!$B$3+'ModelParams Lw'!$B$4*LOG10($B216/3600/(PI()/4*($D216/1000)^2))+'ModelParams Lw'!$B$5*LOG10(2*$H216/(1.2*($B216/3600/(PI()/4*($D216/1000)^2))^2))+10*LOG10($D216/1000)+S216</f>
        <v>#DIV/0!</v>
      </c>
      <c r="AB216" s="24" t="e">
        <f>10*LOG10(IF(T216="",0,POWER(10,((T216+'ModelParams Lw'!$O$4)/10))) +IF(U216="",0,POWER(10,((U216+'ModelParams Lw'!$P$4)/10))) +IF(V216="",0,POWER(10,((V216+'ModelParams Lw'!$Q$4)/10))) +IF(W216="",0,POWER(10,((W216+'ModelParams Lw'!$R$4)/10))) +IF(X216="",0,POWER(10,((X216+'ModelParams Lw'!$S$4)/10))) +IF(Y216="",0,POWER(10,((Y216+'ModelParams Lw'!$T$4)/10))) +IF(Z216="",0,POWER(10,((Z216+'ModelParams Lw'!$U$4)/10)))+IF(AA216="",0,POWER(10,((AA216+'ModelParams Lw'!$V$4)/10))))</f>
        <v>#DIV/0!</v>
      </c>
      <c r="AC216" s="24" t="e">
        <f t="shared" si="99"/>
        <v>#DIV/0!</v>
      </c>
      <c r="AD216" s="24" t="e">
        <f>(T216-'ModelParams Lw'!O$10)/'ModelParams Lw'!O$11</f>
        <v>#DIV/0!</v>
      </c>
      <c r="AE216" s="24" t="e">
        <f>(U216-'ModelParams Lw'!P$10)/'ModelParams Lw'!P$11</f>
        <v>#DIV/0!</v>
      </c>
      <c r="AF216" s="24" t="e">
        <f>(V216-'ModelParams Lw'!Q$10)/'ModelParams Lw'!Q$11</f>
        <v>#DIV/0!</v>
      </c>
      <c r="AG216" s="24" t="e">
        <f>(W216-'ModelParams Lw'!R$10)/'ModelParams Lw'!R$11</f>
        <v>#DIV/0!</v>
      </c>
      <c r="AH216" s="24" t="e">
        <f>(X216-'ModelParams Lw'!S$10)/'ModelParams Lw'!S$11</f>
        <v>#DIV/0!</v>
      </c>
      <c r="AI216" s="24" t="e">
        <f>(Y216-'ModelParams Lw'!T$10)/'ModelParams Lw'!T$11</f>
        <v>#DIV/0!</v>
      </c>
      <c r="AJ216" s="24" t="e">
        <f>(Z216-'ModelParams Lw'!U$10)/'ModelParams Lw'!U$11</f>
        <v>#DIV/0!</v>
      </c>
      <c r="AK216" s="24" t="e">
        <f>(AA216-'ModelParams Lw'!V$10)/'ModelParams Lw'!V$11</f>
        <v>#DIV/0!</v>
      </c>
      <c r="AL216" s="24" t="e">
        <f t="shared" si="100"/>
        <v>#DIV/0!</v>
      </c>
      <c r="AM216" s="24" t="e">
        <f>LOOKUP($G216,SilencerParams!$E$3:$E$98,SilencerParams!K$3:K$98)</f>
        <v>#DIV/0!</v>
      </c>
      <c r="AN216" s="24" t="e">
        <f>LOOKUP($G216,SilencerParams!$E$3:$E$98,SilencerParams!L$3:L$98)</f>
        <v>#DIV/0!</v>
      </c>
      <c r="AO216" s="24" t="e">
        <f>LOOKUP($G216,SilencerParams!$E$3:$E$98,SilencerParams!M$3:M$98)</f>
        <v>#DIV/0!</v>
      </c>
      <c r="AP216" s="24" t="e">
        <f>LOOKUP($G216,SilencerParams!$E$3:$E$98,SilencerParams!N$3:N$98)</f>
        <v>#DIV/0!</v>
      </c>
      <c r="AQ216" s="24" t="e">
        <f>LOOKUP($G216,SilencerParams!$E$3:$E$98,SilencerParams!O$3:O$98)</f>
        <v>#DIV/0!</v>
      </c>
      <c r="AR216" s="24" t="e">
        <f>LOOKUP($G216,SilencerParams!$E$3:$E$98,SilencerParams!P$3:P$98)</f>
        <v>#DIV/0!</v>
      </c>
      <c r="AS216" s="24" t="e">
        <f>LOOKUP($G216,SilencerParams!$E$3:$E$98,SilencerParams!Q$3:Q$98)</f>
        <v>#DIV/0!</v>
      </c>
      <c r="AT216" s="24" t="e">
        <f>LOOKUP($G216,SilencerParams!$E$3:$E$98,SilencerParams!R$3:R$98)</f>
        <v>#DIV/0!</v>
      </c>
      <c r="AU216" s="151" t="e">
        <f>LOOKUP($G216,SilencerParams!$E$3:$E$98,SilencerParams!S$3:S$98)</f>
        <v>#DIV/0!</v>
      </c>
      <c r="AV216" s="151" t="e">
        <f>LOOKUP($G216,SilencerParams!$E$3:$E$98,SilencerParams!T$3:T$98)</f>
        <v>#DIV/0!</v>
      </c>
      <c r="AW216" s="151" t="e">
        <f>LOOKUP($G216,SilencerParams!$E$3:$E$98,SilencerParams!U$3:U$98)</f>
        <v>#DIV/0!</v>
      </c>
      <c r="AX216" s="151" t="e">
        <f>LOOKUP($G216,SilencerParams!$E$3:$E$98,SilencerParams!V$3:V$98)</f>
        <v>#DIV/0!</v>
      </c>
      <c r="AY216" s="151" t="e">
        <f>LOOKUP($G216,SilencerParams!$E$3:$E$98,SilencerParams!W$3:W$98)</f>
        <v>#DIV/0!</v>
      </c>
      <c r="AZ216" s="151" t="e">
        <f>LOOKUP($G216,SilencerParams!$E$3:$E$98,SilencerParams!X$3:X$98)</f>
        <v>#DIV/0!</v>
      </c>
      <c r="BA216" s="151" t="e">
        <f>LOOKUP($G216,SilencerParams!$E$3:$E$98,SilencerParams!Y$3:Y$98)</f>
        <v>#DIV/0!</v>
      </c>
      <c r="BB216" s="151" t="e">
        <f>LOOKUP($G216,SilencerParams!$E$3:$E$98,SilencerParams!Z$3:Z$98)</f>
        <v>#DIV/0!</v>
      </c>
      <c r="BC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S$3:S$98)</f>
        <v>#DIV/0!</v>
      </c>
      <c r="BD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T$3:T$98)</f>
        <v>#DIV/0!</v>
      </c>
      <c r="BE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U$3:U$98)</f>
        <v>#DIV/0!</v>
      </c>
      <c r="BF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V$3:V$98)</f>
        <v>#DIV/0!</v>
      </c>
      <c r="BG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W$3:W$98)</f>
        <v>#DIV/0!</v>
      </c>
      <c r="BH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X$3:X$98)</f>
        <v>#DIV/0!</v>
      </c>
      <c r="BI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Y$3:Y$98)</f>
        <v>#DIV/0!</v>
      </c>
      <c r="BJ216" s="151" t="e">
        <f>LOOKUP(IF(MROUND($AL216,2)&lt;=$AL216,CONCATENATE($D216,IF($F216&gt;=1000,$F216,CONCATENATE(0,$F216)),CONCATENATE(0,MROUND($AL216,2)+2)),CONCATENATE($D216,IF($F216&gt;=1000,$F216,CONCATENATE(0,$F216)),CONCATENATE(0,MROUND($AL216,2)-2))),SilencerParams!$E$3:$E$98,SilencerParams!Z$3:Z$98)</f>
        <v>#DIV/0!</v>
      </c>
      <c r="BK216" s="151" t="e">
        <f>IF($AL216&lt;2,LOOKUP(CONCATENATE($D216,IF($E216&gt;=1000,$E216,CONCATENATE(0,$E216)),"02"),SilencerParams!$E$3:$E$98,SilencerParams!S$3:S$98)/(LOG10(2)-LOG10(0.0001))*(LOG10($AL216)-LOG10(0.0001)),(BC216-AU216)/(LOG10(IF(MROUND($AL216,2)&lt;=$AL216,MROUND($AL216,2)+2,MROUND($AL216,2)-2))-LOG10(MROUND($AL216,2)))*(LOG10($AL216)-LOG10(MROUND($AL216,2)))+AU216)</f>
        <v>#DIV/0!</v>
      </c>
      <c r="BL216" s="151" t="e">
        <f>IF($AL216&lt;2,LOOKUP(CONCATENATE($D216,IF($E216&gt;=1000,$E216,CONCATENATE(0,$E216)),"02"),SilencerParams!$E$3:$E$98,SilencerParams!T$3:T$98)/(LOG10(2)-LOG10(0.0001))*(LOG10($AL216)-LOG10(0.0001)),(BD216-AV216)/(LOG10(IF(MROUND($AL216,2)&lt;=$AL216,MROUND($AL216,2)+2,MROUND($AL216,2)-2))-LOG10(MROUND($AL216,2)))*(LOG10($AL216)-LOG10(MROUND($AL216,2)))+AV216)</f>
        <v>#DIV/0!</v>
      </c>
      <c r="BM216" s="151" t="e">
        <f>IF($AL216&lt;2,LOOKUP(CONCATENATE($D216,IF($E216&gt;=1000,$E216,CONCATENATE(0,$E216)),"02"),SilencerParams!$E$3:$E$98,SilencerParams!U$3:U$98)/(LOG10(2)-LOG10(0.0001))*(LOG10($AL216)-LOG10(0.0001)),(BE216-AW216)/(LOG10(IF(MROUND($AL216,2)&lt;=$AL216,MROUND($AL216,2)+2,MROUND($AL216,2)-2))-LOG10(MROUND($AL216,2)))*(LOG10($AL216)-LOG10(MROUND($AL216,2)))+AW216)</f>
        <v>#DIV/0!</v>
      </c>
      <c r="BN216" s="151" t="e">
        <f>IF($AL216&lt;2,LOOKUP(CONCATENATE($D216,IF($E216&gt;=1000,$E216,CONCATENATE(0,$E216)),"02"),SilencerParams!$E$3:$E$98,SilencerParams!V$3:V$98)/(LOG10(2)-LOG10(0.0001))*(LOG10($AL216)-LOG10(0.0001)),(BF216-AX216)/(LOG10(IF(MROUND($AL216,2)&lt;=$AL216,MROUND($AL216,2)+2,MROUND($AL216,2)-2))-LOG10(MROUND($AL216,2)))*(LOG10($AL216)-LOG10(MROUND($AL216,2)))+AX216)</f>
        <v>#DIV/0!</v>
      </c>
      <c r="BO216" s="151" t="e">
        <f>IF($AL216&lt;2,LOOKUP(CONCATENATE($D216,IF($E216&gt;=1000,$E216,CONCATENATE(0,$E216)),"02"),SilencerParams!$E$3:$E$98,SilencerParams!W$3:W$98)/(LOG10(2)-LOG10(0.0001))*(LOG10($AL216)-LOG10(0.0001)),(BG216-AY216)/(LOG10(IF(MROUND($AL216,2)&lt;=$AL216,MROUND($AL216,2)+2,MROUND($AL216,2)-2))-LOG10(MROUND($AL216,2)))*(LOG10($AL216)-LOG10(MROUND($AL216,2)))+AY216)</f>
        <v>#DIV/0!</v>
      </c>
      <c r="BP216" s="151" t="e">
        <f>IF($AL216&lt;2,LOOKUP(CONCATENATE($D216,IF($E216&gt;=1000,$E216,CONCATENATE(0,$E216)),"02"),SilencerParams!$E$3:$E$98,SilencerParams!X$3:X$98)/(LOG10(2)-LOG10(0.0001))*(LOG10($AL216)-LOG10(0.0001)),(BH216-AZ216)/(LOG10(IF(MROUND($AL216,2)&lt;=$AL216,MROUND($AL216,2)+2,MROUND($AL216,2)-2))-LOG10(MROUND($AL216,2)))*(LOG10($AL216)-LOG10(MROUND($AL216,2)))+AZ216)</f>
        <v>#DIV/0!</v>
      </c>
      <c r="BQ216" s="151" t="e">
        <f>IF($AL216&lt;2,LOOKUP(CONCATENATE($D216,IF($E216&gt;=1000,$E216,CONCATENATE(0,$E216)),"02"),SilencerParams!$E$3:$E$98,SilencerParams!Y$3:Y$98)/(LOG10(2)-LOG10(0.0001))*(LOG10($AL216)-LOG10(0.0001)),(BI216-BA216)/(LOG10(IF(MROUND($AL216,2)&lt;=$AL216,MROUND($AL216,2)+2,MROUND($AL216,2)-2))-LOG10(MROUND($AL216,2)))*(LOG10($AL216)-LOG10(MROUND($AL216,2)))+BA216)</f>
        <v>#DIV/0!</v>
      </c>
      <c r="BR216" s="151" t="e">
        <f>IF($AL216&lt;2,LOOKUP(CONCATENATE($D216,IF($E216&gt;=1000,$E216,CONCATENATE(0,$E216)),"02"),SilencerParams!$E$3:$E$98,SilencerParams!Z$3:Z$98)/(LOG10(2)-LOG10(0.0001))*(LOG10($AL216)-LOG10(0.0001)),(BJ216-BB216)/(LOG10(IF(MROUND($AL216,2)&lt;=$AL216,MROUND($AL216,2)+2,MROUND($AL216,2)-2))-LOG10(MROUND($AL216,2)))*(LOG10($AL216)-LOG10(MROUND($AL216,2)))+BB216)</f>
        <v>#DIV/0!</v>
      </c>
      <c r="BS216" s="24" t="e">
        <f t="shared" si="101"/>
        <v>#DIV/0!</v>
      </c>
      <c r="BT216" s="24" t="e">
        <f t="shared" si="102"/>
        <v>#DIV/0!</v>
      </c>
      <c r="BU216" s="24" t="e">
        <f t="shared" si="103"/>
        <v>#DIV/0!</v>
      </c>
      <c r="BV216" s="24" t="e">
        <f t="shared" si="104"/>
        <v>#DIV/0!</v>
      </c>
      <c r="BW216" s="24" t="e">
        <f t="shared" si="105"/>
        <v>#DIV/0!</v>
      </c>
      <c r="BX216" s="24" t="e">
        <f t="shared" si="106"/>
        <v>#DIV/0!</v>
      </c>
      <c r="BY216" s="24" t="e">
        <f t="shared" si="107"/>
        <v>#DIV/0!</v>
      </c>
      <c r="BZ216" s="24" t="e">
        <f t="shared" si="108"/>
        <v>#DIV/0!</v>
      </c>
      <c r="CA216" s="24" t="e">
        <f>10*LOG10(IF(BS216="",0,POWER(10,((BS216+'ModelParams Lw'!$O$4)/10))) +IF(BT216="",0,POWER(10,((BT216+'ModelParams Lw'!$P$4)/10))) +IF(BU216="",0,POWER(10,((BU216+'ModelParams Lw'!$Q$4)/10))) +IF(BV216="",0,POWER(10,((BV216+'ModelParams Lw'!$R$4)/10))) +IF(BW216="",0,POWER(10,((BW216+'ModelParams Lw'!$S$4)/10))) +IF(BX216="",0,POWER(10,((BX216+'ModelParams Lw'!$T$4)/10))) +IF(BY216="",0,POWER(10,((BY216+'ModelParams Lw'!$U$4)/10)))+IF(BZ216="",0,POWER(10,((BZ216+'ModelParams Lw'!$V$4)/10))))</f>
        <v>#DIV/0!</v>
      </c>
      <c r="CB216" s="24" t="e">
        <f t="shared" si="109"/>
        <v>#DIV/0!</v>
      </c>
      <c r="CC216" s="24" t="e">
        <f>(BS216-'ModelParams Lw'!O$10)/'ModelParams Lw'!O$11</f>
        <v>#DIV/0!</v>
      </c>
      <c r="CD216" s="24" t="e">
        <f>(BT216-'ModelParams Lw'!P$10)/'ModelParams Lw'!P$11</f>
        <v>#DIV/0!</v>
      </c>
      <c r="CE216" s="24" t="e">
        <f>(BU216-'ModelParams Lw'!Q$10)/'ModelParams Lw'!Q$11</f>
        <v>#DIV/0!</v>
      </c>
      <c r="CF216" s="24" t="e">
        <f>(BV216-'ModelParams Lw'!R$10)/'ModelParams Lw'!R$11</f>
        <v>#DIV/0!</v>
      </c>
      <c r="CG216" s="24" t="e">
        <f>(BW216-'ModelParams Lw'!S$10)/'ModelParams Lw'!S$11</f>
        <v>#DIV/0!</v>
      </c>
      <c r="CH216" s="24" t="e">
        <f>(BX216-'ModelParams Lw'!T$10)/'ModelParams Lw'!T$11</f>
        <v>#DIV/0!</v>
      </c>
      <c r="CI216" s="24" t="e">
        <f>(BY216-'ModelParams Lw'!U$10)/'ModelParams Lw'!U$11</f>
        <v>#DIV/0!</v>
      </c>
      <c r="CJ216" s="24" t="e">
        <f>(BZ216-'ModelParams Lw'!V$10)/'ModelParams Lw'!V$11</f>
        <v>#DIV/0!</v>
      </c>
      <c r="CK216" s="24">
        <f>IF(Calcul!$E221="SW",'ModelParams Lw'!C$18+'ModelParams Lw'!C$19*LOG(CK$3)+'ModelParams Lw'!C$20*(PI()/4*($D216/1000)^2),IF('ModelParams Lw'!C$21+'ModelParams Lw'!C$22*LOG(CK$3)+'ModelParams Lw'!C$23*(PI()/4*($D216/1000)^2)&lt;'ModelParams Lw'!C$18+'ModelParams Lw'!C$19*LOG(CK$3)+'ModelParams Lw'!C$20*(PI()/4*($D216/1000)^2),'ModelParams Lw'!C$18+'ModelParams Lw'!C$19*LOG(CK$3)+'ModelParams Lw'!C$20*(PI()/4*($D216/1000)^2),'ModelParams Lw'!C$21+'ModelParams Lw'!C$22*LOG(CK$3)+'ModelParams Lw'!C$23*(PI()/4*($D216/1000)^2)))</f>
        <v>31.246735224896717</v>
      </c>
      <c r="CL216" s="24">
        <f>IF(Calcul!$E221="SW",'ModelParams Lw'!D$18+'ModelParams Lw'!D$19*LOG(CL$3)+'ModelParams Lw'!D$20*(PI()/4*($D216/1000)^2),IF('ModelParams Lw'!D$21+'ModelParams Lw'!D$22*LOG(CL$3)+'ModelParams Lw'!D$23*(PI()/4*($D216/1000)^2)&lt;'ModelParams Lw'!D$18+'ModelParams Lw'!D$19*LOG(CL$3)+'ModelParams Lw'!D$20*(PI()/4*($D216/1000)^2),'ModelParams Lw'!D$18+'ModelParams Lw'!D$19*LOG(CL$3)+'ModelParams Lw'!D$20*(PI()/4*($D216/1000)^2),'ModelParams Lw'!D$21+'ModelParams Lw'!D$22*LOG(CL$3)+'ModelParams Lw'!D$23*(PI()/4*($D216/1000)^2)))</f>
        <v>39.203910379364636</v>
      </c>
      <c r="CM216" s="24">
        <f>IF(Calcul!$E221="SW",'ModelParams Lw'!E$18+'ModelParams Lw'!E$19*LOG(CM$3)+'ModelParams Lw'!E$20*(PI()/4*($D216/1000)^2),IF('ModelParams Lw'!E$21+'ModelParams Lw'!E$22*LOG(CM$3)+'ModelParams Lw'!E$23*(PI()/4*($D216/1000)^2)&lt;'ModelParams Lw'!E$18+'ModelParams Lw'!E$19*LOG(CM$3)+'ModelParams Lw'!E$20*(PI()/4*($D216/1000)^2),'ModelParams Lw'!E$18+'ModelParams Lw'!E$19*LOG(CM$3)+'ModelParams Lw'!E$20*(PI()/4*($D216/1000)^2),'ModelParams Lw'!E$21+'ModelParams Lw'!E$22*LOG(CM$3)+'ModelParams Lw'!E$23*(PI()/4*($D216/1000)^2)))</f>
        <v>38.761096154158118</v>
      </c>
      <c r="CN216" s="24">
        <f>IF(Calcul!$E221="SW",'ModelParams Lw'!F$18+'ModelParams Lw'!F$19*LOG(CN$3)+'ModelParams Lw'!F$20*(PI()/4*($D216/1000)^2),IF('ModelParams Lw'!F$21+'ModelParams Lw'!F$22*LOG(CN$3)+'ModelParams Lw'!F$23*(PI()/4*($D216/1000)^2)&lt;'ModelParams Lw'!F$18+'ModelParams Lw'!F$19*LOG(CN$3)+'ModelParams Lw'!F$20*(PI()/4*($D216/1000)^2),'ModelParams Lw'!F$18+'ModelParams Lw'!F$19*LOG(CN$3)+'ModelParams Lw'!F$20*(PI()/4*($D216/1000)^2),'ModelParams Lw'!F$21+'ModelParams Lw'!F$22*LOG(CN$3)+'ModelParams Lw'!F$23*(PI()/4*($D216/1000)^2)))</f>
        <v>42.457901012674256</v>
      </c>
      <c r="CO216" s="24">
        <f>IF(Calcul!$E221="SW",'ModelParams Lw'!G$18+'ModelParams Lw'!G$19*LOG(CO$3)+'ModelParams Lw'!G$20*(PI()/4*($D216/1000)^2),IF('ModelParams Lw'!G$21+'ModelParams Lw'!G$22*LOG(CO$3)+'ModelParams Lw'!G$23*(PI()/4*($D216/1000)^2)&lt;'ModelParams Lw'!G$18+'ModelParams Lw'!G$19*LOG(CO$3)+'ModelParams Lw'!G$20*(PI()/4*($D216/1000)^2),'ModelParams Lw'!G$18+'ModelParams Lw'!G$19*LOG(CO$3)+'ModelParams Lw'!G$20*(PI()/4*($D216/1000)^2),'ModelParams Lw'!G$21+'ModelParams Lw'!G$22*LOG(CO$3)+'ModelParams Lw'!G$23*(PI()/4*($D216/1000)^2)))</f>
        <v>39.983812335865188</v>
      </c>
      <c r="CP216" s="24">
        <f>IF(Calcul!$E221="SW",'ModelParams Lw'!H$18+'ModelParams Lw'!H$19*LOG(CP$3)+'ModelParams Lw'!H$20*(PI()/4*($D216/1000)^2),IF('ModelParams Lw'!H$21+'ModelParams Lw'!H$22*LOG(CP$3)+'ModelParams Lw'!H$23*(PI()/4*($D216/1000)^2)&lt;'ModelParams Lw'!H$18+'ModelParams Lw'!H$19*LOG(CP$3)+'ModelParams Lw'!H$20*(PI()/4*($D216/1000)^2),'ModelParams Lw'!H$18+'ModelParams Lw'!H$19*LOG(CP$3)+'ModelParams Lw'!H$20*(PI()/4*($D216/1000)^2),'ModelParams Lw'!H$21+'ModelParams Lw'!H$22*LOG(CP$3)+'ModelParams Lw'!H$23*(PI()/4*($D216/1000)^2)))</f>
        <v>40.306137042572608</v>
      </c>
      <c r="CQ216" s="24">
        <f>IF(Calcul!$E221="SW",'ModelParams Lw'!I$18+'ModelParams Lw'!I$19*LOG(CQ$3)+'ModelParams Lw'!I$20*(PI()/4*($D216/1000)^2),IF('ModelParams Lw'!I$21+'ModelParams Lw'!I$22*LOG(CQ$3)+'ModelParams Lw'!I$23*(PI()/4*($D216/1000)^2)&lt;'ModelParams Lw'!I$18+'ModelParams Lw'!I$19*LOG(CQ$3)+'ModelParams Lw'!I$20*(PI()/4*($D216/1000)^2),'ModelParams Lw'!I$18+'ModelParams Lw'!I$19*LOG(CQ$3)+'ModelParams Lw'!I$20*(PI()/4*($D216/1000)^2),'ModelParams Lw'!I$21+'ModelParams Lw'!I$22*LOG(CQ$3)+'ModelParams Lw'!I$23*(PI()/4*($D216/1000)^2)))</f>
        <v>35.604370798776131</v>
      </c>
      <c r="CR216" s="24">
        <f>IF(Calcul!$E221="SW",'ModelParams Lw'!J$18+'ModelParams Lw'!J$19*LOG(CR$3)+'ModelParams Lw'!J$20*(PI()/4*($D216/1000)^2),IF('ModelParams Lw'!J$21+'ModelParams Lw'!J$22*LOG(CR$3)+'ModelParams Lw'!J$23*(PI()/4*($D216/1000)^2)&lt;'ModelParams Lw'!J$18+'ModelParams Lw'!J$19*LOG(CR$3)+'ModelParams Lw'!J$20*(PI()/4*($D216/1000)^2),'ModelParams Lw'!J$18+'ModelParams Lw'!J$19*LOG(CR$3)+'ModelParams Lw'!J$20*(PI()/4*($D216/1000)^2),'ModelParams Lw'!J$21+'ModelParams Lw'!J$22*LOG(CR$3)+'ModelParams Lw'!J$23*(PI()/4*($D216/1000)^2)))</f>
        <v>26.405199060578074</v>
      </c>
      <c r="CS216" s="24" t="e">
        <f t="shared" si="86"/>
        <v>#DIV/0!</v>
      </c>
      <c r="CT216" s="24" t="e">
        <f t="shared" si="87"/>
        <v>#DIV/0!</v>
      </c>
      <c r="CU216" s="24" t="e">
        <f t="shared" si="88"/>
        <v>#DIV/0!</v>
      </c>
      <c r="CV216" s="24" t="e">
        <f t="shared" si="89"/>
        <v>#DIV/0!</v>
      </c>
      <c r="CW216" s="24" t="e">
        <f t="shared" si="90"/>
        <v>#DIV/0!</v>
      </c>
      <c r="CX216" s="24" t="e">
        <f t="shared" si="91"/>
        <v>#DIV/0!</v>
      </c>
      <c r="CY216" s="24" t="e">
        <f t="shared" si="92"/>
        <v>#DIV/0!</v>
      </c>
      <c r="CZ216" s="24" t="e">
        <f t="shared" si="93"/>
        <v>#DIV/0!</v>
      </c>
      <c r="DA216" s="24" t="e">
        <f>10*LOG10(IF(CS216="",0,POWER(10,((CS216+'ModelParams Lw'!$O$4)/10))) +IF(CT216="",0,POWER(10,((CT216+'ModelParams Lw'!$P$4)/10))) +IF(CU216="",0,POWER(10,((CU216+'ModelParams Lw'!$Q$4)/10))) +IF(CV216="",0,POWER(10,((CV216+'ModelParams Lw'!$R$4)/10))) +IF(CW216="",0,POWER(10,((CW216+'ModelParams Lw'!$S$4)/10))) +IF(CX216="",0,POWER(10,((CX216+'ModelParams Lw'!$T$4)/10))) +IF(CY216="",0,POWER(10,((CY216+'ModelParams Lw'!$U$4)/10)))+IF(CZ216="",0,POWER(10,((CZ216+'ModelParams Lw'!$V$4)/10))))</f>
        <v>#DIV/0!</v>
      </c>
      <c r="DB216" s="24" t="e">
        <f t="shared" si="110"/>
        <v>#DIV/0!</v>
      </c>
      <c r="DC216" s="24" t="e">
        <f>(CS216-'ModelParams Lw'!$O$10)/'ModelParams Lw'!$O$11</f>
        <v>#DIV/0!</v>
      </c>
      <c r="DD216" s="24" t="e">
        <f>(CT216-'ModelParams Lw'!$P$10)/'ModelParams Lw'!$P$11</f>
        <v>#DIV/0!</v>
      </c>
      <c r="DE216" s="24" t="e">
        <f>(CU216-'ModelParams Lw'!$Q$10)/'ModelParams Lw'!$Q$11</f>
        <v>#DIV/0!</v>
      </c>
      <c r="DF216" s="24" t="e">
        <f>(CV216-'ModelParams Lw'!$R$10)/'ModelParams Lw'!$R$11</f>
        <v>#DIV/0!</v>
      </c>
      <c r="DG216" s="24" t="e">
        <f>(CW216-'ModelParams Lw'!$S$10)/'ModelParams Lw'!$S$11</f>
        <v>#DIV/0!</v>
      </c>
      <c r="DH216" s="24" t="e">
        <f>(CX216-'ModelParams Lw'!$T$10)/'ModelParams Lw'!$T$11</f>
        <v>#DIV/0!</v>
      </c>
      <c r="DI216" s="24" t="e">
        <f>(CY216-'ModelParams Lw'!$U$10)/'ModelParams Lw'!$U$11</f>
        <v>#DIV/0!</v>
      </c>
      <c r="DJ216" s="24" t="e">
        <f>(CZ216-'ModelParams Lw'!$V$10)/'ModelParams Lw'!$V$11</f>
        <v>#DIV/0!</v>
      </c>
    </row>
    <row r="217" spans="1:114">
      <c r="A217" s="12">
        <f>Calcul!B219</f>
        <v>0</v>
      </c>
      <c r="B217" s="12">
        <f t="shared" si="94"/>
        <v>0</v>
      </c>
      <c r="C217" s="12">
        <f>Calcul!C219</f>
        <v>0</v>
      </c>
      <c r="D217" s="12">
        <f>Calcul!D222</f>
        <v>0</v>
      </c>
      <c r="E217" s="12">
        <f t="shared" si="95"/>
        <v>400</v>
      </c>
      <c r="F217" s="12">
        <f t="shared" si="96"/>
        <v>900</v>
      </c>
      <c r="G217" s="12" t="e">
        <f t="shared" si="97"/>
        <v>#DIV/0!</v>
      </c>
      <c r="H217" s="24" t="e">
        <f t="shared" si="98"/>
        <v>#DIV/0!</v>
      </c>
      <c r="I217" s="24">
        <f>'ModelParams Lw'!$B$6*EXP('ModelParams Lw'!$C$6*D217)</f>
        <v>-0.98585217513044054</v>
      </c>
      <c r="J217" s="24">
        <f>'ModelParams Lw'!$B$7*D217^2+'ModelParams Lw'!$C$7*D217+'ModelParams Lw'!$D$7</f>
        <v>-7.1</v>
      </c>
      <c r="K217" s="24">
        <f>'ModelParams Lw'!$B$8*D217^2+'ModelParams Lw'!$C$8*D217+'ModelParams Lw'!$D$8</f>
        <v>46.485999999999997</v>
      </c>
      <c r="L217" s="21" t="e">
        <f t="shared" si="111"/>
        <v>#DIV/0!</v>
      </c>
      <c r="M217" s="21" t="e">
        <f t="shared" si="85"/>
        <v>#DIV/0!</v>
      </c>
      <c r="N217" s="21" t="e">
        <f t="shared" si="85"/>
        <v>#DIV/0!</v>
      </c>
      <c r="O217" s="21" t="e">
        <f t="shared" si="85"/>
        <v>#DIV/0!</v>
      </c>
      <c r="P217" s="21" t="e">
        <f t="shared" si="85"/>
        <v>#DIV/0!</v>
      </c>
      <c r="Q217" s="21" t="e">
        <f t="shared" si="85"/>
        <v>#DIV/0!</v>
      </c>
      <c r="R217" s="21" t="e">
        <f t="shared" si="85"/>
        <v>#DIV/0!</v>
      </c>
      <c r="S217" s="21" t="e">
        <f t="shared" si="85"/>
        <v>#DIV/0!</v>
      </c>
      <c r="T217" s="24" t="e">
        <f>'ModelParams Lw'!$B$3+'ModelParams Lw'!$B$4*LOG10($B217/3600/(PI()/4*($D217/1000)^2))+'ModelParams Lw'!$B$5*LOG10(2*$H217/(1.2*($B217/3600/(PI()/4*($D217/1000)^2))^2))+10*LOG10($D217/1000)+L217</f>
        <v>#DIV/0!</v>
      </c>
      <c r="U217" s="24" t="e">
        <f>'ModelParams Lw'!$B$3+'ModelParams Lw'!$B$4*LOG10($B217/3600/(PI()/4*($D217/1000)^2))+'ModelParams Lw'!$B$5*LOG10(2*$H217/(1.2*($B217/3600/(PI()/4*($D217/1000)^2))^2))+10*LOG10($D217/1000)+M217</f>
        <v>#DIV/0!</v>
      </c>
      <c r="V217" s="24" t="e">
        <f>'ModelParams Lw'!$B$3+'ModelParams Lw'!$B$4*LOG10($B217/3600/(PI()/4*($D217/1000)^2))+'ModelParams Lw'!$B$5*LOG10(2*$H217/(1.2*($B217/3600/(PI()/4*($D217/1000)^2))^2))+10*LOG10($D217/1000)+N217</f>
        <v>#DIV/0!</v>
      </c>
      <c r="W217" s="24" t="e">
        <f>'ModelParams Lw'!$B$3+'ModelParams Lw'!$B$4*LOG10($B217/3600/(PI()/4*($D217/1000)^2))+'ModelParams Lw'!$B$5*LOG10(2*$H217/(1.2*($B217/3600/(PI()/4*($D217/1000)^2))^2))+10*LOG10($D217/1000)+O217</f>
        <v>#DIV/0!</v>
      </c>
      <c r="X217" s="24" t="e">
        <f>'ModelParams Lw'!$B$3+'ModelParams Lw'!$B$4*LOG10($B217/3600/(PI()/4*($D217/1000)^2))+'ModelParams Lw'!$B$5*LOG10(2*$H217/(1.2*($B217/3600/(PI()/4*($D217/1000)^2))^2))+10*LOG10($D217/1000)+P217</f>
        <v>#DIV/0!</v>
      </c>
      <c r="Y217" s="24" t="e">
        <f>'ModelParams Lw'!$B$3+'ModelParams Lw'!$B$4*LOG10($B217/3600/(PI()/4*($D217/1000)^2))+'ModelParams Lw'!$B$5*LOG10(2*$H217/(1.2*($B217/3600/(PI()/4*($D217/1000)^2))^2))+10*LOG10($D217/1000)+Q217</f>
        <v>#DIV/0!</v>
      </c>
      <c r="Z217" s="24" t="e">
        <f>'ModelParams Lw'!$B$3+'ModelParams Lw'!$B$4*LOG10($B217/3600/(PI()/4*($D217/1000)^2))+'ModelParams Lw'!$B$5*LOG10(2*$H217/(1.2*($B217/3600/(PI()/4*($D217/1000)^2))^2))+10*LOG10($D217/1000)+R217</f>
        <v>#DIV/0!</v>
      </c>
      <c r="AA217" s="24" t="e">
        <f>'ModelParams Lw'!$B$3+'ModelParams Lw'!$B$4*LOG10($B217/3600/(PI()/4*($D217/1000)^2))+'ModelParams Lw'!$B$5*LOG10(2*$H217/(1.2*($B217/3600/(PI()/4*($D217/1000)^2))^2))+10*LOG10($D217/1000)+S217</f>
        <v>#DIV/0!</v>
      </c>
      <c r="AB217" s="24" t="e">
        <f>10*LOG10(IF(T217="",0,POWER(10,((T217+'ModelParams Lw'!$O$4)/10))) +IF(U217="",0,POWER(10,((U217+'ModelParams Lw'!$P$4)/10))) +IF(V217="",0,POWER(10,((V217+'ModelParams Lw'!$Q$4)/10))) +IF(W217="",0,POWER(10,((W217+'ModelParams Lw'!$R$4)/10))) +IF(X217="",0,POWER(10,((X217+'ModelParams Lw'!$S$4)/10))) +IF(Y217="",0,POWER(10,((Y217+'ModelParams Lw'!$T$4)/10))) +IF(Z217="",0,POWER(10,((Z217+'ModelParams Lw'!$U$4)/10)))+IF(AA217="",0,POWER(10,((AA217+'ModelParams Lw'!$V$4)/10))))</f>
        <v>#DIV/0!</v>
      </c>
      <c r="AC217" s="24" t="e">
        <f t="shared" si="99"/>
        <v>#DIV/0!</v>
      </c>
      <c r="AD217" s="24" t="e">
        <f>(T217-'ModelParams Lw'!O$10)/'ModelParams Lw'!O$11</f>
        <v>#DIV/0!</v>
      </c>
      <c r="AE217" s="24" t="e">
        <f>(U217-'ModelParams Lw'!P$10)/'ModelParams Lw'!P$11</f>
        <v>#DIV/0!</v>
      </c>
      <c r="AF217" s="24" t="e">
        <f>(V217-'ModelParams Lw'!Q$10)/'ModelParams Lw'!Q$11</f>
        <v>#DIV/0!</v>
      </c>
      <c r="AG217" s="24" t="e">
        <f>(W217-'ModelParams Lw'!R$10)/'ModelParams Lw'!R$11</f>
        <v>#DIV/0!</v>
      </c>
      <c r="AH217" s="24" t="e">
        <f>(X217-'ModelParams Lw'!S$10)/'ModelParams Lw'!S$11</f>
        <v>#DIV/0!</v>
      </c>
      <c r="AI217" s="24" t="e">
        <f>(Y217-'ModelParams Lw'!T$10)/'ModelParams Lw'!T$11</f>
        <v>#DIV/0!</v>
      </c>
      <c r="AJ217" s="24" t="e">
        <f>(Z217-'ModelParams Lw'!U$10)/'ModelParams Lw'!U$11</f>
        <v>#DIV/0!</v>
      </c>
      <c r="AK217" s="24" t="e">
        <f>(AA217-'ModelParams Lw'!V$10)/'ModelParams Lw'!V$11</f>
        <v>#DIV/0!</v>
      </c>
      <c r="AL217" s="24" t="e">
        <f t="shared" si="100"/>
        <v>#DIV/0!</v>
      </c>
      <c r="AM217" s="24" t="e">
        <f>LOOKUP($G217,SilencerParams!$E$3:$E$98,SilencerParams!K$3:K$98)</f>
        <v>#DIV/0!</v>
      </c>
      <c r="AN217" s="24" t="e">
        <f>LOOKUP($G217,SilencerParams!$E$3:$E$98,SilencerParams!L$3:L$98)</f>
        <v>#DIV/0!</v>
      </c>
      <c r="AO217" s="24" t="e">
        <f>LOOKUP($G217,SilencerParams!$E$3:$E$98,SilencerParams!M$3:M$98)</f>
        <v>#DIV/0!</v>
      </c>
      <c r="AP217" s="24" t="e">
        <f>LOOKUP($G217,SilencerParams!$E$3:$E$98,SilencerParams!N$3:N$98)</f>
        <v>#DIV/0!</v>
      </c>
      <c r="AQ217" s="24" t="e">
        <f>LOOKUP($G217,SilencerParams!$E$3:$E$98,SilencerParams!O$3:O$98)</f>
        <v>#DIV/0!</v>
      </c>
      <c r="AR217" s="24" t="e">
        <f>LOOKUP($G217,SilencerParams!$E$3:$E$98,SilencerParams!P$3:P$98)</f>
        <v>#DIV/0!</v>
      </c>
      <c r="AS217" s="24" t="e">
        <f>LOOKUP($G217,SilencerParams!$E$3:$E$98,SilencerParams!Q$3:Q$98)</f>
        <v>#DIV/0!</v>
      </c>
      <c r="AT217" s="24" t="e">
        <f>LOOKUP($G217,SilencerParams!$E$3:$E$98,SilencerParams!R$3:R$98)</f>
        <v>#DIV/0!</v>
      </c>
      <c r="AU217" s="151" t="e">
        <f>LOOKUP($G217,SilencerParams!$E$3:$E$98,SilencerParams!S$3:S$98)</f>
        <v>#DIV/0!</v>
      </c>
      <c r="AV217" s="151" t="e">
        <f>LOOKUP($G217,SilencerParams!$E$3:$E$98,SilencerParams!T$3:T$98)</f>
        <v>#DIV/0!</v>
      </c>
      <c r="AW217" s="151" t="e">
        <f>LOOKUP($G217,SilencerParams!$E$3:$E$98,SilencerParams!U$3:U$98)</f>
        <v>#DIV/0!</v>
      </c>
      <c r="AX217" s="151" t="e">
        <f>LOOKUP($G217,SilencerParams!$E$3:$E$98,SilencerParams!V$3:V$98)</f>
        <v>#DIV/0!</v>
      </c>
      <c r="AY217" s="151" t="e">
        <f>LOOKUP($G217,SilencerParams!$E$3:$E$98,SilencerParams!W$3:W$98)</f>
        <v>#DIV/0!</v>
      </c>
      <c r="AZ217" s="151" t="e">
        <f>LOOKUP($G217,SilencerParams!$E$3:$E$98,SilencerParams!X$3:X$98)</f>
        <v>#DIV/0!</v>
      </c>
      <c r="BA217" s="151" t="e">
        <f>LOOKUP($G217,SilencerParams!$E$3:$E$98,SilencerParams!Y$3:Y$98)</f>
        <v>#DIV/0!</v>
      </c>
      <c r="BB217" s="151" t="e">
        <f>LOOKUP($G217,SilencerParams!$E$3:$E$98,SilencerParams!Z$3:Z$98)</f>
        <v>#DIV/0!</v>
      </c>
      <c r="BC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S$3:S$98)</f>
        <v>#DIV/0!</v>
      </c>
      <c r="BD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T$3:T$98)</f>
        <v>#DIV/0!</v>
      </c>
      <c r="BE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U$3:U$98)</f>
        <v>#DIV/0!</v>
      </c>
      <c r="BF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V$3:V$98)</f>
        <v>#DIV/0!</v>
      </c>
      <c r="BG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W$3:W$98)</f>
        <v>#DIV/0!</v>
      </c>
      <c r="BH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X$3:X$98)</f>
        <v>#DIV/0!</v>
      </c>
      <c r="BI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Y$3:Y$98)</f>
        <v>#DIV/0!</v>
      </c>
      <c r="BJ217" s="151" t="e">
        <f>LOOKUP(IF(MROUND($AL217,2)&lt;=$AL217,CONCATENATE($D217,IF($F217&gt;=1000,$F217,CONCATENATE(0,$F217)),CONCATENATE(0,MROUND($AL217,2)+2)),CONCATENATE($D217,IF($F217&gt;=1000,$F217,CONCATENATE(0,$F217)),CONCATENATE(0,MROUND($AL217,2)-2))),SilencerParams!$E$3:$E$98,SilencerParams!Z$3:Z$98)</f>
        <v>#DIV/0!</v>
      </c>
      <c r="BK217" s="151" t="e">
        <f>IF($AL217&lt;2,LOOKUP(CONCATENATE($D217,IF($E217&gt;=1000,$E217,CONCATENATE(0,$E217)),"02"),SilencerParams!$E$3:$E$98,SilencerParams!S$3:S$98)/(LOG10(2)-LOG10(0.0001))*(LOG10($AL217)-LOG10(0.0001)),(BC217-AU217)/(LOG10(IF(MROUND($AL217,2)&lt;=$AL217,MROUND($AL217,2)+2,MROUND($AL217,2)-2))-LOG10(MROUND($AL217,2)))*(LOG10($AL217)-LOG10(MROUND($AL217,2)))+AU217)</f>
        <v>#DIV/0!</v>
      </c>
      <c r="BL217" s="151" t="e">
        <f>IF($AL217&lt;2,LOOKUP(CONCATENATE($D217,IF($E217&gt;=1000,$E217,CONCATENATE(0,$E217)),"02"),SilencerParams!$E$3:$E$98,SilencerParams!T$3:T$98)/(LOG10(2)-LOG10(0.0001))*(LOG10($AL217)-LOG10(0.0001)),(BD217-AV217)/(LOG10(IF(MROUND($AL217,2)&lt;=$AL217,MROUND($AL217,2)+2,MROUND($AL217,2)-2))-LOG10(MROUND($AL217,2)))*(LOG10($AL217)-LOG10(MROUND($AL217,2)))+AV217)</f>
        <v>#DIV/0!</v>
      </c>
      <c r="BM217" s="151" t="e">
        <f>IF($AL217&lt;2,LOOKUP(CONCATENATE($D217,IF($E217&gt;=1000,$E217,CONCATENATE(0,$E217)),"02"),SilencerParams!$E$3:$E$98,SilencerParams!U$3:U$98)/(LOG10(2)-LOG10(0.0001))*(LOG10($AL217)-LOG10(0.0001)),(BE217-AW217)/(LOG10(IF(MROUND($AL217,2)&lt;=$AL217,MROUND($AL217,2)+2,MROUND($AL217,2)-2))-LOG10(MROUND($AL217,2)))*(LOG10($AL217)-LOG10(MROUND($AL217,2)))+AW217)</f>
        <v>#DIV/0!</v>
      </c>
      <c r="BN217" s="151" t="e">
        <f>IF($AL217&lt;2,LOOKUP(CONCATENATE($D217,IF($E217&gt;=1000,$E217,CONCATENATE(0,$E217)),"02"),SilencerParams!$E$3:$E$98,SilencerParams!V$3:V$98)/(LOG10(2)-LOG10(0.0001))*(LOG10($AL217)-LOG10(0.0001)),(BF217-AX217)/(LOG10(IF(MROUND($AL217,2)&lt;=$AL217,MROUND($AL217,2)+2,MROUND($AL217,2)-2))-LOG10(MROUND($AL217,2)))*(LOG10($AL217)-LOG10(MROUND($AL217,2)))+AX217)</f>
        <v>#DIV/0!</v>
      </c>
      <c r="BO217" s="151" t="e">
        <f>IF($AL217&lt;2,LOOKUP(CONCATENATE($D217,IF($E217&gt;=1000,$E217,CONCATENATE(0,$E217)),"02"),SilencerParams!$E$3:$E$98,SilencerParams!W$3:W$98)/(LOG10(2)-LOG10(0.0001))*(LOG10($AL217)-LOG10(0.0001)),(BG217-AY217)/(LOG10(IF(MROUND($AL217,2)&lt;=$AL217,MROUND($AL217,2)+2,MROUND($AL217,2)-2))-LOG10(MROUND($AL217,2)))*(LOG10($AL217)-LOG10(MROUND($AL217,2)))+AY217)</f>
        <v>#DIV/0!</v>
      </c>
      <c r="BP217" s="151" t="e">
        <f>IF($AL217&lt;2,LOOKUP(CONCATENATE($D217,IF($E217&gt;=1000,$E217,CONCATENATE(0,$E217)),"02"),SilencerParams!$E$3:$E$98,SilencerParams!X$3:X$98)/(LOG10(2)-LOG10(0.0001))*(LOG10($AL217)-LOG10(0.0001)),(BH217-AZ217)/(LOG10(IF(MROUND($AL217,2)&lt;=$AL217,MROUND($AL217,2)+2,MROUND($AL217,2)-2))-LOG10(MROUND($AL217,2)))*(LOG10($AL217)-LOG10(MROUND($AL217,2)))+AZ217)</f>
        <v>#DIV/0!</v>
      </c>
      <c r="BQ217" s="151" t="e">
        <f>IF($AL217&lt;2,LOOKUP(CONCATENATE($D217,IF($E217&gt;=1000,$E217,CONCATENATE(0,$E217)),"02"),SilencerParams!$E$3:$E$98,SilencerParams!Y$3:Y$98)/(LOG10(2)-LOG10(0.0001))*(LOG10($AL217)-LOG10(0.0001)),(BI217-BA217)/(LOG10(IF(MROUND($AL217,2)&lt;=$AL217,MROUND($AL217,2)+2,MROUND($AL217,2)-2))-LOG10(MROUND($AL217,2)))*(LOG10($AL217)-LOG10(MROUND($AL217,2)))+BA217)</f>
        <v>#DIV/0!</v>
      </c>
      <c r="BR217" s="151" t="e">
        <f>IF($AL217&lt;2,LOOKUP(CONCATENATE($D217,IF($E217&gt;=1000,$E217,CONCATENATE(0,$E217)),"02"),SilencerParams!$E$3:$E$98,SilencerParams!Z$3:Z$98)/(LOG10(2)-LOG10(0.0001))*(LOG10($AL217)-LOG10(0.0001)),(BJ217-BB217)/(LOG10(IF(MROUND($AL217,2)&lt;=$AL217,MROUND($AL217,2)+2,MROUND($AL217,2)-2))-LOG10(MROUND($AL217,2)))*(LOG10($AL217)-LOG10(MROUND($AL217,2)))+BB217)</f>
        <v>#DIV/0!</v>
      </c>
      <c r="BS217" s="24" t="e">
        <f t="shared" si="101"/>
        <v>#DIV/0!</v>
      </c>
      <c r="BT217" s="24" t="e">
        <f t="shared" si="102"/>
        <v>#DIV/0!</v>
      </c>
      <c r="BU217" s="24" t="e">
        <f t="shared" si="103"/>
        <v>#DIV/0!</v>
      </c>
      <c r="BV217" s="24" t="e">
        <f t="shared" si="104"/>
        <v>#DIV/0!</v>
      </c>
      <c r="BW217" s="24" t="e">
        <f t="shared" si="105"/>
        <v>#DIV/0!</v>
      </c>
      <c r="BX217" s="24" t="e">
        <f t="shared" si="106"/>
        <v>#DIV/0!</v>
      </c>
      <c r="BY217" s="24" t="e">
        <f t="shared" si="107"/>
        <v>#DIV/0!</v>
      </c>
      <c r="BZ217" s="24" t="e">
        <f t="shared" si="108"/>
        <v>#DIV/0!</v>
      </c>
      <c r="CA217" s="24" t="e">
        <f>10*LOG10(IF(BS217="",0,POWER(10,((BS217+'ModelParams Lw'!$O$4)/10))) +IF(BT217="",0,POWER(10,((BT217+'ModelParams Lw'!$P$4)/10))) +IF(BU217="",0,POWER(10,((BU217+'ModelParams Lw'!$Q$4)/10))) +IF(BV217="",0,POWER(10,((BV217+'ModelParams Lw'!$R$4)/10))) +IF(BW217="",0,POWER(10,((BW217+'ModelParams Lw'!$S$4)/10))) +IF(BX217="",0,POWER(10,((BX217+'ModelParams Lw'!$T$4)/10))) +IF(BY217="",0,POWER(10,((BY217+'ModelParams Lw'!$U$4)/10)))+IF(BZ217="",0,POWER(10,((BZ217+'ModelParams Lw'!$V$4)/10))))</f>
        <v>#DIV/0!</v>
      </c>
      <c r="CB217" s="24" t="e">
        <f t="shared" si="109"/>
        <v>#DIV/0!</v>
      </c>
      <c r="CC217" s="24" t="e">
        <f>(BS217-'ModelParams Lw'!O$10)/'ModelParams Lw'!O$11</f>
        <v>#DIV/0!</v>
      </c>
      <c r="CD217" s="24" t="e">
        <f>(BT217-'ModelParams Lw'!P$10)/'ModelParams Lw'!P$11</f>
        <v>#DIV/0!</v>
      </c>
      <c r="CE217" s="24" t="e">
        <f>(BU217-'ModelParams Lw'!Q$10)/'ModelParams Lw'!Q$11</f>
        <v>#DIV/0!</v>
      </c>
      <c r="CF217" s="24" t="e">
        <f>(BV217-'ModelParams Lw'!R$10)/'ModelParams Lw'!R$11</f>
        <v>#DIV/0!</v>
      </c>
      <c r="CG217" s="24" t="e">
        <f>(BW217-'ModelParams Lw'!S$10)/'ModelParams Lw'!S$11</f>
        <v>#DIV/0!</v>
      </c>
      <c r="CH217" s="24" t="e">
        <f>(BX217-'ModelParams Lw'!T$10)/'ModelParams Lw'!T$11</f>
        <v>#DIV/0!</v>
      </c>
      <c r="CI217" s="24" t="e">
        <f>(BY217-'ModelParams Lw'!U$10)/'ModelParams Lw'!U$11</f>
        <v>#DIV/0!</v>
      </c>
      <c r="CJ217" s="24" t="e">
        <f>(BZ217-'ModelParams Lw'!V$10)/'ModelParams Lw'!V$11</f>
        <v>#DIV/0!</v>
      </c>
      <c r="CK217" s="24">
        <f>IF(Calcul!$E222="SW",'ModelParams Lw'!C$18+'ModelParams Lw'!C$19*LOG(CK$3)+'ModelParams Lw'!C$20*(PI()/4*($D217/1000)^2),IF('ModelParams Lw'!C$21+'ModelParams Lw'!C$22*LOG(CK$3)+'ModelParams Lw'!C$23*(PI()/4*($D217/1000)^2)&lt;'ModelParams Lw'!C$18+'ModelParams Lw'!C$19*LOG(CK$3)+'ModelParams Lw'!C$20*(PI()/4*($D217/1000)^2),'ModelParams Lw'!C$18+'ModelParams Lw'!C$19*LOG(CK$3)+'ModelParams Lw'!C$20*(PI()/4*($D217/1000)^2),'ModelParams Lw'!C$21+'ModelParams Lw'!C$22*LOG(CK$3)+'ModelParams Lw'!C$23*(PI()/4*($D217/1000)^2)))</f>
        <v>31.246735224896717</v>
      </c>
      <c r="CL217" s="24">
        <f>IF(Calcul!$E222="SW",'ModelParams Lw'!D$18+'ModelParams Lw'!D$19*LOG(CL$3)+'ModelParams Lw'!D$20*(PI()/4*($D217/1000)^2),IF('ModelParams Lw'!D$21+'ModelParams Lw'!D$22*LOG(CL$3)+'ModelParams Lw'!D$23*(PI()/4*($D217/1000)^2)&lt;'ModelParams Lw'!D$18+'ModelParams Lw'!D$19*LOG(CL$3)+'ModelParams Lw'!D$20*(PI()/4*($D217/1000)^2),'ModelParams Lw'!D$18+'ModelParams Lw'!D$19*LOG(CL$3)+'ModelParams Lw'!D$20*(PI()/4*($D217/1000)^2),'ModelParams Lw'!D$21+'ModelParams Lw'!D$22*LOG(CL$3)+'ModelParams Lw'!D$23*(PI()/4*($D217/1000)^2)))</f>
        <v>39.203910379364636</v>
      </c>
      <c r="CM217" s="24">
        <f>IF(Calcul!$E222="SW",'ModelParams Lw'!E$18+'ModelParams Lw'!E$19*LOG(CM$3)+'ModelParams Lw'!E$20*(PI()/4*($D217/1000)^2),IF('ModelParams Lw'!E$21+'ModelParams Lw'!E$22*LOG(CM$3)+'ModelParams Lw'!E$23*(PI()/4*($D217/1000)^2)&lt;'ModelParams Lw'!E$18+'ModelParams Lw'!E$19*LOG(CM$3)+'ModelParams Lw'!E$20*(PI()/4*($D217/1000)^2),'ModelParams Lw'!E$18+'ModelParams Lw'!E$19*LOG(CM$3)+'ModelParams Lw'!E$20*(PI()/4*($D217/1000)^2),'ModelParams Lw'!E$21+'ModelParams Lw'!E$22*LOG(CM$3)+'ModelParams Lw'!E$23*(PI()/4*($D217/1000)^2)))</f>
        <v>38.761096154158118</v>
      </c>
      <c r="CN217" s="24">
        <f>IF(Calcul!$E222="SW",'ModelParams Lw'!F$18+'ModelParams Lw'!F$19*LOG(CN$3)+'ModelParams Lw'!F$20*(PI()/4*($D217/1000)^2),IF('ModelParams Lw'!F$21+'ModelParams Lw'!F$22*LOG(CN$3)+'ModelParams Lw'!F$23*(PI()/4*($D217/1000)^2)&lt;'ModelParams Lw'!F$18+'ModelParams Lw'!F$19*LOG(CN$3)+'ModelParams Lw'!F$20*(PI()/4*($D217/1000)^2),'ModelParams Lw'!F$18+'ModelParams Lw'!F$19*LOG(CN$3)+'ModelParams Lw'!F$20*(PI()/4*($D217/1000)^2),'ModelParams Lw'!F$21+'ModelParams Lw'!F$22*LOG(CN$3)+'ModelParams Lw'!F$23*(PI()/4*($D217/1000)^2)))</f>
        <v>42.457901012674256</v>
      </c>
      <c r="CO217" s="24">
        <f>IF(Calcul!$E222="SW",'ModelParams Lw'!G$18+'ModelParams Lw'!G$19*LOG(CO$3)+'ModelParams Lw'!G$20*(PI()/4*($D217/1000)^2),IF('ModelParams Lw'!G$21+'ModelParams Lw'!G$22*LOG(CO$3)+'ModelParams Lw'!G$23*(PI()/4*($D217/1000)^2)&lt;'ModelParams Lw'!G$18+'ModelParams Lw'!G$19*LOG(CO$3)+'ModelParams Lw'!G$20*(PI()/4*($D217/1000)^2),'ModelParams Lw'!G$18+'ModelParams Lw'!G$19*LOG(CO$3)+'ModelParams Lw'!G$20*(PI()/4*($D217/1000)^2),'ModelParams Lw'!G$21+'ModelParams Lw'!G$22*LOG(CO$3)+'ModelParams Lw'!G$23*(PI()/4*($D217/1000)^2)))</f>
        <v>39.983812335865188</v>
      </c>
      <c r="CP217" s="24">
        <f>IF(Calcul!$E222="SW",'ModelParams Lw'!H$18+'ModelParams Lw'!H$19*LOG(CP$3)+'ModelParams Lw'!H$20*(PI()/4*($D217/1000)^2),IF('ModelParams Lw'!H$21+'ModelParams Lw'!H$22*LOG(CP$3)+'ModelParams Lw'!H$23*(PI()/4*($D217/1000)^2)&lt;'ModelParams Lw'!H$18+'ModelParams Lw'!H$19*LOG(CP$3)+'ModelParams Lw'!H$20*(PI()/4*($D217/1000)^2),'ModelParams Lw'!H$18+'ModelParams Lw'!H$19*LOG(CP$3)+'ModelParams Lw'!H$20*(PI()/4*($D217/1000)^2),'ModelParams Lw'!H$21+'ModelParams Lw'!H$22*LOG(CP$3)+'ModelParams Lw'!H$23*(PI()/4*($D217/1000)^2)))</f>
        <v>40.306137042572608</v>
      </c>
      <c r="CQ217" s="24">
        <f>IF(Calcul!$E222="SW",'ModelParams Lw'!I$18+'ModelParams Lw'!I$19*LOG(CQ$3)+'ModelParams Lw'!I$20*(PI()/4*($D217/1000)^2),IF('ModelParams Lw'!I$21+'ModelParams Lw'!I$22*LOG(CQ$3)+'ModelParams Lw'!I$23*(PI()/4*($D217/1000)^2)&lt;'ModelParams Lw'!I$18+'ModelParams Lw'!I$19*LOG(CQ$3)+'ModelParams Lw'!I$20*(PI()/4*($D217/1000)^2),'ModelParams Lw'!I$18+'ModelParams Lw'!I$19*LOG(CQ$3)+'ModelParams Lw'!I$20*(PI()/4*($D217/1000)^2),'ModelParams Lw'!I$21+'ModelParams Lw'!I$22*LOG(CQ$3)+'ModelParams Lw'!I$23*(PI()/4*($D217/1000)^2)))</f>
        <v>35.604370798776131</v>
      </c>
      <c r="CR217" s="24">
        <f>IF(Calcul!$E222="SW",'ModelParams Lw'!J$18+'ModelParams Lw'!J$19*LOG(CR$3)+'ModelParams Lw'!J$20*(PI()/4*($D217/1000)^2),IF('ModelParams Lw'!J$21+'ModelParams Lw'!J$22*LOG(CR$3)+'ModelParams Lw'!J$23*(PI()/4*($D217/1000)^2)&lt;'ModelParams Lw'!J$18+'ModelParams Lw'!J$19*LOG(CR$3)+'ModelParams Lw'!J$20*(PI()/4*($D217/1000)^2),'ModelParams Lw'!J$18+'ModelParams Lw'!J$19*LOG(CR$3)+'ModelParams Lw'!J$20*(PI()/4*($D217/1000)^2),'ModelParams Lw'!J$21+'ModelParams Lw'!J$22*LOG(CR$3)+'ModelParams Lw'!J$23*(PI()/4*($D217/1000)^2)))</f>
        <v>26.405199060578074</v>
      </c>
      <c r="CS217" s="24" t="e">
        <f t="shared" si="86"/>
        <v>#DIV/0!</v>
      </c>
      <c r="CT217" s="24" t="e">
        <f t="shared" si="87"/>
        <v>#DIV/0!</v>
      </c>
      <c r="CU217" s="24" t="e">
        <f t="shared" si="88"/>
        <v>#DIV/0!</v>
      </c>
      <c r="CV217" s="24" t="e">
        <f t="shared" si="89"/>
        <v>#DIV/0!</v>
      </c>
      <c r="CW217" s="24" t="e">
        <f t="shared" si="90"/>
        <v>#DIV/0!</v>
      </c>
      <c r="CX217" s="24" t="e">
        <f t="shared" si="91"/>
        <v>#DIV/0!</v>
      </c>
      <c r="CY217" s="24" t="e">
        <f t="shared" si="92"/>
        <v>#DIV/0!</v>
      </c>
      <c r="CZ217" s="24" t="e">
        <f t="shared" si="93"/>
        <v>#DIV/0!</v>
      </c>
      <c r="DA217" s="24" t="e">
        <f>10*LOG10(IF(CS217="",0,POWER(10,((CS217+'ModelParams Lw'!$O$4)/10))) +IF(CT217="",0,POWER(10,((CT217+'ModelParams Lw'!$P$4)/10))) +IF(CU217="",0,POWER(10,((CU217+'ModelParams Lw'!$Q$4)/10))) +IF(CV217="",0,POWER(10,((CV217+'ModelParams Lw'!$R$4)/10))) +IF(CW217="",0,POWER(10,((CW217+'ModelParams Lw'!$S$4)/10))) +IF(CX217="",0,POWER(10,((CX217+'ModelParams Lw'!$T$4)/10))) +IF(CY217="",0,POWER(10,((CY217+'ModelParams Lw'!$U$4)/10)))+IF(CZ217="",0,POWER(10,((CZ217+'ModelParams Lw'!$V$4)/10))))</f>
        <v>#DIV/0!</v>
      </c>
      <c r="DB217" s="24" t="e">
        <f t="shared" si="110"/>
        <v>#DIV/0!</v>
      </c>
      <c r="DC217" s="24" t="e">
        <f>(CS217-'ModelParams Lw'!$O$10)/'ModelParams Lw'!$O$11</f>
        <v>#DIV/0!</v>
      </c>
      <c r="DD217" s="24" t="e">
        <f>(CT217-'ModelParams Lw'!$P$10)/'ModelParams Lw'!$P$11</f>
        <v>#DIV/0!</v>
      </c>
      <c r="DE217" s="24" t="e">
        <f>(CU217-'ModelParams Lw'!$Q$10)/'ModelParams Lw'!$Q$11</f>
        <v>#DIV/0!</v>
      </c>
      <c r="DF217" s="24" t="e">
        <f>(CV217-'ModelParams Lw'!$R$10)/'ModelParams Lw'!$R$11</f>
        <v>#DIV/0!</v>
      </c>
      <c r="DG217" s="24" t="e">
        <f>(CW217-'ModelParams Lw'!$S$10)/'ModelParams Lw'!$S$11</f>
        <v>#DIV/0!</v>
      </c>
      <c r="DH217" s="24" t="e">
        <f>(CX217-'ModelParams Lw'!$T$10)/'ModelParams Lw'!$T$11</f>
        <v>#DIV/0!</v>
      </c>
      <c r="DI217" s="24" t="e">
        <f>(CY217-'ModelParams Lw'!$U$10)/'ModelParams Lw'!$U$11</f>
        <v>#DIV/0!</v>
      </c>
      <c r="DJ217" s="24" t="e">
        <f>(CZ217-'ModelParams Lw'!$V$10)/'ModelParams Lw'!$V$11</f>
        <v>#DIV/0!</v>
      </c>
    </row>
    <row r="218" spans="1:114">
      <c r="A218" s="12">
        <f>Calcul!B220</f>
        <v>0</v>
      </c>
      <c r="B218" s="12">
        <f t="shared" si="94"/>
        <v>0</v>
      </c>
      <c r="C218" s="12">
        <f>Calcul!C220</f>
        <v>0</v>
      </c>
      <c r="D218" s="12">
        <f>Calcul!D223</f>
        <v>0</v>
      </c>
      <c r="E218" s="12">
        <f t="shared" si="95"/>
        <v>400</v>
      </c>
      <c r="F218" s="12">
        <f t="shared" si="96"/>
        <v>900</v>
      </c>
      <c r="G218" s="12" t="e">
        <f t="shared" si="97"/>
        <v>#DIV/0!</v>
      </c>
      <c r="H218" s="24" t="e">
        <f t="shared" si="98"/>
        <v>#DIV/0!</v>
      </c>
      <c r="I218" s="24">
        <f>'ModelParams Lw'!$B$6*EXP('ModelParams Lw'!$C$6*D218)</f>
        <v>-0.98585217513044054</v>
      </c>
      <c r="J218" s="24">
        <f>'ModelParams Lw'!$B$7*D218^2+'ModelParams Lw'!$C$7*D218+'ModelParams Lw'!$D$7</f>
        <v>-7.1</v>
      </c>
      <c r="K218" s="24">
        <f>'ModelParams Lw'!$B$8*D218^2+'ModelParams Lw'!$C$8*D218+'ModelParams Lw'!$D$8</f>
        <v>46.485999999999997</v>
      </c>
      <c r="L218" s="21" t="e">
        <f t="shared" si="111"/>
        <v>#DIV/0!</v>
      </c>
      <c r="M218" s="21" t="e">
        <f t="shared" si="85"/>
        <v>#DIV/0!</v>
      </c>
      <c r="N218" s="21" t="e">
        <f t="shared" si="85"/>
        <v>#DIV/0!</v>
      </c>
      <c r="O218" s="21" t="e">
        <f t="shared" si="85"/>
        <v>#DIV/0!</v>
      </c>
      <c r="P218" s="21" t="e">
        <f t="shared" si="85"/>
        <v>#DIV/0!</v>
      </c>
      <c r="Q218" s="21" t="e">
        <f t="shared" si="85"/>
        <v>#DIV/0!</v>
      </c>
      <c r="R218" s="21" t="e">
        <f t="shared" si="85"/>
        <v>#DIV/0!</v>
      </c>
      <c r="S218" s="21" t="e">
        <f t="shared" si="85"/>
        <v>#DIV/0!</v>
      </c>
      <c r="T218" s="24" t="e">
        <f>'ModelParams Lw'!$B$3+'ModelParams Lw'!$B$4*LOG10($B218/3600/(PI()/4*($D218/1000)^2))+'ModelParams Lw'!$B$5*LOG10(2*$H218/(1.2*($B218/3600/(PI()/4*($D218/1000)^2))^2))+10*LOG10($D218/1000)+L218</f>
        <v>#DIV/0!</v>
      </c>
      <c r="U218" s="24" t="e">
        <f>'ModelParams Lw'!$B$3+'ModelParams Lw'!$B$4*LOG10($B218/3600/(PI()/4*($D218/1000)^2))+'ModelParams Lw'!$B$5*LOG10(2*$H218/(1.2*($B218/3600/(PI()/4*($D218/1000)^2))^2))+10*LOG10($D218/1000)+M218</f>
        <v>#DIV/0!</v>
      </c>
      <c r="V218" s="24" t="e">
        <f>'ModelParams Lw'!$B$3+'ModelParams Lw'!$B$4*LOG10($B218/3600/(PI()/4*($D218/1000)^2))+'ModelParams Lw'!$B$5*LOG10(2*$H218/(1.2*($B218/3600/(PI()/4*($D218/1000)^2))^2))+10*LOG10($D218/1000)+N218</f>
        <v>#DIV/0!</v>
      </c>
      <c r="W218" s="24" t="e">
        <f>'ModelParams Lw'!$B$3+'ModelParams Lw'!$B$4*LOG10($B218/3600/(PI()/4*($D218/1000)^2))+'ModelParams Lw'!$B$5*LOG10(2*$H218/(1.2*($B218/3600/(PI()/4*($D218/1000)^2))^2))+10*LOG10($D218/1000)+O218</f>
        <v>#DIV/0!</v>
      </c>
      <c r="X218" s="24" t="e">
        <f>'ModelParams Lw'!$B$3+'ModelParams Lw'!$B$4*LOG10($B218/3600/(PI()/4*($D218/1000)^2))+'ModelParams Lw'!$B$5*LOG10(2*$H218/(1.2*($B218/3600/(PI()/4*($D218/1000)^2))^2))+10*LOG10($D218/1000)+P218</f>
        <v>#DIV/0!</v>
      </c>
      <c r="Y218" s="24" t="e">
        <f>'ModelParams Lw'!$B$3+'ModelParams Lw'!$B$4*LOG10($B218/3600/(PI()/4*($D218/1000)^2))+'ModelParams Lw'!$B$5*LOG10(2*$H218/(1.2*($B218/3600/(PI()/4*($D218/1000)^2))^2))+10*LOG10($D218/1000)+Q218</f>
        <v>#DIV/0!</v>
      </c>
      <c r="Z218" s="24" t="e">
        <f>'ModelParams Lw'!$B$3+'ModelParams Lw'!$B$4*LOG10($B218/3600/(PI()/4*($D218/1000)^2))+'ModelParams Lw'!$B$5*LOG10(2*$H218/(1.2*($B218/3600/(PI()/4*($D218/1000)^2))^2))+10*LOG10($D218/1000)+R218</f>
        <v>#DIV/0!</v>
      </c>
      <c r="AA218" s="24" t="e">
        <f>'ModelParams Lw'!$B$3+'ModelParams Lw'!$B$4*LOG10($B218/3600/(PI()/4*($D218/1000)^2))+'ModelParams Lw'!$B$5*LOG10(2*$H218/(1.2*($B218/3600/(PI()/4*($D218/1000)^2))^2))+10*LOG10($D218/1000)+S218</f>
        <v>#DIV/0!</v>
      </c>
      <c r="AB218" s="24" t="e">
        <f>10*LOG10(IF(T218="",0,POWER(10,((T218+'ModelParams Lw'!$O$4)/10))) +IF(U218="",0,POWER(10,((U218+'ModelParams Lw'!$P$4)/10))) +IF(V218="",0,POWER(10,((V218+'ModelParams Lw'!$Q$4)/10))) +IF(W218="",0,POWER(10,((W218+'ModelParams Lw'!$R$4)/10))) +IF(X218="",0,POWER(10,((X218+'ModelParams Lw'!$S$4)/10))) +IF(Y218="",0,POWER(10,((Y218+'ModelParams Lw'!$T$4)/10))) +IF(Z218="",0,POWER(10,((Z218+'ModelParams Lw'!$U$4)/10)))+IF(AA218="",0,POWER(10,((AA218+'ModelParams Lw'!$V$4)/10))))</f>
        <v>#DIV/0!</v>
      </c>
      <c r="AC218" s="24" t="e">
        <f t="shared" si="99"/>
        <v>#DIV/0!</v>
      </c>
      <c r="AD218" s="24" t="e">
        <f>(T218-'ModelParams Lw'!O$10)/'ModelParams Lw'!O$11</f>
        <v>#DIV/0!</v>
      </c>
      <c r="AE218" s="24" t="e">
        <f>(U218-'ModelParams Lw'!P$10)/'ModelParams Lw'!P$11</f>
        <v>#DIV/0!</v>
      </c>
      <c r="AF218" s="24" t="e">
        <f>(V218-'ModelParams Lw'!Q$10)/'ModelParams Lw'!Q$11</f>
        <v>#DIV/0!</v>
      </c>
      <c r="AG218" s="24" t="e">
        <f>(W218-'ModelParams Lw'!R$10)/'ModelParams Lw'!R$11</f>
        <v>#DIV/0!</v>
      </c>
      <c r="AH218" s="24" t="e">
        <f>(X218-'ModelParams Lw'!S$10)/'ModelParams Lw'!S$11</f>
        <v>#DIV/0!</v>
      </c>
      <c r="AI218" s="24" t="e">
        <f>(Y218-'ModelParams Lw'!T$10)/'ModelParams Lw'!T$11</f>
        <v>#DIV/0!</v>
      </c>
      <c r="AJ218" s="24" t="e">
        <f>(Z218-'ModelParams Lw'!U$10)/'ModelParams Lw'!U$11</f>
        <v>#DIV/0!</v>
      </c>
      <c r="AK218" s="24" t="e">
        <f>(AA218-'ModelParams Lw'!V$10)/'ModelParams Lw'!V$11</f>
        <v>#DIV/0!</v>
      </c>
      <c r="AL218" s="24" t="e">
        <f t="shared" si="100"/>
        <v>#DIV/0!</v>
      </c>
      <c r="AM218" s="24" t="e">
        <f>LOOKUP($G218,SilencerParams!$E$3:$E$98,SilencerParams!K$3:K$98)</f>
        <v>#DIV/0!</v>
      </c>
      <c r="AN218" s="24" t="e">
        <f>LOOKUP($G218,SilencerParams!$E$3:$E$98,SilencerParams!L$3:L$98)</f>
        <v>#DIV/0!</v>
      </c>
      <c r="AO218" s="24" t="e">
        <f>LOOKUP($G218,SilencerParams!$E$3:$E$98,SilencerParams!M$3:M$98)</f>
        <v>#DIV/0!</v>
      </c>
      <c r="AP218" s="24" t="e">
        <f>LOOKUP($G218,SilencerParams!$E$3:$E$98,SilencerParams!N$3:N$98)</f>
        <v>#DIV/0!</v>
      </c>
      <c r="AQ218" s="24" t="e">
        <f>LOOKUP($G218,SilencerParams!$E$3:$E$98,SilencerParams!O$3:O$98)</f>
        <v>#DIV/0!</v>
      </c>
      <c r="AR218" s="24" t="e">
        <f>LOOKUP($G218,SilencerParams!$E$3:$E$98,SilencerParams!P$3:P$98)</f>
        <v>#DIV/0!</v>
      </c>
      <c r="AS218" s="24" t="e">
        <f>LOOKUP($G218,SilencerParams!$E$3:$E$98,SilencerParams!Q$3:Q$98)</f>
        <v>#DIV/0!</v>
      </c>
      <c r="AT218" s="24" t="e">
        <f>LOOKUP($G218,SilencerParams!$E$3:$E$98,SilencerParams!R$3:R$98)</f>
        <v>#DIV/0!</v>
      </c>
      <c r="AU218" s="151" t="e">
        <f>LOOKUP($G218,SilencerParams!$E$3:$E$98,SilencerParams!S$3:S$98)</f>
        <v>#DIV/0!</v>
      </c>
      <c r="AV218" s="151" t="e">
        <f>LOOKUP($G218,SilencerParams!$E$3:$E$98,SilencerParams!T$3:T$98)</f>
        <v>#DIV/0!</v>
      </c>
      <c r="AW218" s="151" t="e">
        <f>LOOKUP($G218,SilencerParams!$E$3:$E$98,SilencerParams!U$3:U$98)</f>
        <v>#DIV/0!</v>
      </c>
      <c r="AX218" s="151" t="e">
        <f>LOOKUP($G218,SilencerParams!$E$3:$E$98,SilencerParams!V$3:V$98)</f>
        <v>#DIV/0!</v>
      </c>
      <c r="AY218" s="151" t="e">
        <f>LOOKUP($G218,SilencerParams!$E$3:$E$98,SilencerParams!W$3:W$98)</f>
        <v>#DIV/0!</v>
      </c>
      <c r="AZ218" s="151" t="e">
        <f>LOOKUP($G218,SilencerParams!$E$3:$E$98,SilencerParams!X$3:X$98)</f>
        <v>#DIV/0!</v>
      </c>
      <c r="BA218" s="151" t="e">
        <f>LOOKUP($G218,SilencerParams!$E$3:$E$98,SilencerParams!Y$3:Y$98)</f>
        <v>#DIV/0!</v>
      </c>
      <c r="BB218" s="151" t="e">
        <f>LOOKUP($G218,SilencerParams!$E$3:$E$98,SilencerParams!Z$3:Z$98)</f>
        <v>#DIV/0!</v>
      </c>
      <c r="BC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S$3:S$98)</f>
        <v>#DIV/0!</v>
      </c>
      <c r="BD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T$3:T$98)</f>
        <v>#DIV/0!</v>
      </c>
      <c r="BE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U$3:U$98)</f>
        <v>#DIV/0!</v>
      </c>
      <c r="BF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V$3:V$98)</f>
        <v>#DIV/0!</v>
      </c>
      <c r="BG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W$3:W$98)</f>
        <v>#DIV/0!</v>
      </c>
      <c r="BH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X$3:X$98)</f>
        <v>#DIV/0!</v>
      </c>
      <c r="BI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Y$3:Y$98)</f>
        <v>#DIV/0!</v>
      </c>
      <c r="BJ218" s="151" t="e">
        <f>LOOKUP(IF(MROUND($AL218,2)&lt;=$AL218,CONCATENATE($D218,IF($F218&gt;=1000,$F218,CONCATENATE(0,$F218)),CONCATENATE(0,MROUND($AL218,2)+2)),CONCATENATE($D218,IF($F218&gt;=1000,$F218,CONCATENATE(0,$F218)),CONCATENATE(0,MROUND($AL218,2)-2))),SilencerParams!$E$3:$E$98,SilencerParams!Z$3:Z$98)</f>
        <v>#DIV/0!</v>
      </c>
      <c r="BK218" s="151" t="e">
        <f>IF($AL218&lt;2,LOOKUP(CONCATENATE($D218,IF($E218&gt;=1000,$E218,CONCATENATE(0,$E218)),"02"),SilencerParams!$E$3:$E$98,SilencerParams!S$3:S$98)/(LOG10(2)-LOG10(0.0001))*(LOG10($AL218)-LOG10(0.0001)),(BC218-AU218)/(LOG10(IF(MROUND($AL218,2)&lt;=$AL218,MROUND($AL218,2)+2,MROUND($AL218,2)-2))-LOG10(MROUND($AL218,2)))*(LOG10($AL218)-LOG10(MROUND($AL218,2)))+AU218)</f>
        <v>#DIV/0!</v>
      </c>
      <c r="BL218" s="151" t="e">
        <f>IF($AL218&lt;2,LOOKUP(CONCATENATE($D218,IF($E218&gt;=1000,$E218,CONCATENATE(0,$E218)),"02"),SilencerParams!$E$3:$E$98,SilencerParams!T$3:T$98)/(LOG10(2)-LOG10(0.0001))*(LOG10($AL218)-LOG10(0.0001)),(BD218-AV218)/(LOG10(IF(MROUND($AL218,2)&lt;=$AL218,MROUND($AL218,2)+2,MROUND($AL218,2)-2))-LOG10(MROUND($AL218,2)))*(LOG10($AL218)-LOG10(MROUND($AL218,2)))+AV218)</f>
        <v>#DIV/0!</v>
      </c>
      <c r="BM218" s="151" t="e">
        <f>IF($AL218&lt;2,LOOKUP(CONCATENATE($D218,IF($E218&gt;=1000,$E218,CONCATENATE(0,$E218)),"02"),SilencerParams!$E$3:$E$98,SilencerParams!U$3:U$98)/(LOG10(2)-LOG10(0.0001))*(LOG10($AL218)-LOG10(0.0001)),(BE218-AW218)/(LOG10(IF(MROUND($AL218,2)&lt;=$AL218,MROUND($AL218,2)+2,MROUND($AL218,2)-2))-LOG10(MROUND($AL218,2)))*(LOG10($AL218)-LOG10(MROUND($AL218,2)))+AW218)</f>
        <v>#DIV/0!</v>
      </c>
      <c r="BN218" s="151" t="e">
        <f>IF($AL218&lt;2,LOOKUP(CONCATENATE($D218,IF($E218&gt;=1000,$E218,CONCATENATE(0,$E218)),"02"),SilencerParams!$E$3:$E$98,SilencerParams!V$3:V$98)/(LOG10(2)-LOG10(0.0001))*(LOG10($AL218)-LOG10(0.0001)),(BF218-AX218)/(LOG10(IF(MROUND($AL218,2)&lt;=$AL218,MROUND($AL218,2)+2,MROUND($AL218,2)-2))-LOG10(MROUND($AL218,2)))*(LOG10($AL218)-LOG10(MROUND($AL218,2)))+AX218)</f>
        <v>#DIV/0!</v>
      </c>
      <c r="BO218" s="151" t="e">
        <f>IF($AL218&lt;2,LOOKUP(CONCATENATE($D218,IF($E218&gt;=1000,$E218,CONCATENATE(0,$E218)),"02"),SilencerParams!$E$3:$E$98,SilencerParams!W$3:W$98)/(LOG10(2)-LOG10(0.0001))*(LOG10($AL218)-LOG10(0.0001)),(BG218-AY218)/(LOG10(IF(MROUND($AL218,2)&lt;=$AL218,MROUND($AL218,2)+2,MROUND($AL218,2)-2))-LOG10(MROUND($AL218,2)))*(LOG10($AL218)-LOG10(MROUND($AL218,2)))+AY218)</f>
        <v>#DIV/0!</v>
      </c>
      <c r="BP218" s="151" t="e">
        <f>IF($AL218&lt;2,LOOKUP(CONCATENATE($D218,IF($E218&gt;=1000,$E218,CONCATENATE(0,$E218)),"02"),SilencerParams!$E$3:$E$98,SilencerParams!X$3:X$98)/(LOG10(2)-LOG10(0.0001))*(LOG10($AL218)-LOG10(0.0001)),(BH218-AZ218)/(LOG10(IF(MROUND($AL218,2)&lt;=$AL218,MROUND($AL218,2)+2,MROUND($AL218,2)-2))-LOG10(MROUND($AL218,2)))*(LOG10($AL218)-LOG10(MROUND($AL218,2)))+AZ218)</f>
        <v>#DIV/0!</v>
      </c>
      <c r="BQ218" s="151" t="e">
        <f>IF($AL218&lt;2,LOOKUP(CONCATENATE($D218,IF($E218&gt;=1000,$E218,CONCATENATE(0,$E218)),"02"),SilencerParams!$E$3:$E$98,SilencerParams!Y$3:Y$98)/(LOG10(2)-LOG10(0.0001))*(LOG10($AL218)-LOG10(0.0001)),(BI218-BA218)/(LOG10(IF(MROUND($AL218,2)&lt;=$AL218,MROUND($AL218,2)+2,MROUND($AL218,2)-2))-LOG10(MROUND($AL218,2)))*(LOG10($AL218)-LOG10(MROUND($AL218,2)))+BA218)</f>
        <v>#DIV/0!</v>
      </c>
      <c r="BR218" s="151" t="e">
        <f>IF($AL218&lt;2,LOOKUP(CONCATENATE($D218,IF($E218&gt;=1000,$E218,CONCATENATE(0,$E218)),"02"),SilencerParams!$E$3:$E$98,SilencerParams!Z$3:Z$98)/(LOG10(2)-LOG10(0.0001))*(LOG10($AL218)-LOG10(0.0001)),(BJ218-BB218)/(LOG10(IF(MROUND($AL218,2)&lt;=$AL218,MROUND($AL218,2)+2,MROUND($AL218,2)-2))-LOG10(MROUND($AL218,2)))*(LOG10($AL218)-LOG10(MROUND($AL218,2)))+BB218)</f>
        <v>#DIV/0!</v>
      </c>
      <c r="BS218" s="24" t="e">
        <f t="shared" si="101"/>
        <v>#DIV/0!</v>
      </c>
      <c r="BT218" s="24" t="e">
        <f t="shared" si="102"/>
        <v>#DIV/0!</v>
      </c>
      <c r="BU218" s="24" t="e">
        <f t="shared" si="103"/>
        <v>#DIV/0!</v>
      </c>
      <c r="BV218" s="24" t="e">
        <f t="shared" si="104"/>
        <v>#DIV/0!</v>
      </c>
      <c r="BW218" s="24" t="e">
        <f t="shared" si="105"/>
        <v>#DIV/0!</v>
      </c>
      <c r="BX218" s="24" t="e">
        <f t="shared" si="106"/>
        <v>#DIV/0!</v>
      </c>
      <c r="BY218" s="24" t="e">
        <f t="shared" si="107"/>
        <v>#DIV/0!</v>
      </c>
      <c r="BZ218" s="24" t="e">
        <f t="shared" si="108"/>
        <v>#DIV/0!</v>
      </c>
      <c r="CA218" s="24" t="e">
        <f>10*LOG10(IF(BS218="",0,POWER(10,((BS218+'ModelParams Lw'!$O$4)/10))) +IF(BT218="",0,POWER(10,((BT218+'ModelParams Lw'!$P$4)/10))) +IF(BU218="",0,POWER(10,((BU218+'ModelParams Lw'!$Q$4)/10))) +IF(BV218="",0,POWER(10,((BV218+'ModelParams Lw'!$R$4)/10))) +IF(BW218="",0,POWER(10,((BW218+'ModelParams Lw'!$S$4)/10))) +IF(BX218="",0,POWER(10,((BX218+'ModelParams Lw'!$T$4)/10))) +IF(BY218="",0,POWER(10,((BY218+'ModelParams Lw'!$U$4)/10)))+IF(BZ218="",0,POWER(10,((BZ218+'ModelParams Lw'!$V$4)/10))))</f>
        <v>#DIV/0!</v>
      </c>
      <c r="CB218" s="24" t="e">
        <f t="shared" si="109"/>
        <v>#DIV/0!</v>
      </c>
      <c r="CC218" s="24" t="e">
        <f>(BS218-'ModelParams Lw'!O$10)/'ModelParams Lw'!O$11</f>
        <v>#DIV/0!</v>
      </c>
      <c r="CD218" s="24" t="e">
        <f>(BT218-'ModelParams Lw'!P$10)/'ModelParams Lw'!P$11</f>
        <v>#DIV/0!</v>
      </c>
      <c r="CE218" s="24" t="e">
        <f>(BU218-'ModelParams Lw'!Q$10)/'ModelParams Lw'!Q$11</f>
        <v>#DIV/0!</v>
      </c>
      <c r="CF218" s="24" t="e">
        <f>(BV218-'ModelParams Lw'!R$10)/'ModelParams Lw'!R$11</f>
        <v>#DIV/0!</v>
      </c>
      <c r="CG218" s="24" t="e">
        <f>(BW218-'ModelParams Lw'!S$10)/'ModelParams Lw'!S$11</f>
        <v>#DIV/0!</v>
      </c>
      <c r="CH218" s="24" t="e">
        <f>(BX218-'ModelParams Lw'!T$10)/'ModelParams Lw'!T$11</f>
        <v>#DIV/0!</v>
      </c>
      <c r="CI218" s="24" t="e">
        <f>(BY218-'ModelParams Lw'!U$10)/'ModelParams Lw'!U$11</f>
        <v>#DIV/0!</v>
      </c>
      <c r="CJ218" s="24" t="e">
        <f>(BZ218-'ModelParams Lw'!V$10)/'ModelParams Lw'!V$11</f>
        <v>#DIV/0!</v>
      </c>
      <c r="CK218" s="24">
        <f>IF(Calcul!$E223="SW",'ModelParams Lw'!C$18+'ModelParams Lw'!C$19*LOG(CK$3)+'ModelParams Lw'!C$20*(PI()/4*($D218/1000)^2),IF('ModelParams Lw'!C$21+'ModelParams Lw'!C$22*LOG(CK$3)+'ModelParams Lw'!C$23*(PI()/4*($D218/1000)^2)&lt;'ModelParams Lw'!C$18+'ModelParams Lw'!C$19*LOG(CK$3)+'ModelParams Lw'!C$20*(PI()/4*($D218/1000)^2),'ModelParams Lw'!C$18+'ModelParams Lw'!C$19*LOG(CK$3)+'ModelParams Lw'!C$20*(PI()/4*($D218/1000)^2),'ModelParams Lw'!C$21+'ModelParams Lw'!C$22*LOG(CK$3)+'ModelParams Lw'!C$23*(PI()/4*($D218/1000)^2)))</f>
        <v>31.246735224896717</v>
      </c>
      <c r="CL218" s="24">
        <f>IF(Calcul!$E223="SW",'ModelParams Lw'!D$18+'ModelParams Lw'!D$19*LOG(CL$3)+'ModelParams Lw'!D$20*(PI()/4*($D218/1000)^2),IF('ModelParams Lw'!D$21+'ModelParams Lw'!D$22*LOG(CL$3)+'ModelParams Lw'!D$23*(PI()/4*($D218/1000)^2)&lt;'ModelParams Lw'!D$18+'ModelParams Lw'!D$19*LOG(CL$3)+'ModelParams Lw'!D$20*(PI()/4*($D218/1000)^2),'ModelParams Lw'!D$18+'ModelParams Lw'!D$19*LOG(CL$3)+'ModelParams Lw'!D$20*(PI()/4*($D218/1000)^2),'ModelParams Lw'!D$21+'ModelParams Lw'!D$22*LOG(CL$3)+'ModelParams Lw'!D$23*(PI()/4*($D218/1000)^2)))</f>
        <v>39.203910379364636</v>
      </c>
      <c r="CM218" s="24">
        <f>IF(Calcul!$E223="SW",'ModelParams Lw'!E$18+'ModelParams Lw'!E$19*LOG(CM$3)+'ModelParams Lw'!E$20*(PI()/4*($D218/1000)^2),IF('ModelParams Lw'!E$21+'ModelParams Lw'!E$22*LOG(CM$3)+'ModelParams Lw'!E$23*(PI()/4*($D218/1000)^2)&lt;'ModelParams Lw'!E$18+'ModelParams Lw'!E$19*LOG(CM$3)+'ModelParams Lw'!E$20*(PI()/4*($D218/1000)^2),'ModelParams Lw'!E$18+'ModelParams Lw'!E$19*LOG(CM$3)+'ModelParams Lw'!E$20*(PI()/4*($D218/1000)^2),'ModelParams Lw'!E$21+'ModelParams Lw'!E$22*LOG(CM$3)+'ModelParams Lw'!E$23*(PI()/4*($D218/1000)^2)))</f>
        <v>38.761096154158118</v>
      </c>
      <c r="CN218" s="24">
        <f>IF(Calcul!$E223="SW",'ModelParams Lw'!F$18+'ModelParams Lw'!F$19*LOG(CN$3)+'ModelParams Lw'!F$20*(PI()/4*($D218/1000)^2),IF('ModelParams Lw'!F$21+'ModelParams Lw'!F$22*LOG(CN$3)+'ModelParams Lw'!F$23*(PI()/4*($D218/1000)^2)&lt;'ModelParams Lw'!F$18+'ModelParams Lw'!F$19*LOG(CN$3)+'ModelParams Lw'!F$20*(PI()/4*($D218/1000)^2),'ModelParams Lw'!F$18+'ModelParams Lw'!F$19*LOG(CN$3)+'ModelParams Lw'!F$20*(PI()/4*($D218/1000)^2),'ModelParams Lw'!F$21+'ModelParams Lw'!F$22*LOG(CN$3)+'ModelParams Lw'!F$23*(PI()/4*($D218/1000)^2)))</f>
        <v>42.457901012674256</v>
      </c>
      <c r="CO218" s="24">
        <f>IF(Calcul!$E223="SW",'ModelParams Lw'!G$18+'ModelParams Lw'!G$19*LOG(CO$3)+'ModelParams Lw'!G$20*(PI()/4*($D218/1000)^2),IF('ModelParams Lw'!G$21+'ModelParams Lw'!G$22*LOG(CO$3)+'ModelParams Lw'!G$23*(PI()/4*($D218/1000)^2)&lt;'ModelParams Lw'!G$18+'ModelParams Lw'!G$19*LOG(CO$3)+'ModelParams Lw'!G$20*(PI()/4*($D218/1000)^2),'ModelParams Lw'!G$18+'ModelParams Lw'!G$19*LOG(CO$3)+'ModelParams Lw'!G$20*(PI()/4*($D218/1000)^2),'ModelParams Lw'!G$21+'ModelParams Lw'!G$22*LOG(CO$3)+'ModelParams Lw'!G$23*(PI()/4*($D218/1000)^2)))</f>
        <v>39.983812335865188</v>
      </c>
      <c r="CP218" s="24">
        <f>IF(Calcul!$E223="SW",'ModelParams Lw'!H$18+'ModelParams Lw'!H$19*LOG(CP$3)+'ModelParams Lw'!H$20*(PI()/4*($D218/1000)^2),IF('ModelParams Lw'!H$21+'ModelParams Lw'!H$22*LOG(CP$3)+'ModelParams Lw'!H$23*(PI()/4*($D218/1000)^2)&lt;'ModelParams Lw'!H$18+'ModelParams Lw'!H$19*LOG(CP$3)+'ModelParams Lw'!H$20*(PI()/4*($D218/1000)^2),'ModelParams Lw'!H$18+'ModelParams Lw'!H$19*LOG(CP$3)+'ModelParams Lw'!H$20*(PI()/4*($D218/1000)^2),'ModelParams Lw'!H$21+'ModelParams Lw'!H$22*LOG(CP$3)+'ModelParams Lw'!H$23*(PI()/4*($D218/1000)^2)))</f>
        <v>40.306137042572608</v>
      </c>
      <c r="CQ218" s="24">
        <f>IF(Calcul!$E223="SW",'ModelParams Lw'!I$18+'ModelParams Lw'!I$19*LOG(CQ$3)+'ModelParams Lw'!I$20*(PI()/4*($D218/1000)^2),IF('ModelParams Lw'!I$21+'ModelParams Lw'!I$22*LOG(CQ$3)+'ModelParams Lw'!I$23*(PI()/4*($D218/1000)^2)&lt;'ModelParams Lw'!I$18+'ModelParams Lw'!I$19*LOG(CQ$3)+'ModelParams Lw'!I$20*(PI()/4*($D218/1000)^2),'ModelParams Lw'!I$18+'ModelParams Lw'!I$19*LOG(CQ$3)+'ModelParams Lw'!I$20*(PI()/4*($D218/1000)^2),'ModelParams Lw'!I$21+'ModelParams Lw'!I$22*LOG(CQ$3)+'ModelParams Lw'!I$23*(PI()/4*($D218/1000)^2)))</f>
        <v>35.604370798776131</v>
      </c>
      <c r="CR218" s="24">
        <f>IF(Calcul!$E223="SW",'ModelParams Lw'!J$18+'ModelParams Lw'!J$19*LOG(CR$3)+'ModelParams Lw'!J$20*(PI()/4*($D218/1000)^2),IF('ModelParams Lw'!J$21+'ModelParams Lw'!J$22*LOG(CR$3)+'ModelParams Lw'!J$23*(PI()/4*($D218/1000)^2)&lt;'ModelParams Lw'!J$18+'ModelParams Lw'!J$19*LOG(CR$3)+'ModelParams Lw'!J$20*(PI()/4*($D218/1000)^2),'ModelParams Lw'!J$18+'ModelParams Lw'!J$19*LOG(CR$3)+'ModelParams Lw'!J$20*(PI()/4*($D218/1000)^2),'ModelParams Lw'!J$21+'ModelParams Lw'!J$22*LOG(CR$3)+'ModelParams Lw'!J$23*(PI()/4*($D218/1000)^2)))</f>
        <v>26.405199060578074</v>
      </c>
      <c r="CS218" s="24" t="e">
        <f t="shared" si="86"/>
        <v>#DIV/0!</v>
      </c>
      <c r="CT218" s="24" t="e">
        <f t="shared" si="87"/>
        <v>#DIV/0!</v>
      </c>
      <c r="CU218" s="24" t="e">
        <f t="shared" si="88"/>
        <v>#DIV/0!</v>
      </c>
      <c r="CV218" s="24" t="e">
        <f t="shared" si="89"/>
        <v>#DIV/0!</v>
      </c>
      <c r="CW218" s="24" t="e">
        <f t="shared" si="90"/>
        <v>#DIV/0!</v>
      </c>
      <c r="CX218" s="24" t="e">
        <f t="shared" si="91"/>
        <v>#DIV/0!</v>
      </c>
      <c r="CY218" s="24" t="e">
        <f t="shared" si="92"/>
        <v>#DIV/0!</v>
      </c>
      <c r="CZ218" s="24" t="e">
        <f t="shared" si="93"/>
        <v>#DIV/0!</v>
      </c>
      <c r="DA218" s="24" t="e">
        <f>10*LOG10(IF(CS218="",0,POWER(10,((CS218+'ModelParams Lw'!$O$4)/10))) +IF(CT218="",0,POWER(10,((CT218+'ModelParams Lw'!$P$4)/10))) +IF(CU218="",0,POWER(10,((CU218+'ModelParams Lw'!$Q$4)/10))) +IF(CV218="",0,POWER(10,((CV218+'ModelParams Lw'!$R$4)/10))) +IF(CW218="",0,POWER(10,((CW218+'ModelParams Lw'!$S$4)/10))) +IF(CX218="",0,POWER(10,((CX218+'ModelParams Lw'!$T$4)/10))) +IF(CY218="",0,POWER(10,((CY218+'ModelParams Lw'!$U$4)/10)))+IF(CZ218="",0,POWER(10,((CZ218+'ModelParams Lw'!$V$4)/10))))</f>
        <v>#DIV/0!</v>
      </c>
      <c r="DB218" s="24" t="e">
        <f t="shared" si="110"/>
        <v>#DIV/0!</v>
      </c>
      <c r="DC218" s="24" t="e">
        <f>(CS218-'ModelParams Lw'!$O$10)/'ModelParams Lw'!$O$11</f>
        <v>#DIV/0!</v>
      </c>
      <c r="DD218" s="24" t="e">
        <f>(CT218-'ModelParams Lw'!$P$10)/'ModelParams Lw'!$P$11</f>
        <v>#DIV/0!</v>
      </c>
      <c r="DE218" s="24" t="e">
        <f>(CU218-'ModelParams Lw'!$Q$10)/'ModelParams Lw'!$Q$11</f>
        <v>#DIV/0!</v>
      </c>
      <c r="DF218" s="24" t="e">
        <f>(CV218-'ModelParams Lw'!$R$10)/'ModelParams Lw'!$R$11</f>
        <v>#DIV/0!</v>
      </c>
      <c r="DG218" s="24" t="e">
        <f>(CW218-'ModelParams Lw'!$S$10)/'ModelParams Lw'!$S$11</f>
        <v>#DIV/0!</v>
      </c>
      <c r="DH218" s="24" t="e">
        <f>(CX218-'ModelParams Lw'!$T$10)/'ModelParams Lw'!$T$11</f>
        <v>#DIV/0!</v>
      </c>
      <c r="DI218" s="24" t="e">
        <f>(CY218-'ModelParams Lw'!$U$10)/'ModelParams Lw'!$U$11</f>
        <v>#DIV/0!</v>
      </c>
      <c r="DJ218" s="24" t="e">
        <f>(CZ218-'ModelParams Lw'!$V$10)/'ModelParams Lw'!$V$11</f>
        <v>#DIV/0!</v>
      </c>
    </row>
    <row r="219" spans="1:114">
      <c r="A219" s="12">
        <f>Calcul!B221</f>
        <v>0</v>
      </c>
      <c r="B219" s="12">
        <f t="shared" si="94"/>
        <v>0</v>
      </c>
      <c r="C219" s="12">
        <f>Calcul!C221</f>
        <v>0</v>
      </c>
      <c r="D219" s="12">
        <f>Calcul!D224</f>
        <v>0</v>
      </c>
      <c r="E219" s="12">
        <f t="shared" si="95"/>
        <v>400</v>
      </c>
      <c r="F219" s="12">
        <f t="shared" si="96"/>
        <v>900</v>
      </c>
      <c r="G219" s="12" t="e">
        <f t="shared" si="97"/>
        <v>#DIV/0!</v>
      </c>
      <c r="H219" s="24" t="e">
        <f t="shared" si="98"/>
        <v>#DIV/0!</v>
      </c>
      <c r="I219" s="24">
        <f>'ModelParams Lw'!$B$6*EXP('ModelParams Lw'!$C$6*D219)</f>
        <v>-0.98585217513044054</v>
      </c>
      <c r="J219" s="24">
        <f>'ModelParams Lw'!$B$7*D219^2+'ModelParams Lw'!$C$7*D219+'ModelParams Lw'!$D$7</f>
        <v>-7.1</v>
      </c>
      <c r="K219" s="24">
        <f>'ModelParams Lw'!$B$8*D219^2+'ModelParams Lw'!$C$8*D219+'ModelParams Lw'!$D$8</f>
        <v>46.485999999999997</v>
      </c>
      <c r="L219" s="21" t="e">
        <f t="shared" si="111"/>
        <v>#DIV/0!</v>
      </c>
      <c r="M219" s="21" t="e">
        <f t="shared" si="85"/>
        <v>#DIV/0!</v>
      </c>
      <c r="N219" s="21" t="e">
        <f t="shared" si="85"/>
        <v>#DIV/0!</v>
      </c>
      <c r="O219" s="21" t="e">
        <f t="shared" si="85"/>
        <v>#DIV/0!</v>
      </c>
      <c r="P219" s="21" t="e">
        <f t="shared" si="85"/>
        <v>#DIV/0!</v>
      </c>
      <c r="Q219" s="21" t="e">
        <f t="shared" si="85"/>
        <v>#DIV/0!</v>
      </c>
      <c r="R219" s="21" t="e">
        <f t="shared" si="85"/>
        <v>#DIV/0!</v>
      </c>
      <c r="S219" s="21" t="e">
        <f t="shared" si="85"/>
        <v>#DIV/0!</v>
      </c>
      <c r="T219" s="24" t="e">
        <f>'ModelParams Lw'!$B$3+'ModelParams Lw'!$B$4*LOG10($B219/3600/(PI()/4*($D219/1000)^2))+'ModelParams Lw'!$B$5*LOG10(2*$H219/(1.2*($B219/3600/(PI()/4*($D219/1000)^2))^2))+10*LOG10($D219/1000)+L219</f>
        <v>#DIV/0!</v>
      </c>
      <c r="U219" s="24" t="e">
        <f>'ModelParams Lw'!$B$3+'ModelParams Lw'!$B$4*LOG10($B219/3600/(PI()/4*($D219/1000)^2))+'ModelParams Lw'!$B$5*LOG10(2*$H219/(1.2*($B219/3600/(PI()/4*($D219/1000)^2))^2))+10*LOG10($D219/1000)+M219</f>
        <v>#DIV/0!</v>
      </c>
      <c r="V219" s="24" t="e">
        <f>'ModelParams Lw'!$B$3+'ModelParams Lw'!$B$4*LOG10($B219/3600/(PI()/4*($D219/1000)^2))+'ModelParams Lw'!$B$5*LOG10(2*$H219/(1.2*($B219/3600/(PI()/4*($D219/1000)^2))^2))+10*LOG10($D219/1000)+N219</f>
        <v>#DIV/0!</v>
      </c>
      <c r="W219" s="24" t="e">
        <f>'ModelParams Lw'!$B$3+'ModelParams Lw'!$B$4*LOG10($B219/3600/(PI()/4*($D219/1000)^2))+'ModelParams Lw'!$B$5*LOG10(2*$H219/(1.2*($B219/3600/(PI()/4*($D219/1000)^2))^2))+10*LOG10($D219/1000)+O219</f>
        <v>#DIV/0!</v>
      </c>
      <c r="X219" s="24" t="e">
        <f>'ModelParams Lw'!$B$3+'ModelParams Lw'!$B$4*LOG10($B219/3600/(PI()/4*($D219/1000)^2))+'ModelParams Lw'!$B$5*LOG10(2*$H219/(1.2*($B219/3600/(PI()/4*($D219/1000)^2))^2))+10*LOG10($D219/1000)+P219</f>
        <v>#DIV/0!</v>
      </c>
      <c r="Y219" s="24" t="e">
        <f>'ModelParams Lw'!$B$3+'ModelParams Lw'!$B$4*LOG10($B219/3600/(PI()/4*($D219/1000)^2))+'ModelParams Lw'!$B$5*LOG10(2*$H219/(1.2*($B219/3600/(PI()/4*($D219/1000)^2))^2))+10*LOG10($D219/1000)+Q219</f>
        <v>#DIV/0!</v>
      </c>
      <c r="Z219" s="24" t="e">
        <f>'ModelParams Lw'!$B$3+'ModelParams Lw'!$B$4*LOG10($B219/3600/(PI()/4*($D219/1000)^2))+'ModelParams Lw'!$B$5*LOG10(2*$H219/(1.2*($B219/3600/(PI()/4*($D219/1000)^2))^2))+10*LOG10($D219/1000)+R219</f>
        <v>#DIV/0!</v>
      </c>
      <c r="AA219" s="24" t="e">
        <f>'ModelParams Lw'!$B$3+'ModelParams Lw'!$B$4*LOG10($B219/3600/(PI()/4*($D219/1000)^2))+'ModelParams Lw'!$B$5*LOG10(2*$H219/(1.2*($B219/3600/(PI()/4*($D219/1000)^2))^2))+10*LOG10($D219/1000)+S219</f>
        <v>#DIV/0!</v>
      </c>
      <c r="AB219" s="24" t="e">
        <f>10*LOG10(IF(T219="",0,POWER(10,((T219+'ModelParams Lw'!$O$4)/10))) +IF(U219="",0,POWER(10,((U219+'ModelParams Lw'!$P$4)/10))) +IF(V219="",0,POWER(10,((V219+'ModelParams Lw'!$Q$4)/10))) +IF(W219="",0,POWER(10,((W219+'ModelParams Lw'!$R$4)/10))) +IF(X219="",0,POWER(10,((X219+'ModelParams Lw'!$S$4)/10))) +IF(Y219="",0,POWER(10,((Y219+'ModelParams Lw'!$T$4)/10))) +IF(Z219="",0,POWER(10,((Z219+'ModelParams Lw'!$U$4)/10)))+IF(AA219="",0,POWER(10,((AA219+'ModelParams Lw'!$V$4)/10))))</f>
        <v>#DIV/0!</v>
      </c>
      <c r="AC219" s="24" t="e">
        <f t="shared" si="99"/>
        <v>#DIV/0!</v>
      </c>
      <c r="AD219" s="24" t="e">
        <f>(T219-'ModelParams Lw'!O$10)/'ModelParams Lw'!O$11</f>
        <v>#DIV/0!</v>
      </c>
      <c r="AE219" s="24" t="e">
        <f>(U219-'ModelParams Lw'!P$10)/'ModelParams Lw'!P$11</f>
        <v>#DIV/0!</v>
      </c>
      <c r="AF219" s="24" t="e">
        <f>(V219-'ModelParams Lw'!Q$10)/'ModelParams Lw'!Q$11</f>
        <v>#DIV/0!</v>
      </c>
      <c r="AG219" s="24" t="e">
        <f>(W219-'ModelParams Lw'!R$10)/'ModelParams Lw'!R$11</f>
        <v>#DIV/0!</v>
      </c>
      <c r="AH219" s="24" t="e">
        <f>(X219-'ModelParams Lw'!S$10)/'ModelParams Lw'!S$11</f>
        <v>#DIV/0!</v>
      </c>
      <c r="AI219" s="24" t="e">
        <f>(Y219-'ModelParams Lw'!T$10)/'ModelParams Lw'!T$11</f>
        <v>#DIV/0!</v>
      </c>
      <c r="AJ219" s="24" t="e">
        <f>(Z219-'ModelParams Lw'!U$10)/'ModelParams Lw'!U$11</f>
        <v>#DIV/0!</v>
      </c>
      <c r="AK219" s="24" t="e">
        <f>(AA219-'ModelParams Lw'!V$10)/'ModelParams Lw'!V$11</f>
        <v>#DIV/0!</v>
      </c>
      <c r="AL219" s="24" t="e">
        <f t="shared" si="100"/>
        <v>#DIV/0!</v>
      </c>
      <c r="AM219" s="24" t="e">
        <f>LOOKUP($G219,SilencerParams!$E$3:$E$98,SilencerParams!K$3:K$98)</f>
        <v>#DIV/0!</v>
      </c>
      <c r="AN219" s="24" t="e">
        <f>LOOKUP($G219,SilencerParams!$E$3:$E$98,SilencerParams!L$3:L$98)</f>
        <v>#DIV/0!</v>
      </c>
      <c r="AO219" s="24" t="e">
        <f>LOOKUP($G219,SilencerParams!$E$3:$E$98,SilencerParams!M$3:M$98)</f>
        <v>#DIV/0!</v>
      </c>
      <c r="AP219" s="24" t="e">
        <f>LOOKUP($G219,SilencerParams!$E$3:$E$98,SilencerParams!N$3:N$98)</f>
        <v>#DIV/0!</v>
      </c>
      <c r="AQ219" s="24" t="e">
        <f>LOOKUP($G219,SilencerParams!$E$3:$E$98,SilencerParams!O$3:O$98)</f>
        <v>#DIV/0!</v>
      </c>
      <c r="AR219" s="24" t="e">
        <f>LOOKUP($G219,SilencerParams!$E$3:$E$98,SilencerParams!P$3:P$98)</f>
        <v>#DIV/0!</v>
      </c>
      <c r="AS219" s="24" t="e">
        <f>LOOKUP($G219,SilencerParams!$E$3:$E$98,SilencerParams!Q$3:Q$98)</f>
        <v>#DIV/0!</v>
      </c>
      <c r="AT219" s="24" t="e">
        <f>LOOKUP($G219,SilencerParams!$E$3:$E$98,SilencerParams!R$3:R$98)</f>
        <v>#DIV/0!</v>
      </c>
      <c r="AU219" s="151" t="e">
        <f>LOOKUP($G219,SilencerParams!$E$3:$E$98,SilencerParams!S$3:S$98)</f>
        <v>#DIV/0!</v>
      </c>
      <c r="AV219" s="151" t="e">
        <f>LOOKUP($G219,SilencerParams!$E$3:$E$98,SilencerParams!T$3:T$98)</f>
        <v>#DIV/0!</v>
      </c>
      <c r="AW219" s="151" t="e">
        <f>LOOKUP($G219,SilencerParams!$E$3:$E$98,SilencerParams!U$3:U$98)</f>
        <v>#DIV/0!</v>
      </c>
      <c r="AX219" s="151" t="e">
        <f>LOOKUP($G219,SilencerParams!$E$3:$E$98,SilencerParams!V$3:V$98)</f>
        <v>#DIV/0!</v>
      </c>
      <c r="AY219" s="151" t="e">
        <f>LOOKUP($G219,SilencerParams!$E$3:$E$98,SilencerParams!W$3:W$98)</f>
        <v>#DIV/0!</v>
      </c>
      <c r="AZ219" s="151" t="e">
        <f>LOOKUP($G219,SilencerParams!$E$3:$E$98,SilencerParams!X$3:X$98)</f>
        <v>#DIV/0!</v>
      </c>
      <c r="BA219" s="151" t="e">
        <f>LOOKUP($G219,SilencerParams!$E$3:$E$98,SilencerParams!Y$3:Y$98)</f>
        <v>#DIV/0!</v>
      </c>
      <c r="BB219" s="151" t="e">
        <f>LOOKUP($G219,SilencerParams!$E$3:$E$98,SilencerParams!Z$3:Z$98)</f>
        <v>#DIV/0!</v>
      </c>
      <c r="BC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S$3:S$98)</f>
        <v>#DIV/0!</v>
      </c>
      <c r="BD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T$3:T$98)</f>
        <v>#DIV/0!</v>
      </c>
      <c r="BE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U$3:U$98)</f>
        <v>#DIV/0!</v>
      </c>
      <c r="BF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V$3:V$98)</f>
        <v>#DIV/0!</v>
      </c>
      <c r="BG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W$3:W$98)</f>
        <v>#DIV/0!</v>
      </c>
      <c r="BH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X$3:X$98)</f>
        <v>#DIV/0!</v>
      </c>
      <c r="BI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Y$3:Y$98)</f>
        <v>#DIV/0!</v>
      </c>
      <c r="BJ219" s="151" t="e">
        <f>LOOKUP(IF(MROUND($AL219,2)&lt;=$AL219,CONCATENATE($D219,IF($F219&gt;=1000,$F219,CONCATENATE(0,$F219)),CONCATENATE(0,MROUND($AL219,2)+2)),CONCATENATE($D219,IF($F219&gt;=1000,$F219,CONCATENATE(0,$F219)),CONCATENATE(0,MROUND($AL219,2)-2))),SilencerParams!$E$3:$E$98,SilencerParams!Z$3:Z$98)</f>
        <v>#DIV/0!</v>
      </c>
      <c r="BK219" s="151" t="e">
        <f>IF($AL219&lt;2,LOOKUP(CONCATENATE($D219,IF($E219&gt;=1000,$E219,CONCATENATE(0,$E219)),"02"),SilencerParams!$E$3:$E$98,SilencerParams!S$3:S$98)/(LOG10(2)-LOG10(0.0001))*(LOG10($AL219)-LOG10(0.0001)),(BC219-AU219)/(LOG10(IF(MROUND($AL219,2)&lt;=$AL219,MROUND($AL219,2)+2,MROUND($AL219,2)-2))-LOG10(MROUND($AL219,2)))*(LOG10($AL219)-LOG10(MROUND($AL219,2)))+AU219)</f>
        <v>#DIV/0!</v>
      </c>
      <c r="BL219" s="151" t="e">
        <f>IF($AL219&lt;2,LOOKUP(CONCATENATE($D219,IF($E219&gt;=1000,$E219,CONCATENATE(0,$E219)),"02"),SilencerParams!$E$3:$E$98,SilencerParams!T$3:T$98)/(LOG10(2)-LOG10(0.0001))*(LOG10($AL219)-LOG10(0.0001)),(BD219-AV219)/(LOG10(IF(MROUND($AL219,2)&lt;=$AL219,MROUND($AL219,2)+2,MROUND($AL219,2)-2))-LOG10(MROUND($AL219,2)))*(LOG10($AL219)-LOG10(MROUND($AL219,2)))+AV219)</f>
        <v>#DIV/0!</v>
      </c>
      <c r="BM219" s="151" t="e">
        <f>IF($AL219&lt;2,LOOKUP(CONCATENATE($D219,IF($E219&gt;=1000,$E219,CONCATENATE(0,$E219)),"02"),SilencerParams!$E$3:$E$98,SilencerParams!U$3:U$98)/(LOG10(2)-LOG10(0.0001))*(LOG10($AL219)-LOG10(0.0001)),(BE219-AW219)/(LOG10(IF(MROUND($AL219,2)&lt;=$AL219,MROUND($AL219,2)+2,MROUND($AL219,2)-2))-LOG10(MROUND($AL219,2)))*(LOG10($AL219)-LOG10(MROUND($AL219,2)))+AW219)</f>
        <v>#DIV/0!</v>
      </c>
      <c r="BN219" s="151" t="e">
        <f>IF($AL219&lt;2,LOOKUP(CONCATENATE($D219,IF($E219&gt;=1000,$E219,CONCATENATE(0,$E219)),"02"),SilencerParams!$E$3:$E$98,SilencerParams!V$3:V$98)/(LOG10(2)-LOG10(0.0001))*(LOG10($AL219)-LOG10(0.0001)),(BF219-AX219)/(LOG10(IF(MROUND($AL219,2)&lt;=$AL219,MROUND($AL219,2)+2,MROUND($AL219,2)-2))-LOG10(MROUND($AL219,2)))*(LOG10($AL219)-LOG10(MROUND($AL219,2)))+AX219)</f>
        <v>#DIV/0!</v>
      </c>
      <c r="BO219" s="151" t="e">
        <f>IF($AL219&lt;2,LOOKUP(CONCATENATE($D219,IF($E219&gt;=1000,$E219,CONCATENATE(0,$E219)),"02"),SilencerParams!$E$3:$E$98,SilencerParams!W$3:W$98)/(LOG10(2)-LOG10(0.0001))*(LOG10($AL219)-LOG10(0.0001)),(BG219-AY219)/(LOG10(IF(MROUND($AL219,2)&lt;=$AL219,MROUND($AL219,2)+2,MROUND($AL219,2)-2))-LOG10(MROUND($AL219,2)))*(LOG10($AL219)-LOG10(MROUND($AL219,2)))+AY219)</f>
        <v>#DIV/0!</v>
      </c>
      <c r="BP219" s="151" t="e">
        <f>IF($AL219&lt;2,LOOKUP(CONCATENATE($D219,IF($E219&gt;=1000,$E219,CONCATENATE(0,$E219)),"02"),SilencerParams!$E$3:$E$98,SilencerParams!X$3:X$98)/(LOG10(2)-LOG10(0.0001))*(LOG10($AL219)-LOG10(0.0001)),(BH219-AZ219)/(LOG10(IF(MROUND($AL219,2)&lt;=$AL219,MROUND($AL219,2)+2,MROUND($AL219,2)-2))-LOG10(MROUND($AL219,2)))*(LOG10($AL219)-LOG10(MROUND($AL219,2)))+AZ219)</f>
        <v>#DIV/0!</v>
      </c>
      <c r="BQ219" s="151" t="e">
        <f>IF($AL219&lt;2,LOOKUP(CONCATENATE($D219,IF($E219&gt;=1000,$E219,CONCATENATE(0,$E219)),"02"),SilencerParams!$E$3:$E$98,SilencerParams!Y$3:Y$98)/(LOG10(2)-LOG10(0.0001))*(LOG10($AL219)-LOG10(0.0001)),(BI219-BA219)/(LOG10(IF(MROUND($AL219,2)&lt;=$AL219,MROUND($AL219,2)+2,MROUND($AL219,2)-2))-LOG10(MROUND($AL219,2)))*(LOG10($AL219)-LOG10(MROUND($AL219,2)))+BA219)</f>
        <v>#DIV/0!</v>
      </c>
      <c r="BR219" s="151" t="e">
        <f>IF($AL219&lt;2,LOOKUP(CONCATENATE($D219,IF($E219&gt;=1000,$E219,CONCATENATE(0,$E219)),"02"),SilencerParams!$E$3:$E$98,SilencerParams!Z$3:Z$98)/(LOG10(2)-LOG10(0.0001))*(LOG10($AL219)-LOG10(0.0001)),(BJ219-BB219)/(LOG10(IF(MROUND($AL219,2)&lt;=$AL219,MROUND($AL219,2)+2,MROUND($AL219,2)-2))-LOG10(MROUND($AL219,2)))*(LOG10($AL219)-LOG10(MROUND($AL219,2)))+BB219)</f>
        <v>#DIV/0!</v>
      </c>
      <c r="BS219" s="24" t="e">
        <f t="shared" si="101"/>
        <v>#DIV/0!</v>
      </c>
      <c r="BT219" s="24" t="e">
        <f t="shared" si="102"/>
        <v>#DIV/0!</v>
      </c>
      <c r="BU219" s="24" t="e">
        <f t="shared" si="103"/>
        <v>#DIV/0!</v>
      </c>
      <c r="BV219" s="24" t="e">
        <f t="shared" si="104"/>
        <v>#DIV/0!</v>
      </c>
      <c r="BW219" s="24" t="e">
        <f t="shared" si="105"/>
        <v>#DIV/0!</v>
      </c>
      <c r="BX219" s="24" t="e">
        <f t="shared" si="106"/>
        <v>#DIV/0!</v>
      </c>
      <c r="BY219" s="24" t="e">
        <f t="shared" si="107"/>
        <v>#DIV/0!</v>
      </c>
      <c r="BZ219" s="24" t="e">
        <f t="shared" si="108"/>
        <v>#DIV/0!</v>
      </c>
      <c r="CA219" s="24" t="e">
        <f>10*LOG10(IF(BS219="",0,POWER(10,((BS219+'ModelParams Lw'!$O$4)/10))) +IF(BT219="",0,POWER(10,((BT219+'ModelParams Lw'!$P$4)/10))) +IF(BU219="",0,POWER(10,((BU219+'ModelParams Lw'!$Q$4)/10))) +IF(BV219="",0,POWER(10,((BV219+'ModelParams Lw'!$R$4)/10))) +IF(BW219="",0,POWER(10,((BW219+'ModelParams Lw'!$S$4)/10))) +IF(BX219="",0,POWER(10,((BX219+'ModelParams Lw'!$T$4)/10))) +IF(BY219="",0,POWER(10,((BY219+'ModelParams Lw'!$U$4)/10)))+IF(BZ219="",0,POWER(10,((BZ219+'ModelParams Lw'!$V$4)/10))))</f>
        <v>#DIV/0!</v>
      </c>
      <c r="CB219" s="24" t="e">
        <f t="shared" si="109"/>
        <v>#DIV/0!</v>
      </c>
      <c r="CC219" s="24" t="e">
        <f>(BS219-'ModelParams Lw'!O$10)/'ModelParams Lw'!O$11</f>
        <v>#DIV/0!</v>
      </c>
      <c r="CD219" s="24" t="e">
        <f>(BT219-'ModelParams Lw'!P$10)/'ModelParams Lw'!P$11</f>
        <v>#DIV/0!</v>
      </c>
      <c r="CE219" s="24" t="e">
        <f>(BU219-'ModelParams Lw'!Q$10)/'ModelParams Lw'!Q$11</f>
        <v>#DIV/0!</v>
      </c>
      <c r="CF219" s="24" t="e">
        <f>(BV219-'ModelParams Lw'!R$10)/'ModelParams Lw'!R$11</f>
        <v>#DIV/0!</v>
      </c>
      <c r="CG219" s="24" t="e">
        <f>(BW219-'ModelParams Lw'!S$10)/'ModelParams Lw'!S$11</f>
        <v>#DIV/0!</v>
      </c>
      <c r="CH219" s="24" t="e">
        <f>(BX219-'ModelParams Lw'!T$10)/'ModelParams Lw'!T$11</f>
        <v>#DIV/0!</v>
      </c>
      <c r="CI219" s="24" t="e">
        <f>(BY219-'ModelParams Lw'!U$10)/'ModelParams Lw'!U$11</f>
        <v>#DIV/0!</v>
      </c>
      <c r="CJ219" s="24" t="e">
        <f>(BZ219-'ModelParams Lw'!V$10)/'ModelParams Lw'!V$11</f>
        <v>#DIV/0!</v>
      </c>
      <c r="CK219" s="24">
        <f>IF(Calcul!$E224="SW",'ModelParams Lw'!C$18+'ModelParams Lw'!C$19*LOG(CK$3)+'ModelParams Lw'!C$20*(PI()/4*($D219/1000)^2),IF('ModelParams Lw'!C$21+'ModelParams Lw'!C$22*LOG(CK$3)+'ModelParams Lw'!C$23*(PI()/4*($D219/1000)^2)&lt;'ModelParams Lw'!C$18+'ModelParams Lw'!C$19*LOG(CK$3)+'ModelParams Lw'!C$20*(PI()/4*($D219/1000)^2),'ModelParams Lw'!C$18+'ModelParams Lw'!C$19*LOG(CK$3)+'ModelParams Lw'!C$20*(PI()/4*($D219/1000)^2),'ModelParams Lw'!C$21+'ModelParams Lw'!C$22*LOG(CK$3)+'ModelParams Lw'!C$23*(PI()/4*($D219/1000)^2)))</f>
        <v>31.246735224896717</v>
      </c>
      <c r="CL219" s="24">
        <f>IF(Calcul!$E224="SW",'ModelParams Lw'!D$18+'ModelParams Lw'!D$19*LOG(CL$3)+'ModelParams Lw'!D$20*(PI()/4*($D219/1000)^2),IF('ModelParams Lw'!D$21+'ModelParams Lw'!D$22*LOG(CL$3)+'ModelParams Lw'!D$23*(PI()/4*($D219/1000)^2)&lt;'ModelParams Lw'!D$18+'ModelParams Lw'!D$19*LOG(CL$3)+'ModelParams Lw'!D$20*(PI()/4*($D219/1000)^2),'ModelParams Lw'!D$18+'ModelParams Lw'!D$19*LOG(CL$3)+'ModelParams Lw'!D$20*(PI()/4*($D219/1000)^2),'ModelParams Lw'!D$21+'ModelParams Lw'!D$22*LOG(CL$3)+'ModelParams Lw'!D$23*(PI()/4*($D219/1000)^2)))</f>
        <v>39.203910379364636</v>
      </c>
      <c r="CM219" s="24">
        <f>IF(Calcul!$E224="SW",'ModelParams Lw'!E$18+'ModelParams Lw'!E$19*LOG(CM$3)+'ModelParams Lw'!E$20*(PI()/4*($D219/1000)^2),IF('ModelParams Lw'!E$21+'ModelParams Lw'!E$22*LOG(CM$3)+'ModelParams Lw'!E$23*(PI()/4*($D219/1000)^2)&lt;'ModelParams Lw'!E$18+'ModelParams Lw'!E$19*LOG(CM$3)+'ModelParams Lw'!E$20*(PI()/4*($D219/1000)^2),'ModelParams Lw'!E$18+'ModelParams Lw'!E$19*LOG(CM$3)+'ModelParams Lw'!E$20*(PI()/4*($D219/1000)^2),'ModelParams Lw'!E$21+'ModelParams Lw'!E$22*LOG(CM$3)+'ModelParams Lw'!E$23*(PI()/4*($D219/1000)^2)))</f>
        <v>38.761096154158118</v>
      </c>
      <c r="CN219" s="24">
        <f>IF(Calcul!$E224="SW",'ModelParams Lw'!F$18+'ModelParams Lw'!F$19*LOG(CN$3)+'ModelParams Lw'!F$20*(PI()/4*($D219/1000)^2),IF('ModelParams Lw'!F$21+'ModelParams Lw'!F$22*LOG(CN$3)+'ModelParams Lw'!F$23*(PI()/4*($D219/1000)^2)&lt;'ModelParams Lw'!F$18+'ModelParams Lw'!F$19*LOG(CN$3)+'ModelParams Lw'!F$20*(PI()/4*($D219/1000)^2),'ModelParams Lw'!F$18+'ModelParams Lw'!F$19*LOG(CN$3)+'ModelParams Lw'!F$20*(PI()/4*($D219/1000)^2),'ModelParams Lw'!F$21+'ModelParams Lw'!F$22*LOG(CN$3)+'ModelParams Lw'!F$23*(PI()/4*($D219/1000)^2)))</f>
        <v>42.457901012674256</v>
      </c>
      <c r="CO219" s="24">
        <f>IF(Calcul!$E224="SW",'ModelParams Lw'!G$18+'ModelParams Lw'!G$19*LOG(CO$3)+'ModelParams Lw'!G$20*(PI()/4*($D219/1000)^2),IF('ModelParams Lw'!G$21+'ModelParams Lw'!G$22*LOG(CO$3)+'ModelParams Lw'!G$23*(PI()/4*($D219/1000)^2)&lt;'ModelParams Lw'!G$18+'ModelParams Lw'!G$19*LOG(CO$3)+'ModelParams Lw'!G$20*(PI()/4*($D219/1000)^2),'ModelParams Lw'!G$18+'ModelParams Lw'!G$19*LOG(CO$3)+'ModelParams Lw'!G$20*(PI()/4*($D219/1000)^2),'ModelParams Lw'!G$21+'ModelParams Lw'!G$22*LOG(CO$3)+'ModelParams Lw'!G$23*(PI()/4*($D219/1000)^2)))</f>
        <v>39.983812335865188</v>
      </c>
      <c r="CP219" s="24">
        <f>IF(Calcul!$E224="SW",'ModelParams Lw'!H$18+'ModelParams Lw'!H$19*LOG(CP$3)+'ModelParams Lw'!H$20*(PI()/4*($D219/1000)^2),IF('ModelParams Lw'!H$21+'ModelParams Lw'!H$22*LOG(CP$3)+'ModelParams Lw'!H$23*(PI()/4*($D219/1000)^2)&lt;'ModelParams Lw'!H$18+'ModelParams Lw'!H$19*LOG(CP$3)+'ModelParams Lw'!H$20*(PI()/4*($D219/1000)^2),'ModelParams Lw'!H$18+'ModelParams Lw'!H$19*LOG(CP$3)+'ModelParams Lw'!H$20*(PI()/4*($D219/1000)^2),'ModelParams Lw'!H$21+'ModelParams Lw'!H$22*LOG(CP$3)+'ModelParams Lw'!H$23*(PI()/4*($D219/1000)^2)))</f>
        <v>40.306137042572608</v>
      </c>
      <c r="CQ219" s="24">
        <f>IF(Calcul!$E224="SW",'ModelParams Lw'!I$18+'ModelParams Lw'!I$19*LOG(CQ$3)+'ModelParams Lw'!I$20*(PI()/4*($D219/1000)^2),IF('ModelParams Lw'!I$21+'ModelParams Lw'!I$22*LOG(CQ$3)+'ModelParams Lw'!I$23*(PI()/4*($D219/1000)^2)&lt;'ModelParams Lw'!I$18+'ModelParams Lw'!I$19*LOG(CQ$3)+'ModelParams Lw'!I$20*(PI()/4*($D219/1000)^2),'ModelParams Lw'!I$18+'ModelParams Lw'!I$19*LOG(CQ$3)+'ModelParams Lw'!I$20*(PI()/4*($D219/1000)^2),'ModelParams Lw'!I$21+'ModelParams Lw'!I$22*LOG(CQ$3)+'ModelParams Lw'!I$23*(PI()/4*($D219/1000)^2)))</f>
        <v>35.604370798776131</v>
      </c>
      <c r="CR219" s="24">
        <f>IF(Calcul!$E224="SW",'ModelParams Lw'!J$18+'ModelParams Lw'!J$19*LOG(CR$3)+'ModelParams Lw'!J$20*(PI()/4*($D219/1000)^2),IF('ModelParams Lw'!J$21+'ModelParams Lw'!J$22*LOG(CR$3)+'ModelParams Lw'!J$23*(PI()/4*($D219/1000)^2)&lt;'ModelParams Lw'!J$18+'ModelParams Lw'!J$19*LOG(CR$3)+'ModelParams Lw'!J$20*(PI()/4*($D219/1000)^2),'ModelParams Lw'!J$18+'ModelParams Lw'!J$19*LOG(CR$3)+'ModelParams Lw'!J$20*(PI()/4*($D219/1000)^2),'ModelParams Lw'!J$21+'ModelParams Lw'!J$22*LOG(CR$3)+'ModelParams Lw'!J$23*(PI()/4*($D219/1000)^2)))</f>
        <v>26.405199060578074</v>
      </c>
      <c r="CS219" s="24" t="e">
        <f t="shared" si="86"/>
        <v>#DIV/0!</v>
      </c>
      <c r="CT219" s="24" t="e">
        <f t="shared" si="87"/>
        <v>#DIV/0!</v>
      </c>
      <c r="CU219" s="24" t="e">
        <f t="shared" si="88"/>
        <v>#DIV/0!</v>
      </c>
      <c r="CV219" s="24" t="e">
        <f t="shared" si="89"/>
        <v>#DIV/0!</v>
      </c>
      <c r="CW219" s="24" t="e">
        <f t="shared" si="90"/>
        <v>#DIV/0!</v>
      </c>
      <c r="CX219" s="24" t="e">
        <f t="shared" si="91"/>
        <v>#DIV/0!</v>
      </c>
      <c r="CY219" s="24" t="e">
        <f t="shared" si="92"/>
        <v>#DIV/0!</v>
      </c>
      <c r="CZ219" s="24" t="e">
        <f t="shared" si="93"/>
        <v>#DIV/0!</v>
      </c>
      <c r="DA219" s="24" t="e">
        <f>10*LOG10(IF(CS219="",0,POWER(10,((CS219+'ModelParams Lw'!$O$4)/10))) +IF(CT219="",0,POWER(10,((CT219+'ModelParams Lw'!$P$4)/10))) +IF(CU219="",0,POWER(10,((CU219+'ModelParams Lw'!$Q$4)/10))) +IF(CV219="",0,POWER(10,((CV219+'ModelParams Lw'!$R$4)/10))) +IF(CW219="",0,POWER(10,((CW219+'ModelParams Lw'!$S$4)/10))) +IF(CX219="",0,POWER(10,((CX219+'ModelParams Lw'!$T$4)/10))) +IF(CY219="",0,POWER(10,((CY219+'ModelParams Lw'!$U$4)/10)))+IF(CZ219="",0,POWER(10,((CZ219+'ModelParams Lw'!$V$4)/10))))</f>
        <v>#DIV/0!</v>
      </c>
      <c r="DB219" s="24" t="e">
        <f t="shared" si="110"/>
        <v>#DIV/0!</v>
      </c>
      <c r="DC219" s="24" t="e">
        <f>(CS219-'ModelParams Lw'!$O$10)/'ModelParams Lw'!$O$11</f>
        <v>#DIV/0!</v>
      </c>
      <c r="DD219" s="24" t="e">
        <f>(CT219-'ModelParams Lw'!$P$10)/'ModelParams Lw'!$P$11</f>
        <v>#DIV/0!</v>
      </c>
      <c r="DE219" s="24" t="e">
        <f>(CU219-'ModelParams Lw'!$Q$10)/'ModelParams Lw'!$Q$11</f>
        <v>#DIV/0!</v>
      </c>
      <c r="DF219" s="24" t="e">
        <f>(CV219-'ModelParams Lw'!$R$10)/'ModelParams Lw'!$R$11</f>
        <v>#DIV/0!</v>
      </c>
      <c r="DG219" s="24" t="e">
        <f>(CW219-'ModelParams Lw'!$S$10)/'ModelParams Lw'!$S$11</f>
        <v>#DIV/0!</v>
      </c>
      <c r="DH219" s="24" t="e">
        <f>(CX219-'ModelParams Lw'!$T$10)/'ModelParams Lw'!$T$11</f>
        <v>#DIV/0!</v>
      </c>
      <c r="DI219" s="24" t="e">
        <f>(CY219-'ModelParams Lw'!$U$10)/'ModelParams Lw'!$U$11</f>
        <v>#DIV/0!</v>
      </c>
      <c r="DJ219" s="24" t="e">
        <f>(CZ219-'ModelParams Lw'!$V$10)/'ModelParams Lw'!$V$11</f>
        <v>#DIV/0!</v>
      </c>
    </row>
    <row r="220" spans="1:114">
      <c r="A220" s="12">
        <f>Calcul!B222</f>
        <v>0</v>
      </c>
      <c r="B220" s="12">
        <f t="shared" si="94"/>
        <v>0</v>
      </c>
      <c r="C220" s="12">
        <f>Calcul!C222</f>
        <v>0</v>
      </c>
      <c r="D220" s="12">
        <f>Calcul!D225</f>
        <v>0</v>
      </c>
      <c r="E220" s="12">
        <f t="shared" si="95"/>
        <v>400</v>
      </c>
      <c r="F220" s="12">
        <f t="shared" si="96"/>
        <v>900</v>
      </c>
      <c r="G220" s="12" t="e">
        <f t="shared" si="97"/>
        <v>#DIV/0!</v>
      </c>
      <c r="H220" s="24" t="e">
        <f t="shared" si="98"/>
        <v>#DIV/0!</v>
      </c>
      <c r="I220" s="24">
        <f>'ModelParams Lw'!$B$6*EXP('ModelParams Lw'!$C$6*D220)</f>
        <v>-0.98585217513044054</v>
      </c>
      <c r="J220" s="24">
        <f>'ModelParams Lw'!$B$7*D220^2+'ModelParams Lw'!$C$7*D220+'ModelParams Lw'!$D$7</f>
        <v>-7.1</v>
      </c>
      <c r="K220" s="24">
        <f>'ModelParams Lw'!$B$8*D220^2+'ModelParams Lw'!$C$8*D220+'ModelParams Lw'!$D$8</f>
        <v>46.485999999999997</v>
      </c>
      <c r="L220" s="21" t="e">
        <f t="shared" si="111"/>
        <v>#DIV/0!</v>
      </c>
      <c r="M220" s="21" t="e">
        <f t="shared" si="85"/>
        <v>#DIV/0!</v>
      </c>
      <c r="N220" s="21" t="e">
        <f t="shared" si="85"/>
        <v>#DIV/0!</v>
      </c>
      <c r="O220" s="21" t="e">
        <f t="shared" si="85"/>
        <v>#DIV/0!</v>
      </c>
      <c r="P220" s="21" t="e">
        <f t="shared" si="85"/>
        <v>#DIV/0!</v>
      </c>
      <c r="Q220" s="21" t="e">
        <f t="shared" si="85"/>
        <v>#DIV/0!</v>
      </c>
      <c r="R220" s="21" t="e">
        <f t="shared" si="85"/>
        <v>#DIV/0!</v>
      </c>
      <c r="S220" s="21" t="e">
        <f t="shared" si="85"/>
        <v>#DIV/0!</v>
      </c>
      <c r="T220" s="24" t="e">
        <f>'ModelParams Lw'!$B$3+'ModelParams Lw'!$B$4*LOG10($B220/3600/(PI()/4*($D220/1000)^2))+'ModelParams Lw'!$B$5*LOG10(2*$H220/(1.2*($B220/3600/(PI()/4*($D220/1000)^2))^2))+10*LOG10($D220/1000)+L220</f>
        <v>#DIV/0!</v>
      </c>
      <c r="U220" s="24" t="e">
        <f>'ModelParams Lw'!$B$3+'ModelParams Lw'!$B$4*LOG10($B220/3600/(PI()/4*($D220/1000)^2))+'ModelParams Lw'!$B$5*LOG10(2*$H220/(1.2*($B220/3600/(PI()/4*($D220/1000)^2))^2))+10*LOG10($D220/1000)+M220</f>
        <v>#DIV/0!</v>
      </c>
      <c r="V220" s="24" t="e">
        <f>'ModelParams Lw'!$B$3+'ModelParams Lw'!$B$4*LOG10($B220/3600/(PI()/4*($D220/1000)^2))+'ModelParams Lw'!$B$5*LOG10(2*$H220/(1.2*($B220/3600/(PI()/4*($D220/1000)^2))^2))+10*LOG10($D220/1000)+N220</f>
        <v>#DIV/0!</v>
      </c>
      <c r="W220" s="24" t="e">
        <f>'ModelParams Lw'!$B$3+'ModelParams Lw'!$B$4*LOG10($B220/3600/(PI()/4*($D220/1000)^2))+'ModelParams Lw'!$B$5*LOG10(2*$H220/(1.2*($B220/3600/(PI()/4*($D220/1000)^2))^2))+10*LOG10($D220/1000)+O220</f>
        <v>#DIV/0!</v>
      </c>
      <c r="X220" s="24" t="e">
        <f>'ModelParams Lw'!$B$3+'ModelParams Lw'!$B$4*LOG10($B220/3600/(PI()/4*($D220/1000)^2))+'ModelParams Lw'!$B$5*LOG10(2*$H220/(1.2*($B220/3600/(PI()/4*($D220/1000)^2))^2))+10*LOG10($D220/1000)+P220</f>
        <v>#DIV/0!</v>
      </c>
      <c r="Y220" s="24" t="e">
        <f>'ModelParams Lw'!$B$3+'ModelParams Lw'!$B$4*LOG10($B220/3600/(PI()/4*($D220/1000)^2))+'ModelParams Lw'!$B$5*LOG10(2*$H220/(1.2*($B220/3600/(PI()/4*($D220/1000)^2))^2))+10*LOG10($D220/1000)+Q220</f>
        <v>#DIV/0!</v>
      </c>
      <c r="Z220" s="24" t="e">
        <f>'ModelParams Lw'!$B$3+'ModelParams Lw'!$B$4*LOG10($B220/3600/(PI()/4*($D220/1000)^2))+'ModelParams Lw'!$B$5*LOG10(2*$H220/(1.2*($B220/3600/(PI()/4*($D220/1000)^2))^2))+10*LOG10($D220/1000)+R220</f>
        <v>#DIV/0!</v>
      </c>
      <c r="AA220" s="24" t="e">
        <f>'ModelParams Lw'!$B$3+'ModelParams Lw'!$B$4*LOG10($B220/3600/(PI()/4*($D220/1000)^2))+'ModelParams Lw'!$B$5*LOG10(2*$H220/(1.2*($B220/3600/(PI()/4*($D220/1000)^2))^2))+10*LOG10($D220/1000)+S220</f>
        <v>#DIV/0!</v>
      </c>
      <c r="AB220" s="24" t="e">
        <f>10*LOG10(IF(T220="",0,POWER(10,((T220+'ModelParams Lw'!$O$4)/10))) +IF(U220="",0,POWER(10,((U220+'ModelParams Lw'!$P$4)/10))) +IF(V220="",0,POWER(10,((V220+'ModelParams Lw'!$Q$4)/10))) +IF(W220="",0,POWER(10,((W220+'ModelParams Lw'!$R$4)/10))) +IF(X220="",0,POWER(10,((X220+'ModelParams Lw'!$S$4)/10))) +IF(Y220="",0,POWER(10,((Y220+'ModelParams Lw'!$T$4)/10))) +IF(Z220="",0,POWER(10,((Z220+'ModelParams Lw'!$U$4)/10)))+IF(AA220="",0,POWER(10,((AA220+'ModelParams Lw'!$V$4)/10))))</f>
        <v>#DIV/0!</v>
      </c>
      <c r="AC220" s="24" t="e">
        <f t="shared" si="99"/>
        <v>#DIV/0!</v>
      </c>
      <c r="AD220" s="24" t="e">
        <f>(T220-'ModelParams Lw'!O$10)/'ModelParams Lw'!O$11</f>
        <v>#DIV/0!</v>
      </c>
      <c r="AE220" s="24" t="e">
        <f>(U220-'ModelParams Lw'!P$10)/'ModelParams Lw'!P$11</f>
        <v>#DIV/0!</v>
      </c>
      <c r="AF220" s="24" t="e">
        <f>(V220-'ModelParams Lw'!Q$10)/'ModelParams Lw'!Q$11</f>
        <v>#DIV/0!</v>
      </c>
      <c r="AG220" s="24" t="e">
        <f>(W220-'ModelParams Lw'!R$10)/'ModelParams Lw'!R$11</f>
        <v>#DIV/0!</v>
      </c>
      <c r="AH220" s="24" t="e">
        <f>(X220-'ModelParams Lw'!S$10)/'ModelParams Lw'!S$11</f>
        <v>#DIV/0!</v>
      </c>
      <c r="AI220" s="24" t="e">
        <f>(Y220-'ModelParams Lw'!T$10)/'ModelParams Lw'!T$11</f>
        <v>#DIV/0!</v>
      </c>
      <c r="AJ220" s="24" t="e">
        <f>(Z220-'ModelParams Lw'!U$10)/'ModelParams Lw'!U$11</f>
        <v>#DIV/0!</v>
      </c>
      <c r="AK220" s="24" t="e">
        <f>(AA220-'ModelParams Lw'!V$10)/'ModelParams Lw'!V$11</f>
        <v>#DIV/0!</v>
      </c>
      <c r="AL220" s="24" t="e">
        <f t="shared" si="100"/>
        <v>#DIV/0!</v>
      </c>
      <c r="AM220" s="24" t="e">
        <f>LOOKUP($G220,SilencerParams!$E$3:$E$98,SilencerParams!K$3:K$98)</f>
        <v>#DIV/0!</v>
      </c>
      <c r="AN220" s="24" t="e">
        <f>LOOKUP($G220,SilencerParams!$E$3:$E$98,SilencerParams!L$3:L$98)</f>
        <v>#DIV/0!</v>
      </c>
      <c r="AO220" s="24" t="e">
        <f>LOOKUP($G220,SilencerParams!$E$3:$E$98,SilencerParams!M$3:M$98)</f>
        <v>#DIV/0!</v>
      </c>
      <c r="AP220" s="24" t="e">
        <f>LOOKUP($G220,SilencerParams!$E$3:$E$98,SilencerParams!N$3:N$98)</f>
        <v>#DIV/0!</v>
      </c>
      <c r="AQ220" s="24" t="e">
        <f>LOOKUP($G220,SilencerParams!$E$3:$E$98,SilencerParams!O$3:O$98)</f>
        <v>#DIV/0!</v>
      </c>
      <c r="AR220" s="24" t="e">
        <f>LOOKUP($G220,SilencerParams!$E$3:$E$98,SilencerParams!P$3:P$98)</f>
        <v>#DIV/0!</v>
      </c>
      <c r="AS220" s="24" t="e">
        <f>LOOKUP($G220,SilencerParams!$E$3:$E$98,SilencerParams!Q$3:Q$98)</f>
        <v>#DIV/0!</v>
      </c>
      <c r="AT220" s="24" t="e">
        <f>LOOKUP($G220,SilencerParams!$E$3:$E$98,SilencerParams!R$3:R$98)</f>
        <v>#DIV/0!</v>
      </c>
      <c r="AU220" s="151" t="e">
        <f>LOOKUP($G220,SilencerParams!$E$3:$E$98,SilencerParams!S$3:S$98)</f>
        <v>#DIV/0!</v>
      </c>
      <c r="AV220" s="151" t="e">
        <f>LOOKUP($G220,SilencerParams!$E$3:$E$98,SilencerParams!T$3:T$98)</f>
        <v>#DIV/0!</v>
      </c>
      <c r="AW220" s="151" t="e">
        <f>LOOKUP($G220,SilencerParams!$E$3:$E$98,SilencerParams!U$3:U$98)</f>
        <v>#DIV/0!</v>
      </c>
      <c r="AX220" s="151" t="e">
        <f>LOOKUP($G220,SilencerParams!$E$3:$E$98,SilencerParams!V$3:V$98)</f>
        <v>#DIV/0!</v>
      </c>
      <c r="AY220" s="151" t="e">
        <f>LOOKUP($G220,SilencerParams!$E$3:$E$98,SilencerParams!W$3:W$98)</f>
        <v>#DIV/0!</v>
      </c>
      <c r="AZ220" s="151" t="e">
        <f>LOOKUP($G220,SilencerParams!$E$3:$E$98,SilencerParams!X$3:X$98)</f>
        <v>#DIV/0!</v>
      </c>
      <c r="BA220" s="151" t="e">
        <f>LOOKUP($G220,SilencerParams!$E$3:$E$98,SilencerParams!Y$3:Y$98)</f>
        <v>#DIV/0!</v>
      </c>
      <c r="BB220" s="151" t="e">
        <f>LOOKUP($G220,SilencerParams!$E$3:$E$98,SilencerParams!Z$3:Z$98)</f>
        <v>#DIV/0!</v>
      </c>
      <c r="BC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S$3:S$98)</f>
        <v>#DIV/0!</v>
      </c>
      <c r="BD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T$3:T$98)</f>
        <v>#DIV/0!</v>
      </c>
      <c r="BE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U$3:U$98)</f>
        <v>#DIV/0!</v>
      </c>
      <c r="BF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V$3:V$98)</f>
        <v>#DIV/0!</v>
      </c>
      <c r="BG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W$3:W$98)</f>
        <v>#DIV/0!</v>
      </c>
      <c r="BH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X$3:X$98)</f>
        <v>#DIV/0!</v>
      </c>
      <c r="BI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Y$3:Y$98)</f>
        <v>#DIV/0!</v>
      </c>
      <c r="BJ220" s="151" t="e">
        <f>LOOKUP(IF(MROUND($AL220,2)&lt;=$AL220,CONCATENATE($D220,IF($F220&gt;=1000,$F220,CONCATENATE(0,$F220)),CONCATENATE(0,MROUND($AL220,2)+2)),CONCATENATE($D220,IF($F220&gt;=1000,$F220,CONCATENATE(0,$F220)),CONCATENATE(0,MROUND($AL220,2)-2))),SilencerParams!$E$3:$E$98,SilencerParams!Z$3:Z$98)</f>
        <v>#DIV/0!</v>
      </c>
      <c r="BK220" s="151" t="e">
        <f>IF($AL220&lt;2,LOOKUP(CONCATENATE($D220,IF($E220&gt;=1000,$E220,CONCATENATE(0,$E220)),"02"),SilencerParams!$E$3:$E$98,SilencerParams!S$3:S$98)/(LOG10(2)-LOG10(0.0001))*(LOG10($AL220)-LOG10(0.0001)),(BC220-AU220)/(LOG10(IF(MROUND($AL220,2)&lt;=$AL220,MROUND($AL220,2)+2,MROUND($AL220,2)-2))-LOG10(MROUND($AL220,2)))*(LOG10($AL220)-LOG10(MROUND($AL220,2)))+AU220)</f>
        <v>#DIV/0!</v>
      </c>
      <c r="BL220" s="151" t="e">
        <f>IF($AL220&lt;2,LOOKUP(CONCATENATE($D220,IF($E220&gt;=1000,$E220,CONCATENATE(0,$E220)),"02"),SilencerParams!$E$3:$E$98,SilencerParams!T$3:T$98)/(LOG10(2)-LOG10(0.0001))*(LOG10($AL220)-LOG10(0.0001)),(BD220-AV220)/(LOG10(IF(MROUND($AL220,2)&lt;=$AL220,MROUND($AL220,2)+2,MROUND($AL220,2)-2))-LOG10(MROUND($AL220,2)))*(LOG10($AL220)-LOG10(MROUND($AL220,2)))+AV220)</f>
        <v>#DIV/0!</v>
      </c>
      <c r="BM220" s="151" t="e">
        <f>IF($AL220&lt;2,LOOKUP(CONCATENATE($D220,IF($E220&gt;=1000,$E220,CONCATENATE(0,$E220)),"02"),SilencerParams!$E$3:$E$98,SilencerParams!U$3:U$98)/(LOG10(2)-LOG10(0.0001))*(LOG10($AL220)-LOG10(0.0001)),(BE220-AW220)/(LOG10(IF(MROUND($AL220,2)&lt;=$AL220,MROUND($AL220,2)+2,MROUND($AL220,2)-2))-LOG10(MROUND($AL220,2)))*(LOG10($AL220)-LOG10(MROUND($AL220,2)))+AW220)</f>
        <v>#DIV/0!</v>
      </c>
      <c r="BN220" s="151" t="e">
        <f>IF($AL220&lt;2,LOOKUP(CONCATENATE($D220,IF($E220&gt;=1000,$E220,CONCATENATE(0,$E220)),"02"),SilencerParams!$E$3:$E$98,SilencerParams!V$3:V$98)/(LOG10(2)-LOG10(0.0001))*(LOG10($AL220)-LOG10(0.0001)),(BF220-AX220)/(LOG10(IF(MROUND($AL220,2)&lt;=$AL220,MROUND($AL220,2)+2,MROUND($AL220,2)-2))-LOG10(MROUND($AL220,2)))*(LOG10($AL220)-LOG10(MROUND($AL220,2)))+AX220)</f>
        <v>#DIV/0!</v>
      </c>
      <c r="BO220" s="151" t="e">
        <f>IF($AL220&lt;2,LOOKUP(CONCATENATE($D220,IF($E220&gt;=1000,$E220,CONCATENATE(0,$E220)),"02"),SilencerParams!$E$3:$E$98,SilencerParams!W$3:W$98)/(LOG10(2)-LOG10(0.0001))*(LOG10($AL220)-LOG10(0.0001)),(BG220-AY220)/(LOG10(IF(MROUND($AL220,2)&lt;=$AL220,MROUND($AL220,2)+2,MROUND($AL220,2)-2))-LOG10(MROUND($AL220,2)))*(LOG10($AL220)-LOG10(MROUND($AL220,2)))+AY220)</f>
        <v>#DIV/0!</v>
      </c>
      <c r="BP220" s="151" t="e">
        <f>IF($AL220&lt;2,LOOKUP(CONCATENATE($D220,IF($E220&gt;=1000,$E220,CONCATENATE(0,$E220)),"02"),SilencerParams!$E$3:$E$98,SilencerParams!X$3:X$98)/(LOG10(2)-LOG10(0.0001))*(LOG10($AL220)-LOG10(0.0001)),(BH220-AZ220)/(LOG10(IF(MROUND($AL220,2)&lt;=$AL220,MROUND($AL220,2)+2,MROUND($AL220,2)-2))-LOG10(MROUND($AL220,2)))*(LOG10($AL220)-LOG10(MROUND($AL220,2)))+AZ220)</f>
        <v>#DIV/0!</v>
      </c>
      <c r="BQ220" s="151" t="e">
        <f>IF($AL220&lt;2,LOOKUP(CONCATENATE($D220,IF($E220&gt;=1000,$E220,CONCATENATE(0,$E220)),"02"),SilencerParams!$E$3:$E$98,SilencerParams!Y$3:Y$98)/(LOG10(2)-LOG10(0.0001))*(LOG10($AL220)-LOG10(0.0001)),(BI220-BA220)/(LOG10(IF(MROUND($AL220,2)&lt;=$AL220,MROUND($AL220,2)+2,MROUND($AL220,2)-2))-LOG10(MROUND($AL220,2)))*(LOG10($AL220)-LOG10(MROUND($AL220,2)))+BA220)</f>
        <v>#DIV/0!</v>
      </c>
      <c r="BR220" s="151" t="e">
        <f>IF($AL220&lt;2,LOOKUP(CONCATENATE($D220,IF($E220&gt;=1000,$E220,CONCATENATE(0,$E220)),"02"),SilencerParams!$E$3:$E$98,SilencerParams!Z$3:Z$98)/(LOG10(2)-LOG10(0.0001))*(LOG10($AL220)-LOG10(0.0001)),(BJ220-BB220)/(LOG10(IF(MROUND($AL220,2)&lt;=$AL220,MROUND($AL220,2)+2,MROUND($AL220,2)-2))-LOG10(MROUND($AL220,2)))*(LOG10($AL220)-LOG10(MROUND($AL220,2)))+BB220)</f>
        <v>#DIV/0!</v>
      </c>
      <c r="BS220" s="24" t="e">
        <f t="shared" si="101"/>
        <v>#DIV/0!</v>
      </c>
      <c r="BT220" s="24" t="e">
        <f t="shared" si="102"/>
        <v>#DIV/0!</v>
      </c>
      <c r="BU220" s="24" t="e">
        <f t="shared" si="103"/>
        <v>#DIV/0!</v>
      </c>
      <c r="BV220" s="24" t="e">
        <f t="shared" si="104"/>
        <v>#DIV/0!</v>
      </c>
      <c r="BW220" s="24" t="e">
        <f t="shared" si="105"/>
        <v>#DIV/0!</v>
      </c>
      <c r="BX220" s="24" t="e">
        <f t="shared" si="106"/>
        <v>#DIV/0!</v>
      </c>
      <c r="BY220" s="24" t="e">
        <f t="shared" si="107"/>
        <v>#DIV/0!</v>
      </c>
      <c r="BZ220" s="24" t="e">
        <f t="shared" si="108"/>
        <v>#DIV/0!</v>
      </c>
      <c r="CA220" s="24" t="e">
        <f>10*LOG10(IF(BS220="",0,POWER(10,((BS220+'ModelParams Lw'!$O$4)/10))) +IF(BT220="",0,POWER(10,((BT220+'ModelParams Lw'!$P$4)/10))) +IF(BU220="",0,POWER(10,((BU220+'ModelParams Lw'!$Q$4)/10))) +IF(BV220="",0,POWER(10,((BV220+'ModelParams Lw'!$R$4)/10))) +IF(BW220="",0,POWER(10,((BW220+'ModelParams Lw'!$S$4)/10))) +IF(BX220="",0,POWER(10,((BX220+'ModelParams Lw'!$T$4)/10))) +IF(BY220="",0,POWER(10,((BY220+'ModelParams Lw'!$U$4)/10)))+IF(BZ220="",0,POWER(10,((BZ220+'ModelParams Lw'!$V$4)/10))))</f>
        <v>#DIV/0!</v>
      </c>
      <c r="CB220" s="24" t="e">
        <f t="shared" si="109"/>
        <v>#DIV/0!</v>
      </c>
      <c r="CC220" s="24" t="e">
        <f>(BS220-'ModelParams Lw'!O$10)/'ModelParams Lw'!O$11</f>
        <v>#DIV/0!</v>
      </c>
      <c r="CD220" s="24" t="e">
        <f>(BT220-'ModelParams Lw'!P$10)/'ModelParams Lw'!P$11</f>
        <v>#DIV/0!</v>
      </c>
      <c r="CE220" s="24" t="e">
        <f>(BU220-'ModelParams Lw'!Q$10)/'ModelParams Lw'!Q$11</f>
        <v>#DIV/0!</v>
      </c>
      <c r="CF220" s="24" t="e">
        <f>(BV220-'ModelParams Lw'!R$10)/'ModelParams Lw'!R$11</f>
        <v>#DIV/0!</v>
      </c>
      <c r="CG220" s="24" t="e">
        <f>(BW220-'ModelParams Lw'!S$10)/'ModelParams Lw'!S$11</f>
        <v>#DIV/0!</v>
      </c>
      <c r="CH220" s="24" t="e">
        <f>(BX220-'ModelParams Lw'!T$10)/'ModelParams Lw'!T$11</f>
        <v>#DIV/0!</v>
      </c>
      <c r="CI220" s="24" t="e">
        <f>(BY220-'ModelParams Lw'!U$10)/'ModelParams Lw'!U$11</f>
        <v>#DIV/0!</v>
      </c>
      <c r="CJ220" s="24" t="e">
        <f>(BZ220-'ModelParams Lw'!V$10)/'ModelParams Lw'!V$11</f>
        <v>#DIV/0!</v>
      </c>
      <c r="CK220" s="24">
        <f>IF(Calcul!$E225="SW",'ModelParams Lw'!C$18+'ModelParams Lw'!C$19*LOG(CK$3)+'ModelParams Lw'!C$20*(PI()/4*($D220/1000)^2),IF('ModelParams Lw'!C$21+'ModelParams Lw'!C$22*LOG(CK$3)+'ModelParams Lw'!C$23*(PI()/4*($D220/1000)^2)&lt;'ModelParams Lw'!C$18+'ModelParams Lw'!C$19*LOG(CK$3)+'ModelParams Lw'!C$20*(PI()/4*($D220/1000)^2),'ModelParams Lw'!C$18+'ModelParams Lw'!C$19*LOG(CK$3)+'ModelParams Lw'!C$20*(PI()/4*($D220/1000)^2),'ModelParams Lw'!C$21+'ModelParams Lw'!C$22*LOG(CK$3)+'ModelParams Lw'!C$23*(PI()/4*($D220/1000)^2)))</f>
        <v>31.246735224896717</v>
      </c>
      <c r="CL220" s="24">
        <f>IF(Calcul!$E225="SW",'ModelParams Lw'!D$18+'ModelParams Lw'!D$19*LOG(CL$3)+'ModelParams Lw'!D$20*(PI()/4*($D220/1000)^2),IF('ModelParams Lw'!D$21+'ModelParams Lw'!D$22*LOG(CL$3)+'ModelParams Lw'!D$23*(PI()/4*($D220/1000)^2)&lt;'ModelParams Lw'!D$18+'ModelParams Lw'!D$19*LOG(CL$3)+'ModelParams Lw'!D$20*(PI()/4*($D220/1000)^2),'ModelParams Lw'!D$18+'ModelParams Lw'!D$19*LOG(CL$3)+'ModelParams Lw'!D$20*(PI()/4*($D220/1000)^2),'ModelParams Lw'!D$21+'ModelParams Lw'!D$22*LOG(CL$3)+'ModelParams Lw'!D$23*(PI()/4*($D220/1000)^2)))</f>
        <v>39.203910379364636</v>
      </c>
      <c r="CM220" s="24">
        <f>IF(Calcul!$E225="SW",'ModelParams Lw'!E$18+'ModelParams Lw'!E$19*LOG(CM$3)+'ModelParams Lw'!E$20*(PI()/4*($D220/1000)^2),IF('ModelParams Lw'!E$21+'ModelParams Lw'!E$22*LOG(CM$3)+'ModelParams Lw'!E$23*(PI()/4*($D220/1000)^2)&lt;'ModelParams Lw'!E$18+'ModelParams Lw'!E$19*LOG(CM$3)+'ModelParams Lw'!E$20*(PI()/4*($D220/1000)^2),'ModelParams Lw'!E$18+'ModelParams Lw'!E$19*LOG(CM$3)+'ModelParams Lw'!E$20*(PI()/4*($D220/1000)^2),'ModelParams Lw'!E$21+'ModelParams Lw'!E$22*LOG(CM$3)+'ModelParams Lw'!E$23*(PI()/4*($D220/1000)^2)))</f>
        <v>38.761096154158118</v>
      </c>
      <c r="CN220" s="24">
        <f>IF(Calcul!$E225="SW",'ModelParams Lw'!F$18+'ModelParams Lw'!F$19*LOG(CN$3)+'ModelParams Lw'!F$20*(PI()/4*($D220/1000)^2),IF('ModelParams Lw'!F$21+'ModelParams Lw'!F$22*LOG(CN$3)+'ModelParams Lw'!F$23*(PI()/4*($D220/1000)^2)&lt;'ModelParams Lw'!F$18+'ModelParams Lw'!F$19*LOG(CN$3)+'ModelParams Lw'!F$20*(PI()/4*($D220/1000)^2),'ModelParams Lw'!F$18+'ModelParams Lw'!F$19*LOG(CN$3)+'ModelParams Lw'!F$20*(PI()/4*($D220/1000)^2),'ModelParams Lw'!F$21+'ModelParams Lw'!F$22*LOG(CN$3)+'ModelParams Lw'!F$23*(PI()/4*($D220/1000)^2)))</f>
        <v>42.457901012674256</v>
      </c>
      <c r="CO220" s="24">
        <f>IF(Calcul!$E225="SW",'ModelParams Lw'!G$18+'ModelParams Lw'!G$19*LOG(CO$3)+'ModelParams Lw'!G$20*(PI()/4*($D220/1000)^2),IF('ModelParams Lw'!G$21+'ModelParams Lw'!G$22*LOG(CO$3)+'ModelParams Lw'!G$23*(PI()/4*($D220/1000)^2)&lt;'ModelParams Lw'!G$18+'ModelParams Lw'!G$19*LOG(CO$3)+'ModelParams Lw'!G$20*(PI()/4*($D220/1000)^2),'ModelParams Lw'!G$18+'ModelParams Lw'!G$19*LOG(CO$3)+'ModelParams Lw'!G$20*(PI()/4*($D220/1000)^2),'ModelParams Lw'!G$21+'ModelParams Lw'!G$22*LOG(CO$3)+'ModelParams Lw'!G$23*(PI()/4*($D220/1000)^2)))</f>
        <v>39.983812335865188</v>
      </c>
      <c r="CP220" s="24">
        <f>IF(Calcul!$E225="SW",'ModelParams Lw'!H$18+'ModelParams Lw'!H$19*LOG(CP$3)+'ModelParams Lw'!H$20*(PI()/4*($D220/1000)^2),IF('ModelParams Lw'!H$21+'ModelParams Lw'!H$22*LOG(CP$3)+'ModelParams Lw'!H$23*(PI()/4*($D220/1000)^2)&lt;'ModelParams Lw'!H$18+'ModelParams Lw'!H$19*LOG(CP$3)+'ModelParams Lw'!H$20*(PI()/4*($D220/1000)^2),'ModelParams Lw'!H$18+'ModelParams Lw'!H$19*LOG(CP$3)+'ModelParams Lw'!H$20*(PI()/4*($D220/1000)^2),'ModelParams Lw'!H$21+'ModelParams Lw'!H$22*LOG(CP$3)+'ModelParams Lw'!H$23*(PI()/4*($D220/1000)^2)))</f>
        <v>40.306137042572608</v>
      </c>
      <c r="CQ220" s="24">
        <f>IF(Calcul!$E225="SW",'ModelParams Lw'!I$18+'ModelParams Lw'!I$19*LOG(CQ$3)+'ModelParams Lw'!I$20*(PI()/4*($D220/1000)^2),IF('ModelParams Lw'!I$21+'ModelParams Lw'!I$22*LOG(CQ$3)+'ModelParams Lw'!I$23*(PI()/4*($D220/1000)^2)&lt;'ModelParams Lw'!I$18+'ModelParams Lw'!I$19*LOG(CQ$3)+'ModelParams Lw'!I$20*(PI()/4*($D220/1000)^2),'ModelParams Lw'!I$18+'ModelParams Lw'!I$19*LOG(CQ$3)+'ModelParams Lw'!I$20*(PI()/4*($D220/1000)^2),'ModelParams Lw'!I$21+'ModelParams Lw'!I$22*LOG(CQ$3)+'ModelParams Lw'!I$23*(PI()/4*($D220/1000)^2)))</f>
        <v>35.604370798776131</v>
      </c>
      <c r="CR220" s="24">
        <f>IF(Calcul!$E225="SW",'ModelParams Lw'!J$18+'ModelParams Lw'!J$19*LOG(CR$3)+'ModelParams Lw'!J$20*(PI()/4*($D220/1000)^2),IF('ModelParams Lw'!J$21+'ModelParams Lw'!J$22*LOG(CR$3)+'ModelParams Lw'!J$23*(PI()/4*($D220/1000)^2)&lt;'ModelParams Lw'!J$18+'ModelParams Lw'!J$19*LOG(CR$3)+'ModelParams Lw'!J$20*(PI()/4*($D220/1000)^2),'ModelParams Lw'!J$18+'ModelParams Lw'!J$19*LOG(CR$3)+'ModelParams Lw'!J$20*(PI()/4*($D220/1000)^2),'ModelParams Lw'!J$21+'ModelParams Lw'!J$22*LOG(CR$3)+'ModelParams Lw'!J$23*(PI()/4*($D220/1000)^2)))</f>
        <v>26.405199060578074</v>
      </c>
      <c r="CS220" s="24" t="e">
        <f t="shared" si="86"/>
        <v>#DIV/0!</v>
      </c>
      <c r="CT220" s="24" t="e">
        <f t="shared" si="87"/>
        <v>#DIV/0!</v>
      </c>
      <c r="CU220" s="24" t="e">
        <f t="shared" si="88"/>
        <v>#DIV/0!</v>
      </c>
      <c r="CV220" s="24" t="e">
        <f t="shared" si="89"/>
        <v>#DIV/0!</v>
      </c>
      <c r="CW220" s="24" t="e">
        <f t="shared" si="90"/>
        <v>#DIV/0!</v>
      </c>
      <c r="CX220" s="24" t="e">
        <f t="shared" si="91"/>
        <v>#DIV/0!</v>
      </c>
      <c r="CY220" s="24" t="e">
        <f t="shared" si="92"/>
        <v>#DIV/0!</v>
      </c>
      <c r="CZ220" s="24" t="e">
        <f t="shared" si="93"/>
        <v>#DIV/0!</v>
      </c>
      <c r="DA220" s="24" t="e">
        <f>10*LOG10(IF(CS220="",0,POWER(10,((CS220+'ModelParams Lw'!$O$4)/10))) +IF(CT220="",0,POWER(10,((CT220+'ModelParams Lw'!$P$4)/10))) +IF(CU220="",0,POWER(10,((CU220+'ModelParams Lw'!$Q$4)/10))) +IF(CV220="",0,POWER(10,((CV220+'ModelParams Lw'!$R$4)/10))) +IF(CW220="",0,POWER(10,((CW220+'ModelParams Lw'!$S$4)/10))) +IF(CX220="",0,POWER(10,((CX220+'ModelParams Lw'!$T$4)/10))) +IF(CY220="",0,POWER(10,((CY220+'ModelParams Lw'!$U$4)/10)))+IF(CZ220="",0,POWER(10,((CZ220+'ModelParams Lw'!$V$4)/10))))</f>
        <v>#DIV/0!</v>
      </c>
      <c r="DB220" s="24" t="e">
        <f t="shared" si="110"/>
        <v>#DIV/0!</v>
      </c>
      <c r="DC220" s="24" t="e">
        <f>(CS220-'ModelParams Lw'!$O$10)/'ModelParams Lw'!$O$11</f>
        <v>#DIV/0!</v>
      </c>
      <c r="DD220" s="24" t="e">
        <f>(CT220-'ModelParams Lw'!$P$10)/'ModelParams Lw'!$P$11</f>
        <v>#DIV/0!</v>
      </c>
      <c r="DE220" s="24" t="e">
        <f>(CU220-'ModelParams Lw'!$Q$10)/'ModelParams Lw'!$Q$11</f>
        <v>#DIV/0!</v>
      </c>
      <c r="DF220" s="24" t="e">
        <f>(CV220-'ModelParams Lw'!$R$10)/'ModelParams Lw'!$R$11</f>
        <v>#DIV/0!</v>
      </c>
      <c r="DG220" s="24" t="e">
        <f>(CW220-'ModelParams Lw'!$S$10)/'ModelParams Lw'!$S$11</f>
        <v>#DIV/0!</v>
      </c>
      <c r="DH220" s="24" t="e">
        <f>(CX220-'ModelParams Lw'!$T$10)/'ModelParams Lw'!$T$11</f>
        <v>#DIV/0!</v>
      </c>
      <c r="DI220" s="24" t="e">
        <f>(CY220-'ModelParams Lw'!$U$10)/'ModelParams Lw'!$U$11</f>
        <v>#DIV/0!</v>
      </c>
      <c r="DJ220" s="24" t="e">
        <f>(CZ220-'ModelParams Lw'!$V$10)/'ModelParams Lw'!$V$11</f>
        <v>#DIV/0!</v>
      </c>
    </row>
    <row r="221" spans="1:114">
      <c r="A221" s="12">
        <f>Calcul!B223</f>
        <v>0</v>
      </c>
      <c r="B221" s="12">
        <f t="shared" si="94"/>
        <v>0</v>
      </c>
      <c r="C221" s="12">
        <f>Calcul!C223</f>
        <v>0</v>
      </c>
      <c r="D221" s="12">
        <f>Calcul!D226</f>
        <v>0</v>
      </c>
      <c r="E221" s="12">
        <f t="shared" si="95"/>
        <v>400</v>
      </c>
      <c r="F221" s="12">
        <f t="shared" si="96"/>
        <v>900</v>
      </c>
      <c r="G221" s="12" t="e">
        <f t="shared" si="97"/>
        <v>#DIV/0!</v>
      </c>
      <c r="H221" s="24" t="e">
        <f t="shared" si="98"/>
        <v>#DIV/0!</v>
      </c>
      <c r="I221" s="24">
        <f>'ModelParams Lw'!$B$6*EXP('ModelParams Lw'!$C$6*D221)</f>
        <v>-0.98585217513044054</v>
      </c>
      <c r="J221" s="24">
        <f>'ModelParams Lw'!$B$7*D221^2+'ModelParams Lw'!$C$7*D221+'ModelParams Lw'!$D$7</f>
        <v>-7.1</v>
      </c>
      <c r="K221" s="24">
        <f>'ModelParams Lw'!$B$8*D221^2+'ModelParams Lw'!$C$8*D221+'ModelParams Lw'!$D$8</f>
        <v>46.485999999999997</v>
      </c>
      <c r="L221" s="21" t="e">
        <f t="shared" si="111"/>
        <v>#DIV/0!</v>
      </c>
      <c r="M221" s="21" t="e">
        <f t="shared" si="85"/>
        <v>#DIV/0!</v>
      </c>
      <c r="N221" s="21" t="e">
        <f t="shared" si="85"/>
        <v>#DIV/0!</v>
      </c>
      <c r="O221" s="21" t="e">
        <f t="shared" si="85"/>
        <v>#DIV/0!</v>
      </c>
      <c r="P221" s="21" t="e">
        <f t="shared" si="85"/>
        <v>#DIV/0!</v>
      </c>
      <c r="Q221" s="21" t="e">
        <f t="shared" si="85"/>
        <v>#DIV/0!</v>
      </c>
      <c r="R221" s="21" t="e">
        <f t="shared" si="85"/>
        <v>#DIV/0!</v>
      </c>
      <c r="S221" s="21" t="e">
        <f t="shared" si="85"/>
        <v>#DIV/0!</v>
      </c>
      <c r="T221" s="24" t="e">
        <f>'ModelParams Lw'!$B$3+'ModelParams Lw'!$B$4*LOG10($B221/3600/(PI()/4*($D221/1000)^2))+'ModelParams Lw'!$B$5*LOG10(2*$H221/(1.2*($B221/3600/(PI()/4*($D221/1000)^2))^2))+10*LOG10($D221/1000)+L221</f>
        <v>#DIV/0!</v>
      </c>
      <c r="U221" s="24" t="e">
        <f>'ModelParams Lw'!$B$3+'ModelParams Lw'!$B$4*LOG10($B221/3600/(PI()/4*($D221/1000)^2))+'ModelParams Lw'!$B$5*LOG10(2*$H221/(1.2*($B221/3600/(PI()/4*($D221/1000)^2))^2))+10*LOG10($D221/1000)+M221</f>
        <v>#DIV/0!</v>
      </c>
      <c r="V221" s="24" t="e">
        <f>'ModelParams Lw'!$B$3+'ModelParams Lw'!$B$4*LOG10($B221/3600/(PI()/4*($D221/1000)^2))+'ModelParams Lw'!$B$5*LOG10(2*$H221/(1.2*($B221/3600/(PI()/4*($D221/1000)^2))^2))+10*LOG10($D221/1000)+N221</f>
        <v>#DIV/0!</v>
      </c>
      <c r="W221" s="24" t="e">
        <f>'ModelParams Lw'!$B$3+'ModelParams Lw'!$B$4*LOG10($B221/3600/(PI()/4*($D221/1000)^2))+'ModelParams Lw'!$B$5*LOG10(2*$H221/(1.2*($B221/3600/(PI()/4*($D221/1000)^2))^2))+10*LOG10($D221/1000)+O221</f>
        <v>#DIV/0!</v>
      </c>
      <c r="X221" s="24" t="e">
        <f>'ModelParams Lw'!$B$3+'ModelParams Lw'!$B$4*LOG10($B221/3600/(PI()/4*($D221/1000)^2))+'ModelParams Lw'!$B$5*LOG10(2*$H221/(1.2*($B221/3600/(PI()/4*($D221/1000)^2))^2))+10*LOG10($D221/1000)+P221</f>
        <v>#DIV/0!</v>
      </c>
      <c r="Y221" s="24" t="e">
        <f>'ModelParams Lw'!$B$3+'ModelParams Lw'!$B$4*LOG10($B221/3600/(PI()/4*($D221/1000)^2))+'ModelParams Lw'!$B$5*LOG10(2*$H221/(1.2*($B221/3600/(PI()/4*($D221/1000)^2))^2))+10*LOG10($D221/1000)+Q221</f>
        <v>#DIV/0!</v>
      </c>
      <c r="Z221" s="24" t="e">
        <f>'ModelParams Lw'!$B$3+'ModelParams Lw'!$B$4*LOG10($B221/3600/(PI()/4*($D221/1000)^2))+'ModelParams Lw'!$B$5*LOG10(2*$H221/(1.2*($B221/3600/(PI()/4*($D221/1000)^2))^2))+10*LOG10($D221/1000)+R221</f>
        <v>#DIV/0!</v>
      </c>
      <c r="AA221" s="24" t="e">
        <f>'ModelParams Lw'!$B$3+'ModelParams Lw'!$B$4*LOG10($B221/3600/(PI()/4*($D221/1000)^2))+'ModelParams Lw'!$B$5*LOG10(2*$H221/(1.2*($B221/3600/(PI()/4*($D221/1000)^2))^2))+10*LOG10($D221/1000)+S221</f>
        <v>#DIV/0!</v>
      </c>
      <c r="AB221" s="24" t="e">
        <f>10*LOG10(IF(T221="",0,POWER(10,((T221+'ModelParams Lw'!$O$4)/10))) +IF(U221="",0,POWER(10,((U221+'ModelParams Lw'!$P$4)/10))) +IF(V221="",0,POWER(10,((V221+'ModelParams Lw'!$Q$4)/10))) +IF(W221="",0,POWER(10,((W221+'ModelParams Lw'!$R$4)/10))) +IF(X221="",0,POWER(10,((X221+'ModelParams Lw'!$S$4)/10))) +IF(Y221="",0,POWER(10,((Y221+'ModelParams Lw'!$T$4)/10))) +IF(Z221="",0,POWER(10,((Z221+'ModelParams Lw'!$U$4)/10)))+IF(AA221="",0,POWER(10,((AA221+'ModelParams Lw'!$V$4)/10))))</f>
        <v>#DIV/0!</v>
      </c>
      <c r="AC221" s="24" t="e">
        <f t="shared" si="99"/>
        <v>#DIV/0!</v>
      </c>
      <c r="AD221" s="24" t="e">
        <f>(T221-'ModelParams Lw'!O$10)/'ModelParams Lw'!O$11</f>
        <v>#DIV/0!</v>
      </c>
      <c r="AE221" s="24" t="e">
        <f>(U221-'ModelParams Lw'!P$10)/'ModelParams Lw'!P$11</f>
        <v>#DIV/0!</v>
      </c>
      <c r="AF221" s="24" t="e">
        <f>(V221-'ModelParams Lw'!Q$10)/'ModelParams Lw'!Q$11</f>
        <v>#DIV/0!</v>
      </c>
      <c r="AG221" s="24" t="e">
        <f>(W221-'ModelParams Lw'!R$10)/'ModelParams Lw'!R$11</f>
        <v>#DIV/0!</v>
      </c>
      <c r="AH221" s="24" t="e">
        <f>(X221-'ModelParams Lw'!S$10)/'ModelParams Lw'!S$11</f>
        <v>#DIV/0!</v>
      </c>
      <c r="AI221" s="24" t="e">
        <f>(Y221-'ModelParams Lw'!T$10)/'ModelParams Lw'!T$11</f>
        <v>#DIV/0!</v>
      </c>
      <c r="AJ221" s="24" t="e">
        <f>(Z221-'ModelParams Lw'!U$10)/'ModelParams Lw'!U$11</f>
        <v>#DIV/0!</v>
      </c>
      <c r="AK221" s="24" t="e">
        <f>(AA221-'ModelParams Lw'!V$10)/'ModelParams Lw'!V$11</f>
        <v>#DIV/0!</v>
      </c>
      <c r="AL221" s="24" t="e">
        <f t="shared" si="100"/>
        <v>#DIV/0!</v>
      </c>
      <c r="AM221" s="24" t="e">
        <f>LOOKUP($G221,SilencerParams!$E$3:$E$98,SilencerParams!K$3:K$98)</f>
        <v>#DIV/0!</v>
      </c>
      <c r="AN221" s="24" t="e">
        <f>LOOKUP($G221,SilencerParams!$E$3:$E$98,SilencerParams!L$3:L$98)</f>
        <v>#DIV/0!</v>
      </c>
      <c r="AO221" s="24" t="e">
        <f>LOOKUP($G221,SilencerParams!$E$3:$E$98,SilencerParams!M$3:M$98)</f>
        <v>#DIV/0!</v>
      </c>
      <c r="AP221" s="24" t="e">
        <f>LOOKUP($G221,SilencerParams!$E$3:$E$98,SilencerParams!N$3:N$98)</f>
        <v>#DIV/0!</v>
      </c>
      <c r="AQ221" s="24" t="e">
        <f>LOOKUP($G221,SilencerParams!$E$3:$E$98,SilencerParams!O$3:O$98)</f>
        <v>#DIV/0!</v>
      </c>
      <c r="AR221" s="24" t="e">
        <f>LOOKUP($G221,SilencerParams!$E$3:$E$98,SilencerParams!P$3:P$98)</f>
        <v>#DIV/0!</v>
      </c>
      <c r="AS221" s="24" t="e">
        <f>LOOKUP($G221,SilencerParams!$E$3:$E$98,SilencerParams!Q$3:Q$98)</f>
        <v>#DIV/0!</v>
      </c>
      <c r="AT221" s="24" t="e">
        <f>LOOKUP($G221,SilencerParams!$E$3:$E$98,SilencerParams!R$3:R$98)</f>
        <v>#DIV/0!</v>
      </c>
      <c r="AU221" s="151" t="e">
        <f>LOOKUP($G221,SilencerParams!$E$3:$E$98,SilencerParams!S$3:S$98)</f>
        <v>#DIV/0!</v>
      </c>
      <c r="AV221" s="151" t="e">
        <f>LOOKUP($G221,SilencerParams!$E$3:$E$98,SilencerParams!T$3:T$98)</f>
        <v>#DIV/0!</v>
      </c>
      <c r="AW221" s="151" t="e">
        <f>LOOKUP($G221,SilencerParams!$E$3:$E$98,SilencerParams!U$3:U$98)</f>
        <v>#DIV/0!</v>
      </c>
      <c r="AX221" s="151" t="e">
        <f>LOOKUP($G221,SilencerParams!$E$3:$E$98,SilencerParams!V$3:V$98)</f>
        <v>#DIV/0!</v>
      </c>
      <c r="AY221" s="151" t="e">
        <f>LOOKUP($G221,SilencerParams!$E$3:$E$98,SilencerParams!W$3:W$98)</f>
        <v>#DIV/0!</v>
      </c>
      <c r="AZ221" s="151" t="e">
        <f>LOOKUP($G221,SilencerParams!$E$3:$E$98,SilencerParams!X$3:X$98)</f>
        <v>#DIV/0!</v>
      </c>
      <c r="BA221" s="151" t="e">
        <f>LOOKUP($G221,SilencerParams!$E$3:$E$98,SilencerParams!Y$3:Y$98)</f>
        <v>#DIV/0!</v>
      </c>
      <c r="BB221" s="151" t="e">
        <f>LOOKUP($G221,SilencerParams!$E$3:$E$98,SilencerParams!Z$3:Z$98)</f>
        <v>#DIV/0!</v>
      </c>
      <c r="BC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S$3:S$98)</f>
        <v>#DIV/0!</v>
      </c>
      <c r="BD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T$3:T$98)</f>
        <v>#DIV/0!</v>
      </c>
      <c r="BE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U$3:U$98)</f>
        <v>#DIV/0!</v>
      </c>
      <c r="BF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V$3:V$98)</f>
        <v>#DIV/0!</v>
      </c>
      <c r="BG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W$3:W$98)</f>
        <v>#DIV/0!</v>
      </c>
      <c r="BH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X$3:X$98)</f>
        <v>#DIV/0!</v>
      </c>
      <c r="BI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Y$3:Y$98)</f>
        <v>#DIV/0!</v>
      </c>
      <c r="BJ221" s="151" t="e">
        <f>LOOKUP(IF(MROUND($AL221,2)&lt;=$AL221,CONCATENATE($D221,IF($F221&gt;=1000,$F221,CONCATENATE(0,$F221)),CONCATENATE(0,MROUND($AL221,2)+2)),CONCATENATE($D221,IF($F221&gt;=1000,$F221,CONCATENATE(0,$F221)),CONCATENATE(0,MROUND($AL221,2)-2))),SilencerParams!$E$3:$E$98,SilencerParams!Z$3:Z$98)</f>
        <v>#DIV/0!</v>
      </c>
      <c r="BK221" s="151" t="e">
        <f>IF($AL221&lt;2,LOOKUP(CONCATENATE($D221,IF($E221&gt;=1000,$E221,CONCATENATE(0,$E221)),"02"),SilencerParams!$E$3:$E$98,SilencerParams!S$3:S$98)/(LOG10(2)-LOG10(0.0001))*(LOG10($AL221)-LOG10(0.0001)),(BC221-AU221)/(LOG10(IF(MROUND($AL221,2)&lt;=$AL221,MROUND($AL221,2)+2,MROUND($AL221,2)-2))-LOG10(MROUND($AL221,2)))*(LOG10($AL221)-LOG10(MROUND($AL221,2)))+AU221)</f>
        <v>#DIV/0!</v>
      </c>
      <c r="BL221" s="151" t="e">
        <f>IF($AL221&lt;2,LOOKUP(CONCATENATE($D221,IF($E221&gt;=1000,$E221,CONCATENATE(0,$E221)),"02"),SilencerParams!$E$3:$E$98,SilencerParams!T$3:T$98)/(LOG10(2)-LOG10(0.0001))*(LOG10($AL221)-LOG10(0.0001)),(BD221-AV221)/(LOG10(IF(MROUND($AL221,2)&lt;=$AL221,MROUND($AL221,2)+2,MROUND($AL221,2)-2))-LOG10(MROUND($AL221,2)))*(LOG10($AL221)-LOG10(MROUND($AL221,2)))+AV221)</f>
        <v>#DIV/0!</v>
      </c>
      <c r="BM221" s="151" t="e">
        <f>IF($AL221&lt;2,LOOKUP(CONCATENATE($D221,IF($E221&gt;=1000,$E221,CONCATENATE(0,$E221)),"02"),SilencerParams!$E$3:$E$98,SilencerParams!U$3:U$98)/(LOG10(2)-LOG10(0.0001))*(LOG10($AL221)-LOG10(0.0001)),(BE221-AW221)/(LOG10(IF(MROUND($AL221,2)&lt;=$AL221,MROUND($AL221,2)+2,MROUND($AL221,2)-2))-LOG10(MROUND($AL221,2)))*(LOG10($AL221)-LOG10(MROUND($AL221,2)))+AW221)</f>
        <v>#DIV/0!</v>
      </c>
      <c r="BN221" s="151" t="e">
        <f>IF($AL221&lt;2,LOOKUP(CONCATENATE($D221,IF($E221&gt;=1000,$E221,CONCATENATE(0,$E221)),"02"),SilencerParams!$E$3:$E$98,SilencerParams!V$3:V$98)/(LOG10(2)-LOG10(0.0001))*(LOG10($AL221)-LOG10(0.0001)),(BF221-AX221)/(LOG10(IF(MROUND($AL221,2)&lt;=$AL221,MROUND($AL221,2)+2,MROUND($AL221,2)-2))-LOG10(MROUND($AL221,2)))*(LOG10($AL221)-LOG10(MROUND($AL221,2)))+AX221)</f>
        <v>#DIV/0!</v>
      </c>
      <c r="BO221" s="151" t="e">
        <f>IF($AL221&lt;2,LOOKUP(CONCATENATE($D221,IF($E221&gt;=1000,$E221,CONCATENATE(0,$E221)),"02"),SilencerParams!$E$3:$E$98,SilencerParams!W$3:W$98)/(LOG10(2)-LOG10(0.0001))*(LOG10($AL221)-LOG10(0.0001)),(BG221-AY221)/(LOG10(IF(MROUND($AL221,2)&lt;=$AL221,MROUND($AL221,2)+2,MROUND($AL221,2)-2))-LOG10(MROUND($AL221,2)))*(LOG10($AL221)-LOG10(MROUND($AL221,2)))+AY221)</f>
        <v>#DIV/0!</v>
      </c>
      <c r="BP221" s="151" t="e">
        <f>IF($AL221&lt;2,LOOKUP(CONCATENATE($D221,IF($E221&gt;=1000,$E221,CONCATENATE(0,$E221)),"02"),SilencerParams!$E$3:$E$98,SilencerParams!X$3:X$98)/(LOG10(2)-LOG10(0.0001))*(LOG10($AL221)-LOG10(0.0001)),(BH221-AZ221)/(LOG10(IF(MROUND($AL221,2)&lt;=$AL221,MROUND($AL221,2)+2,MROUND($AL221,2)-2))-LOG10(MROUND($AL221,2)))*(LOG10($AL221)-LOG10(MROUND($AL221,2)))+AZ221)</f>
        <v>#DIV/0!</v>
      </c>
      <c r="BQ221" s="151" t="e">
        <f>IF($AL221&lt;2,LOOKUP(CONCATENATE($D221,IF($E221&gt;=1000,$E221,CONCATENATE(0,$E221)),"02"),SilencerParams!$E$3:$E$98,SilencerParams!Y$3:Y$98)/(LOG10(2)-LOG10(0.0001))*(LOG10($AL221)-LOG10(0.0001)),(BI221-BA221)/(LOG10(IF(MROUND($AL221,2)&lt;=$AL221,MROUND($AL221,2)+2,MROUND($AL221,2)-2))-LOG10(MROUND($AL221,2)))*(LOG10($AL221)-LOG10(MROUND($AL221,2)))+BA221)</f>
        <v>#DIV/0!</v>
      </c>
      <c r="BR221" s="151" t="e">
        <f>IF($AL221&lt;2,LOOKUP(CONCATENATE($D221,IF($E221&gt;=1000,$E221,CONCATENATE(0,$E221)),"02"),SilencerParams!$E$3:$E$98,SilencerParams!Z$3:Z$98)/(LOG10(2)-LOG10(0.0001))*(LOG10($AL221)-LOG10(0.0001)),(BJ221-BB221)/(LOG10(IF(MROUND($AL221,2)&lt;=$AL221,MROUND($AL221,2)+2,MROUND($AL221,2)-2))-LOG10(MROUND($AL221,2)))*(LOG10($AL221)-LOG10(MROUND($AL221,2)))+BB221)</f>
        <v>#DIV/0!</v>
      </c>
      <c r="BS221" s="24" t="e">
        <f t="shared" si="101"/>
        <v>#DIV/0!</v>
      </c>
      <c r="BT221" s="24" t="e">
        <f t="shared" si="102"/>
        <v>#DIV/0!</v>
      </c>
      <c r="BU221" s="24" t="e">
        <f t="shared" si="103"/>
        <v>#DIV/0!</v>
      </c>
      <c r="BV221" s="24" t="e">
        <f t="shared" si="104"/>
        <v>#DIV/0!</v>
      </c>
      <c r="BW221" s="24" t="e">
        <f t="shared" si="105"/>
        <v>#DIV/0!</v>
      </c>
      <c r="BX221" s="24" t="e">
        <f t="shared" si="106"/>
        <v>#DIV/0!</v>
      </c>
      <c r="BY221" s="24" t="e">
        <f t="shared" si="107"/>
        <v>#DIV/0!</v>
      </c>
      <c r="BZ221" s="24" t="e">
        <f t="shared" si="108"/>
        <v>#DIV/0!</v>
      </c>
      <c r="CA221" s="24" t="e">
        <f>10*LOG10(IF(BS221="",0,POWER(10,((BS221+'ModelParams Lw'!$O$4)/10))) +IF(BT221="",0,POWER(10,((BT221+'ModelParams Lw'!$P$4)/10))) +IF(BU221="",0,POWER(10,((BU221+'ModelParams Lw'!$Q$4)/10))) +IF(BV221="",0,POWER(10,((BV221+'ModelParams Lw'!$R$4)/10))) +IF(BW221="",0,POWER(10,((BW221+'ModelParams Lw'!$S$4)/10))) +IF(BX221="",0,POWER(10,((BX221+'ModelParams Lw'!$T$4)/10))) +IF(BY221="",0,POWER(10,((BY221+'ModelParams Lw'!$U$4)/10)))+IF(BZ221="",0,POWER(10,((BZ221+'ModelParams Lw'!$V$4)/10))))</f>
        <v>#DIV/0!</v>
      </c>
      <c r="CB221" s="24" t="e">
        <f t="shared" si="109"/>
        <v>#DIV/0!</v>
      </c>
      <c r="CC221" s="24" t="e">
        <f>(BS221-'ModelParams Lw'!O$10)/'ModelParams Lw'!O$11</f>
        <v>#DIV/0!</v>
      </c>
      <c r="CD221" s="24" t="e">
        <f>(BT221-'ModelParams Lw'!P$10)/'ModelParams Lw'!P$11</f>
        <v>#DIV/0!</v>
      </c>
      <c r="CE221" s="24" t="e">
        <f>(BU221-'ModelParams Lw'!Q$10)/'ModelParams Lw'!Q$11</f>
        <v>#DIV/0!</v>
      </c>
      <c r="CF221" s="24" t="e">
        <f>(BV221-'ModelParams Lw'!R$10)/'ModelParams Lw'!R$11</f>
        <v>#DIV/0!</v>
      </c>
      <c r="CG221" s="24" t="e">
        <f>(BW221-'ModelParams Lw'!S$10)/'ModelParams Lw'!S$11</f>
        <v>#DIV/0!</v>
      </c>
      <c r="CH221" s="24" t="e">
        <f>(BX221-'ModelParams Lw'!T$10)/'ModelParams Lw'!T$11</f>
        <v>#DIV/0!</v>
      </c>
      <c r="CI221" s="24" t="e">
        <f>(BY221-'ModelParams Lw'!U$10)/'ModelParams Lw'!U$11</f>
        <v>#DIV/0!</v>
      </c>
      <c r="CJ221" s="24" t="e">
        <f>(BZ221-'ModelParams Lw'!V$10)/'ModelParams Lw'!V$11</f>
        <v>#DIV/0!</v>
      </c>
      <c r="CK221" s="24">
        <f>IF(Calcul!$E226="SW",'ModelParams Lw'!C$18+'ModelParams Lw'!C$19*LOG(CK$3)+'ModelParams Lw'!C$20*(PI()/4*($D221/1000)^2),IF('ModelParams Lw'!C$21+'ModelParams Lw'!C$22*LOG(CK$3)+'ModelParams Lw'!C$23*(PI()/4*($D221/1000)^2)&lt;'ModelParams Lw'!C$18+'ModelParams Lw'!C$19*LOG(CK$3)+'ModelParams Lw'!C$20*(PI()/4*($D221/1000)^2),'ModelParams Lw'!C$18+'ModelParams Lw'!C$19*LOG(CK$3)+'ModelParams Lw'!C$20*(PI()/4*($D221/1000)^2),'ModelParams Lw'!C$21+'ModelParams Lw'!C$22*LOG(CK$3)+'ModelParams Lw'!C$23*(PI()/4*($D221/1000)^2)))</f>
        <v>31.246735224896717</v>
      </c>
      <c r="CL221" s="24">
        <f>IF(Calcul!$E226="SW",'ModelParams Lw'!D$18+'ModelParams Lw'!D$19*LOG(CL$3)+'ModelParams Lw'!D$20*(PI()/4*($D221/1000)^2),IF('ModelParams Lw'!D$21+'ModelParams Lw'!D$22*LOG(CL$3)+'ModelParams Lw'!D$23*(PI()/4*($D221/1000)^2)&lt;'ModelParams Lw'!D$18+'ModelParams Lw'!D$19*LOG(CL$3)+'ModelParams Lw'!D$20*(PI()/4*($D221/1000)^2),'ModelParams Lw'!D$18+'ModelParams Lw'!D$19*LOG(CL$3)+'ModelParams Lw'!D$20*(PI()/4*($D221/1000)^2),'ModelParams Lw'!D$21+'ModelParams Lw'!D$22*LOG(CL$3)+'ModelParams Lw'!D$23*(PI()/4*($D221/1000)^2)))</f>
        <v>39.203910379364636</v>
      </c>
      <c r="CM221" s="24">
        <f>IF(Calcul!$E226="SW",'ModelParams Lw'!E$18+'ModelParams Lw'!E$19*LOG(CM$3)+'ModelParams Lw'!E$20*(PI()/4*($D221/1000)^2),IF('ModelParams Lw'!E$21+'ModelParams Lw'!E$22*LOG(CM$3)+'ModelParams Lw'!E$23*(PI()/4*($D221/1000)^2)&lt;'ModelParams Lw'!E$18+'ModelParams Lw'!E$19*LOG(CM$3)+'ModelParams Lw'!E$20*(PI()/4*($D221/1000)^2),'ModelParams Lw'!E$18+'ModelParams Lw'!E$19*LOG(CM$3)+'ModelParams Lw'!E$20*(PI()/4*($D221/1000)^2),'ModelParams Lw'!E$21+'ModelParams Lw'!E$22*LOG(CM$3)+'ModelParams Lw'!E$23*(PI()/4*($D221/1000)^2)))</f>
        <v>38.761096154158118</v>
      </c>
      <c r="CN221" s="24">
        <f>IF(Calcul!$E226="SW",'ModelParams Lw'!F$18+'ModelParams Lw'!F$19*LOG(CN$3)+'ModelParams Lw'!F$20*(PI()/4*($D221/1000)^2),IF('ModelParams Lw'!F$21+'ModelParams Lw'!F$22*LOG(CN$3)+'ModelParams Lw'!F$23*(PI()/4*($D221/1000)^2)&lt;'ModelParams Lw'!F$18+'ModelParams Lw'!F$19*LOG(CN$3)+'ModelParams Lw'!F$20*(PI()/4*($D221/1000)^2),'ModelParams Lw'!F$18+'ModelParams Lw'!F$19*LOG(CN$3)+'ModelParams Lw'!F$20*(PI()/4*($D221/1000)^2),'ModelParams Lw'!F$21+'ModelParams Lw'!F$22*LOG(CN$3)+'ModelParams Lw'!F$23*(PI()/4*($D221/1000)^2)))</f>
        <v>42.457901012674256</v>
      </c>
      <c r="CO221" s="24">
        <f>IF(Calcul!$E226="SW",'ModelParams Lw'!G$18+'ModelParams Lw'!G$19*LOG(CO$3)+'ModelParams Lw'!G$20*(PI()/4*($D221/1000)^2),IF('ModelParams Lw'!G$21+'ModelParams Lw'!G$22*LOG(CO$3)+'ModelParams Lw'!G$23*(PI()/4*($D221/1000)^2)&lt;'ModelParams Lw'!G$18+'ModelParams Lw'!G$19*LOG(CO$3)+'ModelParams Lw'!G$20*(PI()/4*($D221/1000)^2),'ModelParams Lw'!G$18+'ModelParams Lw'!G$19*LOG(CO$3)+'ModelParams Lw'!G$20*(PI()/4*($D221/1000)^2),'ModelParams Lw'!G$21+'ModelParams Lw'!G$22*LOG(CO$3)+'ModelParams Lw'!G$23*(PI()/4*($D221/1000)^2)))</f>
        <v>39.983812335865188</v>
      </c>
      <c r="CP221" s="24">
        <f>IF(Calcul!$E226="SW",'ModelParams Lw'!H$18+'ModelParams Lw'!H$19*LOG(CP$3)+'ModelParams Lw'!H$20*(PI()/4*($D221/1000)^2),IF('ModelParams Lw'!H$21+'ModelParams Lw'!H$22*LOG(CP$3)+'ModelParams Lw'!H$23*(PI()/4*($D221/1000)^2)&lt;'ModelParams Lw'!H$18+'ModelParams Lw'!H$19*LOG(CP$3)+'ModelParams Lw'!H$20*(PI()/4*($D221/1000)^2),'ModelParams Lw'!H$18+'ModelParams Lw'!H$19*LOG(CP$3)+'ModelParams Lw'!H$20*(PI()/4*($D221/1000)^2),'ModelParams Lw'!H$21+'ModelParams Lw'!H$22*LOG(CP$3)+'ModelParams Lw'!H$23*(PI()/4*($D221/1000)^2)))</f>
        <v>40.306137042572608</v>
      </c>
      <c r="CQ221" s="24">
        <f>IF(Calcul!$E226="SW",'ModelParams Lw'!I$18+'ModelParams Lw'!I$19*LOG(CQ$3)+'ModelParams Lw'!I$20*(PI()/4*($D221/1000)^2),IF('ModelParams Lw'!I$21+'ModelParams Lw'!I$22*LOG(CQ$3)+'ModelParams Lw'!I$23*(PI()/4*($D221/1000)^2)&lt;'ModelParams Lw'!I$18+'ModelParams Lw'!I$19*LOG(CQ$3)+'ModelParams Lw'!I$20*(PI()/4*($D221/1000)^2),'ModelParams Lw'!I$18+'ModelParams Lw'!I$19*LOG(CQ$3)+'ModelParams Lw'!I$20*(PI()/4*($D221/1000)^2),'ModelParams Lw'!I$21+'ModelParams Lw'!I$22*LOG(CQ$3)+'ModelParams Lw'!I$23*(PI()/4*($D221/1000)^2)))</f>
        <v>35.604370798776131</v>
      </c>
      <c r="CR221" s="24">
        <f>IF(Calcul!$E226="SW",'ModelParams Lw'!J$18+'ModelParams Lw'!J$19*LOG(CR$3)+'ModelParams Lw'!J$20*(PI()/4*($D221/1000)^2),IF('ModelParams Lw'!J$21+'ModelParams Lw'!J$22*LOG(CR$3)+'ModelParams Lw'!J$23*(PI()/4*($D221/1000)^2)&lt;'ModelParams Lw'!J$18+'ModelParams Lw'!J$19*LOG(CR$3)+'ModelParams Lw'!J$20*(PI()/4*($D221/1000)^2),'ModelParams Lw'!J$18+'ModelParams Lw'!J$19*LOG(CR$3)+'ModelParams Lw'!J$20*(PI()/4*($D221/1000)^2),'ModelParams Lw'!J$21+'ModelParams Lw'!J$22*LOG(CR$3)+'ModelParams Lw'!J$23*(PI()/4*($D221/1000)^2)))</f>
        <v>26.405199060578074</v>
      </c>
      <c r="CS221" s="24" t="e">
        <f t="shared" si="86"/>
        <v>#DIV/0!</v>
      </c>
      <c r="CT221" s="24" t="e">
        <f t="shared" si="87"/>
        <v>#DIV/0!</v>
      </c>
      <c r="CU221" s="24" t="e">
        <f t="shared" si="88"/>
        <v>#DIV/0!</v>
      </c>
      <c r="CV221" s="24" t="e">
        <f t="shared" si="89"/>
        <v>#DIV/0!</v>
      </c>
      <c r="CW221" s="24" t="e">
        <f t="shared" si="90"/>
        <v>#DIV/0!</v>
      </c>
      <c r="CX221" s="24" t="e">
        <f t="shared" si="91"/>
        <v>#DIV/0!</v>
      </c>
      <c r="CY221" s="24" t="e">
        <f t="shared" si="92"/>
        <v>#DIV/0!</v>
      </c>
      <c r="CZ221" s="24" t="e">
        <f t="shared" si="93"/>
        <v>#DIV/0!</v>
      </c>
      <c r="DA221" s="24" t="e">
        <f>10*LOG10(IF(CS221="",0,POWER(10,((CS221+'ModelParams Lw'!$O$4)/10))) +IF(CT221="",0,POWER(10,((CT221+'ModelParams Lw'!$P$4)/10))) +IF(CU221="",0,POWER(10,((CU221+'ModelParams Lw'!$Q$4)/10))) +IF(CV221="",0,POWER(10,((CV221+'ModelParams Lw'!$R$4)/10))) +IF(CW221="",0,POWER(10,((CW221+'ModelParams Lw'!$S$4)/10))) +IF(CX221="",0,POWER(10,((CX221+'ModelParams Lw'!$T$4)/10))) +IF(CY221="",0,POWER(10,((CY221+'ModelParams Lw'!$U$4)/10)))+IF(CZ221="",0,POWER(10,((CZ221+'ModelParams Lw'!$V$4)/10))))</f>
        <v>#DIV/0!</v>
      </c>
      <c r="DB221" s="24" t="e">
        <f t="shared" si="110"/>
        <v>#DIV/0!</v>
      </c>
      <c r="DC221" s="24" t="e">
        <f>(CS221-'ModelParams Lw'!$O$10)/'ModelParams Lw'!$O$11</f>
        <v>#DIV/0!</v>
      </c>
      <c r="DD221" s="24" t="e">
        <f>(CT221-'ModelParams Lw'!$P$10)/'ModelParams Lw'!$P$11</f>
        <v>#DIV/0!</v>
      </c>
      <c r="DE221" s="24" t="e">
        <f>(CU221-'ModelParams Lw'!$Q$10)/'ModelParams Lw'!$Q$11</f>
        <v>#DIV/0!</v>
      </c>
      <c r="DF221" s="24" t="e">
        <f>(CV221-'ModelParams Lw'!$R$10)/'ModelParams Lw'!$R$11</f>
        <v>#DIV/0!</v>
      </c>
      <c r="DG221" s="24" t="e">
        <f>(CW221-'ModelParams Lw'!$S$10)/'ModelParams Lw'!$S$11</f>
        <v>#DIV/0!</v>
      </c>
      <c r="DH221" s="24" t="e">
        <f>(CX221-'ModelParams Lw'!$T$10)/'ModelParams Lw'!$T$11</f>
        <v>#DIV/0!</v>
      </c>
      <c r="DI221" s="24" t="e">
        <f>(CY221-'ModelParams Lw'!$U$10)/'ModelParams Lw'!$U$11</f>
        <v>#DIV/0!</v>
      </c>
      <c r="DJ221" s="24" t="e">
        <f>(CZ221-'ModelParams Lw'!$V$10)/'ModelParams Lw'!$V$11</f>
        <v>#DIV/0!</v>
      </c>
    </row>
    <row r="222" spans="1:114">
      <c r="A222" s="12">
        <f>Calcul!B224</f>
        <v>0</v>
      </c>
      <c r="B222" s="12">
        <f t="shared" si="94"/>
        <v>0</v>
      </c>
      <c r="C222" s="12">
        <f>Calcul!C224</f>
        <v>0</v>
      </c>
      <c r="D222" s="12">
        <f>Calcul!D227</f>
        <v>0</v>
      </c>
      <c r="E222" s="12">
        <f t="shared" si="95"/>
        <v>400</v>
      </c>
      <c r="F222" s="12">
        <f t="shared" si="96"/>
        <v>900</v>
      </c>
      <c r="G222" s="12" t="e">
        <f t="shared" si="97"/>
        <v>#DIV/0!</v>
      </c>
      <c r="H222" s="24" t="e">
        <f t="shared" si="98"/>
        <v>#DIV/0!</v>
      </c>
      <c r="I222" s="24">
        <f>'ModelParams Lw'!$B$6*EXP('ModelParams Lw'!$C$6*D222)</f>
        <v>-0.98585217513044054</v>
      </c>
      <c r="J222" s="24">
        <f>'ModelParams Lw'!$B$7*D222^2+'ModelParams Lw'!$C$7*D222+'ModelParams Lw'!$D$7</f>
        <v>-7.1</v>
      </c>
      <c r="K222" s="24">
        <f>'ModelParams Lw'!$B$8*D222^2+'ModelParams Lw'!$C$8*D222+'ModelParams Lw'!$D$8</f>
        <v>46.485999999999997</v>
      </c>
      <c r="L222" s="21" t="e">
        <f t="shared" si="111"/>
        <v>#DIV/0!</v>
      </c>
      <c r="M222" s="21" t="e">
        <f t="shared" si="85"/>
        <v>#DIV/0!</v>
      </c>
      <c r="N222" s="21" t="e">
        <f t="shared" si="85"/>
        <v>#DIV/0!</v>
      </c>
      <c r="O222" s="21" t="e">
        <f t="shared" si="85"/>
        <v>#DIV/0!</v>
      </c>
      <c r="P222" s="21" t="e">
        <f t="shared" si="85"/>
        <v>#DIV/0!</v>
      </c>
      <c r="Q222" s="21" t="e">
        <f t="shared" si="85"/>
        <v>#DIV/0!</v>
      </c>
      <c r="R222" s="21" t="e">
        <f t="shared" si="85"/>
        <v>#DIV/0!</v>
      </c>
      <c r="S222" s="21" t="e">
        <f t="shared" si="85"/>
        <v>#DIV/0!</v>
      </c>
      <c r="T222" s="24" t="e">
        <f>'ModelParams Lw'!$B$3+'ModelParams Lw'!$B$4*LOG10($B222/3600/(PI()/4*($D222/1000)^2))+'ModelParams Lw'!$B$5*LOG10(2*$H222/(1.2*($B222/3600/(PI()/4*($D222/1000)^2))^2))+10*LOG10($D222/1000)+L222</f>
        <v>#DIV/0!</v>
      </c>
      <c r="U222" s="24" t="e">
        <f>'ModelParams Lw'!$B$3+'ModelParams Lw'!$B$4*LOG10($B222/3600/(PI()/4*($D222/1000)^2))+'ModelParams Lw'!$B$5*LOG10(2*$H222/(1.2*($B222/3600/(PI()/4*($D222/1000)^2))^2))+10*LOG10($D222/1000)+M222</f>
        <v>#DIV/0!</v>
      </c>
      <c r="V222" s="24" t="e">
        <f>'ModelParams Lw'!$B$3+'ModelParams Lw'!$B$4*LOG10($B222/3600/(PI()/4*($D222/1000)^2))+'ModelParams Lw'!$B$5*LOG10(2*$H222/(1.2*($B222/3600/(PI()/4*($D222/1000)^2))^2))+10*LOG10($D222/1000)+N222</f>
        <v>#DIV/0!</v>
      </c>
      <c r="W222" s="24" t="e">
        <f>'ModelParams Lw'!$B$3+'ModelParams Lw'!$B$4*LOG10($B222/3600/(PI()/4*($D222/1000)^2))+'ModelParams Lw'!$B$5*LOG10(2*$H222/(1.2*($B222/3600/(PI()/4*($D222/1000)^2))^2))+10*LOG10($D222/1000)+O222</f>
        <v>#DIV/0!</v>
      </c>
      <c r="X222" s="24" t="e">
        <f>'ModelParams Lw'!$B$3+'ModelParams Lw'!$B$4*LOG10($B222/3600/(PI()/4*($D222/1000)^2))+'ModelParams Lw'!$B$5*LOG10(2*$H222/(1.2*($B222/3600/(PI()/4*($D222/1000)^2))^2))+10*LOG10($D222/1000)+P222</f>
        <v>#DIV/0!</v>
      </c>
      <c r="Y222" s="24" t="e">
        <f>'ModelParams Lw'!$B$3+'ModelParams Lw'!$B$4*LOG10($B222/3600/(PI()/4*($D222/1000)^2))+'ModelParams Lw'!$B$5*LOG10(2*$H222/(1.2*($B222/3600/(PI()/4*($D222/1000)^2))^2))+10*LOG10($D222/1000)+Q222</f>
        <v>#DIV/0!</v>
      </c>
      <c r="Z222" s="24" t="e">
        <f>'ModelParams Lw'!$B$3+'ModelParams Lw'!$B$4*LOG10($B222/3600/(PI()/4*($D222/1000)^2))+'ModelParams Lw'!$B$5*LOG10(2*$H222/(1.2*($B222/3600/(PI()/4*($D222/1000)^2))^2))+10*LOG10($D222/1000)+R222</f>
        <v>#DIV/0!</v>
      </c>
      <c r="AA222" s="24" t="e">
        <f>'ModelParams Lw'!$B$3+'ModelParams Lw'!$B$4*LOG10($B222/3600/(PI()/4*($D222/1000)^2))+'ModelParams Lw'!$B$5*LOG10(2*$H222/(1.2*($B222/3600/(PI()/4*($D222/1000)^2))^2))+10*LOG10($D222/1000)+S222</f>
        <v>#DIV/0!</v>
      </c>
      <c r="AB222" s="24" t="e">
        <f>10*LOG10(IF(T222="",0,POWER(10,((T222+'ModelParams Lw'!$O$4)/10))) +IF(U222="",0,POWER(10,((U222+'ModelParams Lw'!$P$4)/10))) +IF(V222="",0,POWER(10,((V222+'ModelParams Lw'!$Q$4)/10))) +IF(W222="",0,POWER(10,((W222+'ModelParams Lw'!$R$4)/10))) +IF(X222="",0,POWER(10,((X222+'ModelParams Lw'!$S$4)/10))) +IF(Y222="",0,POWER(10,((Y222+'ModelParams Lw'!$T$4)/10))) +IF(Z222="",0,POWER(10,((Z222+'ModelParams Lw'!$U$4)/10)))+IF(AA222="",0,POWER(10,((AA222+'ModelParams Lw'!$V$4)/10))))</f>
        <v>#DIV/0!</v>
      </c>
      <c r="AC222" s="24" t="e">
        <f t="shared" si="99"/>
        <v>#DIV/0!</v>
      </c>
      <c r="AD222" s="24" t="e">
        <f>(T222-'ModelParams Lw'!O$10)/'ModelParams Lw'!O$11</f>
        <v>#DIV/0!</v>
      </c>
      <c r="AE222" s="24" t="e">
        <f>(U222-'ModelParams Lw'!P$10)/'ModelParams Lw'!P$11</f>
        <v>#DIV/0!</v>
      </c>
      <c r="AF222" s="24" t="e">
        <f>(V222-'ModelParams Lw'!Q$10)/'ModelParams Lw'!Q$11</f>
        <v>#DIV/0!</v>
      </c>
      <c r="AG222" s="24" t="e">
        <f>(W222-'ModelParams Lw'!R$10)/'ModelParams Lw'!R$11</f>
        <v>#DIV/0!</v>
      </c>
      <c r="AH222" s="24" t="e">
        <f>(X222-'ModelParams Lw'!S$10)/'ModelParams Lw'!S$11</f>
        <v>#DIV/0!</v>
      </c>
      <c r="AI222" s="24" t="e">
        <f>(Y222-'ModelParams Lw'!T$10)/'ModelParams Lw'!T$11</f>
        <v>#DIV/0!</v>
      </c>
      <c r="AJ222" s="24" t="e">
        <f>(Z222-'ModelParams Lw'!U$10)/'ModelParams Lw'!U$11</f>
        <v>#DIV/0!</v>
      </c>
      <c r="AK222" s="24" t="e">
        <f>(AA222-'ModelParams Lw'!V$10)/'ModelParams Lw'!V$11</f>
        <v>#DIV/0!</v>
      </c>
      <c r="AL222" s="24" t="e">
        <f t="shared" si="100"/>
        <v>#DIV/0!</v>
      </c>
      <c r="AM222" s="24" t="e">
        <f>LOOKUP($G222,SilencerParams!$E$3:$E$98,SilencerParams!K$3:K$98)</f>
        <v>#DIV/0!</v>
      </c>
      <c r="AN222" s="24" t="e">
        <f>LOOKUP($G222,SilencerParams!$E$3:$E$98,SilencerParams!L$3:L$98)</f>
        <v>#DIV/0!</v>
      </c>
      <c r="AO222" s="24" t="e">
        <f>LOOKUP($G222,SilencerParams!$E$3:$E$98,SilencerParams!M$3:M$98)</f>
        <v>#DIV/0!</v>
      </c>
      <c r="AP222" s="24" t="e">
        <f>LOOKUP($G222,SilencerParams!$E$3:$E$98,SilencerParams!N$3:N$98)</f>
        <v>#DIV/0!</v>
      </c>
      <c r="AQ222" s="24" t="e">
        <f>LOOKUP($G222,SilencerParams!$E$3:$E$98,SilencerParams!O$3:O$98)</f>
        <v>#DIV/0!</v>
      </c>
      <c r="AR222" s="24" t="e">
        <f>LOOKUP($G222,SilencerParams!$E$3:$E$98,SilencerParams!P$3:P$98)</f>
        <v>#DIV/0!</v>
      </c>
      <c r="AS222" s="24" t="e">
        <f>LOOKUP($G222,SilencerParams!$E$3:$E$98,SilencerParams!Q$3:Q$98)</f>
        <v>#DIV/0!</v>
      </c>
      <c r="AT222" s="24" t="e">
        <f>LOOKUP($G222,SilencerParams!$E$3:$E$98,SilencerParams!R$3:R$98)</f>
        <v>#DIV/0!</v>
      </c>
      <c r="AU222" s="151" t="e">
        <f>LOOKUP($G222,SilencerParams!$E$3:$E$98,SilencerParams!S$3:S$98)</f>
        <v>#DIV/0!</v>
      </c>
      <c r="AV222" s="151" t="e">
        <f>LOOKUP($G222,SilencerParams!$E$3:$E$98,SilencerParams!T$3:T$98)</f>
        <v>#DIV/0!</v>
      </c>
      <c r="AW222" s="151" t="e">
        <f>LOOKUP($G222,SilencerParams!$E$3:$E$98,SilencerParams!U$3:U$98)</f>
        <v>#DIV/0!</v>
      </c>
      <c r="AX222" s="151" t="e">
        <f>LOOKUP($G222,SilencerParams!$E$3:$E$98,SilencerParams!V$3:V$98)</f>
        <v>#DIV/0!</v>
      </c>
      <c r="AY222" s="151" t="e">
        <f>LOOKUP($G222,SilencerParams!$E$3:$E$98,SilencerParams!W$3:W$98)</f>
        <v>#DIV/0!</v>
      </c>
      <c r="AZ222" s="151" t="e">
        <f>LOOKUP($G222,SilencerParams!$E$3:$E$98,SilencerParams!X$3:X$98)</f>
        <v>#DIV/0!</v>
      </c>
      <c r="BA222" s="151" t="e">
        <f>LOOKUP($G222,SilencerParams!$E$3:$E$98,SilencerParams!Y$3:Y$98)</f>
        <v>#DIV/0!</v>
      </c>
      <c r="BB222" s="151" t="e">
        <f>LOOKUP($G222,SilencerParams!$E$3:$E$98,SilencerParams!Z$3:Z$98)</f>
        <v>#DIV/0!</v>
      </c>
      <c r="BC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S$3:S$98)</f>
        <v>#DIV/0!</v>
      </c>
      <c r="BD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T$3:T$98)</f>
        <v>#DIV/0!</v>
      </c>
      <c r="BE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U$3:U$98)</f>
        <v>#DIV/0!</v>
      </c>
      <c r="BF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V$3:V$98)</f>
        <v>#DIV/0!</v>
      </c>
      <c r="BG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W$3:W$98)</f>
        <v>#DIV/0!</v>
      </c>
      <c r="BH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X$3:X$98)</f>
        <v>#DIV/0!</v>
      </c>
      <c r="BI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Y$3:Y$98)</f>
        <v>#DIV/0!</v>
      </c>
      <c r="BJ222" s="151" t="e">
        <f>LOOKUP(IF(MROUND($AL222,2)&lt;=$AL222,CONCATENATE($D222,IF($F222&gt;=1000,$F222,CONCATENATE(0,$F222)),CONCATENATE(0,MROUND($AL222,2)+2)),CONCATENATE($D222,IF($F222&gt;=1000,$F222,CONCATENATE(0,$F222)),CONCATENATE(0,MROUND($AL222,2)-2))),SilencerParams!$E$3:$E$98,SilencerParams!Z$3:Z$98)</f>
        <v>#DIV/0!</v>
      </c>
      <c r="BK222" s="151" t="e">
        <f>IF($AL222&lt;2,LOOKUP(CONCATENATE($D222,IF($E222&gt;=1000,$E222,CONCATENATE(0,$E222)),"02"),SilencerParams!$E$3:$E$98,SilencerParams!S$3:S$98)/(LOG10(2)-LOG10(0.0001))*(LOG10($AL222)-LOG10(0.0001)),(BC222-AU222)/(LOG10(IF(MROUND($AL222,2)&lt;=$AL222,MROUND($AL222,2)+2,MROUND($AL222,2)-2))-LOG10(MROUND($AL222,2)))*(LOG10($AL222)-LOG10(MROUND($AL222,2)))+AU222)</f>
        <v>#DIV/0!</v>
      </c>
      <c r="BL222" s="151" t="e">
        <f>IF($AL222&lt;2,LOOKUP(CONCATENATE($D222,IF($E222&gt;=1000,$E222,CONCATENATE(0,$E222)),"02"),SilencerParams!$E$3:$E$98,SilencerParams!T$3:T$98)/(LOG10(2)-LOG10(0.0001))*(LOG10($AL222)-LOG10(0.0001)),(BD222-AV222)/(LOG10(IF(MROUND($AL222,2)&lt;=$AL222,MROUND($AL222,2)+2,MROUND($AL222,2)-2))-LOG10(MROUND($AL222,2)))*(LOG10($AL222)-LOG10(MROUND($AL222,2)))+AV222)</f>
        <v>#DIV/0!</v>
      </c>
      <c r="BM222" s="151" t="e">
        <f>IF($AL222&lt;2,LOOKUP(CONCATENATE($D222,IF($E222&gt;=1000,$E222,CONCATENATE(0,$E222)),"02"),SilencerParams!$E$3:$E$98,SilencerParams!U$3:U$98)/(LOG10(2)-LOG10(0.0001))*(LOG10($AL222)-LOG10(0.0001)),(BE222-AW222)/(LOG10(IF(MROUND($AL222,2)&lt;=$AL222,MROUND($AL222,2)+2,MROUND($AL222,2)-2))-LOG10(MROUND($AL222,2)))*(LOG10($AL222)-LOG10(MROUND($AL222,2)))+AW222)</f>
        <v>#DIV/0!</v>
      </c>
      <c r="BN222" s="151" t="e">
        <f>IF($AL222&lt;2,LOOKUP(CONCATENATE($D222,IF($E222&gt;=1000,$E222,CONCATENATE(0,$E222)),"02"),SilencerParams!$E$3:$E$98,SilencerParams!V$3:V$98)/(LOG10(2)-LOG10(0.0001))*(LOG10($AL222)-LOG10(0.0001)),(BF222-AX222)/(LOG10(IF(MROUND($AL222,2)&lt;=$AL222,MROUND($AL222,2)+2,MROUND($AL222,2)-2))-LOG10(MROUND($AL222,2)))*(LOG10($AL222)-LOG10(MROUND($AL222,2)))+AX222)</f>
        <v>#DIV/0!</v>
      </c>
      <c r="BO222" s="151" t="e">
        <f>IF($AL222&lt;2,LOOKUP(CONCATENATE($D222,IF($E222&gt;=1000,$E222,CONCATENATE(0,$E222)),"02"),SilencerParams!$E$3:$E$98,SilencerParams!W$3:W$98)/(LOG10(2)-LOG10(0.0001))*(LOG10($AL222)-LOG10(0.0001)),(BG222-AY222)/(LOG10(IF(MROUND($AL222,2)&lt;=$AL222,MROUND($AL222,2)+2,MROUND($AL222,2)-2))-LOG10(MROUND($AL222,2)))*(LOG10($AL222)-LOG10(MROUND($AL222,2)))+AY222)</f>
        <v>#DIV/0!</v>
      </c>
      <c r="BP222" s="151" t="e">
        <f>IF($AL222&lt;2,LOOKUP(CONCATENATE($D222,IF($E222&gt;=1000,$E222,CONCATENATE(0,$E222)),"02"),SilencerParams!$E$3:$E$98,SilencerParams!X$3:X$98)/(LOG10(2)-LOG10(0.0001))*(LOG10($AL222)-LOG10(0.0001)),(BH222-AZ222)/(LOG10(IF(MROUND($AL222,2)&lt;=$AL222,MROUND($AL222,2)+2,MROUND($AL222,2)-2))-LOG10(MROUND($AL222,2)))*(LOG10($AL222)-LOG10(MROUND($AL222,2)))+AZ222)</f>
        <v>#DIV/0!</v>
      </c>
      <c r="BQ222" s="151" t="e">
        <f>IF($AL222&lt;2,LOOKUP(CONCATENATE($D222,IF($E222&gt;=1000,$E222,CONCATENATE(0,$E222)),"02"),SilencerParams!$E$3:$E$98,SilencerParams!Y$3:Y$98)/(LOG10(2)-LOG10(0.0001))*(LOG10($AL222)-LOG10(0.0001)),(BI222-BA222)/(LOG10(IF(MROUND($AL222,2)&lt;=$AL222,MROUND($AL222,2)+2,MROUND($AL222,2)-2))-LOG10(MROUND($AL222,2)))*(LOG10($AL222)-LOG10(MROUND($AL222,2)))+BA222)</f>
        <v>#DIV/0!</v>
      </c>
      <c r="BR222" s="151" t="e">
        <f>IF($AL222&lt;2,LOOKUP(CONCATENATE($D222,IF($E222&gt;=1000,$E222,CONCATENATE(0,$E222)),"02"),SilencerParams!$E$3:$E$98,SilencerParams!Z$3:Z$98)/(LOG10(2)-LOG10(0.0001))*(LOG10($AL222)-LOG10(0.0001)),(BJ222-BB222)/(LOG10(IF(MROUND($AL222,2)&lt;=$AL222,MROUND($AL222,2)+2,MROUND($AL222,2)-2))-LOG10(MROUND($AL222,2)))*(LOG10($AL222)-LOG10(MROUND($AL222,2)))+BB222)</f>
        <v>#DIV/0!</v>
      </c>
      <c r="BS222" s="24" t="e">
        <f t="shared" si="101"/>
        <v>#DIV/0!</v>
      </c>
      <c r="BT222" s="24" t="e">
        <f t="shared" si="102"/>
        <v>#DIV/0!</v>
      </c>
      <c r="BU222" s="24" t="e">
        <f t="shared" si="103"/>
        <v>#DIV/0!</v>
      </c>
      <c r="BV222" s="24" t="e">
        <f t="shared" si="104"/>
        <v>#DIV/0!</v>
      </c>
      <c r="BW222" s="24" t="e">
        <f t="shared" si="105"/>
        <v>#DIV/0!</v>
      </c>
      <c r="BX222" s="24" t="e">
        <f t="shared" si="106"/>
        <v>#DIV/0!</v>
      </c>
      <c r="BY222" s="24" t="e">
        <f t="shared" si="107"/>
        <v>#DIV/0!</v>
      </c>
      <c r="BZ222" s="24" t="e">
        <f t="shared" si="108"/>
        <v>#DIV/0!</v>
      </c>
      <c r="CA222" s="24" t="e">
        <f>10*LOG10(IF(BS222="",0,POWER(10,((BS222+'ModelParams Lw'!$O$4)/10))) +IF(BT222="",0,POWER(10,((BT222+'ModelParams Lw'!$P$4)/10))) +IF(BU222="",0,POWER(10,((BU222+'ModelParams Lw'!$Q$4)/10))) +IF(BV222="",0,POWER(10,((BV222+'ModelParams Lw'!$R$4)/10))) +IF(BW222="",0,POWER(10,((BW222+'ModelParams Lw'!$S$4)/10))) +IF(BX222="",0,POWER(10,((BX222+'ModelParams Lw'!$T$4)/10))) +IF(BY222="",0,POWER(10,((BY222+'ModelParams Lw'!$U$4)/10)))+IF(BZ222="",0,POWER(10,((BZ222+'ModelParams Lw'!$V$4)/10))))</f>
        <v>#DIV/0!</v>
      </c>
      <c r="CB222" s="24" t="e">
        <f t="shared" si="109"/>
        <v>#DIV/0!</v>
      </c>
      <c r="CC222" s="24" t="e">
        <f>(BS222-'ModelParams Lw'!O$10)/'ModelParams Lw'!O$11</f>
        <v>#DIV/0!</v>
      </c>
      <c r="CD222" s="24" t="e">
        <f>(BT222-'ModelParams Lw'!P$10)/'ModelParams Lw'!P$11</f>
        <v>#DIV/0!</v>
      </c>
      <c r="CE222" s="24" t="e">
        <f>(BU222-'ModelParams Lw'!Q$10)/'ModelParams Lw'!Q$11</f>
        <v>#DIV/0!</v>
      </c>
      <c r="CF222" s="24" t="e">
        <f>(BV222-'ModelParams Lw'!R$10)/'ModelParams Lw'!R$11</f>
        <v>#DIV/0!</v>
      </c>
      <c r="CG222" s="24" t="e">
        <f>(BW222-'ModelParams Lw'!S$10)/'ModelParams Lw'!S$11</f>
        <v>#DIV/0!</v>
      </c>
      <c r="CH222" s="24" t="e">
        <f>(BX222-'ModelParams Lw'!T$10)/'ModelParams Lw'!T$11</f>
        <v>#DIV/0!</v>
      </c>
      <c r="CI222" s="24" t="e">
        <f>(BY222-'ModelParams Lw'!U$10)/'ModelParams Lw'!U$11</f>
        <v>#DIV/0!</v>
      </c>
      <c r="CJ222" s="24" t="e">
        <f>(BZ222-'ModelParams Lw'!V$10)/'ModelParams Lw'!V$11</f>
        <v>#DIV/0!</v>
      </c>
      <c r="CK222" s="24">
        <f>IF(Calcul!$E227="SW",'ModelParams Lw'!C$18+'ModelParams Lw'!C$19*LOG(CK$3)+'ModelParams Lw'!C$20*(PI()/4*($D222/1000)^2),IF('ModelParams Lw'!C$21+'ModelParams Lw'!C$22*LOG(CK$3)+'ModelParams Lw'!C$23*(PI()/4*($D222/1000)^2)&lt;'ModelParams Lw'!C$18+'ModelParams Lw'!C$19*LOG(CK$3)+'ModelParams Lw'!C$20*(PI()/4*($D222/1000)^2),'ModelParams Lw'!C$18+'ModelParams Lw'!C$19*LOG(CK$3)+'ModelParams Lw'!C$20*(PI()/4*($D222/1000)^2),'ModelParams Lw'!C$21+'ModelParams Lw'!C$22*LOG(CK$3)+'ModelParams Lw'!C$23*(PI()/4*($D222/1000)^2)))</f>
        <v>31.246735224896717</v>
      </c>
      <c r="CL222" s="24">
        <f>IF(Calcul!$E227="SW",'ModelParams Lw'!D$18+'ModelParams Lw'!D$19*LOG(CL$3)+'ModelParams Lw'!D$20*(PI()/4*($D222/1000)^2),IF('ModelParams Lw'!D$21+'ModelParams Lw'!D$22*LOG(CL$3)+'ModelParams Lw'!D$23*(PI()/4*($D222/1000)^2)&lt;'ModelParams Lw'!D$18+'ModelParams Lw'!D$19*LOG(CL$3)+'ModelParams Lw'!D$20*(PI()/4*($D222/1000)^2),'ModelParams Lw'!D$18+'ModelParams Lw'!D$19*LOG(CL$3)+'ModelParams Lw'!D$20*(PI()/4*($D222/1000)^2),'ModelParams Lw'!D$21+'ModelParams Lw'!D$22*LOG(CL$3)+'ModelParams Lw'!D$23*(PI()/4*($D222/1000)^2)))</f>
        <v>39.203910379364636</v>
      </c>
      <c r="CM222" s="24">
        <f>IF(Calcul!$E227="SW",'ModelParams Lw'!E$18+'ModelParams Lw'!E$19*LOG(CM$3)+'ModelParams Lw'!E$20*(PI()/4*($D222/1000)^2),IF('ModelParams Lw'!E$21+'ModelParams Lw'!E$22*LOG(CM$3)+'ModelParams Lw'!E$23*(PI()/4*($D222/1000)^2)&lt;'ModelParams Lw'!E$18+'ModelParams Lw'!E$19*LOG(CM$3)+'ModelParams Lw'!E$20*(PI()/4*($D222/1000)^2),'ModelParams Lw'!E$18+'ModelParams Lw'!E$19*LOG(CM$3)+'ModelParams Lw'!E$20*(PI()/4*($D222/1000)^2),'ModelParams Lw'!E$21+'ModelParams Lw'!E$22*LOG(CM$3)+'ModelParams Lw'!E$23*(PI()/4*($D222/1000)^2)))</f>
        <v>38.761096154158118</v>
      </c>
      <c r="CN222" s="24">
        <f>IF(Calcul!$E227="SW",'ModelParams Lw'!F$18+'ModelParams Lw'!F$19*LOG(CN$3)+'ModelParams Lw'!F$20*(PI()/4*($D222/1000)^2),IF('ModelParams Lw'!F$21+'ModelParams Lw'!F$22*LOG(CN$3)+'ModelParams Lw'!F$23*(PI()/4*($D222/1000)^2)&lt;'ModelParams Lw'!F$18+'ModelParams Lw'!F$19*LOG(CN$3)+'ModelParams Lw'!F$20*(PI()/4*($D222/1000)^2),'ModelParams Lw'!F$18+'ModelParams Lw'!F$19*LOG(CN$3)+'ModelParams Lw'!F$20*(PI()/4*($D222/1000)^2),'ModelParams Lw'!F$21+'ModelParams Lw'!F$22*LOG(CN$3)+'ModelParams Lw'!F$23*(PI()/4*($D222/1000)^2)))</f>
        <v>42.457901012674256</v>
      </c>
      <c r="CO222" s="24">
        <f>IF(Calcul!$E227="SW",'ModelParams Lw'!G$18+'ModelParams Lw'!G$19*LOG(CO$3)+'ModelParams Lw'!G$20*(PI()/4*($D222/1000)^2),IF('ModelParams Lw'!G$21+'ModelParams Lw'!G$22*LOG(CO$3)+'ModelParams Lw'!G$23*(PI()/4*($D222/1000)^2)&lt;'ModelParams Lw'!G$18+'ModelParams Lw'!G$19*LOG(CO$3)+'ModelParams Lw'!G$20*(PI()/4*($D222/1000)^2),'ModelParams Lw'!G$18+'ModelParams Lw'!G$19*LOG(CO$3)+'ModelParams Lw'!G$20*(PI()/4*($D222/1000)^2),'ModelParams Lw'!G$21+'ModelParams Lw'!G$22*LOG(CO$3)+'ModelParams Lw'!G$23*(PI()/4*($D222/1000)^2)))</f>
        <v>39.983812335865188</v>
      </c>
      <c r="CP222" s="24">
        <f>IF(Calcul!$E227="SW",'ModelParams Lw'!H$18+'ModelParams Lw'!H$19*LOG(CP$3)+'ModelParams Lw'!H$20*(PI()/4*($D222/1000)^2),IF('ModelParams Lw'!H$21+'ModelParams Lw'!H$22*LOG(CP$3)+'ModelParams Lw'!H$23*(PI()/4*($D222/1000)^2)&lt;'ModelParams Lw'!H$18+'ModelParams Lw'!H$19*LOG(CP$3)+'ModelParams Lw'!H$20*(PI()/4*($D222/1000)^2),'ModelParams Lw'!H$18+'ModelParams Lw'!H$19*LOG(CP$3)+'ModelParams Lw'!H$20*(PI()/4*($D222/1000)^2),'ModelParams Lw'!H$21+'ModelParams Lw'!H$22*LOG(CP$3)+'ModelParams Lw'!H$23*(PI()/4*($D222/1000)^2)))</f>
        <v>40.306137042572608</v>
      </c>
      <c r="CQ222" s="24">
        <f>IF(Calcul!$E227="SW",'ModelParams Lw'!I$18+'ModelParams Lw'!I$19*LOG(CQ$3)+'ModelParams Lw'!I$20*(PI()/4*($D222/1000)^2),IF('ModelParams Lw'!I$21+'ModelParams Lw'!I$22*LOG(CQ$3)+'ModelParams Lw'!I$23*(PI()/4*($D222/1000)^2)&lt;'ModelParams Lw'!I$18+'ModelParams Lw'!I$19*LOG(CQ$3)+'ModelParams Lw'!I$20*(PI()/4*($D222/1000)^2),'ModelParams Lw'!I$18+'ModelParams Lw'!I$19*LOG(CQ$3)+'ModelParams Lw'!I$20*(PI()/4*($D222/1000)^2),'ModelParams Lw'!I$21+'ModelParams Lw'!I$22*LOG(CQ$3)+'ModelParams Lw'!I$23*(PI()/4*($D222/1000)^2)))</f>
        <v>35.604370798776131</v>
      </c>
      <c r="CR222" s="24">
        <f>IF(Calcul!$E227="SW",'ModelParams Lw'!J$18+'ModelParams Lw'!J$19*LOG(CR$3)+'ModelParams Lw'!J$20*(PI()/4*($D222/1000)^2),IF('ModelParams Lw'!J$21+'ModelParams Lw'!J$22*LOG(CR$3)+'ModelParams Lw'!J$23*(PI()/4*($D222/1000)^2)&lt;'ModelParams Lw'!J$18+'ModelParams Lw'!J$19*LOG(CR$3)+'ModelParams Lw'!J$20*(PI()/4*($D222/1000)^2),'ModelParams Lw'!J$18+'ModelParams Lw'!J$19*LOG(CR$3)+'ModelParams Lw'!J$20*(PI()/4*($D222/1000)^2),'ModelParams Lw'!J$21+'ModelParams Lw'!J$22*LOG(CR$3)+'ModelParams Lw'!J$23*(PI()/4*($D222/1000)^2)))</f>
        <v>26.405199060578074</v>
      </c>
      <c r="CS222" s="24" t="e">
        <f t="shared" si="86"/>
        <v>#DIV/0!</v>
      </c>
      <c r="CT222" s="24" t="e">
        <f t="shared" si="87"/>
        <v>#DIV/0!</v>
      </c>
      <c r="CU222" s="24" t="e">
        <f t="shared" si="88"/>
        <v>#DIV/0!</v>
      </c>
      <c r="CV222" s="24" t="e">
        <f t="shared" si="89"/>
        <v>#DIV/0!</v>
      </c>
      <c r="CW222" s="24" t="e">
        <f t="shared" si="90"/>
        <v>#DIV/0!</v>
      </c>
      <c r="CX222" s="24" t="e">
        <f t="shared" si="91"/>
        <v>#DIV/0!</v>
      </c>
      <c r="CY222" s="24" t="e">
        <f t="shared" si="92"/>
        <v>#DIV/0!</v>
      </c>
      <c r="CZ222" s="24" t="e">
        <f t="shared" si="93"/>
        <v>#DIV/0!</v>
      </c>
      <c r="DA222" s="24" t="e">
        <f>10*LOG10(IF(CS222="",0,POWER(10,((CS222+'ModelParams Lw'!$O$4)/10))) +IF(CT222="",0,POWER(10,((CT222+'ModelParams Lw'!$P$4)/10))) +IF(CU222="",0,POWER(10,((CU222+'ModelParams Lw'!$Q$4)/10))) +IF(CV222="",0,POWER(10,((CV222+'ModelParams Lw'!$R$4)/10))) +IF(CW222="",0,POWER(10,((CW222+'ModelParams Lw'!$S$4)/10))) +IF(CX222="",0,POWER(10,((CX222+'ModelParams Lw'!$T$4)/10))) +IF(CY222="",0,POWER(10,((CY222+'ModelParams Lw'!$U$4)/10)))+IF(CZ222="",0,POWER(10,((CZ222+'ModelParams Lw'!$V$4)/10))))</f>
        <v>#DIV/0!</v>
      </c>
      <c r="DB222" s="24" t="e">
        <f t="shared" si="110"/>
        <v>#DIV/0!</v>
      </c>
      <c r="DC222" s="24" t="e">
        <f>(CS222-'ModelParams Lw'!$O$10)/'ModelParams Lw'!$O$11</f>
        <v>#DIV/0!</v>
      </c>
      <c r="DD222" s="24" t="e">
        <f>(CT222-'ModelParams Lw'!$P$10)/'ModelParams Lw'!$P$11</f>
        <v>#DIV/0!</v>
      </c>
      <c r="DE222" s="24" t="e">
        <f>(CU222-'ModelParams Lw'!$Q$10)/'ModelParams Lw'!$Q$11</f>
        <v>#DIV/0!</v>
      </c>
      <c r="DF222" s="24" t="e">
        <f>(CV222-'ModelParams Lw'!$R$10)/'ModelParams Lw'!$R$11</f>
        <v>#DIV/0!</v>
      </c>
      <c r="DG222" s="24" t="e">
        <f>(CW222-'ModelParams Lw'!$S$10)/'ModelParams Lw'!$S$11</f>
        <v>#DIV/0!</v>
      </c>
      <c r="DH222" s="24" t="e">
        <f>(CX222-'ModelParams Lw'!$T$10)/'ModelParams Lw'!$T$11</f>
        <v>#DIV/0!</v>
      </c>
      <c r="DI222" s="24" t="e">
        <f>(CY222-'ModelParams Lw'!$U$10)/'ModelParams Lw'!$U$11</f>
        <v>#DIV/0!</v>
      </c>
      <c r="DJ222" s="24" t="e">
        <f>(CZ222-'ModelParams Lw'!$V$10)/'ModelParams Lw'!$V$11</f>
        <v>#DIV/0!</v>
      </c>
    </row>
    <row r="223" spans="1:114">
      <c r="A223" s="12">
        <f>Calcul!B225</f>
        <v>0</v>
      </c>
      <c r="B223" s="12">
        <f t="shared" si="94"/>
        <v>0</v>
      </c>
      <c r="C223" s="12">
        <f>Calcul!C225</f>
        <v>0</v>
      </c>
      <c r="D223" s="12">
        <f>Calcul!D228</f>
        <v>0</v>
      </c>
      <c r="E223" s="12">
        <f t="shared" si="95"/>
        <v>400</v>
      </c>
      <c r="F223" s="12">
        <f t="shared" si="96"/>
        <v>900</v>
      </c>
      <c r="G223" s="12" t="e">
        <f t="shared" si="97"/>
        <v>#DIV/0!</v>
      </c>
      <c r="H223" s="24" t="e">
        <f t="shared" si="98"/>
        <v>#DIV/0!</v>
      </c>
      <c r="I223" s="24">
        <f>'ModelParams Lw'!$B$6*EXP('ModelParams Lw'!$C$6*D223)</f>
        <v>-0.98585217513044054</v>
      </c>
      <c r="J223" s="24">
        <f>'ModelParams Lw'!$B$7*D223^2+'ModelParams Lw'!$C$7*D223+'ModelParams Lw'!$D$7</f>
        <v>-7.1</v>
      </c>
      <c r="K223" s="24">
        <f>'ModelParams Lw'!$B$8*D223^2+'ModelParams Lw'!$C$8*D223+'ModelParams Lw'!$D$8</f>
        <v>46.485999999999997</v>
      </c>
      <c r="L223" s="21" t="e">
        <f t="shared" si="111"/>
        <v>#DIV/0!</v>
      </c>
      <c r="M223" s="21" t="e">
        <f t="shared" si="85"/>
        <v>#DIV/0!</v>
      </c>
      <c r="N223" s="21" t="e">
        <f t="shared" si="85"/>
        <v>#DIV/0!</v>
      </c>
      <c r="O223" s="21" t="e">
        <f t="shared" si="85"/>
        <v>#DIV/0!</v>
      </c>
      <c r="P223" s="21" t="e">
        <f t="shared" si="85"/>
        <v>#DIV/0!</v>
      </c>
      <c r="Q223" s="21" t="e">
        <f t="shared" si="85"/>
        <v>#DIV/0!</v>
      </c>
      <c r="R223" s="21" t="e">
        <f t="shared" si="85"/>
        <v>#DIV/0!</v>
      </c>
      <c r="S223" s="21" t="e">
        <f t="shared" si="85"/>
        <v>#DIV/0!</v>
      </c>
      <c r="T223" s="24" t="e">
        <f>'ModelParams Lw'!$B$3+'ModelParams Lw'!$B$4*LOG10($B223/3600/(PI()/4*($D223/1000)^2))+'ModelParams Lw'!$B$5*LOG10(2*$H223/(1.2*($B223/3600/(PI()/4*($D223/1000)^2))^2))+10*LOG10($D223/1000)+L223</f>
        <v>#DIV/0!</v>
      </c>
      <c r="U223" s="24" t="e">
        <f>'ModelParams Lw'!$B$3+'ModelParams Lw'!$B$4*LOG10($B223/3600/(PI()/4*($D223/1000)^2))+'ModelParams Lw'!$B$5*LOG10(2*$H223/(1.2*($B223/3600/(PI()/4*($D223/1000)^2))^2))+10*LOG10($D223/1000)+M223</f>
        <v>#DIV/0!</v>
      </c>
      <c r="V223" s="24" t="e">
        <f>'ModelParams Lw'!$B$3+'ModelParams Lw'!$B$4*LOG10($B223/3600/(PI()/4*($D223/1000)^2))+'ModelParams Lw'!$B$5*LOG10(2*$H223/(1.2*($B223/3600/(PI()/4*($D223/1000)^2))^2))+10*LOG10($D223/1000)+N223</f>
        <v>#DIV/0!</v>
      </c>
      <c r="W223" s="24" t="e">
        <f>'ModelParams Lw'!$B$3+'ModelParams Lw'!$B$4*LOG10($B223/3600/(PI()/4*($D223/1000)^2))+'ModelParams Lw'!$B$5*LOG10(2*$H223/(1.2*($B223/3600/(PI()/4*($D223/1000)^2))^2))+10*LOG10($D223/1000)+O223</f>
        <v>#DIV/0!</v>
      </c>
      <c r="X223" s="24" t="e">
        <f>'ModelParams Lw'!$B$3+'ModelParams Lw'!$B$4*LOG10($B223/3600/(PI()/4*($D223/1000)^2))+'ModelParams Lw'!$B$5*LOG10(2*$H223/(1.2*($B223/3600/(PI()/4*($D223/1000)^2))^2))+10*LOG10($D223/1000)+P223</f>
        <v>#DIV/0!</v>
      </c>
      <c r="Y223" s="24" t="e">
        <f>'ModelParams Lw'!$B$3+'ModelParams Lw'!$B$4*LOG10($B223/3600/(PI()/4*($D223/1000)^2))+'ModelParams Lw'!$B$5*LOG10(2*$H223/(1.2*($B223/3600/(PI()/4*($D223/1000)^2))^2))+10*LOG10($D223/1000)+Q223</f>
        <v>#DIV/0!</v>
      </c>
      <c r="Z223" s="24" t="e">
        <f>'ModelParams Lw'!$B$3+'ModelParams Lw'!$B$4*LOG10($B223/3600/(PI()/4*($D223/1000)^2))+'ModelParams Lw'!$B$5*LOG10(2*$H223/(1.2*($B223/3600/(PI()/4*($D223/1000)^2))^2))+10*LOG10($D223/1000)+R223</f>
        <v>#DIV/0!</v>
      </c>
      <c r="AA223" s="24" t="e">
        <f>'ModelParams Lw'!$B$3+'ModelParams Lw'!$B$4*LOG10($B223/3600/(PI()/4*($D223/1000)^2))+'ModelParams Lw'!$B$5*LOG10(2*$H223/(1.2*($B223/3600/(PI()/4*($D223/1000)^2))^2))+10*LOG10($D223/1000)+S223</f>
        <v>#DIV/0!</v>
      </c>
      <c r="AB223" s="24" t="e">
        <f>10*LOG10(IF(T223="",0,POWER(10,((T223+'ModelParams Lw'!$O$4)/10))) +IF(U223="",0,POWER(10,((U223+'ModelParams Lw'!$P$4)/10))) +IF(V223="",0,POWER(10,((V223+'ModelParams Lw'!$Q$4)/10))) +IF(W223="",0,POWER(10,((W223+'ModelParams Lw'!$R$4)/10))) +IF(X223="",0,POWER(10,((X223+'ModelParams Lw'!$S$4)/10))) +IF(Y223="",0,POWER(10,((Y223+'ModelParams Lw'!$T$4)/10))) +IF(Z223="",0,POWER(10,((Z223+'ModelParams Lw'!$U$4)/10)))+IF(AA223="",0,POWER(10,((AA223+'ModelParams Lw'!$V$4)/10))))</f>
        <v>#DIV/0!</v>
      </c>
      <c r="AC223" s="24" t="e">
        <f t="shared" si="99"/>
        <v>#DIV/0!</v>
      </c>
      <c r="AD223" s="24" t="e">
        <f>(T223-'ModelParams Lw'!O$10)/'ModelParams Lw'!O$11</f>
        <v>#DIV/0!</v>
      </c>
      <c r="AE223" s="24" t="e">
        <f>(U223-'ModelParams Lw'!P$10)/'ModelParams Lw'!P$11</f>
        <v>#DIV/0!</v>
      </c>
      <c r="AF223" s="24" t="e">
        <f>(V223-'ModelParams Lw'!Q$10)/'ModelParams Lw'!Q$11</f>
        <v>#DIV/0!</v>
      </c>
      <c r="AG223" s="24" t="e">
        <f>(W223-'ModelParams Lw'!R$10)/'ModelParams Lw'!R$11</f>
        <v>#DIV/0!</v>
      </c>
      <c r="AH223" s="24" t="e">
        <f>(X223-'ModelParams Lw'!S$10)/'ModelParams Lw'!S$11</f>
        <v>#DIV/0!</v>
      </c>
      <c r="AI223" s="24" t="e">
        <f>(Y223-'ModelParams Lw'!T$10)/'ModelParams Lw'!T$11</f>
        <v>#DIV/0!</v>
      </c>
      <c r="AJ223" s="24" t="e">
        <f>(Z223-'ModelParams Lw'!U$10)/'ModelParams Lw'!U$11</f>
        <v>#DIV/0!</v>
      </c>
      <c r="AK223" s="24" t="e">
        <f>(AA223-'ModelParams Lw'!V$10)/'ModelParams Lw'!V$11</f>
        <v>#DIV/0!</v>
      </c>
      <c r="AL223" s="24" t="e">
        <f t="shared" si="100"/>
        <v>#DIV/0!</v>
      </c>
      <c r="AM223" s="24" t="e">
        <f>LOOKUP($G223,SilencerParams!$E$3:$E$98,SilencerParams!K$3:K$98)</f>
        <v>#DIV/0!</v>
      </c>
      <c r="AN223" s="24" t="e">
        <f>LOOKUP($G223,SilencerParams!$E$3:$E$98,SilencerParams!L$3:L$98)</f>
        <v>#DIV/0!</v>
      </c>
      <c r="AO223" s="24" t="e">
        <f>LOOKUP($G223,SilencerParams!$E$3:$E$98,SilencerParams!M$3:M$98)</f>
        <v>#DIV/0!</v>
      </c>
      <c r="AP223" s="24" t="e">
        <f>LOOKUP($G223,SilencerParams!$E$3:$E$98,SilencerParams!N$3:N$98)</f>
        <v>#DIV/0!</v>
      </c>
      <c r="AQ223" s="24" t="e">
        <f>LOOKUP($G223,SilencerParams!$E$3:$E$98,SilencerParams!O$3:O$98)</f>
        <v>#DIV/0!</v>
      </c>
      <c r="AR223" s="24" t="e">
        <f>LOOKUP($G223,SilencerParams!$E$3:$E$98,SilencerParams!P$3:P$98)</f>
        <v>#DIV/0!</v>
      </c>
      <c r="AS223" s="24" t="e">
        <f>LOOKUP($G223,SilencerParams!$E$3:$E$98,SilencerParams!Q$3:Q$98)</f>
        <v>#DIV/0!</v>
      </c>
      <c r="AT223" s="24" t="e">
        <f>LOOKUP($G223,SilencerParams!$E$3:$E$98,SilencerParams!R$3:R$98)</f>
        <v>#DIV/0!</v>
      </c>
      <c r="AU223" s="151" t="e">
        <f>LOOKUP($G223,SilencerParams!$E$3:$E$98,SilencerParams!S$3:S$98)</f>
        <v>#DIV/0!</v>
      </c>
      <c r="AV223" s="151" t="e">
        <f>LOOKUP($G223,SilencerParams!$E$3:$E$98,SilencerParams!T$3:T$98)</f>
        <v>#DIV/0!</v>
      </c>
      <c r="AW223" s="151" t="e">
        <f>LOOKUP($G223,SilencerParams!$E$3:$E$98,SilencerParams!U$3:U$98)</f>
        <v>#DIV/0!</v>
      </c>
      <c r="AX223" s="151" t="e">
        <f>LOOKUP($G223,SilencerParams!$E$3:$E$98,SilencerParams!V$3:V$98)</f>
        <v>#DIV/0!</v>
      </c>
      <c r="AY223" s="151" t="e">
        <f>LOOKUP($G223,SilencerParams!$E$3:$E$98,SilencerParams!W$3:W$98)</f>
        <v>#DIV/0!</v>
      </c>
      <c r="AZ223" s="151" t="e">
        <f>LOOKUP($G223,SilencerParams!$E$3:$E$98,SilencerParams!X$3:X$98)</f>
        <v>#DIV/0!</v>
      </c>
      <c r="BA223" s="151" t="e">
        <f>LOOKUP($G223,SilencerParams!$E$3:$E$98,SilencerParams!Y$3:Y$98)</f>
        <v>#DIV/0!</v>
      </c>
      <c r="BB223" s="151" t="e">
        <f>LOOKUP($G223,SilencerParams!$E$3:$E$98,SilencerParams!Z$3:Z$98)</f>
        <v>#DIV/0!</v>
      </c>
      <c r="BC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S$3:S$98)</f>
        <v>#DIV/0!</v>
      </c>
      <c r="BD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T$3:T$98)</f>
        <v>#DIV/0!</v>
      </c>
      <c r="BE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U$3:U$98)</f>
        <v>#DIV/0!</v>
      </c>
      <c r="BF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V$3:V$98)</f>
        <v>#DIV/0!</v>
      </c>
      <c r="BG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W$3:W$98)</f>
        <v>#DIV/0!</v>
      </c>
      <c r="BH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X$3:X$98)</f>
        <v>#DIV/0!</v>
      </c>
      <c r="BI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Y$3:Y$98)</f>
        <v>#DIV/0!</v>
      </c>
      <c r="BJ223" s="151" t="e">
        <f>LOOKUP(IF(MROUND($AL223,2)&lt;=$AL223,CONCATENATE($D223,IF($F223&gt;=1000,$F223,CONCATENATE(0,$F223)),CONCATENATE(0,MROUND($AL223,2)+2)),CONCATENATE($D223,IF($F223&gt;=1000,$F223,CONCATENATE(0,$F223)),CONCATENATE(0,MROUND($AL223,2)-2))),SilencerParams!$E$3:$E$98,SilencerParams!Z$3:Z$98)</f>
        <v>#DIV/0!</v>
      </c>
      <c r="BK223" s="151" t="e">
        <f>IF($AL223&lt;2,LOOKUP(CONCATENATE($D223,IF($E223&gt;=1000,$E223,CONCATENATE(0,$E223)),"02"),SilencerParams!$E$3:$E$98,SilencerParams!S$3:S$98)/(LOG10(2)-LOG10(0.0001))*(LOG10($AL223)-LOG10(0.0001)),(BC223-AU223)/(LOG10(IF(MROUND($AL223,2)&lt;=$AL223,MROUND($AL223,2)+2,MROUND($AL223,2)-2))-LOG10(MROUND($AL223,2)))*(LOG10($AL223)-LOG10(MROUND($AL223,2)))+AU223)</f>
        <v>#DIV/0!</v>
      </c>
      <c r="BL223" s="151" t="e">
        <f>IF($AL223&lt;2,LOOKUP(CONCATENATE($D223,IF($E223&gt;=1000,$E223,CONCATENATE(0,$E223)),"02"),SilencerParams!$E$3:$E$98,SilencerParams!T$3:T$98)/(LOG10(2)-LOG10(0.0001))*(LOG10($AL223)-LOG10(0.0001)),(BD223-AV223)/(LOG10(IF(MROUND($AL223,2)&lt;=$AL223,MROUND($AL223,2)+2,MROUND($AL223,2)-2))-LOG10(MROUND($AL223,2)))*(LOG10($AL223)-LOG10(MROUND($AL223,2)))+AV223)</f>
        <v>#DIV/0!</v>
      </c>
      <c r="BM223" s="151" t="e">
        <f>IF($AL223&lt;2,LOOKUP(CONCATENATE($D223,IF($E223&gt;=1000,$E223,CONCATENATE(0,$E223)),"02"),SilencerParams!$E$3:$E$98,SilencerParams!U$3:U$98)/(LOG10(2)-LOG10(0.0001))*(LOG10($AL223)-LOG10(0.0001)),(BE223-AW223)/(LOG10(IF(MROUND($AL223,2)&lt;=$AL223,MROUND($AL223,2)+2,MROUND($AL223,2)-2))-LOG10(MROUND($AL223,2)))*(LOG10($AL223)-LOG10(MROUND($AL223,2)))+AW223)</f>
        <v>#DIV/0!</v>
      </c>
      <c r="BN223" s="151" t="e">
        <f>IF($AL223&lt;2,LOOKUP(CONCATENATE($D223,IF($E223&gt;=1000,$E223,CONCATENATE(0,$E223)),"02"),SilencerParams!$E$3:$E$98,SilencerParams!V$3:V$98)/(LOG10(2)-LOG10(0.0001))*(LOG10($AL223)-LOG10(0.0001)),(BF223-AX223)/(LOG10(IF(MROUND($AL223,2)&lt;=$AL223,MROUND($AL223,2)+2,MROUND($AL223,2)-2))-LOG10(MROUND($AL223,2)))*(LOG10($AL223)-LOG10(MROUND($AL223,2)))+AX223)</f>
        <v>#DIV/0!</v>
      </c>
      <c r="BO223" s="151" t="e">
        <f>IF($AL223&lt;2,LOOKUP(CONCATENATE($D223,IF($E223&gt;=1000,$E223,CONCATENATE(0,$E223)),"02"),SilencerParams!$E$3:$E$98,SilencerParams!W$3:W$98)/(LOG10(2)-LOG10(0.0001))*(LOG10($AL223)-LOG10(0.0001)),(BG223-AY223)/(LOG10(IF(MROUND($AL223,2)&lt;=$AL223,MROUND($AL223,2)+2,MROUND($AL223,2)-2))-LOG10(MROUND($AL223,2)))*(LOG10($AL223)-LOG10(MROUND($AL223,2)))+AY223)</f>
        <v>#DIV/0!</v>
      </c>
      <c r="BP223" s="151" t="e">
        <f>IF($AL223&lt;2,LOOKUP(CONCATENATE($D223,IF($E223&gt;=1000,$E223,CONCATENATE(0,$E223)),"02"),SilencerParams!$E$3:$E$98,SilencerParams!X$3:X$98)/(LOG10(2)-LOG10(0.0001))*(LOG10($AL223)-LOG10(0.0001)),(BH223-AZ223)/(LOG10(IF(MROUND($AL223,2)&lt;=$AL223,MROUND($AL223,2)+2,MROUND($AL223,2)-2))-LOG10(MROUND($AL223,2)))*(LOG10($AL223)-LOG10(MROUND($AL223,2)))+AZ223)</f>
        <v>#DIV/0!</v>
      </c>
      <c r="BQ223" s="151" t="e">
        <f>IF($AL223&lt;2,LOOKUP(CONCATENATE($D223,IF($E223&gt;=1000,$E223,CONCATENATE(0,$E223)),"02"),SilencerParams!$E$3:$E$98,SilencerParams!Y$3:Y$98)/(LOG10(2)-LOG10(0.0001))*(LOG10($AL223)-LOG10(0.0001)),(BI223-BA223)/(LOG10(IF(MROUND($AL223,2)&lt;=$AL223,MROUND($AL223,2)+2,MROUND($AL223,2)-2))-LOG10(MROUND($AL223,2)))*(LOG10($AL223)-LOG10(MROUND($AL223,2)))+BA223)</f>
        <v>#DIV/0!</v>
      </c>
      <c r="BR223" s="151" t="e">
        <f>IF($AL223&lt;2,LOOKUP(CONCATENATE($D223,IF($E223&gt;=1000,$E223,CONCATENATE(0,$E223)),"02"),SilencerParams!$E$3:$E$98,SilencerParams!Z$3:Z$98)/(LOG10(2)-LOG10(0.0001))*(LOG10($AL223)-LOG10(0.0001)),(BJ223-BB223)/(LOG10(IF(MROUND($AL223,2)&lt;=$AL223,MROUND($AL223,2)+2,MROUND($AL223,2)-2))-LOG10(MROUND($AL223,2)))*(LOG10($AL223)-LOG10(MROUND($AL223,2)))+BB223)</f>
        <v>#DIV/0!</v>
      </c>
      <c r="BS223" s="24" t="e">
        <f t="shared" si="101"/>
        <v>#DIV/0!</v>
      </c>
      <c r="BT223" s="24" t="e">
        <f t="shared" si="102"/>
        <v>#DIV/0!</v>
      </c>
      <c r="BU223" s="24" t="e">
        <f t="shared" si="103"/>
        <v>#DIV/0!</v>
      </c>
      <c r="BV223" s="24" t="e">
        <f t="shared" si="104"/>
        <v>#DIV/0!</v>
      </c>
      <c r="BW223" s="24" t="e">
        <f t="shared" si="105"/>
        <v>#DIV/0!</v>
      </c>
      <c r="BX223" s="24" t="e">
        <f t="shared" si="106"/>
        <v>#DIV/0!</v>
      </c>
      <c r="BY223" s="24" t="e">
        <f t="shared" si="107"/>
        <v>#DIV/0!</v>
      </c>
      <c r="BZ223" s="24" t="e">
        <f t="shared" si="108"/>
        <v>#DIV/0!</v>
      </c>
      <c r="CA223" s="24" t="e">
        <f>10*LOG10(IF(BS223="",0,POWER(10,((BS223+'ModelParams Lw'!$O$4)/10))) +IF(BT223="",0,POWER(10,((BT223+'ModelParams Lw'!$P$4)/10))) +IF(BU223="",0,POWER(10,((BU223+'ModelParams Lw'!$Q$4)/10))) +IF(BV223="",0,POWER(10,((BV223+'ModelParams Lw'!$R$4)/10))) +IF(BW223="",0,POWER(10,((BW223+'ModelParams Lw'!$S$4)/10))) +IF(BX223="",0,POWER(10,((BX223+'ModelParams Lw'!$T$4)/10))) +IF(BY223="",0,POWER(10,((BY223+'ModelParams Lw'!$U$4)/10)))+IF(BZ223="",0,POWER(10,((BZ223+'ModelParams Lw'!$V$4)/10))))</f>
        <v>#DIV/0!</v>
      </c>
      <c r="CB223" s="24" t="e">
        <f t="shared" si="109"/>
        <v>#DIV/0!</v>
      </c>
      <c r="CC223" s="24" t="e">
        <f>(BS223-'ModelParams Lw'!O$10)/'ModelParams Lw'!O$11</f>
        <v>#DIV/0!</v>
      </c>
      <c r="CD223" s="24" t="e">
        <f>(BT223-'ModelParams Lw'!P$10)/'ModelParams Lw'!P$11</f>
        <v>#DIV/0!</v>
      </c>
      <c r="CE223" s="24" t="e">
        <f>(BU223-'ModelParams Lw'!Q$10)/'ModelParams Lw'!Q$11</f>
        <v>#DIV/0!</v>
      </c>
      <c r="CF223" s="24" t="e">
        <f>(BV223-'ModelParams Lw'!R$10)/'ModelParams Lw'!R$11</f>
        <v>#DIV/0!</v>
      </c>
      <c r="CG223" s="24" t="e">
        <f>(BW223-'ModelParams Lw'!S$10)/'ModelParams Lw'!S$11</f>
        <v>#DIV/0!</v>
      </c>
      <c r="CH223" s="24" t="e">
        <f>(BX223-'ModelParams Lw'!T$10)/'ModelParams Lw'!T$11</f>
        <v>#DIV/0!</v>
      </c>
      <c r="CI223" s="24" t="e">
        <f>(BY223-'ModelParams Lw'!U$10)/'ModelParams Lw'!U$11</f>
        <v>#DIV/0!</v>
      </c>
      <c r="CJ223" s="24" t="e">
        <f>(BZ223-'ModelParams Lw'!V$10)/'ModelParams Lw'!V$11</f>
        <v>#DIV/0!</v>
      </c>
      <c r="CK223" s="24">
        <f>IF(Calcul!$E228="SW",'ModelParams Lw'!C$18+'ModelParams Lw'!C$19*LOG(CK$3)+'ModelParams Lw'!C$20*(PI()/4*($D223/1000)^2),IF('ModelParams Lw'!C$21+'ModelParams Lw'!C$22*LOG(CK$3)+'ModelParams Lw'!C$23*(PI()/4*($D223/1000)^2)&lt;'ModelParams Lw'!C$18+'ModelParams Lw'!C$19*LOG(CK$3)+'ModelParams Lw'!C$20*(PI()/4*($D223/1000)^2),'ModelParams Lw'!C$18+'ModelParams Lw'!C$19*LOG(CK$3)+'ModelParams Lw'!C$20*(PI()/4*($D223/1000)^2),'ModelParams Lw'!C$21+'ModelParams Lw'!C$22*LOG(CK$3)+'ModelParams Lw'!C$23*(PI()/4*($D223/1000)^2)))</f>
        <v>31.246735224896717</v>
      </c>
      <c r="CL223" s="24">
        <f>IF(Calcul!$E228="SW",'ModelParams Lw'!D$18+'ModelParams Lw'!D$19*LOG(CL$3)+'ModelParams Lw'!D$20*(PI()/4*($D223/1000)^2),IF('ModelParams Lw'!D$21+'ModelParams Lw'!D$22*LOG(CL$3)+'ModelParams Lw'!D$23*(PI()/4*($D223/1000)^2)&lt;'ModelParams Lw'!D$18+'ModelParams Lw'!D$19*LOG(CL$3)+'ModelParams Lw'!D$20*(PI()/4*($D223/1000)^2),'ModelParams Lw'!D$18+'ModelParams Lw'!D$19*LOG(CL$3)+'ModelParams Lw'!D$20*(PI()/4*($D223/1000)^2),'ModelParams Lw'!D$21+'ModelParams Lw'!D$22*LOG(CL$3)+'ModelParams Lw'!D$23*(PI()/4*($D223/1000)^2)))</f>
        <v>39.203910379364636</v>
      </c>
      <c r="CM223" s="24">
        <f>IF(Calcul!$E228="SW",'ModelParams Lw'!E$18+'ModelParams Lw'!E$19*LOG(CM$3)+'ModelParams Lw'!E$20*(PI()/4*($D223/1000)^2),IF('ModelParams Lw'!E$21+'ModelParams Lw'!E$22*LOG(CM$3)+'ModelParams Lw'!E$23*(PI()/4*($D223/1000)^2)&lt;'ModelParams Lw'!E$18+'ModelParams Lw'!E$19*LOG(CM$3)+'ModelParams Lw'!E$20*(PI()/4*($D223/1000)^2),'ModelParams Lw'!E$18+'ModelParams Lw'!E$19*LOG(CM$3)+'ModelParams Lw'!E$20*(PI()/4*($D223/1000)^2),'ModelParams Lw'!E$21+'ModelParams Lw'!E$22*LOG(CM$3)+'ModelParams Lw'!E$23*(PI()/4*($D223/1000)^2)))</f>
        <v>38.761096154158118</v>
      </c>
      <c r="CN223" s="24">
        <f>IF(Calcul!$E228="SW",'ModelParams Lw'!F$18+'ModelParams Lw'!F$19*LOG(CN$3)+'ModelParams Lw'!F$20*(PI()/4*($D223/1000)^2),IF('ModelParams Lw'!F$21+'ModelParams Lw'!F$22*LOG(CN$3)+'ModelParams Lw'!F$23*(PI()/4*($D223/1000)^2)&lt;'ModelParams Lw'!F$18+'ModelParams Lw'!F$19*LOG(CN$3)+'ModelParams Lw'!F$20*(PI()/4*($D223/1000)^2),'ModelParams Lw'!F$18+'ModelParams Lw'!F$19*LOG(CN$3)+'ModelParams Lw'!F$20*(PI()/4*($D223/1000)^2),'ModelParams Lw'!F$21+'ModelParams Lw'!F$22*LOG(CN$3)+'ModelParams Lw'!F$23*(PI()/4*($D223/1000)^2)))</f>
        <v>42.457901012674256</v>
      </c>
      <c r="CO223" s="24">
        <f>IF(Calcul!$E228="SW",'ModelParams Lw'!G$18+'ModelParams Lw'!G$19*LOG(CO$3)+'ModelParams Lw'!G$20*(PI()/4*($D223/1000)^2),IF('ModelParams Lw'!G$21+'ModelParams Lw'!G$22*LOG(CO$3)+'ModelParams Lw'!G$23*(PI()/4*($D223/1000)^2)&lt;'ModelParams Lw'!G$18+'ModelParams Lw'!G$19*LOG(CO$3)+'ModelParams Lw'!G$20*(PI()/4*($D223/1000)^2),'ModelParams Lw'!G$18+'ModelParams Lw'!G$19*LOG(CO$3)+'ModelParams Lw'!G$20*(PI()/4*($D223/1000)^2),'ModelParams Lw'!G$21+'ModelParams Lw'!G$22*LOG(CO$3)+'ModelParams Lw'!G$23*(PI()/4*($D223/1000)^2)))</f>
        <v>39.983812335865188</v>
      </c>
      <c r="CP223" s="24">
        <f>IF(Calcul!$E228="SW",'ModelParams Lw'!H$18+'ModelParams Lw'!H$19*LOG(CP$3)+'ModelParams Lw'!H$20*(PI()/4*($D223/1000)^2),IF('ModelParams Lw'!H$21+'ModelParams Lw'!H$22*LOG(CP$3)+'ModelParams Lw'!H$23*(PI()/4*($D223/1000)^2)&lt;'ModelParams Lw'!H$18+'ModelParams Lw'!H$19*LOG(CP$3)+'ModelParams Lw'!H$20*(PI()/4*($D223/1000)^2),'ModelParams Lw'!H$18+'ModelParams Lw'!H$19*LOG(CP$3)+'ModelParams Lw'!H$20*(PI()/4*($D223/1000)^2),'ModelParams Lw'!H$21+'ModelParams Lw'!H$22*LOG(CP$3)+'ModelParams Lw'!H$23*(PI()/4*($D223/1000)^2)))</f>
        <v>40.306137042572608</v>
      </c>
      <c r="CQ223" s="24">
        <f>IF(Calcul!$E228="SW",'ModelParams Lw'!I$18+'ModelParams Lw'!I$19*LOG(CQ$3)+'ModelParams Lw'!I$20*(PI()/4*($D223/1000)^2),IF('ModelParams Lw'!I$21+'ModelParams Lw'!I$22*LOG(CQ$3)+'ModelParams Lw'!I$23*(PI()/4*($D223/1000)^2)&lt;'ModelParams Lw'!I$18+'ModelParams Lw'!I$19*LOG(CQ$3)+'ModelParams Lw'!I$20*(PI()/4*($D223/1000)^2),'ModelParams Lw'!I$18+'ModelParams Lw'!I$19*LOG(CQ$3)+'ModelParams Lw'!I$20*(PI()/4*($D223/1000)^2),'ModelParams Lw'!I$21+'ModelParams Lw'!I$22*LOG(CQ$3)+'ModelParams Lw'!I$23*(PI()/4*($D223/1000)^2)))</f>
        <v>35.604370798776131</v>
      </c>
      <c r="CR223" s="24">
        <f>IF(Calcul!$E228="SW",'ModelParams Lw'!J$18+'ModelParams Lw'!J$19*LOG(CR$3)+'ModelParams Lw'!J$20*(PI()/4*($D223/1000)^2),IF('ModelParams Lw'!J$21+'ModelParams Lw'!J$22*LOG(CR$3)+'ModelParams Lw'!J$23*(PI()/4*($D223/1000)^2)&lt;'ModelParams Lw'!J$18+'ModelParams Lw'!J$19*LOG(CR$3)+'ModelParams Lw'!J$20*(PI()/4*($D223/1000)^2),'ModelParams Lw'!J$18+'ModelParams Lw'!J$19*LOG(CR$3)+'ModelParams Lw'!J$20*(PI()/4*($D223/1000)^2),'ModelParams Lw'!J$21+'ModelParams Lw'!J$22*LOG(CR$3)+'ModelParams Lw'!J$23*(PI()/4*($D223/1000)^2)))</f>
        <v>26.405199060578074</v>
      </c>
      <c r="CS223" s="24" t="e">
        <f t="shared" si="86"/>
        <v>#DIV/0!</v>
      </c>
      <c r="CT223" s="24" t="e">
        <f t="shared" si="87"/>
        <v>#DIV/0!</v>
      </c>
      <c r="CU223" s="24" t="e">
        <f t="shared" si="88"/>
        <v>#DIV/0!</v>
      </c>
      <c r="CV223" s="24" t="e">
        <f t="shared" si="89"/>
        <v>#DIV/0!</v>
      </c>
      <c r="CW223" s="24" t="e">
        <f t="shared" si="90"/>
        <v>#DIV/0!</v>
      </c>
      <c r="CX223" s="24" t="e">
        <f t="shared" si="91"/>
        <v>#DIV/0!</v>
      </c>
      <c r="CY223" s="24" t="e">
        <f t="shared" si="92"/>
        <v>#DIV/0!</v>
      </c>
      <c r="CZ223" s="24" t="e">
        <f t="shared" si="93"/>
        <v>#DIV/0!</v>
      </c>
      <c r="DA223" s="24" t="e">
        <f>10*LOG10(IF(CS223="",0,POWER(10,((CS223+'ModelParams Lw'!$O$4)/10))) +IF(CT223="",0,POWER(10,((CT223+'ModelParams Lw'!$P$4)/10))) +IF(CU223="",0,POWER(10,((CU223+'ModelParams Lw'!$Q$4)/10))) +IF(CV223="",0,POWER(10,((CV223+'ModelParams Lw'!$R$4)/10))) +IF(CW223="",0,POWER(10,((CW223+'ModelParams Lw'!$S$4)/10))) +IF(CX223="",0,POWER(10,((CX223+'ModelParams Lw'!$T$4)/10))) +IF(CY223="",0,POWER(10,((CY223+'ModelParams Lw'!$U$4)/10)))+IF(CZ223="",0,POWER(10,((CZ223+'ModelParams Lw'!$V$4)/10))))</f>
        <v>#DIV/0!</v>
      </c>
      <c r="DB223" s="24" t="e">
        <f t="shared" si="110"/>
        <v>#DIV/0!</v>
      </c>
      <c r="DC223" s="24" t="e">
        <f>(CS223-'ModelParams Lw'!$O$10)/'ModelParams Lw'!$O$11</f>
        <v>#DIV/0!</v>
      </c>
      <c r="DD223" s="24" t="e">
        <f>(CT223-'ModelParams Lw'!$P$10)/'ModelParams Lw'!$P$11</f>
        <v>#DIV/0!</v>
      </c>
      <c r="DE223" s="24" t="e">
        <f>(CU223-'ModelParams Lw'!$Q$10)/'ModelParams Lw'!$Q$11</f>
        <v>#DIV/0!</v>
      </c>
      <c r="DF223" s="24" t="e">
        <f>(CV223-'ModelParams Lw'!$R$10)/'ModelParams Lw'!$R$11</f>
        <v>#DIV/0!</v>
      </c>
      <c r="DG223" s="24" t="e">
        <f>(CW223-'ModelParams Lw'!$S$10)/'ModelParams Lw'!$S$11</f>
        <v>#DIV/0!</v>
      </c>
      <c r="DH223" s="24" t="e">
        <f>(CX223-'ModelParams Lw'!$T$10)/'ModelParams Lw'!$T$11</f>
        <v>#DIV/0!</v>
      </c>
      <c r="DI223" s="24" t="e">
        <f>(CY223-'ModelParams Lw'!$U$10)/'ModelParams Lw'!$U$11</f>
        <v>#DIV/0!</v>
      </c>
      <c r="DJ223" s="24" t="e">
        <f>(CZ223-'ModelParams Lw'!$V$10)/'ModelParams Lw'!$V$11</f>
        <v>#DIV/0!</v>
      </c>
    </row>
    <row r="224" spans="1:114">
      <c r="A224" s="12">
        <f>Calcul!B226</f>
        <v>0</v>
      </c>
      <c r="B224" s="12">
        <f t="shared" si="94"/>
        <v>0</v>
      </c>
      <c r="C224" s="12">
        <f>Calcul!C226</f>
        <v>0</v>
      </c>
      <c r="D224" s="12">
        <f>Calcul!D229</f>
        <v>0</v>
      </c>
      <c r="E224" s="12">
        <f t="shared" si="95"/>
        <v>400</v>
      </c>
      <c r="F224" s="12">
        <f t="shared" si="96"/>
        <v>900</v>
      </c>
      <c r="G224" s="12" t="e">
        <f t="shared" si="97"/>
        <v>#DIV/0!</v>
      </c>
      <c r="H224" s="24" t="e">
        <f t="shared" si="98"/>
        <v>#DIV/0!</v>
      </c>
      <c r="I224" s="24">
        <f>'ModelParams Lw'!$B$6*EXP('ModelParams Lw'!$C$6*D224)</f>
        <v>-0.98585217513044054</v>
      </c>
      <c r="J224" s="24">
        <f>'ModelParams Lw'!$B$7*D224^2+'ModelParams Lw'!$C$7*D224+'ModelParams Lw'!$D$7</f>
        <v>-7.1</v>
      </c>
      <c r="K224" s="24">
        <f>'ModelParams Lw'!$B$8*D224^2+'ModelParams Lw'!$C$8*D224+'ModelParams Lw'!$D$8</f>
        <v>46.485999999999997</v>
      </c>
      <c r="L224" s="21" t="e">
        <f t="shared" si="111"/>
        <v>#DIV/0!</v>
      </c>
      <c r="M224" s="21" t="e">
        <f t="shared" si="85"/>
        <v>#DIV/0!</v>
      </c>
      <c r="N224" s="21" t="e">
        <f t="shared" si="85"/>
        <v>#DIV/0!</v>
      </c>
      <c r="O224" s="21" t="e">
        <f t="shared" si="85"/>
        <v>#DIV/0!</v>
      </c>
      <c r="P224" s="21" t="e">
        <f t="shared" si="85"/>
        <v>#DIV/0!</v>
      </c>
      <c r="Q224" s="21" t="e">
        <f t="shared" si="85"/>
        <v>#DIV/0!</v>
      </c>
      <c r="R224" s="21" t="e">
        <f t="shared" si="85"/>
        <v>#DIV/0!</v>
      </c>
      <c r="S224" s="21" t="e">
        <f t="shared" si="85"/>
        <v>#DIV/0!</v>
      </c>
      <c r="T224" s="24" t="e">
        <f>'ModelParams Lw'!$B$3+'ModelParams Lw'!$B$4*LOG10($B224/3600/(PI()/4*($D224/1000)^2))+'ModelParams Lw'!$B$5*LOG10(2*$H224/(1.2*($B224/3600/(PI()/4*($D224/1000)^2))^2))+10*LOG10($D224/1000)+L224</f>
        <v>#DIV/0!</v>
      </c>
      <c r="U224" s="24" t="e">
        <f>'ModelParams Lw'!$B$3+'ModelParams Lw'!$B$4*LOG10($B224/3600/(PI()/4*($D224/1000)^2))+'ModelParams Lw'!$B$5*LOG10(2*$H224/(1.2*($B224/3600/(PI()/4*($D224/1000)^2))^2))+10*LOG10($D224/1000)+M224</f>
        <v>#DIV/0!</v>
      </c>
      <c r="V224" s="24" t="e">
        <f>'ModelParams Lw'!$B$3+'ModelParams Lw'!$B$4*LOG10($B224/3600/(PI()/4*($D224/1000)^2))+'ModelParams Lw'!$B$5*LOG10(2*$H224/(1.2*($B224/3600/(PI()/4*($D224/1000)^2))^2))+10*LOG10($D224/1000)+N224</f>
        <v>#DIV/0!</v>
      </c>
      <c r="W224" s="24" t="e">
        <f>'ModelParams Lw'!$B$3+'ModelParams Lw'!$B$4*LOG10($B224/3600/(PI()/4*($D224/1000)^2))+'ModelParams Lw'!$B$5*LOG10(2*$H224/(1.2*($B224/3600/(PI()/4*($D224/1000)^2))^2))+10*LOG10($D224/1000)+O224</f>
        <v>#DIV/0!</v>
      </c>
      <c r="X224" s="24" t="e">
        <f>'ModelParams Lw'!$B$3+'ModelParams Lw'!$B$4*LOG10($B224/3600/(PI()/4*($D224/1000)^2))+'ModelParams Lw'!$B$5*LOG10(2*$H224/(1.2*($B224/3600/(PI()/4*($D224/1000)^2))^2))+10*LOG10($D224/1000)+P224</f>
        <v>#DIV/0!</v>
      </c>
      <c r="Y224" s="24" t="e">
        <f>'ModelParams Lw'!$B$3+'ModelParams Lw'!$B$4*LOG10($B224/3600/(PI()/4*($D224/1000)^2))+'ModelParams Lw'!$B$5*LOG10(2*$H224/(1.2*($B224/3600/(PI()/4*($D224/1000)^2))^2))+10*LOG10($D224/1000)+Q224</f>
        <v>#DIV/0!</v>
      </c>
      <c r="Z224" s="24" t="e">
        <f>'ModelParams Lw'!$B$3+'ModelParams Lw'!$B$4*LOG10($B224/3600/(PI()/4*($D224/1000)^2))+'ModelParams Lw'!$B$5*LOG10(2*$H224/(1.2*($B224/3600/(PI()/4*($D224/1000)^2))^2))+10*LOG10($D224/1000)+R224</f>
        <v>#DIV/0!</v>
      </c>
      <c r="AA224" s="24" t="e">
        <f>'ModelParams Lw'!$B$3+'ModelParams Lw'!$B$4*LOG10($B224/3600/(PI()/4*($D224/1000)^2))+'ModelParams Lw'!$B$5*LOG10(2*$H224/(1.2*($B224/3600/(PI()/4*($D224/1000)^2))^2))+10*LOG10($D224/1000)+S224</f>
        <v>#DIV/0!</v>
      </c>
      <c r="AB224" s="24" t="e">
        <f>10*LOG10(IF(T224="",0,POWER(10,((T224+'ModelParams Lw'!$O$4)/10))) +IF(U224="",0,POWER(10,((U224+'ModelParams Lw'!$P$4)/10))) +IF(V224="",0,POWER(10,((V224+'ModelParams Lw'!$Q$4)/10))) +IF(W224="",0,POWER(10,((W224+'ModelParams Lw'!$R$4)/10))) +IF(X224="",0,POWER(10,((X224+'ModelParams Lw'!$S$4)/10))) +IF(Y224="",0,POWER(10,((Y224+'ModelParams Lw'!$T$4)/10))) +IF(Z224="",0,POWER(10,((Z224+'ModelParams Lw'!$U$4)/10)))+IF(AA224="",0,POWER(10,((AA224+'ModelParams Lw'!$V$4)/10))))</f>
        <v>#DIV/0!</v>
      </c>
      <c r="AC224" s="24" t="e">
        <f t="shared" si="99"/>
        <v>#DIV/0!</v>
      </c>
      <c r="AD224" s="24" t="e">
        <f>(T224-'ModelParams Lw'!O$10)/'ModelParams Lw'!O$11</f>
        <v>#DIV/0!</v>
      </c>
      <c r="AE224" s="24" t="e">
        <f>(U224-'ModelParams Lw'!P$10)/'ModelParams Lw'!P$11</f>
        <v>#DIV/0!</v>
      </c>
      <c r="AF224" s="24" t="e">
        <f>(V224-'ModelParams Lw'!Q$10)/'ModelParams Lw'!Q$11</f>
        <v>#DIV/0!</v>
      </c>
      <c r="AG224" s="24" t="e">
        <f>(W224-'ModelParams Lw'!R$10)/'ModelParams Lw'!R$11</f>
        <v>#DIV/0!</v>
      </c>
      <c r="AH224" s="24" t="e">
        <f>(X224-'ModelParams Lw'!S$10)/'ModelParams Lw'!S$11</f>
        <v>#DIV/0!</v>
      </c>
      <c r="AI224" s="24" t="e">
        <f>(Y224-'ModelParams Lw'!T$10)/'ModelParams Lw'!T$11</f>
        <v>#DIV/0!</v>
      </c>
      <c r="AJ224" s="24" t="e">
        <f>(Z224-'ModelParams Lw'!U$10)/'ModelParams Lw'!U$11</f>
        <v>#DIV/0!</v>
      </c>
      <c r="AK224" s="24" t="e">
        <f>(AA224-'ModelParams Lw'!V$10)/'ModelParams Lw'!V$11</f>
        <v>#DIV/0!</v>
      </c>
      <c r="AL224" s="24" t="e">
        <f t="shared" si="100"/>
        <v>#DIV/0!</v>
      </c>
      <c r="AM224" s="24" t="e">
        <f>LOOKUP($G224,SilencerParams!$E$3:$E$98,SilencerParams!K$3:K$98)</f>
        <v>#DIV/0!</v>
      </c>
      <c r="AN224" s="24" t="e">
        <f>LOOKUP($G224,SilencerParams!$E$3:$E$98,SilencerParams!L$3:L$98)</f>
        <v>#DIV/0!</v>
      </c>
      <c r="AO224" s="24" t="e">
        <f>LOOKUP($G224,SilencerParams!$E$3:$E$98,SilencerParams!M$3:M$98)</f>
        <v>#DIV/0!</v>
      </c>
      <c r="AP224" s="24" t="e">
        <f>LOOKUP($G224,SilencerParams!$E$3:$E$98,SilencerParams!N$3:N$98)</f>
        <v>#DIV/0!</v>
      </c>
      <c r="AQ224" s="24" t="e">
        <f>LOOKUP($G224,SilencerParams!$E$3:$E$98,SilencerParams!O$3:O$98)</f>
        <v>#DIV/0!</v>
      </c>
      <c r="AR224" s="24" t="e">
        <f>LOOKUP($G224,SilencerParams!$E$3:$E$98,SilencerParams!P$3:P$98)</f>
        <v>#DIV/0!</v>
      </c>
      <c r="AS224" s="24" t="e">
        <f>LOOKUP($G224,SilencerParams!$E$3:$E$98,SilencerParams!Q$3:Q$98)</f>
        <v>#DIV/0!</v>
      </c>
      <c r="AT224" s="24" t="e">
        <f>LOOKUP($G224,SilencerParams!$E$3:$E$98,SilencerParams!R$3:R$98)</f>
        <v>#DIV/0!</v>
      </c>
      <c r="AU224" s="151" t="e">
        <f>LOOKUP($G224,SilencerParams!$E$3:$E$98,SilencerParams!S$3:S$98)</f>
        <v>#DIV/0!</v>
      </c>
      <c r="AV224" s="151" t="e">
        <f>LOOKUP($G224,SilencerParams!$E$3:$E$98,SilencerParams!T$3:T$98)</f>
        <v>#DIV/0!</v>
      </c>
      <c r="AW224" s="151" t="e">
        <f>LOOKUP($G224,SilencerParams!$E$3:$E$98,SilencerParams!U$3:U$98)</f>
        <v>#DIV/0!</v>
      </c>
      <c r="AX224" s="151" t="e">
        <f>LOOKUP($G224,SilencerParams!$E$3:$E$98,SilencerParams!V$3:V$98)</f>
        <v>#DIV/0!</v>
      </c>
      <c r="AY224" s="151" t="e">
        <f>LOOKUP($G224,SilencerParams!$E$3:$E$98,SilencerParams!W$3:W$98)</f>
        <v>#DIV/0!</v>
      </c>
      <c r="AZ224" s="151" t="e">
        <f>LOOKUP($G224,SilencerParams!$E$3:$E$98,SilencerParams!X$3:X$98)</f>
        <v>#DIV/0!</v>
      </c>
      <c r="BA224" s="151" t="e">
        <f>LOOKUP($G224,SilencerParams!$E$3:$E$98,SilencerParams!Y$3:Y$98)</f>
        <v>#DIV/0!</v>
      </c>
      <c r="BB224" s="151" t="e">
        <f>LOOKUP($G224,SilencerParams!$E$3:$E$98,SilencerParams!Z$3:Z$98)</f>
        <v>#DIV/0!</v>
      </c>
      <c r="BC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S$3:S$98)</f>
        <v>#DIV/0!</v>
      </c>
      <c r="BD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T$3:T$98)</f>
        <v>#DIV/0!</v>
      </c>
      <c r="BE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U$3:U$98)</f>
        <v>#DIV/0!</v>
      </c>
      <c r="BF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V$3:V$98)</f>
        <v>#DIV/0!</v>
      </c>
      <c r="BG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W$3:W$98)</f>
        <v>#DIV/0!</v>
      </c>
      <c r="BH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X$3:X$98)</f>
        <v>#DIV/0!</v>
      </c>
      <c r="BI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Y$3:Y$98)</f>
        <v>#DIV/0!</v>
      </c>
      <c r="BJ224" s="151" t="e">
        <f>LOOKUP(IF(MROUND($AL224,2)&lt;=$AL224,CONCATENATE($D224,IF($F224&gt;=1000,$F224,CONCATENATE(0,$F224)),CONCATENATE(0,MROUND($AL224,2)+2)),CONCATENATE($D224,IF($F224&gt;=1000,$F224,CONCATENATE(0,$F224)),CONCATENATE(0,MROUND($AL224,2)-2))),SilencerParams!$E$3:$E$98,SilencerParams!Z$3:Z$98)</f>
        <v>#DIV/0!</v>
      </c>
      <c r="BK224" s="151" t="e">
        <f>IF($AL224&lt;2,LOOKUP(CONCATENATE($D224,IF($E224&gt;=1000,$E224,CONCATENATE(0,$E224)),"02"),SilencerParams!$E$3:$E$98,SilencerParams!S$3:S$98)/(LOG10(2)-LOG10(0.0001))*(LOG10($AL224)-LOG10(0.0001)),(BC224-AU224)/(LOG10(IF(MROUND($AL224,2)&lt;=$AL224,MROUND($AL224,2)+2,MROUND($AL224,2)-2))-LOG10(MROUND($AL224,2)))*(LOG10($AL224)-LOG10(MROUND($AL224,2)))+AU224)</f>
        <v>#DIV/0!</v>
      </c>
      <c r="BL224" s="151" t="e">
        <f>IF($AL224&lt;2,LOOKUP(CONCATENATE($D224,IF($E224&gt;=1000,$E224,CONCATENATE(0,$E224)),"02"),SilencerParams!$E$3:$E$98,SilencerParams!T$3:T$98)/(LOG10(2)-LOG10(0.0001))*(LOG10($AL224)-LOG10(0.0001)),(BD224-AV224)/(LOG10(IF(MROUND($AL224,2)&lt;=$AL224,MROUND($AL224,2)+2,MROUND($AL224,2)-2))-LOG10(MROUND($AL224,2)))*(LOG10($AL224)-LOG10(MROUND($AL224,2)))+AV224)</f>
        <v>#DIV/0!</v>
      </c>
      <c r="BM224" s="151" t="e">
        <f>IF($AL224&lt;2,LOOKUP(CONCATENATE($D224,IF($E224&gt;=1000,$E224,CONCATENATE(0,$E224)),"02"),SilencerParams!$E$3:$E$98,SilencerParams!U$3:U$98)/(LOG10(2)-LOG10(0.0001))*(LOG10($AL224)-LOG10(0.0001)),(BE224-AW224)/(LOG10(IF(MROUND($AL224,2)&lt;=$AL224,MROUND($AL224,2)+2,MROUND($AL224,2)-2))-LOG10(MROUND($AL224,2)))*(LOG10($AL224)-LOG10(MROUND($AL224,2)))+AW224)</f>
        <v>#DIV/0!</v>
      </c>
      <c r="BN224" s="151" t="e">
        <f>IF($AL224&lt;2,LOOKUP(CONCATENATE($D224,IF($E224&gt;=1000,$E224,CONCATENATE(0,$E224)),"02"),SilencerParams!$E$3:$E$98,SilencerParams!V$3:V$98)/(LOG10(2)-LOG10(0.0001))*(LOG10($AL224)-LOG10(0.0001)),(BF224-AX224)/(LOG10(IF(MROUND($AL224,2)&lt;=$AL224,MROUND($AL224,2)+2,MROUND($AL224,2)-2))-LOG10(MROUND($AL224,2)))*(LOG10($AL224)-LOG10(MROUND($AL224,2)))+AX224)</f>
        <v>#DIV/0!</v>
      </c>
      <c r="BO224" s="151" t="e">
        <f>IF($AL224&lt;2,LOOKUP(CONCATENATE($D224,IF($E224&gt;=1000,$E224,CONCATENATE(0,$E224)),"02"),SilencerParams!$E$3:$E$98,SilencerParams!W$3:W$98)/(LOG10(2)-LOG10(0.0001))*(LOG10($AL224)-LOG10(0.0001)),(BG224-AY224)/(LOG10(IF(MROUND($AL224,2)&lt;=$AL224,MROUND($AL224,2)+2,MROUND($AL224,2)-2))-LOG10(MROUND($AL224,2)))*(LOG10($AL224)-LOG10(MROUND($AL224,2)))+AY224)</f>
        <v>#DIV/0!</v>
      </c>
      <c r="BP224" s="151" t="e">
        <f>IF($AL224&lt;2,LOOKUP(CONCATENATE($D224,IF($E224&gt;=1000,$E224,CONCATENATE(0,$E224)),"02"),SilencerParams!$E$3:$E$98,SilencerParams!X$3:X$98)/(LOG10(2)-LOG10(0.0001))*(LOG10($AL224)-LOG10(0.0001)),(BH224-AZ224)/(LOG10(IF(MROUND($AL224,2)&lt;=$AL224,MROUND($AL224,2)+2,MROUND($AL224,2)-2))-LOG10(MROUND($AL224,2)))*(LOG10($AL224)-LOG10(MROUND($AL224,2)))+AZ224)</f>
        <v>#DIV/0!</v>
      </c>
      <c r="BQ224" s="151" t="e">
        <f>IF($AL224&lt;2,LOOKUP(CONCATENATE($D224,IF($E224&gt;=1000,$E224,CONCATENATE(0,$E224)),"02"),SilencerParams!$E$3:$E$98,SilencerParams!Y$3:Y$98)/(LOG10(2)-LOG10(0.0001))*(LOG10($AL224)-LOG10(0.0001)),(BI224-BA224)/(LOG10(IF(MROUND($AL224,2)&lt;=$AL224,MROUND($AL224,2)+2,MROUND($AL224,2)-2))-LOG10(MROUND($AL224,2)))*(LOG10($AL224)-LOG10(MROUND($AL224,2)))+BA224)</f>
        <v>#DIV/0!</v>
      </c>
      <c r="BR224" s="151" t="e">
        <f>IF($AL224&lt;2,LOOKUP(CONCATENATE($D224,IF($E224&gt;=1000,$E224,CONCATENATE(0,$E224)),"02"),SilencerParams!$E$3:$E$98,SilencerParams!Z$3:Z$98)/(LOG10(2)-LOG10(0.0001))*(LOG10($AL224)-LOG10(0.0001)),(BJ224-BB224)/(LOG10(IF(MROUND($AL224,2)&lt;=$AL224,MROUND($AL224,2)+2,MROUND($AL224,2)-2))-LOG10(MROUND($AL224,2)))*(LOG10($AL224)-LOG10(MROUND($AL224,2)))+BB224)</f>
        <v>#DIV/0!</v>
      </c>
      <c r="BS224" s="24" t="e">
        <f t="shared" si="101"/>
        <v>#DIV/0!</v>
      </c>
      <c r="BT224" s="24" t="e">
        <f t="shared" si="102"/>
        <v>#DIV/0!</v>
      </c>
      <c r="BU224" s="24" t="e">
        <f t="shared" si="103"/>
        <v>#DIV/0!</v>
      </c>
      <c r="BV224" s="24" t="e">
        <f t="shared" si="104"/>
        <v>#DIV/0!</v>
      </c>
      <c r="BW224" s="24" t="e">
        <f t="shared" si="105"/>
        <v>#DIV/0!</v>
      </c>
      <c r="BX224" s="24" t="e">
        <f t="shared" si="106"/>
        <v>#DIV/0!</v>
      </c>
      <c r="BY224" s="24" t="e">
        <f t="shared" si="107"/>
        <v>#DIV/0!</v>
      </c>
      <c r="BZ224" s="24" t="e">
        <f t="shared" si="108"/>
        <v>#DIV/0!</v>
      </c>
      <c r="CA224" s="24" t="e">
        <f>10*LOG10(IF(BS224="",0,POWER(10,((BS224+'ModelParams Lw'!$O$4)/10))) +IF(BT224="",0,POWER(10,((BT224+'ModelParams Lw'!$P$4)/10))) +IF(BU224="",0,POWER(10,((BU224+'ModelParams Lw'!$Q$4)/10))) +IF(BV224="",0,POWER(10,((BV224+'ModelParams Lw'!$R$4)/10))) +IF(BW224="",0,POWER(10,((BW224+'ModelParams Lw'!$S$4)/10))) +IF(BX224="",0,POWER(10,((BX224+'ModelParams Lw'!$T$4)/10))) +IF(BY224="",0,POWER(10,((BY224+'ModelParams Lw'!$U$4)/10)))+IF(BZ224="",0,POWER(10,((BZ224+'ModelParams Lw'!$V$4)/10))))</f>
        <v>#DIV/0!</v>
      </c>
      <c r="CB224" s="24" t="e">
        <f t="shared" si="109"/>
        <v>#DIV/0!</v>
      </c>
      <c r="CC224" s="24" t="e">
        <f>(BS224-'ModelParams Lw'!O$10)/'ModelParams Lw'!O$11</f>
        <v>#DIV/0!</v>
      </c>
      <c r="CD224" s="24" t="e">
        <f>(BT224-'ModelParams Lw'!P$10)/'ModelParams Lw'!P$11</f>
        <v>#DIV/0!</v>
      </c>
      <c r="CE224" s="24" t="e">
        <f>(BU224-'ModelParams Lw'!Q$10)/'ModelParams Lw'!Q$11</f>
        <v>#DIV/0!</v>
      </c>
      <c r="CF224" s="24" t="e">
        <f>(BV224-'ModelParams Lw'!R$10)/'ModelParams Lw'!R$11</f>
        <v>#DIV/0!</v>
      </c>
      <c r="CG224" s="24" t="e">
        <f>(BW224-'ModelParams Lw'!S$10)/'ModelParams Lw'!S$11</f>
        <v>#DIV/0!</v>
      </c>
      <c r="CH224" s="24" t="e">
        <f>(BX224-'ModelParams Lw'!T$10)/'ModelParams Lw'!T$11</f>
        <v>#DIV/0!</v>
      </c>
      <c r="CI224" s="24" t="e">
        <f>(BY224-'ModelParams Lw'!U$10)/'ModelParams Lw'!U$11</f>
        <v>#DIV/0!</v>
      </c>
      <c r="CJ224" s="24" t="e">
        <f>(BZ224-'ModelParams Lw'!V$10)/'ModelParams Lw'!V$11</f>
        <v>#DIV/0!</v>
      </c>
      <c r="CK224" s="24">
        <f>IF(Calcul!$E229="SW",'ModelParams Lw'!C$18+'ModelParams Lw'!C$19*LOG(CK$3)+'ModelParams Lw'!C$20*(PI()/4*($D224/1000)^2),IF('ModelParams Lw'!C$21+'ModelParams Lw'!C$22*LOG(CK$3)+'ModelParams Lw'!C$23*(PI()/4*($D224/1000)^2)&lt;'ModelParams Lw'!C$18+'ModelParams Lw'!C$19*LOG(CK$3)+'ModelParams Lw'!C$20*(PI()/4*($D224/1000)^2),'ModelParams Lw'!C$18+'ModelParams Lw'!C$19*LOG(CK$3)+'ModelParams Lw'!C$20*(PI()/4*($D224/1000)^2),'ModelParams Lw'!C$21+'ModelParams Lw'!C$22*LOG(CK$3)+'ModelParams Lw'!C$23*(PI()/4*($D224/1000)^2)))</f>
        <v>31.246735224896717</v>
      </c>
      <c r="CL224" s="24">
        <f>IF(Calcul!$E229="SW",'ModelParams Lw'!D$18+'ModelParams Lw'!D$19*LOG(CL$3)+'ModelParams Lw'!D$20*(PI()/4*($D224/1000)^2),IF('ModelParams Lw'!D$21+'ModelParams Lw'!D$22*LOG(CL$3)+'ModelParams Lw'!D$23*(PI()/4*($D224/1000)^2)&lt;'ModelParams Lw'!D$18+'ModelParams Lw'!D$19*LOG(CL$3)+'ModelParams Lw'!D$20*(PI()/4*($D224/1000)^2),'ModelParams Lw'!D$18+'ModelParams Lw'!D$19*LOG(CL$3)+'ModelParams Lw'!D$20*(PI()/4*($D224/1000)^2),'ModelParams Lw'!D$21+'ModelParams Lw'!D$22*LOG(CL$3)+'ModelParams Lw'!D$23*(PI()/4*($D224/1000)^2)))</f>
        <v>39.203910379364636</v>
      </c>
      <c r="CM224" s="24">
        <f>IF(Calcul!$E229="SW",'ModelParams Lw'!E$18+'ModelParams Lw'!E$19*LOG(CM$3)+'ModelParams Lw'!E$20*(PI()/4*($D224/1000)^2),IF('ModelParams Lw'!E$21+'ModelParams Lw'!E$22*LOG(CM$3)+'ModelParams Lw'!E$23*(PI()/4*($D224/1000)^2)&lt;'ModelParams Lw'!E$18+'ModelParams Lw'!E$19*LOG(CM$3)+'ModelParams Lw'!E$20*(PI()/4*($D224/1000)^2),'ModelParams Lw'!E$18+'ModelParams Lw'!E$19*LOG(CM$3)+'ModelParams Lw'!E$20*(PI()/4*($D224/1000)^2),'ModelParams Lw'!E$21+'ModelParams Lw'!E$22*LOG(CM$3)+'ModelParams Lw'!E$23*(PI()/4*($D224/1000)^2)))</f>
        <v>38.761096154158118</v>
      </c>
      <c r="CN224" s="24">
        <f>IF(Calcul!$E229="SW",'ModelParams Lw'!F$18+'ModelParams Lw'!F$19*LOG(CN$3)+'ModelParams Lw'!F$20*(PI()/4*($D224/1000)^2),IF('ModelParams Lw'!F$21+'ModelParams Lw'!F$22*LOG(CN$3)+'ModelParams Lw'!F$23*(PI()/4*($D224/1000)^2)&lt;'ModelParams Lw'!F$18+'ModelParams Lw'!F$19*LOG(CN$3)+'ModelParams Lw'!F$20*(PI()/4*($D224/1000)^2),'ModelParams Lw'!F$18+'ModelParams Lw'!F$19*LOG(CN$3)+'ModelParams Lw'!F$20*(PI()/4*($D224/1000)^2),'ModelParams Lw'!F$21+'ModelParams Lw'!F$22*LOG(CN$3)+'ModelParams Lw'!F$23*(PI()/4*($D224/1000)^2)))</f>
        <v>42.457901012674256</v>
      </c>
      <c r="CO224" s="24">
        <f>IF(Calcul!$E229="SW",'ModelParams Lw'!G$18+'ModelParams Lw'!G$19*LOG(CO$3)+'ModelParams Lw'!G$20*(PI()/4*($D224/1000)^2),IF('ModelParams Lw'!G$21+'ModelParams Lw'!G$22*LOG(CO$3)+'ModelParams Lw'!G$23*(PI()/4*($D224/1000)^2)&lt;'ModelParams Lw'!G$18+'ModelParams Lw'!G$19*LOG(CO$3)+'ModelParams Lw'!G$20*(PI()/4*($D224/1000)^2),'ModelParams Lw'!G$18+'ModelParams Lw'!G$19*LOG(CO$3)+'ModelParams Lw'!G$20*(PI()/4*($D224/1000)^2),'ModelParams Lw'!G$21+'ModelParams Lw'!G$22*LOG(CO$3)+'ModelParams Lw'!G$23*(PI()/4*($D224/1000)^2)))</f>
        <v>39.983812335865188</v>
      </c>
      <c r="CP224" s="24">
        <f>IF(Calcul!$E229="SW",'ModelParams Lw'!H$18+'ModelParams Lw'!H$19*LOG(CP$3)+'ModelParams Lw'!H$20*(PI()/4*($D224/1000)^2),IF('ModelParams Lw'!H$21+'ModelParams Lw'!H$22*LOG(CP$3)+'ModelParams Lw'!H$23*(PI()/4*($D224/1000)^2)&lt;'ModelParams Lw'!H$18+'ModelParams Lw'!H$19*LOG(CP$3)+'ModelParams Lw'!H$20*(PI()/4*($D224/1000)^2),'ModelParams Lw'!H$18+'ModelParams Lw'!H$19*LOG(CP$3)+'ModelParams Lw'!H$20*(PI()/4*($D224/1000)^2),'ModelParams Lw'!H$21+'ModelParams Lw'!H$22*LOG(CP$3)+'ModelParams Lw'!H$23*(PI()/4*($D224/1000)^2)))</f>
        <v>40.306137042572608</v>
      </c>
      <c r="CQ224" s="24">
        <f>IF(Calcul!$E229="SW",'ModelParams Lw'!I$18+'ModelParams Lw'!I$19*LOG(CQ$3)+'ModelParams Lw'!I$20*(PI()/4*($D224/1000)^2),IF('ModelParams Lw'!I$21+'ModelParams Lw'!I$22*LOG(CQ$3)+'ModelParams Lw'!I$23*(PI()/4*($D224/1000)^2)&lt;'ModelParams Lw'!I$18+'ModelParams Lw'!I$19*LOG(CQ$3)+'ModelParams Lw'!I$20*(PI()/4*($D224/1000)^2),'ModelParams Lw'!I$18+'ModelParams Lw'!I$19*LOG(CQ$3)+'ModelParams Lw'!I$20*(PI()/4*($D224/1000)^2),'ModelParams Lw'!I$21+'ModelParams Lw'!I$22*LOG(CQ$3)+'ModelParams Lw'!I$23*(PI()/4*($D224/1000)^2)))</f>
        <v>35.604370798776131</v>
      </c>
      <c r="CR224" s="24">
        <f>IF(Calcul!$E229="SW",'ModelParams Lw'!J$18+'ModelParams Lw'!J$19*LOG(CR$3)+'ModelParams Lw'!J$20*(PI()/4*($D224/1000)^2),IF('ModelParams Lw'!J$21+'ModelParams Lw'!J$22*LOG(CR$3)+'ModelParams Lw'!J$23*(PI()/4*($D224/1000)^2)&lt;'ModelParams Lw'!J$18+'ModelParams Lw'!J$19*LOG(CR$3)+'ModelParams Lw'!J$20*(PI()/4*($D224/1000)^2),'ModelParams Lw'!J$18+'ModelParams Lw'!J$19*LOG(CR$3)+'ModelParams Lw'!J$20*(PI()/4*($D224/1000)^2),'ModelParams Lw'!J$21+'ModelParams Lw'!J$22*LOG(CR$3)+'ModelParams Lw'!J$23*(PI()/4*($D224/1000)^2)))</f>
        <v>26.405199060578074</v>
      </c>
      <c r="CS224" s="24" t="e">
        <f t="shared" si="86"/>
        <v>#DIV/0!</v>
      </c>
      <c r="CT224" s="24" t="e">
        <f t="shared" si="87"/>
        <v>#DIV/0!</v>
      </c>
      <c r="CU224" s="24" t="e">
        <f t="shared" si="88"/>
        <v>#DIV/0!</v>
      </c>
      <c r="CV224" s="24" t="e">
        <f t="shared" si="89"/>
        <v>#DIV/0!</v>
      </c>
      <c r="CW224" s="24" t="e">
        <f t="shared" si="90"/>
        <v>#DIV/0!</v>
      </c>
      <c r="CX224" s="24" t="e">
        <f t="shared" si="91"/>
        <v>#DIV/0!</v>
      </c>
      <c r="CY224" s="24" t="e">
        <f t="shared" si="92"/>
        <v>#DIV/0!</v>
      </c>
      <c r="CZ224" s="24" t="e">
        <f t="shared" si="93"/>
        <v>#DIV/0!</v>
      </c>
      <c r="DA224" s="24" t="e">
        <f>10*LOG10(IF(CS224="",0,POWER(10,((CS224+'ModelParams Lw'!$O$4)/10))) +IF(CT224="",0,POWER(10,((CT224+'ModelParams Lw'!$P$4)/10))) +IF(CU224="",0,POWER(10,((CU224+'ModelParams Lw'!$Q$4)/10))) +IF(CV224="",0,POWER(10,((CV224+'ModelParams Lw'!$R$4)/10))) +IF(CW224="",0,POWER(10,((CW224+'ModelParams Lw'!$S$4)/10))) +IF(CX224="",0,POWER(10,((CX224+'ModelParams Lw'!$T$4)/10))) +IF(CY224="",0,POWER(10,((CY224+'ModelParams Lw'!$U$4)/10)))+IF(CZ224="",0,POWER(10,((CZ224+'ModelParams Lw'!$V$4)/10))))</f>
        <v>#DIV/0!</v>
      </c>
      <c r="DB224" s="24" t="e">
        <f t="shared" si="110"/>
        <v>#DIV/0!</v>
      </c>
      <c r="DC224" s="24" t="e">
        <f>(CS224-'ModelParams Lw'!$O$10)/'ModelParams Lw'!$O$11</f>
        <v>#DIV/0!</v>
      </c>
      <c r="DD224" s="24" t="e">
        <f>(CT224-'ModelParams Lw'!$P$10)/'ModelParams Lw'!$P$11</f>
        <v>#DIV/0!</v>
      </c>
      <c r="DE224" s="24" t="e">
        <f>(CU224-'ModelParams Lw'!$Q$10)/'ModelParams Lw'!$Q$11</f>
        <v>#DIV/0!</v>
      </c>
      <c r="DF224" s="24" t="e">
        <f>(CV224-'ModelParams Lw'!$R$10)/'ModelParams Lw'!$R$11</f>
        <v>#DIV/0!</v>
      </c>
      <c r="DG224" s="24" t="e">
        <f>(CW224-'ModelParams Lw'!$S$10)/'ModelParams Lw'!$S$11</f>
        <v>#DIV/0!</v>
      </c>
      <c r="DH224" s="24" t="e">
        <f>(CX224-'ModelParams Lw'!$T$10)/'ModelParams Lw'!$T$11</f>
        <v>#DIV/0!</v>
      </c>
      <c r="DI224" s="24" t="e">
        <f>(CY224-'ModelParams Lw'!$U$10)/'ModelParams Lw'!$U$11</f>
        <v>#DIV/0!</v>
      </c>
      <c r="DJ224" s="24" t="e">
        <f>(CZ224-'ModelParams Lw'!$V$10)/'ModelParams Lw'!$V$11</f>
        <v>#DIV/0!</v>
      </c>
    </row>
    <row r="225" spans="1:114">
      <c r="A225" s="12">
        <f>Calcul!B227</f>
        <v>0</v>
      </c>
      <c r="B225" s="12">
        <f t="shared" si="94"/>
        <v>0</v>
      </c>
      <c r="C225" s="12">
        <f>Calcul!C227</f>
        <v>0</v>
      </c>
      <c r="D225" s="12">
        <f>Calcul!D230</f>
        <v>0</v>
      </c>
      <c r="E225" s="12">
        <f t="shared" si="95"/>
        <v>400</v>
      </c>
      <c r="F225" s="12">
        <f t="shared" si="96"/>
        <v>900</v>
      </c>
      <c r="G225" s="12" t="e">
        <f t="shared" si="97"/>
        <v>#DIV/0!</v>
      </c>
      <c r="H225" s="24" t="e">
        <f t="shared" si="98"/>
        <v>#DIV/0!</v>
      </c>
      <c r="I225" s="24">
        <f>'ModelParams Lw'!$B$6*EXP('ModelParams Lw'!$C$6*D225)</f>
        <v>-0.98585217513044054</v>
      </c>
      <c r="J225" s="24">
        <f>'ModelParams Lw'!$B$7*D225^2+'ModelParams Lw'!$C$7*D225+'ModelParams Lw'!$D$7</f>
        <v>-7.1</v>
      </c>
      <c r="K225" s="24">
        <f>'ModelParams Lw'!$B$8*D225^2+'ModelParams Lw'!$C$8*D225+'ModelParams Lw'!$D$8</f>
        <v>46.485999999999997</v>
      </c>
      <c r="L225" s="21" t="e">
        <f t="shared" si="111"/>
        <v>#DIV/0!</v>
      </c>
      <c r="M225" s="21" t="e">
        <f t="shared" si="85"/>
        <v>#DIV/0!</v>
      </c>
      <c r="N225" s="21" t="e">
        <f t="shared" si="85"/>
        <v>#DIV/0!</v>
      </c>
      <c r="O225" s="21" t="e">
        <f t="shared" si="85"/>
        <v>#DIV/0!</v>
      </c>
      <c r="P225" s="21" t="e">
        <f t="shared" si="85"/>
        <v>#DIV/0!</v>
      </c>
      <c r="Q225" s="21" t="e">
        <f t="shared" si="85"/>
        <v>#DIV/0!</v>
      </c>
      <c r="R225" s="21" t="e">
        <f t="shared" si="85"/>
        <v>#DIV/0!</v>
      </c>
      <c r="S225" s="21" t="e">
        <f t="shared" si="85"/>
        <v>#DIV/0!</v>
      </c>
      <c r="T225" s="24" t="e">
        <f>'ModelParams Lw'!$B$3+'ModelParams Lw'!$B$4*LOG10($B225/3600/(PI()/4*($D225/1000)^2))+'ModelParams Lw'!$B$5*LOG10(2*$H225/(1.2*($B225/3600/(PI()/4*($D225/1000)^2))^2))+10*LOG10($D225/1000)+L225</f>
        <v>#DIV/0!</v>
      </c>
      <c r="U225" s="24" t="e">
        <f>'ModelParams Lw'!$B$3+'ModelParams Lw'!$B$4*LOG10($B225/3600/(PI()/4*($D225/1000)^2))+'ModelParams Lw'!$B$5*LOG10(2*$H225/(1.2*($B225/3600/(PI()/4*($D225/1000)^2))^2))+10*LOG10($D225/1000)+M225</f>
        <v>#DIV/0!</v>
      </c>
      <c r="V225" s="24" t="e">
        <f>'ModelParams Lw'!$B$3+'ModelParams Lw'!$B$4*LOG10($B225/3600/(PI()/4*($D225/1000)^2))+'ModelParams Lw'!$B$5*LOG10(2*$H225/(1.2*($B225/3600/(PI()/4*($D225/1000)^2))^2))+10*LOG10($D225/1000)+N225</f>
        <v>#DIV/0!</v>
      </c>
      <c r="W225" s="24" t="e">
        <f>'ModelParams Lw'!$B$3+'ModelParams Lw'!$B$4*LOG10($B225/3600/(PI()/4*($D225/1000)^2))+'ModelParams Lw'!$B$5*LOG10(2*$H225/(1.2*($B225/3600/(PI()/4*($D225/1000)^2))^2))+10*LOG10($D225/1000)+O225</f>
        <v>#DIV/0!</v>
      </c>
      <c r="X225" s="24" t="e">
        <f>'ModelParams Lw'!$B$3+'ModelParams Lw'!$B$4*LOG10($B225/3600/(PI()/4*($D225/1000)^2))+'ModelParams Lw'!$B$5*LOG10(2*$H225/(1.2*($B225/3600/(PI()/4*($D225/1000)^2))^2))+10*LOG10($D225/1000)+P225</f>
        <v>#DIV/0!</v>
      </c>
      <c r="Y225" s="24" t="e">
        <f>'ModelParams Lw'!$B$3+'ModelParams Lw'!$B$4*LOG10($B225/3600/(PI()/4*($D225/1000)^2))+'ModelParams Lw'!$B$5*LOG10(2*$H225/(1.2*($B225/3600/(PI()/4*($D225/1000)^2))^2))+10*LOG10($D225/1000)+Q225</f>
        <v>#DIV/0!</v>
      </c>
      <c r="Z225" s="24" t="e">
        <f>'ModelParams Lw'!$B$3+'ModelParams Lw'!$B$4*LOG10($B225/3600/(PI()/4*($D225/1000)^2))+'ModelParams Lw'!$B$5*LOG10(2*$H225/(1.2*($B225/3600/(PI()/4*($D225/1000)^2))^2))+10*LOG10($D225/1000)+R225</f>
        <v>#DIV/0!</v>
      </c>
      <c r="AA225" s="24" t="e">
        <f>'ModelParams Lw'!$B$3+'ModelParams Lw'!$B$4*LOG10($B225/3600/(PI()/4*($D225/1000)^2))+'ModelParams Lw'!$B$5*LOG10(2*$H225/(1.2*($B225/3600/(PI()/4*($D225/1000)^2))^2))+10*LOG10($D225/1000)+S225</f>
        <v>#DIV/0!</v>
      </c>
      <c r="AB225" s="24" t="e">
        <f>10*LOG10(IF(T225="",0,POWER(10,((T225+'ModelParams Lw'!$O$4)/10))) +IF(U225="",0,POWER(10,((U225+'ModelParams Lw'!$P$4)/10))) +IF(V225="",0,POWER(10,((V225+'ModelParams Lw'!$Q$4)/10))) +IF(W225="",0,POWER(10,((W225+'ModelParams Lw'!$R$4)/10))) +IF(X225="",0,POWER(10,((X225+'ModelParams Lw'!$S$4)/10))) +IF(Y225="",0,POWER(10,((Y225+'ModelParams Lw'!$T$4)/10))) +IF(Z225="",0,POWER(10,((Z225+'ModelParams Lw'!$U$4)/10)))+IF(AA225="",0,POWER(10,((AA225+'ModelParams Lw'!$V$4)/10))))</f>
        <v>#DIV/0!</v>
      </c>
      <c r="AC225" s="24" t="e">
        <f t="shared" si="99"/>
        <v>#DIV/0!</v>
      </c>
      <c r="AD225" s="24" t="e">
        <f>(T225-'ModelParams Lw'!O$10)/'ModelParams Lw'!O$11</f>
        <v>#DIV/0!</v>
      </c>
      <c r="AE225" s="24" t="e">
        <f>(U225-'ModelParams Lw'!P$10)/'ModelParams Lw'!P$11</f>
        <v>#DIV/0!</v>
      </c>
      <c r="AF225" s="24" t="e">
        <f>(V225-'ModelParams Lw'!Q$10)/'ModelParams Lw'!Q$11</f>
        <v>#DIV/0!</v>
      </c>
      <c r="AG225" s="24" t="e">
        <f>(W225-'ModelParams Lw'!R$10)/'ModelParams Lw'!R$11</f>
        <v>#DIV/0!</v>
      </c>
      <c r="AH225" s="24" t="e">
        <f>(X225-'ModelParams Lw'!S$10)/'ModelParams Lw'!S$11</f>
        <v>#DIV/0!</v>
      </c>
      <c r="AI225" s="24" t="e">
        <f>(Y225-'ModelParams Lw'!T$10)/'ModelParams Lw'!T$11</f>
        <v>#DIV/0!</v>
      </c>
      <c r="AJ225" s="24" t="e">
        <f>(Z225-'ModelParams Lw'!U$10)/'ModelParams Lw'!U$11</f>
        <v>#DIV/0!</v>
      </c>
      <c r="AK225" s="24" t="e">
        <f>(AA225-'ModelParams Lw'!V$10)/'ModelParams Lw'!V$11</f>
        <v>#DIV/0!</v>
      </c>
      <c r="AL225" s="24" t="e">
        <f t="shared" si="100"/>
        <v>#DIV/0!</v>
      </c>
      <c r="AM225" s="24" t="e">
        <f>LOOKUP($G225,SilencerParams!$E$3:$E$98,SilencerParams!K$3:K$98)</f>
        <v>#DIV/0!</v>
      </c>
      <c r="AN225" s="24" t="e">
        <f>LOOKUP($G225,SilencerParams!$E$3:$E$98,SilencerParams!L$3:L$98)</f>
        <v>#DIV/0!</v>
      </c>
      <c r="AO225" s="24" t="e">
        <f>LOOKUP($G225,SilencerParams!$E$3:$E$98,SilencerParams!M$3:M$98)</f>
        <v>#DIV/0!</v>
      </c>
      <c r="AP225" s="24" t="e">
        <f>LOOKUP($G225,SilencerParams!$E$3:$E$98,SilencerParams!N$3:N$98)</f>
        <v>#DIV/0!</v>
      </c>
      <c r="AQ225" s="24" t="e">
        <f>LOOKUP($G225,SilencerParams!$E$3:$E$98,SilencerParams!O$3:O$98)</f>
        <v>#DIV/0!</v>
      </c>
      <c r="AR225" s="24" t="e">
        <f>LOOKUP($G225,SilencerParams!$E$3:$E$98,SilencerParams!P$3:P$98)</f>
        <v>#DIV/0!</v>
      </c>
      <c r="AS225" s="24" t="e">
        <f>LOOKUP($G225,SilencerParams!$E$3:$E$98,SilencerParams!Q$3:Q$98)</f>
        <v>#DIV/0!</v>
      </c>
      <c r="AT225" s="24" t="e">
        <f>LOOKUP($G225,SilencerParams!$E$3:$E$98,SilencerParams!R$3:R$98)</f>
        <v>#DIV/0!</v>
      </c>
      <c r="AU225" s="151" t="e">
        <f>LOOKUP($G225,SilencerParams!$E$3:$E$98,SilencerParams!S$3:S$98)</f>
        <v>#DIV/0!</v>
      </c>
      <c r="AV225" s="151" t="e">
        <f>LOOKUP($G225,SilencerParams!$E$3:$E$98,SilencerParams!T$3:T$98)</f>
        <v>#DIV/0!</v>
      </c>
      <c r="AW225" s="151" t="e">
        <f>LOOKUP($G225,SilencerParams!$E$3:$E$98,SilencerParams!U$3:U$98)</f>
        <v>#DIV/0!</v>
      </c>
      <c r="AX225" s="151" t="e">
        <f>LOOKUP($G225,SilencerParams!$E$3:$E$98,SilencerParams!V$3:V$98)</f>
        <v>#DIV/0!</v>
      </c>
      <c r="AY225" s="151" t="e">
        <f>LOOKUP($G225,SilencerParams!$E$3:$E$98,SilencerParams!W$3:W$98)</f>
        <v>#DIV/0!</v>
      </c>
      <c r="AZ225" s="151" t="e">
        <f>LOOKUP($G225,SilencerParams!$E$3:$E$98,SilencerParams!X$3:X$98)</f>
        <v>#DIV/0!</v>
      </c>
      <c r="BA225" s="151" t="e">
        <f>LOOKUP($G225,SilencerParams!$E$3:$E$98,SilencerParams!Y$3:Y$98)</f>
        <v>#DIV/0!</v>
      </c>
      <c r="BB225" s="151" t="e">
        <f>LOOKUP($G225,SilencerParams!$E$3:$E$98,SilencerParams!Z$3:Z$98)</f>
        <v>#DIV/0!</v>
      </c>
      <c r="BC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S$3:S$98)</f>
        <v>#DIV/0!</v>
      </c>
      <c r="BD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T$3:T$98)</f>
        <v>#DIV/0!</v>
      </c>
      <c r="BE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U$3:U$98)</f>
        <v>#DIV/0!</v>
      </c>
      <c r="BF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V$3:V$98)</f>
        <v>#DIV/0!</v>
      </c>
      <c r="BG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W$3:W$98)</f>
        <v>#DIV/0!</v>
      </c>
      <c r="BH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X$3:X$98)</f>
        <v>#DIV/0!</v>
      </c>
      <c r="BI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Y$3:Y$98)</f>
        <v>#DIV/0!</v>
      </c>
      <c r="BJ225" s="151" t="e">
        <f>LOOKUP(IF(MROUND($AL225,2)&lt;=$AL225,CONCATENATE($D225,IF($F225&gt;=1000,$F225,CONCATENATE(0,$F225)),CONCATENATE(0,MROUND($AL225,2)+2)),CONCATENATE($D225,IF($F225&gt;=1000,$F225,CONCATENATE(0,$F225)),CONCATENATE(0,MROUND($AL225,2)-2))),SilencerParams!$E$3:$E$98,SilencerParams!Z$3:Z$98)</f>
        <v>#DIV/0!</v>
      </c>
      <c r="BK225" s="151" t="e">
        <f>IF($AL225&lt;2,LOOKUP(CONCATENATE($D225,IF($E225&gt;=1000,$E225,CONCATENATE(0,$E225)),"02"),SilencerParams!$E$3:$E$98,SilencerParams!S$3:S$98)/(LOG10(2)-LOG10(0.0001))*(LOG10($AL225)-LOG10(0.0001)),(BC225-AU225)/(LOG10(IF(MROUND($AL225,2)&lt;=$AL225,MROUND($AL225,2)+2,MROUND($AL225,2)-2))-LOG10(MROUND($AL225,2)))*(LOG10($AL225)-LOG10(MROUND($AL225,2)))+AU225)</f>
        <v>#DIV/0!</v>
      </c>
      <c r="BL225" s="151" t="e">
        <f>IF($AL225&lt;2,LOOKUP(CONCATENATE($D225,IF($E225&gt;=1000,$E225,CONCATENATE(0,$E225)),"02"),SilencerParams!$E$3:$E$98,SilencerParams!T$3:T$98)/(LOG10(2)-LOG10(0.0001))*(LOG10($AL225)-LOG10(0.0001)),(BD225-AV225)/(LOG10(IF(MROUND($AL225,2)&lt;=$AL225,MROUND($AL225,2)+2,MROUND($AL225,2)-2))-LOG10(MROUND($AL225,2)))*(LOG10($AL225)-LOG10(MROUND($AL225,2)))+AV225)</f>
        <v>#DIV/0!</v>
      </c>
      <c r="BM225" s="151" t="e">
        <f>IF($AL225&lt;2,LOOKUP(CONCATENATE($D225,IF($E225&gt;=1000,$E225,CONCATENATE(0,$E225)),"02"),SilencerParams!$E$3:$E$98,SilencerParams!U$3:U$98)/(LOG10(2)-LOG10(0.0001))*(LOG10($AL225)-LOG10(0.0001)),(BE225-AW225)/(LOG10(IF(MROUND($AL225,2)&lt;=$AL225,MROUND($AL225,2)+2,MROUND($AL225,2)-2))-LOG10(MROUND($AL225,2)))*(LOG10($AL225)-LOG10(MROUND($AL225,2)))+AW225)</f>
        <v>#DIV/0!</v>
      </c>
      <c r="BN225" s="151" t="e">
        <f>IF($AL225&lt;2,LOOKUP(CONCATENATE($D225,IF($E225&gt;=1000,$E225,CONCATENATE(0,$E225)),"02"),SilencerParams!$E$3:$E$98,SilencerParams!V$3:V$98)/(LOG10(2)-LOG10(0.0001))*(LOG10($AL225)-LOG10(0.0001)),(BF225-AX225)/(LOG10(IF(MROUND($AL225,2)&lt;=$AL225,MROUND($AL225,2)+2,MROUND($AL225,2)-2))-LOG10(MROUND($AL225,2)))*(LOG10($AL225)-LOG10(MROUND($AL225,2)))+AX225)</f>
        <v>#DIV/0!</v>
      </c>
      <c r="BO225" s="151" t="e">
        <f>IF($AL225&lt;2,LOOKUP(CONCATENATE($D225,IF($E225&gt;=1000,$E225,CONCATENATE(0,$E225)),"02"),SilencerParams!$E$3:$E$98,SilencerParams!W$3:W$98)/(LOG10(2)-LOG10(0.0001))*(LOG10($AL225)-LOG10(0.0001)),(BG225-AY225)/(LOG10(IF(MROUND($AL225,2)&lt;=$AL225,MROUND($AL225,2)+2,MROUND($AL225,2)-2))-LOG10(MROUND($AL225,2)))*(LOG10($AL225)-LOG10(MROUND($AL225,2)))+AY225)</f>
        <v>#DIV/0!</v>
      </c>
      <c r="BP225" s="151" t="e">
        <f>IF($AL225&lt;2,LOOKUP(CONCATENATE($D225,IF($E225&gt;=1000,$E225,CONCATENATE(0,$E225)),"02"),SilencerParams!$E$3:$E$98,SilencerParams!X$3:X$98)/(LOG10(2)-LOG10(0.0001))*(LOG10($AL225)-LOG10(0.0001)),(BH225-AZ225)/(LOG10(IF(MROUND($AL225,2)&lt;=$AL225,MROUND($AL225,2)+2,MROUND($AL225,2)-2))-LOG10(MROUND($AL225,2)))*(LOG10($AL225)-LOG10(MROUND($AL225,2)))+AZ225)</f>
        <v>#DIV/0!</v>
      </c>
      <c r="BQ225" s="151" t="e">
        <f>IF($AL225&lt;2,LOOKUP(CONCATENATE($D225,IF($E225&gt;=1000,$E225,CONCATENATE(0,$E225)),"02"),SilencerParams!$E$3:$E$98,SilencerParams!Y$3:Y$98)/(LOG10(2)-LOG10(0.0001))*(LOG10($AL225)-LOG10(0.0001)),(BI225-BA225)/(LOG10(IF(MROUND($AL225,2)&lt;=$AL225,MROUND($AL225,2)+2,MROUND($AL225,2)-2))-LOG10(MROUND($AL225,2)))*(LOG10($AL225)-LOG10(MROUND($AL225,2)))+BA225)</f>
        <v>#DIV/0!</v>
      </c>
      <c r="BR225" s="151" t="e">
        <f>IF($AL225&lt;2,LOOKUP(CONCATENATE($D225,IF($E225&gt;=1000,$E225,CONCATENATE(0,$E225)),"02"),SilencerParams!$E$3:$E$98,SilencerParams!Z$3:Z$98)/(LOG10(2)-LOG10(0.0001))*(LOG10($AL225)-LOG10(0.0001)),(BJ225-BB225)/(LOG10(IF(MROUND($AL225,2)&lt;=$AL225,MROUND($AL225,2)+2,MROUND($AL225,2)-2))-LOG10(MROUND($AL225,2)))*(LOG10($AL225)-LOG10(MROUND($AL225,2)))+BB225)</f>
        <v>#DIV/0!</v>
      </c>
      <c r="BS225" s="24" t="e">
        <f t="shared" si="101"/>
        <v>#DIV/0!</v>
      </c>
      <c r="BT225" s="24" t="e">
        <f t="shared" si="102"/>
        <v>#DIV/0!</v>
      </c>
      <c r="BU225" s="24" t="e">
        <f t="shared" si="103"/>
        <v>#DIV/0!</v>
      </c>
      <c r="BV225" s="24" t="e">
        <f t="shared" si="104"/>
        <v>#DIV/0!</v>
      </c>
      <c r="BW225" s="24" t="e">
        <f t="shared" si="105"/>
        <v>#DIV/0!</v>
      </c>
      <c r="BX225" s="24" t="e">
        <f t="shared" si="106"/>
        <v>#DIV/0!</v>
      </c>
      <c r="BY225" s="24" t="e">
        <f t="shared" si="107"/>
        <v>#DIV/0!</v>
      </c>
      <c r="BZ225" s="24" t="e">
        <f t="shared" si="108"/>
        <v>#DIV/0!</v>
      </c>
      <c r="CA225" s="24" t="e">
        <f>10*LOG10(IF(BS225="",0,POWER(10,((BS225+'ModelParams Lw'!$O$4)/10))) +IF(BT225="",0,POWER(10,((BT225+'ModelParams Lw'!$P$4)/10))) +IF(BU225="",0,POWER(10,((BU225+'ModelParams Lw'!$Q$4)/10))) +IF(BV225="",0,POWER(10,((BV225+'ModelParams Lw'!$R$4)/10))) +IF(BW225="",0,POWER(10,((BW225+'ModelParams Lw'!$S$4)/10))) +IF(BX225="",0,POWER(10,((BX225+'ModelParams Lw'!$T$4)/10))) +IF(BY225="",0,POWER(10,((BY225+'ModelParams Lw'!$U$4)/10)))+IF(BZ225="",0,POWER(10,((BZ225+'ModelParams Lw'!$V$4)/10))))</f>
        <v>#DIV/0!</v>
      </c>
      <c r="CB225" s="24" t="e">
        <f t="shared" si="109"/>
        <v>#DIV/0!</v>
      </c>
      <c r="CC225" s="24" t="e">
        <f>(BS225-'ModelParams Lw'!O$10)/'ModelParams Lw'!O$11</f>
        <v>#DIV/0!</v>
      </c>
      <c r="CD225" s="24" t="e">
        <f>(BT225-'ModelParams Lw'!P$10)/'ModelParams Lw'!P$11</f>
        <v>#DIV/0!</v>
      </c>
      <c r="CE225" s="24" t="e">
        <f>(BU225-'ModelParams Lw'!Q$10)/'ModelParams Lw'!Q$11</f>
        <v>#DIV/0!</v>
      </c>
      <c r="CF225" s="24" t="e">
        <f>(BV225-'ModelParams Lw'!R$10)/'ModelParams Lw'!R$11</f>
        <v>#DIV/0!</v>
      </c>
      <c r="CG225" s="24" t="e">
        <f>(BW225-'ModelParams Lw'!S$10)/'ModelParams Lw'!S$11</f>
        <v>#DIV/0!</v>
      </c>
      <c r="CH225" s="24" t="e">
        <f>(BX225-'ModelParams Lw'!T$10)/'ModelParams Lw'!T$11</f>
        <v>#DIV/0!</v>
      </c>
      <c r="CI225" s="24" t="e">
        <f>(BY225-'ModelParams Lw'!U$10)/'ModelParams Lw'!U$11</f>
        <v>#DIV/0!</v>
      </c>
      <c r="CJ225" s="24" t="e">
        <f>(BZ225-'ModelParams Lw'!V$10)/'ModelParams Lw'!V$11</f>
        <v>#DIV/0!</v>
      </c>
      <c r="CK225" s="24">
        <f>IF(Calcul!$E230="SW",'ModelParams Lw'!C$18+'ModelParams Lw'!C$19*LOG(CK$3)+'ModelParams Lw'!C$20*(PI()/4*($D225/1000)^2),IF('ModelParams Lw'!C$21+'ModelParams Lw'!C$22*LOG(CK$3)+'ModelParams Lw'!C$23*(PI()/4*($D225/1000)^2)&lt;'ModelParams Lw'!C$18+'ModelParams Lw'!C$19*LOG(CK$3)+'ModelParams Lw'!C$20*(PI()/4*($D225/1000)^2),'ModelParams Lw'!C$18+'ModelParams Lw'!C$19*LOG(CK$3)+'ModelParams Lw'!C$20*(PI()/4*($D225/1000)^2),'ModelParams Lw'!C$21+'ModelParams Lw'!C$22*LOG(CK$3)+'ModelParams Lw'!C$23*(PI()/4*($D225/1000)^2)))</f>
        <v>31.246735224896717</v>
      </c>
      <c r="CL225" s="24">
        <f>IF(Calcul!$E230="SW",'ModelParams Lw'!D$18+'ModelParams Lw'!D$19*LOG(CL$3)+'ModelParams Lw'!D$20*(PI()/4*($D225/1000)^2),IF('ModelParams Lw'!D$21+'ModelParams Lw'!D$22*LOG(CL$3)+'ModelParams Lw'!D$23*(PI()/4*($D225/1000)^2)&lt;'ModelParams Lw'!D$18+'ModelParams Lw'!D$19*LOG(CL$3)+'ModelParams Lw'!D$20*(PI()/4*($D225/1000)^2),'ModelParams Lw'!D$18+'ModelParams Lw'!D$19*LOG(CL$3)+'ModelParams Lw'!D$20*(PI()/4*($D225/1000)^2),'ModelParams Lw'!D$21+'ModelParams Lw'!D$22*LOG(CL$3)+'ModelParams Lw'!D$23*(PI()/4*($D225/1000)^2)))</f>
        <v>39.203910379364636</v>
      </c>
      <c r="CM225" s="24">
        <f>IF(Calcul!$E230="SW",'ModelParams Lw'!E$18+'ModelParams Lw'!E$19*LOG(CM$3)+'ModelParams Lw'!E$20*(PI()/4*($D225/1000)^2),IF('ModelParams Lw'!E$21+'ModelParams Lw'!E$22*LOG(CM$3)+'ModelParams Lw'!E$23*(PI()/4*($D225/1000)^2)&lt;'ModelParams Lw'!E$18+'ModelParams Lw'!E$19*LOG(CM$3)+'ModelParams Lw'!E$20*(PI()/4*($D225/1000)^2),'ModelParams Lw'!E$18+'ModelParams Lw'!E$19*LOG(CM$3)+'ModelParams Lw'!E$20*(PI()/4*($D225/1000)^2),'ModelParams Lw'!E$21+'ModelParams Lw'!E$22*LOG(CM$3)+'ModelParams Lw'!E$23*(PI()/4*($D225/1000)^2)))</f>
        <v>38.761096154158118</v>
      </c>
      <c r="CN225" s="24">
        <f>IF(Calcul!$E230="SW",'ModelParams Lw'!F$18+'ModelParams Lw'!F$19*LOG(CN$3)+'ModelParams Lw'!F$20*(PI()/4*($D225/1000)^2),IF('ModelParams Lw'!F$21+'ModelParams Lw'!F$22*LOG(CN$3)+'ModelParams Lw'!F$23*(PI()/4*($D225/1000)^2)&lt;'ModelParams Lw'!F$18+'ModelParams Lw'!F$19*LOG(CN$3)+'ModelParams Lw'!F$20*(PI()/4*($D225/1000)^2),'ModelParams Lw'!F$18+'ModelParams Lw'!F$19*LOG(CN$3)+'ModelParams Lw'!F$20*(PI()/4*($D225/1000)^2),'ModelParams Lw'!F$21+'ModelParams Lw'!F$22*LOG(CN$3)+'ModelParams Lw'!F$23*(PI()/4*($D225/1000)^2)))</f>
        <v>42.457901012674256</v>
      </c>
      <c r="CO225" s="24">
        <f>IF(Calcul!$E230="SW",'ModelParams Lw'!G$18+'ModelParams Lw'!G$19*LOG(CO$3)+'ModelParams Lw'!G$20*(PI()/4*($D225/1000)^2),IF('ModelParams Lw'!G$21+'ModelParams Lw'!G$22*LOG(CO$3)+'ModelParams Lw'!G$23*(PI()/4*($D225/1000)^2)&lt;'ModelParams Lw'!G$18+'ModelParams Lw'!G$19*LOG(CO$3)+'ModelParams Lw'!G$20*(PI()/4*($D225/1000)^2),'ModelParams Lw'!G$18+'ModelParams Lw'!G$19*LOG(CO$3)+'ModelParams Lw'!G$20*(PI()/4*($D225/1000)^2),'ModelParams Lw'!G$21+'ModelParams Lw'!G$22*LOG(CO$3)+'ModelParams Lw'!G$23*(PI()/4*($D225/1000)^2)))</f>
        <v>39.983812335865188</v>
      </c>
      <c r="CP225" s="24">
        <f>IF(Calcul!$E230="SW",'ModelParams Lw'!H$18+'ModelParams Lw'!H$19*LOG(CP$3)+'ModelParams Lw'!H$20*(PI()/4*($D225/1000)^2),IF('ModelParams Lw'!H$21+'ModelParams Lw'!H$22*LOG(CP$3)+'ModelParams Lw'!H$23*(PI()/4*($D225/1000)^2)&lt;'ModelParams Lw'!H$18+'ModelParams Lw'!H$19*LOG(CP$3)+'ModelParams Lw'!H$20*(PI()/4*($D225/1000)^2),'ModelParams Lw'!H$18+'ModelParams Lw'!H$19*LOG(CP$3)+'ModelParams Lw'!H$20*(PI()/4*($D225/1000)^2),'ModelParams Lw'!H$21+'ModelParams Lw'!H$22*LOG(CP$3)+'ModelParams Lw'!H$23*(PI()/4*($D225/1000)^2)))</f>
        <v>40.306137042572608</v>
      </c>
      <c r="CQ225" s="24">
        <f>IF(Calcul!$E230="SW",'ModelParams Lw'!I$18+'ModelParams Lw'!I$19*LOG(CQ$3)+'ModelParams Lw'!I$20*(PI()/4*($D225/1000)^2),IF('ModelParams Lw'!I$21+'ModelParams Lw'!I$22*LOG(CQ$3)+'ModelParams Lw'!I$23*(PI()/4*($D225/1000)^2)&lt;'ModelParams Lw'!I$18+'ModelParams Lw'!I$19*LOG(CQ$3)+'ModelParams Lw'!I$20*(PI()/4*($D225/1000)^2),'ModelParams Lw'!I$18+'ModelParams Lw'!I$19*LOG(CQ$3)+'ModelParams Lw'!I$20*(PI()/4*($D225/1000)^2),'ModelParams Lw'!I$21+'ModelParams Lw'!I$22*LOG(CQ$3)+'ModelParams Lw'!I$23*(PI()/4*($D225/1000)^2)))</f>
        <v>35.604370798776131</v>
      </c>
      <c r="CR225" s="24">
        <f>IF(Calcul!$E230="SW",'ModelParams Lw'!J$18+'ModelParams Lw'!J$19*LOG(CR$3)+'ModelParams Lw'!J$20*(PI()/4*($D225/1000)^2),IF('ModelParams Lw'!J$21+'ModelParams Lw'!J$22*LOG(CR$3)+'ModelParams Lw'!J$23*(PI()/4*($D225/1000)^2)&lt;'ModelParams Lw'!J$18+'ModelParams Lw'!J$19*LOG(CR$3)+'ModelParams Lw'!J$20*(PI()/4*($D225/1000)^2),'ModelParams Lw'!J$18+'ModelParams Lw'!J$19*LOG(CR$3)+'ModelParams Lw'!J$20*(PI()/4*($D225/1000)^2),'ModelParams Lw'!J$21+'ModelParams Lw'!J$22*LOG(CR$3)+'ModelParams Lw'!J$23*(PI()/4*($D225/1000)^2)))</f>
        <v>26.405199060578074</v>
      </c>
      <c r="CS225" s="24" t="e">
        <f t="shared" si="86"/>
        <v>#DIV/0!</v>
      </c>
      <c r="CT225" s="24" t="e">
        <f t="shared" si="87"/>
        <v>#DIV/0!</v>
      </c>
      <c r="CU225" s="24" t="e">
        <f t="shared" si="88"/>
        <v>#DIV/0!</v>
      </c>
      <c r="CV225" s="24" t="e">
        <f t="shared" si="89"/>
        <v>#DIV/0!</v>
      </c>
      <c r="CW225" s="24" t="e">
        <f t="shared" si="90"/>
        <v>#DIV/0!</v>
      </c>
      <c r="CX225" s="24" t="e">
        <f t="shared" si="91"/>
        <v>#DIV/0!</v>
      </c>
      <c r="CY225" s="24" t="e">
        <f t="shared" si="92"/>
        <v>#DIV/0!</v>
      </c>
      <c r="CZ225" s="24" t="e">
        <f t="shared" si="93"/>
        <v>#DIV/0!</v>
      </c>
      <c r="DA225" s="24" t="e">
        <f>10*LOG10(IF(CS225="",0,POWER(10,((CS225+'ModelParams Lw'!$O$4)/10))) +IF(CT225="",0,POWER(10,((CT225+'ModelParams Lw'!$P$4)/10))) +IF(CU225="",0,POWER(10,((CU225+'ModelParams Lw'!$Q$4)/10))) +IF(CV225="",0,POWER(10,((CV225+'ModelParams Lw'!$R$4)/10))) +IF(CW225="",0,POWER(10,((CW225+'ModelParams Lw'!$S$4)/10))) +IF(CX225="",0,POWER(10,((CX225+'ModelParams Lw'!$T$4)/10))) +IF(CY225="",0,POWER(10,((CY225+'ModelParams Lw'!$U$4)/10)))+IF(CZ225="",0,POWER(10,((CZ225+'ModelParams Lw'!$V$4)/10))))</f>
        <v>#DIV/0!</v>
      </c>
      <c r="DB225" s="24" t="e">
        <f t="shared" si="110"/>
        <v>#DIV/0!</v>
      </c>
      <c r="DC225" s="24" t="e">
        <f>(CS225-'ModelParams Lw'!$O$10)/'ModelParams Lw'!$O$11</f>
        <v>#DIV/0!</v>
      </c>
      <c r="DD225" s="24" t="e">
        <f>(CT225-'ModelParams Lw'!$P$10)/'ModelParams Lw'!$P$11</f>
        <v>#DIV/0!</v>
      </c>
      <c r="DE225" s="24" t="e">
        <f>(CU225-'ModelParams Lw'!$Q$10)/'ModelParams Lw'!$Q$11</f>
        <v>#DIV/0!</v>
      </c>
      <c r="DF225" s="24" t="e">
        <f>(CV225-'ModelParams Lw'!$R$10)/'ModelParams Lw'!$R$11</f>
        <v>#DIV/0!</v>
      </c>
      <c r="DG225" s="24" t="e">
        <f>(CW225-'ModelParams Lw'!$S$10)/'ModelParams Lw'!$S$11</f>
        <v>#DIV/0!</v>
      </c>
      <c r="DH225" s="24" t="e">
        <f>(CX225-'ModelParams Lw'!$T$10)/'ModelParams Lw'!$T$11</f>
        <v>#DIV/0!</v>
      </c>
      <c r="DI225" s="24" t="e">
        <f>(CY225-'ModelParams Lw'!$U$10)/'ModelParams Lw'!$U$11</f>
        <v>#DIV/0!</v>
      </c>
      <c r="DJ225" s="24" t="e">
        <f>(CZ225-'ModelParams Lw'!$V$10)/'ModelParams Lw'!$V$11</f>
        <v>#DIV/0!</v>
      </c>
    </row>
    <row r="226" spans="1:114">
      <c r="A226" s="12">
        <f>Calcul!B228</f>
        <v>0</v>
      </c>
      <c r="B226" s="12">
        <f t="shared" si="94"/>
        <v>0</v>
      </c>
      <c r="C226" s="12">
        <f>Calcul!C228</f>
        <v>0</v>
      </c>
      <c r="D226" s="12">
        <f>Calcul!D231</f>
        <v>0</v>
      </c>
      <c r="E226" s="12">
        <f t="shared" si="95"/>
        <v>400</v>
      </c>
      <c r="F226" s="12">
        <f t="shared" si="96"/>
        <v>900</v>
      </c>
      <c r="G226" s="12" t="e">
        <f t="shared" si="97"/>
        <v>#DIV/0!</v>
      </c>
      <c r="H226" s="24" t="e">
        <f t="shared" si="98"/>
        <v>#DIV/0!</v>
      </c>
      <c r="I226" s="24">
        <f>'ModelParams Lw'!$B$6*EXP('ModelParams Lw'!$C$6*D226)</f>
        <v>-0.98585217513044054</v>
      </c>
      <c r="J226" s="24">
        <f>'ModelParams Lw'!$B$7*D226^2+'ModelParams Lw'!$C$7*D226+'ModelParams Lw'!$D$7</f>
        <v>-7.1</v>
      </c>
      <c r="K226" s="24">
        <f>'ModelParams Lw'!$B$8*D226^2+'ModelParams Lw'!$C$8*D226+'ModelParams Lw'!$D$8</f>
        <v>46.485999999999997</v>
      </c>
      <c r="L226" s="21" t="e">
        <f t="shared" si="111"/>
        <v>#DIV/0!</v>
      </c>
      <c r="M226" s="21" t="e">
        <f t="shared" si="85"/>
        <v>#DIV/0!</v>
      </c>
      <c r="N226" s="21" t="e">
        <f t="shared" si="85"/>
        <v>#DIV/0!</v>
      </c>
      <c r="O226" s="21" t="e">
        <f t="shared" si="85"/>
        <v>#DIV/0!</v>
      </c>
      <c r="P226" s="21" t="e">
        <f t="shared" si="85"/>
        <v>#DIV/0!</v>
      </c>
      <c r="Q226" s="21" t="e">
        <f t="shared" si="85"/>
        <v>#DIV/0!</v>
      </c>
      <c r="R226" s="21" t="e">
        <f t="shared" si="85"/>
        <v>#DIV/0!</v>
      </c>
      <c r="S226" s="21" t="e">
        <f t="shared" si="85"/>
        <v>#DIV/0!</v>
      </c>
      <c r="T226" s="24" t="e">
        <f>'ModelParams Lw'!$B$3+'ModelParams Lw'!$B$4*LOG10($B226/3600/(PI()/4*($D226/1000)^2))+'ModelParams Lw'!$B$5*LOG10(2*$H226/(1.2*($B226/3600/(PI()/4*($D226/1000)^2))^2))+10*LOG10($D226/1000)+L226</f>
        <v>#DIV/0!</v>
      </c>
      <c r="U226" s="24" t="e">
        <f>'ModelParams Lw'!$B$3+'ModelParams Lw'!$B$4*LOG10($B226/3600/(PI()/4*($D226/1000)^2))+'ModelParams Lw'!$B$5*LOG10(2*$H226/(1.2*($B226/3600/(PI()/4*($D226/1000)^2))^2))+10*LOG10($D226/1000)+M226</f>
        <v>#DIV/0!</v>
      </c>
      <c r="V226" s="24" t="e">
        <f>'ModelParams Lw'!$B$3+'ModelParams Lw'!$B$4*LOG10($B226/3600/(PI()/4*($D226/1000)^2))+'ModelParams Lw'!$B$5*LOG10(2*$H226/(1.2*($B226/3600/(PI()/4*($D226/1000)^2))^2))+10*LOG10($D226/1000)+N226</f>
        <v>#DIV/0!</v>
      </c>
      <c r="W226" s="24" t="e">
        <f>'ModelParams Lw'!$B$3+'ModelParams Lw'!$B$4*LOG10($B226/3600/(PI()/4*($D226/1000)^2))+'ModelParams Lw'!$B$5*LOG10(2*$H226/(1.2*($B226/3600/(PI()/4*($D226/1000)^2))^2))+10*LOG10($D226/1000)+O226</f>
        <v>#DIV/0!</v>
      </c>
      <c r="X226" s="24" t="e">
        <f>'ModelParams Lw'!$B$3+'ModelParams Lw'!$B$4*LOG10($B226/3600/(PI()/4*($D226/1000)^2))+'ModelParams Lw'!$B$5*LOG10(2*$H226/(1.2*($B226/3600/(PI()/4*($D226/1000)^2))^2))+10*LOG10($D226/1000)+P226</f>
        <v>#DIV/0!</v>
      </c>
      <c r="Y226" s="24" t="e">
        <f>'ModelParams Lw'!$B$3+'ModelParams Lw'!$B$4*LOG10($B226/3600/(PI()/4*($D226/1000)^2))+'ModelParams Lw'!$B$5*LOG10(2*$H226/(1.2*($B226/3600/(PI()/4*($D226/1000)^2))^2))+10*LOG10($D226/1000)+Q226</f>
        <v>#DIV/0!</v>
      </c>
      <c r="Z226" s="24" t="e">
        <f>'ModelParams Lw'!$B$3+'ModelParams Lw'!$B$4*LOG10($B226/3600/(PI()/4*($D226/1000)^2))+'ModelParams Lw'!$B$5*LOG10(2*$H226/(1.2*($B226/3600/(PI()/4*($D226/1000)^2))^2))+10*LOG10($D226/1000)+R226</f>
        <v>#DIV/0!</v>
      </c>
      <c r="AA226" s="24" t="e">
        <f>'ModelParams Lw'!$B$3+'ModelParams Lw'!$B$4*LOG10($B226/3600/(PI()/4*($D226/1000)^2))+'ModelParams Lw'!$B$5*LOG10(2*$H226/(1.2*($B226/3600/(PI()/4*($D226/1000)^2))^2))+10*LOG10($D226/1000)+S226</f>
        <v>#DIV/0!</v>
      </c>
      <c r="AB226" s="24" t="e">
        <f>10*LOG10(IF(T226="",0,POWER(10,((T226+'ModelParams Lw'!$O$4)/10))) +IF(U226="",0,POWER(10,((U226+'ModelParams Lw'!$P$4)/10))) +IF(V226="",0,POWER(10,((V226+'ModelParams Lw'!$Q$4)/10))) +IF(W226="",0,POWER(10,((W226+'ModelParams Lw'!$R$4)/10))) +IF(X226="",0,POWER(10,((X226+'ModelParams Lw'!$S$4)/10))) +IF(Y226="",0,POWER(10,((Y226+'ModelParams Lw'!$T$4)/10))) +IF(Z226="",0,POWER(10,((Z226+'ModelParams Lw'!$U$4)/10)))+IF(AA226="",0,POWER(10,((AA226+'ModelParams Lw'!$V$4)/10))))</f>
        <v>#DIV/0!</v>
      </c>
      <c r="AC226" s="24" t="e">
        <f t="shared" si="99"/>
        <v>#DIV/0!</v>
      </c>
      <c r="AD226" s="24" t="e">
        <f>(T226-'ModelParams Lw'!O$10)/'ModelParams Lw'!O$11</f>
        <v>#DIV/0!</v>
      </c>
      <c r="AE226" s="24" t="e">
        <f>(U226-'ModelParams Lw'!P$10)/'ModelParams Lw'!P$11</f>
        <v>#DIV/0!</v>
      </c>
      <c r="AF226" s="24" t="e">
        <f>(V226-'ModelParams Lw'!Q$10)/'ModelParams Lw'!Q$11</f>
        <v>#DIV/0!</v>
      </c>
      <c r="AG226" s="24" t="e">
        <f>(W226-'ModelParams Lw'!R$10)/'ModelParams Lw'!R$11</f>
        <v>#DIV/0!</v>
      </c>
      <c r="AH226" s="24" t="e">
        <f>(X226-'ModelParams Lw'!S$10)/'ModelParams Lw'!S$11</f>
        <v>#DIV/0!</v>
      </c>
      <c r="AI226" s="24" t="e">
        <f>(Y226-'ModelParams Lw'!T$10)/'ModelParams Lw'!T$11</f>
        <v>#DIV/0!</v>
      </c>
      <c r="AJ226" s="24" t="e">
        <f>(Z226-'ModelParams Lw'!U$10)/'ModelParams Lw'!U$11</f>
        <v>#DIV/0!</v>
      </c>
      <c r="AK226" s="24" t="e">
        <f>(AA226-'ModelParams Lw'!V$10)/'ModelParams Lw'!V$11</f>
        <v>#DIV/0!</v>
      </c>
      <c r="AL226" s="24" t="e">
        <f t="shared" si="100"/>
        <v>#DIV/0!</v>
      </c>
      <c r="AM226" s="24" t="e">
        <f>LOOKUP($G226,SilencerParams!$E$3:$E$98,SilencerParams!K$3:K$98)</f>
        <v>#DIV/0!</v>
      </c>
      <c r="AN226" s="24" t="e">
        <f>LOOKUP($G226,SilencerParams!$E$3:$E$98,SilencerParams!L$3:L$98)</f>
        <v>#DIV/0!</v>
      </c>
      <c r="AO226" s="24" t="e">
        <f>LOOKUP($G226,SilencerParams!$E$3:$E$98,SilencerParams!M$3:M$98)</f>
        <v>#DIV/0!</v>
      </c>
      <c r="AP226" s="24" t="e">
        <f>LOOKUP($G226,SilencerParams!$E$3:$E$98,SilencerParams!N$3:N$98)</f>
        <v>#DIV/0!</v>
      </c>
      <c r="AQ226" s="24" t="e">
        <f>LOOKUP($G226,SilencerParams!$E$3:$E$98,SilencerParams!O$3:O$98)</f>
        <v>#DIV/0!</v>
      </c>
      <c r="AR226" s="24" t="e">
        <f>LOOKUP($G226,SilencerParams!$E$3:$E$98,SilencerParams!P$3:P$98)</f>
        <v>#DIV/0!</v>
      </c>
      <c r="AS226" s="24" t="e">
        <f>LOOKUP($G226,SilencerParams!$E$3:$E$98,SilencerParams!Q$3:Q$98)</f>
        <v>#DIV/0!</v>
      </c>
      <c r="AT226" s="24" t="e">
        <f>LOOKUP($G226,SilencerParams!$E$3:$E$98,SilencerParams!R$3:R$98)</f>
        <v>#DIV/0!</v>
      </c>
      <c r="AU226" s="151" t="e">
        <f>LOOKUP($G226,SilencerParams!$E$3:$E$98,SilencerParams!S$3:S$98)</f>
        <v>#DIV/0!</v>
      </c>
      <c r="AV226" s="151" t="e">
        <f>LOOKUP($G226,SilencerParams!$E$3:$E$98,SilencerParams!T$3:T$98)</f>
        <v>#DIV/0!</v>
      </c>
      <c r="AW226" s="151" t="e">
        <f>LOOKUP($G226,SilencerParams!$E$3:$E$98,SilencerParams!U$3:U$98)</f>
        <v>#DIV/0!</v>
      </c>
      <c r="AX226" s="151" t="e">
        <f>LOOKUP($G226,SilencerParams!$E$3:$E$98,SilencerParams!V$3:V$98)</f>
        <v>#DIV/0!</v>
      </c>
      <c r="AY226" s="151" t="e">
        <f>LOOKUP($G226,SilencerParams!$E$3:$E$98,SilencerParams!W$3:W$98)</f>
        <v>#DIV/0!</v>
      </c>
      <c r="AZ226" s="151" t="e">
        <f>LOOKUP($G226,SilencerParams!$E$3:$E$98,SilencerParams!X$3:X$98)</f>
        <v>#DIV/0!</v>
      </c>
      <c r="BA226" s="151" t="e">
        <f>LOOKUP($G226,SilencerParams!$E$3:$E$98,SilencerParams!Y$3:Y$98)</f>
        <v>#DIV/0!</v>
      </c>
      <c r="BB226" s="151" t="e">
        <f>LOOKUP($G226,SilencerParams!$E$3:$E$98,SilencerParams!Z$3:Z$98)</f>
        <v>#DIV/0!</v>
      </c>
      <c r="BC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S$3:S$98)</f>
        <v>#DIV/0!</v>
      </c>
      <c r="BD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T$3:T$98)</f>
        <v>#DIV/0!</v>
      </c>
      <c r="BE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U$3:U$98)</f>
        <v>#DIV/0!</v>
      </c>
      <c r="BF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V$3:V$98)</f>
        <v>#DIV/0!</v>
      </c>
      <c r="BG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W$3:W$98)</f>
        <v>#DIV/0!</v>
      </c>
      <c r="BH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X$3:X$98)</f>
        <v>#DIV/0!</v>
      </c>
      <c r="BI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Y$3:Y$98)</f>
        <v>#DIV/0!</v>
      </c>
      <c r="BJ226" s="151" t="e">
        <f>LOOKUP(IF(MROUND($AL226,2)&lt;=$AL226,CONCATENATE($D226,IF($F226&gt;=1000,$F226,CONCATENATE(0,$F226)),CONCATENATE(0,MROUND($AL226,2)+2)),CONCATENATE($D226,IF($F226&gt;=1000,$F226,CONCATENATE(0,$F226)),CONCATENATE(0,MROUND($AL226,2)-2))),SilencerParams!$E$3:$E$98,SilencerParams!Z$3:Z$98)</f>
        <v>#DIV/0!</v>
      </c>
      <c r="BK226" s="151" t="e">
        <f>IF($AL226&lt;2,LOOKUP(CONCATENATE($D226,IF($E226&gt;=1000,$E226,CONCATENATE(0,$E226)),"02"),SilencerParams!$E$3:$E$98,SilencerParams!S$3:S$98)/(LOG10(2)-LOG10(0.0001))*(LOG10($AL226)-LOG10(0.0001)),(BC226-AU226)/(LOG10(IF(MROUND($AL226,2)&lt;=$AL226,MROUND($AL226,2)+2,MROUND($AL226,2)-2))-LOG10(MROUND($AL226,2)))*(LOG10($AL226)-LOG10(MROUND($AL226,2)))+AU226)</f>
        <v>#DIV/0!</v>
      </c>
      <c r="BL226" s="151" t="e">
        <f>IF($AL226&lt;2,LOOKUP(CONCATENATE($D226,IF($E226&gt;=1000,$E226,CONCATENATE(0,$E226)),"02"),SilencerParams!$E$3:$E$98,SilencerParams!T$3:T$98)/(LOG10(2)-LOG10(0.0001))*(LOG10($AL226)-LOG10(0.0001)),(BD226-AV226)/(LOG10(IF(MROUND($AL226,2)&lt;=$AL226,MROUND($AL226,2)+2,MROUND($AL226,2)-2))-LOG10(MROUND($AL226,2)))*(LOG10($AL226)-LOG10(MROUND($AL226,2)))+AV226)</f>
        <v>#DIV/0!</v>
      </c>
      <c r="BM226" s="151" t="e">
        <f>IF($AL226&lt;2,LOOKUP(CONCATENATE($D226,IF($E226&gt;=1000,$E226,CONCATENATE(0,$E226)),"02"),SilencerParams!$E$3:$E$98,SilencerParams!U$3:U$98)/(LOG10(2)-LOG10(0.0001))*(LOG10($AL226)-LOG10(0.0001)),(BE226-AW226)/(LOG10(IF(MROUND($AL226,2)&lt;=$AL226,MROUND($AL226,2)+2,MROUND($AL226,2)-2))-LOG10(MROUND($AL226,2)))*(LOG10($AL226)-LOG10(MROUND($AL226,2)))+AW226)</f>
        <v>#DIV/0!</v>
      </c>
      <c r="BN226" s="151" t="e">
        <f>IF($AL226&lt;2,LOOKUP(CONCATENATE($D226,IF($E226&gt;=1000,$E226,CONCATENATE(0,$E226)),"02"),SilencerParams!$E$3:$E$98,SilencerParams!V$3:V$98)/(LOG10(2)-LOG10(0.0001))*(LOG10($AL226)-LOG10(0.0001)),(BF226-AX226)/(LOG10(IF(MROUND($AL226,2)&lt;=$AL226,MROUND($AL226,2)+2,MROUND($AL226,2)-2))-LOG10(MROUND($AL226,2)))*(LOG10($AL226)-LOG10(MROUND($AL226,2)))+AX226)</f>
        <v>#DIV/0!</v>
      </c>
      <c r="BO226" s="151" t="e">
        <f>IF($AL226&lt;2,LOOKUP(CONCATENATE($D226,IF($E226&gt;=1000,$E226,CONCATENATE(0,$E226)),"02"),SilencerParams!$E$3:$E$98,SilencerParams!W$3:W$98)/(LOG10(2)-LOG10(0.0001))*(LOG10($AL226)-LOG10(0.0001)),(BG226-AY226)/(LOG10(IF(MROUND($AL226,2)&lt;=$AL226,MROUND($AL226,2)+2,MROUND($AL226,2)-2))-LOG10(MROUND($AL226,2)))*(LOG10($AL226)-LOG10(MROUND($AL226,2)))+AY226)</f>
        <v>#DIV/0!</v>
      </c>
      <c r="BP226" s="151" t="e">
        <f>IF($AL226&lt;2,LOOKUP(CONCATENATE($D226,IF($E226&gt;=1000,$E226,CONCATENATE(0,$E226)),"02"),SilencerParams!$E$3:$E$98,SilencerParams!X$3:X$98)/(LOG10(2)-LOG10(0.0001))*(LOG10($AL226)-LOG10(0.0001)),(BH226-AZ226)/(LOG10(IF(MROUND($AL226,2)&lt;=$AL226,MROUND($AL226,2)+2,MROUND($AL226,2)-2))-LOG10(MROUND($AL226,2)))*(LOG10($AL226)-LOG10(MROUND($AL226,2)))+AZ226)</f>
        <v>#DIV/0!</v>
      </c>
      <c r="BQ226" s="151" t="e">
        <f>IF($AL226&lt;2,LOOKUP(CONCATENATE($D226,IF($E226&gt;=1000,$E226,CONCATENATE(0,$E226)),"02"),SilencerParams!$E$3:$E$98,SilencerParams!Y$3:Y$98)/(LOG10(2)-LOG10(0.0001))*(LOG10($AL226)-LOG10(0.0001)),(BI226-BA226)/(LOG10(IF(MROUND($AL226,2)&lt;=$AL226,MROUND($AL226,2)+2,MROUND($AL226,2)-2))-LOG10(MROUND($AL226,2)))*(LOG10($AL226)-LOG10(MROUND($AL226,2)))+BA226)</f>
        <v>#DIV/0!</v>
      </c>
      <c r="BR226" s="151" t="e">
        <f>IF($AL226&lt;2,LOOKUP(CONCATENATE($D226,IF($E226&gt;=1000,$E226,CONCATENATE(0,$E226)),"02"),SilencerParams!$E$3:$E$98,SilencerParams!Z$3:Z$98)/(LOG10(2)-LOG10(0.0001))*(LOG10($AL226)-LOG10(0.0001)),(BJ226-BB226)/(LOG10(IF(MROUND($AL226,2)&lt;=$AL226,MROUND($AL226,2)+2,MROUND($AL226,2)-2))-LOG10(MROUND($AL226,2)))*(LOG10($AL226)-LOG10(MROUND($AL226,2)))+BB226)</f>
        <v>#DIV/0!</v>
      </c>
      <c r="BS226" s="24" t="e">
        <f t="shared" si="101"/>
        <v>#DIV/0!</v>
      </c>
      <c r="BT226" s="24" t="e">
        <f t="shared" si="102"/>
        <v>#DIV/0!</v>
      </c>
      <c r="BU226" s="24" t="e">
        <f t="shared" si="103"/>
        <v>#DIV/0!</v>
      </c>
      <c r="BV226" s="24" t="e">
        <f t="shared" si="104"/>
        <v>#DIV/0!</v>
      </c>
      <c r="BW226" s="24" t="e">
        <f t="shared" si="105"/>
        <v>#DIV/0!</v>
      </c>
      <c r="BX226" s="24" t="e">
        <f t="shared" si="106"/>
        <v>#DIV/0!</v>
      </c>
      <c r="BY226" s="24" t="e">
        <f t="shared" si="107"/>
        <v>#DIV/0!</v>
      </c>
      <c r="BZ226" s="24" t="e">
        <f t="shared" si="108"/>
        <v>#DIV/0!</v>
      </c>
      <c r="CA226" s="24" t="e">
        <f>10*LOG10(IF(BS226="",0,POWER(10,((BS226+'ModelParams Lw'!$O$4)/10))) +IF(BT226="",0,POWER(10,((BT226+'ModelParams Lw'!$P$4)/10))) +IF(BU226="",0,POWER(10,((BU226+'ModelParams Lw'!$Q$4)/10))) +IF(BV226="",0,POWER(10,((BV226+'ModelParams Lw'!$R$4)/10))) +IF(BW226="",0,POWER(10,((BW226+'ModelParams Lw'!$S$4)/10))) +IF(BX226="",0,POWER(10,((BX226+'ModelParams Lw'!$T$4)/10))) +IF(BY226="",0,POWER(10,((BY226+'ModelParams Lw'!$U$4)/10)))+IF(BZ226="",0,POWER(10,((BZ226+'ModelParams Lw'!$V$4)/10))))</f>
        <v>#DIV/0!</v>
      </c>
      <c r="CB226" s="24" t="e">
        <f t="shared" si="109"/>
        <v>#DIV/0!</v>
      </c>
      <c r="CC226" s="24" t="e">
        <f>(BS226-'ModelParams Lw'!O$10)/'ModelParams Lw'!O$11</f>
        <v>#DIV/0!</v>
      </c>
      <c r="CD226" s="24" t="e">
        <f>(BT226-'ModelParams Lw'!P$10)/'ModelParams Lw'!P$11</f>
        <v>#DIV/0!</v>
      </c>
      <c r="CE226" s="24" t="e">
        <f>(BU226-'ModelParams Lw'!Q$10)/'ModelParams Lw'!Q$11</f>
        <v>#DIV/0!</v>
      </c>
      <c r="CF226" s="24" t="e">
        <f>(BV226-'ModelParams Lw'!R$10)/'ModelParams Lw'!R$11</f>
        <v>#DIV/0!</v>
      </c>
      <c r="CG226" s="24" t="e">
        <f>(BW226-'ModelParams Lw'!S$10)/'ModelParams Lw'!S$11</f>
        <v>#DIV/0!</v>
      </c>
      <c r="CH226" s="24" t="e">
        <f>(BX226-'ModelParams Lw'!T$10)/'ModelParams Lw'!T$11</f>
        <v>#DIV/0!</v>
      </c>
      <c r="CI226" s="24" t="e">
        <f>(BY226-'ModelParams Lw'!U$10)/'ModelParams Lw'!U$11</f>
        <v>#DIV/0!</v>
      </c>
      <c r="CJ226" s="24" t="e">
        <f>(BZ226-'ModelParams Lw'!V$10)/'ModelParams Lw'!V$11</f>
        <v>#DIV/0!</v>
      </c>
      <c r="CK226" s="24">
        <f>IF(Calcul!$E231="SW",'ModelParams Lw'!C$18+'ModelParams Lw'!C$19*LOG(CK$3)+'ModelParams Lw'!C$20*(PI()/4*($D226/1000)^2),IF('ModelParams Lw'!C$21+'ModelParams Lw'!C$22*LOG(CK$3)+'ModelParams Lw'!C$23*(PI()/4*($D226/1000)^2)&lt;'ModelParams Lw'!C$18+'ModelParams Lw'!C$19*LOG(CK$3)+'ModelParams Lw'!C$20*(PI()/4*($D226/1000)^2),'ModelParams Lw'!C$18+'ModelParams Lw'!C$19*LOG(CK$3)+'ModelParams Lw'!C$20*(PI()/4*($D226/1000)^2),'ModelParams Lw'!C$21+'ModelParams Lw'!C$22*LOG(CK$3)+'ModelParams Lw'!C$23*(PI()/4*($D226/1000)^2)))</f>
        <v>31.246735224896717</v>
      </c>
      <c r="CL226" s="24">
        <f>IF(Calcul!$E231="SW",'ModelParams Lw'!D$18+'ModelParams Lw'!D$19*LOG(CL$3)+'ModelParams Lw'!D$20*(PI()/4*($D226/1000)^2),IF('ModelParams Lw'!D$21+'ModelParams Lw'!D$22*LOG(CL$3)+'ModelParams Lw'!D$23*(PI()/4*($D226/1000)^2)&lt;'ModelParams Lw'!D$18+'ModelParams Lw'!D$19*LOG(CL$3)+'ModelParams Lw'!D$20*(PI()/4*($D226/1000)^2),'ModelParams Lw'!D$18+'ModelParams Lw'!D$19*LOG(CL$3)+'ModelParams Lw'!D$20*(PI()/4*($D226/1000)^2),'ModelParams Lw'!D$21+'ModelParams Lw'!D$22*LOG(CL$3)+'ModelParams Lw'!D$23*(PI()/4*($D226/1000)^2)))</f>
        <v>39.203910379364636</v>
      </c>
      <c r="CM226" s="24">
        <f>IF(Calcul!$E231="SW",'ModelParams Lw'!E$18+'ModelParams Lw'!E$19*LOG(CM$3)+'ModelParams Lw'!E$20*(PI()/4*($D226/1000)^2),IF('ModelParams Lw'!E$21+'ModelParams Lw'!E$22*LOG(CM$3)+'ModelParams Lw'!E$23*(PI()/4*($D226/1000)^2)&lt;'ModelParams Lw'!E$18+'ModelParams Lw'!E$19*LOG(CM$3)+'ModelParams Lw'!E$20*(PI()/4*($D226/1000)^2),'ModelParams Lw'!E$18+'ModelParams Lw'!E$19*LOG(CM$3)+'ModelParams Lw'!E$20*(PI()/4*($D226/1000)^2),'ModelParams Lw'!E$21+'ModelParams Lw'!E$22*LOG(CM$3)+'ModelParams Lw'!E$23*(PI()/4*($D226/1000)^2)))</f>
        <v>38.761096154158118</v>
      </c>
      <c r="CN226" s="24">
        <f>IF(Calcul!$E231="SW",'ModelParams Lw'!F$18+'ModelParams Lw'!F$19*LOG(CN$3)+'ModelParams Lw'!F$20*(PI()/4*($D226/1000)^2),IF('ModelParams Lw'!F$21+'ModelParams Lw'!F$22*LOG(CN$3)+'ModelParams Lw'!F$23*(PI()/4*($D226/1000)^2)&lt;'ModelParams Lw'!F$18+'ModelParams Lw'!F$19*LOG(CN$3)+'ModelParams Lw'!F$20*(PI()/4*($D226/1000)^2),'ModelParams Lw'!F$18+'ModelParams Lw'!F$19*LOG(CN$3)+'ModelParams Lw'!F$20*(PI()/4*($D226/1000)^2),'ModelParams Lw'!F$21+'ModelParams Lw'!F$22*LOG(CN$3)+'ModelParams Lw'!F$23*(PI()/4*($D226/1000)^2)))</f>
        <v>42.457901012674256</v>
      </c>
      <c r="CO226" s="24">
        <f>IF(Calcul!$E231="SW",'ModelParams Lw'!G$18+'ModelParams Lw'!G$19*LOG(CO$3)+'ModelParams Lw'!G$20*(PI()/4*($D226/1000)^2),IF('ModelParams Lw'!G$21+'ModelParams Lw'!G$22*LOG(CO$3)+'ModelParams Lw'!G$23*(PI()/4*($D226/1000)^2)&lt;'ModelParams Lw'!G$18+'ModelParams Lw'!G$19*LOG(CO$3)+'ModelParams Lw'!G$20*(PI()/4*($D226/1000)^2),'ModelParams Lw'!G$18+'ModelParams Lw'!G$19*LOG(CO$3)+'ModelParams Lw'!G$20*(PI()/4*($D226/1000)^2),'ModelParams Lw'!G$21+'ModelParams Lw'!G$22*LOG(CO$3)+'ModelParams Lw'!G$23*(PI()/4*($D226/1000)^2)))</f>
        <v>39.983812335865188</v>
      </c>
      <c r="CP226" s="24">
        <f>IF(Calcul!$E231="SW",'ModelParams Lw'!H$18+'ModelParams Lw'!H$19*LOG(CP$3)+'ModelParams Lw'!H$20*(PI()/4*($D226/1000)^2),IF('ModelParams Lw'!H$21+'ModelParams Lw'!H$22*LOG(CP$3)+'ModelParams Lw'!H$23*(PI()/4*($D226/1000)^2)&lt;'ModelParams Lw'!H$18+'ModelParams Lw'!H$19*LOG(CP$3)+'ModelParams Lw'!H$20*(PI()/4*($D226/1000)^2),'ModelParams Lw'!H$18+'ModelParams Lw'!H$19*LOG(CP$3)+'ModelParams Lw'!H$20*(PI()/4*($D226/1000)^2),'ModelParams Lw'!H$21+'ModelParams Lw'!H$22*LOG(CP$3)+'ModelParams Lw'!H$23*(PI()/4*($D226/1000)^2)))</f>
        <v>40.306137042572608</v>
      </c>
      <c r="CQ226" s="24">
        <f>IF(Calcul!$E231="SW",'ModelParams Lw'!I$18+'ModelParams Lw'!I$19*LOG(CQ$3)+'ModelParams Lw'!I$20*(PI()/4*($D226/1000)^2),IF('ModelParams Lw'!I$21+'ModelParams Lw'!I$22*LOG(CQ$3)+'ModelParams Lw'!I$23*(PI()/4*($D226/1000)^2)&lt;'ModelParams Lw'!I$18+'ModelParams Lw'!I$19*LOG(CQ$3)+'ModelParams Lw'!I$20*(PI()/4*($D226/1000)^2),'ModelParams Lw'!I$18+'ModelParams Lw'!I$19*LOG(CQ$3)+'ModelParams Lw'!I$20*(PI()/4*($D226/1000)^2),'ModelParams Lw'!I$21+'ModelParams Lw'!I$22*LOG(CQ$3)+'ModelParams Lw'!I$23*(PI()/4*($D226/1000)^2)))</f>
        <v>35.604370798776131</v>
      </c>
      <c r="CR226" s="24">
        <f>IF(Calcul!$E231="SW",'ModelParams Lw'!J$18+'ModelParams Lw'!J$19*LOG(CR$3)+'ModelParams Lw'!J$20*(PI()/4*($D226/1000)^2),IF('ModelParams Lw'!J$21+'ModelParams Lw'!J$22*LOG(CR$3)+'ModelParams Lw'!J$23*(PI()/4*($D226/1000)^2)&lt;'ModelParams Lw'!J$18+'ModelParams Lw'!J$19*LOG(CR$3)+'ModelParams Lw'!J$20*(PI()/4*($D226/1000)^2),'ModelParams Lw'!J$18+'ModelParams Lw'!J$19*LOG(CR$3)+'ModelParams Lw'!J$20*(PI()/4*($D226/1000)^2),'ModelParams Lw'!J$21+'ModelParams Lw'!J$22*LOG(CR$3)+'ModelParams Lw'!J$23*(PI()/4*($D226/1000)^2)))</f>
        <v>26.405199060578074</v>
      </c>
      <c r="CS226" s="24" t="e">
        <f t="shared" si="86"/>
        <v>#DIV/0!</v>
      </c>
      <c r="CT226" s="24" t="e">
        <f t="shared" si="87"/>
        <v>#DIV/0!</v>
      </c>
      <c r="CU226" s="24" t="e">
        <f t="shared" si="88"/>
        <v>#DIV/0!</v>
      </c>
      <c r="CV226" s="24" t="e">
        <f t="shared" si="89"/>
        <v>#DIV/0!</v>
      </c>
      <c r="CW226" s="24" t="e">
        <f t="shared" si="90"/>
        <v>#DIV/0!</v>
      </c>
      <c r="CX226" s="24" t="e">
        <f t="shared" si="91"/>
        <v>#DIV/0!</v>
      </c>
      <c r="CY226" s="24" t="e">
        <f t="shared" si="92"/>
        <v>#DIV/0!</v>
      </c>
      <c r="CZ226" s="24" t="e">
        <f t="shared" si="93"/>
        <v>#DIV/0!</v>
      </c>
      <c r="DA226" s="24" t="e">
        <f>10*LOG10(IF(CS226="",0,POWER(10,((CS226+'ModelParams Lw'!$O$4)/10))) +IF(CT226="",0,POWER(10,((CT226+'ModelParams Lw'!$P$4)/10))) +IF(CU226="",0,POWER(10,((CU226+'ModelParams Lw'!$Q$4)/10))) +IF(CV226="",0,POWER(10,((CV226+'ModelParams Lw'!$R$4)/10))) +IF(CW226="",0,POWER(10,((CW226+'ModelParams Lw'!$S$4)/10))) +IF(CX226="",0,POWER(10,((CX226+'ModelParams Lw'!$T$4)/10))) +IF(CY226="",0,POWER(10,((CY226+'ModelParams Lw'!$U$4)/10)))+IF(CZ226="",0,POWER(10,((CZ226+'ModelParams Lw'!$V$4)/10))))</f>
        <v>#DIV/0!</v>
      </c>
      <c r="DB226" s="24" t="e">
        <f t="shared" si="110"/>
        <v>#DIV/0!</v>
      </c>
      <c r="DC226" s="24" t="e">
        <f>(CS226-'ModelParams Lw'!$O$10)/'ModelParams Lw'!$O$11</f>
        <v>#DIV/0!</v>
      </c>
      <c r="DD226" s="24" t="e">
        <f>(CT226-'ModelParams Lw'!$P$10)/'ModelParams Lw'!$P$11</f>
        <v>#DIV/0!</v>
      </c>
      <c r="DE226" s="24" t="e">
        <f>(CU226-'ModelParams Lw'!$Q$10)/'ModelParams Lw'!$Q$11</f>
        <v>#DIV/0!</v>
      </c>
      <c r="DF226" s="24" t="e">
        <f>(CV226-'ModelParams Lw'!$R$10)/'ModelParams Lw'!$R$11</f>
        <v>#DIV/0!</v>
      </c>
      <c r="DG226" s="24" t="e">
        <f>(CW226-'ModelParams Lw'!$S$10)/'ModelParams Lw'!$S$11</f>
        <v>#DIV/0!</v>
      </c>
      <c r="DH226" s="24" t="e">
        <f>(CX226-'ModelParams Lw'!$T$10)/'ModelParams Lw'!$T$11</f>
        <v>#DIV/0!</v>
      </c>
      <c r="DI226" s="24" t="e">
        <f>(CY226-'ModelParams Lw'!$U$10)/'ModelParams Lw'!$U$11</f>
        <v>#DIV/0!</v>
      </c>
      <c r="DJ226" s="24" t="e">
        <f>(CZ226-'ModelParams Lw'!$V$10)/'ModelParams Lw'!$V$11</f>
        <v>#DIV/0!</v>
      </c>
    </row>
    <row r="227" spans="1:114">
      <c r="A227" s="12">
        <f>Calcul!B229</f>
        <v>0</v>
      </c>
      <c r="B227" s="12">
        <f t="shared" si="94"/>
        <v>0</v>
      </c>
      <c r="C227" s="12">
        <f>Calcul!C229</f>
        <v>0</v>
      </c>
      <c r="D227" s="12">
        <f>Calcul!D232</f>
        <v>0</v>
      </c>
      <c r="E227" s="12">
        <f t="shared" si="95"/>
        <v>400</v>
      </c>
      <c r="F227" s="12">
        <f t="shared" si="96"/>
        <v>900</v>
      </c>
      <c r="G227" s="12" t="e">
        <f t="shared" si="97"/>
        <v>#DIV/0!</v>
      </c>
      <c r="H227" s="24" t="e">
        <f t="shared" si="98"/>
        <v>#DIV/0!</v>
      </c>
      <c r="I227" s="24">
        <f>'ModelParams Lw'!$B$6*EXP('ModelParams Lw'!$C$6*D227)</f>
        <v>-0.98585217513044054</v>
      </c>
      <c r="J227" s="24">
        <f>'ModelParams Lw'!$B$7*D227^2+'ModelParams Lw'!$C$7*D227+'ModelParams Lw'!$D$7</f>
        <v>-7.1</v>
      </c>
      <c r="K227" s="24">
        <f>'ModelParams Lw'!$B$8*D227^2+'ModelParams Lw'!$C$8*D227+'ModelParams Lw'!$D$8</f>
        <v>46.485999999999997</v>
      </c>
      <c r="L227" s="21" t="e">
        <f t="shared" si="111"/>
        <v>#DIV/0!</v>
      </c>
      <c r="M227" s="21" t="e">
        <f t="shared" si="85"/>
        <v>#DIV/0!</v>
      </c>
      <c r="N227" s="21" t="e">
        <f t="shared" si="85"/>
        <v>#DIV/0!</v>
      </c>
      <c r="O227" s="21" t="e">
        <f t="shared" si="85"/>
        <v>#DIV/0!</v>
      </c>
      <c r="P227" s="21" t="e">
        <f t="shared" si="85"/>
        <v>#DIV/0!</v>
      </c>
      <c r="Q227" s="21" t="e">
        <f t="shared" ref="M227:S263" si="112">$I227*(LN(Q$3/($AL227^0.4*$H227^0.3)))^2+$J227*LN(Q$3/($AL227^0.4*$H227^0.3))+$K227</f>
        <v>#DIV/0!</v>
      </c>
      <c r="R227" s="21" t="e">
        <f t="shared" si="112"/>
        <v>#DIV/0!</v>
      </c>
      <c r="S227" s="21" t="e">
        <f t="shared" si="112"/>
        <v>#DIV/0!</v>
      </c>
      <c r="T227" s="24" t="e">
        <f>'ModelParams Lw'!$B$3+'ModelParams Lw'!$B$4*LOG10($B227/3600/(PI()/4*($D227/1000)^2))+'ModelParams Lw'!$B$5*LOG10(2*$H227/(1.2*($B227/3600/(PI()/4*($D227/1000)^2))^2))+10*LOG10($D227/1000)+L227</f>
        <v>#DIV/0!</v>
      </c>
      <c r="U227" s="24" t="e">
        <f>'ModelParams Lw'!$B$3+'ModelParams Lw'!$B$4*LOG10($B227/3600/(PI()/4*($D227/1000)^2))+'ModelParams Lw'!$B$5*LOG10(2*$H227/(1.2*($B227/3600/(PI()/4*($D227/1000)^2))^2))+10*LOG10($D227/1000)+M227</f>
        <v>#DIV/0!</v>
      </c>
      <c r="V227" s="24" t="e">
        <f>'ModelParams Lw'!$B$3+'ModelParams Lw'!$B$4*LOG10($B227/3600/(PI()/4*($D227/1000)^2))+'ModelParams Lw'!$B$5*LOG10(2*$H227/(1.2*($B227/3600/(PI()/4*($D227/1000)^2))^2))+10*LOG10($D227/1000)+N227</f>
        <v>#DIV/0!</v>
      </c>
      <c r="W227" s="24" t="e">
        <f>'ModelParams Lw'!$B$3+'ModelParams Lw'!$B$4*LOG10($B227/3600/(PI()/4*($D227/1000)^2))+'ModelParams Lw'!$B$5*LOG10(2*$H227/(1.2*($B227/3600/(PI()/4*($D227/1000)^2))^2))+10*LOG10($D227/1000)+O227</f>
        <v>#DIV/0!</v>
      </c>
      <c r="X227" s="24" t="e">
        <f>'ModelParams Lw'!$B$3+'ModelParams Lw'!$B$4*LOG10($B227/3600/(PI()/4*($D227/1000)^2))+'ModelParams Lw'!$B$5*LOG10(2*$H227/(1.2*($B227/3600/(PI()/4*($D227/1000)^2))^2))+10*LOG10($D227/1000)+P227</f>
        <v>#DIV/0!</v>
      </c>
      <c r="Y227" s="24" t="e">
        <f>'ModelParams Lw'!$B$3+'ModelParams Lw'!$B$4*LOG10($B227/3600/(PI()/4*($D227/1000)^2))+'ModelParams Lw'!$B$5*LOG10(2*$H227/(1.2*($B227/3600/(PI()/4*($D227/1000)^2))^2))+10*LOG10($D227/1000)+Q227</f>
        <v>#DIV/0!</v>
      </c>
      <c r="Z227" s="24" t="e">
        <f>'ModelParams Lw'!$B$3+'ModelParams Lw'!$B$4*LOG10($B227/3600/(PI()/4*($D227/1000)^2))+'ModelParams Lw'!$B$5*LOG10(2*$H227/(1.2*($B227/3600/(PI()/4*($D227/1000)^2))^2))+10*LOG10($D227/1000)+R227</f>
        <v>#DIV/0!</v>
      </c>
      <c r="AA227" s="24" t="e">
        <f>'ModelParams Lw'!$B$3+'ModelParams Lw'!$B$4*LOG10($B227/3600/(PI()/4*($D227/1000)^2))+'ModelParams Lw'!$B$5*LOG10(2*$H227/(1.2*($B227/3600/(PI()/4*($D227/1000)^2))^2))+10*LOG10($D227/1000)+S227</f>
        <v>#DIV/0!</v>
      </c>
      <c r="AB227" s="24" t="e">
        <f>10*LOG10(IF(T227="",0,POWER(10,((T227+'ModelParams Lw'!$O$4)/10))) +IF(U227="",0,POWER(10,((U227+'ModelParams Lw'!$P$4)/10))) +IF(V227="",0,POWER(10,((V227+'ModelParams Lw'!$Q$4)/10))) +IF(W227="",0,POWER(10,((W227+'ModelParams Lw'!$R$4)/10))) +IF(X227="",0,POWER(10,((X227+'ModelParams Lw'!$S$4)/10))) +IF(Y227="",0,POWER(10,((Y227+'ModelParams Lw'!$T$4)/10))) +IF(Z227="",0,POWER(10,((Z227+'ModelParams Lw'!$U$4)/10)))+IF(AA227="",0,POWER(10,((AA227+'ModelParams Lw'!$V$4)/10))))</f>
        <v>#DIV/0!</v>
      </c>
      <c r="AC227" s="24" t="e">
        <f t="shared" si="99"/>
        <v>#DIV/0!</v>
      </c>
      <c r="AD227" s="24" t="e">
        <f>(T227-'ModelParams Lw'!O$10)/'ModelParams Lw'!O$11</f>
        <v>#DIV/0!</v>
      </c>
      <c r="AE227" s="24" t="e">
        <f>(U227-'ModelParams Lw'!P$10)/'ModelParams Lw'!P$11</f>
        <v>#DIV/0!</v>
      </c>
      <c r="AF227" s="24" t="e">
        <f>(V227-'ModelParams Lw'!Q$10)/'ModelParams Lw'!Q$11</f>
        <v>#DIV/0!</v>
      </c>
      <c r="AG227" s="24" t="e">
        <f>(W227-'ModelParams Lw'!R$10)/'ModelParams Lw'!R$11</f>
        <v>#DIV/0!</v>
      </c>
      <c r="AH227" s="24" t="e">
        <f>(X227-'ModelParams Lw'!S$10)/'ModelParams Lw'!S$11</f>
        <v>#DIV/0!</v>
      </c>
      <c r="AI227" s="24" t="e">
        <f>(Y227-'ModelParams Lw'!T$10)/'ModelParams Lw'!T$11</f>
        <v>#DIV/0!</v>
      </c>
      <c r="AJ227" s="24" t="e">
        <f>(Z227-'ModelParams Lw'!U$10)/'ModelParams Lw'!U$11</f>
        <v>#DIV/0!</v>
      </c>
      <c r="AK227" s="24" t="e">
        <f>(AA227-'ModelParams Lw'!V$10)/'ModelParams Lw'!V$11</f>
        <v>#DIV/0!</v>
      </c>
      <c r="AL227" s="24" t="e">
        <f t="shared" si="100"/>
        <v>#DIV/0!</v>
      </c>
      <c r="AM227" s="24" t="e">
        <f>LOOKUP($G227,SilencerParams!$E$3:$E$98,SilencerParams!K$3:K$98)</f>
        <v>#DIV/0!</v>
      </c>
      <c r="AN227" s="24" t="e">
        <f>LOOKUP($G227,SilencerParams!$E$3:$E$98,SilencerParams!L$3:L$98)</f>
        <v>#DIV/0!</v>
      </c>
      <c r="AO227" s="24" t="e">
        <f>LOOKUP($G227,SilencerParams!$E$3:$E$98,SilencerParams!M$3:M$98)</f>
        <v>#DIV/0!</v>
      </c>
      <c r="AP227" s="24" t="e">
        <f>LOOKUP($G227,SilencerParams!$E$3:$E$98,SilencerParams!N$3:N$98)</f>
        <v>#DIV/0!</v>
      </c>
      <c r="AQ227" s="24" t="e">
        <f>LOOKUP($G227,SilencerParams!$E$3:$E$98,SilencerParams!O$3:O$98)</f>
        <v>#DIV/0!</v>
      </c>
      <c r="AR227" s="24" t="e">
        <f>LOOKUP($G227,SilencerParams!$E$3:$E$98,SilencerParams!P$3:P$98)</f>
        <v>#DIV/0!</v>
      </c>
      <c r="AS227" s="24" t="e">
        <f>LOOKUP($G227,SilencerParams!$E$3:$E$98,SilencerParams!Q$3:Q$98)</f>
        <v>#DIV/0!</v>
      </c>
      <c r="AT227" s="24" t="e">
        <f>LOOKUP($G227,SilencerParams!$E$3:$E$98,SilencerParams!R$3:R$98)</f>
        <v>#DIV/0!</v>
      </c>
      <c r="AU227" s="151" t="e">
        <f>LOOKUP($G227,SilencerParams!$E$3:$E$98,SilencerParams!S$3:S$98)</f>
        <v>#DIV/0!</v>
      </c>
      <c r="AV227" s="151" t="e">
        <f>LOOKUP($G227,SilencerParams!$E$3:$E$98,SilencerParams!T$3:T$98)</f>
        <v>#DIV/0!</v>
      </c>
      <c r="AW227" s="151" t="e">
        <f>LOOKUP($G227,SilencerParams!$E$3:$E$98,SilencerParams!U$3:U$98)</f>
        <v>#DIV/0!</v>
      </c>
      <c r="AX227" s="151" t="e">
        <f>LOOKUP($G227,SilencerParams!$E$3:$E$98,SilencerParams!V$3:V$98)</f>
        <v>#DIV/0!</v>
      </c>
      <c r="AY227" s="151" t="e">
        <f>LOOKUP($G227,SilencerParams!$E$3:$E$98,SilencerParams!W$3:W$98)</f>
        <v>#DIV/0!</v>
      </c>
      <c r="AZ227" s="151" t="e">
        <f>LOOKUP($G227,SilencerParams!$E$3:$E$98,SilencerParams!X$3:X$98)</f>
        <v>#DIV/0!</v>
      </c>
      <c r="BA227" s="151" t="e">
        <f>LOOKUP($G227,SilencerParams!$E$3:$E$98,SilencerParams!Y$3:Y$98)</f>
        <v>#DIV/0!</v>
      </c>
      <c r="BB227" s="151" t="e">
        <f>LOOKUP($G227,SilencerParams!$E$3:$E$98,SilencerParams!Z$3:Z$98)</f>
        <v>#DIV/0!</v>
      </c>
      <c r="BC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S$3:S$98)</f>
        <v>#DIV/0!</v>
      </c>
      <c r="BD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T$3:T$98)</f>
        <v>#DIV/0!</v>
      </c>
      <c r="BE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U$3:U$98)</f>
        <v>#DIV/0!</v>
      </c>
      <c r="BF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V$3:V$98)</f>
        <v>#DIV/0!</v>
      </c>
      <c r="BG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W$3:W$98)</f>
        <v>#DIV/0!</v>
      </c>
      <c r="BH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X$3:X$98)</f>
        <v>#DIV/0!</v>
      </c>
      <c r="BI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Y$3:Y$98)</f>
        <v>#DIV/0!</v>
      </c>
      <c r="BJ227" s="151" t="e">
        <f>LOOKUP(IF(MROUND($AL227,2)&lt;=$AL227,CONCATENATE($D227,IF($F227&gt;=1000,$F227,CONCATENATE(0,$F227)),CONCATENATE(0,MROUND($AL227,2)+2)),CONCATENATE($D227,IF($F227&gt;=1000,$F227,CONCATENATE(0,$F227)),CONCATENATE(0,MROUND($AL227,2)-2))),SilencerParams!$E$3:$E$98,SilencerParams!Z$3:Z$98)</f>
        <v>#DIV/0!</v>
      </c>
      <c r="BK227" s="151" t="e">
        <f>IF($AL227&lt;2,LOOKUP(CONCATENATE($D227,IF($E227&gt;=1000,$E227,CONCATENATE(0,$E227)),"02"),SilencerParams!$E$3:$E$98,SilencerParams!S$3:S$98)/(LOG10(2)-LOG10(0.0001))*(LOG10($AL227)-LOG10(0.0001)),(BC227-AU227)/(LOG10(IF(MROUND($AL227,2)&lt;=$AL227,MROUND($AL227,2)+2,MROUND($AL227,2)-2))-LOG10(MROUND($AL227,2)))*(LOG10($AL227)-LOG10(MROUND($AL227,2)))+AU227)</f>
        <v>#DIV/0!</v>
      </c>
      <c r="BL227" s="151" t="e">
        <f>IF($AL227&lt;2,LOOKUP(CONCATENATE($D227,IF($E227&gt;=1000,$E227,CONCATENATE(0,$E227)),"02"),SilencerParams!$E$3:$E$98,SilencerParams!T$3:T$98)/(LOG10(2)-LOG10(0.0001))*(LOG10($AL227)-LOG10(0.0001)),(BD227-AV227)/(LOG10(IF(MROUND($AL227,2)&lt;=$AL227,MROUND($AL227,2)+2,MROUND($AL227,2)-2))-LOG10(MROUND($AL227,2)))*(LOG10($AL227)-LOG10(MROUND($AL227,2)))+AV227)</f>
        <v>#DIV/0!</v>
      </c>
      <c r="BM227" s="151" t="e">
        <f>IF($AL227&lt;2,LOOKUP(CONCATENATE($D227,IF($E227&gt;=1000,$E227,CONCATENATE(0,$E227)),"02"),SilencerParams!$E$3:$E$98,SilencerParams!U$3:U$98)/(LOG10(2)-LOG10(0.0001))*(LOG10($AL227)-LOG10(0.0001)),(BE227-AW227)/(LOG10(IF(MROUND($AL227,2)&lt;=$AL227,MROUND($AL227,2)+2,MROUND($AL227,2)-2))-LOG10(MROUND($AL227,2)))*(LOG10($AL227)-LOG10(MROUND($AL227,2)))+AW227)</f>
        <v>#DIV/0!</v>
      </c>
      <c r="BN227" s="151" t="e">
        <f>IF($AL227&lt;2,LOOKUP(CONCATENATE($D227,IF($E227&gt;=1000,$E227,CONCATENATE(0,$E227)),"02"),SilencerParams!$E$3:$E$98,SilencerParams!V$3:V$98)/(LOG10(2)-LOG10(0.0001))*(LOG10($AL227)-LOG10(0.0001)),(BF227-AX227)/(LOG10(IF(MROUND($AL227,2)&lt;=$AL227,MROUND($AL227,2)+2,MROUND($AL227,2)-2))-LOG10(MROUND($AL227,2)))*(LOG10($AL227)-LOG10(MROUND($AL227,2)))+AX227)</f>
        <v>#DIV/0!</v>
      </c>
      <c r="BO227" s="151" t="e">
        <f>IF($AL227&lt;2,LOOKUP(CONCATENATE($D227,IF($E227&gt;=1000,$E227,CONCATENATE(0,$E227)),"02"),SilencerParams!$E$3:$E$98,SilencerParams!W$3:W$98)/(LOG10(2)-LOG10(0.0001))*(LOG10($AL227)-LOG10(0.0001)),(BG227-AY227)/(LOG10(IF(MROUND($AL227,2)&lt;=$AL227,MROUND($AL227,2)+2,MROUND($AL227,2)-2))-LOG10(MROUND($AL227,2)))*(LOG10($AL227)-LOG10(MROUND($AL227,2)))+AY227)</f>
        <v>#DIV/0!</v>
      </c>
      <c r="BP227" s="151" t="e">
        <f>IF($AL227&lt;2,LOOKUP(CONCATENATE($D227,IF($E227&gt;=1000,$E227,CONCATENATE(0,$E227)),"02"),SilencerParams!$E$3:$E$98,SilencerParams!X$3:X$98)/(LOG10(2)-LOG10(0.0001))*(LOG10($AL227)-LOG10(0.0001)),(BH227-AZ227)/(LOG10(IF(MROUND($AL227,2)&lt;=$AL227,MROUND($AL227,2)+2,MROUND($AL227,2)-2))-LOG10(MROUND($AL227,2)))*(LOG10($AL227)-LOG10(MROUND($AL227,2)))+AZ227)</f>
        <v>#DIV/0!</v>
      </c>
      <c r="BQ227" s="151" t="e">
        <f>IF($AL227&lt;2,LOOKUP(CONCATENATE($D227,IF($E227&gt;=1000,$E227,CONCATENATE(0,$E227)),"02"),SilencerParams!$E$3:$E$98,SilencerParams!Y$3:Y$98)/(LOG10(2)-LOG10(0.0001))*(LOG10($AL227)-LOG10(0.0001)),(BI227-BA227)/(LOG10(IF(MROUND($AL227,2)&lt;=$AL227,MROUND($AL227,2)+2,MROUND($AL227,2)-2))-LOG10(MROUND($AL227,2)))*(LOG10($AL227)-LOG10(MROUND($AL227,2)))+BA227)</f>
        <v>#DIV/0!</v>
      </c>
      <c r="BR227" s="151" t="e">
        <f>IF($AL227&lt;2,LOOKUP(CONCATENATE($D227,IF($E227&gt;=1000,$E227,CONCATENATE(0,$E227)),"02"),SilencerParams!$E$3:$E$98,SilencerParams!Z$3:Z$98)/(LOG10(2)-LOG10(0.0001))*(LOG10($AL227)-LOG10(0.0001)),(BJ227-BB227)/(LOG10(IF(MROUND($AL227,2)&lt;=$AL227,MROUND($AL227,2)+2,MROUND($AL227,2)-2))-LOG10(MROUND($AL227,2)))*(LOG10($AL227)-LOG10(MROUND($AL227,2)))+BB227)</f>
        <v>#DIV/0!</v>
      </c>
      <c r="BS227" s="24" t="e">
        <f t="shared" si="101"/>
        <v>#DIV/0!</v>
      </c>
      <c r="BT227" s="24" t="e">
        <f t="shared" si="102"/>
        <v>#DIV/0!</v>
      </c>
      <c r="BU227" s="24" t="e">
        <f t="shared" si="103"/>
        <v>#DIV/0!</v>
      </c>
      <c r="BV227" s="24" t="e">
        <f t="shared" si="104"/>
        <v>#DIV/0!</v>
      </c>
      <c r="BW227" s="24" t="e">
        <f t="shared" si="105"/>
        <v>#DIV/0!</v>
      </c>
      <c r="BX227" s="24" t="e">
        <f t="shared" si="106"/>
        <v>#DIV/0!</v>
      </c>
      <c r="BY227" s="24" t="e">
        <f t="shared" si="107"/>
        <v>#DIV/0!</v>
      </c>
      <c r="BZ227" s="24" t="e">
        <f t="shared" si="108"/>
        <v>#DIV/0!</v>
      </c>
      <c r="CA227" s="24" t="e">
        <f>10*LOG10(IF(BS227="",0,POWER(10,((BS227+'ModelParams Lw'!$O$4)/10))) +IF(BT227="",0,POWER(10,((BT227+'ModelParams Lw'!$P$4)/10))) +IF(BU227="",0,POWER(10,((BU227+'ModelParams Lw'!$Q$4)/10))) +IF(BV227="",0,POWER(10,((BV227+'ModelParams Lw'!$R$4)/10))) +IF(BW227="",0,POWER(10,((BW227+'ModelParams Lw'!$S$4)/10))) +IF(BX227="",0,POWER(10,((BX227+'ModelParams Lw'!$T$4)/10))) +IF(BY227="",0,POWER(10,((BY227+'ModelParams Lw'!$U$4)/10)))+IF(BZ227="",0,POWER(10,((BZ227+'ModelParams Lw'!$V$4)/10))))</f>
        <v>#DIV/0!</v>
      </c>
      <c r="CB227" s="24" t="e">
        <f t="shared" si="109"/>
        <v>#DIV/0!</v>
      </c>
      <c r="CC227" s="24" t="e">
        <f>(BS227-'ModelParams Lw'!O$10)/'ModelParams Lw'!O$11</f>
        <v>#DIV/0!</v>
      </c>
      <c r="CD227" s="24" t="e">
        <f>(BT227-'ModelParams Lw'!P$10)/'ModelParams Lw'!P$11</f>
        <v>#DIV/0!</v>
      </c>
      <c r="CE227" s="24" t="e">
        <f>(BU227-'ModelParams Lw'!Q$10)/'ModelParams Lw'!Q$11</f>
        <v>#DIV/0!</v>
      </c>
      <c r="CF227" s="24" t="e">
        <f>(BV227-'ModelParams Lw'!R$10)/'ModelParams Lw'!R$11</f>
        <v>#DIV/0!</v>
      </c>
      <c r="CG227" s="24" t="e">
        <f>(BW227-'ModelParams Lw'!S$10)/'ModelParams Lw'!S$11</f>
        <v>#DIV/0!</v>
      </c>
      <c r="CH227" s="24" t="e">
        <f>(BX227-'ModelParams Lw'!T$10)/'ModelParams Lw'!T$11</f>
        <v>#DIV/0!</v>
      </c>
      <c r="CI227" s="24" t="e">
        <f>(BY227-'ModelParams Lw'!U$10)/'ModelParams Lw'!U$11</f>
        <v>#DIV/0!</v>
      </c>
      <c r="CJ227" s="24" t="e">
        <f>(BZ227-'ModelParams Lw'!V$10)/'ModelParams Lw'!V$11</f>
        <v>#DIV/0!</v>
      </c>
      <c r="CK227" s="24">
        <f>IF(Calcul!$E232="SW",'ModelParams Lw'!C$18+'ModelParams Lw'!C$19*LOG(CK$3)+'ModelParams Lw'!C$20*(PI()/4*($D227/1000)^2),IF('ModelParams Lw'!C$21+'ModelParams Lw'!C$22*LOG(CK$3)+'ModelParams Lw'!C$23*(PI()/4*($D227/1000)^2)&lt;'ModelParams Lw'!C$18+'ModelParams Lw'!C$19*LOG(CK$3)+'ModelParams Lw'!C$20*(PI()/4*($D227/1000)^2),'ModelParams Lw'!C$18+'ModelParams Lw'!C$19*LOG(CK$3)+'ModelParams Lw'!C$20*(PI()/4*($D227/1000)^2),'ModelParams Lw'!C$21+'ModelParams Lw'!C$22*LOG(CK$3)+'ModelParams Lw'!C$23*(PI()/4*($D227/1000)^2)))</f>
        <v>31.246735224896717</v>
      </c>
      <c r="CL227" s="24">
        <f>IF(Calcul!$E232="SW",'ModelParams Lw'!D$18+'ModelParams Lw'!D$19*LOG(CL$3)+'ModelParams Lw'!D$20*(PI()/4*($D227/1000)^2),IF('ModelParams Lw'!D$21+'ModelParams Lw'!D$22*LOG(CL$3)+'ModelParams Lw'!D$23*(PI()/4*($D227/1000)^2)&lt;'ModelParams Lw'!D$18+'ModelParams Lw'!D$19*LOG(CL$3)+'ModelParams Lw'!D$20*(PI()/4*($D227/1000)^2),'ModelParams Lw'!D$18+'ModelParams Lw'!D$19*LOG(CL$3)+'ModelParams Lw'!D$20*(PI()/4*($D227/1000)^2),'ModelParams Lw'!D$21+'ModelParams Lw'!D$22*LOG(CL$3)+'ModelParams Lw'!D$23*(PI()/4*($D227/1000)^2)))</f>
        <v>39.203910379364636</v>
      </c>
      <c r="CM227" s="24">
        <f>IF(Calcul!$E232="SW",'ModelParams Lw'!E$18+'ModelParams Lw'!E$19*LOG(CM$3)+'ModelParams Lw'!E$20*(PI()/4*($D227/1000)^2),IF('ModelParams Lw'!E$21+'ModelParams Lw'!E$22*LOG(CM$3)+'ModelParams Lw'!E$23*(PI()/4*($D227/1000)^2)&lt;'ModelParams Lw'!E$18+'ModelParams Lw'!E$19*LOG(CM$3)+'ModelParams Lw'!E$20*(PI()/4*($D227/1000)^2),'ModelParams Lw'!E$18+'ModelParams Lw'!E$19*LOG(CM$3)+'ModelParams Lw'!E$20*(PI()/4*($D227/1000)^2),'ModelParams Lw'!E$21+'ModelParams Lw'!E$22*LOG(CM$3)+'ModelParams Lw'!E$23*(PI()/4*($D227/1000)^2)))</f>
        <v>38.761096154158118</v>
      </c>
      <c r="CN227" s="24">
        <f>IF(Calcul!$E232="SW",'ModelParams Lw'!F$18+'ModelParams Lw'!F$19*LOG(CN$3)+'ModelParams Lw'!F$20*(PI()/4*($D227/1000)^2),IF('ModelParams Lw'!F$21+'ModelParams Lw'!F$22*LOG(CN$3)+'ModelParams Lw'!F$23*(PI()/4*($D227/1000)^2)&lt;'ModelParams Lw'!F$18+'ModelParams Lw'!F$19*LOG(CN$3)+'ModelParams Lw'!F$20*(PI()/4*($D227/1000)^2),'ModelParams Lw'!F$18+'ModelParams Lw'!F$19*LOG(CN$3)+'ModelParams Lw'!F$20*(PI()/4*($D227/1000)^2),'ModelParams Lw'!F$21+'ModelParams Lw'!F$22*LOG(CN$3)+'ModelParams Lw'!F$23*(PI()/4*($D227/1000)^2)))</f>
        <v>42.457901012674256</v>
      </c>
      <c r="CO227" s="24">
        <f>IF(Calcul!$E232="SW",'ModelParams Lw'!G$18+'ModelParams Lw'!G$19*LOG(CO$3)+'ModelParams Lw'!G$20*(PI()/4*($D227/1000)^2),IF('ModelParams Lw'!G$21+'ModelParams Lw'!G$22*LOG(CO$3)+'ModelParams Lw'!G$23*(PI()/4*($D227/1000)^2)&lt;'ModelParams Lw'!G$18+'ModelParams Lw'!G$19*LOG(CO$3)+'ModelParams Lw'!G$20*(PI()/4*($D227/1000)^2),'ModelParams Lw'!G$18+'ModelParams Lw'!G$19*LOG(CO$3)+'ModelParams Lw'!G$20*(PI()/4*($D227/1000)^2),'ModelParams Lw'!G$21+'ModelParams Lw'!G$22*LOG(CO$3)+'ModelParams Lw'!G$23*(PI()/4*($D227/1000)^2)))</f>
        <v>39.983812335865188</v>
      </c>
      <c r="CP227" s="24">
        <f>IF(Calcul!$E232="SW",'ModelParams Lw'!H$18+'ModelParams Lw'!H$19*LOG(CP$3)+'ModelParams Lw'!H$20*(PI()/4*($D227/1000)^2),IF('ModelParams Lw'!H$21+'ModelParams Lw'!H$22*LOG(CP$3)+'ModelParams Lw'!H$23*(PI()/4*($D227/1000)^2)&lt;'ModelParams Lw'!H$18+'ModelParams Lw'!H$19*LOG(CP$3)+'ModelParams Lw'!H$20*(PI()/4*($D227/1000)^2),'ModelParams Lw'!H$18+'ModelParams Lw'!H$19*LOG(CP$3)+'ModelParams Lw'!H$20*(PI()/4*($D227/1000)^2),'ModelParams Lw'!H$21+'ModelParams Lw'!H$22*LOG(CP$3)+'ModelParams Lw'!H$23*(PI()/4*($D227/1000)^2)))</f>
        <v>40.306137042572608</v>
      </c>
      <c r="CQ227" s="24">
        <f>IF(Calcul!$E232="SW",'ModelParams Lw'!I$18+'ModelParams Lw'!I$19*LOG(CQ$3)+'ModelParams Lw'!I$20*(PI()/4*($D227/1000)^2),IF('ModelParams Lw'!I$21+'ModelParams Lw'!I$22*LOG(CQ$3)+'ModelParams Lw'!I$23*(PI()/4*($D227/1000)^2)&lt;'ModelParams Lw'!I$18+'ModelParams Lw'!I$19*LOG(CQ$3)+'ModelParams Lw'!I$20*(PI()/4*($D227/1000)^2),'ModelParams Lw'!I$18+'ModelParams Lw'!I$19*LOG(CQ$3)+'ModelParams Lw'!I$20*(PI()/4*($D227/1000)^2),'ModelParams Lw'!I$21+'ModelParams Lw'!I$22*LOG(CQ$3)+'ModelParams Lw'!I$23*(PI()/4*($D227/1000)^2)))</f>
        <v>35.604370798776131</v>
      </c>
      <c r="CR227" s="24">
        <f>IF(Calcul!$E232="SW",'ModelParams Lw'!J$18+'ModelParams Lw'!J$19*LOG(CR$3)+'ModelParams Lw'!J$20*(PI()/4*($D227/1000)^2),IF('ModelParams Lw'!J$21+'ModelParams Lw'!J$22*LOG(CR$3)+'ModelParams Lw'!J$23*(PI()/4*($D227/1000)^2)&lt;'ModelParams Lw'!J$18+'ModelParams Lw'!J$19*LOG(CR$3)+'ModelParams Lw'!J$20*(PI()/4*($D227/1000)^2),'ModelParams Lw'!J$18+'ModelParams Lw'!J$19*LOG(CR$3)+'ModelParams Lw'!J$20*(PI()/4*($D227/1000)^2),'ModelParams Lw'!J$21+'ModelParams Lw'!J$22*LOG(CR$3)+'ModelParams Lw'!J$23*(PI()/4*($D227/1000)^2)))</f>
        <v>26.405199060578074</v>
      </c>
      <c r="CS227" s="24" t="e">
        <f t="shared" si="86"/>
        <v>#DIV/0!</v>
      </c>
      <c r="CT227" s="24" t="e">
        <f t="shared" si="87"/>
        <v>#DIV/0!</v>
      </c>
      <c r="CU227" s="24" t="e">
        <f t="shared" si="88"/>
        <v>#DIV/0!</v>
      </c>
      <c r="CV227" s="24" t="e">
        <f t="shared" si="89"/>
        <v>#DIV/0!</v>
      </c>
      <c r="CW227" s="24" t="e">
        <f t="shared" si="90"/>
        <v>#DIV/0!</v>
      </c>
      <c r="CX227" s="24" t="e">
        <f t="shared" si="91"/>
        <v>#DIV/0!</v>
      </c>
      <c r="CY227" s="24" t="e">
        <f t="shared" si="92"/>
        <v>#DIV/0!</v>
      </c>
      <c r="CZ227" s="24" t="e">
        <f t="shared" si="93"/>
        <v>#DIV/0!</v>
      </c>
      <c r="DA227" s="24" t="e">
        <f>10*LOG10(IF(CS227="",0,POWER(10,((CS227+'ModelParams Lw'!$O$4)/10))) +IF(CT227="",0,POWER(10,((CT227+'ModelParams Lw'!$P$4)/10))) +IF(CU227="",0,POWER(10,((CU227+'ModelParams Lw'!$Q$4)/10))) +IF(CV227="",0,POWER(10,((CV227+'ModelParams Lw'!$R$4)/10))) +IF(CW227="",0,POWER(10,((CW227+'ModelParams Lw'!$S$4)/10))) +IF(CX227="",0,POWER(10,((CX227+'ModelParams Lw'!$T$4)/10))) +IF(CY227="",0,POWER(10,((CY227+'ModelParams Lw'!$U$4)/10)))+IF(CZ227="",0,POWER(10,((CZ227+'ModelParams Lw'!$V$4)/10))))</f>
        <v>#DIV/0!</v>
      </c>
      <c r="DB227" s="24" t="e">
        <f t="shared" si="110"/>
        <v>#DIV/0!</v>
      </c>
      <c r="DC227" s="24" t="e">
        <f>(CS227-'ModelParams Lw'!$O$10)/'ModelParams Lw'!$O$11</f>
        <v>#DIV/0!</v>
      </c>
      <c r="DD227" s="24" t="e">
        <f>(CT227-'ModelParams Lw'!$P$10)/'ModelParams Lw'!$P$11</f>
        <v>#DIV/0!</v>
      </c>
      <c r="DE227" s="24" t="e">
        <f>(CU227-'ModelParams Lw'!$Q$10)/'ModelParams Lw'!$Q$11</f>
        <v>#DIV/0!</v>
      </c>
      <c r="DF227" s="24" t="e">
        <f>(CV227-'ModelParams Lw'!$R$10)/'ModelParams Lw'!$R$11</f>
        <v>#DIV/0!</v>
      </c>
      <c r="DG227" s="24" t="e">
        <f>(CW227-'ModelParams Lw'!$S$10)/'ModelParams Lw'!$S$11</f>
        <v>#DIV/0!</v>
      </c>
      <c r="DH227" s="24" t="e">
        <f>(CX227-'ModelParams Lw'!$T$10)/'ModelParams Lw'!$T$11</f>
        <v>#DIV/0!</v>
      </c>
      <c r="DI227" s="24" t="e">
        <f>(CY227-'ModelParams Lw'!$U$10)/'ModelParams Lw'!$U$11</f>
        <v>#DIV/0!</v>
      </c>
      <c r="DJ227" s="24" t="e">
        <f>(CZ227-'ModelParams Lw'!$V$10)/'ModelParams Lw'!$V$11</f>
        <v>#DIV/0!</v>
      </c>
    </row>
    <row r="228" spans="1:114">
      <c r="A228" s="12">
        <f>Calcul!B230</f>
        <v>0</v>
      </c>
      <c r="B228" s="12">
        <f t="shared" si="94"/>
        <v>0</v>
      </c>
      <c r="C228" s="12">
        <f>Calcul!C230</f>
        <v>0</v>
      </c>
      <c r="D228" s="12">
        <f>Calcul!D233</f>
        <v>0</v>
      </c>
      <c r="E228" s="12">
        <f t="shared" si="95"/>
        <v>400</v>
      </c>
      <c r="F228" s="12">
        <f t="shared" si="96"/>
        <v>900</v>
      </c>
      <c r="G228" s="12" t="e">
        <f t="shared" si="97"/>
        <v>#DIV/0!</v>
      </c>
      <c r="H228" s="24" t="e">
        <f t="shared" si="98"/>
        <v>#DIV/0!</v>
      </c>
      <c r="I228" s="24">
        <f>'ModelParams Lw'!$B$6*EXP('ModelParams Lw'!$C$6*D228)</f>
        <v>-0.98585217513044054</v>
      </c>
      <c r="J228" s="24">
        <f>'ModelParams Lw'!$B$7*D228^2+'ModelParams Lw'!$C$7*D228+'ModelParams Lw'!$D$7</f>
        <v>-7.1</v>
      </c>
      <c r="K228" s="24">
        <f>'ModelParams Lw'!$B$8*D228^2+'ModelParams Lw'!$C$8*D228+'ModelParams Lw'!$D$8</f>
        <v>46.485999999999997</v>
      </c>
      <c r="L228" s="21" t="e">
        <f t="shared" si="111"/>
        <v>#DIV/0!</v>
      </c>
      <c r="M228" s="21" t="e">
        <f t="shared" si="112"/>
        <v>#DIV/0!</v>
      </c>
      <c r="N228" s="21" t="e">
        <f t="shared" si="112"/>
        <v>#DIV/0!</v>
      </c>
      <c r="O228" s="21" t="e">
        <f t="shared" si="112"/>
        <v>#DIV/0!</v>
      </c>
      <c r="P228" s="21" t="e">
        <f t="shared" si="112"/>
        <v>#DIV/0!</v>
      </c>
      <c r="Q228" s="21" t="e">
        <f t="shared" si="112"/>
        <v>#DIV/0!</v>
      </c>
      <c r="R228" s="21" t="e">
        <f t="shared" si="112"/>
        <v>#DIV/0!</v>
      </c>
      <c r="S228" s="21" t="e">
        <f t="shared" si="112"/>
        <v>#DIV/0!</v>
      </c>
      <c r="T228" s="24" t="e">
        <f>'ModelParams Lw'!$B$3+'ModelParams Lw'!$B$4*LOG10($B228/3600/(PI()/4*($D228/1000)^2))+'ModelParams Lw'!$B$5*LOG10(2*$H228/(1.2*($B228/3600/(PI()/4*($D228/1000)^2))^2))+10*LOG10($D228/1000)+L228</f>
        <v>#DIV/0!</v>
      </c>
      <c r="U228" s="24" t="e">
        <f>'ModelParams Lw'!$B$3+'ModelParams Lw'!$B$4*LOG10($B228/3600/(PI()/4*($D228/1000)^2))+'ModelParams Lw'!$B$5*LOG10(2*$H228/(1.2*($B228/3600/(PI()/4*($D228/1000)^2))^2))+10*LOG10($D228/1000)+M228</f>
        <v>#DIV/0!</v>
      </c>
      <c r="V228" s="24" t="e">
        <f>'ModelParams Lw'!$B$3+'ModelParams Lw'!$B$4*LOG10($B228/3600/(PI()/4*($D228/1000)^2))+'ModelParams Lw'!$B$5*LOG10(2*$H228/(1.2*($B228/3600/(PI()/4*($D228/1000)^2))^2))+10*LOG10($D228/1000)+N228</f>
        <v>#DIV/0!</v>
      </c>
      <c r="W228" s="24" t="e">
        <f>'ModelParams Lw'!$B$3+'ModelParams Lw'!$B$4*LOG10($B228/3600/(PI()/4*($D228/1000)^2))+'ModelParams Lw'!$B$5*LOG10(2*$H228/(1.2*($B228/3600/(PI()/4*($D228/1000)^2))^2))+10*LOG10($D228/1000)+O228</f>
        <v>#DIV/0!</v>
      </c>
      <c r="X228" s="24" t="e">
        <f>'ModelParams Lw'!$B$3+'ModelParams Lw'!$B$4*LOG10($B228/3600/(PI()/4*($D228/1000)^2))+'ModelParams Lw'!$B$5*LOG10(2*$H228/(1.2*($B228/3600/(PI()/4*($D228/1000)^2))^2))+10*LOG10($D228/1000)+P228</f>
        <v>#DIV/0!</v>
      </c>
      <c r="Y228" s="24" t="e">
        <f>'ModelParams Lw'!$B$3+'ModelParams Lw'!$B$4*LOG10($B228/3600/(PI()/4*($D228/1000)^2))+'ModelParams Lw'!$B$5*LOG10(2*$H228/(1.2*($B228/3600/(PI()/4*($D228/1000)^2))^2))+10*LOG10($D228/1000)+Q228</f>
        <v>#DIV/0!</v>
      </c>
      <c r="Z228" s="24" t="e">
        <f>'ModelParams Lw'!$B$3+'ModelParams Lw'!$B$4*LOG10($B228/3600/(PI()/4*($D228/1000)^2))+'ModelParams Lw'!$B$5*LOG10(2*$H228/(1.2*($B228/3600/(PI()/4*($D228/1000)^2))^2))+10*LOG10($D228/1000)+R228</f>
        <v>#DIV/0!</v>
      </c>
      <c r="AA228" s="24" t="e">
        <f>'ModelParams Lw'!$B$3+'ModelParams Lw'!$B$4*LOG10($B228/3600/(PI()/4*($D228/1000)^2))+'ModelParams Lw'!$B$5*LOG10(2*$H228/(1.2*($B228/3600/(PI()/4*($D228/1000)^2))^2))+10*LOG10($D228/1000)+S228</f>
        <v>#DIV/0!</v>
      </c>
      <c r="AB228" s="24" t="e">
        <f>10*LOG10(IF(T228="",0,POWER(10,((T228+'ModelParams Lw'!$O$4)/10))) +IF(U228="",0,POWER(10,((U228+'ModelParams Lw'!$P$4)/10))) +IF(V228="",0,POWER(10,((V228+'ModelParams Lw'!$Q$4)/10))) +IF(W228="",0,POWER(10,((W228+'ModelParams Lw'!$R$4)/10))) +IF(X228="",0,POWER(10,((X228+'ModelParams Lw'!$S$4)/10))) +IF(Y228="",0,POWER(10,((Y228+'ModelParams Lw'!$T$4)/10))) +IF(Z228="",0,POWER(10,((Z228+'ModelParams Lw'!$U$4)/10)))+IF(AA228="",0,POWER(10,((AA228+'ModelParams Lw'!$V$4)/10))))</f>
        <v>#DIV/0!</v>
      </c>
      <c r="AC228" s="24" t="e">
        <f t="shared" si="99"/>
        <v>#DIV/0!</v>
      </c>
      <c r="AD228" s="24" t="e">
        <f>(T228-'ModelParams Lw'!O$10)/'ModelParams Lw'!O$11</f>
        <v>#DIV/0!</v>
      </c>
      <c r="AE228" s="24" t="e">
        <f>(U228-'ModelParams Lw'!P$10)/'ModelParams Lw'!P$11</f>
        <v>#DIV/0!</v>
      </c>
      <c r="AF228" s="24" t="e">
        <f>(V228-'ModelParams Lw'!Q$10)/'ModelParams Lw'!Q$11</f>
        <v>#DIV/0!</v>
      </c>
      <c r="AG228" s="24" t="e">
        <f>(W228-'ModelParams Lw'!R$10)/'ModelParams Lw'!R$11</f>
        <v>#DIV/0!</v>
      </c>
      <c r="AH228" s="24" t="e">
        <f>(X228-'ModelParams Lw'!S$10)/'ModelParams Lw'!S$11</f>
        <v>#DIV/0!</v>
      </c>
      <c r="AI228" s="24" t="e">
        <f>(Y228-'ModelParams Lw'!T$10)/'ModelParams Lw'!T$11</f>
        <v>#DIV/0!</v>
      </c>
      <c r="AJ228" s="24" t="e">
        <f>(Z228-'ModelParams Lw'!U$10)/'ModelParams Lw'!U$11</f>
        <v>#DIV/0!</v>
      </c>
      <c r="AK228" s="24" t="e">
        <f>(AA228-'ModelParams Lw'!V$10)/'ModelParams Lw'!V$11</f>
        <v>#DIV/0!</v>
      </c>
      <c r="AL228" s="24" t="e">
        <f t="shared" si="100"/>
        <v>#DIV/0!</v>
      </c>
      <c r="AM228" s="24" t="e">
        <f>LOOKUP($G228,SilencerParams!$E$3:$E$98,SilencerParams!K$3:K$98)</f>
        <v>#DIV/0!</v>
      </c>
      <c r="AN228" s="24" t="e">
        <f>LOOKUP($G228,SilencerParams!$E$3:$E$98,SilencerParams!L$3:L$98)</f>
        <v>#DIV/0!</v>
      </c>
      <c r="AO228" s="24" t="e">
        <f>LOOKUP($G228,SilencerParams!$E$3:$E$98,SilencerParams!M$3:M$98)</f>
        <v>#DIV/0!</v>
      </c>
      <c r="AP228" s="24" t="e">
        <f>LOOKUP($G228,SilencerParams!$E$3:$E$98,SilencerParams!N$3:N$98)</f>
        <v>#DIV/0!</v>
      </c>
      <c r="AQ228" s="24" t="e">
        <f>LOOKUP($G228,SilencerParams!$E$3:$E$98,SilencerParams!O$3:O$98)</f>
        <v>#DIV/0!</v>
      </c>
      <c r="AR228" s="24" t="e">
        <f>LOOKUP($G228,SilencerParams!$E$3:$E$98,SilencerParams!P$3:P$98)</f>
        <v>#DIV/0!</v>
      </c>
      <c r="AS228" s="24" t="e">
        <f>LOOKUP($G228,SilencerParams!$E$3:$E$98,SilencerParams!Q$3:Q$98)</f>
        <v>#DIV/0!</v>
      </c>
      <c r="AT228" s="24" t="e">
        <f>LOOKUP($G228,SilencerParams!$E$3:$E$98,SilencerParams!R$3:R$98)</f>
        <v>#DIV/0!</v>
      </c>
      <c r="AU228" s="151" t="e">
        <f>LOOKUP($G228,SilencerParams!$E$3:$E$98,SilencerParams!S$3:S$98)</f>
        <v>#DIV/0!</v>
      </c>
      <c r="AV228" s="151" t="e">
        <f>LOOKUP($G228,SilencerParams!$E$3:$E$98,SilencerParams!T$3:T$98)</f>
        <v>#DIV/0!</v>
      </c>
      <c r="AW228" s="151" t="e">
        <f>LOOKUP($G228,SilencerParams!$E$3:$E$98,SilencerParams!U$3:U$98)</f>
        <v>#DIV/0!</v>
      </c>
      <c r="AX228" s="151" t="e">
        <f>LOOKUP($G228,SilencerParams!$E$3:$E$98,SilencerParams!V$3:V$98)</f>
        <v>#DIV/0!</v>
      </c>
      <c r="AY228" s="151" t="e">
        <f>LOOKUP($G228,SilencerParams!$E$3:$E$98,SilencerParams!W$3:W$98)</f>
        <v>#DIV/0!</v>
      </c>
      <c r="AZ228" s="151" t="e">
        <f>LOOKUP($G228,SilencerParams!$E$3:$E$98,SilencerParams!X$3:X$98)</f>
        <v>#DIV/0!</v>
      </c>
      <c r="BA228" s="151" t="e">
        <f>LOOKUP($G228,SilencerParams!$E$3:$E$98,SilencerParams!Y$3:Y$98)</f>
        <v>#DIV/0!</v>
      </c>
      <c r="BB228" s="151" t="e">
        <f>LOOKUP($G228,SilencerParams!$E$3:$E$98,SilencerParams!Z$3:Z$98)</f>
        <v>#DIV/0!</v>
      </c>
      <c r="BC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S$3:S$98)</f>
        <v>#DIV/0!</v>
      </c>
      <c r="BD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T$3:T$98)</f>
        <v>#DIV/0!</v>
      </c>
      <c r="BE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U$3:U$98)</f>
        <v>#DIV/0!</v>
      </c>
      <c r="BF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V$3:V$98)</f>
        <v>#DIV/0!</v>
      </c>
      <c r="BG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W$3:W$98)</f>
        <v>#DIV/0!</v>
      </c>
      <c r="BH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X$3:X$98)</f>
        <v>#DIV/0!</v>
      </c>
      <c r="BI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Y$3:Y$98)</f>
        <v>#DIV/0!</v>
      </c>
      <c r="BJ228" s="151" t="e">
        <f>LOOKUP(IF(MROUND($AL228,2)&lt;=$AL228,CONCATENATE($D228,IF($F228&gt;=1000,$F228,CONCATENATE(0,$F228)),CONCATENATE(0,MROUND($AL228,2)+2)),CONCATENATE($D228,IF($F228&gt;=1000,$F228,CONCATENATE(0,$F228)),CONCATENATE(0,MROUND($AL228,2)-2))),SilencerParams!$E$3:$E$98,SilencerParams!Z$3:Z$98)</f>
        <v>#DIV/0!</v>
      </c>
      <c r="BK228" s="151" t="e">
        <f>IF($AL228&lt;2,LOOKUP(CONCATENATE($D228,IF($E228&gt;=1000,$E228,CONCATENATE(0,$E228)),"02"),SilencerParams!$E$3:$E$98,SilencerParams!S$3:S$98)/(LOG10(2)-LOG10(0.0001))*(LOG10($AL228)-LOG10(0.0001)),(BC228-AU228)/(LOG10(IF(MROUND($AL228,2)&lt;=$AL228,MROUND($AL228,2)+2,MROUND($AL228,2)-2))-LOG10(MROUND($AL228,2)))*(LOG10($AL228)-LOG10(MROUND($AL228,2)))+AU228)</f>
        <v>#DIV/0!</v>
      </c>
      <c r="BL228" s="151" t="e">
        <f>IF($AL228&lt;2,LOOKUP(CONCATENATE($D228,IF($E228&gt;=1000,$E228,CONCATENATE(0,$E228)),"02"),SilencerParams!$E$3:$E$98,SilencerParams!T$3:T$98)/(LOG10(2)-LOG10(0.0001))*(LOG10($AL228)-LOG10(0.0001)),(BD228-AV228)/(LOG10(IF(MROUND($AL228,2)&lt;=$AL228,MROUND($AL228,2)+2,MROUND($AL228,2)-2))-LOG10(MROUND($AL228,2)))*(LOG10($AL228)-LOG10(MROUND($AL228,2)))+AV228)</f>
        <v>#DIV/0!</v>
      </c>
      <c r="BM228" s="151" t="e">
        <f>IF($AL228&lt;2,LOOKUP(CONCATENATE($D228,IF($E228&gt;=1000,$E228,CONCATENATE(0,$E228)),"02"),SilencerParams!$E$3:$E$98,SilencerParams!U$3:U$98)/(LOG10(2)-LOG10(0.0001))*(LOG10($AL228)-LOG10(0.0001)),(BE228-AW228)/(LOG10(IF(MROUND($AL228,2)&lt;=$AL228,MROUND($AL228,2)+2,MROUND($AL228,2)-2))-LOG10(MROUND($AL228,2)))*(LOG10($AL228)-LOG10(MROUND($AL228,2)))+AW228)</f>
        <v>#DIV/0!</v>
      </c>
      <c r="BN228" s="151" t="e">
        <f>IF($AL228&lt;2,LOOKUP(CONCATENATE($D228,IF($E228&gt;=1000,$E228,CONCATENATE(0,$E228)),"02"),SilencerParams!$E$3:$E$98,SilencerParams!V$3:V$98)/(LOG10(2)-LOG10(0.0001))*(LOG10($AL228)-LOG10(0.0001)),(BF228-AX228)/(LOG10(IF(MROUND($AL228,2)&lt;=$AL228,MROUND($AL228,2)+2,MROUND($AL228,2)-2))-LOG10(MROUND($AL228,2)))*(LOG10($AL228)-LOG10(MROUND($AL228,2)))+AX228)</f>
        <v>#DIV/0!</v>
      </c>
      <c r="BO228" s="151" t="e">
        <f>IF($AL228&lt;2,LOOKUP(CONCATENATE($D228,IF($E228&gt;=1000,$E228,CONCATENATE(0,$E228)),"02"),SilencerParams!$E$3:$E$98,SilencerParams!W$3:W$98)/(LOG10(2)-LOG10(0.0001))*(LOG10($AL228)-LOG10(0.0001)),(BG228-AY228)/(LOG10(IF(MROUND($AL228,2)&lt;=$AL228,MROUND($AL228,2)+2,MROUND($AL228,2)-2))-LOG10(MROUND($AL228,2)))*(LOG10($AL228)-LOG10(MROUND($AL228,2)))+AY228)</f>
        <v>#DIV/0!</v>
      </c>
      <c r="BP228" s="151" t="e">
        <f>IF($AL228&lt;2,LOOKUP(CONCATENATE($D228,IF($E228&gt;=1000,$E228,CONCATENATE(0,$E228)),"02"),SilencerParams!$E$3:$E$98,SilencerParams!X$3:X$98)/(LOG10(2)-LOG10(0.0001))*(LOG10($AL228)-LOG10(0.0001)),(BH228-AZ228)/(LOG10(IF(MROUND($AL228,2)&lt;=$AL228,MROUND($AL228,2)+2,MROUND($AL228,2)-2))-LOG10(MROUND($AL228,2)))*(LOG10($AL228)-LOG10(MROUND($AL228,2)))+AZ228)</f>
        <v>#DIV/0!</v>
      </c>
      <c r="BQ228" s="151" t="e">
        <f>IF($AL228&lt;2,LOOKUP(CONCATENATE($D228,IF($E228&gt;=1000,$E228,CONCATENATE(0,$E228)),"02"),SilencerParams!$E$3:$E$98,SilencerParams!Y$3:Y$98)/(LOG10(2)-LOG10(0.0001))*(LOG10($AL228)-LOG10(0.0001)),(BI228-BA228)/(LOG10(IF(MROUND($AL228,2)&lt;=$AL228,MROUND($AL228,2)+2,MROUND($AL228,2)-2))-LOG10(MROUND($AL228,2)))*(LOG10($AL228)-LOG10(MROUND($AL228,2)))+BA228)</f>
        <v>#DIV/0!</v>
      </c>
      <c r="BR228" s="151" t="e">
        <f>IF($AL228&lt;2,LOOKUP(CONCATENATE($D228,IF($E228&gt;=1000,$E228,CONCATENATE(0,$E228)),"02"),SilencerParams!$E$3:$E$98,SilencerParams!Z$3:Z$98)/(LOG10(2)-LOG10(0.0001))*(LOG10($AL228)-LOG10(0.0001)),(BJ228-BB228)/(LOG10(IF(MROUND($AL228,2)&lt;=$AL228,MROUND($AL228,2)+2,MROUND($AL228,2)-2))-LOG10(MROUND($AL228,2)))*(LOG10($AL228)-LOG10(MROUND($AL228,2)))+BB228)</f>
        <v>#DIV/0!</v>
      </c>
      <c r="BS228" s="24" t="e">
        <f t="shared" si="101"/>
        <v>#DIV/0!</v>
      </c>
      <c r="BT228" s="24" t="e">
        <f t="shared" si="102"/>
        <v>#DIV/0!</v>
      </c>
      <c r="BU228" s="24" t="e">
        <f t="shared" si="103"/>
        <v>#DIV/0!</v>
      </c>
      <c r="BV228" s="24" t="e">
        <f t="shared" si="104"/>
        <v>#DIV/0!</v>
      </c>
      <c r="BW228" s="24" t="e">
        <f t="shared" si="105"/>
        <v>#DIV/0!</v>
      </c>
      <c r="BX228" s="24" t="e">
        <f t="shared" si="106"/>
        <v>#DIV/0!</v>
      </c>
      <c r="BY228" s="24" t="e">
        <f t="shared" si="107"/>
        <v>#DIV/0!</v>
      </c>
      <c r="BZ228" s="24" t="e">
        <f t="shared" si="108"/>
        <v>#DIV/0!</v>
      </c>
      <c r="CA228" s="24" t="e">
        <f>10*LOG10(IF(BS228="",0,POWER(10,((BS228+'ModelParams Lw'!$O$4)/10))) +IF(BT228="",0,POWER(10,((BT228+'ModelParams Lw'!$P$4)/10))) +IF(BU228="",0,POWER(10,((BU228+'ModelParams Lw'!$Q$4)/10))) +IF(BV228="",0,POWER(10,((BV228+'ModelParams Lw'!$R$4)/10))) +IF(BW228="",0,POWER(10,((BW228+'ModelParams Lw'!$S$4)/10))) +IF(BX228="",0,POWER(10,((BX228+'ModelParams Lw'!$T$4)/10))) +IF(BY228="",0,POWER(10,((BY228+'ModelParams Lw'!$U$4)/10)))+IF(BZ228="",0,POWER(10,((BZ228+'ModelParams Lw'!$V$4)/10))))</f>
        <v>#DIV/0!</v>
      </c>
      <c r="CB228" s="24" t="e">
        <f t="shared" si="109"/>
        <v>#DIV/0!</v>
      </c>
      <c r="CC228" s="24" t="e">
        <f>(BS228-'ModelParams Lw'!O$10)/'ModelParams Lw'!O$11</f>
        <v>#DIV/0!</v>
      </c>
      <c r="CD228" s="24" t="e">
        <f>(BT228-'ModelParams Lw'!P$10)/'ModelParams Lw'!P$11</f>
        <v>#DIV/0!</v>
      </c>
      <c r="CE228" s="24" t="e">
        <f>(BU228-'ModelParams Lw'!Q$10)/'ModelParams Lw'!Q$11</f>
        <v>#DIV/0!</v>
      </c>
      <c r="CF228" s="24" t="e">
        <f>(BV228-'ModelParams Lw'!R$10)/'ModelParams Lw'!R$11</f>
        <v>#DIV/0!</v>
      </c>
      <c r="CG228" s="24" t="e">
        <f>(BW228-'ModelParams Lw'!S$10)/'ModelParams Lw'!S$11</f>
        <v>#DIV/0!</v>
      </c>
      <c r="CH228" s="24" t="e">
        <f>(BX228-'ModelParams Lw'!T$10)/'ModelParams Lw'!T$11</f>
        <v>#DIV/0!</v>
      </c>
      <c r="CI228" s="24" t="e">
        <f>(BY228-'ModelParams Lw'!U$10)/'ModelParams Lw'!U$11</f>
        <v>#DIV/0!</v>
      </c>
      <c r="CJ228" s="24" t="e">
        <f>(BZ228-'ModelParams Lw'!V$10)/'ModelParams Lw'!V$11</f>
        <v>#DIV/0!</v>
      </c>
      <c r="CK228" s="24">
        <f>IF(Calcul!$E233="SW",'ModelParams Lw'!C$18+'ModelParams Lw'!C$19*LOG(CK$3)+'ModelParams Lw'!C$20*(PI()/4*($D228/1000)^2),IF('ModelParams Lw'!C$21+'ModelParams Lw'!C$22*LOG(CK$3)+'ModelParams Lw'!C$23*(PI()/4*($D228/1000)^2)&lt;'ModelParams Lw'!C$18+'ModelParams Lw'!C$19*LOG(CK$3)+'ModelParams Lw'!C$20*(PI()/4*($D228/1000)^2),'ModelParams Lw'!C$18+'ModelParams Lw'!C$19*LOG(CK$3)+'ModelParams Lw'!C$20*(PI()/4*($D228/1000)^2),'ModelParams Lw'!C$21+'ModelParams Lw'!C$22*LOG(CK$3)+'ModelParams Lw'!C$23*(PI()/4*($D228/1000)^2)))</f>
        <v>31.246735224896717</v>
      </c>
      <c r="CL228" s="24">
        <f>IF(Calcul!$E233="SW",'ModelParams Lw'!D$18+'ModelParams Lw'!D$19*LOG(CL$3)+'ModelParams Lw'!D$20*(PI()/4*($D228/1000)^2),IF('ModelParams Lw'!D$21+'ModelParams Lw'!D$22*LOG(CL$3)+'ModelParams Lw'!D$23*(PI()/4*($D228/1000)^2)&lt;'ModelParams Lw'!D$18+'ModelParams Lw'!D$19*LOG(CL$3)+'ModelParams Lw'!D$20*(PI()/4*($D228/1000)^2),'ModelParams Lw'!D$18+'ModelParams Lw'!D$19*LOG(CL$3)+'ModelParams Lw'!D$20*(PI()/4*($D228/1000)^2),'ModelParams Lw'!D$21+'ModelParams Lw'!D$22*LOG(CL$3)+'ModelParams Lw'!D$23*(PI()/4*($D228/1000)^2)))</f>
        <v>39.203910379364636</v>
      </c>
      <c r="CM228" s="24">
        <f>IF(Calcul!$E233="SW",'ModelParams Lw'!E$18+'ModelParams Lw'!E$19*LOG(CM$3)+'ModelParams Lw'!E$20*(PI()/4*($D228/1000)^2),IF('ModelParams Lw'!E$21+'ModelParams Lw'!E$22*LOG(CM$3)+'ModelParams Lw'!E$23*(PI()/4*($D228/1000)^2)&lt;'ModelParams Lw'!E$18+'ModelParams Lw'!E$19*LOG(CM$3)+'ModelParams Lw'!E$20*(PI()/4*($D228/1000)^2),'ModelParams Lw'!E$18+'ModelParams Lw'!E$19*LOG(CM$3)+'ModelParams Lw'!E$20*(PI()/4*($D228/1000)^2),'ModelParams Lw'!E$21+'ModelParams Lw'!E$22*LOG(CM$3)+'ModelParams Lw'!E$23*(PI()/4*($D228/1000)^2)))</f>
        <v>38.761096154158118</v>
      </c>
      <c r="CN228" s="24">
        <f>IF(Calcul!$E233="SW",'ModelParams Lw'!F$18+'ModelParams Lw'!F$19*LOG(CN$3)+'ModelParams Lw'!F$20*(PI()/4*($D228/1000)^2),IF('ModelParams Lw'!F$21+'ModelParams Lw'!F$22*LOG(CN$3)+'ModelParams Lw'!F$23*(PI()/4*($D228/1000)^2)&lt;'ModelParams Lw'!F$18+'ModelParams Lw'!F$19*LOG(CN$3)+'ModelParams Lw'!F$20*(PI()/4*($D228/1000)^2),'ModelParams Lw'!F$18+'ModelParams Lw'!F$19*LOG(CN$3)+'ModelParams Lw'!F$20*(PI()/4*($D228/1000)^2),'ModelParams Lw'!F$21+'ModelParams Lw'!F$22*LOG(CN$3)+'ModelParams Lw'!F$23*(PI()/4*($D228/1000)^2)))</f>
        <v>42.457901012674256</v>
      </c>
      <c r="CO228" s="24">
        <f>IF(Calcul!$E233="SW",'ModelParams Lw'!G$18+'ModelParams Lw'!G$19*LOG(CO$3)+'ModelParams Lw'!G$20*(PI()/4*($D228/1000)^2),IF('ModelParams Lw'!G$21+'ModelParams Lw'!G$22*LOG(CO$3)+'ModelParams Lw'!G$23*(PI()/4*($D228/1000)^2)&lt;'ModelParams Lw'!G$18+'ModelParams Lw'!G$19*LOG(CO$3)+'ModelParams Lw'!G$20*(PI()/4*($D228/1000)^2),'ModelParams Lw'!G$18+'ModelParams Lw'!G$19*LOG(CO$3)+'ModelParams Lw'!G$20*(PI()/4*($D228/1000)^2),'ModelParams Lw'!G$21+'ModelParams Lw'!G$22*LOG(CO$3)+'ModelParams Lw'!G$23*(PI()/4*($D228/1000)^2)))</f>
        <v>39.983812335865188</v>
      </c>
      <c r="CP228" s="24">
        <f>IF(Calcul!$E233="SW",'ModelParams Lw'!H$18+'ModelParams Lw'!H$19*LOG(CP$3)+'ModelParams Lw'!H$20*(PI()/4*($D228/1000)^2),IF('ModelParams Lw'!H$21+'ModelParams Lw'!H$22*LOG(CP$3)+'ModelParams Lw'!H$23*(PI()/4*($D228/1000)^2)&lt;'ModelParams Lw'!H$18+'ModelParams Lw'!H$19*LOG(CP$3)+'ModelParams Lw'!H$20*(PI()/4*($D228/1000)^2),'ModelParams Lw'!H$18+'ModelParams Lw'!H$19*LOG(CP$3)+'ModelParams Lw'!H$20*(PI()/4*($D228/1000)^2),'ModelParams Lw'!H$21+'ModelParams Lw'!H$22*LOG(CP$3)+'ModelParams Lw'!H$23*(PI()/4*($D228/1000)^2)))</f>
        <v>40.306137042572608</v>
      </c>
      <c r="CQ228" s="24">
        <f>IF(Calcul!$E233="SW",'ModelParams Lw'!I$18+'ModelParams Lw'!I$19*LOG(CQ$3)+'ModelParams Lw'!I$20*(PI()/4*($D228/1000)^2),IF('ModelParams Lw'!I$21+'ModelParams Lw'!I$22*LOG(CQ$3)+'ModelParams Lw'!I$23*(PI()/4*($D228/1000)^2)&lt;'ModelParams Lw'!I$18+'ModelParams Lw'!I$19*LOG(CQ$3)+'ModelParams Lw'!I$20*(PI()/4*($D228/1000)^2),'ModelParams Lw'!I$18+'ModelParams Lw'!I$19*LOG(CQ$3)+'ModelParams Lw'!I$20*(PI()/4*($D228/1000)^2),'ModelParams Lw'!I$21+'ModelParams Lw'!I$22*LOG(CQ$3)+'ModelParams Lw'!I$23*(PI()/4*($D228/1000)^2)))</f>
        <v>35.604370798776131</v>
      </c>
      <c r="CR228" s="24">
        <f>IF(Calcul!$E233="SW",'ModelParams Lw'!J$18+'ModelParams Lw'!J$19*LOG(CR$3)+'ModelParams Lw'!J$20*(PI()/4*($D228/1000)^2),IF('ModelParams Lw'!J$21+'ModelParams Lw'!J$22*LOG(CR$3)+'ModelParams Lw'!J$23*(PI()/4*($D228/1000)^2)&lt;'ModelParams Lw'!J$18+'ModelParams Lw'!J$19*LOG(CR$3)+'ModelParams Lw'!J$20*(PI()/4*($D228/1000)^2),'ModelParams Lw'!J$18+'ModelParams Lw'!J$19*LOG(CR$3)+'ModelParams Lw'!J$20*(PI()/4*($D228/1000)^2),'ModelParams Lw'!J$21+'ModelParams Lw'!J$22*LOG(CR$3)+'ModelParams Lw'!J$23*(PI()/4*($D228/1000)^2)))</f>
        <v>26.405199060578074</v>
      </c>
      <c r="CS228" s="24" t="e">
        <f t="shared" si="86"/>
        <v>#DIV/0!</v>
      </c>
      <c r="CT228" s="24" t="e">
        <f t="shared" si="87"/>
        <v>#DIV/0!</v>
      </c>
      <c r="CU228" s="24" t="e">
        <f t="shared" si="88"/>
        <v>#DIV/0!</v>
      </c>
      <c r="CV228" s="24" t="e">
        <f t="shared" si="89"/>
        <v>#DIV/0!</v>
      </c>
      <c r="CW228" s="24" t="e">
        <f t="shared" si="90"/>
        <v>#DIV/0!</v>
      </c>
      <c r="CX228" s="24" t="e">
        <f t="shared" si="91"/>
        <v>#DIV/0!</v>
      </c>
      <c r="CY228" s="24" t="e">
        <f t="shared" si="92"/>
        <v>#DIV/0!</v>
      </c>
      <c r="CZ228" s="24" t="e">
        <f t="shared" si="93"/>
        <v>#DIV/0!</v>
      </c>
      <c r="DA228" s="24" t="e">
        <f>10*LOG10(IF(CS228="",0,POWER(10,((CS228+'ModelParams Lw'!$O$4)/10))) +IF(CT228="",0,POWER(10,((CT228+'ModelParams Lw'!$P$4)/10))) +IF(CU228="",0,POWER(10,((CU228+'ModelParams Lw'!$Q$4)/10))) +IF(CV228="",0,POWER(10,((CV228+'ModelParams Lw'!$R$4)/10))) +IF(CW228="",0,POWER(10,((CW228+'ModelParams Lw'!$S$4)/10))) +IF(CX228="",0,POWER(10,((CX228+'ModelParams Lw'!$T$4)/10))) +IF(CY228="",0,POWER(10,((CY228+'ModelParams Lw'!$U$4)/10)))+IF(CZ228="",0,POWER(10,((CZ228+'ModelParams Lw'!$V$4)/10))))</f>
        <v>#DIV/0!</v>
      </c>
      <c r="DB228" s="24" t="e">
        <f t="shared" si="110"/>
        <v>#DIV/0!</v>
      </c>
      <c r="DC228" s="24" t="e">
        <f>(CS228-'ModelParams Lw'!$O$10)/'ModelParams Lw'!$O$11</f>
        <v>#DIV/0!</v>
      </c>
      <c r="DD228" s="24" t="e">
        <f>(CT228-'ModelParams Lw'!$P$10)/'ModelParams Lw'!$P$11</f>
        <v>#DIV/0!</v>
      </c>
      <c r="DE228" s="24" t="e">
        <f>(CU228-'ModelParams Lw'!$Q$10)/'ModelParams Lw'!$Q$11</f>
        <v>#DIV/0!</v>
      </c>
      <c r="DF228" s="24" t="e">
        <f>(CV228-'ModelParams Lw'!$R$10)/'ModelParams Lw'!$R$11</f>
        <v>#DIV/0!</v>
      </c>
      <c r="DG228" s="24" t="e">
        <f>(CW228-'ModelParams Lw'!$S$10)/'ModelParams Lw'!$S$11</f>
        <v>#DIV/0!</v>
      </c>
      <c r="DH228" s="24" t="e">
        <f>(CX228-'ModelParams Lw'!$T$10)/'ModelParams Lw'!$T$11</f>
        <v>#DIV/0!</v>
      </c>
      <c r="DI228" s="24" t="e">
        <f>(CY228-'ModelParams Lw'!$U$10)/'ModelParams Lw'!$U$11</f>
        <v>#DIV/0!</v>
      </c>
      <c r="DJ228" s="24" t="e">
        <f>(CZ228-'ModelParams Lw'!$V$10)/'ModelParams Lw'!$V$11</f>
        <v>#DIV/0!</v>
      </c>
    </row>
    <row r="229" spans="1:114">
      <c r="A229" s="12">
        <f>Calcul!B231</f>
        <v>0</v>
      </c>
      <c r="B229" s="12">
        <f t="shared" si="94"/>
        <v>0</v>
      </c>
      <c r="C229" s="12">
        <f>Calcul!C231</f>
        <v>0</v>
      </c>
      <c r="D229" s="12">
        <f>Calcul!D234</f>
        <v>0</v>
      </c>
      <c r="E229" s="12">
        <f t="shared" si="95"/>
        <v>400</v>
      </c>
      <c r="F229" s="12">
        <f t="shared" si="96"/>
        <v>900</v>
      </c>
      <c r="G229" s="12" t="e">
        <f t="shared" si="97"/>
        <v>#DIV/0!</v>
      </c>
      <c r="H229" s="24" t="e">
        <f t="shared" si="98"/>
        <v>#DIV/0!</v>
      </c>
      <c r="I229" s="24">
        <f>'ModelParams Lw'!$B$6*EXP('ModelParams Lw'!$C$6*D229)</f>
        <v>-0.98585217513044054</v>
      </c>
      <c r="J229" s="24">
        <f>'ModelParams Lw'!$B$7*D229^2+'ModelParams Lw'!$C$7*D229+'ModelParams Lw'!$D$7</f>
        <v>-7.1</v>
      </c>
      <c r="K229" s="24">
        <f>'ModelParams Lw'!$B$8*D229^2+'ModelParams Lw'!$C$8*D229+'ModelParams Lw'!$D$8</f>
        <v>46.485999999999997</v>
      </c>
      <c r="L229" s="21" t="e">
        <f t="shared" si="111"/>
        <v>#DIV/0!</v>
      </c>
      <c r="M229" s="21" t="e">
        <f t="shared" si="112"/>
        <v>#DIV/0!</v>
      </c>
      <c r="N229" s="21" t="e">
        <f t="shared" si="112"/>
        <v>#DIV/0!</v>
      </c>
      <c r="O229" s="21" t="e">
        <f t="shared" si="112"/>
        <v>#DIV/0!</v>
      </c>
      <c r="P229" s="21" t="e">
        <f t="shared" si="112"/>
        <v>#DIV/0!</v>
      </c>
      <c r="Q229" s="21" t="e">
        <f t="shared" si="112"/>
        <v>#DIV/0!</v>
      </c>
      <c r="R229" s="21" t="e">
        <f t="shared" si="112"/>
        <v>#DIV/0!</v>
      </c>
      <c r="S229" s="21" t="e">
        <f t="shared" si="112"/>
        <v>#DIV/0!</v>
      </c>
      <c r="T229" s="24" t="e">
        <f>'ModelParams Lw'!$B$3+'ModelParams Lw'!$B$4*LOG10($B229/3600/(PI()/4*($D229/1000)^2))+'ModelParams Lw'!$B$5*LOG10(2*$H229/(1.2*($B229/3600/(PI()/4*($D229/1000)^2))^2))+10*LOG10($D229/1000)+L229</f>
        <v>#DIV/0!</v>
      </c>
      <c r="U229" s="24" t="e">
        <f>'ModelParams Lw'!$B$3+'ModelParams Lw'!$B$4*LOG10($B229/3600/(PI()/4*($D229/1000)^2))+'ModelParams Lw'!$B$5*LOG10(2*$H229/(1.2*($B229/3600/(PI()/4*($D229/1000)^2))^2))+10*LOG10($D229/1000)+M229</f>
        <v>#DIV/0!</v>
      </c>
      <c r="V229" s="24" t="e">
        <f>'ModelParams Lw'!$B$3+'ModelParams Lw'!$B$4*LOG10($B229/3600/(PI()/4*($D229/1000)^2))+'ModelParams Lw'!$B$5*LOG10(2*$H229/(1.2*($B229/3600/(PI()/4*($D229/1000)^2))^2))+10*LOG10($D229/1000)+N229</f>
        <v>#DIV/0!</v>
      </c>
      <c r="W229" s="24" t="e">
        <f>'ModelParams Lw'!$B$3+'ModelParams Lw'!$B$4*LOG10($B229/3600/(PI()/4*($D229/1000)^2))+'ModelParams Lw'!$B$5*LOG10(2*$H229/(1.2*($B229/3600/(PI()/4*($D229/1000)^2))^2))+10*LOG10($D229/1000)+O229</f>
        <v>#DIV/0!</v>
      </c>
      <c r="X229" s="24" t="e">
        <f>'ModelParams Lw'!$B$3+'ModelParams Lw'!$B$4*LOG10($B229/3600/(PI()/4*($D229/1000)^2))+'ModelParams Lw'!$B$5*LOG10(2*$H229/(1.2*($B229/3600/(PI()/4*($D229/1000)^2))^2))+10*LOG10($D229/1000)+P229</f>
        <v>#DIV/0!</v>
      </c>
      <c r="Y229" s="24" t="e">
        <f>'ModelParams Lw'!$B$3+'ModelParams Lw'!$B$4*LOG10($B229/3600/(PI()/4*($D229/1000)^2))+'ModelParams Lw'!$B$5*LOG10(2*$H229/(1.2*($B229/3600/(PI()/4*($D229/1000)^2))^2))+10*LOG10($D229/1000)+Q229</f>
        <v>#DIV/0!</v>
      </c>
      <c r="Z229" s="24" t="e">
        <f>'ModelParams Lw'!$B$3+'ModelParams Lw'!$B$4*LOG10($B229/3600/(PI()/4*($D229/1000)^2))+'ModelParams Lw'!$B$5*LOG10(2*$H229/(1.2*($B229/3600/(PI()/4*($D229/1000)^2))^2))+10*LOG10($D229/1000)+R229</f>
        <v>#DIV/0!</v>
      </c>
      <c r="AA229" s="24" t="e">
        <f>'ModelParams Lw'!$B$3+'ModelParams Lw'!$B$4*LOG10($B229/3600/(PI()/4*($D229/1000)^2))+'ModelParams Lw'!$B$5*LOG10(2*$H229/(1.2*($B229/3600/(PI()/4*($D229/1000)^2))^2))+10*LOG10($D229/1000)+S229</f>
        <v>#DIV/0!</v>
      </c>
      <c r="AB229" s="24" t="e">
        <f>10*LOG10(IF(T229="",0,POWER(10,((T229+'ModelParams Lw'!$O$4)/10))) +IF(U229="",0,POWER(10,((U229+'ModelParams Lw'!$P$4)/10))) +IF(V229="",0,POWER(10,((V229+'ModelParams Lw'!$Q$4)/10))) +IF(W229="",0,POWER(10,((W229+'ModelParams Lw'!$R$4)/10))) +IF(X229="",0,POWER(10,((X229+'ModelParams Lw'!$S$4)/10))) +IF(Y229="",0,POWER(10,((Y229+'ModelParams Lw'!$T$4)/10))) +IF(Z229="",0,POWER(10,((Z229+'ModelParams Lw'!$U$4)/10)))+IF(AA229="",0,POWER(10,((AA229+'ModelParams Lw'!$V$4)/10))))</f>
        <v>#DIV/0!</v>
      </c>
      <c r="AC229" s="24" t="e">
        <f t="shared" si="99"/>
        <v>#DIV/0!</v>
      </c>
      <c r="AD229" s="24" t="e">
        <f>(T229-'ModelParams Lw'!O$10)/'ModelParams Lw'!O$11</f>
        <v>#DIV/0!</v>
      </c>
      <c r="AE229" s="24" t="e">
        <f>(U229-'ModelParams Lw'!P$10)/'ModelParams Lw'!P$11</f>
        <v>#DIV/0!</v>
      </c>
      <c r="AF229" s="24" t="e">
        <f>(V229-'ModelParams Lw'!Q$10)/'ModelParams Lw'!Q$11</f>
        <v>#DIV/0!</v>
      </c>
      <c r="AG229" s="24" t="e">
        <f>(W229-'ModelParams Lw'!R$10)/'ModelParams Lw'!R$11</f>
        <v>#DIV/0!</v>
      </c>
      <c r="AH229" s="24" t="e">
        <f>(X229-'ModelParams Lw'!S$10)/'ModelParams Lw'!S$11</f>
        <v>#DIV/0!</v>
      </c>
      <c r="AI229" s="24" t="e">
        <f>(Y229-'ModelParams Lw'!T$10)/'ModelParams Lw'!T$11</f>
        <v>#DIV/0!</v>
      </c>
      <c r="AJ229" s="24" t="e">
        <f>(Z229-'ModelParams Lw'!U$10)/'ModelParams Lw'!U$11</f>
        <v>#DIV/0!</v>
      </c>
      <c r="AK229" s="24" t="e">
        <f>(AA229-'ModelParams Lw'!V$10)/'ModelParams Lw'!V$11</f>
        <v>#DIV/0!</v>
      </c>
      <c r="AL229" s="24" t="e">
        <f t="shared" si="100"/>
        <v>#DIV/0!</v>
      </c>
      <c r="AM229" s="24" t="e">
        <f>LOOKUP($G229,SilencerParams!$E$3:$E$98,SilencerParams!K$3:K$98)</f>
        <v>#DIV/0!</v>
      </c>
      <c r="AN229" s="24" t="e">
        <f>LOOKUP($G229,SilencerParams!$E$3:$E$98,SilencerParams!L$3:L$98)</f>
        <v>#DIV/0!</v>
      </c>
      <c r="AO229" s="24" t="e">
        <f>LOOKUP($G229,SilencerParams!$E$3:$E$98,SilencerParams!M$3:M$98)</f>
        <v>#DIV/0!</v>
      </c>
      <c r="AP229" s="24" t="e">
        <f>LOOKUP($G229,SilencerParams!$E$3:$E$98,SilencerParams!N$3:N$98)</f>
        <v>#DIV/0!</v>
      </c>
      <c r="AQ229" s="24" t="e">
        <f>LOOKUP($G229,SilencerParams!$E$3:$E$98,SilencerParams!O$3:O$98)</f>
        <v>#DIV/0!</v>
      </c>
      <c r="AR229" s="24" t="e">
        <f>LOOKUP($G229,SilencerParams!$E$3:$E$98,SilencerParams!P$3:P$98)</f>
        <v>#DIV/0!</v>
      </c>
      <c r="AS229" s="24" t="e">
        <f>LOOKUP($G229,SilencerParams!$E$3:$E$98,SilencerParams!Q$3:Q$98)</f>
        <v>#DIV/0!</v>
      </c>
      <c r="AT229" s="24" t="e">
        <f>LOOKUP($G229,SilencerParams!$E$3:$E$98,SilencerParams!R$3:R$98)</f>
        <v>#DIV/0!</v>
      </c>
      <c r="AU229" s="151" t="e">
        <f>LOOKUP($G229,SilencerParams!$E$3:$E$98,SilencerParams!S$3:S$98)</f>
        <v>#DIV/0!</v>
      </c>
      <c r="AV229" s="151" t="e">
        <f>LOOKUP($G229,SilencerParams!$E$3:$E$98,SilencerParams!T$3:T$98)</f>
        <v>#DIV/0!</v>
      </c>
      <c r="AW229" s="151" t="e">
        <f>LOOKUP($G229,SilencerParams!$E$3:$E$98,SilencerParams!U$3:U$98)</f>
        <v>#DIV/0!</v>
      </c>
      <c r="AX229" s="151" t="e">
        <f>LOOKUP($G229,SilencerParams!$E$3:$E$98,SilencerParams!V$3:V$98)</f>
        <v>#DIV/0!</v>
      </c>
      <c r="AY229" s="151" t="e">
        <f>LOOKUP($G229,SilencerParams!$E$3:$E$98,SilencerParams!W$3:W$98)</f>
        <v>#DIV/0!</v>
      </c>
      <c r="AZ229" s="151" t="e">
        <f>LOOKUP($G229,SilencerParams!$E$3:$E$98,SilencerParams!X$3:X$98)</f>
        <v>#DIV/0!</v>
      </c>
      <c r="BA229" s="151" t="e">
        <f>LOOKUP($G229,SilencerParams!$E$3:$E$98,SilencerParams!Y$3:Y$98)</f>
        <v>#DIV/0!</v>
      </c>
      <c r="BB229" s="151" t="e">
        <f>LOOKUP($G229,SilencerParams!$E$3:$E$98,SilencerParams!Z$3:Z$98)</f>
        <v>#DIV/0!</v>
      </c>
      <c r="BC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S$3:S$98)</f>
        <v>#DIV/0!</v>
      </c>
      <c r="BD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T$3:T$98)</f>
        <v>#DIV/0!</v>
      </c>
      <c r="BE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U$3:U$98)</f>
        <v>#DIV/0!</v>
      </c>
      <c r="BF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V$3:V$98)</f>
        <v>#DIV/0!</v>
      </c>
      <c r="BG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W$3:W$98)</f>
        <v>#DIV/0!</v>
      </c>
      <c r="BH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X$3:X$98)</f>
        <v>#DIV/0!</v>
      </c>
      <c r="BI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Y$3:Y$98)</f>
        <v>#DIV/0!</v>
      </c>
      <c r="BJ229" s="151" t="e">
        <f>LOOKUP(IF(MROUND($AL229,2)&lt;=$AL229,CONCATENATE($D229,IF($F229&gt;=1000,$F229,CONCATENATE(0,$F229)),CONCATENATE(0,MROUND($AL229,2)+2)),CONCATENATE($D229,IF($F229&gt;=1000,$F229,CONCATENATE(0,$F229)),CONCATENATE(0,MROUND($AL229,2)-2))),SilencerParams!$E$3:$E$98,SilencerParams!Z$3:Z$98)</f>
        <v>#DIV/0!</v>
      </c>
      <c r="BK229" s="151" t="e">
        <f>IF($AL229&lt;2,LOOKUP(CONCATENATE($D229,IF($E229&gt;=1000,$E229,CONCATENATE(0,$E229)),"02"),SilencerParams!$E$3:$E$98,SilencerParams!S$3:S$98)/(LOG10(2)-LOG10(0.0001))*(LOG10($AL229)-LOG10(0.0001)),(BC229-AU229)/(LOG10(IF(MROUND($AL229,2)&lt;=$AL229,MROUND($AL229,2)+2,MROUND($AL229,2)-2))-LOG10(MROUND($AL229,2)))*(LOG10($AL229)-LOG10(MROUND($AL229,2)))+AU229)</f>
        <v>#DIV/0!</v>
      </c>
      <c r="BL229" s="151" t="e">
        <f>IF($AL229&lt;2,LOOKUP(CONCATENATE($D229,IF($E229&gt;=1000,$E229,CONCATENATE(0,$E229)),"02"),SilencerParams!$E$3:$E$98,SilencerParams!T$3:T$98)/(LOG10(2)-LOG10(0.0001))*(LOG10($AL229)-LOG10(0.0001)),(BD229-AV229)/(LOG10(IF(MROUND($AL229,2)&lt;=$AL229,MROUND($AL229,2)+2,MROUND($AL229,2)-2))-LOG10(MROUND($AL229,2)))*(LOG10($AL229)-LOG10(MROUND($AL229,2)))+AV229)</f>
        <v>#DIV/0!</v>
      </c>
      <c r="BM229" s="151" t="e">
        <f>IF($AL229&lt;2,LOOKUP(CONCATENATE($D229,IF($E229&gt;=1000,$E229,CONCATENATE(0,$E229)),"02"),SilencerParams!$E$3:$E$98,SilencerParams!U$3:U$98)/(LOG10(2)-LOG10(0.0001))*(LOG10($AL229)-LOG10(0.0001)),(BE229-AW229)/(LOG10(IF(MROUND($AL229,2)&lt;=$AL229,MROUND($AL229,2)+2,MROUND($AL229,2)-2))-LOG10(MROUND($AL229,2)))*(LOG10($AL229)-LOG10(MROUND($AL229,2)))+AW229)</f>
        <v>#DIV/0!</v>
      </c>
      <c r="BN229" s="151" t="e">
        <f>IF($AL229&lt;2,LOOKUP(CONCATENATE($D229,IF($E229&gt;=1000,$E229,CONCATENATE(0,$E229)),"02"),SilencerParams!$E$3:$E$98,SilencerParams!V$3:V$98)/(LOG10(2)-LOG10(0.0001))*(LOG10($AL229)-LOG10(0.0001)),(BF229-AX229)/(LOG10(IF(MROUND($AL229,2)&lt;=$AL229,MROUND($AL229,2)+2,MROUND($AL229,2)-2))-LOG10(MROUND($AL229,2)))*(LOG10($AL229)-LOG10(MROUND($AL229,2)))+AX229)</f>
        <v>#DIV/0!</v>
      </c>
      <c r="BO229" s="151" t="e">
        <f>IF($AL229&lt;2,LOOKUP(CONCATENATE($D229,IF($E229&gt;=1000,$E229,CONCATENATE(0,$E229)),"02"),SilencerParams!$E$3:$E$98,SilencerParams!W$3:W$98)/(LOG10(2)-LOG10(0.0001))*(LOG10($AL229)-LOG10(0.0001)),(BG229-AY229)/(LOG10(IF(MROUND($AL229,2)&lt;=$AL229,MROUND($AL229,2)+2,MROUND($AL229,2)-2))-LOG10(MROUND($AL229,2)))*(LOG10($AL229)-LOG10(MROUND($AL229,2)))+AY229)</f>
        <v>#DIV/0!</v>
      </c>
      <c r="BP229" s="151" t="e">
        <f>IF($AL229&lt;2,LOOKUP(CONCATENATE($D229,IF($E229&gt;=1000,$E229,CONCATENATE(0,$E229)),"02"),SilencerParams!$E$3:$E$98,SilencerParams!X$3:X$98)/(LOG10(2)-LOG10(0.0001))*(LOG10($AL229)-LOG10(0.0001)),(BH229-AZ229)/(LOG10(IF(MROUND($AL229,2)&lt;=$AL229,MROUND($AL229,2)+2,MROUND($AL229,2)-2))-LOG10(MROUND($AL229,2)))*(LOG10($AL229)-LOG10(MROUND($AL229,2)))+AZ229)</f>
        <v>#DIV/0!</v>
      </c>
      <c r="BQ229" s="151" t="e">
        <f>IF($AL229&lt;2,LOOKUP(CONCATENATE($D229,IF($E229&gt;=1000,$E229,CONCATENATE(0,$E229)),"02"),SilencerParams!$E$3:$E$98,SilencerParams!Y$3:Y$98)/(LOG10(2)-LOG10(0.0001))*(LOG10($AL229)-LOG10(0.0001)),(BI229-BA229)/(LOG10(IF(MROUND($AL229,2)&lt;=$AL229,MROUND($AL229,2)+2,MROUND($AL229,2)-2))-LOG10(MROUND($AL229,2)))*(LOG10($AL229)-LOG10(MROUND($AL229,2)))+BA229)</f>
        <v>#DIV/0!</v>
      </c>
      <c r="BR229" s="151" t="e">
        <f>IF($AL229&lt;2,LOOKUP(CONCATENATE($D229,IF($E229&gt;=1000,$E229,CONCATENATE(0,$E229)),"02"),SilencerParams!$E$3:$E$98,SilencerParams!Z$3:Z$98)/(LOG10(2)-LOG10(0.0001))*(LOG10($AL229)-LOG10(0.0001)),(BJ229-BB229)/(LOG10(IF(MROUND($AL229,2)&lt;=$AL229,MROUND($AL229,2)+2,MROUND($AL229,2)-2))-LOG10(MROUND($AL229,2)))*(LOG10($AL229)-LOG10(MROUND($AL229,2)))+BB229)</f>
        <v>#DIV/0!</v>
      </c>
      <c r="BS229" s="24" t="e">
        <f t="shared" si="101"/>
        <v>#DIV/0!</v>
      </c>
      <c r="BT229" s="24" t="e">
        <f t="shared" si="102"/>
        <v>#DIV/0!</v>
      </c>
      <c r="BU229" s="24" t="e">
        <f t="shared" si="103"/>
        <v>#DIV/0!</v>
      </c>
      <c r="BV229" s="24" t="e">
        <f t="shared" si="104"/>
        <v>#DIV/0!</v>
      </c>
      <c r="BW229" s="24" t="e">
        <f t="shared" si="105"/>
        <v>#DIV/0!</v>
      </c>
      <c r="BX229" s="24" t="e">
        <f t="shared" si="106"/>
        <v>#DIV/0!</v>
      </c>
      <c r="BY229" s="24" t="e">
        <f t="shared" si="107"/>
        <v>#DIV/0!</v>
      </c>
      <c r="BZ229" s="24" t="e">
        <f t="shared" si="108"/>
        <v>#DIV/0!</v>
      </c>
      <c r="CA229" s="24" t="e">
        <f>10*LOG10(IF(BS229="",0,POWER(10,((BS229+'ModelParams Lw'!$O$4)/10))) +IF(BT229="",0,POWER(10,((BT229+'ModelParams Lw'!$P$4)/10))) +IF(BU229="",0,POWER(10,((BU229+'ModelParams Lw'!$Q$4)/10))) +IF(BV229="",0,POWER(10,((BV229+'ModelParams Lw'!$R$4)/10))) +IF(BW229="",0,POWER(10,((BW229+'ModelParams Lw'!$S$4)/10))) +IF(BX229="",0,POWER(10,((BX229+'ModelParams Lw'!$T$4)/10))) +IF(BY229="",0,POWER(10,((BY229+'ModelParams Lw'!$U$4)/10)))+IF(BZ229="",0,POWER(10,((BZ229+'ModelParams Lw'!$V$4)/10))))</f>
        <v>#DIV/0!</v>
      </c>
      <c r="CB229" s="24" t="e">
        <f t="shared" si="109"/>
        <v>#DIV/0!</v>
      </c>
      <c r="CC229" s="24" t="e">
        <f>(BS229-'ModelParams Lw'!O$10)/'ModelParams Lw'!O$11</f>
        <v>#DIV/0!</v>
      </c>
      <c r="CD229" s="24" t="e">
        <f>(BT229-'ModelParams Lw'!P$10)/'ModelParams Lw'!P$11</f>
        <v>#DIV/0!</v>
      </c>
      <c r="CE229" s="24" t="e">
        <f>(BU229-'ModelParams Lw'!Q$10)/'ModelParams Lw'!Q$11</f>
        <v>#DIV/0!</v>
      </c>
      <c r="CF229" s="24" t="e">
        <f>(BV229-'ModelParams Lw'!R$10)/'ModelParams Lw'!R$11</f>
        <v>#DIV/0!</v>
      </c>
      <c r="CG229" s="24" t="e">
        <f>(BW229-'ModelParams Lw'!S$10)/'ModelParams Lw'!S$11</f>
        <v>#DIV/0!</v>
      </c>
      <c r="CH229" s="24" t="e">
        <f>(BX229-'ModelParams Lw'!T$10)/'ModelParams Lw'!T$11</f>
        <v>#DIV/0!</v>
      </c>
      <c r="CI229" s="24" t="e">
        <f>(BY229-'ModelParams Lw'!U$10)/'ModelParams Lw'!U$11</f>
        <v>#DIV/0!</v>
      </c>
      <c r="CJ229" s="24" t="e">
        <f>(BZ229-'ModelParams Lw'!V$10)/'ModelParams Lw'!V$11</f>
        <v>#DIV/0!</v>
      </c>
      <c r="CK229" s="24">
        <f>IF(Calcul!$E234="SW",'ModelParams Lw'!C$18+'ModelParams Lw'!C$19*LOG(CK$3)+'ModelParams Lw'!C$20*(PI()/4*($D229/1000)^2),IF('ModelParams Lw'!C$21+'ModelParams Lw'!C$22*LOG(CK$3)+'ModelParams Lw'!C$23*(PI()/4*($D229/1000)^2)&lt;'ModelParams Lw'!C$18+'ModelParams Lw'!C$19*LOG(CK$3)+'ModelParams Lw'!C$20*(PI()/4*($D229/1000)^2),'ModelParams Lw'!C$18+'ModelParams Lw'!C$19*LOG(CK$3)+'ModelParams Lw'!C$20*(PI()/4*($D229/1000)^2),'ModelParams Lw'!C$21+'ModelParams Lw'!C$22*LOG(CK$3)+'ModelParams Lw'!C$23*(PI()/4*($D229/1000)^2)))</f>
        <v>31.246735224896717</v>
      </c>
      <c r="CL229" s="24">
        <f>IF(Calcul!$E234="SW",'ModelParams Lw'!D$18+'ModelParams Lw'!D$19*LOG(CL$3)+'ModelParams Lw'!D$20*(PI()/4*($D229/1000)^2),IF('ModelParams Lw'!D$21+'ModelParams Lw'!D$22*LOG(CL$3)+'ModelParams Lw'!D$23*(PI()/4*($D229/1000)^2)&lt;'ModelParams Lw'!D$18+'ModelParams Lw'!D$19*LOG(CL$3)+'ModelParams Lw'!D$20*(PI()/4*($D229/1000)^2),'ModelParams Lw'!D$18+'ModelParams Lw'!D$19*LOG(CL$3)+'ModelParams Lw'!D$20*(PI()/4*($D229/1000)^2),'ModelParams Lw'!D$21+'ModelParams Lw'!D$22*LOG(CL$3)+'ModelParams Lw'!D$23*(PI()/4*($D229/1000)^2)))</f>
        <v>39.203910379364636</v>
      </c>
      <c r="CM229" s="24">
        <f>IF(Calcul!$E234="SW",'ModelParams Lw'!E$18+'ModelParams Lw'!E$19*LOG(CM$3)+'ModelParams Lw'!E$20*(PI()/4*($D229/1000)^2),IF('ModelParams Lw'!E$21+'ModelParams Lw'!E$22*LOG(CM$3)+'ModelParams Lw'!E$23*(PI()/4*($D229/1000)^2)&lt;'ModelParams Lw'!E$18+'ModelParams Lw'!E$19*LOG(CM$3)+'ModelParams Lw'!E$20*(PI()/4*($D229/1000)^2),'ModelParams Lw'!E$18+'ModelParams Lw'!E$19*LOG(CM$3)+'ModelParams Lw'!E$20*(PI()/4*($D229/1000)^2),'ModelParams Lw'!E$21+'ModelParams Lw'!E$22*LOG(CM$3)+'ModelParams Lw'!E$23*(PI()/4*($D229/1000)^2)))</f>
        <v>38.761096154158118</v>
      </c>
      <c r="CN229" s="24">
        <f>IF(Calcul!$E234="SW",'ModelParams Lw'!F$18+'ModelParams Lw'!F$19*LOG(CN$3)+'ModelParams Lw'!F$20*(PI()/4*($D229/1000)^2),IF('ModelParams Lw'!F$21+'ModelParams Lw'!F$22*LOG(CN$3)+'ModelParams Lw'!F$23*(PI()/4*($D229/1000)^2)&lt;'ModelParams Lw'!F$18+'ModelParams Lw'!F$19*LOG(CN$3)+'ModelParams Lw'!F$20*(PI()/4*($D229/1000)^2),'ModelParams Lw'!F$18+'ModelParams Lw'!F$19*LOG(CN$3)+'ModelParams Lw'!F$20*(PI()/4*($D229/1000)^2),'ModelParams Lw'!F$21+'ModelParams Lw'!F$22*LOG(CN$3)+'ModelParams Lw'!F$23*(PI()/4*($D229/1000)^2)))</f>
        <v>42.457901012674256</v>
      </c>
      <c r="CO229" s="24">
        <f>IF(Calcul!$E234="SW",'ModelParams Lw'!G$18+'ModelParams Lw'!G$19*LOG(CO$3)+'ModelParams Lw'!G$20*(PI()/4*($D229/1000)^2),IF('ModelParams Lw'!G$21+'ModelParams Lw'!G$22*LOG(CO$3)+'ModelParams Lw'!G$23*(PI()/4*($D229/1000)^2)&lt;'ModelParams Lw'!G$18+'ModelParams Lw'!G$19*LOG(CO$3)+'ModelParams Lw'!G$20*(PI()/4*($D229/1000)^2),'ModelParams Lw'!G$18+'ModelParams Lw'!G$19*LOG(CO$3)+'ModelParams Lw'!G$20*(PI()/4*($D229/1000)^2),'ModelParams Lw'!G$21+'ModelParams Lw'!G$22*LOG(CO$3)+'ModelParams Lw'!G$23*(PI()/4*($D229/1000)^2)))</f>
        <v>39.983812335865188</v>
      </c>
      <c r="CP229" s="24">
        <f>IF(Calcul!$E234="SW",'ModelParams Lw'!H$18+'ModelParams Lw'!H$19*LOG(CP$3)+'ModelParams Lw'!H$20*(PI()/4*($D229/1000)^2),IF('ModelParams Lw'!H$21+'ModelParams Lw'!H$22*LOG(CP$3)+'ModelParams Lw'!H$23*(PI()/4*($D229/1000)^2)&lt;'ModelParams Lw'!H$18+'ModelParams Lw'!H$19*LOG(CP$3)+'ModelParams Lw'!H$20*(PI()/4*($D229/1000)^2),'ModelParams Lw'!H$18+'ModelParams Lw'!H$19*LOG(CP$3)+'ModelParams Lw'!H$20*(PI()/4*($D229/1000)^2),'ModelParams Lw'!H$21+'ModelParams Lw'!H$22*LOG(CP$3)+'ModelParams Lw'!H$23*(PI()/4*($D229/1000)^2)))</f>
        <v>40.306137042572608</v>
      </c>
      <c r="CQ229" s="24">
        <f>IF(Calcul!$E234="SW",'ModelParams Lw'!I$18+'ModelParams Lw'!I$19*LOG(CQ$3)+'ModelParams Lw'!I$20*(PI()/4*($D229/1000)^2),IF('ModelParams Lw'!I$21+'ModelParams Lw'!I$22*LOG(CQ$3)+'ModelParams Lw'!I$23*(PI()/4*($D229/1000)^2)&lt;'ModelParams Lw'!I$18+'ModelParams Lw'!I$19*LOG(CQ$3)+'ModelParams Lw'!I$20*(PI()/4*($D229/1000)^2),'ModelParams Lw'!I$18+'ModelParams Lw'!I$19*LOG(CQ$3)+'ModelParams Lw'!I$20*(PI()/4*($D229/1000)^2),'ModelParams Lw'!I$21+'ModelParams Lw'!I$22*LOG(CQ$3)+'ModelParams Lw'!I$23*(PI()/4*($D229/1000)^2)))</f>
        <v>35.604370798776131</v>
      </c>
      <c r="CR229" s="24">
        <f>IF(Calcul!$E234="SW",'ModelParams Lw'!J$18+'ModelParams Lw'!J$19*LOG(CR$3)+'ModelParams Lw'!J$20*(PI()/4*($D229/1000)^2),IF('ModelParams Lw'!J$21+'ModelParams Lw'!J$22*LOG(CR$3)+'ModelParams Lw'!J$23*(PI()/4*($D229/1000)^2)&lt;'ModelParams Lw'!J$18+'ModelParams Lw'!J$19*LOG(CR$3)+'ModelParams Lw'!J$20*(PI()/4*($D229/1000)^2),'ModelParams Lw'!J$18+'ModelParams Lw'!J$19*LOG(CR$3)+'ModelParams Lw'!J$20*(PI()/4*($D229/1000)^2),'ModelParams Lw'!J$21+'ModelParams Lw'!J$22*LOG(CR$3)+'ModelParams Lw'!J$23*(PI()/4*($D229/1000)^2)))</f>
        <v>26.405199060578074</v>
      </c>
      <c r="CS229" s="24" t="e">
        <f t="shared" si="86"/>
        <v>#DIV/0!</v>
      </c>
      <c r="CT229" s="24" t="e">
        <f t="shared" si="87"/>
        <v>#DIV/0!</v>
      </c>
      <c r="CU229" s="24" t="e">
        <f t="shared" si="88"/>
        <v>#DIV/0!</v>
      </c>
      <c r="CV229" s="24" t="e">
        <f t="shared" si="89"/>
        <v>#DIV/0!</v>
      </c>
      <c r="CW229" s="24" t="e">
        <f t="shared" si="90"/>
        <v>#DIV/0!</v>
      </c>
      <c r="CX229" s="24" t="e">
        <f t="shared" si="91"/>
        <v>#DIV/0!</v>
      </c>
      <c r="CY229" s="24" t="e">
        <f t="shared" si="92"/>
        <v>#DIV/0!</v>
      </c>
      <c r="CZ229" s="24" t="e">
        <f t="shared" si="93"/>
        <v>#DIV/0!</v>
      </c>
      <c r="DA229" s="24" t="e">
        <f>10*LOG10(IF(CS229="",0,POWER(10,((CS229+'ModelParams Lw'!$O$4)/10))) +IF(CT229="",0,POWER(10,((CT229+'ModelParams Lw'!$P$4)/10))) +IF(CU229="",0,POWER(10,((CU229+'ModelParams Lw'!$Q$4)/10))) +IF(CV229="",0,POWER(10,((CV229+'ModelParams Lw'!$R$4)/10))) +IF(CW229="",0,POWER(10,((CW229+'ModelParams Lw'!$S$4)/10))) +IF(CX229="",0,POWER(10,((CX229+'ModelParams Lw'!$T$4)/10))) +IF(CY229="",0,POWER(10,((CY229+'ModelParams Lw'!$U$4)/10)))+IF(CZ229="",0,POWER(10,((CZ229+'ModelParams Lw'!$V$4)/10))))</f>
        <v>#DIV/0!</v>
      </c>
      <c r="DB229" s="24" t="e">
        <f t="shared" si="110"/>
        <v>#DIV/0!</v>
      </c>
      <c r="DC229" s="24" t="e">
        <f>(CS229-'ModelParams Lw'!$O$10)/'ModelParams Lw'!$O$11</f>
        <v>#DIV/0!</v>
      </c>
      <c r="DD229" s="24" t="e">
        <f>(CT229-'ModelParams Lw'!$P$10)/'ModelParams Lw'!$P$11</f>
        <v>#DIV/0!</v>
      </c>
      <c r="DE229" s="24" t="e">
        <f>(CU229-'ModelParams Lw'!$Q$10)/'ModelParams Lw'!$Q$11</f>
        <v>#DIV/0!</v>
      </c>
      <c r="DF229" s="24" t="e">
        <f>(CV229-'ModelParams Lw'!$R$10)/'ModelParams Lw'!$R$11</f>
        <v>#DIV/0!</v>
      </c>
      <c r="DG229" s="24" t="e">
        <f>(CW229-'ModelParams Lw'!$S$10)/'ModelParams Lw'!$S$11</f>
        <v>#DIV/0!</v>
      </c>
      <c r="DH229" s="24" t="e">
        <f>(CX229-'ModelParams Lw'!$T$10)/'ModelParams Lw'!$T$11</f>
        <v>#DIV/0!</v>
      </c>
      <c r="DI229" s="24" t="e">
        <f>(CY229-'ModelParams Lw'!$U$10)/'ModelParams Lw'!$U$11</f>
        <v>#DIV/0!</v>
      </c>
      <c r="DJ229" s="24" t="e">
        <f>(CZ229-'ModelParams Lw'!$V$10)/'ModelParams Lw'!$V$11</f>
        <v>#DIV/0!</v>
      </c>
    </row>
    <row r="230" spans="1:114">
      <c r="A230" s="12">
        <f>Calcul!B232</f>
        <v>0</v>
      </c>
      <c r="B230" s="12">
        <f t="shared" si="94"/>
        <v>0</v>
      </c>
      <c r="C230" s="12">
        <f>Calcul!C232</f>
        <v>0</v>
      </c>
      <c r="D230" s="12">
        <f>Calcul!D235</f>
        <v>0</v>
      </c>
      <c r="E230" s="12">
        <f t="shared" si="95"/>
        <v>400</v>
      </c>
      <c r="F230" s="12">
        <f t="shared" si="96"/>
        <v>900</v>
      </c>
      <c r="G230" s="12" t="e">
        <f t="shared" si="97"/>
        <v>#DIV/0!</v>
      </c>
      <c r="H230" s="24" t="e">
        <f t="shared" si="98"/>
        <v>#DIV/0!</v>
      </c>
      <c r="I230" s="24">
        <f>'ModelParams Lw'!$B$6*EXP('ModelParams Lw'!$C$6*D230)</f>
        <v>-0.98585217513044054</v>
      </c>
      <c r="J230" s="24">
        <f>'ModelParams Lw'!$B$7*D230^2+'ModelParams Lw'!$C$7*D230+'ModelParams Lw'!$D$7</f>
        <v>-7.1</v>
      </c>
      <c r="K230" s="24">
        <f>'ModelParams Lw'!$B$8*D230^2+'ModelParams Lw'!$C$8*D230+'ModelParams Lw'!$D$8</f>
        <v>46.485999999999997</v>
      </c>
      <c r="L230" s="21" t="e">
        <f t="shared" si="111"/>
        <v>#DIV/0!</v>
      </c>
      <c r="M230" s="21" t="e">
        <f t="shared" si="112"/>
        <v>#DIV/0!</v>
      </c>
      <c r="N230" s="21" t="e">
        <f t="shared" si="112"/>
        <v>#DIV/0!</v>
      </c>
      <c r="O230" s="21" t="e">
        <f t="shared" si="112"/>
        <v>#DIV/0!</v>
      </c>
      <c r="P230" s="21" t="e">
        <f t="shared" si="112"/>
        <v>#DIV/0!</v>
      </c>
      <c r="Q230" s="21" t="e">
        <f t="shared" si="112"/>
        <v>#DIV/0!</v>
      </c>
      <c r="R230" s="21" t="e">
        <f t="shared" si="112"/>
        <v>#DIV/0!</v>
      </c>
      <c r="S230" s="21" t="e">
        <f t="shared" si="112"/>
        <v>#DIV/0!</v>
      </c>
      <c r="T230" s="24" t="e">
        <f>'ModelParams Lw'!$B$3+'ModelParams Lw'!$B$4*LOG10($B230/3600/(PI()/4*($D230/1000)^2))+'ModelParams Lw'!$B$5*LOG10(2*$H230/(1.2*($B230/3600/(PI()/4*($D230/1000)^2))^2))+10*LOG10($D230/1000)+L230</f>
        <v>#DIV/0!</v>
      </c>
      <c r="U230" s="24" t="e">
        <f>'ModelParams Lw'!$B$3+'ModelParams Lw'!$B$4*LOG10($B230/3600/(PI()/4*($D230/1000)^2))+'ModelParams Lw'!$B$5*LOG10(2*$H230/(1.2*($B230/3600/(PI()/4*($D230/1000)^2))^2))+10*LOG10($D230/1000)+M230</f>
        <v>#DIV/0!</v>
      </c>
      <c r="V230" s="24" t="e">
        <f>'ModelParams Lw'!$B$3+'ModelParams Lw'!$B$4*LOG10($B230/3600/(PI()/4*($D230/1000)^2))+'ModelParams Lw'!$B$5*LOG10(2*$H230/(1.2*($B230/3600/(PI()/4*($D230/1000)^2))^2))+10*LOG10($D230/1000)+N230</f>
        <v>#DIV/0!</v>
      </c>
      <c r="W230" s="24" t="e">
        <f>'ModelParams Lw'!$B$3+'ModelParams Lw'!$B$4*LOG10($B230/3600/(PI()/4*($D230/1000)^2))+'ModelParams Lw'!$B$5*LOG10(2*$H230/(1.2*($B230/3600/(PI()/4*($D230/1000)^2))^2))+10*LOG10($D230/1000)+O230</f>
        <v>#DIV/0!</v>
      </c>
      <c r="X230" s="24" t="e">
        <f>'ModelParams Lw'!$B$3+'ModelParams Lw'!$B$4*LOG10($B230/3600/(PI()/4*($D230/1000)^2))+'ModelParams Lw'!$B$5*LOG10(2*$H230/(1.2*($B230/3600/(PI()/4*($D230/1000)^2))^2))+10*LOG10($D230/1000)+P230</f>
        <v>#DIV/0!</v>
      </c>
      <c r="Y230" s="24" t="e">
        <f>'ModelParams Lw'!$B$3+'ModelParams Lw'!$B$4*LOG10($B230/3600/(PI()/4*($D230/1000)^2))+'ModelParams Lw'!$B$5*LOG10(2*$H230/(1.2*($B230/3600/(PI()/4*($D230/1000)^2))^2))+10*LOG10($D230/1000)+Q230</f>
        <v>#DIV/0!</v>
      </c>
      <c r="Z230" s="24" t="e">
        <f>'ModelParams Lw'!$B$3+'ModelParams Lw'!$B$4*LOG10($B230/3600/(PI()/4*($D230/1000)^2))+'ModelParams Lw'!$B$5*LOG10(2*$H230/(1.2*($B230/3600/(PI()/4*($D230/1000)^2))^2))+10*LOG10($D230/1000)+R230</f>
        <v>#DIV/0!</v>
      </c>
      <c r="AA230" s="24" t="e">
        <f>'ModelParams Lw'!$B$3+'ModelParams Lw'!$B$4*LOG10($B230/3600/(PI()/4*($D230/1000)^2))+'ModelParams Lw'!$B$5*LOG10(2*$H230/(1.2*($B230/3600/(PI()/4*($D230/1000)^2))^2))+10*LOG10($D230/1000)+S230</f>
        <v>#DIV/0!</v>
      </c>
      <c r="AB230" s="24" t="e">
        <f>10*LOG10(IF(T230="",0,POWER(10,((T230+'ModelParams Lw'!$O$4)/10))) +IF(U230="",0,POWER(10,((U230+'ModelParams Lw'!$P$4)/10))) +IF(V230="",0,POWER(10,((V230+'ModelParams Lw'!$Q$4)/10))) +IF(W230="",0,POWER(10,((W230+'ModelParams Lw'!$R$4)/10))) +IF(X230="",0,POWER(10,((X230+'ModelParams Lw'!$S$4)/10))) +IF(Y230="",0,POWER(10,((Y230+'ModelParams Lw'!$T$4)/10))) +IF(Z230="",0,POWER(10,((Z230+'ModelParams Lw'!$U$4)/10)))+IF(AA230="",0,POWER(10,((AA230+'ModelParams Lw'!$V$4)/10))))</f>
        <v>#DIV/0!</v>
      </c>
      <c r="AC230" s="24" t="e">
        <f t="shared" si="99"/>
        <v>#DIV/0!</v>
      </c>
      <c r="AD230" s="24" t="e">
        <f>(T230-'ModelParams Lw'!O$10)/'ModelParams Lw'!O$11</f>
        <v>#DIV/0!</v>
      </c>
      <c r="AE230" s="24" t="e">
        <f>(U230-'ModelParams Lw'!P$10)/'ModelParams Lw'!P$11</f>
        <v>#DIV/0!</v>
      </c>
      <c r="AF230" s="24" t="e">
        <f>(V230-'ModelParams Lw'!Q$10)/'ModelParams Lw'!Q$11</f>
        <v>#DIV/0!</v>
      </c>
      <c r="AG230" s="24" t="e">
        <f>(W230-'ModelParams Lw'!R$10)/'ModelParams Lw'!R$11</f>
        <v>#DIV/0!</v>
      </c>
      <c r="AH230" s="24" t="e">
        <f>(X230-'ModelParams Lw'!S$10)/'ModelParams Lw'!S$11</f>
        <v>#DIV/0!</v>
      </c>
      <c r="AI230" s="24" t="e">
        <f>(Y230-'ModelParams Lw'!T$10)/'ModelParams Lw'!T$11</f>
        <v>#DIV/0!</v>
      </c>
      <c r="AJ230" s="24" t="e">
        <f>(Z230-'ModelParams Lw'!U$10)/'ModelParams Lw'!U$11</f>
        <v>#DIV/0!</v>
      </c>
      <c r="AK230" s="24" t="e">
        <f>(AA230-'ModelParams Lw'!V$10)/'ModelParams Lw'!V$11</f>
        <v>#DIV/0!</v>
      </c>
      <c r="AL230" s="24" t="e">
        <f t="shared" si="100"/>
        <v>#DIV/0!</v>
      </c>
      <c r="AM230" s="24" t="e">
        <f>LOOKUP($G230,SilencerParams!$E$3:$E$98,SilencerParams!K$3:K$98)</f>
        <v>#DIV/0!</v>
      </c>
      <c r="AN230" s="24" t="e">
        <f>LOOKUP($G230,SilencerParams!$E$3:$E$98,SilencerParams!L$3:L$98)</f>
        <v>#DIV/0!</v>
      </c>
      <c r="AO230" s="24" t="e">
        <f>LOOKUP($G230,SilencerParams!$E$3:$E$98,SilencerParams!M$3:M$98)</f>
        <v>#DIV/0!</v>
      </c>
      <c r="AP230" s="24" t="e">
        <f>LOOKUP($G230,SilencerParams!$E$3:$E$98,SilencerParams!N$3:N$98)</f>
        <v>#DIV/0!</v>
      </c>
      <c r="AQ230" s="24" t="e">
        <f>LOOKUP($G230,SilencerParams!$E$3:$E$98,SilencerParams!O$3:O$98)</f>
        <v>#DIV/0!</v>
      </c>
      <c r="AR230" s="24" t="e">
        <f>LOOKUP($G230,SilencerParams!$E$3:$E$98,SilencerParams!P$3:P$98)</f>
        <v>#DIV/0!</v>
      </c>
      <c r="AS230" s="24" t="e">
        <f>LOOKUP($G230,SilencerParams!$E$3:$E$98,SilencerParams!Q$3:Q$98)</f>
        <v>#DIV/0!</v>
      </c>
      <c r="AT230" s="24" t="e">
        <f>LOOKUP($G230,SilencerParams!$E$3:$E$98,SilencerParams!R$3:R$98)</f>
        <v>#DIV/0!</v>
      </c>
      <c r="AU230" s="151" t="e">
        <f>LOOKUP($G230,SilencerParams!$E$3:$E$98,SilencerParams!S$3:S$98)</f>
        <v>#DIV/0!</v>
      </c>
      <c r="AV230" s="151" t="e">
        <f>LOOKUP($G230,SilencerParams!$E$3:$E$98,SilencerParams!T$3:T$98)</f>
        <v>#DIV/0!</v>
      </c>
      <c r="AW230" s="151" t="e">
        <f>LOOKUP($G230,SilencerParams!$E$3:$E$98,SilencerParams!U$3:U$98)</f>
        <v>#DIV/0!</v>
      </c>
      <c r="AX230" s="151" t="e">
        <f>LOOKUP($G230,SilencerParams!$E$3:$E$98,SilencerParams!V$3:V$98)</f>
        <v>#DIV/0!</v>
      </c>
      <c r="AY230" s="151" t="e">
        <f>LOOKUP($G230,SilencerParams!$E$3:$E$98,SilencerParams!W$3:W$98)</f>
        <v>#DIV/0!</v>
      </c>
      <c r="AZ230" s="151" t="e">
        <f>LOOKUP($G230,SilencerParams!$E$3:$E$98,SilencerParams!X$3:X$98)</f>
        <v>#DIV/0!</v>
      </c>
      <c r="BA230" s="151" t="e">
        <f>LOOKUP($G230,SilencerParams!$E$3:$E$98,SilencerParams!Y$3:Y$98)</f>
        <v>#DIV/0!</v>
      </c>
      <c r="BB230" s="151" t="e">
        <f>LOOKUP($G230,SilencerParams!$E$3:$E$98,SilencerParams!Z$3:Z$98)</f>
        <v>#DIV/0!</v>
      </c>
      <c r="BC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S$3:S$98)</f>
        <v>#DIV/0!</v>
      </c>
      <c r="BD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T$3:T$98)</f>
        <v>#DIV/0!</v>
      </c>
      <c r="BE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U$3:U$98)</f>
        <v>#DIV/0!</v>
      </c>
      <c r="BF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V$3:V$98)</f>
        <v>#DIV/0!</v>
      </c>
      <c r="BG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W$3:W$98)</f>
        <v>#DIV/0!</v>
      </c>
      <c r="BH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X$3:X$98)</f>
        <v>#DIV/0!</v>
      </c>
      <c r="BI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Y$3:Y$98)</f>
        <v>#DIV/0!</v>
      </c>
      <c r="BJ230" s="151" t="e">
        <f>LOOKUP(IF(MROUND($AL230,2)&lt;=$AL230,CONCATENATE($D230,IF($F230&gt;=1000,$F230,CONCATENATE(0,$F230)),CONCATENATE(0,MROUND($AL230,2)+2)),CONCATENATE($D230,IF($F230&gt;=1000,$F230,CONCATENATE(0,$F230)),CONCATENATE(0,MROUND($AL230,2)-2))),SilencerParams!$E$3:$E$98,SilencerParams!Z$3:Z$98)</f>
        <v>#DIV/0!</v>
      </c>
      <c r="BK230" s="151" t="e">
        <f>IF($AL230&lt;2,LOOKUP(CONCATENATE($D230,IF($E230&gt;=1000,$E230,CONCATENATE(0,$E230)),"02"),SilencerParams!$E$3:$E$98,SilencerParams!S$3:S$98)/(LOG10(2)-LOG10(0.0001))*(LOG10($AL230)-LOG10(0.0001)),(BC230-AU230)/(LOG10(IF(MROUND($AL230,2)&lt;=$AL230,MROUND($AL230,2)+2,MROUND($AL230,2)-2))-LOG10(MROUND($AL230,2)))*(LOG10($AL230)-LOG10(MROUND($AL230,2)))+AU230)</f>
        <v>#DIV/0!</v>
      </c>
      <c r="BL230" s="151" t="e">
        <f>IF($AL230&lt;2,LOOKUP(CONCATENATE($D230,IF($E230&gt;=1000,$E230,CONCATENATE(0,$E230)),"02"),SilencerParams!$E$3:$E$98,SilencerParams!T$3:T$98)/(LOG10(2)-LOG10(0.0001))*(LOG10($AL230)-LOG10(0.0001)),(BD230-AV230)/(LOG10(IF(MROUND($AL230,2)&lt;=$AL230,MROUND($AL230,2)+2,MROUND($AL230,2)-2))-LOG10(MROUND($AL230,2)))*(LOG10($AL230)-LOG10(MROUND($AL230,2)))+AV230)</f>
        <v>#DIV/0!</v>
      </c>
      <c r="BM230" s="151" t="e">
        <f>IF($AL230&lt;2,LOOKUP(CONCATENATE($D230,IF($E230&gt;=1000,$E230,CONCATENATE(0,$E230)),"02"),SilencerParams!$E$3:$E$98,SilencerParams!U$3:U$98)/(LOG10(2)-LOG10(0.0001))*(LOG10($AL230)-LOG10(0.0001)),(BE230-AW230)/(LOG10(IF(MROUND($AL230,2)&lt;=$AL230,MROUND($AL230,2)+2,MROUND($AL230,2)-2))-LOG10(MROUND($AL230,2)))*(LOG10($AL230)-LOG10(MROUND($AL230,2)))+AW230)</f>
        <v>#DIV/0!</v>
      </c>
      <c r="BN230" s="151" t="e">
        <f>IF($AL230&lt;2,LOOKUP(CONCATENATE($D230,IF($E230&gt;=1000,$E230,CONCATENATE(0,$E230)),"02"),SilencerParams!$E$3:$E$98,SilencerParams!V$3:V$98)/(LOG10(2)-LOG10(0.0001))*(LOG10($AL230)-LOG10(0.0001)),(BF230-AX230)/(LOG10(IF(MROUND($AL230,2)&lt;=$AL230,MROUND($AL230,2)+2,MROUND($AL230,2)-2))-LOG10(MROUND($AL230,2)))*(LOG10($AL230)-LOG10(MROUND($AL230,2)))+AX230)</f>
        <v>#DIV/0!</v>
      </c>
      <c r="BO230" s="151" t="e">
        <f>IF($AL230&lt;2,LOOKUP(CONCATENATE($D230,IF($E230&gt;=1000,$E230,CONCATENATE(0,$E230)),"02"),SilencerParams!$E$3:$E$98,SilencerParams!W$3:W$98)/(LOG10(2)-LOG10(0.0001))*(LOG10($AL230)-LOG10(0.0001)),(BG230-AY230)/(LOG10(IF(MROUND($AL230,2)&lt;=$AL230,MROUND($AL230,2)+2,MROUND($AL230,2)-2))-LOG10(MROUND($AL230,2)))*(LOG10($AL230)-LOG10(MROUND($AL230,2)))+AY230)</f>
        <v>#DIV/0!</v>
      </c>
      <c r="BP230" s="151" t="e">
        <f>IF($AL230&lt;2,LOOKUP(CONCATENATE($D230,IF($E230&gt;=1000,$E230,CONCATENATE(0,$E230)),"02"),SilencerParams!$E$3:$E$98,SilencerParams!X$3:X$98)/(LOG10(2)-LOG10(0.0001))*(LOG10($AL230)-LOG10(0.0001)),(BH230-AZ230)/(LOG10(IF(MROUND($AL230,2)&lt;=$AL230,MROUND($AL230,2)+2,MROUND($AL230,2)-2))-LOG10(MROUND($AL230,2)))*(LOG10($AL230)-LOG10(MROUND($AL230,2)))+AZ230)</f>
        <v>#DIV/0!</v>
      </c>
      <c r="BQ230" s="151" t="e">
        <f>IF($AL230&lt;2,LOOKUP(CONCATENATE($D230,IF($E230&gt;=1000,$E230,CONCATENATE(0,$E230)),"02"),SilencerParams!$E$3:$E$98,SilencerParams!Y$3:Y$98)/(LOG10(2)-LOG10(0.0001))*(LOG10($AL230)-LOG10(0.0001)),(BI230-BA230)/(LOG10(IF(MROUND($AL230,2)&lt;=$AL230,MROUND($AL230,2)+2,MROUND($AL230,2)-2))-LOG10(MROUND($AL230,2)))*(LOG10($AL230)-LOG10(MROUND($AL230,2)))+BA230)</f>
        <v>#DIV/0!</v>
      </c>
      <c r="BR230" s="151" t="e">
        <f>IF($AL230&lt;2,LOOKUP(CONCATENATE($D230,IF($E230&gt;=1000,$E230,CONCATENATE(0,$E230)),"02"),SilencerParams!$E$3:$E$98,SilencerParams!Z$3:Z$98)/(LOG10(2)-LOG10(0.0001))*(LOG10($AL230)-LOG10(0.0001)),(BJ230-BB230)/(LOG10(IF(MROUND($AL230,2)&lt;=$AL230,MROUND($AL230,2)+2,MROUND($AL230,2)-2))-LOG10(MROUND($AL230,2)))*(LOG10($AL230)-LOG10(MROUND($AL230,2)))+BB230)</f>
        <v>#DIV/0!</v>
      </c>
      <c r="BS230" s="24" t="e">
        <f t="shared" si="101"/>
        <v>#DIV/0!</v>
      </c>
      <c r="BT230" s="24" t="e">
        <f t="shared" si="102"/>
        <v>#DIV/0!</v>
      </c>
      <c r="BU230" s="24" t="e">
        <f t="shared" si="103"/>
        <v>#DIV/0!</v>
      </c>
      <c r="BV230" s="24" t="e">
        <f t="shared" si="104"/>
        <v>#DIV/0!</v>
      </c>
      <c r="BW230" s="24" t="e">
        <f t="shared" si="105"/>
        <v>#DIV/0!</v>
      </c>
      <c r="BX230" s="24" t="e">
        <f t="shared" si="106"/>
        <v>#DIV/0!</v>
      </c>
      <c r="BY230" s="24" t="e">
        <f t="shared" si="107"/>
        <v>#DIV/0!</v>
      </c>
      <c r="BZ230" s="24" t="e">
        <f t="shared" si="108"/>
        <v>#DIV/0!</v>
      </c>
      <c r="CA230" s="24" t="e">
        <f>10*LOG10(IF(BS230="",0,POWER(10,((BS230+'ModelParams Lw'!$O$4)/10))) +IF(BT230="",0,POWER(10,((BT230+'ModelParams Lw'!$P$4)/10))) +IF(BU230="",0,POWER(10,((BU230+'ModelParams Lw'!$Q$4)/10))) +IF(BV230="",0,POWER(10,((BV230+'ModelParams Lw'!$R$4)/10))) +IF(BW230="",0,POWER(10,((BW230+'ModelParams Lw'!$S$4)/10))) +IF(BX230="",0,POWER(10,((BX230+'ModelParams Lw'!$T$4)/10))) +IF(BY230="",0,POWER(10,((BY230+'ModelParams Lw'!$U$4)/10)))+IF(BZ230="",0,POWER(10,((BZ230+'ModelParams Lw'!$V$4)/10))))</f>
        <v>#DIV/0!</v>
      </c>
      <c r="CB230" s="24" t="e">
        <f t="shared" si="109"/>
        <v>#DIV/0!</v>
      </c>
      <c r="CC230" s="24" t="e">
        <f>(BS230-'ModelParams Lw'!O$10)/'ModelParams Lw'!O$11</f>
        <v>#DIV/0!</v>
      </c>
      <c r="CD230" s="24" t="e">
        <f>(BT230-'ModelParams Lw'!P$10)/'ModelParams Lw'!P$11</f>
        <v>#DIV/0!</v>
      </c>
      <c r="CE230" s="24" t="e">
        <f>(BU230-'ModelParams Lw'!Q$10)/'ModelParams Lw'!Q$11</f>
        <v>#DIV/0!</v>
      </c>
      <c r="CF230" s="24" t="e">
        <f>(BV230-'ModelParams Lw'!R$10)/'ModelParams Lw'!R$11</f>
        <v>#DIV/0!</v>
      </c>
      <c r="CG230" s="24" t="e">
        <f>(BW230-'ModelParams Lw'!S$10)/'ModelParams Lw'!S$11</f>
        <v>#DIV/0!</v>
      </c>
      <c r="CH230" s="24" t="e">
        <f>(BX230-'ModelParams Lw'!T$10)/'ModelParams Lw'!T$11</f>
        <v>#DIV/0!</v>
      </c>
      <c r="CI230" s="24" t="e">
        <f>(BY230-'ModelParams Lw'!U$10)/'ModelParams Lw'!U$11</f>
        <v>#DIV/0!</v>
      </c>
      <c r="CJ230" s="24" t="e">
        <f>(BZ230-'ModelParams Lw'!V$10)/'ModelParams Lw'!V$11</f>
        <v>#DIV/0!</v>
      </c>
      <c r="CK230" s="24">
        <f>IF(Calcul!$E235="SW",'ModelParams Lw'!C$18+'ModelParams Lw'!C$19*LOG(CK$3)+'ModelParams Lw'!C$20*(PI()/4*($D230/1000)^2),IF('ModelParams Lw'!C$21+'ModelParams Lw'!C$22*LOG(CK$3)+'ModelParams Lw'!C$23*(PI()/4*($D230/1000)^2)&lt;'ModelParams Lw'!C$18+'ModelParams Lw'!C$19*LOG(CK$3)+'ModelParams Lw'!C$20*(PI()/4*($D230/1000)^2),'ModelParams Lw'!C$18+'ModelParams Lw'!C$19*LOG(CK$3)+'ModelParams Lw'!C$20*(PI()/4*($D230/1000)^2),'ModelParams Lw'!C$21+'ModelParams Lw'!C$22*LOG(CK$3)+'ModelParams Lw'!C$23*(PI()/4*($D230/1000)^2)))</f>
        <v>31.246735224896717</v>
      </c>
      <c r="CL230" s="24">
        <f>IF(Calcul!$E235="SW",'ModelParams Lw'!D$18+'ModelParams Lw'!D$19*LOG(CL$3)+'ModelParams Lw'!D$20*(PI()/4*($D230/1000)^2),IF('ModelParams Lw'!D$21+'ModelParams Lw'!D$22*LOG(CL$3)+'ModelParams Lw'!D$23*(PI()/4*($D230/1000)^2)&lt;'ModelParams Lw'!D$18+'ModelParams Lw'!D$19*LOG(CL$3)+'ModelParams Lw'!D$20*(PI()/4*($D230/1000)^2),'ModelParams Lw'!D$18+'ModelParams Lw'!D$19*LOG(CL$3)+'ModelParams Lw'!D$20*(PI()/4*($D230/1000)^2),'ModelParams Lw'!D$21+'ModelParams Lw'!D$22*LOG(CL$3)+'ModelParams Lw'!D$23*(PI()/4*($D230/1000)^2)))</f>
        <v>39.203910379364636</v>
      </c>
      <c r="CM230" s="24">
        <f>IF(Calcul!$E235="SW",'ModelParams Lw'!E$18+'ModelParams Lw'!E$19*LOG(CM$3)+'ModelParams Lw'!E$20*(PI()/4*($D230/1000)^2),IF('ModelParams Lw'!E$21+'ModelParams Lw'!E$22*LOG(CM$3)+'ModelParams Lw'!E$23*(PI()/4*($D230/1000)^2)&lt;'ModelParams Lw'!E$18+'ModelParams Lw'!E$19*LOG(CM$3)+'ModelParams Lw'!E$20*(PI()/4*($D230/1000)^2),'ModelParams Lw'!E$18+'ModelParams Lw'!E$19*LOG(CM$3)+'ModelParams Lw'!E$20*(PI()/4*($D230/1000)^2),'ModelParams Lw'!E$21+'ModelParams Lw'!E$22*LOG(CM$3)+'ModelParams Lw'!E$23*(PI()/4*($D230/1000)^2)))</f>
        <v>38.761096154158118</v>
      </c>
      <c r="CN230" s="24">
        <f>IF(Calcul!$E235="SW",'ModelParams Lw'!F$18+'ModelParams Lw'!F$19*LOG(CN$3)+'ModelParams Lw'!F$20*(PI()/4*($D230/1000)^2),IF('ModelParams Lw'!F$21+'ModelParams Lw'!F$22*LOG(CN$3)+'ModelParams Lw'!F$23*(PI()/4*($D230/1000)^2)&lt;'ModelParams Lw'!F$18+'ModelParams Lw'!F$19*LOG(CN$3)+'ModelParams Lw'!F$20*(PI()/4*($D230/1000)^2),'ModelParams Lw'!F$18+'ModelParams Lw'!F$19*LOG(CN$3)+'ModelParams Lw'!F$20*(PI()/4*($D230/1000)^2),'ModelParams Lw'!F$21+'ModelParams Lw'!F$22*LOG(CN$3)+'ModelParams Lw'!F$23*(PI()/4*($D230/1000)^2)))</f>
        <v>42.457901012674256</v>
      </c>
      <c r="CO230" s="24">
        <f>IF(Calcul!$E235="SW",'ModelParams Lw'!G$18+'ModelParams Lw'!G$19*LOG(CO$3)+'ModelParams Lw'!G$20*(PI()/4*($D230/1000)^2),IF('ModelParams Lw'!G$21+'ModelParams Lw'!G$22*LOG(CO$3)+'ModelParams Lw'!G$23*(PI()/4*($D230/1000)^2)&lt;'ModelParams Lw'!G$18+'ModelParams Lw'!G$19*LOG(CO$3)+'ModelParams Lw'!G$20*(PI()/4*($D230/1000)^2),'ModelParams Lw'!G$18+'ModelParams Lw'!G$19*LOG(CO$3)+'ModelParams Lw'!G$20*(PI()/4*($D230/1000)^2),'ModelParams Lw'!G$21+'ModelParams Lw'!G$22*LOG(CO$3)+'ModelParams Lw'!G$23*(PI()/4*($D230/1000)^2)))</f>
        <v>39.983812335865188</v>
      </c>
      <c r="CP230" s="24">
        <f>IF(Calcul!$E235="SW",'ModelParams Lw'!H$18+'ModelParams Lw'!H$19*LOG(CP$3)+'ModelParams Lw'!H$20*(PI()/4*($D230/1000)^2),IF('ModelParams Lw'!H$21+'ModelParams Lw'!H$22*LOG(CP$3)+'ModelParams Lw'!H$23*(PI()/4*($D230/1000)^2)&lt;'ModelParams Lw'!H$18+'ModelParams Lw'!H$19*LOG(CP$3)+'ModelParams Lw'!H$20*(PI()/4*($D230/1000)^2),'ModelParams Lw'!H$18+'ModelParams Lw'!H$19*LOG(CP$3)+'ModelParams Lw'!H$20*(PI()/4*($D230/1000)^2),'ModelParams Lw'!H$21+'ModelParams Lw'!H$22*LOG(CP$3)+'ModelParams Lw'!H$23*(PI()/4*($D230/1000)^2)))</f>
        <v>40.306137042572608</v>
      </c>
      <c r="CQ230" s="24">
        <f>IF(Calcul!$E235="SW",'ModelParams Lw'!I$18+'ModelParams Lw'!I$19*LOG(CQ$3)+'ModelParams Lw'!I$20*(PI()/4*($D230/1000)^2),IF('ModelParams Lw'!I$21+'ModelParams Lw'!I$22*LOG(CQ$3)+'ModelParams Lw'!I$23*(PI()/4*($D230/1000)^2)&lt;'ModelParams Lw'!I$18+'ModelParams Lw'!I$19*LOG(CQ$3)+'ModelParams Lw'!I$20*(PI()/4*($D230/1000)^2),'ModelParams Lw'!I$18+'ModelParams Lw'!I$19*LOG(CQ$3)+'ModelParams Lw'!I$20*(PI()/4*($D230/1000)^2),'ModelParams Lw'!I$21+'ModelParams Lw'!I$22*LOG(CQ$3)+'ModelParams Lw'!I$23*(PI()/4*($D230/1000)^2)))</f>
        <v>35.604370798776131</v>
      </c>
      <c r="CR230" s="24">
        <f>IF(Calcul!$E235="SW",'ModelParams Lw'!J$18+'ModelParams Lw'!J$19*LOG(CR$3)+'ModelParams Lw'!J$20*(PI()/4*($D230/1000)^2),IF('ModelParams Lw'!J$21+'ModelParams Lw'!J$22*LOG(CR$3)+'ModelParams Lw'!J$23*(PI()/4*($D230/1000)^2)&lt;'ModelParams Lw'!J$18+'ModelParams Lw'!J$19*LOG(CR$3)+'ModelParams Lw'!J$20*(PI()/4*($D230/1000)^2),'ModelParams Lw'!J$18+'ModelParams Lw'!J$19*LOG(CR$3)+'ModelParams Lw'!J$20*(PI()/4*($D230/1000)^2),'ModelParams Lw'!J$21+'ModelParams Lw'!J$22*LOG(CR$3)+'ModelParams Lw'!J$23*(PI()/4*($D230/1000)^2)))</f>
        <v>26.405199060578074</v>
      </c>
      <c r="CS230" s="24" t="e">
        <f t="shared" si="86"/>
        <v>#DIV/0!</v>
      </c>
      <c r="CT230" s="24" t="e">
        <f t="shared" si="87"/>
        <v>#DIV/0!</v>
      </c>
      <c r="CU230" s="24" t="e">
        <f t="shared" si="88"/>
        <v>#DIV/0!</v>
      </c>
      <c r="CV230" s="24" t="e">
        <f t="shared" si="89"/>
        <v>#DIV/0!</v>
      </c>
      <c r="CW230" s="24" t="e">
        <f t="shared" si="90"/>
        <v>#DIV/0!</v>
      </c>
      <c r="CX230" s="24" t="e">
        <f t="shared" si="91"/>
        <v>#DIV/0!</v>
      </c>
      <c r="CY230" s="24" t="e">
        <f t="shared" si="92"/>
        <v>#DIV/0!</v>
      </c>
      <c r="CZ230" s="24" t="e">
        <f t="shared" si="93"/>
        <v>#DIV/0!</v>
      </c>
      <c r="DA230" s="24" t="e">
        <f>10*LOG10(IF(CS230="",0,POWER(10,((CS230+'ModelParams Lw'!$O$4)/10))) +IF(CT230="",0,POWER(10,((CT230+'ModelParams Lw'!$P$4)/10))) +IF(CU230="",0,POWER(10,((CU230+'ModelParams Lw'!$Q$4)/10))) +IF(CV230="",0,POWER(10,((CV230+'ModelParams Lw'!$R$4)/10))) +IF(CW230="",0,POWER(10,((CW230+'ModelParams Lw'!$S$4)/10))) +IF(CX230="",0,POWER(10,((CX230+'ModelParams Lw'!$T$4)/10))) +IF(CY230="",0,POWER(10,((CY230+'ModelParams Lw'!$U$4)/10)))+IF(CZ230="",0,POWER(10,((CZ230+'ModelParams Lw'!$V$4)/10))))</f>
        <v>#DIV/0!</v>
      </c>
      <c r="DB230" s="24" t="e">
        <f t="shared" si="110"/>
        <v>#DIV/0!</v>
      </c>
      <c r="DC230" s="24" t="e">
        <f>(CS230-'ModelParams Lw'!$O$10)/'ModelParams Lw'!$O$11</f>
        <v>#DIV/0!</v>
      </c>
      <c r="DD230" s="24" t="e">
        <f>(CT230-'ModelParams Lw'!$P$10)/'ModelParams Lw'!$P$11</f>
        <v>#DIV/0!</v>
      </c>
      <c r="DE230" s="24" t="e">
        <f>(CU230-'ModelParams Lw'!$Q$10)/'ModelParams Lw'!$Q$11</f>
        <v>#DIV/0!</v>
      </c>
      <c r="DF230" s="24" t="e">
        <f>(CV230-'ModelParams Lw'!$R$10)/'ModelParams Lw'!$R$11</f>
        <v>#DIV/0!</v>
      </c>
      <c r="DG230" s="24" t="e">
        <f>(CW230-'ModelParams Lw'!$S$10)/'ModelParams Lw'!$S$11</f>
        <v>#DIV/0!</v>
      </c>
      <c r="DH230" s="24" t="e">
        <f>(CX230-'ModelParams Lw'!$T$10)/'ModelParams Lw'!$T$11</f>
        <v>#DIV/0!</v>
      </c>
      <c r="DI230" s="24" t="e">
        <f>(CY230-'ModelParams Lw'!$U$10)/'ModelParams Lw'!$U$11</f>
        <v>#DIV/0!</v>
      </c>
      <c r="DJ230" s="24" t="e">
        <f>(CZ230-'ModelParams Lw'!$V$10)/'ModelParams Lw'!$V$11</f>
        <v>#DIV/0!</v>
      </c>
    </row>
    <row r="231" spans="1:114">
      <c r="A231" s="12">
        <f>Calcul!B233</f>
        <v>0</v>
      </c>
      <c r="B231" s="12">
        <f t="shared" si="94"/>
        <v>0</v>
      </c>
      <c r="C231" s="12">
        <f>Calcul!C233</f>
        <v>0</v>
      </c>
      <c r="D231" s="12">
        <f>Calcul!D236</f>
        <v>0</v>
      </c>
      <c r="E231" s="12">
        <f t="shared" si="95"/>
        <v>400</v>
      </c>
      <c r="F231" s="12">
        <f t="shared" si="96"/>
        <v>900</v>
      </c>
      <c r="G231" s="12" t="e">
        <f t="shared" si="97"/>
        <v>#DIV/0!</v>
      </c>
      <c r="H231" s="24" t="e">
        <f t="shared" si="98"/>
        <v>#DIV/0!</v>
      </c>
      <c r="I231" s="24">
        <f>'ModelParams Lw'!$B$6*EXP('ModelParams Lw'!$C$6*D231)</f>
        <v>-0.98585217513044054</v>
      </c>
      <c r="J231" s="24">
        <f>'ModelParams Lw'!$B$7*D231^2+'ModelParams Lw'!$C$7*D231+'ModelParams Lw'!$D$7</f>
        <v>-7.1</v>
      </c>
      <c r="K231" s="24">
        <f>'ModelParams Lw'!$B$8*D231^2+'ModelParams Lw'!$C$8*D231+'ModelParams Lw'!$D$8</f>
        <v>46.485999999999997</v>
      </c>
      <c r="L231" s="21" t="e">
        <f t="shared" si="111"/>
        <v>#DIV/0!</v>
      </c>
      <c r="M231" s="21" t="e">
        <f t="shared" si="112"/>
        <v>#DIV/0!</v>
      </c>
      <c r="N231" s="21" t="e">
        <f t="shared" si="112"/>
        <v>#DIV/0!</v>
      </c>
      <c r="O231" s="21" t="e">
        <f t="shared" si="112"/>
        <v>#DIV/0!</v>
      </c>
      <c r="P231" s="21" t="e">
        <f t="shared" si="112"/>
        <v>#DIV/0!</v>
      </c>
      <c r="Q231" s="21" t="e">
        <f t="shared" si="112"/>
        <v>#DIV/0!</v>
      </c>
      <c r="R231" s="21" t="e">
        <f t="shared" si="112"/>
        <v>#DIV/0!</v>
      </c>
      <c r="S231" s="21" t="e">
        <f t="shared" si="112"/>
        <v>#DIV/0!</v>
      </c>
      <c r="T231" s="24" t="e">
        <f>'ModelParams Lw'!$B$3+'ModelParams Lw'!$B$4*LOG10($B231/3600/(PI()/4*($D231/1000)^2))+'ModelParams Lw'!$B$5*LOG10(2*$H231/(1.2*($B231/3600/(PI()/4*($D231/1000)^2))^2))+10*LOG10($D231/1000)+L231</f>
        <v>#DIV/0!</v>
      </c>
      <c r="U231" s="24" t="e">
        <f>'ModelParams Lw'!$B$3+'ModelParams Lw'!$B$4*LOG10($B231/3600/(PI()/4*($D231/1000)^2))+'ModelParams Lw'!$B$5*LOG10(2*$H231/(1.2*($B231/3600/(PI()/4*($D231/1000)^2))^2))+10*LOG10($D231/1000)+M231</f>
        <v>#DIV/0!</v>
      </c>
      <c r="V231" s="24" t="e">
        <f>'ModelParams Lw'!$B$3+'ModelParams Lw'!$B$4*LOG10($B231/3600/(PI()/4*($D231/1000)^2))+'ModelParams Lw'!$B$5*LOG10(2*$H231/(1.2*($B231/3600/(PI()/4*($D231/1000)^2))^2))+10*LOG10($D231/1000)+N231</f>
        <v>#DIV/0!</v>
      </c>
      <c r="W231" s="24" t="e">
        <f>'ModelParams Lw'!$B$3+'ModelParams Lw'!$B$4*LOG10($B231/3600/(PI()/4*($D231/1000)^2))+'ModelParams Lw'!$B$5*LOG10(2*$H231/(1.2*($B231/3600/(PI()/4*($D231/1000)^2))^2))+10*LOG10($D231/1000)+O231</f>
        <v>#DIV/0!</v>
      </c>
      <c r="X231" s="24" t="e">
        <f>'ModelParams Lw'!$B$3+'ModelParams Lw'!$B$4*LOG10($B231/3600/(PI()/4*($D231/1000)^2))+'ModelParams Lw'!$B$5*LOG10(2*$H231/(1.2*($B231/3600/(PI()/4*($D231/1000)^2))^2))+10*LOG10($D231/1000)+P231</f>
        <v>#DIV/0!</v>
      </c>
      <c r="Y231" s="24" t="e">
        <f>'ModelParams Lw'!$B$3+'ModelParams Lw'!$B$4*LOG10($B231/3600/(PI()/4*($D231/1000)^2))+'ModelParams Lw'!$B$5*LOG10(2*$H231/(1.2*($B231/3600/(PI()/4*($D231/1000)^2))^2))+10*LOG10($D231/1000)+Q231</f>
        <v>#DIV/0!</v>
      </c>
      <c r="Z231" s="24" t="e">
        <f>'ModelParams Lw'!$B$3+'ModelParams Lw'!$B$4*LOG10($B231/3600/(PI()/4*($D231/1000)^2))+'ModelParams Lw'!$B$5*LOG10(2*$H231/(1.2*($B231/3600/(PI()/4*($D231/1000)^2))^2))+10*LOG10($D231/1000)+R231</f>
        <v>#DIV/0!</v>
      </c>
      <c r="AA231" s="24" t="e">
        <f>'ModelParams Lw'!$B$3+'ModelParams Lw'!$B$4*LOG10($B231/3600/(PI()/4*($D231/1000)^2))+'ModelParams Lw'!$B$5*LOG10(2*$H231/(1.2*($B231/3600/(PI()/4*($D231/1000)^2))^2))+10*LOG10($D231/1000)+S231</f>
        <v>#DIV/0!</v>
      </c>
      <c r="AB231" s="24" t="e">
        <f>10*LOG10(IF(T231="",0,POWER(10,((T231+'ModelParams Lw'!$O$4)/10))) +IF(U231="",0,POWER(10,((U231+'ModelParams Lw'!$P$4)/10))) +IF(V231="",0,POWER(10,((V231+'ModelParams Lw'!$Q$4)/10))) +IF(W231="",0,POWER(10,((W231+'ModelParams Lw'!$R$4)/10))) +IF(X231="",0,POWER(10,((X231+'ModelParams Lw'!$S$4)/10))) +IF(Y231="",0,POWER(10,((Y231+'ModelParams Lw'!$T$4)/10))) +IF(Z231="",0,POWER(10,((Z231+'ModelParams Lw'!$U$4)/10)))+IF(AA231="",0,POWER(10,((AA231+'ModelParams Lw'!$V$4)/10))))</f>
        <v>#DIV/0!</v>
      </c>
      <c r="AC231" s="24" t="e">
        <f t="shared" si="99"/>
        <v>#DIV/0!</v>
      </c>
      <c r="AD231" s="24" t="e">
        <f>(T231-'ModelParams Lw'!O$10)/'ModelParams Lw'!O$11</f>
        <v>#DIV/0!</v>
      </c>
      <c r="AE231" s="24" t="e">
        <f>(U231-'ModelParams Lw'!P$10)/'ModelParams Lw'!P$11</f>
        <v>#DIV/0!</v>
      </c>
      <c r="AF231" s="24" t="e">
        <f>(V231-'ModelParams Lw'!Q$10)/'ModelParams Lw'!Q$11</f>
        <v>#DIV/0!</v>
      </c>
      <c r="AG231" s="24" t="e">
        <f>(W231-'ModelParams Lw'!R$10)/'ModelParams Lw'!R$11</f>
        <v>#DIV/0!</v>
      </c>
      <c r="AH231" s="24" t="e">
        <f>(X231-'ModelParams Lw'!S$10)/'ModelParams Lw'!S$11</f>
        <v>#DIV/0!</v>
      </c>
      <c r="AI231" s="24" t="e">
        <f>(Y231-'ModelParams Lw'!T$10)/'ModelParams Lw'!T$11</f>
        <v>#DIV/0!</v>
      </c>
      <c r="AJ231" s="24" t="e">
        <f>(Z231-'ModelParams Lw'!U$10)/'ModelParams Lw'!U$11</f>
        <v>#DIV/0!</v>
      </c>
      <c r="AK231" s="24" t="e">
        <f>(AA231-'ModelParams Lw'!V$10)/'ModelParams Lw'!V$11</f>
        <v>#DIV/0!</v>
      </c>
      <c r="AL231" s="24" t="e">
        <f t="shared" si="100"/>
        <v>#DIV/0!</v>
      </c>
      <c r="AM231" s="24" t="e">
        <f>LOOKUP($G231,SilencerParams!$E$3:$E$98,SilencerParams!K$3:K$98)</f>
        <v>#DIV/0!</v>
      </c>
      <c r="AN231" s="24" t="e">
        <f>LOOKUP($G231,SilencerParams!$E$3:$E$98,SilencerParams!L$3:L$98)</f>
        <v>#DIV/0!</v>
      </c>
      <c r="AO231" s="24" t="e">
        <f>LOOKUP($G231,SilencerParams!$E$3:$E$98,SilencerParams!M$3:M$98)</f>
        <v>#DIV/0!</v>
      </c>
      <c r="AP231" s="24" t="e">
        <f>LOOKUP($G231,SilencerParams!$E$3:$E$98,SilencerParams!N$3:N$98)</f>
        <v>#DIV/0!</v>
      </c>
      <c r="AQ231" s="24" t="e">
        <f>LOOKUP($G231,SilencerParams!$E$3:$E$98,SilencerParams!O$3:O$98)</f>
        <v>#DIV/0!</v>
      </c>
      <c r="AR231" s="24" t="e">
        <f>LOOKUP($G231,SilencerParams!$E$3:$E$98,SilencerParams!P$3:P$98)</f>
        <v>#DIV/0!</v>
      </c>
      <c r="AS231" s="24" t="e">
        <f>LOOKUP($G231,SilencerParams!$E$3:$E$98,SilencerParams!Q$3:Q$98)</f>
        <v>#DIV/0!</v>
      </c>
      <c r="AT231" s="24" t="e">
        <f>LOOKUP($G231,SilencerParams!$E$3:$E$98,SilencerParams!R$3:R$98)</f>
        <v>#DIV/0!</v>
      </c>
      <c r="AU231" s="151" t="e">
        <f>LOOKUP($G231,SilencerParams!$E$3:$E$98,SilencerParams!S$3:S$98)</f>
        <v>#DIV/0!</v>
      </c>
      <c r="AV231" s="151" t="e">
        <f>LOOKUP($G231,SilencerParams!$E$3:$E$98,SilencerParams!T$3:T$98)</f>
        <v>#DIV/0!</v>
      </c>
      <c r="AW231" s="151" t="e">
        <f>LOOKUP($G231,SilencerParams!$E$3:$E$98,SilencerParams!U$3:U$98)</f>
        <v>#DIV/0!</v>
      </c>
      <c r="AX231" s="151" t="e">
        <f>LOOKUP($G231,SilencerParams!$E$3:$E$98,SilencerParams!V$3:V$98)</f>
        <v>#DIV/0!</v>
      </c>
      <c r="AY231" s="151" t="e">
        <f>LOOKUP($G231,SilencerParams!$E$3:$E$98,SilencerParams!W$3:W$98)</f>
        <v>#DIV/0!</v>
      </c>
      <c r="AZ231" s="151" t="e">
        <f>LOOKUP($G231,SilencerParams!$E$3:$E$98,SilencerParams!X$3:X$98)</f>
        <v>#DIV/0!</v>
      </c>
      <c r="BA231" s="151" t="e">
        <f>LOOKUP($G231,SilencerParams!$E$3:$E$98,SilencerParams!Y$3:Y$98)</f>
        <v>#DIV/0!</v>
      </c>
      <c r="BB231" s="151" t="e">
        <f>LOOKUP($G231,SilencerParams!$E$3:$E$98,SilencerParams!Z$3:Z$98)</f>
        <v>#DIV/0!</v>
      </c>
      <c r="BC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S$3:S$98)</f>
        <v>#DIV/0!</v>
      </c>
      <c r="BD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T$3:T$98)</f>
        <v>#DIV/0!</v>
      </c>
      <c r="BE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U$3:U$98)</f>
        <v>#DIV/0!</v>
      </c>
      <c r="BF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V$3:V$98)</f>
        <v>#DIV/0!</v>
      </c>
      <c r="BG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W$3:W$98)</f>
        <v>#DIV/0!</v>
      </c>
      <c r="BH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X$3:X$98)</f>
        <v>#DIV/0!</v>
      </c>
      <c r="BI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Y$3:Y$98)</f>
        <v>#DIV/0!</v>
      </c>
      <c r="BJ231" s="151" t="e">
        <f>LOOKUP(IF(MROUND($AL231,2)&lt;=$AL231,CONCATENATE($D231,IF($F231&gt;=1000,$F231,CONCATENATE(0,$F231)),CONCATENATE(0,MROUND($AL231,2)+2)),CONCATENATE($D231,IF($F231&gt;=1000,$F231,CONCATENATE(0,$F231)),CONCATENATE(0,MROUND($AL231,2)-2))),SilencerParams!$E$3:$E$98,SilencerParams!Z$3:Z$98)</f>
        <v>#DIV/0!</v>
      </c>
      <c r="BK231" s="151" t="e">
        <f>IF($AL231&lt;2,LOOKUP(CONCATENATE($D231,IF($E231&gt;=1000,$E231,CONCATENATE(0,$E231)),"02"),SilencerParams!$E$3:$E$98,SilencerParams!S$3:S$98)/(LOG10(2)-LOG10(0.0001))*(LOG10($AL231)-LOG10(0.0001)),(BC231-AU231)/(LOG10(IF(MROUND($AL231,2)&lt;=$AL231,MROUND($AL231,2)+2,MROUND($AL231,2)-2))-LOG10(MROUND($AL231,2)))*(LOG10($AL231)-LOG10(MROUND($AL231,2)))+AU231)</f>
        <v>#DIV/0!</v>
      </c>
      <c r="BL231" s="151" t="e">
        <f>IF($AL231&lt;2,LOOKUP(CONCATENATE($D231,IF($E231&gt;=1000,$E231,CONCATENATE(0,$E231)),"02"),SilencerParams!$E$3:$E$98,SilencerParams!T$3:T$98)/(LOG10(2)-LOG10(0.0001))*(LOG10($AL231)-LOG10(0.0001)),(BD231-AV231)/(LOG10(IF(MROUND($AL231,2)&lt;=$AL231,MROUND($AL231,2)+2,MROUND($AL231,2)-2))-LOG10(MROUND($AL231,2)))*(LOG10($AL231)-LOG10(MROUND($AL231,2)))+AV231)</f>
        <v>#DIV/0!</v>
      </c>
      <c r="BM231" s="151" t="e">
        <f>IF($AL231&lt;2,LOOKUP(CONCATENATE($D231,IF($E231&gt;=1000,$E231,CONCATENATE(0,$E231)),"02"),SilencerParams!$E$3:$E$98,SilencerParams!U$3:U$98)/(LOG10(2)-LOG10(0.0001))*(LOG10($AL231)-LOG10(0.0001)),(BE231-AW231)/(LOG10(IF(MROUND($AL231,2)&lt;=$AL231,MROUND($AL231,2)+2,MROUND($AL231,2)-2))-LOG10(MROUND($AL231,2)))*(LOG10($AL231)-LOG10(MROUND($AL231,2)))+AW231)</f>
        <v>#DIV/0!</v>
      </c>
      <c r="BN231" s="151" t="e">
        <f>IF($AL231&lt;2,LOOKUP(CONCATENATE($D231,IF($E231&gt;=1000,$E231,CONCATENATE(0,$E231)),"02"),SilencerParams!$E$3:$E$98,SilencerParams!V$3:V$98)/(LOG10(2)-LOG10(0.0001))*(LOG10($AL231)-LOG10(0.0001)),(BF231-AX231)/(LOG10(IF(MROUND($AL231,2)&lt;=$AL231,MROUND($AL231,2)+2,MROUND($AL231,2)-2))-LOG10(MROUND($AL231,2)))*(LOG10($AL231)-LOG10(MROUND($AL231,2)))+AX231)</f>
        <v>#DIV/0!</v>
      </c>
      <c r="BO231" s="151" t="e">
        <f>IF($AL231&lt;2,LOOKUP(CONCATENATE($D231,IF($E231&gt;=1000,$E231,CONCATENATE(0,$E231)),"02"),SilencerParams!$E$3:$E$98,SilencerParams!W$3:W$98)/(LOG10(2)-LOG10(0.0001))*(LOG10($AL231)-LOG10(0.0001)),(BG231-AY231)/(LOG10(IF(MROUND($AL231,2)&lt;=$AL231,MROUND($AL231,2)+2,MROUND($AL231,2)-2))-LOG10(MROUND($AL231,2)))*(LOG10($AL231)-LOG10(MROUND($AL231,2)))+AY231)</f>
        <v>#DIV/0!</v>
      </c>
      <c r="BP231" s="151" t="e">
        <f>IF($AL231&lt;2,LOOKUP(CONCATENATE($D231,IF($E231&gt;=1000,$E231,CONCATENATE(0,$E231)),"02"),SilencerParams!$E$3:$E$98,SilencerParams!X$3:X$98)/(LOG10(2)-LOG10(0.0001))*(LOG10($AL231)-LOG10(0.0001)),(BH231-AZ231)/(LOG10(IF(MROUND($AL231,2)&lt;=$AL231,MROUND($AL231,2)+2,MROUND($AL231,2)-2))-LOG10(MROUND($AL231,2)))*(LOG10($AL231)-LOG10(MROUND($AL231,2)))+AZ231)</f>
        <v>#DIV/0!</v>
      </c>
      <c r="BQ231" s="151" t="e">
        <f>IF($AL231&lt;2,LOOKUP(CONCATENATE($D231,IF($E231&gt;=1000,$E231,CONCATENATE(0,$E231)),"02"),SilencerParams!$E$3:$E$98,SilencerParams!Y$3:Y$98)/(LOG10(2)-LOG10(0.0001))*(LOG10($AL231)-LOG10(0.0001)),(BI231-BA231)/(LOG10(IF(MROUND($AL231,2)&lt;=$AL231,MROUND($AL231,2)+2,MROUND($AL231,2)-2))-LOG10(MROUND($AL231,2)))*(LOG10($AL231)-LOG10(MROUND($AL231,2)))+BA231)</f>
        <v>#DIV/0!</v>
      </c>
      <c r="BR231" s="151" t="e">
        <f>IF($AL231&lt;2,LOOKUP(CONCATENATE($D231,IF($E231&gt;=1000,$E231,CONCATENATE(0,$E231)),"02"),SilencerParams!$E$3:$E$98,SilencerParams!Z$3:Z$98)/(LOG10(2)-LOG10(0.0001))*(LOG10($AL231)-LOG10(0.0001)),(BJ231-BB231)/(LOG10(IF(MROUND($AL231,2)&lt;=$AL231,MROUND($AL231,2)+2,MROUND($AL231,2)-2))-LOG10(MROUND($AL231,2)))*(LOG10($AL231)-LOG10(MROUND($AL231,2)))+BB231)</f>
        <v>#DIV/0!</v>
      </c>
      <c r="BS231" s="24" t="e">
        <f t="shared" si="101"/>
        <v>#DIV/0!</v>
      </c>
      <c r="BT231" s="24" t="e">
        <f t="shared" si="102"/>
        <v>#DIV/0!</v>
      </c>
      <c r="BU231" s="24" t="e">
        <f t="shared" si="103"/>
        <v>#DIV/0!</v>
      </c>
      <c r="BV231" s="24" t="e">
        <f t="shared" si="104"/>
        <v>#DIV/0!</v>
      </c>
      <c r="BW231" s="24" t="e">
        <f t="shared" si="105"/>
        <v>#DIV/0!</v>
      </c>
      <c r="BX231" s="24" t="e">
        <f t="shared" si="106"/>
        <v>#DIV/0!</v>
      </c>
      <c r="BY231" s="24" t="e">
        <f t="shared" si="107"/>
        <v>#DIV/0!</v>
      </c>
      <c r="BZ231" s="24" t="e">
        <f t="shared" si="108"/>
        <v>#DIV/0!</v>
      </c>
      <c r="CA231" s="24" t="e">
        <f>10*LOG10(IF(BS231="",0,POWER(10,((BS231+'ModelParams Lw'!$O$4)/10))) +IF(BT231="",0,POWER(10,((BT231+'ModelParams Lw'!$P$4)/10))) +IF(BU231="",0,POWER(10,((BU231+'ModelParams Lw'!$Q$4)/10))) +IF(BV231="",0,POWER(10,((BV231+'ModelParams Lw'!$R$4)/10))) +IF(BW231="",0,POWER(10,((BW231+'ModelParams Lw'!$S$4)/10))) +IF(BX231="",0,POWER(10,((BX231+'ModelParams Lw'!$T$4)/10))) +IF(BY231="",0,POWER(10,((BY231+'ModelParams Lw'!$U$4)/10)))+IF(BZ231="",0,POWER(10,((BZ231+'ModelParams Lw'!$V$4)/10))))</f>
        <v>#DIV/0!</v>
      </c>
      <c r="CB231" s="24" t="e">
        <f t="shared" si="109"/>
        <v>#DIV/0!</v>
      </c>
      <c r="CC231" s="24" t="e">
        <f>(BS231-'ModelParams Lw'!O$10)/'ModelParams Lw'!O$11</f>
        <v>#DIV/0!</v>
      </c>
      <c r="CD231" s="24" t="e">
        <f>(BT231-'ModelParams Lw'!P$10)/'ModelParams Lw'!P$11</f>
        <v>#DIV/0!</v>
      </c>
      <c r="CE231" s="24" t="e">
        <f>(BU231-'ModelParams Lw'!Q$10)/'ModelParams Lw'!Q$11</f>
        <v>#DIV/0!</v>
      </c>
      <c r="CF231" s="24" t="e">
        <f>(BV231-'ModelParams Lw'!R$10)/'ModelParams Lw'!R$11</f>
        <v>#DIV/0!</v>
      </c>
      <c r="CG231" s="24" t="e">
        <f>(BW231-'ModelParams Lw'!S$10)/'ModelParams Lw'!S$11</f>
        <v>#DIV/0!</v>
      </c>
      <c r="CH231" s="24" t="e">
        <f>(BX231-'ModelParams Lw'!T$10)/'ModelParams Lw'!T$11</f>
        <v>#DIV/0!</v>
      </c>
      <c r="CI231" s="24" t="e">
        <f>(BY231-'ModelParams Lw'!U$10)/'ModelParams Lw'!U$11</f>
        <v>#DIV/0!</v>
      </c>
      <c r="CJ231" s="24" t="e">
        <f>(BZ231-'ModelParams Lw'!V$10)/'ModelParams Lw'!V$11</f>
        <v>#DIV/0!</v>
      </c>
      <c r="CK231" s="24">
        <f>IF(Calcul!$E236="SW",'ModelParams Lw'!C$18+'ModelParams Lw'!C$19*LOG(CK$3)+'ModelParams Lw'!C$20*(PI()/4*($D231/1000)^2),IF('ModelParams Lw'!C$21+'ModelParams Lw'!C$22*LOG(CK$3)+'ModelParams Lw'!C$23*(PI()/4*($D231/1000)^2)&lt;'ModelParams Lw'!C$18+'ModelParams Lw'!C$19*LOG(CK$3)+'ModelParams Lw'!C$20*(PI()/4*($D231/1000)^2),'ModelParams Lw'!C$18+'ModelParams Lw'!C$19*LOG(CK$3)+'ModelParams Lw'!C$20*(PI()/4*($D231/1000)^2),'ModelParams Lw'!C$21+'ModelParams Lw'!C$22*LOG(CK$3)+'ModelParams Lw'!C$23*(PI()/4*($D231/1000)^2)))</f>
        <v>31.246735224896717</v>
      </c>
      <c r="CL231" s="24">
        <f>IF(Calcul!$E236="SW",'ModelParams Lw'!D$18+'ModelParams Lw'!D$19*LOG(CL$3)+'ModelParams Lw'!D$20*(PI()/4*($D231/1000)^2),IF('ModelParams Lw'!D$21+'ModelParams Lw'!D$22*LOG(CL$3)+'ModelParams Lw'!D$23*(PI()/4*($D231/1000)^2)&lt;'ModelParams Lw'!D$18+'ModelParams Lw'!D$19*LOG(CL$3)+'ModelParams Lw'!D$20*(PI()/4*($D231/1000)^2),'ModelParams Lw'!D$18+'ModelParams Lw'!D$19*LOG(CL$3)+'ModelParams Lw'!D$20*(PI()/4*($D231/1000)^2),'ModelParams Lw'!D$21+'ModelParams Lw'!D$22*LOG(CL$3)+'ModelParams Lw'!D$23*(PI()/4*($D231/1000)^2)))</f>
        <v>39.203910379364636</v>
      </c>
      <c r="CM231" s="24">
        <f>IF(Calcul!$E236="SW",'ModelParams Lw'!E$18+'ModelParams Lw'!E$19*LOG(CM$3)+'ModelParams Lw'!E$20*(PI()/4*($D231/1000)^2),IF('ModelParams Lw'!E$21+'ModelParams Lw'!E$22*LOG(CM$3)+'ModelParams Lw'!E$23*(PI()/4*($D231/1000)^2)&lt;'ModelParams Lw'!E$18+'ModelParams Lw'!E$19*LOG(CM$3)+'ModelParams Lw'!E$20*(PI()/4*($D231/1000)^2),'ModelParams Lw'!E$18+'ModelParams Lw'!E$19*LOG(CM$3)+'ModelParams Lw'!E$20*(PI()/4*($D231/1000)^2),'ModelParams Lw'!E$21+'ModelParams Lw'!E$22*LOG(CM$3)+'ModelParams Lw'!E$23*(PI()/4*($D231/1000)^2)))</f>
        <v>38.761096154158118</v>
      </c>
      <c r="CN231" s="24">
        <f>IF(Calcul!$E236="SW",'ModelParams Lw'!F$18+'ModelParams Lw'!F$19*LOG(CN$3)+'ModelParams Lw'!F$20*(PI()/4*($D231/1000)^2),IF('ModelParams Lw'!F$21+'ModelParams Lw'!F$22*LOG(CN$3)+'ModelParams Lw'!F$23*(PI()/4*($D231/1000)^2)&lt;'ModelParams Lw'!F$18+'ModelParams Lw'!F$19*LOG(CN$3)+'ModelParams Lw'!F$20*(PI()/4*($D231/1000)^2),'ModelParams Lw'!F$18+'ModelParams Lw'!F$19*LOG(CN$3)+'ModelParams Lw'!F$20*(PI()/4*($D231/1000)^2),'ModelParams Lw'!F$21+'ModelParams Lw'!F$22*LOG(CN$3)+'ModelParams Lw'!F$23*(PI()/4*($D231/1000)^2)))</f>
        <v>42.457901012674256</v>
      </c>
      <c r="CO231" s="24">
        <f>IF(Calcul!$E236="SW",'ModelParams Lw'!G$18+'ModelParams Lw'!G$19*LOG(CO$3)+'ModelParams Lw'!G$20*(PI()/4*($D231/1000)^2),IF('ModelParams Lw'!G$21+'ModelParams Lw'!G$22*LOG(CO$3)+'ModelParams Lw'!G$23*(PI()/4*($D231/1000)^2)&lt;'ModelParams Lw'!G$18+'ModelParams Lw'!G$19*LOG(CO$3)+'ModelParams Lw'!G$20*(PI()/4*($D231/1000)^2),'ModelParams Lw'!G$18+'ModelParams Lw'!G$19*LOG(CO$3)+'ModelParams Lw'!G$20*(PI()/4*($D231/1000)^2),'ModelParams Lw'!G$21+'ModelParams Lw'!G$22*LOG(CO$3)+'ModelParams Lw'!G$23*(PI()/4*($D231/1000)^2)))</f>
        <v>39.983812335865188</v>
      </c>
      <c r="CP231" s="24">
        <f>IF(Calcul!$E236="SW",'ModelParams Lw'!H$18+'ModelParams Lw'!H$19*LOG(CP$3)+'ModelParams Lw'!H$20*(PI()/4*($D231/1000)^2),IF('ModelParams Lw'!H$21+'ModelParams Lw'!H$22*LOG(CP$3)+'ModelParams Lw'!H$23*(PI()/4*($D231/1000)^2)&lt;'ModelParams Lw'!H$18+'ModelParams Lw'!H$19*LOG(CP$3)+'ModelParams Lw'!H$20*(PI()/4*($D231/1000)^2),'ModelParams Lw'!H$18+'ModelParams Lw'!H$19*LOG(CP$3)+'ModelParams Lw'!H$20*(PI()/4*($D231/1000)^2),'ModelParams Lw'!H$21+'ModelParams Lw'!H$22*LOG(CP$3)+'ModelParams Lw'!H$23*(PI()/4*($D231/1000)^2)))</f>
        <v>40.306137042572608</v>
      </c>
      <c r="CQ231" s="24">
        <f>IF(Calcul!$E236="SW",'ModelParams Lw'!I$18+'ModelParams Lw'!I$19*LOG(CQ$3)+'ModelParams Lw'!I$20*(PI()/4*($D231/1000)^2),IF('ModelParams Lw'!I$21+'ModelParams Lw'!I$22*LOG(CQ$3)+'ModelParams Lw'!I$23*(PI()/4*($D231/1000)^2)&lt;'ModelParams Lw'!I$18+'ModelParams Lw'!I$19*LOG(CQ$3)+'ModelParams Lw'!I$20*(PI()/4*($D231/1000)^2),'ModelParams Lw'!I$18+'ModelParams Lw'!I$19*LOG(CQ$3)+'ModelParams Lw'!I$20*(PI()/4*($D231/1000)^2),'ModelParams Lw'!I$21+'ModelParams Lw'!I$22*LOG(CQ$3)+'ModelParams Lw'!I$23*(PI()/4*($D231/1000)^2)))</f>
        <v>35.604370798776131</v>
      </c>
      <c r="CR231" s="24">
        <f>IF(Calcul!$E236="SW",'ModelParams Lw'!J$18+'ModelParams Lw'!J$19*LOG(CR$3)+'ModelParams Lw'!J$20*(PI()/4*($D231/1000)^2),IF('ModelParams Lw'!J$21+'ModelParams Lw'!J$22*LOG(CR$3)+'ModelParams Lw'!J$23*(PI()/4*($D231/1000)^2)&lt;'ModelParams Lw'!J$18+'ModelParams Lw'!J$19*LOG(CR$3)+'ModelParams Lw'!J$20*(PI()/4*($D231/1000)^2),'ModelParams Lw'!J$18+'ModelParams Lw'!J$19*LOG(CR$3)+'ModelParams Lw'!J$20*(PI()/4*($D231/1000)^2),'ModelParams Lw'!J$21+'ModelParams Lw'!J$22*LOG(CR$3)+'ModelParams Lw'!J$23*(PI()/4*($D231/1000)^2)))</f>
        <v>26.405199060578074</v>
      </c>
      <c r="CS231" s="24" t="e">
        <f t="shared" si="86"/>
        <v>#DIV/0!</v>
      </c>
      <c r="CT231" s="24" t="e">
        <f t="shared" si="87"/>
        <v>#DIV/0!</v>
      </c>
      <c r="CU231" s="24" t="e">
        <f t="shared" si="88"/>
        <v>#DIV/0!</v>
      </c>
      <c r="CV231" s="24" t="e">
        <f t="shared" si="89"/>
        <v>#DIV/0!</v>
      </c>
      <c r="CW231" s="24" t="e">
        <f t="shared" si="90"/>
        <v>#DIV/0!</v>
      </c>
      <c r="CX231" s="24" t="e">
        <f t="shared" si="91"/>
        <v>#DIV/0!</v>
      </c>
      <c r="CY231" s="24" t="e">
        <f t="shared" si="92"/>
        <v>#DIV/0!</v>
      </c>
      <c r="CZ231" s="24" t="e">
        <f t="shared" si="93"/>
        <v>#DIV/0!</v>
      </c>
      <c r="DA231" s="24" t="e">
        <f>10*LOG10(IF(CS231="",0,POWER(10,((CS231+'ModelParams Lw'!$O$4)/10))) +IF(CT231="",0,POWER(10,((CT231+'ModelParams Lw'!$P$4)/10))) +IF(CU231="",0,POWER(10,((CU231+'ModelParams Lw'!$Q$4)/10))) +IF(CV231="",0,POWER(10,((CV231+'ModelParams Lw'!$R$4)/10))) +IF(CW231="",0,POWER(10,((CW231+'ModelParams Lw'!$S$4)/10))) +IF(CX231="",0,POWER(10,((CX231+'ModelParams Lw'!$T$4)/10))) +IF(CY231="",0,POWER(10,((CY231+'ModelParams Lw'!$U$4)/10)))+IF(CZ231="",0,POWER(10,((CZ231+'ModelParams Lw'!$V$4)/10))))</f>
        <v>#DIV/0!</v>
      </c>
      <c r="DB231" s="24" t="e">
        <f t="shared" si="110"/>
        <v>#DIV/0!</v>
      </c>
      <c r="DC231" s="24" t="e">
        <f>(CS231-'ModelParams Lw'!$O$10)/'ModelParams Lw'!$O$11</f>
        <v>#DIV/0!</v>
      </c>
      <c r="DD231" s="24" t="e">
        <f>(CT231-'ModelParams Lw'!$P$10)/'ModelParams Lw'!$P$11</f>
        <v>#DIV/0!</v>
      </c>
      <c r="DE231" s="24" t="e">
        <f>(CU231-'ModelParams Lw'!$Q$10)/'ModelParams Lw'!$Q$11</f>
        <v>#DIV/0!</v>
      </c>
      <c r="DF231" s="24" t="e">
        <f>(CV231-'ModelParams Lw'!$R$10)/'ModelParams Lw'!$R$11</f>
        <v>#DIV/0!</v>
      </c>
      <c r="DG231" s="24" t="e">
        <f>(CW231-'ModelParams Lw'!$S$10)/'ModelParams Lw'!$S$11</f>
        <v>#DIV/0!</v>
      </c>
      <c r="DH231" s="24" t="e">
        <f>(CX231-'ModelParams Lw'!$T$10)/'ModelParams Lw'!$T$11</f>
        <v>#DIV/0!</v>
      </c>
      <c r="DI231" s="24" t="e">
        <f>(CY231-'ModelParams Lw'!$U$10)/'ModelParams Lw'!$U$11</f>
        <v>#DIV/0!</v>
      </c>
      <c r="DJ231" s="24" t="e">
        <f>(CZ231-'ModelParams Lw'!$V$10)/'ModelParams Lw'!$V$11</f>
        <v>#DIV/0!</v>
      </c>
    </row>
    <row r="232" spans="1:114">
      <c r="A232" s="12">
        <f>Calcul!B234</f>
        <v>0</v>
      </c>
      <c r="B232" s="12">
        <f t="shared" si="94"/>
        <v>0</v>
      </c>
      <c r="C232" s="12">
        <f>Calcul!C234</f>
        <v>0</v>
      </c>
      <c r="D232" s="12">
        <f>Calcul!D237</f>
        <v>0</v>
      </c>
      <c r="E232" s="12">
        <f t="shared" si="95"/>
        <v>400</v>
      </c>
      <c r="F232" s="12">
        <f t="shared" si="96"/>
        <v>900</v>
      </c>
      <c r="G232" s="12" t="e">
        <f t="shared" si="97"/>
        <v>#DIV/0!</v>
      </c>
      <c r="H232" s="24" t="e">
        <f t="shared" si="98"/>
        <v>#DIV/0!</v>
      </c>
      <c r="I232" s="24">
        <f>'ModelParams Lw'!$B$6*EXP('ModelParams Lw'!$C$6*D232)</f>
        <v>-0.98585217513044054</v>
      </c>
      <c r="J232" s="24">
        <f>'ModelParams Lw'!$B$7*D232^2+'ModelParams Lw'!$C$7*D232+'ModelParams Lw'!$D$7</f>
        <v>-7.1</v>
      </c>
      <c r="K232" s="24">
        <f>'ModelParams Lw'!$B$8*D232^2+'ModelParams Lw'!$C$8*D232+'ModelParams Lw'!$D$8</f>
        <v>46.485999999999997</v>
      </c>
      <c r="L232" s="21" t="e">
        <f t="shared" si="111"/>
        <v>#DIV/0!</v>
      </c>
      <c r="M232" s="21" t="e">
        <f t="shared" si="112"/>
        <v>#DIV/0!</v>
      </c>
      <c r="N232" s="21" t="e">
        <f t="shared" si="112"/>
        <v>#DIV/0!</v>
      </c>
      <c r="O232" s="21" t="e">
        <f t="shared" si="112"/>
        <v>#DIV/0!</v>
      </c>
      <c r="P232" s="21" t="e">
        <f t="shared" si="112"/>
        <v>#DIV/0!</v>
      </c>
      <c r="Q232" s="21" t="e">
        <f t="shared" si="112"/>
        <v>#DIV/0!</v>
      </c>
      <c r="R232" s="21" t="e">
        <f t="shared" si="112"/>
        <v>#DIV/0!</v>
      </c>
      <c r="S232" s="21" t="e">
        <f t="shared" si="112"/>
        <v>#DIV/0!</v>
      </c>
      <c r="T232" s="24" t="e">
        <f>'ModelParams Lw'!$B$3+'ModelParams Lw'!$B$4*LOG10($B232/3600/(PI()/4*($D232/1000)^2))+'ModelParams Lw'!$B$5*LOG10(2*$H232/(1.2*($B232/3600/(PI()/4*($D232/1000)^2))^2))+10*LOG10($D232/1000)+L232</f>
        <v>#DIV/0!</v>
      </c>
      <c r="U232" s="24" t="e">
        <f>'ModelParams Lw'!$B$3+'ModelParams Lw'!$B$4*LOG10($B232/3600/(PI()/4*($D232/1000)^2))+'ModelParams Lw'!$B$5*LOG10(2*$H232/(1.2*($B232/3600/(PI()/4*($D232/1000)^2))^2))+10*LOG10($D232/1000)+M232</f>
        <v>#DIV/0!</v>
      </c>
      <c r="V232" s="24" t="e">
        <f>'ModelParams Lw'!$B$3+'ModelParams Lw'!$B$4*LOG10($B232/3600/(PI()/4*($D232/1000)^2))+'ModelParams Lw'!$B$5*LOG10(2*$H232/(1.2*($B232/3600/(PI()/4*($D232/1000)^2))^2))+10*LOG10($D232/1000)+N232</f>
        <v>#DIV/0!</v>
      </c>
      <c r="W232" s="24" t="e">
        <f>'ModelParams Lw'!$B$3+'ModelParams Lw'!$B$4*LOG10($B232/3600/(PI()/4*($D232/1000)^2))+'ModelParams Lw'!$B$5*LOG10(2*$H232/(1.2*($B232/3600/(PI()/4*($D232/1000)^2))^2))+10*LOG10($D232/1000)+O232</f>
        <v>#DIV/0!</v>
      </c>
      <c r="X232" s="24" t="e">
        <f>'ModelParams Lw'!$B$3+'ModelParams Lw'!$B$4*LOG10($B232/3600/(PI()/4*($D232/1000)^2))+'ModelParams Lw'!$B$5*LOG10(2*$H232/(1.2*($B232/3600/(PI()/4*($D232/1000)^2))^2))+10*LOG10($D232/1000)+P232</f>
        <v>#DIV/0!</v>
      </c>
      <c r="Y232" s="24" t="e">
        <f>'ModelParams Lw'!$B$3+'ModelParams Lw'!$B$4*LOG10($B232/3600/(PI()/4*($D232/1000)^2))+'ModelParams Lw'!$B$5*LOG10(2*$H232/(1.2*($B232/3600/(PI()/4*($D232/1000)^2))^2))+10*LOG10($D232/1000)+Q232</f>
        <v>#DIV/0!</v>
      </c>
      <c r="Z232" s="24" t="e">
        <f>'ModelParams Lw'!$B$3+'ModelParams Lw'!$B$4*LOG10($B232/3600/(PI()/4*($D232/1000)^2))+'ModelParams Lw'!$B$5*LOG10(2*$H232/(1.2*($B232/3600/(PI()/4*($D232/1000)^2))^2))+10*LOG10($D232/1000)+R232</f>
        <v>#DIV/0!</v>
      </c>
      <c r="AA232" s="24" t="e">
        <f>'ModelParams Lw'!$B$3+'ModelParams Lw'!$B$4*LOG10($B232/3600/(PI()/4*($D232/1000)^2))+'ModelParams Lw'!$B$5*LOG10(2*$H232/(1.2*($B232/3600/(PI()/4*($D232/1000)^2))^2))+10*LOG10($D232/1000)+S232</f>
        <v>#DIV/0!</v>
      </c>
      <c r="AB232" s="24" t="e">
        <f>10*LOG10(IF(T232="",0,POWER(10,((T232+'ModelParams Lw'!$O$4)/10))) +IF(U232="",0,POWER(10,((U232+'ModelParams Lw'!$P$4)/10))) +IF(V232="",0,POWER(10,((V232+'ModelParams Lw'!$Q$4)/10))) +IF(W232="",0,POWER(10,((W232+'ModelParams Lw'!$R$4)/10))) +IF(X232="",0,POWER(10,((X232+'ModelParams Lw'!$S$4)/10))) +IF(Y232="",0,POWER(10,((Y232+'ModelParams Lw'!$T$4)/10))) +IF(Z232="",0,POWER(10,((Z232+'ModelParams Lw'!$U$4)/10)))+IF(AA232="",0,POWER(10,((AA232+'ModelParams Lw'!$V$4)/10))))</f>
        <v>#DIV/0!</v>
      </c>
      <c r="AC232" s="24" t="e">
        <f t="shared" si="99"/>
        <v>#DIV/0!</v>
      </c>
      <c r="AD232" s="24" t="e">
        <f>(T232-'ModelParams Lw'!O$10)/'ModelParams Lw'!O$11</f>
        <v>#DIV/0!</v>
      </c>
      <c r="AE232" s="24" t="e">
        <f>(U232-'ModelParams Lw'!P$10)/'ModelParams Lw'!P$11</f>
        <v>#DIV/0!</v>
      </c>
      <c r="AF232" s="24" t="e">
        <f>(V232-'ModelParams Lw'!Q$10)/'ModelParams Lw'!Q$11</f>
        <v>#DIV/0!</v>
      </c>
      <c r="AG232" s="24" t="e">
        <f>(W232-'ModelParams Lw'!R$10)/'ModelParams Lw'!R$11</f>
        <v>#DIV/0!</v>
      </c>
      <c r="AH232" s="24" t="e">
        <f>(X232-'ModelParams Lw'!S$10)/'ModelParams Lw'!S$11</f>
        <v>#DIV/0!</v>
      </c>
      <c r="AI232" s="24" t="e">
        <f>(Y232-'ModelParams Lw'!T$10)/'ModelParams Lw'!T$11</f>
        <v>#DIV/0!</v>
      </c>
      <c r="AJ232" s="24" t="e">
        <f>(Z232-'ModelParams Lw'!U$10)/'ModelParams Lw'!U$11</f>
        <v>#DIV/0!</v>
      </c>
      <c r="AK232" s="24" t="e">
        <f>(AA232-'ModelParams Lw'!V$10)/'ModelParams Lw'!V$11</f>
        <v>#DIV/0!</v>
      </c>
      <c r="AL232" s="24" t="e">
        <f t="shared" si="100"/>
        <v>#DIV/0!</v>
      </c>
      <c r="AM232" s="24" t="e">
        <f>LOOKUP($G232,SilencerParams!$E$3:$E$98,SilencerParams!K$3:K$98)</f>
        <v>#DIV/0!</v>
      </c>
      <c r="AN232" s="24" t="e">
        <f>LOOKUP($G232,SilencerParams!$E$3:$E$98,SilencerParams!L$3:L$98)</f>
        <v>#DIV/0!</v>
      </c>
      <c r="AO232" s="24" t="e">
        <f>LOOKUP($G232,SilencerParams!$E$3:$E$98,SilencerParams!M$3:M$98)</f>
        <v>#DIV/0!</v>
      </c>
      <c r="AP232" s="24" t="e">
        <f>LOOKUP($G232,SilencerParams!$E$3:$E$98,SilencerParams!N$3:N$98)</f>
        <v>#DIV/0!</v>
      </c>
      <c r="AQ232" s="24" t="e">
        <f>LOOKUP($G232,SilencerParams!$E$3:$E$98,SilencerParams!O$3:O$98)</f>
        <v>#DIV/0!</v>
      </c>
      <c r="AR232" s="24" t="e">
        <f>LOOKUP($G232,SilencerParams!$E$3:$E$98,SilencerParams!P$3:P$98)</f>
        <v>#DIV/0!</v>
      </c>
      <c r="AS232" s="24" t="e">
        <f>LOOKUP($G232,SilencerParams!$E$3:$E$98,SilencerParams!Q$3:Q$98)</f>
        <v>#DIV/0!</v>
      </c>
      <c r="AT232" s="24" t="e">
        <f>LOOKUP($G232,SilencerParams!$E$3:$E$98,SilencerParams!R$3:R$98)</f>
        <v>#DIV/0!</v>
      </c>
      <c r="AU232" s="151" t="e">
        <f>LOOKUP($G232,SilencerParams!$E$3:$E$98,SilencerParams!S$3:S$98)</f>
        <v>#DIV/0!</v>
      </c>
      <c r="AV232" s="151" t="e">
        <f>LOOKUP($G232,SilencerParams!$E$3:$E$98,SilencerParams!T$3:T$98)</f>
        <v>#DIV/0!</v>
      </c>
      <c r="AW232" s="151" t="e">
        <f>LOOKUP($G232,SilencerParams!$E$3:$E$98,SilencerParams!U$3:U$98)</f>
        <v>#DIV/0!</v>
      </c>
      <c r="AX232" s="151" t="e">
        <f>LOOKUP($G232,SilencerParams!$E$3:$E$98,SilencerParams!V$3:V$98)</f>
        <v>#DIV/0!</v>
      </c>
      <c r="AY232" s="151" t="e">
        <f>LOOKUP($G232,SilencerParams!$E$3:$E$98,SilencerParams!W$3:W$98)</f>
        <v>#DIV/0!</v>
      </c>
      <c r="AZ232" s="151" t="e">
        <f>LOOKUP($G232,SilencerParams!$E$3:$E$98,SilencerParams!X$3:X$98)</f>
        <v>#DIV/0!</v>
      </c>
      <c r="BA232" s="151" t="e">
        <f>LOOKUP($G232,SilencerParams!$E$3:$E$98,SilencerParams!Y$3:Y$98)</f>
        <v>#DIV/0!</v>
      </c>
      <c r="BB232" s="151" t="e">
        <f>LOOKUP($G232,SilencerParams!$E$3:$E$98,SilencerParams!Z$3:Z$98)</f>
        <v>#DIV/0!</v>
      </c>
      <c r="BC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S$3:S$98)</f>
        <v>#DIV/0!</v>
      </c>
      <c r="BD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T$3:T$98)</f>
        <v>#DIV/0!</v>
      </c>
      <c r="BE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U$3:U$98)</f>
        <v>#DIV/0!</v>
      </c>
      <c r="BF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V$3:V$98)</f>
        <v>#DIV/0!</v>
      </c>
      <c r="BG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W$3:W$98)</f>
        <v>#DIV/0!</v>
      </c>
      <c r="BH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X$3:X$98)</f>
        <v>#DIV/0!</v>
      </c>
      <c r="BI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Y$3:Y$98)</f>
        <v>#DIV/0!</v>
      </c>
      <c r="BJ232" s="151" t="e">
        <f>LOOKUP(IF(MROUND($AL232,2)&lt;=$AL232,CONCATENATE($D232,IF($F232&gt;=1000,$F232,CONCATENATE(0,$F232)),CONCATENATE(0,MROUND($AL232,2)+2)),CONCATENATE($D232,IF($F232&gt;=1000,$F232,CONCATENATE(0,$F232)),CONCATENATE(0,MROUND($AL232,2)-2))),SilencerParams!$E$3:$E$98,SilencerParams!Z$3:Z$98)</f>
        <v>#DIV/0!</v>
      </c>
      <c r="BK232" s="151" t="e">
        <f>IF($AL232&lt;2,LOOKUP(CONCATENATE($D232,IF($E232&gt;=1000,$E232,CONCATENATE(0,$E232)),"02"),SilencerParams!$E$3:$E$98,SilencerParams!S$3:S$98)/(LOG10(2)-LOG10(0.0001))*(LOG10($AL232)-LOG10(0.0001)),(BC232-AU232)/(LOG10(IF(MROUND($AL232,2)&lt;=$AL232,MROUND($AL232,2)+2,MROUND($AL232,2)-2))-LOG10(MROUND($AL232,2)))*(LOG10($AL232)-LOG10(MROUND($AL232,2)))+AU232)</f>
        <v>#DIV/0!</v>
      </c>
      <c r="BL232" s="151" t="e">
        <f>IF($AL232&lt;2,LOOKUP(CONCATENATE($D232,IF($E232&gt;=1000,$E232,CONCATENATE(0,$E232)),"02"),SilencerParams!$E$3:$E$98,SilencerParams!T$3:T$98)/(LOG10(2)-LOG10(0.0001))*(LOG10($AL232)-LOG10(0.0001)),(BD232-AV232)/(LOG10(IF(MROUND($AL232,2)&lt;=$AL232,MROUND($AL232,2)+2,MROUND($AL232,2)-2))-LOG10(MROUND($AL232,2)))*(LOG10($AL232)-LOG10(MROUND($AL232,2)))+AV232)</f>
        <v>#DIV/0!</v>
      </c>
      <c r="BM232" s="151" t="e">
        <f>IF($AL232&lt;2,LOOKUP(CONCATENATE($D232,IF($E232&gt;=1000,$E232,CONCATENATE(0,$E232)),"02"),SilencerParams!$E$3:$E$98,SilencerParams!U$3:U$98)/(LOG10(2)-LOG10(0.0001))*(LOG10($AL232)-LOG10(0.0001)),(BE232-AW232)/(LOG10(IF(MROUND($AL232,2)&lt;=$AL232,MROUND($AL232,2)+2,MROUND($AL232,2)-2))-LOG10(MROUND($AL232,2)))*(LOG10($AL232)-LOG10(MROUND($AL232,2)))+AW232)</f>
        <v>#DIV/0!</v>
      </c>
      <c r="BN232" s="151" t="e">
        <f>IF($AL232&lt;2,LOOKUP(CONCATENATE($D232,IF($E232&gt;=1000,$E232,CONCATENATE(0,$E232)),"02"),SilencerParams!$E$3:$E$98,SilencerParams!V$3:V$98)/(LOG10(2)-LOG10(0.0001))*(LOG10($AL232)-LOG10(0.0001)),(BF232-AX232)/(LOG10(IF(MROUND($AL232,2)&lt;=$AL232,MROUND($AL232,2)+2,MROUND($AL232,2)-2))-LOG10(MROUND($AL232,2)))*(LOG10($AL232)-LOG10(MROUND($AL232,2)))+AX232)</f>
        <v>#DIV/0!</v>
      </c>
      <c r="BO232" s="151" t="e">
        <f>IF($AL232&lt;2,LOOKUP(CONCATENATE($D232,IF($E232&gt;=1000,$E232,CONCATENATE(0,$E232)),"02"),SilencerParams!$E$3:$E$98,SilencerParams!W$3:W$98)/(LOG10(2)-LOG10(0.0001))*(LOG10($AL232)-LOG10(0.0001)),(BG232-AY232)/(LOG10(IF(MROUND($AL232,2)&lt;=$AL232,MROUND($AL232,2)+2,MROUND($AL232,2)-2))-LOG10(MROUND($AL232,2)))*(LOG10($AL232)-LOG10(MROUND($AL232,2)))+AY232)</f>
        <v>#DIV/0!</v>
      </c>
      <c r="BP232" s="151" t="e">
        <f>IF($AL232&lt;2,LOOKUP(CONCATENATE($D232,IF($E232&gt;=1000,$E232,CONCATENATE(0,$E232)),"02"),SilencerParams!$E$3:$E$98,SilencerParams!X$3:X$98)/(LOG10(2)-LOG10(0.0001))*(LOG10($AL232)-LOG10(0.0001)),(BH232-AZ232)/(LOG10(IF(MROUND($AL232,2)&lt;=$AL232,MROUND($AL232,2)+2,MROUND($AL232,2)-2))-LOG10(MROUND($AL232,2)))*(LOG10($AL232)-LOG10(MROUND($AL232,2)))+AZ232)</f>
        <v>#DIV/0!</v>
      </c>
      <c r="BQ232" s="151" t="e">
        <f>IF($AL232&lt;2,LOOKUP(CONCATENATE($D232,IF($E232&gt;=1000,$E232,CONCATENATE(0,$E232)),"02"),SilencerParams!$E$3:$E$98,SilencerParams!Y$3:Y$98)/(LOG10(2)-LOG10(0.0001))*(LOG10($AL232)-LOG10(0.0001)),(BI232-BA232)/(LOG10(IF(MROUND($AL232,2)&lt;=$AL232,MROUND($AL232,2)+2,MROUND($AL232,2)-2))-LOG10(MROUND($AL232,2)))*(LOG10($AL232)-LOG10(MROUND($AL232,2)))+BA232)</f>
        <v>#DIV/0!</v>
      </c>
      <c r="BR232" s="151" t="e">
        <f>IF($AL232&lt;2,LOOKUP(CONCATENATE($D232,IF($E232&gt;=1000,$E232,CONCATENATE(0,$E232)),"02"),SilencerParams!$E$3:$E$98,SilencerParams!Z$3:Z$98)/(LOG10(2)-LOG10(0.0001))*(LOG10($AL232)-LOG10(0.0001)),(BJ232-BB232)/(LOG10(IF(MROUND($AL232,2)&lt;=$AL232,MROUND($AL232,2)+2,MROUND($AL232,2)-2))-LOG10(MROUND($AL232,2)))*(LOG10($AL232)-LOG10(MROUND($AL232,2)))+BB232)</f>
        <v>#DIV/0!</v>
      </c>
      <c r="BS232" s="24" t="e">
        <f t="shared" si="101"/>
        <v>#DIV/0!</v>
      </c>
      <c r="BT232" s="24" t="e">
        <f t="shared" si="102"/>
        <v>#DIV/0!</v>
      </c>
      <c r="BU232" s="24" t="e">
        <f t="shared" si="103"/>
        <v>#DIV/0!</v>
      </c>
      <c r="BV232" s="24" t="e">
        <f t="shared" si="104"/>
        <v>#DIV/0!</v>
      </c>
      <c r="BW232" s="24" t="e">
        <f t="shared" si="105"/>
        <v>#DIV/0!</v>
      </c>
      <c r="BX232" s="24" t="e">
        <f t="shared" si="106"/>
        <v>#DIV/0!</v>
      </c>
      <c r="BY232" s="24" t="e">
        <f t="shared" si="107"/>
        <v>#DIV/0!</v>
      </c>
      <c r="BZ232" s="24" t="e">
        <f t="shared" si="108"/>
        <v>#DIV/0!</v>
      </c>
      <c r="CA232" s="24" t="e">
        <f>10*LOG10(IF(BS232="",0,POWER(10,((BS232+'ModelParams Lw'!$O$4)/10))) +IF(BT232="",0,POWER(10,((BT232+'ModelParams Lw'!$P$4)/10))) +IF(BU232="",0,POWER(10,((BU232+'ModelParams Lw'!$Q$4)/10))) +IF(BV232="",0,POWER(10,((BV232+'ModelParams Lw'!$R$4)/10))) +IF(BW232="",0,POWER(10,((BW232+'ModelParams Lw'!$S$4)/10))) +IF(BX232="",0,POWER(10,((BX232+'ModelParams Lw'!$T$4)/10))) +IF(BY232="",0,POWER(10,((BY232+'ModelParams Lw'!$U$4)/10)))+IF(BZ232="",0,POWER(10,((BZ232+'ModelParams Lw'!$V$4)/10))))</f>
        <v>#DIV/0!</v>
      </c>
      <c r="CB232" s="24" t="e">
        <f t="shared" si="109"/>
        <v>#DIV/0!</v>
      </c>
      <c r="CC232" s="24" t="e">
        <f>(BS232-'ModelParams Lw'!O$10)/'ModelParams Lw'!O$11</f>
        <v>#DIV/0!</v>
      </c>
      <c r="CD232" s="24" t="e">
        <f>(BT232-'ModelParams Lw'!P$10)/'ModelParams Lw'!P$11</f>
        <v>#DIV/0!</v>
      </c>
      <c r="CE232" s="24" t="e">
        <f>(BU232-'ModelParams Lw'!Q$10)/'ModelParams Lw'!Q$11</f>
        <v>#DIV/0!</v>
      </c>
      <c r="CF232" s="24" t="e">
        <f>(BV232-'ModelParams Lw'!R$10)/'ModelParams Lw'!R$11</f>
        <v>#DIV/0!</v>
      </c>
      <c r="CG232" s="24" t="e">
        <f>(BW232-'ModelParams Lw'!S$10)/'ModelParams Lw'!S$11</f>
        <v>#DIV/0!</v>
      </c>
      <c r="CH232" s="24" t="e">
        <f>(BX232-'ModelParams Lw'!T$10)/'ModelParams Lw'!T$11</f>
        <v>#DIV/0!</v>
      </c>
      <c r="CI232" s="24" t="e">
        <f>(BY232-'ModelParams Lw'!U$10)/'ModelParams Lw'!U$11</f>
        <v>#DIV/0!</v>
      </c>
      <c r="CJ232" s="24" t="e">
        <f>(BZ232-'ModelParams Lw'!V$10)/'ModelParams Lw'!V$11</f>
        <v>#DIV/0!</v>
      </c>
      <c r="CK232" s="24">
        <f>IF(Calcul!$E237="SW",'ModelParams Lw'!C$18+'ModelParams Lw'!C$19*LOG(CK$3)+'ModelParams Lw'!C$20*(PI()/4*($D232/1000)^2),IF('ModelParams Lw'!C$21+'ModelParams Lw'!C$22*LOG(CK$3)+'ModelParams Lw'!C$23*(PI()/4*($D232/1000)^2)&lt;'ModelParams Lw'!C$18+'ModelParams Lw'!C$19*LOG(CK$3)+'ModelParams Lw'!C$20*(PI()/4*($D232/1000)^2),'ModelParams Lw'!C$18+'ModelParams Lw'!C$19*LOG(CK$3)+'ModelParams Lw'!C$20*(PI()/4*($D232/1000)^2),'ModelParams Lw'!C$21+'ModelParams Lw'!C$22*LOG(CK$3)+'ModelParams Lw'!C$23*(PI()/4*($D232/1000)^2)))</f>
        <v>31.246735224896717</v>
      </c>
      <c r="CL232" s="24">
        <f>IF(Calcul!$E237="SW",'ModelParams Lw'!D$18+'ModelParams Lw'!D$19*LOG(CL$3)+'ModelParams Lw'!D$20*(PI()/4*($D232/1000)^2),IF('ModelParams Lw'!D$21+'ModelParams Lw'!D$22*LOG(CL$3)+'ModelParams Lw'!D$23*(PI()/4*($D232/1000)^2)&lt;'ModelParams Lw'!D$18+'ModelParams Lw'!D$19*LOG(CL$3)+'ModelParams Lw'!D$20*(PI()/4*($D232/1000)^2),'ModelParams Lw'!D$18+'ModelParams Lw'!D$19*LOG(CL$3)+'ModelParams Lw'!D$20*(PI()/4*($D232/1000)^2),'ModelParams Lw'!D$21+'ModelParams Lw'!D$22*LOG(CL$3)+'ModelParams Lw'!D$23*(PI()/4*($D232/1000)^2)))</f>
        <v>39.203910379364636</v>
      </c>
      <c r="CM232" s="24">
        <f>IF(Calcul!$E237="SW",'ModelParams Lw'!E$18+'ModelParams Lw'!E$19*LOG(CM$3)+'ModelParams Lw'!E$20*(PI()/4*($D232/1000)^2),IF('ModelParams Lw'!E$21+'ModelParams Lw'!E$22*LOG(CM$3)+'ModelParams Lw'!E$23*(PI()/4*($D232/1000)^2)&lt;'ModelParams Lw'!E$18+'ModelParams Lw'!E$19*LOG(CM$3)+'ModelParams Lw'!E$20*(PI()/4*($D232/1000)^2),'ModelParams Lw'!E$18+'ModelParams Lw'!E$19*LOG(CM$3)+'ModelParams Lw'!E$20*(PI()/4*($D232/1000)^2),'ModelParams Lw'!E$21+'ModelParams Lw'!E$22*LOG(CM$3)+'ModelParams Lw'!E$23*(PI()/4*($D232/1000)^2)))</f>
        <v>38.761096154158118</v>
      </c>
      <c r="CN232" s="24">
        <f>IF(Calcul!$E237="SW",'ModelParams Lw'!F$18+'ModelParams Lw'!F$19*LOG(CN$3)+'ModelParams Lw'!F$20*(PI()/4*($D232/1000)^2),IF('ModelParams Lw'!F$21+'ModelParams Lw'!F$22*LOG(CN$3)+'ModelParams Lw'!F$23*(PI()/4*($D232/1000)^2)&lt;'ModelParams Lw'!F$18+'ModelParams Lw'!F$19*LOG(CN$3)+'ModelParams Lw'!F$20*(PI()/4*($D232/1000)^2),'ModelParams Lw'!F$18+'ModelParams Lw'!F$19*LOG(CN$3)+'ModelParams Lw'!F$20*(PI()/4*($D232/1000)^2),'ModelParams Lw'!F$21+'ModelParams Lw'!F$22*LOG(CN$3)+'ModelParams Lw'!F$23*(PI()/4*($D232/1000)^2)))</f>
        <v>42.457901012674256</v>
      </c>
      <c r="CO232" s="24">
        <f>IF(Calcul!$E237="SW",'ModelParams Lw'!G$18+'ModelParams Lw'!G$19*LOG(CO$3)+'ModelParams Lw'!G$20*(PI()/4*($D232/1000)^2),IF('ModelParams Lw'!G$21+'ModelParams Lw'!G$22*LOG(CO$3)+'ModelParams Lw'!G$23*(PI()/4*($D232/1000)^2)&lt;'ModelParams Lw'!G$18+'ModelParams Lw'!G$19*LOG(CO$3)+'ModelParams Lw'!G$20*(PI()/4*($D232/1000)^2),'ModelParams Lw'!G$18+'ModelParams Lw'!G$19*LOG(CO$3)+'ModelParams Lw'!G$20*(PI()/4*($D232/1000)^2),'ModelParams Lw'!G$21+'ModelParams Lw'!G$22*LOG(CO$3)+'ModelParams Lw'!G$23*(PI()/4*($D232/1000)^2)))</f>
        <v>39.983812335865188</v>
      </c>
      <c r="CP232" s="24">
        <f>IF(Calcul!$E237="SW",'ModelParams Lw'!H$18+'ModelParams Lw'!H$19*LOG(CP$3)+'ModelParams Lw'!H$20*(PI()/4*($D232/1000)^2),IF('ModelParams Lw'!H$21+'ModelParams Lw'!H$22*LOG(CP$3)+'ModelParams Lw'!H$23*(PI()/4*($D232/1000)^2)&lt;'ModelParams Lw'!H$18+'ModelParams Lw'!H$19*LOG(CP$3)+'ModelParams Lw'!H$20*(PI()/4*($D232/1000)^2),'ModelParams Lw'!H$18+'ModelParams Lw'!H$19*LOG(CP$3)+'ModelParams Lw'!H$20*(PI()/4*($D232/1000)^2),'ModelParams Lw'!H$21+'ModelParams Lw'!H$22*LOG(CP$3)+'ModelParams Lw'!H$23*(PI()/4*($D232/1000)^2)))</f>
        <v>40.306137042572608</v>
      </c>
      <c r="CQ232" s="24">
        <f>IF(Calcul!$E237="SW",'ModelParams Lw'!I$18+'ModelParams Lw'!I$19*LOG(CQ$3)+'ModelParams Lw'!I$20*(PI()/4*($D232/1000)^2),IF('ModelParams Lw'!I$21+'ModelParams Lw'!I$22*LOG(CQ$3)+'ModelParams Lw'!I$23*(PI()/4*($D232/1000)^2)&lt;'ModelParams Lw'!I$18+'ModelParams Lw'!I$19*LOG(CQ$3)+'ModelParams Lw'!I$20*(PI()/4*($D232/1000)^2),'ModelParams Lw'!I$18+'ModelParams Lw'!I$19*LOG(CQ$3)+'ModelParams Lw'!I$20*(PI()/4*($D232/1000)^2),'ModelParams Lw'!I$21+'ModelParams Lw'!I$22*LOG(CQ$3)+'ModelParams Lw'!I$23*(PI()/4*($D232/1000)^2)))</f>
        <v>35.604370798776131</v>
      </c>
      <c r="CR232" s="24">
        <f>IF(Calcul!$E237="SW",'ModelParams Lw'!J$18+'ModelParams Lw'!J$19*LOG(CR$3)+'ModelParams Lw'!J$20*(PI()/4*($D232/1000)^2),IF('ModelParams Lw'!J$21+'ModelParams Lw'!J$22*LOG(CR$3)+'ModelParams Lw'!J$23*(PI()/4*($D232/1000)^2)&lt;'ModelParams Lw'!J$18+'ModelParams Lw'!J$19*LOG(CR$3)+'ModelParams Lw'!J$20*(PI()/4*($D232/1000)^2),'ModelParams Lw'!J$18+'ModelParams Lw'!J$19*LOG(CR$3)+'ModelParams Lw'!J$20*(PI()/4*($D232/1000)^2),'ModelParams Lw'!J$21+'ModelParams Lw'!J$22*LOG(CR$3)+'ModelParams Lw'!J$23*(PI()/4*($D232/1000)^2)))</f>
        <v>26.405199060578074</v>
      </c>
      <c r="CS232" s="24" t="e">
        <f t="shared" si="86"/>
        <v>#DIV/0!</v>
      </c>
      <c r="CT232" s="24" t="e">
        <f t="shared" si="87"/>
        <v>#DIV/0!</v>
      </c>
      <c r="CU232" s="24" t="e">
        <f t="shared" si="88"/>
        <v>#DIV/0!</v>
      </c>
      <c r="CV232" s="24" t="e">
        <f t="shared" si="89"/>
        <v>#DIV/0!</v>
      </c>
      <c r="CW232" s="24" t="e">
        <f t="shared" si="90"/>
        <v>#DIV/0!</v>
      </c>
      <c r="CX232" s="24" t="e">
        <f t="shared" si="91"/>
        <v>#DIV/0!</v>
      </c>
      <c r="CY232" s="24" t="e">
        <f t="shared" si="92"/>
        <v>#DIV/0!</v>
      </c>
      <c r="CZ232" s="24" t="e">
        <f t="shared" si="93"/>
        <v>#DIV/0!</v>
      </c>
      <c r="DA232" s="24" t="e">
        <f>10*LOG10(IF(CS232="",0,POWER(10,((CS232+'ModelParams Lw'!$O$4)/10))) +IF(CT232="",0,POWER(10,((CT232+'ModelParams Lw'!$P$4)/10))) +IF(CU232="",0,POWER(10,((CU232+'ModelParams Lw'!$Q$4)/10))) +IF(CV232="",0,POWER(10,((CV232+'ModelParams Lw'!$R$4)/10))) +IF(CW232="",0,POWER(10,((CW232+'ModelParams Lw'!$S$4)/10))) +IF(CX232="",0,POWER(10,((CX232+'ModelParams Lw'!$T$4)/10))) +IF(CY232="",0,POWER(10,((CY232+'ModelParams Lw'!$U$4)/10)))+IF(CZ232="",0,POWER(10,((CZ232+'ModelParams Lw'!$V$4)/10))))</f>
        <v>#DIV/0!</v>
      </c>
      <c r="DB232" s="24" t="e">
        <f t="shared" si="110"/>
        <v>#DIV/0!</v>
      </c>
      <c r="DC232" s="24" t="e">
        <f>(CS232-'ModelParams Lw'!$O$10)/'ModelParams Lw'!$O$11</f>
        <v>#DIV/0!</v>
      </c>
      <c r="DD232" s="24" t="e">
        <f>(CT232-'ModelParams Lw'!$P$10)/'ModelParams Lw'!$P$11</f>
        <v>#DIV/0!</v>
      </c>
      <c r="DE232" s="24" t="e">
        <f>(CU232-'ModelParams Lw'!$Q$10)/'ModelParams Lw'!$Q$11</f>
        <v>#DIV/0!</v>
      </c>
      <c r="DF232" s="24" t="e">
        <f>(CV232-'ModelParams Lw'!$R$10)/'ModelParams Lw'!$R$11</f>
        <v>#DIV/0!</v>
      </c>
      <c r="DG232" s="24" t="e">
        <f>(CW232-'ModelParams Lw'!$S$10)/'ModelParams Lw'!$S$11</f>
        <v>#DIV/0!</v>
      </c>
      <c r="DH232" s="24" t="e">
        <f>(CX232-'ModelParams Lw'!$T$10)/'ModelParams Lw'!$T$11</f>
        <v>#DIV/0!</v>
      </c>
      <c r="DI232" s="24" t="e">
        <f>(CY232-'ModelParams Lw'!$U$10)/'ModelParams Lw'!$U$11</f>
        <v>#DIV/0!</v>
      </c>
      <c r="DJ232" s="24" t="e">
        <f>(CZ232-'ModelParams Lw'!$V$10)/'ModelParams Lw'!$V$11</f>
        <v>#DIV/0!</v>
      </c>
    </row>
    <row r="233" spans="1:114">
      <c r="A233" s="12">
        <f>Calcul!B235</f>
        <v>0</v>
      </c>
      <c r="B233" s="12">
        <f t="shared" si="94"/>
        <v>0</v>
      </c>
      <c r="C233" s="12">
        <f>Calcul!C235</f>
        <v>0</v>
      </c>
      <c r="D233" s="12">
        <f>Calcul!D238</f>
        <v>0</v>
      </c>
      <c r="E233" s="12">
        <f t="shared" si="95"/>
        <v>400</v>
      </c>
      <c r="F233" s="12">
        <f t="shared" si="96"/>
        <v>900</v>
      </c>
      <c r="G233" s="12" t="e">
        <f t="shared" si="97"/>
        <v>#DIV/0!</v>
      </c>
      <c r="H233" s="24" t="e">
        <f t="shared" si="98"/>
        <v>#DIV/0!</v>
      </c>
      <c r="I233" s="24">
        <f>'ModelParams Lw'!$B$6*EXP('ModelParams Lw'!$C$6*D233)</f>
        <v>-0.98585217513044054</v>
      </c>
      <c r="J233" s="24">
        <f>'ModelParams Lw'!$B$7*D233^2+'ModelParams Lw'!$C$7*D233+'ModelParams Lw'!$D$7</f>
        <v>-7.1</v>
      </c>
      <c r="K233" s="24">
        <f>'ModelParams Lw'!$B$8*D233^2+'ModelParams Lw'!$C$8*D233+'ModelParams Lw'!$D$8</f>
        <v>46.485999999999997</v>
      </c>
      <c r="L233" s="21" t="e">
        <f t="shared" si="111"/>
        <v>#DIV/0!</v>
      </c>
      <c r="M233" s="21" t="e">
        <f t="shared" si="112"/>
        <v>#DIV/0!</v>
      </c>
      <c r="N233" s="21" t="e">
        <f t="shared" si="112"/>
        <v>#DIV/0!</v>
      </c>
      <c r="O233" s="21" t="e">
        <f t="shared" si="112"/>
        <v>#DIV/0!</v>
      </c>
      <c r="P233" s="21" t="e">
        <f t="shared" si="112"/>
        <v>#DIV/0!</v>
      </c>
      <c r="Q233" s="21" t="e">
        <f t="shared" si="112"/>
        <v>#DIV/0!</v>
      </c>
      <c r="R233" s="21" t="e">
        <f t="shared" si="112"/>
        <v>#DIV/0!</v>
      </c>
      <c r="S233" s="21" t="e">
        <f t="shared" si="112"/>
        <v>#DIV/0!</v>
      </c>
      <c r="T233" s="24" t="e">
        <f>'ModelParams Lw'!$B$3+'ModelParams Lw'!$B$4*LOG10($B233/3600/(PI()/4*($D233/1000)^2))+'ModelParams Lw'!$B$5*LOG10(2*$H233/(1.2*($B233/3600/(PI()/4*($D233/1000)^2))^2))+10*LOG10($D233/1000)+L233</f>
        <v>#DIV/0!</v>
      </c>
      <c r="U233" s="24" t="e">
        <f>'ModelParams Lw'!$B$3+'ModelParams Lw'!$B$4*LOG10($B233/3600/(PI()/4*($D233/1000)^2))+'ModelParams Lw'!$B$5*LOG10(2*$H233/(1.2*($B233/3600/(PI()/4*($D233/1000)^2))^2))+10*LOG10($D233/1000)+M233</f>
        <v>#DIV/0!</v>
      </c>
      <c r="V233" s="24" t="e">
        <f>'ModelParams Lw'!$B$3+'ModelParams Lw'!$B$4*LOG10($B233/3600/(PI()/4*($D233/1000)^2))+'ModelParams Lw'!$B$5*LOG10(2*$H233/(1.2*($B233/3600/(PI()/4*($D233/1000)^2))^2))+10*LOG10($D233/1000)+N233</f>
        <v>#DIV/0!</v>
      </c>
      <c r="W233" s="24" t="e">
        <f>'ModelParams Lw'!$B$3+'ModelParams Lw'!$B$4*LOG10($B233/3600/(PI()/4*($D233/1000)^2))+'ModelParams Lw'!$B$5*LOG10(2*$H233/(1.2*($B233/3600/(PI()/4*($D233/1000)^2))^2))+10*LOG10($D233/1000)+O233</f>
        <v>#DIV/0!</v>
      </c>
      <c r="X233" s="24" t="e">
        <f>'ModelParams Lw'!$B$3+'ModelParams Lw'!$B$4*LOG10($B233/3600/(PI()/4*($D233/1000)^2))+'ModelParams Lw'!$B$5*LOG10(2*$H233/(1.2*($B233/3600/(PI()/4*($D233/1000)^2))^2))+10*LOG10($D233/1000)+P233</f>
        <v>#DIV/0!</v>
      </c>
      <c r="Y233" s="24" t="e">
        <f>'ModelParams Lw'!$B$3+'ModelParams Lw'!$B$4*LOG10($B233/3600/(PI()/4*($D233/1000)^2))+'ModelParams Lw'!$B$5*LOG10(2*$H233/(1.2*($B233/3600/(PI()/4*($D233/1000)^2))^2))+10*LOG10($D233/1000)+Q233</f>
        <v>#DIV/0!</v>
      </c>
      <c r="Z233" s="24" t="e">
        <f>'ModelParams Lw'!$B$3+'ModelParams Lw'!$B$4*LOG10($B233/3600/(PI()/4*($D233/1000)^2))+'ModelParams Lw'!$B$5*LOG10(2*$H233/(1.2*($B233/3600/(PI()/4*($D233/1000)^2))^2))+10*LOG10($D233/1000)+R233</f>
        <v>#DIV/0!</v>
      </c>
      <c r="AA233" s="24" t="e">
        <f>'ModelParams Lw'!$B$3+'ModelParams Lw'!$B$4*LOG10($B233/3600/(PI()/4*($D233/1000)^2))+'ModelParams Lw'!$B$5*LOG10(2*$H233/(1.2*($B233/3600/(PI()/4*($D233/1000)^2))^2))+10*LOG10($D233/1000)+S233</f>
        <v>#DIV/0!</v>
      </c>
      <c r="AB233" s="24" t="e">
        <f>10*LOG10(IF(T233="",0,POWER(10,((T233+'ModelParams Lw'!$O$4)/10))) +IF(U233="",0,POWER(10,((U233+'ModelParams Lw'!$P$4)/10))) +IF(V233="",0,POWER(10,((V233+'ModelParams Lw'!$Q$4)/10))) +IF(W233="",0,POWER(10,((W233+'ModelParams Lw'!$R$4)/10))) +IF(X233="",0,POWER(10,((X233+'ModelParams Lw'!$S$4)/10))) +IF(Y233="",0,POWER(10,((Y233+'ModelParams Lw'!$T$4)/10))) +IF(Z233="",0,POWER(10,((Z233+'ModelParams Lw'!$U$4)/10)))+IF(AA233="",0,POWER(10,((AA233+'ModelParams Lw'!$V$4)/10))))</f>
        <v>#DIV/0!</v>
      </c>
      <c r="AC233" s="24" t="e">
        <f t="shared" si="99"/>
        <v>#DIV/0!</v>
      </c>
      <c r="AD233" s="24" t="e">
        <f>(T233-'ModelParams Lw'!O$10)/'ModelParams Lw'!O$11</f>
        <v>#DIV/0!</v>
      </c>
      <c r="AE233" s="24" t="e">
        <f>(U233-'ModelParams Lw'!P$10)/'ModelParams Lw'!P$11</f>
        <v>#DIV/0!</v>
      </c>
      <c r="AF233" s="24" t="e">
        <f>(V233-'ModelParams Lw'!Q$10)/'ModelParams Lw'!Q$11</f>
        <v>#DIV/0!</v>
      </c>
      <c r="AG233" s="24" t="e">
        <f>(W233-'ModelParams Lw'!R$10)/'ModelParams Lw'!R$11</f>
        <v>#DIV/0!</v>
      </c>
      <c r="AH233" s="24" t="e">
        <f>(X233-'ModelParams Lw'!S$10)/'ModelParams Lw'!S$11</f>
        <v>#DIV/0!</v>
      </c>
      <c r="AI233" s="24" t="e">
        <f>(Y233-'ModelParams Lw'!T$10)/'ModelParams Lw'!T$11</f>
        <v>#DIV/0!</v>
      </c>
      <c r="AJ233" s="24" t="e">
        <f>(Z233-'ModelParams Lw'!U$10)/'ModelParams Lw'!U$11</f>
        <v>#DIV/0!</v>
      </c>
      <c r="AK233" s="24" t="e">
        <f>(AA233-'ModelParams Lw'!V$10)/'ModelParams Lw'!V$11</f>
        <v>#DIV/0!</v>
      </c>
      <c r="AL233" s="24" t="e">
        <f t="shared" si="100"/>
        <v>#DIV/0!</v>
      </c>
      <c r="AM233" s="24" t="e">
        <f>LOOKUP($G233,SilencerParams!$E$3:$E$98,SilencerParams!K$3:K$98)</f>
        <v>#DIV/0!</v>
      </c>
      <c r="AN233" s="24" t="e">
        <f>LOOKUP($G233,SilencerParams!$E$3:$E$98,SilencerParams!L$3:L$98)</f>
        <v>#DIV/0!</v>
      </c>
      <c r="AO233" s="24" t="e">
        <f>LOOKUP($G233,SilencerParams!$E$3:$E$98,SilencerParams!M$3:M$98)</f>
        <v>#DIV/0!</v>
      </c>
      <c r="AP233" s="24" t="e">
        <f>LOOKUP($G233,SilencerParams!$E$3:$E$98,SilencerParams!N$3:N$98)</f>
        <v>#DIV/0!</v>
      </c>
      <c r="AQ233" s="24" t="e">
        <f>LOOKUP($G233,SilencerParams!$E$3:$E$98,SilencerParams!O$3:O$98)</f>
        <v>#DIV/0!</v>
      </c>
      <c r="AR233" s="24" t="e">
        <f>LOOKUP($G233,SilencerParams!$E$3:$E$98,SilencerParams!P$3:P$98)</f>
        <v>#DIV/0!</v>
      </c>
      <c r="AS233" s="24" t="e">
        <f>LOOKUP($G233,SilencerParams!$E$3:$E$98,SilencerParams!Q$3:Q$98)</f>
        <v>#DIV/0!</v>
      </c>
      <c r="AT233" s="24" t="e">
        <f>LOOKUP($G233,SilencerParams!$E$3:$E$98,SilencerParams!R$3:R$98)</f>
        <v>#DIV/0!</v>
      </c>
      <c r="AU233" s="151" t="e">
        <f>LOOKUP($G233,SilencerParams!$E$3:$E$98,SilencerParams!S$3:S$98)</f>
        <v>#DIV/0!</v>
      </c>
      <c r="AV233" s="151" t="e">
        <f>LOOKUP($G233,SilencerParams!$E$3:$E$98,SilencerParams!T$3:T$98)</f>
        <v>#DIV/0!</v>
      </c>
      <c r="AW233" s="151" t="e">
        <f>LOOKUP($G233,SilencerParams!$E$3:$E$98,SilencerParams!U$3:U$98)</f>
        <v>#DIV/0!</v>
      </c>
      <c r="AX233" s="151" t="e">
        <f>LOOKUP($G233,SilencerParams!$E$3:$E$98,SilencerParams!V$3:V$98)</f>
        <v>#DIV/0!</v>
      </c>
      <c r="AY233" s="151" t="e">
        <f>LOOKUP($G233,SilencerParams!$E$3:$E$98,SilencerParams!W$3:W$98)</f>
        <v>#DIV/0!</v>
      </c>
      <c r="AZ233" s="151" t="e">
        <f>LOOKUP($G233,SilencerParams!$E$3:$E$98,SilencerParams!X$3:X$98)</f>
        <v>#DIV/0!</v>
      </c>
      <c r="BA233" s="151" t="e">
        <f>LOOKUP($G233,SilencerParams!$E$3:$E$98,SilencerParams!Y$3:Y$98)</f>
        <v>#DIV/0!</v>
      </c>
      <c r="BB233" s="151" t="e">
        <f>LOOKUP($G233,SilencerParams!$E$3:$E$98,SilencerParams!Z$3:Z$98)</f>
        <v>#DIV/0!</v>
      </c>
      <c r="BC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S$3:S$98)</f>
        <v>#DIV/0!</v>
      </c>
      <c r="BD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T$3:T$98)</f>
        <v>#DIV/0!</v>
      </c>
      <c r="BE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U$3:U$98)</f>
        <v>#DIV/0!</v>
      </c>
      <c r="BF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V$3:V$98)</f>
        <v>#DIV/0!</v>
      </c>
      <c r="BG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W$3:W$98)</f>
        <v>#DIV/0!</v>
      </c>
      <c r="BH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X$3:X$98)</f>
        <v>#DIV/0!</v>
      </c>
      <c r="BI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Y$3:Y$98)</f>
        <v>#DIV/0!</v>
      </c>
      <c r="BJ233" s="151" t="e">
        <f>LOOKUP(IF(MROUND($AL233,2)&lt;=$AL233,CONCATENATE($D233,IF($F233&gt;=1000,$F233,CONCATENATE(0,$F233)),CONCATENATE(0,MROUND($AL233,2)+2)),CONCATENATE($D233,IF($F233&gt;=1000,$F233,CONCATENATE(0,$F233)),CONCATENATE(0,MROUND($AL233,2)-2))),SilencerParams!$E$3:$E$98,SilencerParams!Z$3:Z$98)</f>
        <v>#DIV/0!</v>
      </c>
      <c r="BK233" s="151" t="e">
        <f>IF($AL233&lt;2,LOOKUP(CONCATENATE($D233,IF($E233&gt;=1000,$E233,CONCATENATE(0,$E233)),"02"),SilencerParams!$E$3:$E$98,SilencerParams!S$3:S$98)/(LOG10(2)-LOG10(0.0001))*(LOG10($AL233)-LOG10(0.0001)),(BC233-AU233)/(LOG10(IF(MROUND($AL233,2)&lt;=$AL233,MROUND($AL233,2)+2,MROUND($AL233,2)-2))-LOG10(MROUND($AL233,2)))*(LOG10($AL233)-LOG10(MROUND($AL233,2)))+AU233)</f>
        <v>#DIV/0!</v>
      </c>
      <c r="BL233" s="151" t="e">
        <f>IF($AL233&lt;2,LOOKUP(CONCATENATE($D233,IF($E233&gt;=1000,$E233,CONCATENATE(0,$E233)),"02"),SilencerParams!$E$3:$E$98,SilencerParams!T$3:T$98)/(LOG10(2)-LOG10(0.0001))*(LOG10($AL233)-LOG10(0.0001)),(BD233-AV233)/(LOG10(IF(MROUND($AL233,2)&lt;=$AL233,MROUND($AL233,2)+2,MROUND($AL233,2)-2))-LOG10(MROUND($AL233,2)))*(LOG10($AL233)-LOG10(MROUND($AL233,2)))+AV233)</f>
        <v>#DIV/0!</v>
      </c>
      <c r="BM233" s="151" t="e">
        <f>IF($AL233&lt;2,LOOKUP(CONCATENATE($D233,IF($E233&gt;=1000,$E233,CONCATENATE(0,$E233)),"02"),SilencerParams!$E$3:$E$98,SilencerParams!U$3:U$98)/(LOG10(2)-LOG10(0.0001))*(LOG10($AL233)-LOG10(0.0001)),(BE233-AW233)/(LOG10(IF(MROUND($AL233,2)&lt;=$AL233,MROUND($AL233,2)+2,MROUND($AL233,2)-2))-LOG10(MROUND($AL233,2)))*(LOG10($AL233)-LOG10(MROUND($AL233,2)))+AW233)</f>
        <v>#DIV/0!</v>
      </c>
      <c r="BN233" s="151" t="e">
        <f>IF($AL233&lt;2,LOOKUP(CONCATENATE($D233,IF($E233&gt;=1000,$E233,CONCATENATE(0,$E233)),"02"),SilencerParams!$E$3:$E$98,SilencerParams!V$3:V$98)/(LOG10(2)-LOG10(0.0001))*(LOG10($AL233)-LOG10(0.0001)),(BF233-AX233)/(LOG10(IF(MROUND($AL233,2)&lt;=$AL233,MROUND($AL233,2)+2,MROUND($AL233,2)-2))-LOG10(MROUND($AL233,2)))*(LOG10($AL233)-LOG10(MROUND($AL233,2)))+AX233)</f>
        <v>#DIV/0!</v>
      </c>
      <c r="BO233" s="151" t="e">
        <f>IF($AL233&lt;2,LOOKUP(CONCATENATE($D233,IF($E233&gt;=1000,$E233,CONCATENATE(0,$E233)),"02"),SilencerParams!$E$3:$E$98,SilencerParams!W$3:W$98)/(LOG10(2)-LOG10(0.0001))*(LOG10($AL233)-LOG10(0.0001)),(BG233-AY233)/(LOG10(IF(MROUND($AL233,2)&lt;=$AL233,MROUND($AL233,2)+2,MROUND($AL233,2)-2))-LOG10(MROUND($AL233,2)))*(LOG10($AL233)-LOG10(MROUND($AL233,2)))+AY233)</f>
        <v>#DIV/0!</v>
      </c>
      <c r="BP233" s="151" t="e">
        <f>IF($AL233&lt;2,LOOKUP(CONCATENATE($D233,IF($E233&gt;=1000,$E233,CONCATENATE(0,$E233)),"02"),SilencerParams!$E$3:$E$98,SilencerParams!X$3:X$98)/(LOG10(2)-LOG10(0.0001))*(LOG10($AL233)-LOG10(0.0001)),(BH233-AZ233)/(LOG10(IF(MROUND($AL233,2)&lt;=$AL233,MROUND($AL233,2)+2,MROUND($AL233,2)-2))-LOG10(MROUND($AL233,2)))*(LOG10($AL233)-LOG10(MROUND($AL233,2)))+AZ233)</f>
        <v>#DIV/0!</v>
      </c>
      <c r="BQ233" s="151" t="e">
        <f>IF($AL233&lt;2,LOOKUP(CONCATENATE($D233,IF($E233&gt;=1000,$E233,CONCATENATE(0,$E233)),"02"),SilencerParams!$E$3:$E$98,SilencerParams!Y$3:Y$98)/(LOG10(2)-LOG10(0.0001))*(LOG10($AL233)-LOG10(0.0001)),(BI233-BA233)/(LOG10(IF(MROUND($AL233,2)&lt;=$AL233,MROUND($AL233,2)+2,MROUND($AL233,2)-2))-LOG10(MROUND($AL233,2)))*(LOG10($AL233)-LOG10(MROUND($AL233,2)))+BA233)</f>
        <v>#DIV/0!</v>
      </c>
      <c r="BR233" s="151" t="e">
        <f>IF($AL233&lt;2,LOOKUP(CONCATENATE($D233,IF($E233&gt;=1000,$E233,CONCATENATE(0,$E233)),"02"),SilencerParams!$E$3:$E$98,SilencerParams!Z$3:Z$98)/(LOG10(2)-LOG10(0.0001))*(LOG10($AL233)-LOG10(0.0001)),(BJ233-BB233)/(LOG10(IF(MROUND($AL233,2)&lt;=$AL233,MROUND($AL233,2)+2,MROUND($AL233,2)-2))-LOG10(MROUND($AL233,2)))*(LOG10($AL233)-LOG10(MROUND($AL233,2)))+BB233)</f>
        <v>#DIV/0!</v>
      </c>
      <c r="BS233" s="24" t="e">
        <f t="shared" si="101"/>
        <v>#DIV/0!</v>
      </c>
      <c r="BT233" s="24" t="e">
        <f t="shared" si="102"/>
        <v>#DIV/0!</v>
      </c>
      <c r="BU233" s="24" t="e">
        <f t="shared" si="103"/>
        <v>#DIV/0!</v>
      </c>
      <c r="BV233" s="24" t="e">
        <f t="shared" si="104"/>
        <v>#DIV/0!</v>
      </c>
      <c r="BW233" s="24" t="e">
        <f t="shared" si="105"/>
        <v>#DIV/0!</v>
      </c>
      <c r="BX233" s="24" t="e">
        <f t="shared" si="106"/>
        <v>#DIV/0!</v>
      </c>
      <c r="BY233" s="24" t="e">
        <f t="shared" si="107"/>
        <v>#DIV/0!</v>
      </c>
      <c r="BZ233" s="24" t="e">
        <f t="shared" si="108"/>
        <v>#DIV/0!</v>
      </c>
      <c r="CA233" s="24" t="e">
        <f>10*LOG10(IF(BS233="",0,POWER(10,((BS233+'ModelParams Lw'!$O$4)/10))) +IF(BT233="",0,POWER(10,((BT233+'ModelParams Lw'!$P$4)/10))) +IF(BU233="",0,POWER(10,((BU233+'ModelParams Lw'!$Q$4)/10))) +IF(BV233="",0,POWER(10,((BV233+'ModelParams Lw'!$R$4)/10))) +IF(BW233="",0,POWER(10,((BW233+'ModelParams Lw'!$S$4)/10))) +IF(BX233="",0,POWER(10,((BX233+'ModelParams Lw'!$T$4)/10))) +IF(BY233="",0,POWER(10,((BY233+'ModelParams Lw'!$U$4)/10)))+IF(BZ233="",0,POWER(10,((BZ233+'ModelParams Lw'!$V$4)/10))))</f>
        <v>#DIV/0!</v>
      </c>
      <c r="CB233" s="24" t="e">
        <f t="shared" si="109"/>
        <v>#DIV/0!</v>
      </c>
      <c r="CC233" s="24" t="e">
        <f>(BS233-'ModelParams Lw'!O$10)/'ModelParams Lw'!O$11</f>
        <v>#DIV/0!</v>
      </c>
      <c r="CD233" s="24" t="e">
        <f>(BT233-'ModelParams Lw'!P$10)/'ModelParams Lw'!P$11</f>
        <v>#DIV/0!</v>
      </c>
      <c r="CE233" s="24" t="e">
        <f>(BU233-'ModelParams Lw'!Q$10)/'ModelParams Lw'!Q$11</f>
        <v>#DIV/0!</v>
      </c>
      <c r="CF233" s="24" t="e">
        <f>(BV233-'ModelParams Lw'!R$10)/'ModelParams Lw'!R$11</f>
        <v>#DIV/0!</v>
      </c>
      <c r="CG233" s="24" t="e">
        <f>(BW233-'ModelParams Lw'!S$10)/'ModelParams Lw'!S$11</f>
        <v>#DIV/0!</v>
      </c>
      <c r="CH233" s="24" t="e">
        <f>(BX233-'ModelParams Lw'!T$10)/'ModelParams Lw'!T$11</f>
        <v>#DIV/0!</v>
      </c>
      <c r="CI233" s="24" t="e">
        <f>(BY233-'ModelParams Lw'!U$10)/'ModelParams Lw'!U$11</f>
        <v>#DIV/0!</v>
      </c>
      <c r="CJ233" s="24" t="e">
        <f>(BZ233-'ModelParams Lw'!V$10)/'ModelParams Lw'!V$11</f>
        <v>#DIV/0!</v>
      </c>
      <c r="CK233" s="24">
        <f>IF(Calcul!$E238="SW",'ModelParams Lw'!C$18+'ModelParams Lw'!C$19*LOG(CK$3)+'ModelParams Lw'!C$20*(PI()/4*($D233/1000)^2),IF('ModelParams Lw'!C$21+'ModelParams Lw'!C$22*LOG(CK$3)+'ModelParams Lw'!C$23*(PI()/4*($D233/1000)^2)&lt;'ModelParams Lw'!C$18+'ModelParams Lw'!C$19*LOG(CK$3)+'ModelParams Lw'!C$20*(PI()/4*($D233/1000)^2),'ModelParams Lw'!C$18+'ModelParams Lw'!C$19*LOG(CK$3)+'ModelParams Lw'!C$20*(PI()/4*($D233/1000)^2),'ModelParams Lw'!C$21+'ModelParams Lw'!C$22*LOG(CK$3)+'ModelParams Lw'!C$23*(PI()/4*($D233/1000)^2)))</f>
        <v>31.246735224896717</v>
      </c>
      <c r="CL233" s="24">
        <f>IF(Calcul!$E238="SW",'ModelParams Lw'!D$18+'ModelParams Lw'!D$19*LOG(CL$3)+'ModelParams Lw'!D$20*(PI()/4*($D233/1000)^2),IF('ModelParams Lw'!D$21+'ModelParams Lw'!D$22*LOG(CL$3)+'ModelParams Lw'!D$23*(PI()/4*($D233/1000)^2)&lt;'ModelParams Lw'!D$18+'ModelParams Lw'!D$19*LOG(CL$3)+'ModelParams Lw'!D$20*(PI()/4*($D233/1000)^2),'ModelParams Lw'!D$18+'ModelParams Lw'!D$19*LOG(CL$3)+'ModelParams Lw'!D$20*(PI()/4*($D233/1000)^2),'ModelParams Lw'!D$21+'ModelParams Lw'!D$22*LOG(CL$3)+'ModelParams Lw'!D$23*(PI()/4*($D233/1000)^2)))</f>
        <v>39.203910379364636</v>
      </c>
      <c r="CM233" s="24">
        <f>IF(Calcul!$E238="SW",'ModelParams Lw'!E$18+'ModelParams Lw'!E$19*LOG(CM$3)+'ModelParams Lw'!E$20*(PI()/4*($D233/1000)^2),IF('ModelParams Lw'!E$21+'ModelParams Lw'!E$22*LOG(CM$3)+'ModelParams Lw'!E$23*(PI()/4*($D233/1000)^2)&lt;'ModelParams Lw'!E$18+'ModelParams Lw'!E$19*LOG(CM$3)+'ModelParams Lw'!E$20*(PI()/4*($D233/1000)^2),'ModelParams Lw'!E$18+'ModelParams Lw'!E$19*LOG(CM$3)+'ModelParams Lw'!E$20*(PI()/4*($D233/1000)^2),'ModelParams Lw'!E$21+'ModelParams Lw'!E$22*LOG(CM$3)+'ModelParams Lw'!E$23*(PI()/4*($D233/1000)^2)))</f>
        <v>38.761096154158118</v>
      </c>
      <c r="CN233" s="24">
        <f>IF(Calcul!$E238="SW",'ModelParams Lw'!F$18+'ModelParams Lw'!F$19*LOG(CN$3)+'ModelParams Lw'!F$20*(PI()/4*($D233/1000)^2),IF('ModelParams Lw'!F$21+'ModelParams Lw'!F$22*LOG(CN$3)+'ModelParams Lw'!F$23*(PI()/4*($D233/1000)^2)&lt;'ModelParams Lw'!F$18+'ModelParams Lw'!F$19*LOG(CN$3)+'ModelParams Lw'!F$20*(PI()/4*($D233/1000)^2),'ModelParams Lw'!F$18+'ModelParams Lw'!F$19*LOG(CN$3)+'ModelParams Lw'!F$20*(PI()/4*($D233/1000)^2),'ModelParams Lw'!F$21+'ModelParams Lw'!F$22*LOG(CN$3)+'ModelParams Lw'!F$23*(PI()/4*($D233/1000)^2)))</f>
        <v>42.457901012674256</v>
      </c>
      <c r="CO233" s="24">
        <f>IF(Calcul!$E238="SW",'ModelParams Lw'!G$18+'ModelParams Lw'!G$19*LOG(CO$3)+'ModelParams Lw'!G$20*(PI()/4*($D233/1000)^2),IF('ModelParams Lw'!G$21+'ModelParams Lw'!G$22*LOG(CO$3)+'ModelParams Lw'!G$23*(PI()/4*($D233/1000)^2)&lt;'ModelParams Lw'!G$18+'ModelParams Lw'!G$19*LOG(CO$3)+'ModelParams Lw'!G$20*(PI()/4*($D233/1000)^2),'ModelParams Lw'!G$18+'ModelParams Lw'!G$19*LOG(CO$3)+'ModelParams Lw'!G$20*(PI()/4*($D233/1000)^2),'ModelParams Lw'!G$21+'ModelParams Lw'!G$22*LOG(CO$3)+'ModelParams Lw'!G$23*(PI()/4*($D233/1000)^2)))</f>
        <v>39.983812335865188</v>
      </c>
      <c r="CP233" s="24">
        <f>IF(Calcul!$E238="SW",'ModelParams Lw'!H$18+'ModelParams Lw'!H$19*LOG(CP$3)+'ModelParams Lw'!H$20*(PI()/4*($D233/1000)^2),IF('ModelParams Lw'!H$21+'ModelParams Lw'!H$22*LOG(CP$3)+'ModelParams Lw'!H$23*(PI()/4*($D233/1000)^2)&lt;'ModelParams Lw'!H$18+'ModelParams Lw'!H$19*LOG(CP$3)+'ModelParams Lw'!H$20*(PI()/4*($D233/1000)^2),'ModelParams Lw'!H$18+'ModelParams Lw'!H$19*LOG(CP$3)+'ModelParams Lw'!H$20*(PI()/4*($D233/1000)^2),'ModelParams Lw'!H$21+'ModelParams Lw'!H$22*LOG(CP$3)+'ModelParams Lw'!H$23*(PI()/4*($D233/1000)^2)))</f>
        <v>40.306137042572608</v>
      </c>
      <c r="CQ233" s="24">
        <f>IF(Calcul!$E238="SW",'ModelParams Lw'!I$18+'ModelParams Lw'!I$19*LOG(CQ$3)+'ModelParams Lw'!I$20*(PI()/4*($D233/1000)^2),IF('ModelParams Lw'!I$21+'ModelParams Lw'!I$22*LOG(CQ$3)+'ModelParams Lw'!I$23*(PI()/4*($D233/1000)^2)&lt;'ModelParams Lw'!I$18+'ModelParams Lw'!I$19*LOG(CQ$3)+'ModelParams Lw'!I$20*(PI()/4*($D233/1000)^2),'ModelParams Lw'!I$18+'ModelParams Lw'!I$19*LOG(CQ$3)+'ModelParams Lw'!I$20*(PI()/4*($D233/1000)^2),'ModelParams Lw'!I$21+'ModelParams Lw'!I$22*LOG(CQ$3)+'ModelParams Lw'!I$23*(PI()/4*($D233/1000)^2)))</f>
        <v>35.604370798776131</v>
      </c>
      <c r="CR233" s="24">
        <f>IF(Calcul!$E238="SW",'ModelParams Lw'!J$18+'ModelParams Lw'!J$19*LOG(CR$3)+'ModelParams Lw'!J$20*(PI()/4*($D233/1000)^2),IF('ModelParams Lw'!J$21+'ModelParams Lw'!J$22*LOG(CR$3)+'ModelParams Lw'!J$23*(PI()/4*($D233/1000)^2)&lt;'ModelParams Lw'!J$18+'ModelParams Lw'!J$19*LOG(CR$3)+'ModelParams Lw'!J$20*(PI()/4*($D233/1000)^2),'ModelParams Lw'!J$18+'ModelParams Lw'!J$19*LOG(CR$3)+'ModelParams Lw'!J$20*(PI()/4*($D233/1000)^2),'ModelParams Lw'!J$21+'ModelParams Lw'!J$22*LOG(CR$3)+'ModelParams Lw'!J$23*(PI()/4*($D233/1000)^2)))</f>
        <v>26.405199060578074</v>
      </c>
      <c r="CS233" s="24" t="e">
        <f t="shared" si="86"/>
        <v>#DIV/0!</v>
      </c>
      <c r="CT233" s="24" t="e">
        <f t="shared" si="87"/>
        <v>#DIV/0!</v>
      </c>
      <c r="CU233" s="24" t="e">
        <f t="shared" si="88"/>
        <v>#DIV/0!</v>
      </c>
      <c r="CV233" s="24" t="e">
        <f t="shared" si="89"/>
        <v>#DIV/0!</v>
      </c>
      <c r="CW233" s="24" t="e">
        <f t="shared" si="90"/>
        <v>#DIV/0!</v>
      </c>
      <c r="CX233" s="24" t="e">
        <f t="shared" si="91"/>
        <v>#DIV/0!</v>
      </c>
      <c r="CY233" s="24" t="e">
        <f t="shared" si="92"/>
        <v>#DIV/0!</v>
      </c>
      <c r="CZ233" s="24" t="e">
        <f t="shared" si="93"/>
        <v>#DIV/0!</v>
      </c>
      <c r="DA233" s="24" t="e">
        <f>10*LOG10(IF(CS233="",0,POWER(10,((CS233+'ModelParams Lw'!$O$4)/10))) +IF(CT233="",0,POWER(10,((CT233+'ModelParams Lw'!$P$4)/10))) +IF(CU233="",0,POWER(10,((CU233+'ModelParams Lw'!$Q$4)/10))) +IF(CV233="",0,POWER(10,((CV233+'ModelParams Lw'!$R$4)/10))) +IF(CW233="",0,POWER(10,((CW233+'ModelParams Lw'!$S$4)/10))) +IF(CX233="",0,POWER(10,((CX233+'ModelParams Lw'!$T$4)/10))) +IF(CY233="",0,POWER(10,((CY233+'ModelParams Lw'!$U$4)/10)))+IF(CZ233="",0,POWER(10,((CZ233+'ModelParams Lw'!$V$4)/10))))</f>
        <v>#DIV/0!</v>
      </c>
      <c r="DB233" s="24" t="e">
        <f t="shared" si="110"/>
        <v>#DIV/0!</v>
      </c>
      <c r="DC233" s="24" t="e">
        <f>(CS233-'ModelParams Lw'!$O$10)/'ModelParams Lw'!$O$11</f>
        <v>#DIV/0!</v>
      </c>
      <c r="DD233" s="24" t="e">
        <f>(CT233-'ModelParams Lw'!$P$10)/'ModelParams Lw'!$P$11</f>
        <v>#DIV/0!</v>
      </c>
      <c r="DE233" s="24" t="e">
        <f>(CU233-'ModelParams Lw'!$Q$10)/'ModelParams Lw'!$Q$11</f>
        <v>#DIV/0!</v>
      </c>
      <c r="DF233" s="24" t="e">
        <f>(CV233-'ModelParams Lw'!$R$10)/'ModelParams Lw'!$R$11</f>
        <v>#DIV/0!</v>
      </c>
      <c r="DG233" s="24" t="e">
        <f>(CW233-'ModelParams Lw'!$S$10)/'ModelParams Lw'!$S$11</f>
        <v>#DIV/0!</v>
      </c>
      <c r="DH233" s="24" t="e">
        <f>(CX233-'ModelParams Lw'!$T$10)/'ModelParams Lw'!$T$11</f>
        <v>#DIV/0!</v>
      </c>
      <c r="DI233" s="24" t="e">
        <f>(CY233-'ModelParams Lw'!$U$10)/'ModelParams Lw'!$U$11</f>
        <v>#DIV/0!</v>
      </c>
      <c r="DJ233" s="24" t="e">
        <f>(CZ233-'ModelParams Lw'!$V$10)/'ModelParams Lw'!$V$11</f>
        <v>#DIV/0!</v>
      </c>
    </row>
    <row r="234" spans="1:114">
      <c r="A234" s="12">
        <f>Calcul!B236</f>
        <v>0</v>
      </c>
      <c r="B234" s="12">
        <f t="shared" si="94"/>
        <v>0</v>
      </c>
      <c r="C234" s="12">
        <f>Calcul!C236</f>
        <v>0</v>
      </c>
      <c r="D234" s="12">
        <f>Calcul!D239</f>
        <v>0</v>
      </c>
      <c r="E234" s="12">
        <f t="shared" si="95"/>
        <v>400</v>
      </c>
      <c r="F234" s="12">
        <f t="shared" si="96"/>
        <v>900</v>
      </c>
      <c r="G234" s="12" t="e">
        <f t="shared" si="97"/>
        <v>#DIV/0!</v>
      </c>
      <c r="H234" s="24" t="e">
        <f t="shared" si="98"/>
        <v>#DIV/0!</v>
      </c>
      <c r="I234" s="24">
        <f>'ModelParams Lw'!$B$6*EXP('ModelParams Lw'!$C$6*D234)</f>
        <v>-0.98585217513044054</v>
      </c>
      <c r="J234" s="24">
        <f>'ModelParams Lw'!$B$7*D234^2+'ModelParams Lw'!$C$7*D234+'ModelParams Lw'!$D$7</f>
        <v>-7.1</v>
      </c>
      <c r="K234" s="24">
        <f>'ModelParams Lw'!$B$8*D234^2+'ModelParams Lw'!$C$8*D234+'ModelParams Lw'!$D$8</f>
        <v>46.485999999999997</v>
      </c>
      <c r="L234" s="21" t="e">
        <f t="shared" si="111"/>
        <v>#DIV/0!</v>
      </c>
      <c r="M234" s="21" t="e">
        <f t="shared" si="112"/>
        <v>#DIV/0!</v>
      </c>
      <c r="N234" s="21" t="e">
        <f t="shared" si="112"/>
        <v>#DIV/0!</v>
      </c>
      <c r="O234" s="21" t="e">
        <f t="shared" si="112"/>
        <v>#DIV/0!</v>
      </c>
      <c r="P234" s="21" t="e">
        <f t="shared" si="112"/>
        <v>#DIV/0!</v>
      </c>
      <c r="Q234" s="21" t="e">
        <f t="shared" si="112"/>
        <v>#DIV/0!</v>
      </c>
      <c r="R234" s="21" t="e">
        <f t="shared" si="112"/>
        <v>#DIV/0!</v>
      </c>
      <c r="S234" s="21" t="e">
        <f t="shared" si="112"/>
        <v>#DIV/0!</v>
      </c>
      <c r="T234" s="24" t="e">
        <f>'ModelParams Lw'!$B$3+'ModelParams Lw'!$B$4*LOG10($B234/3600/(PI()/4*($D234/1000)^2))+'ModelParams Lw'!$B$5*LOG10(2*$H234/(1.2*($B234/3600/(PI()/4*($D234/1000)^2))^2))+10*LOG10($D234/1000)+L234</f>
        <v>#DIV/0!</v>
      </c>
      <c r="U234" s="24" t="e">
        <f>'ModelParams Lw'!$B$3+'ModelParams Lw'!$B$4*LOG10($B234/3600/(PI()/4*($D234/1000)^2))+'ModelParams Lw'!$B$5*LOG10(2*$H234/(1.2*($B234/3600/(PI()/4*($D234/1000)^2))^2))+10*LOG10($D234/1000)+M234</f>
        <v>#DIV/0!</v>
      </c>
      <c r="V234" s="24" t="e">
        <f>'ModelParams Lw'!$B$3+'ModelParams Lw'!$B$4*LOG10($B234/3600/(PI()/4*($D234/1000)^2))+'ModelParams Lw'!$B$5*LOG10(2*$H234/(1.2*($B234/3600/(PI()/4*($D234/1000)^2))^2))+10*LOG10($D234/1000)+N234</f>
        <v>#DIV/0!</v>
      </c>
      <c r="W234" s="24" t="e">
        <f>'ModelParams Lw'!$B$3+'ModelParams Lw'!$B$4*LOG10($B234/3600/(PI()/4*($D234/1000)^2))+'ModelParams Lw'!$B$5*LOG10(2*$H234/(1.2*($B234/3600/(PI()/4*($D234/1000)^2))^2))+10*LOG10($D234/1000)+O234</f>
        <v>#DIV/0!</v>
      </c>
      <c r="X234" s="24" t="e">
        <f>'ModelParams Lw'!$B$3+'ModelParams Lw'!$B$4*LOG10($B234/3600/(PI()/4*($D234/1000)^2))+'ModelParams Lw'!$B$5*LOG10(2*$H234/(1.2*($B234/3600/(PI()/4*($D234/1000)^2))^2))+10*LOG10($D234/1000)+P234</f>
        <v>#DIV/0!</v>
      </c>
      <c r="Y234" s="24" t="e">
        <f>'ModelParams Lw'!$B$3+'ModelParams Lw'!$B$4*LOG10($B234/3600/(PI()/4*($D234/1000)^2))+'ModelParams Lw'!$B$5*LOG10(2*$H234/(1.2*($B234/3600/(PI()/4*($D234/1000)^2))^2))+10*LOG10($D234/1000)+Q234</f>
        <v>#DIV/0!</v>
      </c>
      <c r="Z234" s="24" t="e">
        <f>'ModelParams Lw'!$B$3+'ModelParams Lw'!$B$4*LOG10($B234/3600/(PI()/4*($D234/1000)^2))+'ModelParams Lw'!$B$5*LOG10(2*$H234/(1.2*($B234/3600/(PI()/4*($D234/1000)^2))^2))+10*LOG10($D234/1000)+R234</f>
        <v>#DIV/0!</v>
      </c>
      <c r="AA234" s="24" t="e">
        <f>'ModelParams Lw'!$B$3+'ModelParams Lw'!$B$4*LOG10($B234/3600/(PI()/4*($D234/1000)^2))+'ModelParams Lw'!$B$5*LOG10(2*$H234/(1.2*($B234/3600/(PI()/4*($D234/1000)^2))^2))+10*LOG10($D234/1000)+S234</f>
        <v>#DIV/0!</v>
      </c>
      <c r="AB234" s="24" t="e">
        <f>10*LOG10(IF(T234="",0,POWER(10,((T234+'ModelParams Lw'!$O$4)/10))) +IF(U234="",0,POWER(10,((U234+'ModelParams Lw'!$P$4)/10))) +IF(V234="",0,POWER(10,((V234+'ModelParams Lw'!$Q$4)/10))) +IF(W234="",0,POWER(10,((W234+'ModelParams Lw'!$R$4)/10))) +IF(X234="",0,POWER(10,((X234+'ModelParams Lw'!$S$4)/10))) +IF(Y234="",0,POWER(10,((Y234+'ModelParams Lw'!$T$4)/10))) +IF(Z234="",0,POWER(10,((Z234+'ModelParams Lw'!$U$4)/10)))+IF(AA234="",0,POWER(10,((AA234+'ModelParams Lw'!$V$4)/10))))</f>
        <v>#DIV/0!</v>
      </c>
      <c r="AC234" s="24" t="e">
        <f t="shared" si="99"/>
        <v>#DIV/0!</v>
      </c>
      <c r="AD234" s="24" t="e">
        <f>(T234-'ModelParams Lw'!O$10)/'ModelParams Lw'!O$11</f>
        <v>#DIV/0!</v>
      </c>
      <c r="AE234" s="24" t="e">
        <f>(U234-'ModelParams Lw'!P$10)/'ModelParams Lw'!P$11</f>
        <v>#DIV/0!</v>
      </c>
      <c r="AF234" s="24" t="e">
        <f>(V234-'ModelParams Lw'!Q$10)/'ModelParams Lw'!Q$11</f>
        <v>#DIV/0!</v>
      </c>
      <c r="AG234" s="24" t="e">
        <f>(W234-'ModelParams Lw'!R$10)/'ModelParams Lw'!R$11</f>
        <v>#DIV/0!</v>
      </c>
      <c r="AH234" s="24" t="e">
        <f>(X234-'ModelParams Lw'!S$10)/'ModelParams Lw'!S$11</f>
        <v>#DIV/0!</v>
      </c>
      <c r="AI234" s="24" t="e">
        <f>(Y234-'ModelParams Lw'!T$10)/'ModelParams Lw'!T$11</f>
        <v>#DIV/0!</v>
      </c>
      <c r="AJ234" s="24" t="e">
        <f>(Z234-'ModelParams Lw'!U$10)/'ModelParams Lw'!U$11</f>
        <v>#DIV/0!</v>
      </c>
      <c r="AK234" s="24" t="e">
        <f>(AA234-'ModelParams Lw'!V$10)/'ModelParams Lw'!V$11</f>
        <v>#DIV/0!</v>
      </c>
      <c r="AL234" s="24" t="e">
        <f t="shared" si="100"/>
        <v>#DIV/0!</v>
      </c>
      <c r="AM234" s="24" t="e">
        <f>LOOKUP($G234,SilencerParams!$E$3:$E$98,SilencerParams!K$3:K$98)</f>
        <v>#DIV/0!</v>
      </c>
      <c r="AN234" s="24" t="e">
        <f>LOOKUP($G234,SilencerParams!$E$3:$E$98,SilencerParams!L$3:L$98)</f>
        <v>#DIV/0!</v>
      </c>
      <c r="AO234" s="24" t="e">
        <f>LOOKUP($G234,SilencerParams!$E$3:$E$98,SilencerParams!M$3:M$98)</f>
        <v>#DIV/0!</v>
      </c>
      <c r="AP234" s="24" t="e">
        <f>LOOKUP($G234,SilencerParams!$E$3:$E$98,SilencerParams!N$3:N$98)</f>
        <v>#DIV/0!</v>
      </c>
      <c r="AQ234" s="24" t="e">
        <f>LOOKUP($G234,SilencerParams!$E$3:$E$98,SilencerParams!O$3:O$98)</f>
        <v>#DIV/0!</v>
      </c>
      <c r="AR234" s="24" t="e">
        <f>LOOKUP($G234,SilencerParams!$E$3:$E$98,SilencerParams!P$3:P$98)</f>
        <v>#DIV/0!</v>
      </c>
      <c r="AS234" s="24" t="e">
        <f>LOOKUP($G234,SilencerParams!$E$3:$E$98,SilencerParams!Q$3:Q$98)</f>
        <v>#DIV/0!</v>
      </c>
      <c r="AT234" s="24" t="e">
        <f>LOOKUP($G234,SilencerParams!$E$3:$E$98,SilencerParams!R$3:R$98)</f>
        <v>#DIV/0!</v>
      </c>
      <c r="AU234" s="151" t="e">
        <f>LOOKUP($G234,SilencerParams!$E$3:$E$98,SilencerParams!S$3:S$98)</f>
        <v>#DIV/0!</v>
      </c>
      <c r="AV234" s="151" t="e">
        <f>LOOKUP($G234,SilencerParams!$E$3:$E$98,SilencerParams!T$3:T$98)</f>
        <v>#DIV/0!</v>
      </c>
      <c r="AW234" s="151" t="e">
        <f>LOOKUP($G234,SilencerParams!$E$3:$E$98,SilencerParams!U$3:U$98)</f>
        <v>#DIV/0!</v>
      </c>
      <c r="AX234" s="151" t="e">
        <f>LOOKUP($G234,SilencerParams!$E$3:$E$98,SilencerParams!V$3:V$98)</f>
        <v>#DIV/0!</v>
      </c>
      <c r="AY234" s="151" t="e">
        <f>LOOKUP($G234,SilencerParams!$E$3:$E$98,SilencerParams!W$3:W$98)</f>
        <v>#DIV/0!</v>
      </c>
      <c r="AZ234" s="151" t="e">
        <f>LOOKUP($G234,SilencerParams!$E$3:$E$98,SilencerParams!X$3:X$98)</f>
        <v>#DIV/0!</v>
      </c>
      <c r="BA234" s="151" t="e">
        <f>LOOKUP($G234,SilencerParams!$E$3:$E$98,SilencerParams!Y$3:Y$98)</f>
        <v>#DIV/0!</v>
      </c>
      <c r="BB234" s="151" t="e">
        <f>LOOKUP($G234,SilencerParams!$E$3:$E$98,SilencerParams!Z$3:Z$98)</f>
        <v>#DIV/0!</v>
      </c>
      <c r="BC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S$3:S$98)</f>
        <v>#DIV/0!</v>
      </c>
      <c r="BD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T$3:T$98)</f>
        <v>#DIV/0!</v>
      </c>
      <c r="BE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U$3:U$98)</f>
        <v>#DIV/0!</v>
      </c>
      <c r="BF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V$3:V$98)</f>
        <v>#DIV/0!</v>
      </c>
      <c r="BG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W$3:W$98)</f>
        <v>#DIV/0!</v>
      </c>
      <c r="BH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X$3:X$98)</f>
        <v>#DIV/0!</v>
      </c>
      <c r="BI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Y$3:Y$98)</f>
        <v>#DIV/0!</v>
      </c>
      <c r="BJ234" s="151" t="e">
        <f>LOOKUP(IF(MROUND($AL234,2)&lt;=$AL234,CONCATENATE($D234,IF($F234&gt;=1000,$F234,CONCATENATE(0,$F234)),CONCATENATE(0,MROUND($AL234,2)+2)),CONCATENATE($D234,IF($F234&gt;=1000,$F234,CONCATENATE(0,$F234)),CONCATENATE(0,MROUND($AL234,2)-2))),SilencerParams!$E$3:$E$98,SilencerParams!Z$3:Z$98)</f>
        <v>#DIV/0!</v>
      </c>
      <c r="BK234" s="151" t="e">
        <f>IF($AL234&lt;2,LOOKUP(CONCATENATE($D234,IF($E234&gt;=1000,$E234,CONCATENATE(0,$E234)),"02"),SilencerParams!$E$3:$E$98,SilencerParams!S$3:S$98)/(LOG10(2)-LOG10(0.0001))*(LOG10($AL234)-LOG10(0.0001)),(BC234-AU234)/(LOG10(IF(MROUND($AL234,2)&lt;=$AL234,MROUND($AL234,2)+2,MROUND($AL234,2)-2))-LOG10(MROUND($AL234,2)))*(LOG10($AL234)-LOG10(MROUND($AL234,2)))+AU234)</f>
        <v>#DIV/0!</v>
      </c>
      <c r="BL234" s="151" t="e">
        <f>IF($AL234&lt;2,LOOKUP(CONCATENATE($D234,IF($E234&gt;=1000,$E234,CONCATENATE(0,$E234)),"02"),SilencerParams!$E$3:$E$98,SilencerParams!T$3:T$98)/(LOG10(2)-LOG10(0.0001))*(LOG10($AL234)-LOG10(0.0001)),(BD234-AV234)/(LOG10(IF(MROUND($AL234,2)&lt;=$AL234,MROUND($AL234,2)+2,MROUND($AL234,2)-2))-LOG10(MROUND($AL234,2)))*(LOG10($AL234)-LOG10(MROUND($AL234,2)))+AV234)</f>
        <v>#DIV/0!</v>
      </c>
      <c r="BM234" s="151" t="e">
        <f>IF($AL234&lt;2,LOOKUP(CONCATENATE($D234,IF($E234&gt;=1000,$E234,CONCATENATE(0,$E234)),"02"),SilencerParams!$E$3:$E$98,SilencerParams!U$3:U$98)/(LOG10(2)-LOG10(0.0001))*(LOG10($AL234)-LOG10(0.0001)),(BE234-AW234)/(LOG10(IF(MROUND($AL234,2)&lt;=$AL234,MROUND($AL234,2)+2,MROUND($AL234,2)-2))-LOG10(MROUND($AL234,2)))*(LOG10($AL234)-LOG10(MROUND($AL234,2)))+AW234)</f>
        <v>#DIV/0!</v>
      </c>
      <c r="BN234" s="151" t="e">
        <f>IF($AL234&lt;2,LOOKUP(CONCATENATE($D234,IF($E234&gt;=1000,$E234,CONCATENATE(0,$E234)),"02"),SilencerParams!$E$3:$E$98,SilencerParams!V$3:V$98)/(LOG10(2)-LOG10(0.0001))*(LOG10($AL234)-LOG10(0.0001)),(BF234-AX234)/(LOG10(IF(MROUND($AL234,2)&lt;=$AL234,MROUND($AL234,2)+2,MROUND($AL234,2)-2))-LOG10(MROUND($AL234,2)))*(LOG10($AL234)-LOG10(MROUND($AL234,2)))+AX234)</f>
        <v>#DIV/0!</v>
      </c>
      <c r="BO234" s="151" t="e">
        <f>IF($AL234&lt;2,LOOKUP(CONCATENATE($D234,IF($E234&gt;=1000,$E234,CONCATENATE(0,$E234)),"02"),SilencerParams!$E$3:$E$98,SilencerParams!W$3:W$98)/(LOG10(2)-LOG10(0.0001))*(LOG10($AL234)-LOG10(0.0001)),(BG234-AY234)/(LOG10(IF(MROUND($AL234,2)&lt;=$AL234,MROUND($AL234,2)+2,MROUND($AL234,2)-2))-LOG10(MROUND($AL234,2)))*(LOG10($AL234)-LOG10(MROUND($AL234,2)))+AY234)</f>
        <v>#DIV/0!</v>
      </c>
      <c r="BP234" s="151" t="e">
        <f>IF($AL234&lt;2,LOOKUP(CONCATENATE($D234,IF($E234&gt;=1000,$E234,CONCATENATE(0,$E234)),"02"),SilencerParams!$E$3:$E$98,SilencerParams!X$3:X$98)/(LOG10(2)-LOG10(0.0001))*(LOG10($AL234)-LOG10(0.0001)),(BH234-AZ234)/(LOG10(IF(MROUND($AL234,2)&lt;=$AL234,MROUND($AL234,2)+2,MROUND($AL234,2)-2))-LOG10(MROUND($AL234,2)))*(LOG10($AL234)-LOG10(MROUND($AL234,2)))+AZ234)</f>
        <v>#DIV/0!</v>
      </c>
      <c r="BQ234" s="151" t="e">
        <f>IF($AL234&lt;2,LOOKUP(CONCATENATE($D234,IF($E234&gt;=1000,$E234,CONCATENATE(0,$E234)),"02"),SilencerParams!$E$3:$E$98,SilencerParams!Y$3:Y$98)/(LOG10(2)-LOG10(0.0001))*(LOG10($AL234)-LOG10(0.0001)),(BI234-BA234)/(LOG10(IF(MROUND($AL234,2)&lt;=$AL234,MROUND($AL234,2)+2,MROUND($AL234,2)-2))-LOG10(MROUND($AL234,2)))*(LOG10($AL234)-LOG10(MROUND($AL234,2)))+BA234)</f>
        <v>#DIV/0!</v>
      </c>
      <c r="BR234" s="151" t="e">
        <f>IF($AL234&lt;2,LOOKUP(CONCATENATE($D234,IF($E234&gt;=1000,$E234,CONCATENATE(0,$E234)),"02"),SilencerParams!$E$3:$E$98,SilencerParams!Z$3:Z$98)/(LOG10(2)-LOG10(0.0001))*(LOG10($AL234)-LOG10(0.0001)),(BJ234-BB234)/(LOG10(IF(MROUND($AL234,2)&lt;=$AL234,MROUND($AL234,2)+2,MROUND($AL234,2)-2))-LOG10(MROUND($AL234,2)))*(LOG10($AL234)-LOG10(MROUND($AL234,2)))+BB234)</f>
        <v>#DIV/0!</v>
      </c>
      <c r="BS234" s="24" t="e">
        <f t="shared" si="101"/>
        <v>#DIV/0!</v>
      </c>
      <c r="BT234" s="24" t="e">
        <f t="shared" si="102"/>
        <v>#DIV/0!</v>
      </c>
      <c r="BU234" s="24" t="e">
        <f t="shared" si="103"/>
        <v>#DIV/0!</v>
      </c>
      <c r="BV234" s="24" t="e">
        <f t="shared" si="104"/>
        <v>#DIV/0!</v>
      </c>
      <c r="BW234" s="24" t="e">
        <f t="shared" si="105"/>
        <v>#DIV/0!</v>
      </c>
      <c r="BX234" s="24" t="e">
        <f t="shared" si="106"/>
        <v>#DIV/0!</v>
      </c>
      <c r="BY234" s="24" t="e">
        <f t="shared" si="107"/>
        <v>#DIV/0!</v>
      </c>
      <c r="BZ234" s="24" t="e">
        <f t="shared" si="108"/>
        <v>#DIV/0!</v>
      </c>
      <c r="CA234" s="24" t="e">
        <f>10*LOG10(IF(BS234="",0,POWER(10,((BS234+'ModelParams Lw'!$O$4)/10))) +IF(BT234="",0,POWER(10,((BT234+'ModelParams Lw'!$P$4)/10))) +IF(BU234="",0,POWER(10,((BU234+'ModelParams Lw'!$Q$4)/10))) +IF(BV234="",0,POWER(10,((BV234+'ModelParams Lw'!$R$4)/10))) +IF(BW234="",0,POWER(10,((BW234+'ModelParams Lw'!$S$4)/10))) +IF(BX234="",0,POWER(10,((BX234+'ModelParams Lw'!$T$4)/10))) +IF(BY234="",0,POWER(10,((BY234+'ModelParams Lw'!$U$4)/10)))+IF(BZ234="",0,POWER(10,((BZ234+'ModelParams Lw'!$V$4)/10))))</f>
        <v>#DIV/0!</v>
      </c>
      <c r="CB234" s="24" t="e">
        <f t="shared" si="109"/>
        <v>#DIV/0!</v>
      </c>
      <c r="CC234" s="24" t="e">
        <f>(BS234-'ModelParams Lw'!O$10)/'ModelParams Lw'!O$11</f>
        <v>#DIV/0!</v>
      </c>
      <c r="CD234" s="24" t="e">
        <f>(BT234-'ModelParams Lw'!P$10)/'ModelParams Lw'!P$11</f>
        <v>#DIV/0!</v>
      </c>
      <c r="CE234" s="24" t="e">
        <f>(BU234-'ModelParams Lw'!Q$10)/'ModelParams Lw'!Q$11</f>
        <v>#DIV/0!</v>
      </c>
      <c r="CF234" s="24" t="e">
        <f>(BV234-'ModelParams Lw'!R$10)/'ModelParams Lw'!R$11</f>
        <v>#DIV/0!</v>
      </c>
      <c r="CG234" s="24" t="e">
        <f>(BW234-'ModelParams Lw'!S$10)/'ModelParams Lw'!S$11</f>
        <v>#DIV/0!</v>
      </c>
      <c r="CH234" s="24" t="e">
        <f>(BX234-'ModelParams Lw'!T$10)/'ModelParams Lw'!T$11</f>
        <v>#DIV/0!</v>
      </c>
      <c r="CI234" s="24" t="e">
        <f>(BY234-'ModelParams Lw'!U$10)/'ModelParams Lw'!U$11</f>
        <v>#DIV/0!</v>
      </c>
      <c r="CJ234" s="24" t="e">
        <f>(BZ234-'ModelParams Lw'!V$10)/'ModelParams Lw'!V$11</f>
        <v>#DIV/0!</v>
      </c>
      <c r="CK234" s="24">
        <f>IF(Calcul!$E239="SW",'ModelParams Lw'!C$18+'ModelParams Lw'!C$19*LOG(CK$3)+'ModelParams Lw'!C$20*(PI()/4*($D234/1000)^2),IF('ModelParams Lw'!C$21+'ModelParams Lw'!C$22*LOG(CK$3)+'ModelParams Lw'!C$23*(PI()/4*($D234/1000)^2)&lt;'ModelParams Lw'!C$18+'ModelParams Lw'!C$19*LOG(CK$3)+'ModelParams Lw'!C$20*(PI()/4*($D234/1000)^2),'ModelParams Lw'!C$18+'ModelParams Lw'!C$19*LOG(CK$3)+'ModelParams Lw'!C$20*(PI()/4*($D234/1000)^2),'ModelParams Lw'!C$21+'ModelParams Lw'!C$22*LOG(CK$3)+'ModelParams Lw'!C$23*(PI()/4*($D234/1000)^2)))</f>
        <v>31.246735224896717</v>
      </c>
      <c r="CL234" s="24">
        <f>IF(Calcul!$E239="SW",'ModelParams Lw'!D$18+'ModelParams Lw'!D$19*LOG(CL$3)+'ModelParams Lw'!D$20*(PI()/4*($D234/1000)^2),IF('ModelParams Lw'!D$21+'ModelParams Lw'!D$22*LOG(CL$3)+'ModelParams Lw'!D$23*(PI()/4*($D234/1000)^2)&lt;'ModelParams Lw'!D$18+'ModelParams Lw'!D$19*LOG(CL$3)+'ModelParams Lw'!D$20*(PI()/4*($D234/1000)^2),'ModelParams Lw'!D$18+'ModelParams Lw'!D$19*LOG(CL$3)+'ModelParams Lw'!D$20*(PI()/4*($D234/1000)^2),'ModelParams Lw'!D$21+'ModelParams Lw'!D$22*LOG(CL$3)+'ModelParams Lw'!D$23*(PI()/4*($D234/1000)^2)))</f>
        <v>39.203910379364636</v>
      </c>
      <c r="CM234" s="24">
        <f>IF(Calcul!$E239="SW",'ModelParams Lw'!E$18+'ModelParams Lw'!E$19*LOG(CM$3)+'ModelParams Lw'!E$20*(PI()/4*($D234/1000)^2),IF('ModelParams Lw'!E$21+'ModelParams Lw'!E$22*LOG(CM$3)+'ModelParams Lw'!E$23*(PI()/4*($D234/1000)^2)&lt;'ModelParams Lw'!E$18+'ModelParams Lw'!E$19*LOG(CM$3)+'ModelParams Lw'!E$20*(PI()/4*($D234/1000)^2),'ModelParams Lw'!E$18+'ModelParams Lw'!E$19*LOG(CM$3)+'ModelParams Lw'!E$20*(PI()/4*($D234/1000)^2),'ModelParams Lw'!E$21+'ModelParams Lw'!E$22*LOG(CM$3)+'ModelParams Lw'!E$23*(PI()/4*($D234/1000)^2)))</f>
        <v>38.761096154158118</v>
      </c>
      <c r="CN234" s="24">
        <f>IF(Calcul!$E239="SW",'ModelParams Lw'!F$18+'ModelParams Lw'!F$19*LOG(CN$3)+'ModelParams Lw'!F$20*(PI()/4*($D234/1000)^2),IF('ModelParams Lw'!F$21+'ModelParams Lw'!F$22*LOG(CN$3)+'ModelParams Lw'!F$23*(PI()/4*($D234/1000)^2)&lt;'ModelParams Lw'!F$18+'ModelParams Lw'!F$19*LOG(CN$3)+'ModelParams Lw'!F$20*(PI()/4*($D234/1000)^2),'ModelParams Lw'!F$18+'ModelParams Lw'!F$19*LOG(CN$3)+'ModelParams Lw'!F$20*(PI()/4*($D234/1000)^2),'ModelParams Lw'!F$21+'ModelParams Lw'!F$22*LOG(CN$3)+'ModelParams Lw'!F$23*(PI()/4*($D234/1000)^2)))</f>
        <v>42.457901012674256</v>
      </c>
      <c r="CO234" s="24">
        <f>IF(Calcul!$E239="SW",'ModelParams Lw'!G$18+'ModelParams Lw'!G$19*LOG(CO$3)+'ModelParams Lw'!G$20*(PI()/4*($D234/1000)^2),IF('ModelParams Lw'!G$21+'ModelParams Lw'!G$22*LOG(CO$3)+'ModelParams Lw'!G$23*(PI()/4*($D234/1000)^2)&lt;'ModelParams Lw'!G$18+'ModelParams Lw'!G$19*LOG(CO$3)+'ModelParams Lw'!G$20*(PI()/4*($D234/1000)^2),'ModelParams Lw'!G$18+'ModelParams Lw'!G$19*LOG(CO$3)+'ModelParams Lw'!G$20*(PI()/4*($D234/1000)^2),'ModelParams Lw'!G$21+'ModelParams Lw'!G$22*LOG(CO$3)+'ModelParams Lw'!G$23*(PI()/4*($D234/1000)^2)))</f>
        <v>39.983812335865188</v>
      </c>
      <c r="CP234" s="24">
        <f>IF(Calcul!$E239="SW",'ModelParams Lw'!H$18+'ModelParams Lw'!H$19*LOG(CP$3)+'ModelParams Lw'!H$20*(PI()/4*($D234/1000)^2),IF('ModelParams Lw'!H$21+'ModelParams Lw'!H$22*LOG(CP$3)+'ModelParams Lw'!H$23*(PI()/4*($D234/1000)^2)&lt;'ModelParams Lw'!H$18+'ModelParams Lw'!H$19*LOG(CP$3)+'ModelParams Lw'!H$20*(PI()/4*($D234/1000)^2),'ModelParams Lw'!H$18+'ModelParams Lw'!H$19*LOG(CP$3)+'ModelParams Lw'!H$20*(PI()/4*($D234/1000)^2),'ModelParams Lw'!H$21+'ModelParams Lw'!H$22*LOG(CP$3)+'ModelParams Lw'!H$23*(PI()/4*($D234/1000)^2)))</f>
        <v>40.306137042572608</v>
      </c>
      <c r="CQ234" s="24">
        <f>IF(Calcul!$E239="SW",'ModelParams Lw'!I$18+'ModelParams Lw'!I$19*LOG(CQ$3)+'ModelParams Lw'!I$20*(PI()/4*($D234/1000)^2),IF('ModelParams Lw'!I$21+'ModelParams Lw'!I$22*LOG(CQ$3)+'ModelParams Lw'!I$23*(PI()/4*($D234/1000)^2)&lt;'ModelParams Lw'!I$18+'ModelParams Lw'!I$19*LOG(CQ$3)+'ModelParams Lw'!I$20*(PI()/4*($D234/1000)^2),'ModelParams Lw'!I$18+'ModelParams Lw'!I$19*LOG(CQ$3)+'ModelParams Lw'!I$20*(PI()/4*($D234/1000)^2),'ModelParams Lw'!I$21+'ModelParams Lw'!I$22*LOG(CQ$3)+'ModelParams Lw'!I$23*(PI()/4*($D234/1000)^2)))</f>
        <v>35.604370798776131</v>
      </c>
      <c r="CR234" s="24">
        <f>IF(Calcul!$E239="SW",'ModelParams Lw'!J$18+'ModelParams Lw'!J$19*LOG(CR$3)+'ModelParams Lw'!J$20*(PI()/4*($D234/1000)^2),IF('ModelParams Lw'!J$21+'ModelParams Lw'!J$22*LOG(CR$3)+'ModelParams Lw'!J$23*(PI()/4*($D234/1000)^2)&lt;'ModelParams Lw'!J$18+'ModelParams Lw'!J$19*LOG(CR$3)+'ModelParams Lw'!J$20*(PI()/4*($D234/1000)^2),'ModelParams Lw'!J$18+'ModelParams Lw'!J$19*LOG(CR$3)+'ModelParams Lw'!J$20*(PI()/4*($D234/1000)^2),'ModelParams Lw'!J$21+'ModelParams Lw'!J$22*LOG(CR$3)+'ModelParams Lw'!J$23*(PI()/4*($D234/1000)^2)))</f>
        <v>26.405199060578074</v>
      </c>
      <c r="CS234" s="24" t="e">
        <f t="shared" si="86"/>
        <v>#DIV/0!</v>
      </c>
      <c r="CT234" s="24" t="e">
        <f t="shared" si="87"/>
        <v>#DIV/0!</v>
      </c>
      <c r="CU234" s="24" t="e">
        <f t="shared" si="88"/>
        <v>#DIV/0!</v>
      </c>
      <c r="CV234" s="24" t="e">
        <f t="shared" si="89"/>
        <v>#DIV/0!</v>
      </c>
      <c r="CW234" s="24" t="e">
        <f t="shared" si="90"/>
        <v>#DIV/0!</v>
      </c>
      <c r="CX234" s="24" t="e">
        <f t="shared" si="91"/>
        <v>#DIV/0!</v>
      </c>
      <c r="CY234" s="24" t="e">
        <f t="shared" si="92"/>
        <v>#DIV/0!</v>
      </c>
      <c r="CZ234" s="24" t="e">
        <f t="shared" si="93"/>
        <v>#DIV/0!</v>
      </c>
      <c r="DA234" s="24" t="e">
        <f>10*LOG10(IF(CS234="",0,POWER(10,((CS234+'ModelParams Lw'!$O$4)/10))) +IF(CT234="",0,POWER(10,((CT234+'ModelParams Lw'!$P$4)/10))) +IF(CU234="",0,POWER(10,((CU234+'ModelParams Lw'!$Q$4)/10))) +IF(CV234="",0,POWER(10,((CV234+'ModelParams Lw'!$R$4)/10))) +IF(CW234="",0,POWER(10,((CW234+'ModelParams Lw'!$S$4)/10))) +IF(CX234="",0,POWER(10,((CX234+'ModelParams Lw'!$T$4)/10))) +IF(CY234="",0,POWER(10,((CY234+'ModelParams Lw'!$U$4)/10)))+IF(CZ234="",0,POWER(10,((CZ234+'ModelParams Lw'!$V$4)/10))))</f>
        <v>#DIV/0!</v>
      </c>
      <c r="DB234" s="24" t="e">
        <f t="shared" si="110"/>
        <v>#DIV/0!</v>
      </c>
      <c r="DC234" s="24" t="e">
        <f>(CS234-'ModelParams Lw'!$O$10)/'ModelParams Lw'!$O$11</f>
        <v>#DIV/0!</v>
      </c>
      <c r="DD234" s="24" t="e">
        <f>(CT234-'ModelParams Lw'!$P$10)/'ModelParams Lw'!$P$11</f>
        <v>#DIV/0!</v>
      </c>
      <c r="DE234" s="24" t="e">
        <f>(CU234-'ModelParams Lw'!$Q$10)/'ModelParams Lw'!$Q$11</f>
        <v>#DIV/0!</v>
      </c>
      <c r="DF234" s="24" t="e">
        <f>(CV234-'ModelParams Lw'!$R$10)/'ModelParams Lw'!$R$11</f>
        <v>#DIV/0!</v>
      </c>
      <c r="DG234" s="24" t="e">
        <f>(CW234-'ModelParams Lw'!$S$10)/'ModelParams Lw'!$S$11</f>
        <v>#DIV/0!</v>
      </c>
      <c r="DH234" s="24" t="e">
        <f>(CX234-'ModelParams Lw'!$T$10)/'ModelParams Lw'!$T$11</f>
        <v>#DIV/0!</v>
      </c>
      <c r="DI234" s="24" t="e">
        <f>(CY234-'ModelParams Lw'!$U$10)/'ModelParams Lw'!$U$11</f>
        <v>#DIV/0!</v>
      </c>
      <c r="DJ234" s="24" t="e">
        <f>(CZ234-'ModelParams Lw'!$V$10)/'ModelParams Lw'!$V$11</f>
        <v>#DIV/0!</v>
      </c>
    </row>
    <row r="235" spans="1:114">
      <c r="A235" s="12">
        <f>Calcul!B237</f>
        <v>0</v>
      </c>
      <c r="B235" s="12">
        <f t="shared" si="94"/>
        <v>0</v>
      </c>
      <c r="C235" s="12">
        <f>Calcul!C237</f>
        <v>0</v>
      </c>
      <c r="D235" s="12">
        <f>Calcul!D240</f>
        <v>0</v>
      </c>
      <c r="E235" s="12">
        <f t="shared" si="95"/>
        <v>400</v>
      </c>
      <c r="F235" s="12">
        <f t="shared" si="96"/>
        <v>900</v>
      </c>
      <c r="G235" s="12" t="e">
        <f t="shared" si="97"/>
        <v>#DIV/0!</v>
      </c>
      <c r="H235" s="24" t="e">
        <f t="shared" si="98"/>
        <v>#DIV/0!</v>
      </c>
      <c r="I235" s="24">
        <f>'ModelParams Lw'!$B$6*EXP('ModelParams Lw'!$C$6*D235)</f>
        <v>-0.98585217513044054</v>
      </c>
      <c r="J235" s="24">
        <f>'ModelParams Lw'!$B$7*D235^2+'ModelParams Lw'!$C$7*D235+'ModelParams Lw'!$D$7</f>
        <v>-7.1</v>
      </c>
      <c r="K235" s="24">
        <f>'ModelParams Lw'!$B$8*D235^2+'ModelParams Lw'!$C$8*D235+'ModelParams Lw'!$D$8</f>
        <v>46.485999999999997</v>
      </c>
      <c r="L235" s="21" t="e">
        <f t="shared" si="111"/>
        <v>#DIV/0!</v>
      </c>
      <c r="M235" s="21" t="e">
        <f t="shared" si="112"/>
        <v>#DIV/0!</v>
      </c>
      <c r="N235" s="21" t="e">
        <f t="shared" si="112"/>
        <v>#DIV/0!</v>
      </c>
      <c r="O235" s="21" t="e">
        <f t="shared" si="112"/>
        <v>#DIV/0!</v>
      </c>
      <c r="P235" s="21" t="e">
        <f t="shared" si="112"/>
        <v>#DIV/0!</v>
      </c>
      <c r="Q235" s="21" t="e">
        <f t="shared" si="112"/>
        <v>#DIV/0!</v>
      </c>
      <c r="R235" s="21" t="e">
        <f t="shared" si="112"/>
        <v>#DIV/0!</v>
      </c>
      <c r="S235" s="21" t="e">
        <f t="shared" si="112"/>
        <v>#DIV/0!</v>
      </c>
      <c r="T235" s="24" t="e">
        <f>'ModelParams Lw'!$B$3+'ModelParams Lw'!$B$4*LOG10($B235/3600/(PI()/4*($D235/1000)^2))+'ModelParams Lw'!$B$5*LOG10(2*$H235/(1.2*($B235/3600/(PI()/4*($D235/1000)^2))^2))+10*LOG10($D235/1000)+L235</f>
        <v>#DIV/0!</v>
      </c>
      <c r="U235" s="24" t="e">
        <f>'ModelParams Lw'!$B$3+'ModelParams Lw'!$B$4*LOG10($B235/3600/(PI()/4*($D235/1000)^2))+'ModelParams Lw'!$B$5*LOG10(2*$H235/(1.2*($B235/3600/(PI()/4*($D235/1000)^2))^2))+10*LOG10($D235/1000)+M235</f>
        <v>#DIV/0!</v>
      </c>
      <c r="V235" s="24" t="e">
        <f>'ModelParams Lw'!$B$3+'ModelParams Lw'!$B$4*LOG10($B235/3600/(PI()/4*($D235/1000)^2))+'ModelParams Lw'!$B$5*LOG10(2*$H235/(1.2*($B235/3600/(PI()/4*($D235/1000)^2))^2))+10*LOG10($D235/1000)+N235</f>
        <v>#DIV/0!</v>
      </c>
      <c r="W235" s="24" t="e">
        <f>'ModelParams Lw'!$B$3+'ModelParams Lw'!$B$4*LOG10($B235/3600/(PI()/4*($D235/1000)^2))+'ModelParams Lw'!$B$5*LOG10(2*$H235/(1.2*($B235/3600/(PI()/4*($D235/1000)^2))^2))+10*LOG10($D235/1000)+O235</f>
        <v>#DIV/0!</v>
      </c>
      <c r="X235" s="24" t="e">
        <f>'ModelParams Lw'!$B$3+'ModelParams Lw'!$B$4*LOG10($B235/3600/(PI()/4*($D235/1000)^2))+'ModelParams Lw'!$B$5*LOG10(2*$H235/(1.2*($B235/3600/(PI()/4*($D235/1000)^2))^2))+10*LOG10($D235/1000)+P235</f>
        <v>#DIV/0!</v>
      </c>
      <c r="Y235" s="24" t="e">
        <f>'ModelParams Lw'!$B$3+'ModelParams Lw'!$B$4*LOG10($B235/3600/(PI()/4*($D235/1000)^2))+'ModelParams Lw'!$B$5*LOG10(2*$H235/(1.2*($B235/3600/(PI()/4*($D235/1000)^2))^2))+10*LOG10($D235/1000)+Q235</f>
        <v>#DIV/0!</v>
      </c>
      <c r="Z235" s="24" t="e">
        <f>'ModelParams Lw'!$B$3+'ModelParams Lw'!$B$4*LOG10($B235/3600/(PI()/4*($D235/1000)^2))+'ModelParams Lw'!$B$5*LOG10(2*$H235/(1.2*($B235/3600/(PI()/4*($D235/1000)^2))^2))+10*LOG10($D235/1000)+R235</f>
        <v>#DIV/0!</v>
      </c>
      <c r="AA235" s="24" t="e">
        <f>'ModelParams Lw'!$B$3+'ModelParams Lw'!$B$4*LOG10($B235/3600/(PI()/4*($D235/1000)^2))+'ModelParams Lw'!$B$5*LOG10(2*$H235/(1.2*($B235/3600/(PI()/4*($D235/1000)^2))^2))+10*LOG10($D235/1000)+S235</f>
        <v>#DIV/0!</v>
      </c>
      <c r="AB235" s="24" t="e">
        <f>10*LOG10(IF(T235="",0,POWER(10,((T235+'ModelParams Lw'!$O$4)/10))) +IF(U235="",0,POWER(10,((U235+'ModelParams Lw'!$P$4)/10))) +IF(V235="",0,POWER(10,((V235+'ModelParams Lw'!$Q$4)/10))) +IF(W235="",0,POWER(10,((W235+'ModelParams Lw'!$R$4)/10))) +IF(X235="",0,POWER(10,((X235+'ModelParams Lw'!$S$4)/10))) +IF(Y235="",0,POWER(10,((Y235+'ModelParams Lw'!$T$4)/10))) +IF(Z235="",0,POWER(10,((Z235+'ModelParams Lw'!$U$4)/10)))+IF(AA235="",0,POWER(10,((AA235+'ModelParams Lw'!$V$4)/10))))</f>
        <v>#DIV/0!</v>
      </c>
      <c r="AC235" s="24" t="e">
        <f t="shared" si="99"/>
        <v>#DIV/0!</v>
      </c>
      <c r="AD235" s="24" t="e">
        <f>(T235-'ModelParams Lw'!O$10)/'ModelParams Lw'!O$11</f>
        <v>#DIV/0!</v>
      </c>
      <c r="AE235" s="24" t="e">
        <f>(U235-'ModelParams Lw'!P$10)/'ModelParams Lw'!P$11</f>
        <v>#DIV/0!</v>
      </c>
      <c r="AF235" s="24" t="e">
        <f>(V235-'ModelParams Lw'!Q$10)/'ModelParams Lw'!Q$11</f>
        <v>#DIV/0!</v>
      </c>
      <c r="AG235" s="24" t="e">
        <f>(W235-'ModelParams Lw'!R$10)/'ModelParams Lw'!R$11</f>
        <v>#DIV/0!</v>
      </c>
      <c r="AH235" s="24" t="e">
        <f>(X235-'ModelParams Lw'!S$10)/'ModelParams Lw'!S$11</f>
        <v>#DIV/0!</v>
      </c>
      <c r="AI235" s="24" t="e">
        <f>(Y235-'ModelParams Lw'!T$10)/'ModelParams Lw'!T$11</f>
        <v>#DIV/0!</v>
      </c>
      <c r="AJ235" s="24" t="e">
        <f>(Z235-'ModelParams Lw'!U$10)/'ModelParams Lw'!U$11</f>
        <v>#DIV/0!</v>
      </c>
      <c r="AK235" s="24" t="e">
        <f>(AA235-'ModelParams Lw'!V$10)/'ModelParams Lw'!V$11</f>
        <v>#DIV/0!</v>
      </c>
      <c r="AL235" s="24" t="e">
        <f t="shared" si="100"/>
        <v>#DIV/0!</v>
      </c>
      <c r="AM235" s="24" t="e">
        <f>LOOKUP($G235,SilencerParams!$E$3:$E$98,SilencerParams!K$3:K$98)</f>
        <v>#DIV/0!</v>
      </c>
      <c r="AN235" s="24" t="e">
        <f>LOOKUP($G235,SilencerParams!$E$3:$E$98,SilencerParams!L$3:L$98)</f>
        <v>#DIV/0!</v>
      </c>
      <c r="AO235" s="24" t="e">
        <f>LOOKUP($G235,SilencerParams!$E$3:$E$98,SilencerParams!M$3:M$98)</f>
        <v>#DIV/0!</v>
      </c>
      <c r="AP235" s="24" t="e">
        <f>LOOKUP($G235,SilencerParams!$E$3:$E$98,SilencerParams!N$3:N$98)</f>
        <v>#DIV/0!</v>
      </c>
      <c r="AQ235" s="24" t="e">
        <f>LOOKUP($G235,SilencerParams!$E$3:$E$98,SilencerParams!O$3:O$98)</f>
        <v>#DIV/0!</v>
      </c>
      <c r="AR235" s="24" t="e">
        <f>LOOKUP($G235,SilencerParams!$E$3:$E$98,SilencerParams!P$3:P$98)</f>
        <v>#DIV/0!</v>
      </c>
      <c r="AS235" s="24" t="e">
        <f>LOOKUP($G235,SilencerParams!$E$3:$E$98,SilencerParams!Q$3:Q$98)</f>
        <v>#DIV/0!</v>
      </c>
      <c r="AT235" s="24" t="e">
        <f>LOOKUP($G235,SilencerParams!$E$3:$E$98,SilencerParams!R$3:R$98)</f>
        <v>#DIV/0!</v>
      </c>
      <c r="AU235" s="151" t="e">
        <f>LOOKUP($G235,SilencerParams!$E$3:$E$98,SilencerParams!S$3:S$98)</f>
        <v>#DIV/0!</v>
      </c>
      <c r="AV235" s="151" t="e">
        <f>LOOKUP($G235,SilencerParams!$E$3:$E$98,SilencerParams!T$3:T$98)</f>
        <v>#DIV/0!</v>
      </c>
      <c r="AW235" s="151" t="e">
        <f>LOOKUP($G235,SilencerParams!$E$3:$E$98,SilencerParams!U$3:U$98)</f>
        <v>#DIV/0!</v>
      </c>
      <c r="AX235" s="151" t="e">
        <f>LOOKUP($G235,SilencerParams!$E$3:$E$98,SilencerParams!V$3:V$98)</f>
        <v>#DIV/0!</v>
      </c>
      <c r="AY235" s="151" t="e">
        <f>LOOKUP($G235,SilencerParams!$E$3:$E$98,SilencerParams!W$3:W$98)</f>
        <v>#DIV/0!</v>
      </c>
      <c r="AZ235" s="151" t="e">
        <f>LOOKUP($G235,SilencerParams!$E$3:$E$98,SilencerParams!X$3:X$98)</f>
        <v>#DIV/0!</v>
      </c>
      <c r="BA235" s="151" t="e">
        <f>LOOKUP($G235,SilencerParams!$E$3:$E$98,SilencerParams!Y$3:Y$98)</f>
        <v>#DIV/0!</v>
      </c>
      <c r="BB235" s="151" t="e">
        <f>LOOKUP($G235,SilencerParams!$E$3:$E$98,SilencerParams!Z$3:Z$98)</f>
        <v>#DIV/0!</v>
      </c>
      <c r="BC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S$3:S$98)</f>
        <v>#DIV/0!</v>
      </c>
      <c r="BD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T$3:T$98)</f>
        <v>#DIV/0!</v>
      </c>
      <c r="BE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U$3:U$98)</f>
        <v>#DIV/0!</v>
      </c>
      <c r="BF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V$3:V$98)</f>
        <v>#DIV/0!</v>
      </c>
      <c r="BG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W$3:W$98)</f>
        <v>#DIV/0!</v>
      </c>
      <c r="BH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X$3:X$98)</f>
        <v>#DIV/0!</v>
      </c>
      <c r="BI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Y$3:Y$98)</f>
        <v>#DIV/0!</v>
      </c>
      <c r="BJ235" s="151" t="e">
        <f>LOOKUP(IF(MROUND($AL235,2)&lt;=$AL235,CONCATENATE($D235,IF($F235&gt;=1000,$F235,CONCATENATE(0,$F235)),CONCATENATE(0,MROUND($AL235,2)+2)),CONCATENATE($D235,IF($F235&gt;=1000,$F235,CONCATENATE(0,$F235)),CONCATENATE(0,MROUND($AL235,2)-2))),SilencerParams!$E$3:$E$98,SilencerParams!Z$3:Z$98)</f>
        <v>#DIV/0!</v>
      </c>
      <c r="BK235" s="151" t="e">
        <f>IF($AL235&lt;2,LOOKUP(CONCATENATE($D235,IF($E235&gt;=1000,$E235,CONCATENATE(0,$E235)),"02"),SilencerParams!$E$3:$E$98,SilencerParams!S$3:S$98)/(LOG10(2)-LOG10(0.0001))*(LOG10($AL235)-LOG10(0.0001)),(BC235-AU235)/(LOG10(IF(MROUND($AL235,2)&lt;=$AL235,MROUND($AL235,2)+2,MROUND($AL235,2)-2))-LOG10(MROUND($AL235,2)))*(LOG10($AL235)-LOG10(MROUND($AL235,2)))+AU235)</f>
        <v>#DIV/0!</v>
      </c>
      <c r="BL235" s="151" t="e">
        <f>IF($AL235&lt;2,LOOKUP(CONCATENATE($D235,IF($E235&gt;=1000,$E235,CONCATENATE(0,$E235)),"02"),SilencerParams!$E$3:$E$98,SilencerParams!T$3:T$98)/(LOG10(2)-LOG10(0.0001))*(LOG10($AL235)-LOG10(0.0001)),(BD235-AV235)/(LOG10(IF(MROUND($AL235,2)&lt;=$AL235,MROUND($AL235,2)+2,MROUND($AL235,2)-2))-LOG10(MROUND($AL235,2)))*(LOG10($AL235)-LOG10(MROUND($AL235,2)))+AV235)</f>
        <v>#DIV/0!</v>
      </c>
      <c r="BM235" s="151" t="e">
        <f>IF($AL235&lt;2,LOOKUP(CONCATENATE($D235,IF($E235&gt;=1000,$E235,CONCATENATE(0,$E235)),"02"),SilencerParams!$E$3:$E$98,SilencerParams!U$3:U$98)/(LOG10(2)-LOG10(0.0001))*(LOG10($AL235)-LOG10(0.0001)),(BE235-AW235)/(LOG10(IF(MROUND($AL235,2)&lt;=$AL235,MROUND($AL235,2)+2,MROUND($AL235,2)-2))-LOG10(MROUND($AL235,2)))*(LOG10($AL235)-LOG10(MROUND($AL235,2)))+AW235)</f>
        <v>#DIV/0!</v>
      </c>
      <c r="BN235" s="151" t="e">
        <f>IF($AL235&lt;2,LOOKUP(CONCATENATE($D235,IF($E235&gt;=1000,$E235,CONCATENATE(0,$E235)),"02"),SilencerParams!$E$3:$E$98,SilencerParams!V$3:V$98)/(LOG10(2)-LOG10(0.0001))*(LOG10($AL235)-LOG10(0.0001)),(BF235-AX235)/(LOG10(IF(MROUND($AL235,2)&lt;=$AL235,MROUND($AL235,2)+2,MROUND($AL235,2)-2))-LOG10(MROUND($AL235,2)))*(LOG10($AL235)-LOG10(MROUND($AL235,2)))+AX235)</f>
        <v>#DIV/0!</v>
      </c>
      <c r="BO235" s="151" t="e">
        <f>IF($AL235&lt;2,LOOKUP(CONCATENATE($D235,IF($E235&gt;=1000,$E235,CONCATENATE(0,$E235)),"02"),SilencerParams!$E$3:$E$98,SilencerParams!W$3:W$98)/(LOG10(2)-LOG10(0.0001))*(LOG10($AL235)-LOG10(0.0001)),(BG235-AY235)/(LOG10(IF(MROUND($AL235,2)&lt;=$AL235,MROUND($AL235,2)+2,MROUND($AL235,2)-2))-LOG10(MROUND($AL235,2)))*(LOG10($AL235)-LOG10(MROUND($AL235,2)))+AY235)</f>
        <v>#DIV/0!</v>
      </c>
      <c r="BP235" s="151" t="e">
        <f>IF($AL235&lt;2,LOOKUP(CONCATENATE($D235,IF($E235&gt;=1000,$E235,CONCATENATE(0,$E235)),"02"),SilencerParams!$E$3:$E$98,SilencerParams!X$3:X$98)/(LOG10(2)-LOG10(0.0001))*(LOG10($AL235)-LOG10(0.0001)),(BH235-AZ235)/(LOG10(IF(MROUND($AL235,2)&lt;=$AL235,MROUND($AL235,2)+2,MROUND($AL235,2)-2))-LOG10(MROUND($AL235,2)))*(LOG10($AL235)-LOG10(MROUND($AL235,2)))+AZ235)</f>
        <v>#DIV/0!</v>
      </c>
      <c r="BQ235" s="151" t="e">
        <f>IF($AL235&lt;2,LOOKUP(CONCATENATE($D235,IF($E235&gt;=1000,$E235,CONCATENATE(0,$E235)),"02"),SilencerParams!$E$3:$E$98,SilencerParams!Y$3:Y$98)/(LOG10(2)-LOG10(0.0001))*(LOG10($AL235)-LOG10(0.0001)),(BI235-BA235)/(LOG10(IF(MROUND($AL235,2)&lt;=$AL235,MROUND($AL235,2)+2,MROUND($AL235,2)-2))-LOG10(MROUND($AL235,2)))*(LOG10($AL235)-LOG10(MROUND($AL235,2)))+BA235)</f>
        <v>#DIV/0!</v>
      </c>
      <c r="BR235" s="151" t="e">
        <f>IF($AL235&lt;2,LOOKUP(CONCATENATE($D235,IF($E235&gt;=1000,$E235,CONCATENATE(0,$E235)),"02"),SilencerParams!$E$3:$E$98,SilencerParams!Z$3:Z$98)/(LOG10(2)-LOG10(0.0001))*(LOG10($AL235)-LOG10(0.0001)),(BJ235-BB235)/(LOG10(IF(MROUND($AL235,2)&lt;=$AL235,MROUND($AL235,2)+2,MROUND($AL235,2)-2))-LOG10(MROUND($AL235,2)))*(LOG10($AL235)-LOG10(MROUND($AL235,2)))+BB235)</f>
        <v>#DIV/0!</v>
      </c>
      <c r="BS235" s="24" t="e">
        <f t="shared" si="101"/>
        <v>#DIV/0!</v>
      </c>
      <c r="BT235" s="24" t="e">
        <f t="shared" si="102"/>
        <v>#DIV/0!</v>
      </c>
      <c r="BU235" s="24" t="e">
        <f t="shared" si="103"/>
        <v>#DIV/0!</v>
      </c>
      <c r="BV235" s="24" t="e">
        <f t="shared" si="104"/>
        <v>#DIV/0!</v>
      </c>
      <c r="BW235" s="24" t="e">
        <f t="shared" si="105"/>
        <v>#DIV/0!</v>
      </c>
      <c r="BX235" s="24" t="e">
        <f t="shared" si="106"/>
        <v>#DIV/0!</v>
      </c>
      <c r="BY235" s="24" t="e">
        <f t="shared" si="107"/>
        <v>#DIV/0!</v>
      </c>
      <c r="BZ235" s="24" t="e">
        <f t="shared" si="108"/>
        <v>#DIV/0!</v>
      </c>
      <c r="CA235" s="24" t="e">
        <f>10*LOG10(IF(BS235="",0,POWER(10,((BS235+'ModelParams Lw'!$O$4)/10))) +IF(BT235="",0,POWER(10,((BT235+'ModelParams Lw'!$P$4)/10))) +IF(BU235="",0,POWER(10,((BU235+'ModelParams Lw'!$Q$4)/10))) +IF(BV235="",0,POWER(10,((BV235+'ModelParams Lw'!$R$4)/10))) +IF(BW235="",0,POWER(10,((BW235+'ModelParams Lw'!$S$4)/10))) +IF(BX235="",0,POWER(10,((BX235+'ModelParams Lw'!$T$4)/10))) +IF(BY235="",0,POWER(10,((BY235+'ModelParams Lw'!$U$4)/10)))+IF(BZ235="",0,POWER(10,((BZ235+'ModelParams Lw'!$V$4)/10))))</f>
        <v>#DIV/0!</v>
      </c>
      <c r="CB235" s="24" t="e">
        <f t="shared" si="109"/>
        <v>#DIV/0!</v>
      </c>
      <c r="CC235" s="24" t="e">
        <f>(BS235-'ModelParams Lw'!O$10)/'ModelParams Lw'!O$11</f>
        <v>#DIV/0!</v>
      </c>
      <c r="CD235" s="24" t="e">
        <f>(BT235-'ModelParams Lw'!P$10)/'ModelParams Lw'!P$11</f>
        <v>#DIV/0!</v>
      </c>
      <c r="CE235" s="24" t="e">
        <f>(BU235-'ModelParams Lw'!Q$10)/'ModelParams Lw'!Q$11</f>
        <v>#DIV/0!</v>
      </c>
      <c r="CF235" s="24" t="e">
        <f>(BV235-'ModelParams Lw'!R$10)/'ModelParams Lw'!R$11</f>
        <v>#DIV/0!</v>
      </c>
      <c r="CG235" s="24" t="e">
        <f>(BW235-'ModelParams Lw'!S$10)/'ModelParams Lw'!S$11</f>
        <v>#DIV/0!</v>
      </c>
      <c r="CH235" s="24" t="e">
        <f>(BX235-'ModelParams Lw'!T$10)/'ModelParams Lw'!T$11</f>
        <v>#DIV/0!</v>
      </c>
      <c r="CI235" s="24" t="e">
        <f>(BY235-'ModelParams Lw'!U$10)/'ModelParams Lw'!U$11</f>
        <v>#DIV/0!</v>
      </c>
      <c r="CJ235" s="24" t="e">
        <f>(BZ235-'ModelParams Lw'!V$10)/'ModelParams Lw'!V$11</f>
        <v>#DIV/0!</v>
      </c>
      <c r="CK235" s="24">
        <f>IF(Calcul!$E240="SW",'ModelParams Lw'!C$18+'ModelParams Lw'!C$19*LOG(CK$3)+'ModelParams Lw'!C$20*(PI()/4*($D235/1000)^2),IF('ModelParams Lw'!C$21+'ModelParams Lw'!C$22*LOG(CK$3)+'ModelParams Lw'!C$23*(PI()/4*($D235/1000)^2)&lt;'ModelParams Lw'!C$18+'ModelParams Lw'!C$19*LOG(CK$3)+'ModelParams Lw'!C$20*(PI()/4*($D235/1000)^2),'ModelParams Lw'!C$18+'ModelParams Lw'!C$19*LOG(CK$3)+'ModelParams Lw'!C$20*(PI()/4*($D235/1000)^2),'ModelParams Lw'!C$21+'ModelParams Lw'!C$22*LOG(CK$3)+'ModelParams Lw'!C$23*(PI()/4*($D235/1000)^2)))</f>
        <v>31.246735224896717</v>
      </c>
      <c r="CL235" s="24">
        <f>IF(Calcul!$E240="SW",'ModelParams Lw'!D$18+'ModelParams Lw'!D$19*LOG(CL$3)+'ModelParams Lw'!D$20*(PI()/4*($D235/1000)^2),IF('ModelParams Lw'!D$21+'ModelParams Lw'!D$22*LOG(CL$3)+'ModelParams Lw'!D$23*(PI()/4*($D235/1000)^2)&lt;'ModelParams Lw'!D$18+'ModelParams Lw'!D$19*LOG(CL$3)+'ModelParams Lw'!D$20*(PI()/4*($D235/1000)^2),'ModelParams Lw'!D$18+'ModelParams Lw'!D$19*LOG(CL$3)+'ModelParams Lw'!D$20*(PI()/4*($D235/1000)^2),'ModelParams Lw'!D$21+'ModelParams Lw'!D$22*LOG(CL$3)+'ModelParams Lw'!D$23*(PI()/4*($D235/1000)^2)))</f>
        <v>39.203910379364636</v>
      </c>
      <c r="CM235" s="24">
        <f>IF(Calcul!$E240="SW",'ModelParams Lw'!E$18+'ModelParams Lw'!E$19*LOG(CM$3)+'ModelParams Lw'!E$20*(PI()/4*($D235/1000)^2),IF('ModelParams Lw'!E$21+'ModelParams Lw'!E$22*LOG(CM$3)+'ModelParams Lw'!E$23*(PI()/4*($D235/1000)^2)&lt;'ModelParams Lw'!E$18+'ModelParams Lw'!E$19*LOG(CM$3)+'ModelParams Lw'!E$20*(PI()/4*($D235/1000)^2),'ModelParams Lw'!E$18+'ModelParams Lw'!E$19*LOG(CM$3)+'ModelParams Lw'!E$20*(PI()/4*($D235/1000)^2),'ModelParams Lw'!E$21+'ModelParams Lw'!E$22*LOG(CM$3)+'ModelParams Lw'!E$23*(PI()/4*($D235/1000)^2)))</f>
        <v>38.761096154158118</v>
      </c>
      <c r="CN235" s="24">
        <f>IF(Calcul!$E240="SW",'ModelParams Lw'!F$18+'ModelParams Lw'!F$19*LOG(CN$3)+'ModelParams Lw'!F$20*(PI()/4*($D235/1000)^2),IF('ModelParams Lw'!F$21+'ModelParams Lw'!F$22*LOG(CN$3)+'ModelParams Lw'!F$23*(PI()/4*($D235/1000)^2)&lt;'ModelParams Lw'!F$18+'ModelParams Lw'!F$19*LOG(CN$3)+'ModelParams Lw'!F$20*(PI()/4*($D235/1000)^2),'ModelParams Lw'!F$18+'ModelParams Lw'!F$19*LOG(CN$3)+'ModelParams Lw'!F$20*(PI()/4*($D235/1000)^2),'ModelParams Lw'!F$21+'ModelParams Lw'!F$22*LOG(CN$3)+'ModelParams Lw'!F$23*(PI()/4*($D235/1000)^2)))</f>
        <v>42.457901012674256</v>
      </c>
      <c r="CO235" s="24">
        <f>IF(Calcul!$E240="SW",'ModelParams Lw'!G$18+'ModelParams Lw'!G$19*LOG(CO$3)+'ModelParams Lw'!G$20*(PI()/4*($D235/1000)^2),IF('ModelParams Lw'!G$21+'ModelParams Lw'!G$22*LOG(CO$3)+'ModelParams Lw'!G$23*(PI()/4*($D235/1000)^2)&lt;'ModelParams Lw'!G$18+'ModelParams Lw'!G$19*LOG(CO$3)+'ModelParams Lw'!G$20*(PI()/4*($D235/1000)^2),'ModelParams Lw'!G$18+'ModelParams Lw'!G$19*LOG(CO$3)+'ModelParams Lw'!G$20*(PI()/4*($D235/1000)^2),'ModelParams Lw'!G$21+'ModelParams Lw'!G$22*LOG(CO$3)+'ModelParams Lw'!G$23*(PI()/4*($D235/1000)^2)))</f>
        <v>39.983812335865188</v>
      </c>
      <c r="CP235" s="24">
        <f>IF(Calcul!$E240="SW",'ModelParams Lw'!H$18+'ModelParams Lw'!H$19*LOG(CP$3)+'ModelParams Lw'!H$20*(PI()/4*($D235/1000)^2),IF('ModelParams Lw'!H$21+'ModelParams Lw'!H$22*LOG(CP$3)+'ModelParams Lw'!H$23*(PI()/4*($D235/1000)^2)&lt;'ModelParams Lw'!H$18+'ModelParams Lw'!H$19*LOG(CP$3)+'ModelParams Lw'!H$20*(PI()/4*($D235/1000)^2),'ModelParams Lw'!H$18+'ModelParams Lw'!H$19*LOG(CP$3)+'ModelParams Lw'!H$20*(PI()/4*($D235/1000)^2),'ModelParams Lw'!H$21+'ModelParams Lw'!H$22*LOG(CP$3)+'ModelParams Lw'!H$23*(PI()/4*($D235/1000)^2)))</f>
        <v>40.306137042572608</v>
      </c>
      <c r="CQ235" s="24">
        <f>IF(Calcul!$E240="SW",'ModelParams Lw'!I$18+'ModelParams Lw'!I$19*LOG(CQ$3)+'ModelParams Lw'!I$20*(PI()/4*($D235/1000)^2),IF('ModelParams Lw'!I$21+'ModelParams Lw'!I$22*LOG(CQ$3)+'ModelParams Lw'!I$23*(PI()/4*($D235/1000)^2)&lt;'ModelParams Lw'!I$18+'ModelParams Lw'!I$19*LOG(CQ$3)+'ModelParams Lw'!I$20*(PI()/4*($D235/1000)^2),'ModelParams Lw'!I$18+'ModelParams Lw'!I$19*LOG(CQ$3)+'ModelParams Lw'!I$20*(PI()/4*($D235/1000)^2),'ModelParams Lw'!I$21+'ModelParams Lw'!I$22*LOG(CQ$3)+'ModelParams Lw'!I$23*(PI()/4*($D235/1000)^2)))</f>
        <v>35.604370798776131</v>
      </c>
      <c r="CR235" s="24">
        <f>IF(Calcul!$E240="SW",'ModelParams Lw'!J$18+'ModelParams Lw'!J$19*LOG(CR$3)+'ModelParams Lw'!J$20*(PI()/4*($D235/1000)^2),IF('ModelParams Lw'!J$21+'ModelParams Lw'!J$22*LOG(CR$3)+'ModelParams Lw'!J$23*(PI()/4*($D235/1000)^2)&lt;'ModelParams Lw'!J$18+'ModelParams Lw'!J$19*LOG(CR$3)+'ModelParams Lw'!J$20*(PI()/4*($D235/1000)^2),'ModelParams Lw'!J$18+'ModelParams Lw'!J$19*LOG(CR$3)+'ModelParams Lw'!J$20*(PI()/4*($D235/1000)^2),'ModelParams Lw'!J$21+'ModelParams Lw'!J$22*LOG(CR$3)+'ModelParams Lw'!J$23*(PI()/4*($D235/1000)^2)))</f>
        <v>26.405199060578074</v>
      </c>
      <c r="CS235" s="24" t="e">
        <f t="shared" si="86"/>
        <v>#DIV/0!</v>
      </c>
      <c r="CT235" s="24" t="e">
        <f t="shared" si="87"/>
        <v>#DIV/0!</v>
      </c>
      <c r="CU235" s="24" t="e">
        <f t="shared" si="88"/>
        <v>#DIV/0!</v>
      </c>
      <c r="CV235" s="24" t="e">
        <f t="shared" si="89"/>
        <v>#DIV/0!</v>
      </c>
      <c r="CW235" s="24" t="e">
        <f t="shared" si="90"/>
        <v>#DIV/0!</v>
      </c>
      <c r="CX235" s="24" t="e">
        <f t="shared" si="91"/>
        <v>#DIV/0!</v>
      </c>
      <c r="CY235" s="24" t="e">
        <f t="shared" si="92"/>
        <v>#DIV/0!</v>
      </c>
      <c r="CZ235" s="24" t="e">
        <f t="shared" si="93"/>
        <v>#DIV/0!</v>
      </c>
      <c r="DA235" s="24" t="e">
        <f>10*LOG10(IF(CS235="",0,POWER(10,((CS235+'ModelParams Lw'!$O$4)/10))) +IF(CT235="",0,POWER(10,((CT235+'ModelParams Lw'!$P$4)/10))) +IF(CU235="",0,POWER(10,((CU235+'ModelParams Lw'!$Q$4)/10))) +IF(CV235="",0,POWER(10,((CV235+'ModelParams Lw'!$R$4)/10))) +IF(CW235="",0,POWER(10,((CW235+'ModelParams Lw'!$S$4)/10))) +IF(CX235="",0,POWER(10,((CX235+'ModelParams Lw'!$T$4)/10))) +IF(CY235="",0,POWER(10,((CY235+'ModelParams Lw'!$U$4)/10)))+IF(CZ235="",0,POWER(10,((CZ235+'ModelParams Lw'!$V$4)/10))))</f>
        <v>#DIV/0!</v>
      </c>
      <c r="DB235" s="24" t="e">
        <f t="shared" si="110"/>
        <v>#DIV/0!</v>
      </c>
      <c r="DC235" s="24" t="e">
        <f>(CS235-'ModelParams Lw'!$O$10)/'ModelParams Lw'!$O$11</f>
        <v>#DIV/0!</v>
      </c>
      <c r="DD235" s="24" t="e">
        <f>(CT235-'ModelParams Lw'!$P$10)/'ModelParams Lw'!$P$11</f>
        <v>#DIV/0!</v>
      </c>
      <c r="DE235" s="24" t="e">
        <f>(CU235-'ModelParams Lw'!$Q$10)/'ModelParams Lw'!$Q$11</f>
        <v>#DIV/0!</v>
      </c>
      <c r="DF235" s="24" t="e">
        <f>(CV235-'ModelParams Lw'!$R$10)/'ModelParams Lw'!$R$11</f>
        <v>#DIV/0!</v>
      </c>
      <c r="DG235" s="24" t="e">
        <f>(CW235-'ModelParams Lw'!$S$10)/'ModelParams Lw'!$S$11</f>
        <v>#DIV/0!</v>
      </c>
      <c r="DH235" s="24" t="e">
        <f>(CX235-'ModelParams Lw'!$T$10)/'ModelParams Lw'!$T$11</f>
        <v>#DIV/0!</v>
      </c>
      <c r="DI235" s="24" t="e">
        <f>(CY235-'ModelParams Lw'!$U$10)/'ModelParams Lw'!$U$11</f>
        <v>#DIV/0!</v>
      </c>
      <c r="DJ235" s="24" t="e">
        <f>(CZ235-'ModelParams Lw'!$V$10)/'ModelParams Lw'!$V$11</f>
        <v>#DIV/0!</v>
      </c>
    </row>
    <row r="236" spans="1:114">
      <c r="A236" s="12">
        <f>Calcul!B238</f>
        <v>0</v>
      </c>
      <c r="B236" s="12">
        <f t="shared" si="94"/>
        <v>0</v>
      </c>
      <c r="C236" s="12">
        <f>Calcul!C238</f>
        <v>0</v>
      </c>
      <c r="D236" s="12">
        <f>Calcul!D241</f>
        <v>0</v>
      </c>
      <c r="E236" s="12">
        <f t="shared" si="95"/>
        <v>400</v>
      </c>
      <c r="F236" s="12">
        <f t="shared" si="96"/>
        <v>900</v>
      </c>
      <c r="G236" s="12" t="e">
        <f t="shared" si="97"/>
        <v>#DIV/0!</v>
      </c>
      <c r="H236" s="24" t="e">
        <f t="shared" si="98"/>
        <v>#DIV/0!</v>
      </c>
      <c r="I236" s="24">
        <f>'ModelParams Lw'!$B$6*EXP('ModelParams Lw'!$C$6*D236)</f>
        <v>-0.98585217513044054</v>
      </c>
      <c r="J236" s="24">
        <f>'ModelParams Lw'!$B$7*D236^2+'ModelParams Lw'!$C$7*D236+'ModelParams Lw'!$D$7</f>
        <v>-7.1</v>
      </c>
      <c r="K236" s="24">
        <f>'ModelParams Lw'!$B$8*D236^2+'ModelParams Lw'!$C$8*D236+'ModelParams Lw'!$D$8</f>
        <v>46.485999999999997</v>
      </c>
      <c r="L236" s="21" t="e">
        <f t="shared" si="111"/>
        <v>#DIV/0!</v>
      </c>
      <c r="M236" s="21" t="e">
        <f t="shared" si="112"/>
        <v>#DIV/0!</v>
      </c>
      <c r="N236" s="21" t="e">
        <f t="shared" si="112"/>
        <v>#DIV/0!</v>
      </c>
      <c r="O236" s="21" t="e">
        <f t="shared" si="112"/>
        <v>#DIV/0!</v>
      </c>
      <c r="P236" s="21" t="e">
        <f t="shared" si="112"/>
        <v>#DIV/0!</v>
      </c>
      <c r="Q236" s="21" t="e">
        <f t="shared" si="112"/>
        <v>#DIV/0!</v>
      </c>
      <c r="R236" s="21" t="e">
        <f t="shared" si="112"/>
        <v>#DIV/0!</v>
      </c>
      <c r="S236" s="21" t="e">
        <f t="shared" si="112"/>
        <v>#DIV/0!</v>
      </c>
      <c r="T236" s="24" t="e">
        <f>'ModelParams Lw'!$B$3+'ModelParams Lw'!$B$4*LOG10($B236/3600/(PI()/4*($D236/1000)^2))+'ModelParams Lw'!$B$5*LOG10(2*$H236/(1.2*($B236/3600/(PI()/4*($D236/1000)^2))^2))+10*LOG10($D236/1000)+L236</f>
        <v>#DIV/0!</v>
      </c>
      <c r="U236" s="24" t="e">
        <f>'ModelParams Lw'!$B$3+'ModelParams Lw'!$B$4*LOG10($B236/3600/(PI()/4*($D236/1000)^2))+'ModelParams Lw'!$B$5*LOG10(2*$H236/(1.2*($B236/3600/(PI()/4*($D236/1000)^2))^2))+10*LOG10($D236/1000)+M236</f>
        <v>#DIV/0!</v>
      </c>
      <c r="V236" s="24" t="e">
        <f>'ModelParams Lw'!$B$3+'ModelParams Lw'!$B$4*LOG10($B236/3600/(PI()/4*($D236/1000)^2))+'ModelParams Lw'!$B$5*LOG10(2*$H236/(1.2*($B236/3600/(PI()/4*($D236/1000)^2))^2))+10*LOG10($D236/1000)+N236</f>
        <v>#DIV/0!</v>
      </c>
      <c r="W236" s="24" t="e">
        <f>'ModelParams Lw'!$B$3+'ModelParams Lw'!$B$4*LOG10($B236/3600/(PI()/4*($D236/1000)^2))+'ModelParams Lw'!$B$5*LOG10(2*$H236/(1.2*($B236/3600/(PI()/4*($D236/1000)^2))^2))+10*LOG10($D236/1000)+O236</f>
        <v>#DIV/0!</v>
      </c>
      <c r="X236" s="24" t="e">
        <f>'ModelParams Lw'!$B$3+'ModelParams Lw'!$B$4*LOG10($B236/3600/(PI()/4*($D236/1000)^2))+'ModelParams Lw'!$B$5*LOG10(2*$H236/(1.2*($B236/3600/(PI()/4*($D236/1000)^2))^2))+10*LOG10($D236/1000)+P236</f>
        <v>#DIV/0!</v>
      </c>
      <c r="Y236" s="24" t="e">
        <f>'ModelParams Lw'!$B$3+'ModelParams Lw'!$B$4*LOG10($B236/3600/(PI()/4*($D236/1000)^2))+'ModelParams Lw'!$B$5*LOG10(2*$H236/(1.2*($B236/3600/(PI()/4*($D236/1000)^2))^2))+10*LOG10($D236/1000)+Q236</f>
        <v>#DIV/0!</v>
      </c>
      <c r="Z236" s="24" t="e">
        <f>'ModelParams Lw'!$B$3+'ModelParams Lw'!$B$4*LOG10($B236/3600/(PI()/4*($D236/1000)^2))+'ModelParams Lw'!$B$5*LOG10(2*$H236/(1.2*($B236/3600/(PI()/4*($D236/1000)^2))^2))+10*LOG10($D236/1000)+R236</f>
        <v>#DIV/0!</v>
      </c>
      <c r="AA236" s="24" t="e">
        <f>'ModelParams Lw'!$B$3+'ModelParams Lw'!$B$4*LOG10($B236/3600/(PI()/4*($D236/1000)^2))+'ModelParams Lw'!$B$5*LOG10(2*$H236/(1.2*($B236/3600/(PI()/4*($D236/1000)^2))^2))+10*LOG10($D236/1000)+S236</f>
        <v>#DIV/0!</v>
      </c>
      <c r="AB236" s="24" t="e">
        <f>10*LOG10(IF(T236="",0,POWER(10,((T236+'ModelParams Lw'!$O$4)/10))) +IF(U236="",0,POWER(10,((U236+'ModelParams Lw'!$P$4)/10))) +IF(V236="",0,POWER(10,((V236+'ModelParams Lw'!$Q$4)/10))) +IF(W236="",0,POWER(10,((W236+'ModelParams Lw'!$R$4)/10))) +IF(X236="",0,POWER(10,((X236+'ModelParams Lw'!$S$4)/10))) +IF(Y236="",0,POWER(10,((Y236+'ModelParams Lw'!$T$4)/10))) +IF(Z236="",0,POWER(10,((Z236+'ModelParams Lw'!$U$4)/10)))+IF(AA236="",0,POWER(10,((AA236+'ModelParams Lw'!$V$4)/10))))</f>
        <v>#DIV/0!</v>
      </c>
      <c r="AC236" s="24" t="e">
        <f t="shared" si="99"/>
        <v>#DIV/0!</v>
      </c>
      <c r="AD236" s="24" t="e">
        <f>(T236-'ModelParams Lw'!O$10)/'ModelParams Lw'!O$11</f>
        <v>#DIV/0!</v>
      </c>
      <c r="AE236" s="24" t="e">
        <f>(U236-'ModelParams Lw'!P$10)/'ModelParams Lw'!P$11</f>
        <v>#DIV/0!</v>
      </c>
      <c r="AF236" s="24" t="e">
        <f>(V236-'ModelParams Lw'!Q$10)/'ModelParams Lw'!Q$11</f>
        <v>#DIV/0!</v>
      </c>
      <c r="AG236" s="24" t="e">
        <f>(W236-'ModelParams Lw'!R$10)/'ModelParams Lw'!R$11</f>
        <v>#DIV/0!</v>
      </c>
      <c r="AH236" s="24" t="e">
        <f>(X236-'ModelParams Lw'!S$10)/'ModelParams Lw'!S$11</f>
        <v>#DIV/0!</v>
      </c>
      <c r="AI236" s="24" t="e">
        <f>(Y236-'ModelParams Lw'!T$10)/'ModelParams Lw'!T$11</f>
        <v>#DIV/0!</v>
      </c>
      <c r="AJ236" s="24" t="e">
        <f>(Z236-'ModelParams Lw'!U$10)/'ModelParams Lw'!U$11</f>
        <v>#DIV/0!</v>
      </c>
      <c r="AK236" s="24" t="e">
        <f>(AA236-'ModelParams Lw'!V$10)/'ModelParams Lw'!V$11</f>
        <v>#DIV/0!</v>
      </c>
      <c r="AL236" s="24" t="e">
        <f t="shared" si="100"/>
        <v>#DIV/0!</v>
      </c>
      <c r="AM236" s="24" t="e">
        <f>LOOKUP($G236,SilencerParams!$E$3:$E$98,SilencerParams!K$3:K$98)</f>
        <v>#DIV/0!</v>
      </c>
      <c r="AN236" s="24" t="e">
        <f>LOOKUP($G236,SilencerParams!$E$3:$E$98,SilencerParams!L$3:L$98)</f>
        <v>#DIV/0!</v>
      </c>
      <c r="AO236" s="24" t="e">
        <f>LOOKUP($G236,SilencerParams!$E$3:$E$98,SilencerParams!M$3:M$98)</f>
        <v>#DIV/0!</v>
      </c>
      <c r="AP236" s="24" t="e">
        <f>LOOKUP($G236,SilencerParams!$E$3:$E$98,SilencerParams!N$3:N$98)</f>
        <v>#DIV/0!</v>
      </c>
      <c r="AQ236" s="24" t="e">
        <f>LOOKUP($G236,SilencerParams!$E$3:$E$98,SilencerParams!O$3:O$98)</f>
        <v>#DIV/0!</v>
      </c>
      <c r="AR236" s="24" t="e">
        <f>LOOKUP($G236,SilencerParams!$E$3:$E$98,SilencerParams!P$3:P$98)</f>
        <v>#DIV/0!</v>
      </c>
      <c r="AS236" s="24" t="e">
        <f>LOOKUP($G236,SilencerParams!$E$3:$E$98,SilencerParams!Q$3:Q$98)</f>
        <v>#DIV/0!</v>
      </c>
      <c r="AT236" s="24" t="e">
        <f>LOOKUP($G236,SilencerParams!$E$3:$E$98,SilencerParams!R$3:R$98)</f>
        <v>#DIV/0!</v>
      </c>
      <c r="AU236" s="151" t="e">
        <f>LOOKUP($G236,SilencerParams!$E$3:$E$98,SilencerParams!S$3:S$98)</f>
        <v>#DIV/0!</v>
      </c>
      <c r="AV236" s="151" t="e">
        <f>LOOKUP($G236,SilencerParams!$E$3:$E$98,SilencerParams!T$3:T$98)</f>
        <v>#DIV/0!</v>
      </c>
      <c r="AW236" s="151" t="e">
        <f>LOOKUP($G236,SilencerParams!$E$3:$E$98,SilencerParams!U$3:U$98)</f>
        <v>#DIV/0!</v>
      </c>
      <c r="AX236" s="151" t="e">
        <f>LOOKUP($G236,SilencerParams!$E$3:$E$98,SilencerParams!V$3:V$98)</f>
        <v>#DIV/0!</v>
      </c>
      <c r="AY236" s="151" t="e">
        <f>LOOKUP($G236,SilencerParams!$E$3:$E$98,SilencerParams!W$3:W$98)</f>
        <v>#DIV/0!</v>
      </c>
      <c r="AZ236" s="151" t="e">
        <f>LOOKUP($G236,SilencerParams!$E$3:$E$98,SilencerParams!X$3:X$98)</f>
        <v>#DIV/0!</v>
      </c>
      <c r="BA236" s="151" t="e">
        <f>LOOKUP($G236,SilencerParams!$E$3:$E$98,SilencerParams!Y$3:Y$98)</f>
        <v>#DIV/0!</v>
      </c>
      <c r="BB236" s="151" t="e">
        <f>LOOKUP($G236,SilencerParams!$E$3:$E$98,SilencerParams!Z$3:Z$98)</f>
        <v>#DIV/0!</v>
      </c>
      <c r="BC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S$3:S$98)</f>
        <v>#DIV/0!</v>
      </c>
      <c r="BD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T$3:T$98)</f>
        <v>#DIV/0!</v>
      </c>
      <c r="BE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U$3:U$98)</f>
        <v>#DIV/0!</v>
      </c>
      <c r="BF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V$3:V$98)</f>
        <v>#DIV/0!</v>
      </c>
      <c r="BG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W$3:W$98)</f>
        <v>#DIV/0!</v>
      </c>
      <c r="BH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X$3:X$98)</f>
        <v>#DIV/0!</v>
      </c>
      <c r="BI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Y$3:Y$98)</f>
        <v>#DIV/0!</v>
      </c>
      <c r="BJ236" s="151" t="e">
        <f>LOOKUP(IF(MROUND($AL236,2)&lt;=$AL236,CONCATENATE($D236,IF($F236&gt;=1000,$F236,CONCATENATE(0,$F236)),CONCATENATE(0,MROUND($AL236,2)+2)),CONCATENATE($D236,IF($F236&gt;=1000,$F236,CONCATENATE(0,$F236)),CONCATENATE(0,MROUND($AL236,2)-2))),SilencerParams!$E$3:$E$98,SilencerParams!Z$3:Z$98)</f>
        <v>#DIV/0!</v>
      </c>
      <c r="BK236" s="151" t="e">
        <f>IF($AL236&lt;2,LOOKUP(CONCATENATE($D236,IF($E236&gt;=1000,$E236,CONCATENATE(0,$E236)),"02"),SilencerParams!$E$3:$E$98,SilencerParams!S$3:S$98)/(LOG10(2)-LOG10(0.0001))*(LOG10($AL236)-LOG10(0.0001)),(BC236-AU236)/(LOG10(IF(MROUND($AL236,2)&lt;=$AL236,MROUND($AL236,2)+2,MROUND($AL236,2)-2))-LOG10(MROUND($AL236,2)))*(LOG10($AL236)-LOG10(MROUND($AL236,2)))+AU236)</f>
        <v>#DIV/0!</v>
      </c>
      <c r="BL236" s="151" t="e">
        <f>IF($AL236&lt;2,LOOKUP(CONCATENATE($D236,IF($E236&gt;=1000,$E236,CONCATENATE(0,$E236)),"02"),SilencerParams!$E$3:$E$98,SilencerParams!T$3:T$98)/(LOG10(2)-LOG10(0.0001))*(LOG10($AL236)-LOG10(0.0001)),(BD236-AV236)/(LOG10(IF(MROUND($AL236,2)&lt;=$AL236,MROUND($AL236,2)+2,MROUND($AL236,2)-2))-LOG10(MROUND($AL236,2)))*(LOG10($AL236)-LOG10(MROUND($AL236,2)))+AV236)</f>
        <v>#DIV/0!</v>
      </c>
      <c r="BM236" s="151" t="e">
        <f>IF($AL236&lt;2,LOOKUP(CONCATENATE($D236,IF($E236&gt;=1000,$E236,CONCATENATE(0,$E236)),"02"),SilencerParams!$E$3:$E$98,SilencerParams!U$3:U$98)/(LOG10(2)-LOG10(0.0001))*(LOG10($AL236)-LOG10(0.0001)),(BE236-AW236)/(LOG10(IF(MROUND($AL236,2)&lt;=$AL236,MROUND($AL236,2)+2,MROUND($AL236,2)-2))-LOG10(MROUND($AL236,2)))*(LOG10($AL236)-LOG10(MROUND($AL236,2)))+AW236)</f>
        <v>#DIV/0!</v>
      </c>
      <c r="BN236" s="151" t="e">
        <f>IF($AL236&lt;2,LOOKUP(CONCATENATE($D236,IF($E236&gt;=1000,$E236,CONCATENATE(0,$E236)),"02"),SilencerParams!$E$3:$E$98,SilencerParams!V$3:V$98)/(LOG10(2)-LOG10(0.0001))*(LOG10($AL236)-LOG10(0.0001)),(BF236-AX236)/(LOG10(IF(MROUND($AL236,2)&lt;=$AL236,MROUND($AL236,2)+2,MROUND($AL236,2)-2))-LOG10(MROUND($AL236,2)))*(LOG10($AL236)-LOG10(MROUND($AL236,2)))+AX236)</f>
        <v>#DIV/0!</v>
      </c>
      <c r="BO236" s="151" t="e">
        <f>IF($AL236&lt;2,LOOKUP(CONCATENATE($D236,IF($E236&gt;=1000,$E236,CONCATENATE(0,$E236)),"02"),SilencerParams!$E$3:$E$98,SilencerParams!W$3:W$98)/(LOG10(2)-LOG10(0.0001))*(LOG10($AL236)-LOG10(0.0001)),(BG236-AY236)/(LOG10(IF(MROUND($AL236,2)&lt;=$AL236,MROUND($AL236,2)+2,MROUND($AL236,2)-2))-LOG10(MROUND($AL236,2)))*(LOG10($AL236)-LOG10(MROUND($AL236,2)))+AY236)</f>
        <v>#DIV/0!</v>
      </c>
      <c r="BP236" s="151" t="e">
        <f>IF($AL236&lt;2,LOOKUP(CONCATENATE($D236,IF($E236&gt;=1000,$E236,CONCATENATE(0,$E236)),"02"),SilencerParams!$E$3:$E$98,SilencerParams!X$3:X$98)/(LOG10(2)-LOG10(0.0001))*(LOG10($AL236)-LOG10(0.0001)),(BH236-AZ236)/(LOG10(IF(MROUND($AL236,2)&lt;=$AL236,MROUND($AL236,2)+2,MROUND($AL236,2)-2))-LOG10(MROUND($AL236,2)))*(LOG10($AL236)-LOG10(MROUND($AL236,2)))+AZ236)</f>
        <v>#DIV/0!</v>
      </c>
      <c r="BQ236" s="151" t="e">
        <f>IF($AL236&lt;2,LOOKUP(CONCATENATE($D236,IF($E236&gt;=1000,$E236,CONCATENATE(0,$E236)),"02"),SilencerParams!$E$3:$E$98,SilencerParams!Y$3:Y$98)/(LOG10(2)-LOG10(0.0001))*(LOG10($AL236)-LOG10(0.0001)),(BI236-BA236)/(LOG10(IF(MROUND($AL236,2)&lt;=$AL236,MROUND($AL236,2)+2,MROUND($AL236,2)-2))-LOG10(MROUND($AL236,2)))*(LOG10($AL236)-LOG10(MROUND($AL236,2)))+BA236)</f>
        <v>#DIV/0!</v>
      </c>
      <c r="BR236" s="151" t="e">
        <f>IF($AL236&lt;2,LOOKUP(CONCATENATE($D236,IF($E236&gt;=1000,$E236,CONCATENATE(0,$E236)),"02"),SilencerParams!$E$3:$E$98,SilencerParams!Z$3:Z$98)/(LOG10(2)-LOG10(0.0001))*(LOG10($AL236)-LOG10(0.0001)),(BJ236-BB236)/(LOG10(IF(MROUND($AL236,2)&lt;=$AL236,MROUND($AL236,2)+2,MROUND($AL236,2)-2))-LOG10(MROUND($AL236,2)))*(LOG10($AL236)-LOG10(MROUND($AL236,2)))+BB236)</f>
        <v>#DIV/0!</v>
      </c>
      <c r="BS236" s="24" t="e">
        <f t="shared" si="101"/>
        <v>#DIV/0!</v>
      </c>
      <c r="BT236" s="24" t="e">
        <f t="shared" si="102"/>
        <v>#DIV/0!</v>
      </c>
      <c r="BU236" s="24" t="e">
        <f t="shared" si="103"/>
        <v>#DIV/0!</v>
      </c>
      <c r="BV236" s="24" t="e">
        <f t="shared" si="104"/>
        <v>#DIV/0!</v>
      </c>
      <c r="BW236" s="24" t="e">
        <f t="shared" si="105"/>
        <v>#DIV/0!</v>
      </c>
      <c r="BX236" s="24" t="e">
        <f t="shared" si="106"/>
        <v>#DIV/0!</v>
      </c>
      <c r="BY236" s="24" t="e">
        <f t="shared" si="107"/>
        <v>#DIV/0!</v>
      </c>
      <c r="BZ236" s="24" t="e">
        <f t="shared" si="108"/>
        <v>#DIV/0!</v>
      </c>
      <c r="CA236" s="24" t="e">
        <f>10*LOG10(IF(BS236="",0,POWER(10,((BS236+'ModelParams Lw'!$O$4)/10))) +IF(BT236="",0,POWER(10,((BT236+'ModelParams Lw'!$P$4)/10))) +IF(BU236="",0,POWER(10,((BU236+'ModelParams Lw'!$Q$4)/10))) +IF(BV236="",0,POWER(10,((BV236+'ModelParams Lw'!$R$4)/10))) +IF(BW236="",0,POWER(10,((BW236+'ModelParams Lw'!$S$4)/10))) +IF(BX236="",0,POWER(10,((BX236+'ModelParams Lw'!$T$4)/10))) +IF(BY236="",0,POWER(10,((BY236+'ModelParams Lw'!$U$4)/10)))+IF(BZ236="",0,POWER(10,((BZ236+'ModelParams Lw'!$V$4)/10))))</f>
        <v>#DIV/0!</v>
      </c>
      <c r="CB236" s="24" t="e">
        <f t="shared" si="109"/>
        <v>#DIV/0!</v>
      </c>
      <c r="CC236" s="24" t="e">
        <f>(BS236-'ModelParams Lw'!O$10)/'ModelParams Lw'!O$11</f>
        <v>#DIV/0!</v>
      </c>
      <c r="CD236" s="24" t="e">
        <f>(BT236-'ModelParams Lw'!P$10)/'ModelParams Lw'!P$11</f>
        <v>#DIV/0!</v>
      </c>
      <c r="CE236" s="24" t="e">
        <f>(BU236-'ModelParams Lw'!Q$10)/'ModelParams Lw'!Q$11</f>
        <v>#DIV/0!</v>
      </c>
      <c r="CF236" s="24" t="e">
        <f>(BV236-'ModelParams Lw'!R$10)/'ModelParams Lw'!R$11</f>
        <v>#DIV/0!</v>
      </c>
      <c r="CG236" s="24" t="e">
        <f>(BW236-'ModelParams Lw'!S$10)/'ModelParams Lw'!S$11</f>
        <v>#DIV/0!</v>
      </c>
      <c r="CH236" s="24" t="e">
        <f>(BX236-'ModelParams Lw'!T$10)/'ModelParams Lw'!T$11</f>
        <v>#DIV/0!</v>
      </c>
      <c r="CI236" s="24" t="e">
        <f>(BY236-'ModelParams Lw'!U$10)/'ModelParams Lw'!U$11</f>
        <v>#DIV/0!</v>
      </c>
      <c r="CJ236" s="24" t="e">
        <f>(BZ236-'ModelParams Lw'!V$10)/'ModelParams Lw'!V$11</f>
        <v>#DIV/0!</v>
      </c>
      <c r="CK236" s="24">
        <f>IF(Calcul!$E241="SW",'ModelParams Lw'!C$18+'ModelParams Lw'!C$19*LOG(CK$3)+'ModelParams Lw'!C$20*(PI()/4*($D236/1000)^2),IF('ModelParams Lw'!C$21+'ModelParams Lw'!C$22*LOG(CK$3)+'ModelParams Lw'!C$23*(PI()/4*($D236/1000)^2)&lt;'ModelParams Lw'!C$18+'ModelParams Lw'!C$19*LOG(CK$3)+'ModelParams Lw'!C$20*(PI()/4*($D236/1000)^2),'ModelParams Lw'!C$18+'ModelParams Lw'!C$19*LOG(CK$3)+'ModelParams Lw'!C$20*(PI()/4*($D236/1000)^2),'ModelParams Lw'!C$21+'ModelParams Lw'!C$22*LOG(CK$3)+'ModelParams Lw'!C$23*(PI()/4*($D236/1000)^2)))</f>
        <v>31.246735224896717</v>
      </c>
      <c r="CL236" s="24">
        <f>IF(Calcul!$E241="SW",'ModelParams Lw'!D$18+'ModelParams Lw'!D$19*LOG(CL$3)+'ModelParams Lw'!D$20*(PI()/4*($D236/1000)^2),IF('ModelParams Lw'!D$21+'ModelParams Lw'!D$22*LOG(CL$3)+'ModelParams Lw'!D$23*(PI()/4*($D236/1000)^2)&lt;'ModelParams Lw'!D$18+'ModelParams Lw'!D$19*LOG(CL$3)+'ModelParams Lw'!D$20*(PI()/4*($D236/1000)^2),'ModelParams Lw'!D$18+'ModelParams Lw'!D$19*LOG(CL$3)+'ModelParams Lw'!D$20*(PI()/4*($D236/1000)^2),'ModelParams Lw'!D$21+'ModelParams Lw'!D$22*LOG(CL$3)+'ModelParams Lw'!D$23*(PI()/4*($D236/1000)^2)))</f>
        <v>39.203910379364636</v>
      </c>
      <c r="CM236" s="24">
        <f>IF(Calcul!$E241="SW",'ModelParams Lw'!E$18+'ModelParams Lw'!E$19*LOG(CM$3)+'ModelParams Lw'!E$20*(PI()/4*($D236/1000)^2),IF('ModelParams Lw'!E$21+'ModelParams Lw'!E$22*LOG(CM$3)+'ModelParams Lw'!E$23*(PI()/4*($D236/1000)^2)&lt;'ModelParams Lw'!E$18+'ModelParams Lw'!E$19*LOG(CM$3)+'ModelParams Lw'!E$20*(PI()/4*($D236/1000)^2),'ModelParams Lw'!E$18+'ModelParams Lw'!E$19*LOG(CM$3)+'ModelParams Lw'!E$20*(PI()/4*($D236/1000)^2),'ModelParams Lw'!E$21+'ModelParams Lw'!E$22*LOG(CM$3)+'ModelParams Lw'!E$23*(PI()/4*($D236/1000)^2)))</f>
        <v>38.761096154158118</v>
      </c>
      <c r="CN236" s="24">
        <f>IF(Calcul!$E241="SW",'ModelParams Lw'!F$18+'ModelParams Lw'!F$19*LOG(CN$3)+'ModelParams Lw'!F$20*(PI()/4*($D236/1000)^2),IF('ModelParams Lw'!F$21+'ModelParams Lw'!F$22*LOG(CN$3)+'ModelParams Lw'!F$23*(PI()/4*($D236/1000)^2)&lt;'ModelParams Lw'!F$18+'ModelParams Lw'!F$19*LOG(CN$3)+'ModelParams Lw'!F$20*(PI()/4*($D236/1000)^2),'ModelParams Lw'!F$18+'ModelParams Lw'!F$19*LOG(CN$3)+'ModelParams Lw'!F$20*(PI()/4*($D236/1000)^2),'ModelParams Lw'!F$21+'ModelParams Lw'!F$22*LOG(CN$3)+'ModelParams Lw'!F$23*(PI()/4*($D236/1000)^2)))</f>
        <v>42.457901012674256</v>
      </c>
      <c r="CO236" s="24">
        <f>IF(Calcul!$E241="SW",'ModelParams Lw'!G$18+'ModelParams Lw'!G$19*LOG(CO$3)+'ModelParams Lw'!G$20*(PI()/4*($D236/1000)^2),IF('ModelParams Lw'!G$21+'ModelParams Lw'!G$22*LOG(CO$3)+'ModelParams Lw'!G$23*(PI()/4*($D236/1000)^2)&lt;'ModelParams Lw'!G$18+'ModelParams Lw'!G$19*LOG(CO$3)+'ModelParams Lw'!G$20*(PI()/4*($D236/1000)^2),'ModelParams Lw'!G$18+'ModelParams Lw'!G$19*LOG(CO$3)+'ModelParams Lw'!G$20*(PI()/4*($D236/1000)^2),'ModelParams Lw'!G$21+'ModelParams Lw'!G$22*LOG(CO$3)+'ModelParams Lw'!G$23*(PI()/4*($D236/1000)^2)))</f>
        <v>39.983812335865188</v>
      </c>
      <c r="CP236" s="24">
        <f>IF(Calcul!$E241="SW",'ModelParams Lw'!H$18+'ModelParams Lw'!H$19*LOG(CP$3)+'ModelParams Lw'!H$20*(PI()/4*($D236/1000)^2),IF('ModelParams Lw'!H$21+'ModelParams Lw'!H$22*LOG(CP$3)+'ModelParams Lw'!H$23*(PI()/4*($D236/1000)^2)&lt;'ModelParams Lw'!H$18+'ModelParams Lw'!H$19*LOG(CP$3)+'ModelParams Lw'!H$20*(PI()/4*($D236/1000)^2),'ModelParams Lw'!H$18+'ModelParams Lw'!H$19*LOG(CP$3)+'ModelParams Lw'!H$20*(PI()/4*($D236/1000)^2),'ModelParams Lw'!H$21+'ModelParams Lw'!H$22*LOG(CP$3)+'ModelParams Lw'!H$23*(PI()/4*($D236/1000)^2)))</f>
        <v>40.306137042572608</v>
      </c>
      <c r="CQ236" s="24">
        <f>IF(Calcul!$E241="SW",'ModelParams Lw'!I$18+'ModelParams Lw'!I$19*LOG(CQ$3)+'ModelParams Lw'!I$20*(PI()/4*($D236/1000)^2),IF('ModelParams Lw'!I$21+'ModelParams Lw'!I$22*LOG(CQ$3)+'ModelParams Lw'!I$23*(PI()/4*($D236/1000)^2)&lt;'ModelParams Lw'!I$18+'ModelParams Lw'!I$19*LOG(CQ$3)+'ModelParams Lw'!I$20*(PI()/4*($D236/1000)^2),'ModelParams Lw'!I$18+'ModelParams Lw'!I$19*LOG(CQ$3)+'ModelParams Lw'!I$20*(PI()/4*($D236/1000)^2),'ModelParams Lw'!I$21+'ModelParams Lw'!I$22*LOG(CQ$3)+'ModelParams Lw'!I$23*(PI()/4*($D236/1000)^2)))</f>
        <v>35.604370798776131</v>
      </c>
      <c r="CR236" s="24">
        <f>IF(Calcul!$E241="SW",'ModelParams Lw'!J$18+'ModelParams Lw'!J$19*LOG(CR$3)+'ModelParams Lw'!J$20*(PI()/4*($D236/1000)^2),IF('ModelParams Lw'!J$21+'ModelParams Lw'!J$22*LOG(CR$3)+'ModelParams Lw'!J$23*(PI()/4*($D236/1000)^2)&lt;'ModelParams Lw'!J$18+'ModelParams Lw'!J$19*LOG(CR$3)+'ModelParams Lw'!J$20*(PI()/4*($D236/1000)^2),'ModelParams Lw'!J$18+'ModelParams Lw'!J$19*LOG(CR$3)+'ModelParams Lw'!J$20*(PI()/4*($D236/1000)^2),'ModelParams Lw'!J$21+'ModelParams Lw'!J$22*LOG(CR$3)+'ModelParams Lw'!J$23*(PI()/4*($D236/1000)^2)))</f>
        <v>26.405199060578074</v>
      </c>
      <c r="CS236" s="24" t="e">
        <f t="shared" si="86"/>
        <v>#DIV/0!</v>
      </c>
      <c r="CT236" s="24" t="e">
        <f t="shared" si="87"/>
        <v>#DIV/0!</v>
      </c>
      <c r="CU236" s="24" t="e">
        <f t="shared" si="88"/>
        <v>#DIV/0!</v>
      </c>
      <c r="CV236" s="24" t="e">
        <f t="shared" si="89"/>
        <v>#DIV/0!</v>
      </c>
      <c r="CW236" s="24" t="e">
        <f t="shared" si="90"/>
        <v>#DIV/0!</v>
      </c>
      <c r="CX236" s="24" t="e">
        <f t="shared" si="91"/>
        <v>#DIV/0!</v>
      </c>
      <c r="CY236" s="24" t="e">
        <f t="shared" si="92"/>
        <v>#DIV/0!</v>
      </c>
      <c r="CZ236" s="24" t="e">
        <f t="shared" si="93"/>
        <v>#DIV/0!</v>
      </c>
      <c r="DA236" s="24" t="e">
        <f>10*LOG10(IF(CS236="",0,POWER(10,((CS236+'ModelParams Lw'!$O$4)/10))) +IF(CT236="",0,POWER(10,((CT236+'ModelParams Lw'!$P$4)/10))) +IF(CU236="",0,POWER(10,((CU236+'ModelParams Lw'!$Q$4)/10))) +IF(CV236="",0,POWER(10,((CV236+'ModelParams Lw'!$R$4)/10))) +IF(CW236="",0,POWER(10,((CW236+'ModelParams Lw'!$S$4)/10))) +IF(CX236="",0,POWER(10,((CX236+'ModelParams Lw'!$T$4)/10))) +IF(CY236="",0,POWER(10,((CY236+'ModelParams Lw'!$U$4)/10)))+IF(CZ236="",0,POWER(10,((CZ236+'ModelParams Lw'!$V$4)/10))))</f>
        <v>#DIV/0!</v>
      </c>
      <c r="DB236" s="24" t="e">
        <f t="shared" si="110"/>
        <v>#DIV/0!</v>
      </c>
      <c r="DC236" s="24" t="e">
        <f>(CS236-'ModelParams Lw'!$O$10)/'ModelParams Lw'!$O$11</f>
        <v>#DIV/0!</v>
      </c>
      <c r="DD236" s="24" t="e">
        <f>(CT236-'ModelParams Lw'!$P$10)/'ModelParams Lw'!$P$11</f>
        <v>#DIV/0!</v>
      </c>
      <c r="DE236" s="24" t="e">
        <f>(CU236-'ModelParams Lw'!$Q$10)/'ModelParams Lw'!$Q$11</f>
        <v>#DIV/0!</v>
      </c>
      <c r="DF236" s="24" t="e">
        <f>(CV236-'ModelParams Lw'!$R$10)/'ModelParams Lw'!$R$11</f>
        <v>#DIV/0!</v>
      </c>
      <c r="DG236" s="24" t="e">
        <f>(CW236-'ModelParams Lw'!$S$10)/'ModelParams Lw'!$S$11</f>
        <v>#DIV/0!</v>
      </c>
      <c r="DH236" s="24" t="e">
        <f>(CX236-'ModelParams Lw'!$T$10)/'ModelParams Lw'!$T$11</f>
        <v>#DIV/0!</v>
      </c>
      <c r="DI236" s="24" t="e">
        <f>(CY236-'ModelParams Lw'!$U$10)/'ModelParams Lw'!$U$11</f>
        <v>#DIV/0!</v>
      </c>
      <c r="DJ236" s="24" t="e">
        <f>(CZ236-'ModelParams Lw'!$V$10)/'ModelParams Lw'!$V$11</f>
        <v>#DIV/0!</v>
      </c>
    </row>
    <row r="237" spans="1:114">
      <c r="A237" s="12">
        <f>Calcul!B239</f>
        <v>0</v>
      </c>
      <c r="B237" s="12">
        <f t="shared" si="94"/>
        <v>0</v>
      </c>
      <c r="C237" s="12">
        <f>Calcul!C239</f>
        <v>0</v>
      </c>
      <c r="D237" s="12">
        <f>Calcul!D242</f>
        <v>0</v>
      </c>
      <c r="E237" s="12">
        <f t="shared" si="95"/>
        <v>400</v>
      </c>
      <c r="F237" s="12">
        <f t="shared" si="96"/>
        <v>900</v>
      </c>
      <c r="G237" s="12" t="e">
        <f t="shared" si="97"/>
        <v>#DIV/0!</v>
      </c>
      <c r="H237" s="24" t="e">
        <f t="shared" si="98"/>
        <v>#DIV/0!</v>
      </c>
      <c r="I237" s="24">
        <f>'ModelParams Lw'!$B$6*EXP('ModelParams Lw'!$C$6*D237)</f>
        <v>-0.98585217513044054</v>
      </c>
      <c r="J237" s="24">
        <f>'ModelParams Lw'!$B$7*D237^2+'ModelParams Lw'!$C$7*D237+'ModelParams Lw'!$D$7</f>
        <v>-7.1</v>
      </c>
      <c r="K237" s="24">
        <f>'ModelParams Lw'!$B$8*D237^2+'ModelParams Lw'!$C$8*D237+'ModelParams Lw'!$D$8</f>
        <v>46.485999999999997</v>
      </c>
      <c r="L237" s="21" t="e">
        <f t="shared" si="111"/>
        <v>#DIV/0!</v>
      </c>
      <c r="M237" s="21" t="e">
        <f t="shared" si="112"/>
        <v>#DIV/0!</v>
      </c>
      <c r="N237" s="21" t="e">
        <f t="shared" si="112"/>
        <v>#DIV/0!</v>
      </c>
      <c r="O237" s="21" t="e">
        <f t="shared" si="112"/>
        <v>#DIV/0!</v>
      </c>
      <c r="P237" s="21" t="e">
        <f t="shared" si="112"/>
        <v>#DIV/0!</v>
      </c>
      <c r="Q237" s="21" t="e">
        <f t="shared" si="112"/>
        <v>#DIV/0!</v>
      </c>
      <c r="R237" s="21" t="e">
        <f t="shared" si="112"/>
        <v>#DIV/0!</v>
      </c>
      <c r="S237" s="21" t="e">
        <f t="shared" si="112"/>
        <v>#DIV/0!</v>
      </c>
      <c r="T237" s="24" t="e">
        <f>'ModelParams Lw'!$B$3+'ModelParams Lw'!$B$4*LOG10($B237/3600/(PI()/4*($D237/1000)^2))+'ModelParams Lw'!$B$5*LOG10(2*$H237/(1.2*($B237/3600/(PI()/4*($D237/1000)^2))^2))+10*LOG10($D237/1000)+L237</f>
        <v>#DIV/0!</v>
      </c>
      <c r="U237" s="24" t="e">
        <f>'ModelParams Lw'!$B$3+'ModelParams Lw'!$B$4*LOG10($B237/3600/(PI()/4*($D237/1000)^2))+'ModelParams Lw'!$B$5*LOG10(2*$H237/(1.2*($B237/3600/(PI()/4*($D237/1000)^2))^2))+10*LOG10($D237/1000)+M237</f>
        <v>#DIV/0!</v>
      </c>
      <c r="V237" s="24" t="e">
        <f>'ModelParams Lw'!$B$3+'ModelParams Lw'!$B$4*LOG10($B237/3600/(PI()/4*($D237/1000)^2))+'ModelParams Lw'!$B$5*LOG10(2*$H237/(1.2*($B237/3600/(PI()/4*($D237/1000)^2))^2))+10*LOG10($D237/1000)+N237</f>
        <v>#DIV/0!</v>
      </c>
      <c r="W237" s="24" t="e">
        <f>'ModelParams Lw'!$B$3+'ModelParams Lw'!$B$4*LOG10($B237/3600/(PI()/4*($D237/1000)^2))+'ModelParams Lw'!$B$5*LOG10(2*$H237/(1.2*($B237/3600/(PI()/4*($D237/1000)^2))^2))+10*LOG10($D237/1000)+O237</f>
        <v>#DIV/0!</v>
      </c>
      <c r="X237" s="24" t="e">
        <f>'ModelParams Lw'!$B$3+'ModelParams Lw'!$B$4*LOG10($B237/3600/(PI()/4*($D237/1000)^2))+'ModelParams Lw'!$B$5*LOG10(2*$H237/(1.2*($B237/3600/(PI()/4*($D237/1000)^2))^2))+10*LOG10($D237/1000)+P237</f>
        <v>#DIV/0!</v>
      </c>
      <c r="Y237" s="24" t="e">
        <f>'ModelParams Lw'!$B$3+'ModelParams Lw'!$B$4*LOG10($B237/3600/(PI()/4*($D237/1000)^2))+'ModelParams Lw'!$B$5*LOG10(2*$H237/(1.2*($B237/3600/(PI()/4*($D237/1000)^2))^2))+10*LOG10($D237/1000)+Q237</f>
        <v>#DIV/0!</v>
      </c>
      <c r="Z237" s="24" t="e">
        <f>'ModelParams Lw'!$B$3+'ModelParams Lw'!$B$4*LOG10($B237/3600/(PI()/4*($D237/1000)^2))+'ModelParams Lw'!$B$5*LOG10(2*$H237/(1.2*($B237/3600/(PI()/4*($D237/1000)^2))^2))+10*LOG10($D237/1000)+R237</f>
        <v>#DIV/0!</v>
      </c>
      <c r="AA237" s="24" t="e">
        <f>'ModelParams Lw'!$B$3+'ModelParams Lw'!$B$4*LOG10($B237/3600/(PI()/4*($D237/1000)^2))+'ModelParams Lw'!$B$5*LOG10(2*$H237/(1.2*($B237/3600/(PI()/4*($D237/1000)^2))^2))+10*LOG10($D237/1000)+S237</f>
        <v>#DIV/0!</v>
      </c>
      <c r="AB237" s="24" t="e">
        <f>10*LOG10(IF(T237="",0,POWER(10,((T237+'ModelParams Lw'!$O$4)/10))) +IF(U237="",0,POWER(10,((U237+'ModelParams Lw'!$P$4)/10))) +IF(V237="",0,POWER(10,((V237+'ModelParams Lw'!$Q$4)/10))) +IF(W237="",0,POWER(10,((W237+'ModelParams Lw'!$R$4)/10))) +IF(X237="",0,POWER(10,((X237+'ModelParams Lw'!$S$4)/10))) +IF(Y237="",0,POWER(10,((Y237+'ModelParams Lw'!$T$4)/10))) +IF(Z237="",0,POWER(10,((Z237+'ModelParams Lw'!$U$4)/10)))+IF(AA237="",0,POWER(10,((AA237+'ModelParams Lw'!$V$4)/10))))</f>
        <v>#DIV/0!</v>
      </c>
      <c r="AC237" s="24" t="e">
        <f t="shared" si="99"/>
        <v>#DIV/0!</v>
      </c>
      <c r="AD237" s="24" t="e">
        <f>(T237-'ModelParams Lw'!O$10)/'ModelParams Lw'!O$11</f>
        <v>#DIV/0!</v>
      </c>
      <c r="AE237" s="24" t="e">
        <f>(U237-'ModelParams Lw'!P$10)/'ModelParams Lw'!P$11</f>
        <v>#DIV/0!</v>
      </c>
      <c r="AF237" s="24" t="e">
        <f>(V237-'ModelParams Lw'!Q$10)/'ModelParams Lw'!Q$11</f>
        <v>#DIV/0!</v>
      </c>
      <c r="AG237" s="24" t="e">
        <f>(W237-'ModelParams Lw'!R$10)/'ModelParams Lw'!R$11</f>
        <v>#DIV/0!</v>
      </c>
      <c r="AH237" s="24" t="e">
        <f>(X237-'ModelParams Lw'!S$10)/'ModelParams Lw'!S$11</f>
        <v>#DIV/0!</v>
      </c>
      <c r="AI237" s="24" t="e">
        <f>(Y237-'ModelParams Lw'!T$10)/'ModelParams Lw'!T$11</f>
        <v>#DIV/0!</v>
      </c>
      <c r="AJ237" s="24" t="e">
        <f>(Z237-'ModelParams Lw'!U$10)/'ModelParams Lw'!U$11</f>
        <v>#DIV/0!</v>
      </c>
      <c r="AK237" s="24" t="e">
        <f>(AA237-'ModelParams Lw'!V$10)/'ModelParams Lw'!V$11</f>
        <v>#DIV/0!</v>
      </c>
      <c r="AL237" s="24" t="e">
        <f t="shared" si="100"/>
        <v>#DIV/0!</v>
      </c>
      <c r="AM237" s="24" t="e">
        <f>LOOKUP($G237,SilencerParams!$E$3:$E$98,SilencerParams!K$3:K$98)</f>
        <v>#DIV/0!</v>
      </c>
      <c r="AN237" s="24" t="e">
        <f>LOOKUP($G237,SilencerParams!$E$3:$E$98,SilencerParams!L$3:L$98)</f>
        <v>#DIV/0!</v>
      </c>
      <c r="AO237" s="24" t="e">
        <f>LOOKUP($G237,SilencerParams!$E$3:$E$98,SilencerParams!M$3:M$98)</f>
        <v>#DIV/0!</v>
      </c>
      <c r="AP237" s="24" t="e">
        <f>LOOKUP($G237,SilencerParams!$E$3:$E$98,SilencerParams!N$3:N$98)</f>
        <v>#DIV/0!</v>
      </c>
      <c r="AQ237" s="24" t="e">
        <f>LOOKUP($G237,SilencerParams!$E$3:$E$98,SilencerParams!O$3:O$98)</f>
        <v>#DIV/0!</v>
      </c>
      <c r="AR237" s="24" t="e">
        <f>LOOKUP($G237,SilencerParams!$E$3:$E$98,SilencerParams!P$3:P$98)</f>
        <v>#DIV/0!</v>
      </c>
      <c r="AS237" s="24" t="e">
        <f>LOOKUP($G237,SilencerParams!$E$3:$E$98,SilencerParams!Q$3:Q$98)</f>
        <v>#DIV/0!</v>
      </c>
      <c r="AT237" s="24" t="e">
        <f>LOOKUP($G237,SilencerParams!$E$3:$E$98,SilencerParams!R$3:R$98)</f>
        <v>#DIV/0!</v>
      </c>
      <c r="AU237" s="151" t="e">
        <f>LOOKUP($G237,SilencerParams!$E$3:$E$98,SilencerParams!S$3:S$98)</f>
        <v>#DIV/0!</v>
      </c>
      <c r="AV237" s="151" t="e">
        <f>LOOKUP($G237,SilencerParams!$E$3:$E$98,SilencerParams!T$3:T$98)</f>
        <v>#DIV/0!</v>
      </c>
      <c r="AW237" s="151" t="e">
        <f>LOOKUP($G237,SilencerParams!$E$3:$E$98,SilencerParams!U$3:U$98)</f>
        <v>#DIV/0!</v>
      </c>
      <c r="AX237" s="151" t="e">
        <f>LOOKUP($G237,SilencerParams!$E$3:$E$98,SilencerParams!V$3:V$98)</f>
        <v>#DIV/0!</v>
      </c>
      <c r="AY237" s="151" t="e">
        <f>LOOKUP($G237,SilencerParams!$E$3:$E$98,SilencerParams!W$3:W$98)</f>
        <v>#DIV/0!</v>
      </c>
      <c r="AZ237" s="151" t="e">
        <f>LOOKUP($G237,SilencerParams!$E$3:$E$98,SilencerParams!X$3:X$98)</f>
        <v>#DIV/0!</v>
      </c>
      <c r="BA237" s="151" t="e">
        <f>LOOKUP($G237,SilencerParams!$E$3:$E$98,SilencerParams!Y$3:Y$98)</f>
        <v>#DIV/0!</v>
      </c>
      <c r="BB237" s="151" t="e">
        <f>LOOKUP($G237,SilencerParams!$E$3:$E$98,SilencerParams!Z$3:Z$98)</f>
        <v>#DIV/0!</v>
      </c>
      <c r="BC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S$3:S$98)</f>
        <v>#DIV/0!</v>
      </c>
      <c r="BD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T$3:T$98)</f>
        <v>#DIV/0!</v>
      </c>
      <c r="BE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U$3:U$98)</f>
        <v>#DIV/0!</v>
      </c>
      <c r="BF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V$3:V$98)</f>
        <v>#DIV/0!</v>
      </c>
      <c r="BG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W$3:W$98)</f>
        <v>#DIV/0!</v>
      </c>
      <c r="BH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X$3:X$98)</f>
        <v>#DIV/0!</v>
      </c>
      <c r="BI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Y$3:Y$98)</f>
        <v>#DIV/0!</v>
      </c>
      <c r="BJ237" s="151" t="e">
        <f>LOOKUP(IF(MROUND($AL237,2)&lt;=$AL237,CONCATENATE($D237,IF($F237&gt;=1000,$F237,CONCATENATE(0,$F237)),CONCATENATE(0,MROUND($AL237,2)+2)),CONCATENATE($D237,IF($F237&gt;=1000,$F237,CONCATENATE(0,$F237)),CONCATENATE(0,MROUND($AL237,2)-2))),SilencerParams!$E$3:$E$98,SilencerParams!Z$3:Z$98)</f>
        <v>#DIV/0!</v>
      </c>
      <c r="BK237" s="151" t="e">
        <f>IF($AL237&lt;2,LOOKUP(CONCATENATE($D237,IF($E237&gt;=1000,$E237,CONCATENATE(0,$E237)),"02"),SilencerParams!$E$3:$E$98,SilencerParams!S$3:S$98)/(LOG10(2)-LOG10(0.0001))*(LOG10($AL237)-LOG10(0.0001)),(BC237-AU237)/(LOG10(IF(MROUND($AL237,2)&lt;=$AL237,MROUND($AL237,2)+2,MROUND($AL237,2)-2))-LOG10(MROUND($AL237,2)))*(LOG10($AL237)-LOG10(MROUND($AL237,2)))+AU237)</f>
        <v>#DIV/0!</v>
      </c>
      <c r="BL237" s="151" t="e">
        <f>IF($AL237&lt;2,LOOKUP(CONCATENATE($D237,IF($E237&gt;=1000,$E237,CONCATENATE(0,$E237)),"02"),SilencerParams!$E$3:$E$98,SilencerParams!T$3:T$98)/(LOG10(2)-LOG10(0.0001))*(LOG10($AL237)-LOG10(0.0001)),(BD237-AV237)/(LOG10(IF(MROUND($AL237,2)&lt;=$AL237,MROUND($AL237,2)+2,MROUND($AL237,2)-2))-LOG10(MROUND($AL237,2)))*(LOG10($AL237)-LOG10(MROUND($AL237,2)))+AV237)</f>
        <v>#DIV/0!</v>
      </c>
      <c r="BM237" s="151" t="e">
        <f>IF($AL237&lt;2,LOOKUP(CONCATENATE($D237,IF($E237&gt;=1000,$E237,CONCATENATE(0,$E237)),"02"),SilencerParams!$E$3:$E$98,SilencerParams!U$3:U$98)/(LOG10(2)-LOG10(0.0001))*(LOG10($AL237)-LOG10(0.0001)),(BE237-AW237)/(LOG10(IF(MROUND($AL237,2)&lt;=$AL237,MROUND($AL237,2)+2,MROUND($AL237,2)-2))-LOG10(MROUND($AL237,2)))*(LOG10($AL237)-LOG10(MROUND($AL237,2)))+AW237)</f>
        <v>#DIV/0!</v>
      </c>
      <c r="BN237" s="151" t="e">
        <f>IF($AL237&lt;2,LOOKUP(CONCATENATE($D237,IF($E237&gt;=1000,$E237,CONCATENATE(0,$E237)),"02"),SilencerParams!$E$3:$E$98,SilencerParams!V$3:V$98)/(LOG10(2)-LOG10(0.0001))*(LOG10($AL237)-LOG10(0.0001)),(BF237-AX237)/(LOG10(IF(MROUND($AL237,2)&lt;=$AL237,MROUND($AL237,2)+2,MROUND($AL237,2)-2))-LOG10(MROUND($AL237,2)))*(LOG10($AL237)-LOG10(MROUND($AL237,2)))+AX237)</f>
        <v>#DIV/0!</v>
      </c>
      <c r="BO237" s="151" t="e">
        <f>IF($AL237&lt;2,LOOKUP(CONCATENATE($D237,IF($E237&gt;=1000,$E237,CONCATENATE(0,$E237)),"02"),SilencerParams!$E$3:$E$98,SilencerParams!W$3:W$98)/(LOG10(2)-LOG10(0.0001))*(LOG10($AL237)-LOG10(0.0001)),(BG237-AY237)/(LOG10(IF(MROUND($AL237,2)&lt;=$AL237,MROUND($AL237,2)+2,MROUND($AL237,2)-2))-LOG10(MROUND($AL237,2)))*(LOG10($AL237)-LOG10(MROUND($AL237,2)))+AY237)</f>
        <v>#DIV/0!</v>
      </c>
      <c r="BP237" s="151" t="e">
        <f>IF($AL237&lt;2,LOOKUP(CONCATENATE($D237,IF($E237&gt;=1000,$E237,CONCATENATE(0,$E237)),"02"),SilencerParams!$E$3:$E$98,SilencerParams!X$3:X$98)/(LOG10(2)-LOG10(0.0001))*(LOG10($AL237)-LOG10(0.0001)),(BH237-AZ237)/(LOG10(IF(MROUND($AL237,2)&lt;=$AL237,MROUND($AL237,2)+2,MROUND($AL237,2)-2))-LOG10(MROUND($AL237,2)))*(LOG10($AL237)-LOG10(MROUND($AL237,2)))+AZ237)</f>
        <v>#DIV/0!</v>
      </c>
      <c r="BQ237" s="151" t="e">
        <f>IF($AL237&lt;2,LOOKUP(CONCATENATE($D237,IF($E237&gt;=1000,$E237,CONCATENATE(0,$E237)),"02"),SilencerParams!$E$3:$E$98,SilencerParams!Y$3:Y$98)/(LOG10(2)-LOG10(0.0001))*(LOG10($AL237)-LOG10(0.0001)),(BI237-BA237)/(LOG10(IF(MROUND($AL237,2)&lt;=$AL237,MROUND($AL237,2)+2,MROUND($AL237,2)-2))-LOG10(MROUND($AL237,2)))*(LOG10($AL237)-LOG10(MROUND($AL237,2)))+BA237)</f>
        <v>#DIV/0!</v>
      </c>
      <c r="BR237" s="151" t="e">
        <f>IF($AL237&lt;2,LOOKUP(CONCATENATE($D237,IF($E237&gt;=1000,$E237,CONCATENATE(0,$E237)),"02"),SilencerParams!$E$3:$E$98,SilencerParams!Z$3:Z$98)/(LOG10(2)-LOG10(0.0001))*(LOG10($AL237)-LOG10(0.0001)),(BJ237-BB237)/(LOG10(IF(MROUND($AL237,2)&lt;=$AL237,MROUND($AL237,2)+2,MROUND($AL237,2)-2))-LOG10(MROUND($AL237,2)))*(LOG10($AL237)-LOG10(MROUND($AL237,2)))+BB237)</f>
        <v>#DIV/0!</v>
      </c>
      <c r="BS237" s="24" t="e">
        <f t="shared" si="101"/>
        <v>#DIV/0!</v>
      </c>
      <c r="BT237" s="24" t="e">
        <f t="shared" si="102"/>
        <v>#DIV/0!</v>
      </c>
      <c r="BU237" s="24" t="e">
        <f t="shared" si="103"/>
        <v>#DIV/0!</v>
      </c>
      <c r="BV237" s="24" t="e">
        <f t="shared" si="104"/>
        <v>#DIV/0!</v>
      </c>
      <c r="BW237" s="24" t="e">
        <f t="shared" si="105"/>
        <v>#DIV/0!</v>
      </c>
      <c r="BX237" s="24" t="e">
        <f t="shared" si="106"/>
        <v>#DIV/0!</v>
      </c>
      <c r="BY237" s="24" t="e">
        <f t="shared" si="107"/>
        <v>#DIV/0!</v>
      </c>
      <c r="BZ237" s="24" t="e">
        <f t="shared" si="108"/>
        <v>#DIV/0!</v>
      </c>
      <c r="CA237" s="24" t="e">
        <f>10*LOG10(IF(BS237="",0,POWER(10,((BS237+'ModelParams Lw'!$O$4)/10))) +IF(BT237="",0,POWER(10,((BT237+'ModelParams Lw'!$P$4)/10))) +IF(BU237="",0,POWER(10,((BU237+'ModelParams Lw'!$Q$4)/10))) +IF(BV237="",0,POWER(10,((BV237+'ModelParams Lw'!$R$4)/10))) +IF(BW237="",0,POWER(10,((BW237+'ModelParams Lw'!$S$4)/10))) +IF(BX237="",0,POWER(10,((BX237+'ModelParams Lw'!$T$4)/10))) +IF(BY237="",0,POWER(10,((BY237+'ModelParams Lw'!$U$4)/10)))+IF(BZ237="",0,POWER(10,((BZ237+'ModelParams Lw'!$V$4)/10))))</f>
        <v>#DIV/0!</v>
      </c>
      <c r="CB237" s="24" t="e">
        <f t="shared" si="109"/>
        <v>#DIV/0!</v>
      </c>
      <c r="CC237" s="24" t="e">
        <f>(BS237-'ModelParams Lw'!O$10)/'ModelParams Lw'!O$11</f>
        <v>#DIV/0!</v>
      </c>
      <c r="CD237" s="24" t="e">
        <f>(BT237-'ModelParams Lw'!P$10)/'ModelParams Lw'!P$11</f>
        <v>#DIV/0!</v>
      </c>
      <c r="CE237" s="24" t="e">
        <f>(BU237-'ModelParams Lw'!Q$10)/'ModelParams Lw'!Q$11</f>
        <v>#DIV/0!</v>
      </c>
      <c r="CF237" s="24" t="e">
        <f>(BV237-'ModelParams Lw'!R$10)/'ModelParams Lw'!R$11</f>
        <v>#DIV/0!</v>
      </c>
      <c r="CG237" s="24" t="e">
        <f>(BW237-'ModelParams Lw'!S$10)/'ModelParams Lw'!S$11</f>
        <v>#DIV/0!</v>
      </c>
      <c r="CH237" s="24" t="e">
        <f>(BX237-'ModelParams Lw'!T$10)/'ModelParams Lw'!T$11</f>
        <v>#DIV/0!</v>
      </c>
      <c r="CI237" s="24" t="e">
        <f>(BY237-'ModelParams Lw'!U$10)/'ModelParams Lw'!U$11</f>
        <v>#DIV/0!</v>
      </c>
      <c r="CJ237" s="24" t="e">
        <f>(BZ237-'ModelParams Lw'!V$10)/'ModelParams Lw'!V$11</f>
        <v>#DIV/0!</v>
      </c>
      <c r="CK237" s="24">
        <f>IF(Calcul!$E242="SW",'ModelParams Lw'!C$18+'ModelParams Lw'!C$19*LOG(CK$3)+'ModelParams Lw'!C$20*(PI()/4*($D237/1000)^2),IF('ModelParams Lw'!C$21+'ModelParams Lw'!C$22*LOG(CK$3)+'ModelParams Lw'!C$23*(PI()/4*($D237/1000)^2)&lt;'ModelParams Lw'!C$18+'ModelParams Lw'!C$19*LOG(CK$3)+'ModelParams Lw'!C$20*(PI()/4*($D237/1000)^2),'ModelParams Lw'!C$18+'ModelParams Lw'!C$19*LOG(CK$3)+'ModelParams Lw'!C$20*(PI()/4*($D237/1000)^2),'ModelParams Lw'!C$21+'ModelParams Lw'!C$22*LOG(CK$3)+'ModelParams Lw'!C$23*(PI()/4*($D237/1000)^2)))</f>
        <v>31.246735224896717</v>
      </c>
      <c r="CL237" s="24">
        <f>IF(Calcul!$E242="SW",'ModelParams Lw'!D$18+'ModelParams Lw'!D$19*LOG(CL$3)+'ModelParams Lw'!D$20*(PI()/4*($D237/1000)^2),IF('ModelParams Lw'!D$21+'ModelParams Lw'!D$22*LOG(CL$3)+'ModelParams Lw'!D$23*(PI()/4*($D237/1000)^2)&lt;'ModelParams Lw'!D$18+'ModelParams Lw'!D$19*LOG(CL$3)+'ModelParams Lw'!D$20*(PI()/4*($D237/1000)^2),'ModelParams Lw'!D$18+'ModelParams Lw'!D$19*LOG(CL$3)+'ModelParams Lw'!D$20*(PI()/4*($D237/1000)^2),'ModelParams Lw'!D$21+'ModelParams Lw'!D$22*LOG(CL$3)+'ModelParams Lw'!D$23*(PI()/4*($D237/1000)^2)))</f>
        <v>39.203910379364636</v>
      </c>
      <c r="CM237" s="24">
        <f>IF(Calcul!$E242="SW",'ModelParams Lw'!E$18+'ModelParams Lw'!E$19*LOG(CM$3)+'ModelParams Lw'!E$20*(PI()/4*($D237/1000)^2),IF('ModelParams Lw'!E$21+'ModelParams Lw'!E$22*LOG(CM$3)+'ModelParams Lw'!E$23*(PI()/4*($D237/1000)^2)&lt;'ModelParams Lw'!E$18+'ModelParams Lw'!E$19*LOG(CM$3)+'ModelParams Lw'!E$20*(PI()/4*($D237/1000)^2),'ModelParams Lw'!E$18+'ModelParams Lw'!E$19*LOG(CM$3)+'ModelParams Lw'!E$20*(PI()/4*($D237/1000)^2),'ModelParams Lw'!E$21+'ModelParams Lw'!E$22*LOG(CM$3)+'ModelParams Lw'!E$23*(PI()/4*($D237/1000)^2)))</f>
        <v>38.761096154158118</v>
      </c>
      <c r="CN237" s="24">
        <f>IF(Calcul!$E242="SW",'ModelParams Lw'!F$18+'ModelParams Lw'!F$19*LOG(CN$3)+'ModelParams Lw'!F$20*(PI()/4*($D237/1000)^2),IF('ModelParams Lw'!F$21+'ModelParams Lw'!F$22*LOG(CN$3)+'ModelParams Lw'!F$23*(PI()/4*($D237/1000)^2)&lt;'ModelParams Lw'!F$18+'ModelParams Lw'!F$19*LOG(CN$3)+'ModelParams Lw'!F$20*(PI()/4*($D237/1000)^2),'ModelParams Lw'!F$18+'ModelParams Lw'!F$19*LOG(CN$3)+'ModelParams Lw'!F$20*(PI()/4*($D237/1000)^2),'ModelParams Lw'!F$21+'ModelParams Lw'!F$22*LOG(CN$3)+'ModelParams Lw'!F$23*(PI()/4*($D237/1000)^2)))</f>
        <v>42.457901012674256</v>
      </c>
      <c r="CO237" s="24">
        <f>IF(Calcul!$E242="SW",'ModelParams Lw'!G$18+'ModelParams Lw'!G$19*LOG(CO$3)+'ModelParams Lw'!G$20*(PI()/4*($D237/1000)^2),IF('ModelParams Lw'!G$21+'ModelParams Lw'!G$22*LOG(CO$3)+'ModelParams Lw'!G$23*(PI()/4*($D237/1000)^2)&lt;'ModelParams Lw'!G$18+'ModelParams Lw'!G$19*LOG(CO$3)+'ModelParams Lw'!G$20*(PI()/4*($D237/1000)^2),'ModelParams Lw'!G$18+'ModelParams Lw'!G$19*LOG(CO$3)+'ModelParams Lw'!G$20*(PI()/4*($D237/1000)^2),'ModelParams Lw'!G$21+'ModelParams Lw'!G$22*LOG(CO$3)+'ModelParams Lw'!G$23*(PI()/4*($D237/1000)^2)))</f>
        <v>39.983812335865188</v>
      </c>
      <c r="CP237" s="24">
        <f>IF(Calcul!$E242="SW",'ModelParams Lw'!H$18+'ModelParams Lw'!H$19*LOG(CP$3)+'ModelParams Lw'!H$20*(PI()/4*($D237/1000)^2),IF('ModelParams Lw'!H$21+'ModelParams Lw'!H$22*LOG(CP$3)+'ModelParams Lw'!H$23*(PI()/4*($D237/1000)^2)&lt;'ModelParams Lw'!H$18+'ModelParams Lw'!H$19*LOG(CP$3)+'ModelParams Lw'!H$20*(PI()/4*($D237/1000)^2),'ModelParams Lw'!H$18+'ModelParams Lw'!H$19*LOG(CP$3)+'ModelParams Lw'!H$20*(PI()/4*($D237/1000)^2),'ModelParams Lw'!H$21+'ModelParams Lw'!H$22*LOG(CP$3)+'ModelParams Lw'!H$23*(PI()/4*($D237/1000)^2)))</f>
        <v>40.306137042572608</v>
      </c>
      <c r="CQ237" s="24">
        <f>IF(Calcul!$E242="SW",'ModelParams Lw'!I$18+'ModelParams Lw'!I$19*LOG(CQ$3)+'ModelParams Lw'!I$20*(PI()/4*($D237/1000)^2),IF('ModelParams Lw'!I$21+'ModelParams Lw'!I$22*LOG(CQ$3)+'ModelParams Lw'!I$23*(PI()/4*($D237/1000)^2)&lt;'ModelParams Lw'!I$18+'ModelParams Lw'!I$19*LOG(CQ$3)+'ModelParams Lw'!I$20*(PI()/4*($D237/1000)^2),'ModelParams Lw'!I$18+'ModelParams Lw'!I$19*LOG(CQ$3)+'ModelParams Lw'!I$20*(PI()/4*($D237/1000)^2),'ModelParams Lw'!I$21+'ModelParams Lw'!I$22*LOG(CQ$3)+'ModelParams Lw'!I$23*(PI()/4*($D237/1000)^2)))</f>
        <v>35.604370798776131</v>
      </c>
      <c r="CR237" s="24">
        <f>IF(Calcul!$E242="SW",'ModelParams Lw'!J$18+'ModelParams Lw'!J$19*LOG(CR$3)+'ModelParams Lw'!J$20*(PI()/4*($D237/1000)^2),IF('ModelParams Lw'!J$21+'ModelParams Lw'!J$22*LOG(CR$3)+'ModelParams Lw'!J$23*(PI()/4*($D237/1000)^2)&lt;'ModelParams Lw'!J$18+'ModelParams Lw'!J$19*LOG(CR$3)+'ModelParams Lw'!J$20*(PI()/4*($D237/1000)^2),'ModelParams Lw'!J$18+'ModelParams Lw'!J$19*LOG(CR$3)+'ModelParams Lw'!J$20*(PI()/4*($D237/1000)^2),'ModelParams Lw'!J$21+'ModelParams Lw'!J$22*LOG(CR$3)+'ModelParams Lw'!J$23*(PI()/4*($D237/1000)^2)))</f>
        <v>26.405199060578074</v>
      </c>
      <c r="CS237" s="24" t="e">
        <f t="shared" si="86"/>
        <v>#DIV/0!</v>
      </c>
      <c r="CT237" s="24" t="e">
        <f t="shared" si="87"/>
        <v>#DIV/0!</v>
      </c>
      <c r="CU237" s="24" t="e">
        <f t="shared" si="88"/>
        <v>#DIV/0!</v>
      </c>
      <c r="CV237" s="24" t="e">
        <f t="shared" si="89"/>
        <v>#DIV/0!</v>
      </c>
      <c r="CW237" s="24" t="e">
        <f t="shared" si="90"/>
        <v>#DIV/0!</v>
      </c>
      <c r="CX237" s="24" t="e">
        <f t="shared" si="91"/>
        <v>#DIV/0!</v>
      </c>
      <c r="CY237" s="24" t="e">
        <f t="shared" si="92"/>
        <v>#DIV/0!</v>
      </c>
      <c r="CZ237" s="24" t="e">
        <f t="shared" si="93"/>
        <v>#DIV/0!</v>
      </c>
      <c r="DA237" s="24" t="e">
        <f>10*LOG10(IF(CS237="",0,POWER(10,((CS237+'ModelParams Lw'!$O$4)/10))) +IF(CT237="",0,POWER(10,((CT237+'ModelParams Lw'!$P$4)/10))) +IF(CU237="",0,POWER(10,((CU237+'ModelParams Lw'!$Q$4)/10))) +IF(CV237="",0,POWER(10,((CV237+'ModelParams Lw'!$R$4)/10))) +IF(CW237="",0,POWER(10,((CW237+'ModelParams Lw'!$S$4)/10))) +IF(CX237="",0,POWER(10,((CX237+'ModelParams Lw'!$T$4)/10))) +IF(CY237="",0,POWER(10,((CY237+'ModelParams Lw'!$U$4)/10)))+IF(CZ237="",0,POWER(10,((CZ237+'ModelParams Lw'!$V$4)/10))))</f>
        <v>#DIV/0!</v>
      </c>
      <c r="DB237" s="24" t="e">
        <f t="shared" si="110"/>
        <v>#DIV/0!</v>
      </c>
      <c r="DC237" s="24" t="e">
        <f>(CS237-'ModelParams Lw'!$O$10)/'ModelParams Lw'!$O$11</f>
        <v>#DIV/0!</v>
      </c>
      <c r="DD237" s="24" t="e">
        <f>(CT237-'ModelParams Lw'!$P$10)/'ModelParams Lw'!$P$11</f>
        <v>#DIV/0!</v>
      </c>
      <c r="DE237" s="24" t="e">
        <f>(CU237-'ModelParams Lw'!$Q$10)/'ModelParams Lw'!$Q$11</f>
        <v>#DIV/0!</v>
      </c>
      <c r="DF237" s="24" t="e">
        <f>(CV237-'ModelParams Lw'!$R$10)/'ModelParams Lw'!$R$11</f>
        <v>#DIV/0!</v>
      </c>
      <c r="DG237" s="24" t="e">
        <f>(CW237-'ModelParams Lw'!$S$10)/'ModelParams Lw'!$S$11</f>
        <v>#DIV/0!</v>
      </c>
      <c r="DH237" s="24" t="e">
        <f>(CX237-'ModelParams Lw'!$T$10)/'ModelParams Lw'!$T$11</f>
        <v>#DIV/0!</v>
      </c>
      <c r="DI237" s="24" t="e">
        <f>(CY237-'ModelParams Lw'!$U$10)/'ModelParams Lw'!$U$11</f>
        <v>#DIV/0!</v>
      </c>
      <c r="DJ237" s="24" t="e">
        <f>(CZ237-'ModelParams Lw'!$V$10)/'ModelParams Lw'!$V$11</f>
        <v>#DIV/0!</v>
      </c>
    </row>
    <row r="238" spans="1:114">
      <c r="A238" s="12">
        <f>Calcul!B240</f>
        <v>0</v>
      </c>
      <c r="B238" s="12">
        <f t="shared" si="94"/>
        <v>0</v>
      </c>
      <c r="C238" s="12">
        <f>Calcul!C240</f>
        <v>0</v>
      </c>
      <c r="D238" s="12">
        <f>Calcul!D243</f>
        <v>0</v>
      </c>
      <c r="E238" s="12">
        <f t="shared" si="95"/>
        <v>400</v>
      </c>
      <c r="F238" s="12">
        <f t="shared" si="96"/>
        <v>900</v>
      </c>
      <c r="G238" s="12" t="e">
        <f t="shared" si="97"/>
        <v>#DIV/0!</v>
      </c>
      <c r="H238" s="24" t="e">
        <f t="shared" si="98"/>
        <v>#DIV/0!</v>
      </c>
      <c r="I238" s="24">
        <f>'ModelParams Lw'!$B$6*EXP('ModelParams Lw'!$C$6*D238)</f>
        <v>-0.98585217513044054</v>
      </c>
      <c r="J238" s="24">
        <f>'ModelParams Lw'!$B$7*D238^2+'ModelParams Lw'!$C$7*D238+'ModelParams Lw'!$D$7</f>
        <v>-7.1</v>
      </c>
      <c r="K238" s="24">
        <f>'ModelParams Lw'!$B$8*D238^2+'ModelParams Lw'!$C$8*D238+'ModelParams Lw'!$D$8</f>
        <v>46.485999999999997</v>
      </c>
      <c r="L238" s="21" t="e">
        <f t="shared" si="111"/>
        <v>#DIV/0!</v>
      </c>
      <c r="M238" s="21" t="e">
        <f t="shared" si="112"/>
        <v>#DIV/0!</v>
      </c>
      <c r="N238" s="21" t="e">
        <f t="shared" si="112"/>
        <v>#DIV/0!</v>
      </c>
      <c r="O238" s="21" t="e">
        <f t="shared" si="112"/>
        <v>#DIV/0!</v>
      </c>
      <c r="P238" s="21" t="e">
        <f t="shared" si="112"/>
        <v>#DIV/0!</v>
      </c>
      <c r="Q238" s="21" t="e">
        <f t="shared" si="112"/>
        <v>#DIV/0!</v>
      </c>
      <c r="R238" s="21" t="e">
        <f t="shared" si="112"/>
        <v>#DIV/0!</v>
      </c>
      <c r="S238" s="21" t="e">
        <f t="shared" si="112"/>
        <v>#DIV/0!</v>
      </c>
      <c r="T238" s="24" t="e">
        <f>'ModelParams Lw'!$B$3+'ModelParams Lw'!$B$4*LOG10($B238/3600/(PI()/4*($D238/1000)^2))+'ModelParams Lw'!$B$5*LOG10(2*$H238/(1.2*($B238/3600/(PI()/4*($D238/1000)^2))^2))+10*LOG10($D238/1000)+L238</f>
        <v>#DIV/0!</v>
      </c>
      <c r="U238" s="24" t="e">
        <f>'ModelParams Lw'!$B$3+'ModelParams Lw'!$B$4*LOG10($B238/3600/(PI()/4*($D238/1000)^2))+'ModelParams Lw'!$B$5*LOG10(2*$H238/(1.2*($B238/3600/(PI()/4*($D238/1000)^2))^2))+10*LOG10($D238/1000)+M238</f>
        <v>#DIV/0!</v>
      </c>
      <c r="V238" s="24" t="e">
        <f>'ModelParams Lw'!$B$3+'ModelParams Lw'!$B$4*LOG10($B238/3600/(PI()/4*($D238/1000)^2))+'ModelParams Lw'!$B$5*LOG10(2*$H238/(1.2*($B238/3600/(PI()/4*($D238/1000)^2))^2))+10*LOG10($D238/1000)+N238</f>
        <v>#DIV/0!</v>
      </c>
      <c r="W238" s="24" t="e">
        <f>'ModelParams Lw'!$B$3+'ModelParams Lw'!$B$4*LOG10($B238/3600/(PI()/4*($D238/1000)^2))+'ModelParams Lw'!$B$5*LOG10(2*$H238/(1.2*($B238/3600/(PI()/4*($D238/1000)^2))^2))+10*LOG10($D238/1000)+O238</f>
        <v>#DIV/0!</v>
      </c>
      <c r="X238" s="24" t="e">
        <f>'ModelParams Lw'!$B$3+'ModelParams Lw'!$B$4*LOG10($B238/3600/(PI()/4*($D238/1000)^2))+'ModelParams Lw'!$B$5*LOG10(2*$H238/(1.2*($B238/3600/(PI()/4*($D238/1000)^2))^2))+10*LOG10($D238/1000)+P238</f>
        <v>#DIV/0!</v>
      </c>
      <c r="Y238" s="24" t="e">
        <f>'ModelParams Lw'!$B$3+'ModelParams Lw'!$B$4*LOG10($B238/3600/(PI()/4*($D238/1000)^2))+'ModelParams Lw'!$B$5*LOG10(2*$H238/(1.2*($B238/3600/(PI()/4*($D238/1000)^2))^2))+10*LOG10($D238/1000)+Q238</f>
        <v>#DIV/0!</v>
      </c>
      <c r="Z238" s="24" t="e">
        <f>'ModelParams Lw'!$B$3+'ModelParams Lw'!$B$4*LOG10($B238/3600/(PI()/4*($D238/1000)^2))+'ModelParams Lw'!$B$5*LOG10(2*$H238/(1.2*($B238/3600/(PI()/4*($D238/1000)^2))^2))+10*LOG10($D238/1000)+R238</f>
        <v>#DIV/0!</v>
      </c>
      <c r="AA238" s="24" t="e">
        <f>'ModelParams Lw'!$B$3+'ModelParams Lw'!$B$4*LOG10($B238/3600/(PI()/4*($D238/1000)^2))+'ModelParams Lw'!$B$5*LOG10(2*$H238/(1.2*($B238/3600/(PI()/4*($D238/1000)^2))^2))+10*LOG10($D238/1000)+S238</f>
        <v>#DIV/0!</v>
      </c>
      <c r="AB238" s="24" t="e">
        <f>10*LOG10(IF(T238="",0,POWER(10,((T238+'ModelParams Lw'!$O$4)/10))) +IF(U238="",0,POWER(10,((U238+'ModelParams Lw'!$P$4)/10))) +IF(V238="",0,POWER(10,((V238+'ModelParams Lw'!$Q$4)/10))) +IF(W238="",0,POWER(10,((W238+'ModelParams Lw'!$R$4)/10))) +IF(X238="",0,POWER(10,((X238+'ModelParams Lw'!$S$4)/10))) +IF(Y238="",0,POWER(10,((Y238+'ModelParams Lw'!$T$4)/10))) +IF(Z238="",0,POWER(10,((Z238+'ModelParams Lw'!$U$4)/10)))+IF(AA238="",0,POWER(10,((AA238+'ModelParams Lw'!$V$4)/10))))</f>
        <v>#DIV/0!</v>
      </c>
      <c r="AC238" s="24" t="e">
        <f t="shared" si="99"/>
        <v>#DIV/0!</v>
      </c>
      <c r="AD238" s="24" t="e">
        <f>(T238-'ModelParams Lw'!O$10)/'ModelParams Lw'!O$11</f>
        <v>#DIV/0!</v>
      </c>
      <c r="AE238" s="24" t="e">
        <f>(U238-'ModelParams Lw'!P$10)/'ModelParams Lw'!P$11</f>
        <v>#DIV/0!</v>
      </c>
      <c r="AF238" s="24" t="e">
        <f>(V238-'ModelParams Lw'!Q$10)/'ModelParams Lw'!Q$11</f>
        <v>#DIV/0!</v>
      </c>
      <c r="AG238" s="24" t="e">
        <f>(W238-'ModelParams Lw'!R$10)/'ModelParams Lw'!R$11</f>
        <v>#DIV/0!</v>
      </c>
      <c r="AH238" s="24" t="e">
        <f>(X238-'ModelParams Lw'!S$10)/'ModelParams Lw'!S$11</f>
        <v>#DIV/0!</v>
      </c>
      <c r="AI238" s="24" t="e">
        <f>(Y238-'ModelParams Lw'!T$10)/'ModelParams Lw'!T$11</f>
        <v>#DIV/0!</v>
      </c>
      <c r="AJ238" s="24" t="e">
        <f>(Z238-'ModelParams Lw'!U$10)/'ModelParams Lw'!U$11</f>
        <v>#DIV/0!</v>
      </c>
      <c r="AK238" s="24" t="e">
        <f>(AA238-'ModelParams Lw'!V$10)/'ModelParams Lw'!V$11</f>
        <v>#DIV/0!</v>
      </c>
      <c r="AL238" s="24" t="e">
        <f t="shared" si="100"/>
        <v>#DIV/0!</v>
      </c>
      <c r="AM238" s="24" t="e">
        <f>LOOKUP($G238,SilencerParams!$E$3:$E$98,SilencerParams!K$3:K$98)</f>
        <v>#DIV/0!</v>
      </c>
      <c r="AN238" s="24" t="e">
        <f>LOOKUP($G238,SilencerParams!$E$3:$E$98,SilencerParams!L$3:L$98)</f>
        <v>#DIV/0!</v>
      </c>
      <c r="AO238" s="24" t="e">
        <f>LOOKUP($G238,SilencerParams!$E$3:$E$98,SilencerParams!M$3:M$98)</f>
        <v>#DIV/0!</v>
      </c>
      <c r="AP238" s="24" t="e">
        <f>LOOKUP($G238,SilencerParams!$E$3:$E$98,SilencerParams!N$3:N$98)</f>
        <v>#DIV/0!</v>
      </c>
      <c r="AQ238" s="24" t="e">
        <f>LOOKUP($G238,SilencerParams!$E$3:$E$98,SilencerParams!O$3:O$98)</f>
        <v>#DIV/0!</v>
      </c>
      <c r="AR238" s="24" t="e">
        <f>LOOKUP($G238,SilencerParams!$E$3:$E$98,SilencerParams!P$3:P$98)</f>
        <v>#DIV/0!</v>
      </c>
      <c r="AS238" s="24" t="e">
        <f>LOOKUP($G238,SilencerParams!$E$3:$E$98,SilencerParams!Q$3:Q$98)</f>
        <v>#DIV/0!</v>
      </c>
      <c r="AT238" s="24" t="e">
        <f>LOOKUP($G238,SilencerParams!$E$3:$E$98,SilencerParams!R$3:R$98)</f>
        <v>#DIV/0!</v>
      </c>
      <c r="AU238" s="151" t="e">
        <f>LOOKUP($G238,SilencerParams!$E$3:$E$98,SilencerParams!S$3:S$98)</f>
        <v>#DIV/0!</v>
      </c>
      <c r="AV238" s="151" t="e">
        <f>LOOKUP($G238,SilencerParams!$E$3:$E$98,SilencerParams!T$3:T$98)</f>
        <v>#DIV/0!</v>
      </c>
      <c r="AW238" s="151" t="e">
        <f>LOOKUP($G238,SilencerParams!$E$3:$E$98,SilencerParams!U$3:U$98)</f>
        <v>#DIV/0!</v>
      </c>
      <c r="AX238" s="151" t="e">
        <f>LOOKUP($G238,SilencerParams!$E$3:$E$98,SilencerParams!V$3:V$98)</f>
        <v>#DIV/0!</v>
      </c>
      <c r="AY238" s="151" t="e">
        <f>LOOKUP($G238,SilencerParams!$E$3:$E$98,SilencerParams!W$3:W$98)</f>
        <v>#DIV/0!</v>
      </c>
      <c r="AZ238" s="151" t="e">
        <f>LOOKUP($G238,SilencerParams!$E$3:$E$98,SilencerParams!X$3:X$98)</f>
        <v>#DIV/0!</v>
      </c>
      <c r="BA238" s="151" t="e">
        <f>LOOKUP($G238,SilencerParams!$E$3:$E$98,SilencerParams!Y$3:Y$98)</f>
        <v>#DIV/0!</v>
      </c>
      <c r="BB238" s="151" t="e">
        <f>LOOKUP($G238,SilencerParams!$E$3:$E$98,SilencerParams!Z$3:Z$98)</f>
        <v>#DIV/0!</v>
      </c>
      <c r="BC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S$3:S$98)</f>
        <v>#DIV/0!</v>
      </c>
      <c r="BD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T$3:T$98)</f>
        <v>#DIV/0!</v>
      </c>
      <c r="BE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U$3:U$98)</f>
        <v>#DIV/0!</v>
      </c>
      <c r="BF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V$3:V$98)</f>
        <v>#DIV/0!</v>
      </c>
      <c r="BG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W$3:W$98)</f>
        <v>#DIV/0!</v>
      </c>
      <c r="BH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X$3:X$98)</f>
        <v>#DIV/0!</v>
      </c>
      <c r="BI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Y$3:Y$98)</f>
        <v>#DIV/0!</v>
      </c>
      <c r="BJ238" s="151" t="e">
        <f>LOOKUP(IF(MROUND($AL238,2)&lt;=$AL238,CONCATENATE($D238,IF($F238&gt;=1000,$F238,CONCATENATE(0,$F238)),CONCATENATE(0,MROUND($AL238,2)+2)),CONCATENATE($D238,IF($F238&gt;=1000,$F238,CONCATENATE(0,$F238)),CONCATENATE(0,MROUND($AL238,2)-2))),SilencerParams!$E$3:$E$98,SilencerParams!Z$3:Z$98)</f>
        <v>#DIV/0!</v>
      </c>
      <c r="BK238" s="151" t="e">
        <f>IF($AL238&lt;2,LOOKUP(CONCATENATE($D238,IF($E238&gt;=1000,$E238,CONCATENATE(0,$E238)),"02"),SilencerParams!$E$3:$E$98,SilencerParams!S$3:S$98)/(LOG10(2)-LOG10(0.0001))*(LOG10($AL238)-LOG10(0.0001)),(BC238-AU238)/(LOG10(IF(MROUND($AL238,2)&lt;=$AL238,MROUND($AL238,2)+2,MROUND($AL238,2)-2))-LOG10(MROUND($AL238,2)))*(LOG10($AL238)-LOG10(MROUND($AL238,2)))+AU238)</f>
        <v>#DIV/0!</v>
      </c>
      <c r="BL238" s="151" t="e">
        <f>IF($AL238&lt;2,LOOKUP(CONCATENATE($D238,IF($E238&gt;=1000,$E238,CONCATENATE(0,$E238)),"02"),SilencerParams!$E$3:$E$98,SilencerParams!T$3:T$98)/(LOG10(2)-LOG10(0.0001))*(LOG10($AL238)-LOG10(0.0001)),(BD238-AV238)/(LOG10(IF(MROUND($AL238,2)&lt;=$AL238,MROUND($AL238,2)+2,MROUND($AL238,2)-2))-LOG10(MROUND($AL238,2)))*(LOG10($AL238)-LOG10(MROUND($AL238,2)))+AV238)</f>
        <v>#DIV/0!</v>
      </c>
      <c r="BM238" s="151" t="e">
        <f>IF($AL238&lt;2,LOOKUP(CONCATENATE($D238,IF($E238&gt;=1000,$E238,CONCATENATE(0,$E238)),"02"),SilencerParams!$E$3:$E$98,SilencerParams!U$3:U$98)/(LOG10(2)-LOG10(0.0001))*(LOG10($AL238)-LOG10(0.0001)),(BE238-AW238)/(LOG10(IF(MROUND($AL238,2)&lt;=$AL238,MROUND($AL238,2)+2,MROUND($AL238,2)-2))-LOG10(MROUND($AL238,2)))*(LOG10($AL238)-LOG10(MROUND($AL238,2)))+AW238)</f>
        <v>#DIV/0!</v>
      </c>
      <c r="BN238" s="151" t="e">
        <f>IF($AL238&lt;2,LOOKUP(CONCATENATE($D238,IF($E238&gt;=1000,$E238,CONCATENATE(0,$E238)),"02"),SilencerParams!$E$3:$E$98,SilencerParams!V$3:V$98)/(LOG10(2)-LOG10(0.0001))*(LOG10($AL238)-LOG10(0.0001)),(BF238-AX238)/(LOG10(IF(MROUND($AL238,2)&lt;=$AL238,MROUND($AL238,2)+2,MROUND($AL238,2)-2))-LOG10(MROUND($AL238,2)))*(LOG10($AL238)-LOG10(MROUND($AL238,2)))+AX238)</f>
        <v>#DIV/0!</v>
      </c>
      <c r="BO238" s="151" t="e">
        <f>IF($AL238&lt;2,LOOKUP(CONCATENATE($D238,IF($E238&gt;=1000,$E238,CONCATENATE(0,$E238)),"02"),SilencerParams!$E$3:$E$98,SilencerParams!W$3:W$98)/(LOG10(2)-LOG10(0.0001))*(LOG10($AL238)-LOG10(0.0001)),(BG238-AY238)/(LOG10(IF(MROUND($AL238,2)&lt;=$AL238,MROUND($AL238,2)+2,MROUND($AL238,2)-2))-LOG10(MROUND($AL238,2)))*(LOG10($AL238)-LOG10(MROUND($AL238,2)))+AY238)</f>
        <v>#DIV/0!</v>
      </c>
      <c r="BP238" s="151" t="e">
        <f>IF($AL238&lt;2,LOOKUP(CONCATENATE($D238,IF($E238&gt;=1000,$E238,CONCATENATE(0,$E238)),"02"),SilencerParams!$E$3:$E$98,SilencerParams!X$3:X$98)/(LOG10(2)-LOG10(0.0001))*(LOG10($AL238)-LOG10(0.0001)),(BH238-AZ238)/(LOG10(IF(MROUND($AL238,2)&lt;=$AL238,MROUND($AL238,2)+2,MROUND($AL238,2)-2))-LOG10(MROUND($AL238,2)))*(LOG10($AL238)-LOG10(MROUND($AL238,2)))+AZ238)</f>
        <v>#DIV/0!</v>
      </c>
      <c r="BQ238" s="151" t="e">
        <f>IF($AL238&lt;2,LOOKUP(CONCATENATE($D238,IF($E238&gt;=1000,$E238,CONCATENATE(0,$E238)),"02"),SilencerParams!$E$3:$E$98,SilencerParams!Y$3:Y$98)/(LOG10(2)-LOG10(0.0001))*(LOG10($AL238)-LOG10(0.0001)),(BI238-BA238)/(LOG10(IF(MROUND($AL238,2)&lt;=$AL238,MROUND($AL238,2)+2,MROUND($AL238,2)-2))-LOG10(MROUND($AL238,2)))*(LOG10($AL238)-LOG10(MROUND($AL238,2)))+BA238)</f>
        <v>#DIV/0!</v>
      </c>
      <c r="BR238" s="151" t="e">
        <f>IF($AL238&lt;2,LOOKUP(CONCATENATE($D238,IF($E238&gt;=1000,$E238,CONCATENATE(0,$E238)),"02"),SilencerParams!$E$3:$E$98,SilencerParams!Z$3:Z$98)/(LOG10(2)-LOG10(0.0001))*(LOG10($AL238)-LOG10(0.0001)),(BJ238-BB238)/(LOG10(IF(MROUND($AL238,2)&lt;=$AL238,MROUND($AL238,2)+2,MROUND($AL238,2)-2))-LOG10(MROUND($AL238,2)))*(LOG10($AL238)-LOG10(MROUND($AL238,2)))+BB238)</f>
        <v>#DIV/0!</v>
      </c>
      <c r="BS238" s="24" t="e">
        <f t="shared" si="101"/>
        <v>#DIV/0!</v>
      </c>
      <c r="BT238" s="24" t="e">
        <f t="shared" si="102"/>
        <v>#DIV/0!</v>
      </c>
      <c r="BU238" s="24" t="e">
        <f t="shared" si="103"/>
        <v>#DIV/0!</v>
      </c>
      <c r="BV238" s="24" t="e">
        <f t="shared" si="104"/>
        <v>#DIV/0!</v>
      </c>
      <c r="BW238" s="24" t="e">
        <f t="shared" si="105"/>
        <v>#DIV/0!</v>
      </c>
      <c r="BX238" s="24" t="e">
        <f t="shared" si="106"/>
        <v>#DIV/0!</v>
      </c>
      <c r="BY238" s="24" t="e">
        <f t="shared" si="107"/>
        <v>#DIV/0!</v>
      </c>
      <c r="BZ238" s="24" t="e">
        <f t="shared" si="108"/>
        <v>#DIV/0!</v>
      </c>
      <c r="CA238" s="24" t="e">
        <f>10*LOG10(IF(BS238="",0,POWER(10,((BS238+'ModelParams Lw'!$O$4)/10))) +IF(BT238="",0,POWER(10,((BT238+'ModelParams Lw'!$P$4)/10))) +IF(BU238="",0,POWER(10,((BU238+'ModelParams Lw'!$Q$4)/10))) +IF(BV238="",0,POWER(10,((BV238+'ModelParams Lw'!$R$4)/10))) +IF(BW238="",0,POWER(10,((BW238+'ModelParams Lw'!$S$4)/10))) +IF(BX238="",0,POWER(10,((BX238+'ModelParams Lw'!$T$4)/10))) +IF(BY238="",0,POWER(10,((BY238+'ModelParams Lw'!$U$4)/10)))+IF(BZ238="",0,POWER(10,((BZ238+'ModelParams Lw'!$V$4)/10))))</f>
        <v>#DIV/0!</v>
      </c>
      <c r="CB238" s="24" t="e">
        <f t="shared" si="109"/>
        <v>#DIV/0!</v>
      </c>
      <c r="CC238" s="24" t="e">
        <f>(BS238-'ModelParams Lw'!O$10)/'ModelParams Lw'!O$11</f>
        <v>#DIV/0!</v>
      </c>
      <c r="CD238" s="24" t="e">
        <f>(BT238-'ModelParams Lw'!P$10)/'ModelParams Lw'!P$11</f>
        <v>#DIV/0!</v>
      </c>
      <c r="CE238" s="24" t="e">
        <f>(BU238-'ModelParams Lw'!Q$10)/'ModelParams Lw'!Q$11</f>
        <v>#DIV/0!</v>
      </c>
      <c r="CF238" s="24" t="e">
        <f>(BV238-'ModelParams Lw'!R$10)/'ModelParams Lw'!R$11</f>
        <v>#DIV/0!</v>
      </c>
      <c r="CG238" s="24" t="e">
        <f>(BW238-'ModelParams Lw'!S$10)/'ModelParams Lw'!S$11</f>
        <v>#DIV/0!</v>
      </c>
      <c r="CH238" s="24" t="e">
        <f>(BX238-'ModelParams Lw'!T$10)/'ModelParams Lw'!T$11</f>
        <v>#DIV/0!</v>
      </c>
      <c r="CI238" s="24" t="e">
        <f>(BY238-'ModelParams Lw'!U$10)/'ModelParams Lw'!U$11</f>
        <v>#DIV/0!</v>
      </c>
      <c r="CJ238" s="24" t="e">
        <f>(BZ238-'ModelParams Lw'!V$10)/'ModelParams Lw'!V$11</f>
        <v>#DIV/0!</v>
      </c>
      <c r="CK238" s="24">
        <f>IF(Calcul!$E243="SW",'ModelParams Lw'!C$18+'ModelParams Lw'!C$19*LOG(CK$3)+'ModelParams Lw'!C$20*(PI()/4*($D238/1000)^2),IF('ModelParams Lw'!C$21+'ModelParams Lw'!C$22*LOG(CK$3)+'ModelParams Lw'!C$23*(PI()/4*($D238/1000)^2)&lt;'ModelParams Lw'!C$18+'ModelParams Lw'!C$19*LOG(CK$3)+'ModelParams Lw'!C$20*(PI()/4*($D238/1000)^2),'ModelParams Lw'!C$18+'ModelParams Lw'!C$19*LOG(CK$3)+'ModelParams Lw'!C$20*(PI()/4*($D238/1000)^2),'ModelParams Lw'!C$21+'ModelParams Lw'!C$22*LOG(CK$3)+'ModelParams Lw'!C$23*(PI()/4*($D238/1000)^2)))</f>
        <v>31.246735224896717</v>
      </c>
      <c r="CL238" s="24">
        <f>IF(Calcul!$E243="SW",'ModelParams Lw'!D$18+'ModelParams Lw'!D$19*LOG(CL$3)+'ModelParams Lw'!D$20*(PI()/4*($D238/1000)^2),IF('ModelParams Lw'!D$21+'ModelParams Lw'!D$22*LOG(CL$3)+'ModelParams Lw'!D$23*(PI()/4*($D238/1000)^2)&lt;'ModelParams Lw'!D$18+'ModelParams Lw'!D$19*LOG(CL$3)+'ModelParams Lw'!D$20*(PI()/4*($D238/1000)^2),'ModelParams Lw'!D$18+'ModelParams Lw'!D$19*LOG(CL$3)+'ModelParams Lw'!D$20*(PI()/4*($D238/1000)^2),'ModelParams Lw'!D$21+'ModelParams Lw'!D$22*LOG(CL$3)+'ModelParams Lw'!D$23*(PI()/4*($D238/1000)^2)))</f>
        <v>39.203910379364636</v>
      </c>
      <c r="CM238" s="24">
        <f>IF(Calcul!$E243="SW",'ModelParams Lw'!E$18+'ModelParams Lw'!E$19*LOG(CM$3)+'ModelParams Lw'!E$20*(PI()/4*($D238/1000)^2),IF('ModelParams Lw'!E$21+'ModelParams Lw'!E$22*LOG(CM$3)+'ModelParams Lw'!E$23*(PI()/4*($D238/1000)^2)&lt;'ModelParams Lw'!E$18+'ModelParams Lw'!E$19*LOG(CM$3)+'ModelParams Lw'!E$20*(PI()/4*($D238/1000)^2),'ModelParams Lw'!E$18+'ModelParams Lw'!E$19*LOG(CM$3)+'ModelParams Lw'!E$20*(PI()/4*($D238/1000)^2),'ModelParams Lw'!E$21+'ModelParams Lw'!E$22*LOG(CM$3)+'ModelParams Lw'!E$23*(PI()/4*($D238/1000)^2)))</f>
        <v>38.761096154158118</v>
      </c>
      <c r="CN238" s="24">
        <f>IF(Calcul!$E243="SW",'ModelParams Lw'!F$18+'ModelParams Lw'!F$19*LOG(CN$3)+'ModelParams Lw'!F$20*(PI()/4*($D238/1000)^2),IF('ModelParams Lw'!F$21+'ModelParams Lw'!F$22*LOG(CN$3)+'ModelParams Lw'!F$23*(PI()/4*($D238/1000)^2)&lt;'ModelParams Lw'!F$18+'ModelParams Lw'!F$19*LOG(CN$3)+'ModelParams Lw'!F$20*(PI()/4*($D238/1000)^2),'ModelParams Lw'!F$18+'ModelParams Lw'!F$19*LOG(CN$3)+'ModelParams Lw'!F$20*(PI()/4*($D238/1000)^2),'ModelParams Lw'!F$21+'ModelParams Lw'!F$22*LOG(CN$3)+'ModelParams Lw'!F$23*(PI()/4*($D238/1000)^2)))</f>
        <v>42.457901012674256</v>
      </c>
      <c r="CO238" s="24">
        <f>IF(Calcul!$E243="SW",'ModelParams Lw'!G$18+'ModelParams Lw'!G$19*LOG(CO$3)+'ModelParams Lw'!G$20*(PI()/4*($D238/1000)^2),IF('ModelParams Lw'!G$21+'ModelParams Lw'!G$22*LOG(CO$3)+'ModelParams Lw'!G$23*(PI()/4*($D238/1000)^2)&lt;'ModelParams Lw'!G$18+'ModelParams Lw'!G$19*LOG(CO$3)+'ModelParams Lw'!G$20*(PI()/4*($D238/1000)^2),'ModelParams Lw'!G$18+'ModelParams Lw'!G$19*LOG(CO$3)+'ModelParams Lw'!G$20*(PI()/4*($D238/1000)^2),'ModelParams Lw'!G$21+'ModelParams Lw'!G$22*LOG(CO$3)+'ModelParams Lw'!G$23*(PI()/4*($D238/1000)^2)))</f>
        <v>39.983812335865188</v>
      </c>
      <c r="CP238" s="24">
        <f>IF(Calcul!$E243="SW",'ModelParams Lw'!H$18+'ModelParams Lw'!H$19*LOG(CP$3)+'ModelParams Lw'!H$20*(PI()/4*($D238/1000)^2),IF('ModelParams Lw'!H$21+'ModelParams Lw'!H$22*LOG(CP$3)+'ModelParams Lw'!H$23*(PI()/4*($D238/1000)^2)&lt;'ModelParams Lw'!H$18+'ModelParams Lw'!H$19*LOG(CP$3)+'ModelParams Lw'!H$20*(PI()/4*($D238/1000)^2),'ModelParams Lw'!H$18+'ModelParams Lw'!H$19*LOG(CP$3)+'ModelParams Lw'!H$20*(PI()/4*($D238/1000)^2),'ModelParams Lw'!H$21+'ModelParams Lw'!H$22*LOG(CP$3)+'ModelParams Lw'!H$23*(PI()/4*($D238/1000)^2)))</f>
        <v>40.306137042572608</v>
      </c>
      <c r="CQ238" s="24">
        <f>IF(Calcul!$E243="SW",'ModelParams Lw'!I$18+'ModelParams Lw'!I$19*LOG(CQ$3)+'ModelParams Lw'!I$20*(PI()/4*($D238/1000)^2),IF('ModelParams Lw'!I$21+'ModelParams Lw'!I$22*LOG(CQ$3)+'ModelParams Lw'!I$23*(PI()/4*($D238/1000)^2)&lt;'ModelParams Lw'!I$18+'ModelParams Lw'!I$19*LOG(CQ$3)+'ModelParams Lw'!I$20*(PI()/4*($D238/1000)^2),'ModelParams Lw'!I$18+'ModelParams Lw'!I$19*LOG(CQ$3)+'ModelParams Lw'!I$20*(PI()/4*($D238/1000)^2),'ModelParams Lw'!I$21+'ModelParams Lw'!I$22*LOG(CQ$3)+'ModelParams Lw'!I$23*(PI()/4*($D238/1000)^2)))</f>
        <v>35.604370798776131</v>
      </c>
      <c r="CR238" s="24">
        <f>IF(Calcul!$E243="SW",'ModelParams Lw'!J$18+'ModelParams Lw'!J$19*LOG(CR$3)+'ModelParams Lw'!J$20*(PI()/4*($D238/1000)^2),IF('ModelParams Lw'!J$21+'ModelParams Lw'!J$22*LOG(CR$3)+'ModelParams Lw'!J$23*(PI()/4*($D238/1000)^2)&lt;'ModelParams Lw'!J$18+'ModelParams Lw'!J$19*LOG(CR$3)+'ModelParams Lw'!J$20*(PI()/4*($D238/1000)^2),'ModelParams Lw'!J$18+'ModelParams Lw'!J$19*LOG(CR$3)+'ModelParams Lw'!J$20*(PI()/4*($D238/1000)^2),'ModelParams Lw'!J$21+'ModelParams Lw'!J$22*LOG(CR$3)+'ModelParams Lw'!J$23*(PI()/4*($D238/1000)^2)))</f>
        <v>26.405199060578074</v>
      </c>
      <c r="CS238" s="24" t="e">
        <f t="shared" si="86"/>
        <v>#DIV/0!</v>
      </c>
      <c r="CT238" s="24" t="e">
        <f t="shared" si="87"/>
        <v>#DIV/0!</v>
      </c>
      <c r="CU238" s="24" t="e">
        <f t="shared" si="88"/>
        <v>#DIV/0!</v>
      </c>
      <c r="CV238" s="24" t="e">
        <f t="shared" si="89"/>
        <v>#DIV/0!</v>
      </c>
      <c r="CW238" s="24" t="e">
        <f t="shared" si="90"/>
        <v>#DIV/0!</v>
      </c>
      <c r="CX238" s="24" t="e">
        <f t="shared" si="91"/>
        <v>#DIV/0!</v>
      </c>
      <c r="CY238" s="24" t="e">
        <f t="shared" si="92"/>
        <v>#DIV/0!</v>
      </c>
      <c r="CZ238" s="24" t="e">
        <f t="shared" si="93"/>
        <v>#DIV/0!</v>
      </c>
      <c r="DA238" s="24" t="e">
        <f>10*LOG10(IF(CS238="",0,POWER(10,((CS238+'ModelParams Lw'!$O$4)/10))) +IF(CT238="",0,POWER(10,((CT238+'ModelParams Lw'!$P$4)/10))) +IF(CU238="",0,POWER(10,((CU238+'ModelParams Lw'!$Q$4)/10))) +IF(CV238="",0,POWER(10,((CV238+'ModelParams Lw'!$R$4)/10))) +IF(CW238="",0,POWER(10,((CW238+'ModelParams Lw'!$S$4)/10))) +IF(CX238="",0,POWER(10,((CX238+'ModelParams Lw'!$T$4)/10))) +IF(CY238="",0,POWER(10,((CY238+'ModelParams Lw'!$U$4)/10)))+IF(CZ238="",0,POWER(10,((CZ238+'ModelParams Lw'!$V$4)/10))))</f>
        <v>#DIV/0!</v>
      </c>
      <c r="DB238" s="24" t="e">
        <f t="shared" si="110"/>
        <v>#DIV/0!</v>
      </c>
      <c r="DC238" s="24" t="e">
        <f>(CS238-'ModelParams Lw'!$O$10)/'ModelParams Lw'!$O$11</f>
        <v>#DIV/0!</v>
      </c>
      <c r="DD238" s="24" t="e">
        <f>(CT238-'ModelParams Lw'!$P$10)/'ModelParams Lw'!$P$11</f>
        <v>#DIV/0!</v>
      </c>
      <c r="DE238" s="24" t="e">
        <f>(CU238-'ModelParams Lw'!$Q$10)/'ModelParams Lw'!$Q$11</f>
        <v>#DIV/0!</v>
      </c>
      <c r="DF238" s="24" t="e">
        <f>(CV238-'ModelParams Lw'!$R$10)/'ModelParams Lw'!$R$11</f>
        <v>#DIV/0!</v>
      </c>
      <c r="DG238" s="24" t="e">
        <f>(CW238-'ModelParams Lw'!$S$10)/'ModelParams Lw'!$S$11</f>
        <v>#DIV/0!</v>
      </c>
      <c r="DH238" s="24" t="e">
        <f>(CX238-'ModelParams Lw'!$T$10)/'ModelParams Lw'!$T$11</f>
        <v>#DIV/0!</v>
      </c>
      <c r="DI238" s="24" t="e">
        <f>(CY238-'ModelParams Lw'!$U$10)/'ModelParams Lw'!$U$11</f>
        <v>#DIV/0!</v>
      </c>
      <c r="DJ238" s="24" t="e">
        <f>(CZ238-'ModelParams Lw'!$V$10)/'ModelParams Lw'!$V$11</f>
        <v>#DIV/0!</v>
      </c>
    </row>
    <row r="239" spans="1:114">
      <c r="A239" s="12">
        <f>Calcul!B241</f>
        <v>0</v>
      </c>
      <c r="B239" s="12">
        <f t="shared" si="94"/>
        <v>0</v>
      </c>
      <c r="C239" s="12">
        <f>Calcul!C241</f>
        <v>0</v>
      </c>
      <c r="D239" s="12">
        <f>Calcul!D244</f>
        <v>0</v>
      </c>
      <c r="E239" s="12">
        <f t="shared" si="95"/>
        <v>400</v>
      </c>
      <c r="F239" s="12">
        <f t="shared" si="96"/>
        <v>900</v>
      </c>
      <c r="G239" s="12" t="e">
        <f t="shared" si="97"/>
        <v>#DIV/0!</v>
      </c>
      <c r="H239" s="24" t="e">
        <f t="shared" si="98"/>
        <v>#DIV/0!</v>
      </c>
      <c r="I239" s="24">
        <f>'ModelParams Lw'!$B$6*EXP('ModelParams Lw'!$C$6*D239)</f>
        <v>-0.98585217513044054</v>
      </c>
      <c r="J239" s="24">
        <f>'ModelParams Lw'!$B$7*D239^2+'ModelParams Lw'!$C$7*D239+'ModelParams Lw'!$D$7</f>
        <v>-7.1</v>
      </c>
      <c r="K239" s="24">
        <f>'ModelParams Lw'!$B$8*D239^2+'ModelParams Lw'!$C$8*D239+'ModelParams Lw'!$D$8</f>
        <v>46.485999999999997</v>
      </c>
      <c r="L239" s="21" t="e">
        <f t="shared" si="111"/>
        <v>#DIV/0!</v>
      </c>
      <c r="M239" s="21" t="e">
        <f t="shared" si="112"/>
        <v>#DIV/0!</v>
      </c>
      <c r="N239" s="21" t="e">
        <f t="shared" si="112"/>
        <v>#DIV/0!</v>
      </c>
      <c r="O239" s="21" t="e">
        <f t="shared" si="112"/>
        <v>#DIV/0!</v>
      </c>
      <c r="P239" s="21" t="e">
        <f t="shared" si="112"/>
        <v>#DIV/0!</v>
      </c>
      <c r="Q239" s="21" t="e">
        <f t="shared" si="112"/>
        <v>#DIV/0!</v>
      </c>
      <c r="R239" s="21" t="e">
        <f t="shared" si="112"/>
        <v>#DIV/0!</v>
      </c>
      <c r="S239" s="21" t="e">
        <f t="shared" si="112"/>
        <v>#DIV/0!</v>
      </c>
      <c r="T239" s="24" t="e">
        <f>'ModelParams Lw'!$B$3+'ModelParams Lw'!$B$4*LOG10($B239/3600/(PI()/4*($D239/1000)^2))+'ModelParams Lw'!$B$5*LOG10(2*$H239/(1.2*($B239/3600/(PI()/4*($D239/1000)^2))^2))+10*LOG10($D239/1000)+L239</f>
        <v>#DIV/0!</v>
      </c>
      <c r="U239" s="24" t="e">
        <f>'ModelParams Lw'!$B$3+'ModelParams Lw'!$B$4*LOG10($B239/3600/(PI()/4*($D239/1000)^2))+'ModelParams Lw'!$B$5*LOG10(2*$H239/(1.2*($B239/3600/(PI()/4*($D239/1000)^2))^2))+10*LOG10($D239/1000)+M239</f>
        <v>#DIV/0!</v>
      </c>
      <c r="V239" s="24" t="e">
        <f>'ModelParams Lw'!$B$3+'ModelParams Lw'!$B$4*LOG10($B239/3600/(PI()/4*($D239/1000)^2))+'ModelParams Lw'!$B$5*LOG10(2*$H239/(1.2*($B239/3600/(PI()/4*($D239/1000)^2))^2))+10*LOG10($D239/1000)+N239</f>
        <v>#DIV/0!</v>
      </c>
      <c r="W239" s="24" t="e">
        <f>'ModelParams Lw'!$B$3+'ModelParams Lw'!$B$4*LOG10($B239/3600/(PI()/4*($D239/1000)^2))+'ModelParams Lw'!$B$5*LOG10(2*$H239/(1.2*($B239/3600/(PI()/4*($D239/1000)^2))^2))+10*LOG10($D239/1000)+O239</f>
        <v>#DIV/0!</v>
      </c>
      <c r="X239" s="24" t="e">
        <f>'ModelParams Lw'!$B$3+'ModelParams Lw'!$B$4*LOG10($B239/3600/(PI()/4*($D239/1000)^2))+'ModelParams Lw'!$B$5*LOG10(2*$H239/(1.2*($B239/3600/(PI()/4*($D239/1000)^2))^2))+10*LOG10($D239/1000)+P239</f>
        <v>#DIV/0!</v>
      </c>
      <c r="Y239" s="24" t="e">
        <f>'ModelParams Lw'!$B$3+'ModelParams Lw'!$B$4*LOG10($B239/3600/(PI()/4*($D239/1000)^2))+'ModelParams Lw'!$B$5*LOG10(2*$H239/(1.2*($B239/3600/(PI()/4*($D239/1000)^2))^2))+10*LOG10($D239/1000)+Q239</f>
        <v>#DIV/0!</v>
      </c>
      <c r="Z239" s="24" t="e">
        <f>'ModelParams Lw'!$B$3+'ModelParams Lw'!$B$4*LOG10($B239/3600/(PI()/4*($D239/1000)^2))+'ModelParams Lw'!$B$5*LOG10(2*$H239/(1.2*($B239/3600/(PI()/4*($D239/1000)^2))^2))+10*LOG10($D239/1000)+R239</f>
        <v>#DIV/0!</v>
      </c>
      <c r="AA239" s="24" t="e">
        <f>'ModelParams Lw'!$B$3+'ModelParams Lw'!$B$4*LOG10($B239/3600/(PI()/4*($D239/1000)^2))+'ModelParams Lw'!$B$5*LOG10(2*$H239/(1.2*($B239/3600/(PI()/4*($D239/1000)^2))^2))+10*LOG10($D239/1000)+S239</f>
        <v>#DIV/0!</v>
      </c>
      <c r="AB239" s="24" t="e">
        <f>10*LOG10(IF(T239="",0,POWER(10,((T239+'ModelParams Lw'!$O$4)/10))) +IF(U239="",0,POWER(10,((U239+'ModelParams Lw'!$P$4)/10))) +IF(V239="",0,POWER(10,((V239+'ModelParams Lw'!$Q$4)/10))) +IF(W239="",0,POWER(10,((W239+'ModelParams Lw'!$R$4)/10))) +IF(X239="",0,POWER(10,((X239+'ModelParams Lw'!$S$4)/10))) +IF(Y239="",0,POWER(10,((Y239+'ModelParams Lw'!$T$4)/10))) +IF(Z239="",0,POWER(10,((Z239+'ModelParams Lw'!$U$4)/10)))+IF(AA239="",0,POWER(10,((AA239+'ModelParams Lw'!$V$4)/10))))</f>
        <v>#DIV/0!</v>
      </c>
      <c r="AC239" s="24" t="e">
        <f t="shared" si="99"/>
        <v>#DIV/0!</v>
      </c>
      <c r="AD239" s="24" t="e">
        <f>(T239-'ModelParams Lw'!O$10)/'ModelParams Lw'!O$11</f>
        <v>#DIV/0!</v>
      </c>
      <c r="AE239" s="24" t="e">
        <f>(U239-'ModelParams Lw'!P$10)/'ModelParams Lw'!P$11</f>
        <v>#DIV/0!</v>
      </c>
      <c r="AF239" s="24" t="e">
        <f>(V239-'ModelParams Lw'!Q$10)/'ModelParams Lw'!Q$11</f>
        <v>#DIV/0!</v>
      </c>
      <c r="AG239" s="24" t="e">
        <f>(W239-'ModelParams Lw'!R$10)/'ModelParams Lw'!R$11</f>
        <v>#DIV/0!</v>
      </c>
      <c r="AH239" s="24" t="e">
        <f>(X239-'ModelParams Lw'!S$10)/'ModelParams Lw'!S$11</f>
        <v>#DIV/0!</v>
      </c>
      <c r="AI239" s="24" t="e">
        <f>(Y239-'ModelParams Lw'!T$10)/'ModelParams Lw'!T$11</f>
        <v>#DIV/0!</v>
      </c>
      <c r="AJ239" s="24" t="e">
        <f>(Z239-'ModelParams Lw'!U$10)/'ModelParams Lw'!U$11</f>
        <v>#DIV/0!</v>
      </c>
      <c r="AK239" s="24" t="e">
        <f>(AA239-'ModelParams Lw'!V$10)/'ModelParams Lw'!V$11</f>
        <v>#DIV/0!</v>
      </c>
      <c r="AL239" s="24" t="e">
        <f t="shared" si="100"/>
        <v>#DIV/0!</v>
      </c>
      <c r="AM239" s="24" t="e">
        <f>LOOKUP($G239,SilencerParams!$E$3:$E$98,SilencerParams!K$3:K$98)</f>
        <v>#DIV/0!</v>
      </c>
      <c r="AN239" s="24" t="e">
        <f>LOOKUP($G239,SilencerParams!$E$3:$E$98,SilencerParams!L$3:L$98)</f>
        <v>#DIV/0!</v>
      </c>
      <c r="AO239" s="24" t="e">
        <f>LOOKUP($G239,SilencerParams!$E$3:$E$98,SilencerParams!M$3:M$98)</f>
        <v>#DIV/0!</v>
      </c>
      <c r="AP239" s="24" t="e">
        <f>LOOKUP($G239,SilencerParams!$E$3:$E$98,SilencerParams!N$3:N$98)</f>
        <v>#DIV/0!</v>
      </c>
      <c r="AQ239" s="24" t="e">
        <f>LOOKUP($G239,SilencerParams!$E$3:$E$98,SilencerParams!O$3:O$98)</f>
        <v>#DIV/0!</v>
      </c>
      <c r="AR239" s="24" t="e">
        <f>LOOKUP($G239,SilencerParams!$E$3:$E$98,SilencerParams!P$3:P$98)</f>
        <v>#DIV/0!</v>
      </c>
      <c r="AS239" s="24" t="e">
        <f>LOOKUP($G239,SilencerParams!$E$3:$E$98,SilencerParams!Q$3:Q$98)</f>
        <v>#DIV/0!</v>
      </c>
      <c r="AT239" s="24" t="e">
        <f>LOOKUP($G239,SilencerParams!$E$3:$E$98,SilencerParams!R$3:R$98)</f>
        <v>#DIV/0!</v>
      </c>
      <c r="AU239" s="151" t="e">
        <f>LOOKUP($G239,SilencerParams!$E$3:$E$98,SilencerParams!S$3:S$98)</f>
        <v>#DIV/0!</v>
      </c>
      <c r="AV239" s="151" t="e">
        <f>LOOKUP($G239,SilencerParams!$E$3:$E$98,SilencerParams!T$3:T$98)</f>
        <v>#DIV/0!</v>
      </c>
      <c r="AW239" s="151" t="e">
        <f>LOOKUP($G239,SilencerParams!$E$3:$E$98,SilencerParams!U$3:U$98)</f>
        <v>#DIV/0!</v>
      </c>
      <c r="AX239" s="151" t="e">
        <f>LOOKUP($G239,SilencerParams!$E$3:$E$98,SilencerParams!V$3:V$98)</f>
        <v>#DIV/0!</v>
      </c>
      <c r="AY239" s="151" t="e">
        <f>LOOKUP($G239,SilencerParams!$E$3:$E$98,SilencerParams!W$3:W$98)</f>
        <v>#DIV/0!</v>
      </c>
      <c r="AZ239" s="151" t="e">
        <f>LOOKUP($G239,SilencerParams!$E$3:$E$98,SilencerParams!X$3:X$98)</f>
        <v>#DIV/0!</v>
      </c>
      <c r="BA239" s="151" t="e">
        <f>LOOKUP($G239,SilencerParams!$E$3:$E$98,SilencerParams!Y$3:Y$98)</f>
        <v>#DIV/0!</v>
      </c>
      <c r="BB239" s="151" t="e">
        <f>LOOKUP($G239,SilencerParams!$E$3:$E$98,SilencerParams!Z$3:Z$98)</f>
        <v>#DIV/0!</v>
      </c>
      <c r="BC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S$3:S$98)</f>
        <v>#DIV/0!</v>
      </c>
      <c r="BD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T$3:T$98)</f>
        <v>#DIV/0!</v>
      </c>
      <c r="BE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U$3:U$98)</f>
        <v>#DIV/0!</v>
      </c>
      <c r="BF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V$3:V$98)</f>
        <v>#DIV/0!</v>
      </c>
      <c r="BG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W$3:W$98)</f>
        <v>#DIV/0!</v>
      </c>
      <c r="BH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X$3:X$98)</f>
        <v>#DIV/0!</v>
      </c>
      <c r="BI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Y$3:Y$98)</f>
        <v>#DIV/0!</v>
      </c>
      <c r="BJ239" s="151" t="e">
        <f>LOOKUP(IF(MROUND($AL239,2)&lt;=$AL239,CONCATENATE($D239,IF($F239&gt;=1000,$F239,CONCATENATE(0,$F239)),CONCATENATE(0,MROUND($AL239,2)+2)),CONCATENATE($D239,IF($F239&gt;=1000,$F239,CONCATENATE(0,$F239)),CONCATENATE(0,MROUND($AL239,2)-2))),SilencerParams!$E$3:$E$98,SilencerParams!Z$3:Z$98)</f>
        <v>#DIV/0!</v>
      </c>
      <c r="BK239" s="151" t="e">
        <f>IF($AL239&lt;2,LOOKUP(CONCATENATE($D239,IF($E239&gt;=1000,$E239,CONCATENATE(0,$E239)),"02"),SilencerParams!$E$3:$E$98,SilencerParams!S$3:S$98)/(LOG10(2)-LOG10(0.0001))*(LOG10($AL239)-LOG10(0.0001)),(BC239-AU239)/(LOG10(IF(MROUND($AL239,2)&lt;=$AL239,MROUND($AL239,2)+2,MROUND($AL239,2)-2))-LOG10(MROUND($AL239,2)))*(LOG10($AL239)-LOG10(MROUND($AL239,2)))+AU239)</f>
        <v>#DIV/0!</v>
      </c>
      <c r="BL239" s="151" t="e">
        <f>IF($AL239&lt;2,LOOKUP(CONCATENATE($D239,IF($E239&gt;=1000,$E239,CONCATENATE(0,$E239)),"02"),SilencerParams!$E$3:$E$98,SilencerParams!T$3:T$98)/(LOG10(2)-LOG10(0.0001))*(LOG10($AL239)-LOG10(0.0001)),(BD239-AV239)/(LOG10(IF(MROUND($AL239,2)&lt;=$AL239,MROUND($AL239,2)+2,MROUND($AL239,2)-2))-LOG10(MROUND($AL239,2)))*(LOG10($AL239)-LOG10(MROUND($AL239,2)))+AV239)</f>
        <v>#DIV/0!</v>
      </c>
      <c r="BM239" s="151" t="e">
        <f>IF($AL239&lt;2,LOOKUP(CONCATENATE($D239,IF($E239&gt;=1000,$E239,CONCATENATE(0,$E239)),"02"),SilencerParams!$E$3:$E$98,SilencerParams!U$3:U$98)/(LOG10(2)-LOG10(0.0001))*(LOG10($AL239)-LOG10(0.0001)),(BE239-AW239)/(LOG10(IF(MROUND($AL239,2)&lt;=$AL239,MROUND($AL239,2)+2,MROUND($AL239,2)-2))-LOG10(MROUND($AL239,2)))*(LOG10($AL239)-LOG10(MROUND($AL239,2)))+AW239)</f>
        <v>#DIV/0!</v>
      </c>
      <c r="BN239" s="151" t="e">
        <f>IF($AL239&lt;2,LOOKUP(CONCATENATE($D239,IF($E239&gt;=1000,$E239,CONCATENATE(0,$E239)),"02"),SilencerParams!$E$3:$E$98,SilencerParams!V$3:V$98)/(LOG10(2)-LOG10(0.0001))*(LOG10($AL239)-LOG10(0.0001)),(BF239-AX239)/(LOG10(IF(MROUND($AL239,2)&lt;=$AL239,MROUND($AL239,2)+2,MROUND($AL239,2)-2))-LOG10(MROUND($AL239,2)))*(LOG10($AL239)-LOG10(MROUND($AL239,2)))+AX239)</f>
        <v>#DIV/0!</v>
      </c>
      <c r="BO239" s="151" t="e">
        <f>IF($AL239&lt;2,LOOKUP(CONCATENATE($D239,IF($E239&gt;=1000,$E239,CONCATENATE(0,$E239)),"02"),SilencerParams!$E$3:$E$98,SilencerParams!W$3:W$98)/(LOG10(2)-LOG10(0.0001))*(LOG10($AL239)-LOG10(0.0001)),(BG239-AY239)/(LOG10(IF(MROUND($AL239,2)&lt;=$AL239,MROUND($AL239,2)+2,MROUND($AL239,2)-2))-LOG10(MROUND($AL239,2)))*(LOG10($AL239)-LOG10(MROUND($AL239,2)))+AY239)</f>
        <v>#DIV/0!</v>
      </c>
      <c r="BP239" s="151" t="e">
        <f>IF($AL239&lt;2,LOOKUP(CONCATENATE($D239,IF($E239&gt;=1000,$E239,CONCATENATE(0,$E239)),"02"),SilencerParams!$E$3:$E$98,SilencerParams!X$3:X$98)/(LOG10(2)-LOG10(0.0001))*(LOG10($AL239)-LOG10(0.0001)),(BH239-AZ239)/(LOG10(IF(MROUND($AL239,2)&lt;=$AL239,MROUND($AL239,2)+2,MROUND($AL239,2)-2))-LOG10(MROUND($AL239,2)))*(LOG10($AL239)-LOG10(MROUND($AL239,2)))+AZ239)</f>
        <v>#DIV/0!</v>
      </c>
      <c r="BQ239" s="151" t="e">
        <f>IF($AL239&lt;2,LOOKUP(CONCATENATE($D239,IF($E239&gt;=1000,$E239,CONCATENATE(0,$E239)),"02"),SilencerParams!$E$3:$E$98,SilencerParams!Y$3:Y$98)/(LOG10(2)-LOG10(0.0001))*(LOG10($AL239)-LOG10(0.0001)),(BI239-BA239)/(LOG10(IF(MROUND($AL239,2)&lt;=$AL239,MROUND($AL239,2)+2,MROUND($AL239,2)-2))-LOG10(MROUND($AL239,2)))*(LOG10($AL239)-LOG10(MROUND($AL239,2)))+BA239)</f>
        <v>#DIV/0!</v>
      </c>
      <c r="BR239" s="151" t="e">
        <f>IF($AL239&lt;2,LOOKUP(CONCATENATE($D239,IF($E239&gt;=1000,$E239,CONCATENATE(0,$E239)),"02"),SilencerParams!$E$3:$E$98,SilencerParams!Z$3:Z$98)/(LOG10(2)-LOG10(0.0001))*(LOG10($AL239)-LOG10(0.0001)),(BJ239-BB239)/(LOG10(IF(MROUND($AL239,2)&lt;=$AL239,MROUND($AL239,2)+2,MROUND($AL239,2)-2))-LOG10(MROUND($AL239,2)))*(LOG10($AL239)-LOG10(MROUND($AL239,2)))+BB239)</f>
        <v>#DIV/0!</v>
      </c>
      <c r="BS239" s="24" t="e">
        <f t="shared" si="101"/>
        <v>#DIV/0!</v>
      </c>
      <c r="BT239" s="24" t="e">
        <f t="shared" si="102"/>
        <v>#DIV/0!</v>
      </c>
      <c r="BU239" s="24" t="e">
        <f t="shared" si="103"/>
        <v>#DIV/0!</v>
      </c>
      <c r="BV239" s="24" t="e">
        <f t="shared" si="104"/>
        <v>#DIV/0!</v>
      </c>
      <c r="BW239" s="24" t="e">
        <f t="shared" si="105"/>
        <v>#DIV/0!</v>
      </c>
      <c r="BX239" s="24" t="e">
        <f t="shared" si="106"/>
        <v>#DIV/0!</v>
      </c>
      <c r="BY239" s="24" t="e">
        <f t="shared" si="107"/>
        <v>#DIV/0!</v>
      </c>
      <c r="BZ239" s="24" t="e">
        <f t="shared" si="108"/>
        <v>#DIV/0!</v>
      </c>
      <c r="CA239" s="24" t="e">
        <f>10*LOG10(IF(BS239="",0,POWER(10,((BS239+'ModelParams Lw'!$O$4)/10))) +IF(BT239="",0,POWER(10,((BT239+'ModelParams Lw'!$P$4)/10))) +IF(BU239="",0,POWER(10,((BU239+'ModelParams Lw'!$Q$4)/10))) +IF(BV239="",0,POWER(10,((BV239+'ModelParams Lw'!$R$4)/10))) +IF(BW239="",0,POWER(10,((BW239+'ModelParams Lw'!$S$4)/10))) +IF(BX239="",0,POWER(10,((BX239+'ModelParams Lw'!$T$4)/10))) +IF(BY239="",0,POWER(10,((BY239+'ModelParams Lw'!$U$4)/10)))+IF(BZ239="",0,POWER(10,((BZ239+'ModelParams Lw'!$V$4)/10))))</f>
        <v>#DIV/0!</v>
      </c>
      <c r="CB239" s="24" t="e">
        <f t="shared" si="109"/>
        <v>#DIV/0!</v>
      </c>
      <c r="CC239" s="24" t="e">
        <f>(BS239-'ModelParams Lw'!O$10)/'ModelParams Lw'!O$11</f>
        <v>#DIV/0!</v>
      </c>
      <c r="CD239" s="24" t="e">
        <f>(BT239-'ModelParams Lw'!P$10)/'ModelParams Lw'!P$11</f>
        <v>#DIV/0!</v>
      </c>
      <c r="CE239" s="24" t="e">
        <f>(BU239-'ModelParams Lw'!Q$10)/'ModelParams Lw'!Q$11</f>
        <v>#DIV/0!</v>
      </c>
      <c r="CF239" s="24" t="e">
        <f>(BV239-'ModelParams Lw'!R$10)/'ModelParams Lw'!R$11</f>
        <v>#DIV/0!</v>
      </c>
      <c r="CG239" s="24" t="e">
        <f>(BW239-'ModelParams Lw'!S$10)/'ModelParams Lw'!S$11</f>
        <v>#DIV/0!</v>
      </c>
      <c r="CH239" s="24" t="e">
        <f>(BX239-'ModelParams Lw'!T$10)/'ModelParams Lw'!T$11</f>
        <v>#DIV/0!</v>
      </c>
      <c r="CI239" s="24" t="e">
        <f>(BY239-'ModelParams Lw'!U$10)/'ModelParams Lw'!U$11</f>
        <v>#DIV/0!</v>
      </c>
      <c r="CJ239" s="24" t="e">
        <f>(BZ239-'ModelParams Lw'!V$10)/'ModelParams Lw'!V$11</f>
        <v>#DIV/0!</v>
      </c>
      <c r="CK239" s="24">
        <f>IF(Calcul!$E244="SW",'ModelParams Lw'!C$18+'ModelParams Lw'!C$19*LOG(CK$3)+'ModelParams Lw'!C$20*(PI()/4*($D239/1000)^2),IF('ModelParams Lw'!C$21+'ModelParams Lw'!C$22*LOG(CK$3)+'ModelParams Lw'!C$23*(PI()/4*($D239/1000)^2)&lt;'ModelParams Lw'!C$18+'ModelParams Lw'!C$19*LOG(CK$3)+'ModelParams Lw'!C$20*(PI()/4*($D239/1000)^2),'ModelParams Lw'!C$18+'ModelParams Lw'!C$19*LOG(CK$3)+'ModelParams Lw'!C$20*(PI()/4*($D239/1000)^2),'ModelParams Lw'!C$21+'ModelParams Lw'!C$22*LOG(CK$3)+'ModelParams Lw'!C$23*(PI()/4*($D239/1000)^2)))</f>
        <v>31.246735224896717</v>
      </c>
      <c r="CL239" s="24">
        <f>IF(Calcul!$E244="SW",'ModelParams Lw'!D$18+'ModelParams Lw'!D$19*LOG(CL$3)+'ModelParams Lw'!D$20*(PI()/4*($D239/1000)^2),IF('ModelParams Lw'!D$21+'ModelParams Lw'!D$22*LOG(CL$3)+'ModelParams Lw'!D$23*(PI()/4*($D239/1000)^2)&lt;'ModelParams Lw'!D$18+'ModelParams Lw'!D$19*LOG(CL$3)+'ModelParams Lw'!D$20*(PI()/4*($D239/1000)^2),'ModelParams Lw'!D$18+'ModelParams Lw'!D$19*LOG(CL$3)+'ModelParams Lw'!D$20*(PI()/4*($D239/1000)^2),'ModelParams Lw'!D$21+'ModelParams Lw'!D$22*LOG(CL$3)+'ModelParams Lw'!D$23*(PI()/4*($D239/1000)^2)))</f>
        <v>39.203910379364636</v>
      </c>
      <c r="CM239" s="24">
        <f>IF(Calcul!$E244="SW",'ModelParams Lw'!E$18+'ModelParams Lw'!E$19*LOG(CM$3)+'ModelParams Lw'!E$20*(PI()/4*($D239/1000)^2),IF('ModelParams Lw'!E$21+'ModelParams Lw'!E$22*LOG(CM$3)+'ModelParams Lw'!E$23*(PI()/4*($D239/1000)^2)&lt;'ModelParams Lw'!E$18+'ModelParams Lw'!E$19*LOG(CM$3)+'ModelParams Lw'!E$20*(PI()/4*($D239/1000)^2),'ModelParams Lw'!E$18+'ModelParams Lw'!E$19*LOG(CM$3)+'ModelParams Lw'!E$20*(PI()/4*($D239/1000)^2),'ModelParams Lw'!E$21+'ModelParams Lw'!E$22*LOG(CM$3)+'ModelParams Lw'!E$23*(PI()/4*($D239/1000)^2)))</f>
        <v>38.761096154158118</v>
      </c>
      <c r="CN239" s="24">
        <f>IF(Calcul!$E244="SW",'ModelParams Lw'!F$18+'ModelParams Lw'!F$19*LOG(CN$3)+'ModelParams Lw'!F$20*(PI()/4*($D239/1000)^2),IF('ModelParams Lw'!F$21+'ModelParams Lw'!F$22*LOG(CN$3)+'ModelParams Lw'!F$23*(PI()/4*($D239/1000)^2)&lt;'ModelParams Lw'!F$18+'ModelParams Lw'!F$19*LOG(CN$3)+'ModelParams Lw'!F$20*(PI()/4*($D239/1000)^2),'ModelParams Lw'!F$18+'ModelParams Lw'!F$19*LOG(CN$3)+'ModelParams Lw'!F$20*(PI()/4*($D239/1000)^2),'ModelParams Lw'!F$21+'ModelParams Lw'!F$22*LOG(CN$3)+'ModelParams Lw'!F$23*(PI()/4*($D239/1000)^2)))</f>
        <v>42.457901012674256</v>
      </c>
      <c r="CO239" s="24">
        <f>IF(Calcul!$E244="SW",'ModelParams Lw'!G$18+'ModelParams Lw'!G$19*LOG(CO$3)+'ModelParams Lw'!G$20*(PI()/4*($D239/1000)^2),IF('ModelParams Lw'!G$21+'ModelParams Lw'!G$22*LOG(CO$3)+'ModelParams Lw'!G$23*(PI()/4*($D239/1000)^2)&lt;'ModelParams Lw'!G$18+'ModelParams Lw'!G$19*LOG(CO$3)+'ModelParams Lw'!G$20*(PI()/4*($D239/1000)^2),'ModelParams Lw'!G$18+'ModelParams Lw'!G$19*LOG(CO$3)+'ModelParams Lw'!G$20*(PI()/4*($D239/1000)^2),'ModelParams Lw'!G$21+'ModelParams Lw'!G$22*LOG(CO$3)+'ModelParams Lw'!G$23*(PI()/4*($D239/1000)^2)))</f>
        <v>39.983812335865188</v>
      </c>
      <c r="CP239" s="24">
        <f>IF(Calcul!$E244="SW",'ModelParams Lw'!H$18+'ModelParams Lw'!H$19*LOG(CP$3)+'ModelParams Lw'!H$20*(PI()/4*($D239/1000)^2),IF('ModelParams Lw'!H$21+'ModelParams Lw'!H$22*LOG(CP$3)+'ModelParams Lw'!H$23*(PI()/4*($D239/1000)^2)&lt;'ModelParams Lw'!H$18+'ModelParams Lw'!H$19*LOG(CP$3)+'ModelParams Lw'!H$20*(PI()/4*($D239/1000)^2),'ModelParams Lw'!H$18+'ModelParams Lw'!H$19*LOG(CP$3)+'ModelParams Lw'!H$20*(PI()/4*($D239/1000)^2),'ModelParams Lw'!H$21+'ModelParams Lw'!H$22*LOG(CP$3)+'ModelParams Lw'!H$23*(PI()/4*($D239/1000)^2)))</f>
        <v>40.306137042572608</v>
      </c>
      <c r="CQ239" s="24">
        <f>IF(Calcul!$E244="SW",'ModelParams Lw'!I$18+'ModelParams Lw'!I$19*LOG(CQ$3)+'ModelParams Lw'!I$20*(PI()/4*($D239/1000)^2),IF('ModelParams Lw'!I$21+'ModelParams Lw'!I$22*LOG(CQ$3)+'ModelParams Lw'!I$23*(PI()/4*($D239/1000)^2)&lt;'ModelParams Lw'!I$18+'ModelParams Lw'!I$19*LOG(CQ$3)+'ModelParams Lw'!I$20*(PI()/4*($D239/1000)^2),'ModelParams Lw'!I$18+'ModelParams Lw'!I$19*LOG(CQ$3)+'ModelParams Lw'!I$20*(PI()/4*($D239/1000)^2),'ModelParams Lw'!I$21+'ModelParams Lw'!I$22*LOG(CQ$3)+'ModelParams Lw'!I$23*(PI()/4*($D239/1000)^2)))</f>
        <v>35.604370798776131</v>
      </c>
      <c r="CR239" s="24">
        <f>IF(Calcul!$E244="SW",'ModelParams Lw'!J$18+'ModelParams Lw'!J$19*LOG(CR$3)+'ModelParams Lw'!J$20*(PI()/4*($D239/1000)^2),IF('ModelParams Lw'!J$21+'ModelParams Lw'!J$22*LOG(CR$3)+'ModelParams Lw'!J$23*(PI()/4*($D239/1000)^2)&lt;'ModelParams Lw'!J$18+'ModelParams Lw'!J$19*LOG(CR$3)+'ModelParams Lw'!J$20*(PI()/4*($D239/1000)^2),'ModelParams Lw'!J$18+'ModelParams Lw'!J$19*LOG(CR$3)+'ModelParams Lw'!J$20*(PI()/4*($D239/1000)^2),'ModelParams Lw'!J$21+'ModelParams Lw'!J$22*LOG(CR$3)+'ModelParams Lw'!J$23*(PI()/4*($D239/1000)^2)))</f>
        <v>26.405199060578074</v>
      </c>
      <c r="CS239" s="24" t="e">
        <f t="shared" si="86"/>
        <v>#DIV/0!</v>
      </c>
      <c r="CT239" s="24" t="e">
        <f t="shared" si="87"/>
        <v>#DIV/0!</v>
      </c>
      <c r="CU239" s="24" t="e">
        <f t="shared" si="88"/>
        <v>#DIV/0!</v>
      </c>
      <c r="CV239" s="24" t="e">
        <f t="shared" si="89"/>
        <v>#DIV/0!</v>
      </c>
      <c r="CW239" s="24" t="e">
        <f t="shared" si="90"/>
        <v>#DIV/0!</v>
      </c>
      <c r="CX239" s="24" t="e">
        <f t="shared" si="91"/>
        <v>#DIV/0!</v>
      </c>
      <c r="CY239" s="24" t="e">
        <f t="shared" si="92"/>
        <v>#DIV/0!</v>
      </c>
      <c r="CZ239" s="24" t="e">
        <f t="shared" si="93"/>
        <v>#DIV/0!</v>
      </c>
      <c r="DA239" s="24" t="e">
        <f>10*LOG10(IF(CS239="",0,POWER(10,((CS239+'ModelParams Lw'!$O$4)/10))) +IF(CT239="",0,POWER(10,((CT239+'ModelParams Lw'!$P$4)/10))) +IF(CU239="",0,POWER(10,((CU239+'ModelParams Lw'!$Q$4)/10))) +IF(CV239="",0,POWER(10,((CV239+'ModelParams Lw'!$R$4)/10))) +IF(CW239="",0,POWER(10,((CW239+'ModelParams Lw'!$S$4)/10))) +IF(CX239="",0,POWER(10,((CX239+'ModelParams Lw'!$T$4)/10))) +IF(CY239="",0,POWER(10,((CY239+'ModelParams Lw'!$U$4)/10)))+IF(CZ239="",0,POWER(10,((CZ239+'ModelParams Lw'!$V$4)/10))))</f>
        <v>#DIV/0!</v>
      </c>
      <c r="DB239" s="24" t="e">
        <f t="shared" si="110"/>
        <v>#DIV/0!</v>
      </c>
      <c r="DC239" s="24" t="e">
        <f>(CS239-'ModelParams Lw'!$O$10)/'ModelParams Lw'!$O$11</f>
        <v>#DIV/0!</v>
      </c>
      <c r="DD239" s="24" t="e">
        <f>(CT239-'ModelParams Lw'!$P$10)/'ModelParams Lw'!$P$11</f>
        <v>#DIV/0!</v>
      </c>
      <c r="DE239" s="24" t="e">
        <f>(CU239-'ModelParams Lw'!$Q$10)/'ModelParams Lw'!$Q$11</f>
        <v>#DIV/0!</v>
      </c>
      <c r="DF239" s="24" t="e">
        <f>(CV239-'ModelParams Lw'!$R$10)/'ModelParams Lw'!$R$11</f>
        <v>#DIV/0!</v>
      </c>
      <c r="DG239" s="24" t="e">
        <f>(CW239-'ModelParams Lw'!$S$10)/'ModelParams Lw'!$S$11</f>
        <v>#DIV/0!</v>
      </c>
      <c r="DH239" s="24" t="e">
        <f>(CX239-'ModelParams Lw'!$T$10)/'ModelParams Lw'!$T$11</f>
        <v>#DIV/0!</v>
      </c>
      <c r="DI239" s="24" t="e">
        <f>(CY239-'ModelParams Lw'!$U$10)/'ModelParams Lw'!$U$11</f>
        <v>#DIV/0!</v>
      </c>
      <c r="DJ239" s="24" t="e">
        <f>(CZ239-'ModelParams Lw'!$V$10)/'ModelParams Lw'!$V$11</f>
        <v>#DIV/0!</v>
      </c>
    </row>
    <row r="240" spans="1:114">
      <c r="A240" s="12">
        <f>Calcul!B242</f>
        <v>0</v>
      </c>
      <c r="B240" s="12">
        <f t="shared" si="94"/>
        <v>0</v>
      </c>
      <c r="C240" s="12">
        <f>Calcul!C242</f>
        <v>0</v>
      </c>
      <c r="D240" s="12">
        <f>Calcul!D245</f>
        <v>0</v>
      </c>
      <c r="E240" s="12">
        <f t="shared" si="95"/>
        <v>400</v>
      </c>
      <c r="F240" s="12">
        <f t="shared" si="96"/>
        <v>900</v>
      </c>
      <c r="G240" s="12" t="e">
        <f t="shared" si="97"/>
        <v>#DIV/0!</v>
      </c>
      <c r="H240" s="24" t="e">
        <f t="shared" si="98"/>
        <v>#DIV/0!</v>
      </c>
      <c r="I240" s="24">
        <f>'ModelParams Lw'!$B$6*EXP('ModelParams Lw'!$C$6*D240)</f>
        <v>-0.98585217513044054</v>
      </c>
      <c r="J240" s="24">
        <f>'ModelParams Lw'!$B$7*D240^2+'ModelParams Lw'!$C$7*D240+'ModelParams Lw'!$D$7</f>
        <v>-7.1</v>
      </c>
      <c r="K240" s="24">
        <f>'ModelParams Lw'!$B$8*D240^2+'ModelParams Lw'!$C$8*D240+'ModelParams Lw'!$D$8</f>
        <v>46.485999999999997</v>
      </c>
      <c r="L240" s="21" t="e">
        <f t="shared" si="111"/>
        <v>#DIV/0!</v>
      </c>
      <c r="M240" s="21" t="e">
        <f t="shared" si="112"/>
        <v>#DIV/0!</v>
      </c>
      <c r="N240" s="21" t="e">
        <f t="shared" si="112"/>
        <v>#DIV/0!</v>
      </c>
      <c r="O240" s="21" t="e">
        <f t="shared" si="112"/>
        <v>#DIV/0!</v>
      </c>
      <c r="P240" s="21" t="e">
        <f t="shared" si="112"/>
        <v>#DIV/0!</v>
      </c>
      <c r="Q240" s="21" t="e">
        <f t="shared" si="112"/>
        <v>#DIV/0!</v>
      </c>
      <c r="R240" s="21" t="e">
        <f t="shared" si="112"/>
        <v>#DIV/0!</v>
      </c>
      <c r="S240" s="21" t="e">
        <f t="shared" si="112"/>
        <v>#DIV/0!</v>
      </c>
      <c r="T240" s="24" t="e">
        <f>'ModelParams Lw'!$B$3+'ModelParams Lw'!$B$4*LOG10($B240/3600/(PI()/4*($D240/1000)^2))+'ModelParams Lw'!$B$5*LOG10(2*$H240/(1.2*($B240/3600/(PI()/4*($D240/1000)^2))^2))+10*LOG10($D240/1000)+L240</f>
        <v>#DIV/0!</v>
      </c>
      <c r="U240" s="24" t="e">
        <f>'ModelParams Lw'!$B$3+'ModelParams Lw'!$B$4*LOG10($B240/3600/(PI()/4*($D240/1000)^2))+'ModelParams Lw'!$B$5*LOG10(2*$H240/(1.2*($B240/3600/(PI()/4*($D240/1000)^2))^2))+10*LOG10($D240/1000)+M240</f>
        <v>#DIV/0!</v>
      </c>
      <c r="V240" s="24" t="e">
        <f>'ModelParams Lw'!$B$3+'ModelParams Lw'!$B$4*LOG10($B240/3600/(PI()/4*($D240/1000)^2))+'ModelParams Lw'!$B$5*LOG10(2*$H240/(1.2*($B240/3600/(PI()/4*($D240/1000)^2))^2))+10*LOG10($D240/1000)+N240</f>
        <v>#DIV/0!</v>
      </c>
      <c r="W240" s="24" t="e">
        <f>'ModelParams Lw'!$B$3+'ModelParams Lw'!$B$4*LOG10($B240/3600/(PI()/4*($D240/1000)^2))+'ModelParams Lw'!$B$5*LOG10(2*$H240/(1.2*($B240/3600/(PI()/4*($D240/1000)^2))^2))+10*LOG10($D240/1000)+O240</f>
        <v>#DIV/0!</v>
      </c>
      <c r="X240" s="24" t="e">
        <f>'ModelParams Lw'!$B$3+'ModelParams Lw'!$B$4*LOG10($B240/3600/(PI()/4*($D240/1000)^2))+'ModelParams Lw'!$B$5*LOG10(2*$H240/(1.2*($B240/3600/(PI()/4*($D240/1000)^2))^2))+10*LOG10($D240/1000)+P240</f>
        <v>#DIV/0!</v>
      </c>
      <c r="Y240" s="24" t="e">
        <f>'ModelParams Lw'!$B$3+'ModelParams Lw'!$B$4*LOG10($B240/3600/(PI()/4*($D240/1000)^2))+'ModelParams Lw'!$B$5*LOG10(2*$H240/(1.2*($B240/3600/(PI()/4*($D240/1000)^2))^2))+10*LOG10($D240/1000)+Q240</f>
        <v>#DIV/0!</v>
      </c>
      <c r="Z240" s="24" t="e">
        <f>'ModelParams Lw'!$B$3+'ModelParams Lw'!$B$4*LOG10($B240/3600/(PI()/4*($D240/1000)^2))+'ModelParams Lw'!$B$5*LOG10(2*$H240/(1.2*($B240/3600/(PI()/4*($D240/1000)^2))^2))+10*LOG10($D240/1000)+R240</f>
        <v>#DIV/0!</v>
      </c>
      <c r="AA240" s="24" t="e">
        <f>'ModelParams Lw'!$B$3+'ModelParams Lw'!$B$4*LOG10($B240/3600/(PI()/4*($D240/1000)^2))+'ModelParams Lw'!$B$5*LOG10(2*$H240/(1.2*($B240/3600/(PI()/4*($D240/1000)^2))^2))+10*LOG10($D240/1000)+S240</f>
        <v>#DIV/0!</v>
      </c>
      <c r="AB240" s="24" t="e">
        <f>10*LOG10(IF(T240="",0,POWER(10,((T240+'ModelParams Lw'!$O$4)/10))) +IF(U240="",0,POWER(10,((U240+'ModelParams Lw'!$P$4)/10))) +IF(V240="",0,POWER(10,((V240+'ModelParams Lw'!$Q$4)/10))) +IF(W240="",0,POWER(10,((W240+'ModelParams Lw'!$R$4)/10))) +IF(X240="",0,POWER(10,((X240+'ModelParams Lw'!$S$4)/10))) +IF(Y240="",0,POWER(10,((Y240+'ModelParams Lw'!$T$4)/10))) +IF(Z240="",0,POWER(10,((Z240+'ModelParams Lw'!$U$4)/10)))+IF(AA240="",0,POWER(10,((AA240+'ModelParams Lw'!$V$4)/10))))</f>
        <v>#DIV/0!</v>
      </c>
      <c r="AC240" s="24" t="e">
        <f t="shared" si="99"/>
        <v>#DIV/0!</v>
      </c>
      <c r="AD240" s="24" t="e">
        <f>(T240-'ModelParams Lw'!O$10)/'ModelParams Lw'!O$11</f>
        <v>#DIV/0!</v>
      </c>
      <c r="AE240" s="24" t="e">
        <f>(U240-'ModelParams Lw'!P$10)/'ModelParams Lw'!P$11</f>
        <v>#DIV/0!</v>
      </c>
      <c r="AF240" s="24" t="e">
        <f>(V240-'ModelParams Lw'!Q$10)/'ModelParams Lw'!Q$11</f>
        <v>#DIV/0!</v>
      </c>
      <c r="AG240" s="24" t="e">
        <f>(W240-'ModelParams Lw'!R$10)/'ModelParams Lw'!R$11</f>
        <v>#DIV/0!</v>
      </c>
      <c r="AH240" s="24" t="e">
        <f>(X240-'ModelParams Lw'!S$10)/'ModelParams Lw'!S$11</f>
        <v>#DIV/0!</v>
      </c>
      <c r="AI240" s="24" t="e">
        <f>(Y240-'ModelParams Lw'!T$10)/'ModelParams Lw'!T$11</f>
        <v>#DIV/0!</v>
      </c>
      <c r="AJ240" s="24" t="e">
        <f>(Z240-'ModelParams Lw'!U$10)/'ModelParams Lw'!U$11</f>
        <v>#DIV/0!</v>
      </c>
      <c r="AK240" s="24" t="e">
        <f>(AA240-'ModelParams Lw'!V$10)/'ModelParams Lw'!V$11</f>
        <v>#DIV/0!</v>
      </c>
      <c r="AL240" s="24" t="e">
        <f t="shared" si="100"/>
        <v>#DIV/0!</v>
      </c>
      <c r="AM240" s="24" t="e">
        <f>LOOKUP($G240,SilencerParams!$E$3:$E$98,SilencerParams!K$3:K$98)</f>
        <v>#DIV/0!</v>
      </c>
      <c r="AN240" s="24" t="e">
        <f>LOOKUP($G240,SilencerParams!$E$3:$E$98,SilencerParams!L$3:L$98)</f>
        <v>#DIV/0!</v>
      </c>
      <c r="AO240" s="24" t="e">
        <f>LOOKUP($G240,SilencerParams!$E$3:$E$98,SilencerParams!M$3:M$98)</f>
        <v>#DIV/0!</v>
      </c>
      <c r="AP240" s="24" t="e">
        <f>LOOKUP($G240,SilencerParams!$E$3:$E$98,SilencerParams!N$3:N$98)</f>
        <v>#DIV/0!</v>
      </c>
      <c r="AQ240" s="24" t="e">
        <f>LOOKUP($G240,SilencerParams!$E$3:$E$98,SilencerParams!O$3:O$98)</f>
        <v>#DIV/0!</v>
      </c>
      <c r="AR240" s="24" t="e">
        <f>LOOKUP($G240,SilencerParams!$E$3:$E$98,SilencerParams!P$3:P$98)</f>
        <v>#DIV/0!</v>
      </c>
      <c r="AS240" s="24" t="e">
        <f>LOOKUP($G240,SilencerParams!$E$3:$E$98,SilencerParams!Q$3:Q$98)</f>
        <v>#DIV/0!</v>
      </c>
      <c r="AT240" s="24" t="e">
        <f>LOOKUP($G240,SilencerParams!$E$3:$E$98,SilencerParams!R$3:R$98)</f>
        <v>#DIV/0!</v>
      </c>
      <c r="AU240" s="151" t="e">
        <f>LOOKUP($G240,SilencerParams!$E$3:$E$98,SilencerParams!S$3:S$98)</f>
        <v>#DIV/0!</v>
      </c>
      <c r="AV240" s="151" t="e">
        <f>LOOKUP($G240,SilencerParams!$E$3:$E$98,SilencerParams!T$3:T$98)</f>
        <v>#DIV/0!</v>
      </c>
      <c r="AW240" s="151" t="e">
        <f>LOOKUP($G240,SilencerParams!$E$3:$E$98,SilencerParams!U$3:U$98)</f>
        <v>#DIV/0!</v>
      </c>
      <c r="AX240" s="151" t="e">
        <f>LOOKUP($G240,SilencerParams!$E$3:$E$98,SilencerParams!V$3:V$98)</f>
        <v>#DIV/0!</v>
      </c>
      <c r="AY240" s="151" t="e">
        <f>LOOKUP($G240,SilencerParams!$E$3:$E$98,SilencerParams!W$3:W$98)</f>
        <v>#DIV/0!</v>
      </c>
      <c r="AZ240" s="151" t="e">
        <f>LOOKUP($G240,SilencerParams!$E$3:$E$98,SilencerParams!X$3:X$98)</f>
        <v>#DIV/0!</v>
      </c>
      <c r="BA240" s="151" t="e">
        <f>LOOKUP($G240,SilencerParams!$E$3:$E$98,SilencerParams!Y$3:Y$98)</f>
        <v>#DIV/0!</v>
      </c>
      <c r="BB240" s="151" t="e">
        <f>LOOKUP($G240,SilencerParams!$E$3:$E$98,SilencerParams!Z$3:Z$98)</f>
        <v>#DIV/0!</v>
      </c>
      <c r="BC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S$3:S$98)</f>
        <v>#DIV/0!</v>
      </c>
      <c r="BD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T$3:T$98)</f>
        <v>#DIV/0!</v>
      </c>
      <c r="BE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U$3:U$98)</f>
        <v>#DIV/0!</v>
      </c>
      <c r="BF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V$3:V$98)</f>
        <v>#DIV/0!</v>
      </c>
      <c r="BG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W$3:W$98)</f>
        <v>#DIV/0!</v>
      </c>
      <c r="BH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X$3:X$98)</f>
        <v>#DIV/0!</v>
      </c>
      <c r="BI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Y$3:Y$98)</f>
        <v>#DIV/0!</v>
      </c>
      <c r="BJ240" s="151" t="e">
        <f>LOOKUP(IF(MROUND($AL240,2)&lt;=$AL240,CONCATENATE($D240,IF($F240&gt;=1000,$F240,CONCATENATE(0,$F240)),CONCATENATE(0,MROUND($AL240,2)+2)),CONCATENATE($D240,IF($F240&gt;=1000,$F240,CONCATENATE(0,$F240)),CONCATENATE(0,MROUND($AL240,2)-2))),SilencerParams!$E$3:$E$98,SilencerParams!Z$3:Z$98)</f>
        <v>#DIV/0!</v>
      </c>
      <c r="BK240" s="151" t="e">
        <f>IF($AL240&lt;2,LOOKUP(CONCATENATE($D240,IF($E240&gt;=1000,$E240,CONCATENATE(0,$E240)),"02"),SilencerParams!$E$3:$E$98,SilencerParams!S$3:S$98)/(LOG10(2)-LOG10(0.0001))*(LOG10($AL240)-LOG10(0.0001)),(BC240-AU240)/(LOG10(IF(MROUND($AL240,2)&lt;=$AL240,MROUND($AL240,2)+2,MROUND($AL240,2)-2))-LOG10(MROUND($AL240,2)))*(LOG10($AL240)-LOG10(MROUND($AL240,2)))+AU240)</f>
        <v>#DIV/0!</v>
      </c>
      <c r="BL240" s="151" t="e">
        <f>IF($AL240&lt;2,LOOKUP(CONCATENATE($D240,IF($E240&gt;=1000,$E240,CONCATENATE(0,$E240)),"02"),SilencerParams!$E$3:$E$98,SilencerParams!T$3:T$98)/(LOG10(2)-LOG10(0.0001))*(LOG10($AL240)-LOG10(0.0001)),(BD240-AV240)/(LOG10(IF(MROUND($AL240,2)&lt;=$AL240,MROUND($AL240,2)+2,MROUND($AL240,2)-2))-LOG10(MROUND($AL240,2)))*(LOG10($AL240)-LOG10(MROUND($AL240,2)))+AV240)</f>
        <v>#DIV/0!</v>
      </c>
      <c r="BM240" s="151" t="e">
        <f>IF($AL240&lt;2,LOOKUP(CONCATENATE($D240,IF($E240&gt;=1000,$E240,CONCATENATE(0,$E240)),"02"),SilencerParams!$E$3:$E$98,SilencerParams!U$3:U$98)/(LOG10(2)-LOG10(0.0001))*(LOG10($AL240)-LOG10(0.0001)),(BE240-AW240)/(LOG10(IF(MROUND($AL240,2)&lt;=$AL240,MROUND($AL240,2)+2,MROUND($AL240,2)-2))-LOG10(MROUND($AL240,2)))*(LOG10($AL240)-LOG10(MROUND($AL240,2)))+AW240)</f>
        <v>#DIV/0!</v>
      </c>
      <c r="BN240" s="151" t="e">
        <f>IF($AL240&lt;2,LOOKUP(CONCATENATE($D240,IF($E240&gt;=1000,$E240,CONCATENATE(0,$E240)),"02"),SilencerParams!$E$3:$E$98,SilencerParams!V$3:V$98)/(LOG10(2)-LOG10(0.0001))*(LOG10($AL240)-LOG10(0.0001)),(BF240-AX240)/(LOG10(IF(MROUND($AL240,2)&lt;=$AL240,MROUND($AL240,2)+2,MROUND($AL240,2)-2))-LOG10(MROUND($AL240,2)))*(LOG10($AL240)-LOG10(MROUND($AL240,2)))+AX240)</f>
        <v>#DIV/0!</v>
      </c>
      <c r="BO240" s="151" t="e">
        <f>IF($AL240&lt;2,LOOKUP(CONCATENATE($D240,IF($E240&gt;=1000,$E240,CONCATENATE(0,$E240)),"02"),SilencerParams!$E$3:$E$98,SilencerParams!W$3:W$98)/(LOG10(2)-LOG10(0.0001))*(LOG10($AL240)-LOG10(0.0001)),(BG240-AY240)/(LOG10(IF(MROUND($AL240,2)&lt;=$AL240,MROUND($AL240,2)+2,MROUND($AL240,2)-2))-LOG10(MROUND($AL240,2)))*(LOG10($AL240)-LOG10(MROUND($AL240,2)))+AY240)</f>
        <v>#DIV/0!</v>
      </c>
      <c r="BP240" s="151" t="e">
        <f>IF($AL240&lt;2,LOOKUP(CONCATENATE($D240,IF($E240&gt;=1000,$E240,CONCATENATE(0,$E240)),"02"),SilencerParams!$E$3:$E$98,SilencerParams!X$3:X$98)/(LOG10(2)-LOG10(0.0001))*(LOG10($AL240)-LOG10(0.0001)),(BH240-AZ240)/(LOG10(IF(MROUND($AL240,2)&lt;=$AL240,MROUND($AL240,2)+2,MROUND($AL240,2)-2))-LOG10(MROUND($AL240,2)))*(LOG10($AL240)-LOG10(MROUND($AL240,2)))+AZ240)</f>
        <v>#DIV/0!</v>
      </c>
      <c r="BQ240" s="151" t="e">
        <f>IF($AL240&lt;2,LOOKUP(CONCATENATE($D240,IF($E240&gt;=1000,$E240,CONCATENATE(0,$E240)),"02"),SilencerParams!$E$3:$E$98,SilencerParams!Y$3:Y$98)/(LOG10(2)-LOG10(0.0001))*(LOG10($AL240)-LOG10(0.0001)),(BI240-BA240)/(LOG10(IF(MROUND($AL240,2)&lt;=$AL240,MROUND($AL240,2)+2,MROUND($AL240,2)-2))-LOG10(MROUND($AL240,2)))*(LOG10($AL240)-LOG10(MROUND($AL240,2)))+BA240)</f>
        <v>#DIV/0!</v>
      </c>
      <c r="BR240" s="151" t="e">
        <f>IF($AL240&lt;2,LOOKUP(CONCATENATE($D240,IF($E240&gt;=1000,$E240,CONCATENATE(0,$E240)),"02"),SilencerParams!$E$3:$E$98,SilencerParams!Z$3:Z$98)/(LOG10(2)-LOG10(0.0001))*(LOG10($AL240)-LOG10(0.0001)),(BJ240-BB240)/(LOG10(IF(MROUND($AL240,2)&lt;=$AL240,MROUND($AL240,2)+2,MROUND($AL240,2)-2))-LOG10(MROUND($AL240,2)))*(LOG10($AL240)-LOG10(MROUND($AL240,2)))+BB240)</f>
        <v>#DIV/0!</v>
      </c>
      <c r="BS240" s="24" t="e">
        <f t="shared" si="101"/>
        <v>#DIV/0!</v>
      </c>
      <c r="BT240" s="24" t="e">
        <f t="shared" si="102"/>
        <v>#DIV/0!</v>
      </c>
      <c r="BU240" s="24" t="e">
        <f t="shared" si="103"/>
        <v>#DIV/0!</v>
      </c>
      <c r="BV240" s="24" t="e">
        <f t="shared" si="104"/>
        <v>#DIV/0!</v>
      </c>
      <c r="BW240" s="24" t="e">
        <f t="shared" si="105"/>
        <v>#DIV/0!</v>
      </c>
      <c r="BX240" s="24" t="e">
        <f t="shared" si="106"/>
        <v>#DIV/0!</v>
      </c>
      <c r="BY240" s="24" t="e">
        <f t="shared" si="107"/>
        <v>#DIV/0!</v>
      </c>
      <c r="BZ240" s="24" t="e">
        <f t="shared" si="108"/>
        <v>#DIV/0!</v>
      </c>
      <c r="CA240" s="24" t="e">
        <f>10*LOG10(IF(BS240="",0,POWER(10,((BS240+'ModelParams Lw'!$O$4)/10))) +IF(BT240="",0,POWER(10,((BT240+'ModelParams Lw'!$P$4)/10))) +IF(BU240="",0,POWER(10,((BU240+'ModelParams Lw'!$Q$4)/10))) +IF(BV240="",0,POWER(10,((BV240+'ModelParams Lw'!$R$4)/10))) +IF(BW240="",0,POWER(10,((BW240+'ModelParams Lw'!$S$4)/10))) +IF(BX240="",0,POWER(10,((BX240+'ModelParams Lw'!$T$4)/10))) +IF(BY240="",0,POWER(10,((BY240+'ModelParams Lw'!$U$4)/10)))+IF(BZ240="",0,POWER(10,((BZ240+'ModelParams Lw'!$V$4)/10))))</f>
        <v>#DIV/0!</v>
      </c>
      <c r="CB240" s="24" t="e">
        <f t="shared" si="109"/>
        <v>#DIV/0!</v>
      </c>
      <c r="CC240" s="24" t="e">
        <f>(BS240-'ModelParams Lw'!O$10)/'ModelParams Lw'!O$11</f>
        <v>#DIV/0!</v>
      </c>
      <c r="CD240" s="24" t="e">
        <f>(BT240-'ModelParams Lw'!P$10)/'ModelParams Lw'!P$11</f>
        <v>#DIV/0!</v>
      </c>
      <c r="CE240" s="24" t="e">
        <f>(BU240-'ModelParams Lw'!Q$10)/'ModelParams Lw'!Q$11</f>
        <v>#DIV/0!</v>
      </c>
      <c r="CF240" s="24" t="e">
        <f>(BV240-'ModelParams Lw'!R$10)/'ModelParams Lw'!R$11</f>
        <v>#DIV/0!</v>
      </c>
      <c r="CG240" s="24" t="e">
        <f>(BW240-'ModelParams Lw'!S$10)/'ModelParams Lw'!S$11</f>
        <v>#DIV/0!</v>
      </c>
      <c r="CH240" s="24" t="e">
        <f>(BX240-'ModelParams Lw'!T$10)/'ModelParams Lw'!T$11</f>
        <v>#DIV/0!</v>
      </c>
      <c r="CI240" s="24" t="e">
        <f>(BY240-'ModelParams Lw'!U$10)/'ModelParams Lw'!U$11</f>
        <v>#DIV/0!</v>
      </c>
      <c r="CJ240" s="24" t="e">
        <f>(BZ240-'ModelParams Lw'!V$10)/'ModelParams Lw'!V$11</f>
        <v>#DIV/0!</v>
      </c>
      <c r="CK240" s="24">
        <f>IF(Calcul!$E245="SW",'ModelParams Lw'!C$18+'ModelParams Lw'!C$19*LOG(CK$3)+'ModelParams Lw'!C$20*(PI()/4*($D240/1000)^2),IF('ModelParams Lw'!C$21+'ModelParams Lw'!C$22*LOG(CK$3)+'ModelParams Lw'!C$23*(PI()/4*($D240/1000)^2)&lt;'ModelParams Lw'!C$18+'ModelParams Lw'!C$19*LOG(CK$3)+'ModelParams Lw'!C$20*(PI()/4*($D240/1000)^2),'ModelParams Lw'!C$18+'ModelParams Lw'!C$19*LOG(CK$3)+'ModelParams Lw'!C$20*(PI()/4*($D240/1000)^2),'ModelParams Lw'!C$21+'ModelParams Lw'!C$22*LOG(CK$3)+'ModelParams Lw'!C$23*(PI()/4*($D240/1000)^2)))</f>
        <v>31.246735224896717</v>
      </c>
      <c r="CL240" s="24">
        <f>IF(Calcul!$E245="SW",'ModelParams Lw'!D$18+'ModelParams Lw'!D$19*LOG(CL$3)+'ModelParams Lw'!D$20*(PI()/4*($D240/1000)^2),IF('ModelParams Lw'!D$21+'ModelParams Lw'!D$22*LOG(CL$3)+'ModelParams Lw'!D$23*(PI()/4*($D240/1000)^2)&lt;'ModelParams Lw'!D$18+'ModelParams Lw'!D$19*LOG(CL$3)+'ModelParams Lw'!D$20*(PI()/4*($D240/1000)^2),'ModelParams Lw'!D$18+'ModelParams Lw'!D$19*LOG(CL$3)+'ModelParams Lw'!D$20*(PI()/4*($D240/1000)^2),'ModelParams Lw'!D$21+'ModelParams Lw'!D$22*LOG(CL$3)+'ModelParams Lw'!D$23*(PI()/4*($D240/1000)^2)))</f>
        <v>39.203910379364636</v>
      </c>
      <c r="CM240" s="24">
        <f>IF(Calcul!$E245="SW",'ModelParams Lw'!E$18+'ModelParams Lw'!E$19*LOG(CM$3)+'ModelParams Lw'!E$20*(PI()/4*($D240/1000)^2),IF('ModelParams Lw'!E$21+'ModelParams Lw'!E$22*LOG(CM$3)+'ModelParams Lw'!E$23*(PI()/4*($D240/1000)^2)&lt;'ModelParams Lw'!E$18+'ModelParams Lw'!E$19*LOG(CM$3)+'ModelParams Lw'!E$20*(PI()/4*($D240/1000)^2),'ModelParams Lw'!E$18+'ModelParams Lw'!E$19*LOG(CM$3)+'ModelParams Lw'!E$20*(PI()/4*($D240/1000)^2),'ModelParams Lw'!E$21+'ModelParams Lw'!E$22*LOG(CM$3)+'ModelParams Lw'!E$23*(PI()/4*($D240/1000)^2)))</f>
        <v>38.761096154158118</v>
      </c>
      <c r="CN240" s="24">
        <f>IF(Calcul!$E245="SW",'ModelParams Lw'!F$18+'ModelParams Lw'!F$19*LOG(CN$3)+'ModelParams Lw'!F$20*(PI()/4*($D240/1000)^2),IF('ModelParams Lw'!F$21+'ModelParams Lw'!F$22*LOG(CN$3)+'ModelParams Lw'!F$23*(PI()/4*($D240/1000)^2)&lt;'ModelParams Lw'!F$18+'ModelParams Lw'!F$19*LOG(CN$3)+'ModelParams Lw'!F$20*(PI()/4*($D240/1000)^2),'ModelParams Lw'!F$18+'ModelParams Lw'!F$19*LOG(CN$3)+'ModelParams Lw'!F$20*(PI()/4*($D240/1000)^2),'ModelParams Lw'!F$21+'ModelParams Lw'!F$22*LOG(CN$3)+'ModelParams Lw'!F$23*(PI()/4*($D240/1000)^2)))</f>
        <v>42.457901012674256</v>
      </c>
      <c r="CO240" s="24">
        <f>IF(Calcul!$E245="SW",'ModelParams Lw'!G$18+'ModelParams Lw'!G$19*LOG(CO$3)+'ModelParams Lw'!G$20*(PI()/4*($D240/1000)^2),IF('ModelParams Lw'!G$21+'ModelParams Lw'!G$22*LOG(CO$3)+'ModelParams Lw'!G$23*(PI()/4*($D240/1000)^2)&lt;'ModelParams Lw'!G$18+'ModelParams Lw'!G$19*LOG(CO$3)+'ModelParams Lw'!G$20*(PI()/4*($D240/1000)^2),'ModelParams Lw'!G$18+'ModelParams Lw'!G$19*LOG(CO$3)+'ModelParams Lw'!G$20*(PI()/4*($D240/1000)^2),'ModelParams Lw'!G$21+'ModelParams Lw'!G$22*LOG(CO$3)+'ModelParams Lw'!G$23*(PI()/4*($D240/1000)^2)))</f>
        <v>39.983812335865188</v>
      </c>
      <c r="CP240" s="24">
        <f>IF(Calcul!$E245="SW",'ModelParams Lw'!H$18+'ModelParams Lw'!H$19*LOG(CP$3)+'ModelParams Lw'!H$20*(PI()/4*($D240/1000)^2),IF('ModelParams Lw'!H$21+'ModelParams Lw'!H$22*LOG(CP$3)+'ModelParams Lw'!H$23*(PI()/4*($D240/1000)^2)&lt;'ModelParams Lw'!H$18+'ModelParams Lw'!H$19*LOG(CP$3)+'ModelParams Lw'!H$20*(PI()/4*($D240/1000)^2),'ModelParams Lw'!H$18+'ModelParams Lw'!H$19*LOG(CP$3)+'ModelParams Lw'!H$20*(PI()/4*($D240/1000)^2),'ModelParams Lw'!H$21+'ModelParams Lw'!H$22*LOG(CP$3)+'ModelParams Lw'!H$23*(PI()/4*($D240/1000)^2)))</f>
        <v>40.306137042572608</v>
      </c>
      <c r="CQ240" s="24">
        <f>IF(Calcul!$E245="SW",'ModelParams Lw'!I$18+'ModelParams Lw'!I$19*LOG(CQ$3)+'ModelParams Lw'!I$20*(PI()/4*($D240/1000)^2),IF('ModelParams Lw'!I$21+'ModelParams Lw'!I$22*LOG(CQ$3)+'ModelParams Lw'!I$23*(PI()/4*($D240/1000)^2)&lt;'ModelParams Lw'!I$18+'ModelParams Lw'!I$19*LOG(CQ$3)+'ModelParams Lw'!I$20*(PI()/4*($D240/1000)^2),'ModelParams Lw'!I$18+'ModelParams Lw'!I$19*LOG(CQ$3)+'ModelParams Lw'!I$20*(PI()/4*($D240/1000)^2),'ModelParams Lw'!I$21+'ModelParams Lw'!I$22*LOG(CQ$3)+'ModelParams Lw'!I$23*(PI()/4*($D240/1000)^2)))</f>
        <v>35.604370798776131</v>
      </c>
      <c r="CR240" s="24">
        <f>IF(Calcul!$E245="SW",'ModelParams Lw'!J$18+'ModelParams Lw'!J$19*LOG(CR$3)+'ModelParams Lw'!J$20*(PI()/4*($D240/1000)^2),IF('ModelParams Lw'!J$21+'ModelParams Lw'!J$22*LOG(CR$3)+'ModelParams Lw'!J$23*(PI()/4*($D240/1000)^2)&lt;'ModelParams Lw'!J$18+'ModelParams Lw'!J$19*LOG(CR$3)+'ModelParams Lw'!J$20*(PI()/4*($D240/1000)^2),'ModelParams Lw'!J$18+'ModelParams Lw'!J$19*LOG(CR$3)+'ModelParams Lw'!J$20*(PI()/4*($D240/1000)^2),'ModelParams Lw'!J$21+'ModelParams Lw'!J$22*LOG(CR$3)+'ModelParams Lw'!J$23*(PI()/4*($D240/1000)^2)))</f>
        <v>26.405199060578074</v>
      </c>
      <c r="CS240" s="24" t="e">
        <f t="shared" si="86"/>
        <v>#DIV/0!</v>
      </c>
      <c r="CT240" s="24" t="e">
        <f t="shared" si="87"/>
        <v>#DIV/0!</v>
      </c>
      <c r="CU240" s="24" t="e">
        <f t="shared" si="88"/>
        <v>#DIV/0!</v>
      </c>
      <c r="CV240" s="24" t="e">
        <f t="shared" si="89"/>
        <v>#DIV/0!</v>
      </c>
      <c r="CW240" s="24" t="e">
        <f t="shared" si="90"/>
        <v>#DIV/0!</v>
      </c>
      <c r="CX240" s="24" t="e">
        <f t="shared" si="91"/>
        <v>#DIV/0!</v>
      </c>
      <c r="CY240" s="24" t="e">
        <f t="shared" si="92"/>
        <v>#DIV/0!</v>
      </c>
      <c r="CZ240" s="24" t="e">
        <f t="shared" si="93"/>
        <v>#DIV/0!</v>
      </c>
      <c r="DA240" s="24" t="e">
        <f>10*LOG10(IF(CS240="",0,POWER(10,((CS240+'ModelParams Lw'!$O$4)/10))) +IF(CT240="",0,POWER(10,((CT240+'ModelParams Lw'!$P$4)/10))) +IF(CU240="",0,POWER(10,((CU240+'ModelParams Lw'!$Q$4)/10))) +IF(CV240="",0,POWER(10,((CV240+'ModelParams Lw'!$R$4)/10))) +IF(CW240="",0,POWER(10,((CW240+'ModelParams Lw'!$S$4)/10))) +IF(CX240="",0,POWER(10,((CX240+'ModelParams Lw'!$T$4)/10))) +IF(CY240="",0,POWER(10,((CY240+'ModelParams Lw'!$U$4)/10)))+IF(CZ240="",0,POWER(10,((CZ240+'ModelParams Lw'!$V$4)/10))))</f>
        <v>#DIV/0!</v>
      </c>
      <c r="DB240" s="24" t="e">
        <f t="shared" si="110"/>
        <v>#DIV/0!</v>
      </c>
      <c r="DC240" s="24" t="e">
        <f>(CS240-'ModelParams Lw'!$O$10)/'ModelParams Lw'!$O$11</f>
        <v>#DIV/0!</v>
      </c>
      <c r="DD240" s="24" t="e">
        <f>(CT240-'ModelParams Lw'!$P$10)/'ModelParams Lw'!$P$11</f>
        <v>#DIV/0!</v>
      </c>
      <c r="DE240" s="24" t="e">
        <f>(CU240-'ModelParams Lw'!$Q$10)/'ModelParams Lw'!$Q$11</f>
        <v>#DIV/0!</v>
      </c>
      <c r="DF240" s="24" t="e">
        <f>(CV240-'ModelParams Lw'!$R$10)/'ModelParams Lw'!$R$11</f>
        <v>#DIV/0!</v>
      </c>
      <c r="DG240" s="24" t="e">
        <f>(CW240-'ModelParams Lw'!$S$10)/'ModelParams Lw'!$S$11</f>
        <v>#DIV/0!</v>
      </c>
      <c r="DH240" s="24" t="e">
        <f>(CX240-'ModelParams Lw'!$T$10)/'ModelParams Lw'!$T$11</f>
        <v>#DIV/0!</v>
      </c>
      <c r="DI240" s="24" t="e">
        <f>(CY240-'ModelParams Lw'!$U$10)/'ModelParams Lw'!$U$11</f>
        <v>#DIV/0!</v>
      </c>
      <c r="DJ240" s="24" t="e">
        <f>(CZ240-'ModelParams Lw'!$V$10)/'ModelParams Lw'!$V$11</f>
        <v>#DIV/0!</v>
      </c>
    </row>
    <row r="241" spans="1:114">
      <c r="A241" s="12">
        <f>Calcul!B243</f>
        <v>0</v>
      </c>
      <c r="B241" s="12">
        <f t="shared" si="94"/>
        <v>0</v>
      </c>
      <c r="C241" s="12">
        <f>Calcul!C243</f>
        <v>0</v>
      </c>
      <c r="D241" s="12">
        <f>Calcul!D246</f>
        <v>0</v>
      </c>
      <c r="E241" s="12">
        <f t="shared" si="95"/>
        <v>400</v>
      </c>
      <c r="F241" s="12">
        <f t="shared" si="96"/>
        <v>900</v>
      </c>
      <c r="G241" s="12" t="e">
        <f t="shared" si="97"/>
        <v>#DIV/0!</v>
      </c>
      <c r="H241" s="24" t="e">
        <f t="shared" si="98"/>
        <v>#DIV/0!</v>
      </c>
      <c r="I241" s="24">
        <f>'ModelParams Lw'!$B$6*EXP('ModelParams Lw'!$C$6*D241)</f>
        <v>-0.98585217513044054</v>
      </c>
      <c r="J241" s="24">
        <f>'ModelParams Lw'!$B$7*D241^2+'ModelParams Lw'!$C$7*D241+'ModelParams Lw'!$D$7</f>
        <v>-7.1</v>
      </c>
      <c r="K241" s="24">
        <f>'ModelParams Lw'!$B$8*D241^2+'ModelParams Lw'!$C$8*D241+'ModelParams Lw'!$D$8</f>
        <v>46.485999999999997</v>
      </c>
      <c r="L241" s="21" t="e">
        <f t="shared" si="111"/>
        <v>#DIV/0!</v>
      </c>
      <c r="M241" s="21" t="e">
        <f t="shared" si="112"/>
        <v>#DIV/0!</v>
      </c>
      <c r="N241" s="21" t="e">
        <f t="shared" si="112"/>
        <v>#DIV/0!</v>
      </c>
      <c r="O241" s="21" t="e">
        <f t="shared" si="112"/>
        <v>#DIV/0!</v>
      </c>
      <c r="P241" s="21" t="e">
        <f t="shared" si="112"/>
        <v>#DIV/0!</v>
      </c>
      <c r="Q241" s="21" t="e">
        <f t="shared" si="112"/>
        <v>#DIV/0!</v>
      </c>
      <c r="R241" s="21" t="e">
        <f t="shared" si="112"/>
        <v>#DIV/0!</v>
      </c>
      <c r="S241" s="21" t="e">
        <f t="shared" si="112"/>
        <v>#DIV/0!</v>
      </c>
      <c r="T241" s="24" t="e">
        <f>'ModelParams Lw'!$B$3+'ModelParams Lw'!$B$4*LOG10($B241/3600/(PI()/4*($D241/1000)^2))+'ModelParams Lw'!$B$5*LOG10(2*$H241/(1.2*($B241/3600/(PI()/4*($D241/1000)^2))^2))+10*LOG10($D241/1000)+L241</f>
        <v>#DIV/0!</v>
      </c>
      <c r="U241" s="24" t="e">
        <f>'ModelParams Lw'!$B$3+'ModelParams Lw'!$B$4*LOG10($B241/3600/(PI()/4*($D241/1000)^2))+'ModelParams Lw'!$B$5*LOG10(2*$H241/(1.2*($B241/3600/(PI()/4*($D241/1000)^2))^2))+10*LOG10($D241/1000)+M241</f>
        <v>#DIV/0!</v>
      </c>
      <c r="V241" s="24" t="e">
        <f>'ModelParams Lw'!$B$3+'ModelParams Lw'!$B$4*LOG10($B241/3600/(PI()/4*($D241/1000)^2))+'ModelParams Lw'!$B$5*LOG10(2*$H241/(1.2*($B241/3600/(PI()/4*($D241/1000)^2))^2))+10*LOG10($D241/1000)+N241</f>
        <v>#DIV/0!</v>
      </c>
      <c r="W241" s="24" t="e">
        <f>'ModelParams Lw'!$B$3+'ModelParams Lw'!$B$4*LOG10($B241/3600/(PI()/4*($D241/1000)^2))+'ModelParams Lw'!$B$5*LOG10(2*$H241/(1.2*($B241/3600/(PI()/4*($D241/1000)^2))^2))+10*LOG10($D241/1000)+O241</f>
        <v>#DIV/0!</v>
      </c>
      <c r="X241" s="24" t="e">
        <f>'ModelParams Lw'!$B$3+'ModelParams Lw'!$B$4*LOG10($B241/3600/(PI()/4*($D241/1000)^2))+'ModelParams Lw'!$B$5*LOG10(2*$H241/(1.2*($B241/3600/(PI()/4*($D241/1000)^2))^2))+10*LOG10($D241/1000)+P241</f>
        <v>#DIV/0!</v>
      </c>
      <c r="Y241" s="24" t="e">
        <f>'ModelParams Lw'!$B$3+'ModelParams Lw'!$B$4*LOG10($B241/3600/(PI()/4*($D241/1000)^2))+'ModelParams Lw'!$B$5*LOG10(2*$H241/(1.2*($B241/3600/(PI()/4*($D241/1000)^2))^2))+10*LOG10($D241/1000)+Q241</f>
        <v>#DIV/0!</v>
      </c>
      <c r="Z241" s="24" t="e">
        <f>'ModelParams Lw'!$B$3+'ModelParams Lw'!$B$4*LOG10($B241/3600/(PI()/4*($D241/1000)^2))+'ModelParams Lw'!$B$5*LOG10(2*$H241/(1.2*($B241/3600/(PI()/4*($D241/1000)^2))^2))+10*LOG10($D241/1000)+R241</f>
        <v>#DIV/0!</v>
      </c>
      <c r="AA241" s="24" t="e">
        <f>'ModelParams Lw'!$B$3+'ModelParams Lw'!$B$4*LOG10($B241/3600/(PI()/4*($D241/1000)^2))+'ModelParams Lw'!$B$5*LOG10(2*$H241/(1.2*($B241/3600/(PI()/4*($D241/1000)^2))^2))+10*LOG10($D241/1000)+S241</f>
        <v>#DIV/0!</v>
      </c>
      <c r="AB241" s="24" t="e">
        <f>10*LOG10(IF(T241="",0,POWER(10,((T241+'ModelParams Lw'!$O$4)/10))) +IF(U241="",0,POWER(10,((U241+'ModelParams Lw'!$P$4)/10))) +IF(V241="",0,POWER(10,((V241+'ModelParams Lw'!$Q$4)/10))) +IF(W241="",0,POWER(10,((W241+'ModelParams Lw'!$R$4)/10))) +IF(X241="",0,POWER(10,((X241+'ModelParams Lw'!$S$4)/10))) +IF(Y241="",0,POWER(10,((Y241+'ModelParams Lw'!$T$4)/10))) +IF(Z241="",0,POWER(10,((Z241+'ModelParams Lw'!$U$4)/10)))+IF(AA241="",0,POWER(10,((AA241+'ModelParams Lw'!$V$4)/10))))</f>
        <v>#DIV/0!</v>
      </c>
      <c r="AC241" s="24" t="e">
        <f t="shared" si="99"/>
        <v>#DIV/0!</v>
      </c>
      <c r="AD241" s="24" t="e">
        <f>(T241-'ModelParams Lw'!O$10)/'ModelParams Lw'!O$11</f>
        <v>#DIV/0!</v>
      </c>
      <c r="AE241" s="24" t="e">
        <f>(U241-'ModelParams Lw'!P$10)/'ModelParams Lw'!P$11</f>
        <v>#DIV/0!</v>
      </c>
      <c r="AF241" s="24" t="e">
        <f>(V241-'ModelParams Lw'!Q$10)/'ModelParams Lw'!Q$11</f>
        <v>#DIV/0!</v>
      </c>
      <c r="AG241" s="24" t="e">
        <f>(W241-'ModelParams Lw'!R$10)/'ModelParams Lw'!R$11</f>
        <v>#DIV/0!</v>
      </c>
      <c r="AH241" s="24" t="e">
        <f>(X241-'ModelParams Lw'!S$10)/'ModelParams Lw'!S$11</f>
        <v>#DIV/0!</v>
      </c>
      <c r="AI241" s="24" t="e">
        <f>(Y241-'ModelParams Lw'!T$10)/'ModelParams Lw'!T$11</f>
        <v>#DIV/0!</v>
      </c>
      <c r="AJ241" s="24" t="e">
        <f>(Z241-'ModelParams Lw'!U$10)/'ModelParams Lw'!U$11</f>
        <v>#DIV/0!</v>
      </c>
      <c r="AK241" s="24" t="e">
        <f>(AA241-'ModelParams Lw'!V$10)/'ModelParams Lw'!V$11</f>
        <v>#DIV/0!</v>
      </c>
      <c r="AL241" s="24" t="e">
        <f t="shared" si="100"/>
        <v>#DIV/0!</v>
      </c>
      <c r="AM241" s="24" t="e">
        <f>LOOKUP($G241,SilencerParams!$E$3:$E$98,SilencerParams!K$3:K$98)</f>
        <v>#DIV/0!</v>
      </c>
      <c r="AN241" s="24" t="e">
        <f>LOOKUP($G241,SilencerParams!$E$3:$E$98,SilencerParams!L$3:L$98)</f>
        <v>#DIV/0!</v>
      </c>
      <c r="AO241" s="24" t="e">
        <f>LOOKUP($G241,SilencerParams!$E$3:$E$98,SilencerParams!M$3:M$98)</f>
        <v>#DIV/0!</v>
      </c>
      <c r="AP241" s="24" t="e">
        <f>LOOKUP($G241,SilencerParams!$E$3:$E$98,SilencerParams!N$3:N$98)</f>
        <v>#DIV/0!</v>
      </c>
      <c r="AQ241" s="24" t="e">
        <f>LOOKUP($G241,SilencerParams!$E$3:$E$98,SilencerParams!O$3:O$98)</f>
        <v>#DIV/0!</v>
      </c>
      <c r="AR241" s="24" t="e">
        <f>LOOKUP($G241,SilencerParams!$E$3:$E$98,SilencerParams!P$3:P$98)</f>
        <v>#DIV/0!</v>
      </c>
      <c r="AS241" s="24" t="e">
        <f>LOOKUP($G241,SilencerParams!$E$3:$E$98,SilencerParams!Q$3:Q$98)</f>
        <v>#DIV/0!</v>
      </c>
      <c r="AT241" s="24" t="e">
        <f>LOOKUP($G241,SilencerParams!$E$3:$E$98,SilencerParams!R$3:R$98)</f>
        <v>#DIV/0!</v>
      </c>
      <c r="AU241" s="151" t="e">
        <f>LOOKUP($G241,SilencerParams!$E$3:$E$98,SilencerParams!S$3:S$98)</f>
        <v>#DIV/0!</v>
      </c>
      <c r="AV241" s="151" t="e">
        <f>LOOKUP($G241,SilencerParams!$E$3:$E$98,SilencerParams!T$3:T$98)</f>
        <v>#DIV/0!</v>
      </c>
      <c r="AW241" s="151" t="e">
        <f>LOOKUP($G241,SilencerParams!$E$3:$E$98,SilencerParams!U$3:U$98)</f>
        <v>#DIV/0!</v>
      </c>
      <c r="AX241" s="151" t="e">
        <f>LOOKUP($G241,SilencerParams!$E$3:$E$98,SilencerParams!V$3:V$98)</f>
        <v>#DIV/0!</v>
      </c>
      <c r="AY241" s="151" t="e">
        <f>LOOKUP($G241,SilencerParams!$E$3:$E$98,SilencerParams!W$3:W$98)</f>
        <v>#DIV/0!</v>
      </c>
      <c r="AZ241" s="151" t="e">
        <f>LOOKUP($G241,SilencerParams!$E$3:$E$98,SilencerParams!X$3:X$98)</f>
        <v>#DIV/0!</v>
      </c>
      <c r="BA241" s="151" t="e">
        <f>LOOKUP($G241,SilencerParams!$E$3:$E$98,SilencerParams!Y$3:Y$98)</f>
        <v>#DIV/0!</v>
      </c>
      <c r="BB241" s="151" t="e">
        <f>LOOKUP($G241,SilencerParams!$E$3:$E$98,SilencerParams!Z$3:Z$98)</f>
        <v>#DIV/0!</v>
      </c>
      <c r="BC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S$3:S$98)</f>
        <v>#DIV/0!</v>
      </c>
      <c r="BD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T$3:T$98)</f>
        <v>#DIV/0!</v>
      </c>
      <c r="BE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U$3:U$98)</f>
        <v>#DIV/0!</v>
      </c>
      <c r="BF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V$3:V$98)</f>
        <v>#DIV/0!</v>
      </c>
      <c r="BG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W$3:W$98)</f>
        <v>#DIV/0!</v>
      </c>
      <c r="BH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X$3:X$98)</f>
        <v>#DIV/0!</v>
      </c>
      <c r="BI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Y$3:Y$98)</f>
        <v>#DIV/0!</v>
      </c>
      <c r="BJ241" s="151" t="e">
        <f>LOOKUP(IF(MROUND($AL241,2)&lt;=$AL241,CONCATENATE($D241,IF($F241&gt;=1000,$F241,CONCATENATE(0,$F241)),CONCATENATE(0,MROUND($AL241,2)+2)),CONCATENATE($D241,IF($F241&gt;=1000,$F241,CONCATENATE(0,$F241)),CONCATENATE(0,MROUND($AL241,2)-2))),SilencerParams!$E$3:$E$98,SilencerParams!Z$3:Z$98)</f>
        <v>#DIV/0!</v>
      </c>
      <c r="BK241" s="151" t="e">
        <f>IF($AL241&lt;2,LOOKUP(CONCATENATE($D241,IF($E241&gt;=1000,$E241,CONCATENATE(0,$E241)),"02"),SilencerParams!$E$3:$E$98,SilencerParams!S$3:S$98)/(LOG10(2)-LOG10(0.0001))*(LOG10($AL241)-LOG10(0.0001)),(BC241-AU241)/(LOG10(IF(MROUND($AL241,2)&lt;=$AL241,MROUND($AL241,2)+2,MROUND($AL241,2)-2))-LOG10(MROUND($AL241,2)))*(LOG10($AL241)-LOG10(MROUND($AL241,2)))+AU241)</f>
        <v>#DIV/0!</v>
      </c>
      <c r="BL241" s="151" t="e">
        <f>IF($AL241&lt;2,LOOKUP(CONCATENATE($D241,IF($E241&gt;=1000,$E241,CONCATENATE(0,$E241)),"02"),SilencerParams!$E$3:$E$98,SilencerParams!T$3:T$98)/(LOG10(2)-LOG10(0.0001))*(LOG10($AL241)-LOG10(0.0001)),(BD241-AV241)/(LOG10(IF(MROUND($AL241,2)&lt;=$AL241,MROUND($AL241,2)+2,MROUND($AL241,2)-2))-LOG10(MROUND($AL241,2)))*(LOG10($AL241)-LOG10(MROUND($AL241,2)))+AV241)</f>
        <v>#DIV/0!</v>
      </c>
      <c r="BM241" s="151" t="e">
        <f>IF($AL241&lt;2,LOOKUP(CONCATENATE($D241,IF($E241&gt;=1000,$E241,CONCATENATE(0,$E241)),"02"),SilencerParams!$E$3:$E$98,SilencerParams!U$3:U$98)/(LOG10(2)-LOG10(0.0001))*(LOG10($AL241)-LOG10(0.0001)),(BE241-AW241)/(LOG10(IF(MROUND($AL241,2)&lt;=$AL241,MROUND($AL241,2)+2,MROUND($AL241,2)-2))-LOG10(MROUND($AL241,2)))*(LOG10($AL241)-LOG10(MROUND($AL241,2)))+AW241)</f>
        <v>#DIV/0!</v>
      </c>
      <c r="BN241" s="151" t="e">
        <f>IF($AL241&lt;2,LOOKUP(CONCATENATE($D241,IF($E241&gt;=1000,$E241,CONCATENATE(0,$E241)),"02"),SilencerParams!$E$3:$E$98,SilencerParams!V$3:V$98)/(LOG10(2)-LOG10(0.0001))*(LOG10($AL241)-LOG10(0.0001)),(BF241-AX241)/(LOG10(IF(MROUND($AL241,2)&lt;=$AL241,MROUND($AL241,2)+2,MROUND($AL241,2)-2))-LOG10(MROUND($AL241,2)))*(LOG10($AL241)-LOG10(MROUND($AL241,2)))+AX241)</f>
        <v>#DIV/0!</v>
      </c>
      <c r="BO241" s="151" t="e">
        <f>IF($AL241&lt;2,LOOKUP(CONCATENATE($D241,IF($E241&gt;=1000,$E241,CONCATENATE(0,$E241)),"02"),SilencerParams!$E$3:$E$98,SilencerParams!W$3:W$98)/(LOG10(2)-LOG10(0.0001))*(LOG10($AL241)-LOG10(0.0001)),(BG241-AY241)/(LOG10(IF(MROUND($AL241,2)&lt;=$AL241,MROUND($AL241,2)+2,MROUND($AL241,2)-2))-LOG10(MROUND($AL241,2)))*(LOG10($AL241)-LOG10(MROUND($AL241,2)))+AY241)</f>
        <v>#DIV/0!</v>
      </c>
      <c r="BP241" s="151" t="e">
        <f>IF($AL241&lt;2,LOOKUP(CONCATENATE($D241,IF($E241&gt;=1000,$E241,CONCATENATE(0,$E241)),"02"),SilencerParams!$E$3:$E$98,SilencerParams!X$3:X$98)/(LOG10(2)-LOG10(0.0001))*(LOG10($AL241)-LOG10(0.0001)),(BH241-AZ241)/(LOG10(IF(MROUND($AL241,2)&lt;=$AL241,MROUND($AL241,2)+2,MROUND($AL241,2)-2))-LOG10(MROUND($AL241,2)))*(LOG10($AL241)-LOG10(MROUND($AL241,2)))+AZ241)</f>
        <v>#DIV/0!</v>
      </c>
      <c r="BQ241" s="151" t="e">
        <f>IF($AL241&lt;2,LOOKUP(CONCATENATE($D241,IF($E241&gt;=1000,$E241,CONCATENATE(0,$E241)),"02"),SilencerParams!$E$3:$E$98,SilencerParams!Y$3:Y$98)/(LOG10(2)-LOG10(0.0001))*(LOG10($AL241)-LOG10(0.0001)),(BI241-BA241)/(LOG10(IF(MROUND($AL241,2)&lt;=$AL241,MROUND($AL241,2)+2,MROUND($AL241,2)-2))-LOG10(MROUND($AL241,2)))*(LOG10($AL241)-LOG10(MROUND($AL241,2)))+BA241)</f>
        <v>#DIV/0!</v>
      </c>
      <c r="BR241" s="151" t="e">
        <f>IF($AL241&lt;2,LOOKUP(CONCATENATE($D241,IF($E241&gt;=1000,$E241,CONCATENATE(0,$E241)),"02"),SilencerParams!$E$3:$E$98,SilencerParams!Z$3:Z$98)/(LOG10(2)-LOG10(0.0001))*(LOG10($AL241)-LOG10(0.0001)),(BJ241-BB241)/(LOG10(IF(MROUND($AL241,2)&lt;=$AL241,MROUND($AL241,2)+2,MROUND($AL241,2)-2))-LOG10(MROUND($AL241,2)))*(LOG10($AL241)-LOG10(MROUND($AL241,2)))+BB241)</f>
        <v>#DIV/0!</v>
      </c>
      <c r="BS241" s="24" t="e">
        <f t="shared" si="101"/>
        <v>#DIV/0!</v>
      </c>
      <c r="BT241" s="24" t="e">
        <f t="shared" si="102"/>
        <v>#DIV/0!</v>
      </c>
      <c r="BU241" s="24" t="e">
        <f t="shared" si="103"/>
        <v>#DIV/0!</v>
      </c>
      <c r="BV241" s="24" t="e">
        <f t="shared" si="104"/>
        <v>#DIV/0!</v>
      </c>
      <c r="BW241" s="24" t="e">
        <f t="shared" si="105"/>
        <v>#DIV/0!</v>
      </c>
      <c r="BX241" s="24" t="e">
        <f t="shared" si="106"/>
        <v>#DIV/0!</v>
      </c>
      <c r="BY241" s="24" t="e">
        <f t="shared" si="107"/>
        <v>#DIV/0!</v>
      </c>
      <c r="BZ241" s="24" t="e">
        <f t="shared" si="108"/>
        <v>#DIV/0!</v>
      </c>
      <c r="CA241" s="24" t="e">
        <f>10*LOG10(IF(BS241="",0,POWER(10,((BS241+'ModelParams Lw'!$O$4)/10))) +IF(BT241="",0,POWER(10,((BT241+'ModelParams Lw'!$P$4)/10))) +IF(BU241="",0,POWER(10,((BU241+'ModelParams Lw'!$Q$4)/10))) +IF(BV241="",0,POWER(10,((BV241+'ModelParams Lw'!$R$4)/10))) +IF(BW241="",0,POWER(10,((BW241+'ModelParams Lw'!$S$4)/10))) +IF(BX241="",0,POWER(10,((BX241+'ModelParams Lw'!$T$4)/10))) +IF(BY241="",0,POWER(10,((BY241+'ModelParams Lw'!$U$4)/10)))+IF(BZ241="",0,POWER(10,((BZ241+'ModelParams Lw'!$V$4)/10))))</f>
        <v>#DIV/0!</v>
      </c>
      <c r="CB241" s="24" t="e">
        <f t="shared" si="109"/>
        <v>#DIV/0!</v>
      </c>
      <c r="CC241" s="24" t="e">
        <f>(BS241-'ModelParams Lw'!O$10)/'ModelParams Lw'!O$11</f>
        <v>#DIV/0!</v>
      </c>
      <c r="CD241" s="24" t="e">
        <f>(BT241-'ModelParams Lw'!P$10)/'ModelParams Lw'!P$11</f>
        <v>#DIV/0!</v>
      </c>
      <c r="CE241" s="24" t="e">
        <f>(BU241-'ModelParams Lw'!Q$10)/'ModelParams Lw'!Q$11</f>
        <v>#DIV/0!</v>
      </c>
      <c r="CF241" s="24" t="e">
        <f>(BV241-'ModelParams Lw'!R$10)/'ModelParams Lw'!R$11</f>
        <v>#DIV/0!</v>
      </c>
      <c r="CG241" s="24" t="e">
        <f>(BW241-'ModelParams Lw'!S$10)/'ModelParams Lw'!S$11</f>
        <v>#DIV/0!</v>
      </c>
      <c r="CH241" s="24" t="e">
        <f>(BX241-'ModelParams Lw'!T$10)/'ModelParams Lw'!T$11</f>
        <v>#DIV/0!</v>
      </c>
      <c r="CI241" s="24" t="e">
        <f>(BY241-'ModelParams Lw'!U$10)/'ModelParams Lw'!U$11</f>
        <v>#DIV/0!</v>
      </c>
      <c r="CJ241" s="24" t="e">
        <f>(BZ241-'ModelParams Lw'!V$10)/'ModelParams Lw'!V$11</f>
        <v>#DIV/0!</v>
      </c>
      <c r="CK241" s="24">
        <f>IF(Calcul!$E246="SW",'ModelParams Lw'!C$18+'ModelParams Lw'!C$19*LOG(CK$3)+'ModelParams Lw'!C$20*(PI()/4*($D241/1000)^2),IF('ModelParams Lw'!C$21+'ModelParams Lw'!C$22*LOG(CK$3)+'ModelParams Lw'!C$23*(PI()/4*($D241/1000)^2)&lt;'ModelParams Lw'!C$18+'ModelParams Lw'!C$19*LOG(CK$3)+'ModelParams Lw'!C$20*(PI()/4*($D241/1000)^2),'ModelParams Lw'!C$18+'ModelParams Lw'!C$19*LOG(CK$3)+'ModelParams Lw'!C$20*(PI()/4*($D241/1000)^2),'ModelParams Lw'!C$21+'ModelParams Lw'!C$22*LOG(CK$3)+'ModelParams Lw'!C$23*(PI()/4*($D241/1000)^2)))</f>
        <v>31.246735224896717</v>
      </c>
      <c r="CL241" s="24">
        <f>IF(Calcul!$E246="SW",'ModelParams Lw'!D$18+'ModelParams Lw'!D$19*LOG(CL$3)+'ModelParams Lw'!D$20*(PI()/4*($D241/1000)^2),IF('ModelParams Lw'!D$21+'ModelParams Lw'!D$22*LOG(CL$3)+'ModelParams Lw'!D$23*(PI()/4*($D241/1000)^2)&lt;'ModelParams Lw'!D$18+'ModelParams Lw'!D$19*LOG(CL$3)+'ModelParams Lw'!D$20*(PI()/4*($D241/1000)^2),'ModelParams Lw'!D$18+'ModelParams Lw'!D$19*LOG(CL$3)+'ModelParams Lw'!D$20*(PI()/4*($D241/1000)^2),'ModelParams Lw'!D$21+'ModelParams Lw'!D$22*LOG(CL$3)+'ModelParams Lw'!D$23*(PI()/4*($D241/1000)^2)))</f>
        <v>39.203910379364636</v>
      </c>
      <c r="CM241" s="24">
        <f>IF(Calcul!$E246="SW",'ModelParams Lw'!E$18+'ModelParams Lw'!E$19*LOG(CM$3)+'ModelParams Lw'!E$20*(PI()/4*($D241/1000)^2),IF('ModelParams Lw'!E$21+'ModelParams Lw'!E$22*LOG(CM$3)+'ModelParams Lw'!E$23*(PI()/4*($D241/1000)^2)&lt;'ModelParams Lw'!E$18+'ModelParams Lw'!E$19*LOG(CM$3)+'ModelParams Lw'!E$20*(PI()/4*($D241/1000)^2),'ModelParams Lw'!E$18+'ModelParams Lw'!E$19*LOG(CM$3)+'ModelParams Lw'!E$20*(PI()/4*($D241/1000)^2),'ModelParams Lw'!E$21+'ModelParams Lw'!E$22*LOG(CM$3)+'ModelParams Lw'!E$23*(PI()/4*($D241/1000)^2)))</f>
        <v>38.761096154158118</v>
      </c>
      <c r="CN241" s="24">
        <f>IF(Calcul!$E246="SW",'ModelParams Lw'!F$18+'ModelParams Lw'!F$19*LOG(CN$3)+'ModelParams Lw'!F$20*(PI()/4*($D241/1000)^2),IF('ModelParams Lw'!F$21+'ModelParams Lw'!F$22*LOG(CN$3)+'ModelParams Lw'!F$23*(PI()/4*($D241/1000)^2)&lt;'ModelParams Lw'!F$18+'ModelParams Lw'!F$19*LOG(CN$3)+'ModelParams Lw'!F$20*(PI()/4*($D241/1000)^2),'ModelParams Lw'!F$18+'ModelParams Lw'!F$19*LOG(CN$3)+'ModelParams Lw'!F$20*(PI()/4*($D241/1000)^2),'ModelParams Lw'!F$21+'ModelParams Lw'!F$22*LOG(CN$3)+'ModelParams Lw'!F$23*(PI()/4*($D241/1000)^2)))</f>
        <v>42.457901012674256</v>
      </c>
      <c r="CO241" s="24">
        <f>IF(Calcul!$E246="SW",'ModelParams Lw'!G$18+'ModelParams Lw'!G$19*LOG(CO$3)+'ModelParams Lw'!G$20*(PI()/4*($D241/1000)^2),IF('ModelParams Lw'!G$21+'ModelParams Lw'!G$22*LOG(CO$3)+'ModelParams Lw'!G$23*(PI()/4*($D241/1000)^2)&lt;'ModelParams Lw'!G$18+'ModelParams Lw'!G$19*LOG(CO$3)+'ModelParams Lw'!G$20*(PI()/4*($D241/1000)^2),'ModelParams Lw'!G$18+'ModelParams Lw'!G$19*LOG(CO$3)+'ModelParams Lw'!G$20*(PI()/4*($D241/1000)^2),'ModelParams Lw'!G$21+'ModelParams Lw'!G$22*LOG(CO$3)+'ModelParams Lw'!G$23*(PI()/4*($D241/1000)^2)))</f>
        <v>39.983812335865188</v>
      </c>
      <c r="CP241" s="24">
        <f>IF(Calcul!$E246="SW",'ModelParams Lw'!H$18+'ModelParams Lw'!H$19*LOG(CP$3)+'ModelParams Lw'!H$20*(PI()/4*($D241/1000)^2),IF('ModelParams Lw'!H$21+'ModelParams Lw'!H$22*LOG(CP$3)+'ModelParams Lw'!H$23*(PI()/4*($D241/1000)^2)&lt;'ModelParams Lw'!H$18+'ModelParams Lw'!H$19*LOG(CP$3)+'ModelParams Lw'!H$20*(PI()/4*($D241/1000)^2),'ModelParams Lw'!H$18+'ModelParams Lw'!H$19*LOG(CP$3)+'ModelParams Lw'!H$20*(PI()/4*($D241/1000)^2),'ModelParams Lw'!H$21+'ModelParams Lw'!H$22*LOG(CP$3)+'ModelParams Lw'!H$23*(PI()/4*($D241/1000)^2)))</f>
        <v>40.306137042572608</v>
      </c>
      <c r="CQ241" s="24">
        <f>IF(Calcul!$E246="SW",'ModelParams Lw'!I$18+'ModelParams Lw'!I$19*LOG(CQ$3)+'ModelParams Lw'!I$20*(PI()/4*($D241/1000)^2),IF('ModelParams Lw'!I$21+'ModelParams Lw'!I$22*LOG(CQ$3)+'ModelParams Lw'!I$23*(PI()/4*($D241/1000)^2)&lt;'ModelParams Lw'!I$18+'ModelParams Lw'!I$19*LOG(CQ$3)+'ModelParams Lw'!I$20*(PI()/4*($D241/1000)^2),'ModelParams Lw'!I$18+'ModelParams Lw'!I$19*LOG(CQ$3)+'ModelParams Lw'!I$20*(PI()/4*($D241/1000)^2),'ModelParams Lw'!I$21+'ModelParams Lw'!I$22*LOG(CQ$3)+'ModelParams Lw'!I$23*(PI()/4*($D241/1000)^2)))</f>
        <v>35.604370798776131</v>
      </c>
      <c r="CR241" s="24">
        <f>IF(Calcul!$E246="SW",'ModelParams Lw'!J$18+'ModelParams Lw'!J$19*LOG(CR$3)+'ModelParams Lw'!J$20*(PI()/4*($D241/1000)^2),IF('ModelParams Lw'!J$21+'ModelParams Lw'!J$22*LOG(CR$3)+'ModelParams Lw'!J$23*(PI()/4*($D241/1000)^2)&lt;'ModelParams Lw'!J$18+'ModelParams Lw'!J$19*LOG(CR$3)+'ModelParams Lw'!J$20*(PI()/4*($D241/1000)^2),'ModelParams Lw'!J$18+'ModelParams Lw'!J$19*LOG(CR$3)+'ModelParams Lw'!J$20*(PI()/4*($D241/1000)^2),'ModelParams Lw'!J$21+'ModelParams Lw'!J$22*LOG(CR$3)+'ModelParams Lw'!J$23*(PI()/4*($D241/1000)^2)))</f>
        <v>26.405199060578074</v>
      </c>
      <c r="CS241" s="24" t="e">
        <f t="shared" si="86"/>
        <v>#DIV/0!</v>
      </c>
      <c r="CT241" s="24" t="e">
        <f t="shared" si="87"/>
        <v>#DIV/0!</v>
      </c>
      <c r="CU241" s="24" t="e">
        <f t="shared" si="88"/>
        <v>#DIV/0!</v>
      </c>
      <c r="CV241" s="24" t="e">
        <f t="shared" si="89"/>
        <v>#DIV/0!</v>
      </c>
      <c r="CW241" s="24" t="e">
        <f t="shared" si="90"/>
        <v>#DIV/0!</v>
      </c>
      <c r="CX241" s="24" t="e">
        <f t="shared" si="91"/>
        <v>#DIV/0!</v>
      </c>
      <c r="CY241" s="24" t="e">
        <f t="shared" si="92"/>
        <v>#DIV/0!</v>
      </c>
      <c r="CZ241" s="24" t="e">
        <f t="shared" si="93"/>
        <v>#DIV/0!</v>
      </c>
      <c r="DA241" s="24" t="e">
        <f>10*LOG10(IF(CS241="",0,POWER(10,((CS241+'ModelParams Lw'!$O$4)/10))) +IF(CT241="",0,POWER(10,((CT241+'ModelParams Lw'!$P$4)/10))) +IF(CU241="",0,POWER(10,((CU241+'ModelParams Lw'!$Q$4)/10))) +IF(CV241="",0,POWER(10,((CV241+'ModelParams Lw'!$R$4)/10))) +IF(CW241="",0,POWER(10,((CW241+'ModelParams Lw'!$S$4)/10))) +IF(CX241="",0,POWER(10,((CX241+'ModelParams Lw'!$T$4)/10))) +IF(CY241="",0,POWER(10,((CY241+'ModelParams Lw'!$U$4)/10)))+IF(CZ241="",0,POWER(10,((CZ241+'ModelParams Lw'!$V$4)/10))))</f>
        <v>#DIV/0!</v>
      </c>
      <c r="DB241" s="24" t="e">
        <f t="shared" si="110"/>
        <v>#DIV/0!</v>
      </c>
      <c r="DC241" s="24" t="e">
        <f>(CS241-'ModelParams Lw'!$O$10)/'ModelParams Lw'!$O$11</f>
        <v>#DIV/0!</v>
      </c>
      <c r="DD241" s="24" t="e">
        <f>(CT241-'ModelParams Lw'!$P$10)/'ModelParams Lw'!$P$11</f>
        <v>#DIV/0!</v>
      </c>
      <c r="DE241" s="24" t="e">
        <f>(CU241-'ModelParams Lw'!$Q$10)/'ModelParams Lw'!$Q$11</f>
        <v>#DIV/0!</v>
      </c>
      <c r="DF241" s="24" t="e">
        <f>(CV241-'ModelParams Lw'!$R$10)/'ModelParams Lw'!$R$11</f>
        <v>#DIV/0!</v>
      </c>
      <c r="DG241" s="24" t="e">
        <f>(CW241-'ModelParams Lw'!$S$10)/'ModelParams Lw'!$S$11</f>
        <v>#DIV/0!</v>
      </c>
      <c r="DH241" s="24" t="e">
        <f>(CX241-'ModelParams Lw'!$T$10)/'ModelParams Lw'!$T$11</f>
        <v>#DIV/0!</v>
      </c>
      <c r="DI241" s="24" t="e">
        <f>(CY241-'ModelParams Lw'!$U$10)/'ModelParams Lw'!$U$11</f>
        <v>#DIV/0!</v>
      </c>
      <c r="DJ241" s="24" t="e">
        <f>(CZ241-'ModelParams Lw'!$V$10)/'ModelParams Lw'!$V$11</f>
        <v>#DIV/0!</v>
      </c>
    </row>
    <row r="242" spans="1:114">
      <c r="A242" s="12">
        <f>Calcul!B244</f>
        <v>0</v>
      </c>
      <c r="B242" s="12">
        <f t="shared" si="94"/>
        <v>0</v>
      </c>
      <c r="C242" s="12">
        <f>Calcul!C244</f>
        <v>0</v>
      </c>
      <c r="D242" s="12">
        <f>Calcul!D247</f>
        <v>0</v>
      </c>
      <c r="E242" s="12">
        <f t="shared" si="95"/>
        <v>400</v>
      </c>
      <c r="F242" s="12">
        <f t="shared" si="96"/>
        <v>900</v>
      </c>
      <c r="G242" s="12" t="e">
        <f t="shared" si="97"/>
        <v>#DIV/0!</v>
      </c>
      <c r="H242" s="24" t="e">
        <f t="shared" si="98"/>
        <v>#DIV/0!</v>
      </c>
      <c r="I242" s="24">
        <f>'ModelParams Lw'!$B$6*EXP('ModelParams Lw'!$C$6*D242)</f>
        <v>-0.98585217513044054</v>
      </c>
      <c r="J242" s="24">
        <f>'ModelParams Lw'!$B$7*D242^2+'ModelParams Lw'!$C$7*D242+'ModelParams Lw'!$D$7</f>
        <v>-7.1</v>
      </c>
      <c r="K242" s="24">
        <f>'ModelParams Lw'!$B$8*D242^2+'ModelParams Lw'!$C$8*D242+'ModelParams Lw'!$D$8</f>
        <v>46.485999999999997</v>
      </c>
      <c r="L242" s="21" t="e">
        <f t="shared" si="111"/>
        <v>#DIV/0!</v>
      </c>
      <c r="M242" s="21" t="e">
        <f t="shared" si="112"/>
        <v>#DIV/0!</v>
      </c>
      <c r="N242" s="21" t="e">
        <f t="shared" si="112"/>
        <v>#DIV/0!</v>
      </c>
      <c r="O242" s="21" t="e">
        <f t="shared" si="112"/>
        <v>#DIV/0!</v>
      </c>
      <c r="P242" s="21" t="e">
        <f t="shared" si="112"/>
        <v>#DIV/0!</v>
      </c>
      <c r="Q242" s="21" t="e">
        <f t="shared" si="112"/>
        <v>#DIV/0!</v>
      </c>
      <c r="R242" s="21" t="e">
        <f t="shared" si="112"/>
        <v>#DIV/0!</v>
      </c>
      <c r="S242" s="21" t="e">
        <f t="shared" si="112"/>
        <v>#DIV/0!</v>
      </c>
      <c r="T242" s="24" t="e">
        <f>'ModelParams Lw'!$B$3+'ModelParams Lw'!$B$4*LOG10($B242/3600/(PI()/4*($D242/1000)^2))+'ModelParams Lw'!$B$5*LOG10(2*$H242/(1.2*($B242/3600/(PI()/4*($D242/1000)^2))^2))+10*LOG10($D242/1000)+L242</f>
        <v>#DIV/0!</v>
      </c>
      <c r="U242" s="24" t="e">
        <f>'ModelParams Lw'!$B$3+'ModelParams Lw'!$B$4*LOG10($B242/3600/(PI()/4*($D242/1000)^2))+'ModelParams Lw'!$B$5*LOG10(2*$H242/(1.2*($B242/3600/(PI()/4*($D242/1000)^2))^2))+10*LOG10($D242/1000)+M242</f>
        <v>#DIV/0!</v>
      </c>
      <c r="V242" s="24" t="e">
        <f>'ModelParams Lw'!$B$3+'ModelParams Lw'!$B$4*LOG10($B242/3600/(PI()/4*($D242/1000)^2))+'ModelParams Lw'!$B$5*LOG10(2*$H242/(1.2*($B242/3600/(PI()/4*($D242/1000)^2))^2))+10*LOG10($D242/1000)+N242</f>
        <v>#DIV/0!</v>
      </c>
      <c r="W242" s="24" t="e">
        <f>'ModelParams Lw'!$B$3+'ModelParams Lw'!$B$4*LOG10($B242/3600/(PI()/4*($D242/1000)^2))+'ModelParams Lw'!$B$5*LOG10(2*$H242/(1.2*($B242/3600/(PI()/4*($D242/1000)^2))^2))+10*LOG10($D242/1000)+O242</f>
        <v>#DIV/0!</v>
      </c>
      <c r="X242" s="24" t="e">
        <f>'ModelParams Lw'!$B$3+'ModelParams Lw'!$B$4*LOG10($B242/3600/(PI()/4*($D242/1000)^2))+'ModelParams Lw'!$B$5*LOG10(2*$H242/(1.2*($B242/3600/(PI()/4*($D242/1000)^2))^2))+10*LOG10($D242/1000)+P242</f>
        <v>#DIV/0!</v>
      </c>
      <c r="Y242" s="24" t="e">
        <f>'ModelParams Lw'!$B$3+'ModelParams Lw'!$B$4*LOG10($B242/3600/(PI()/4*($D242/1000)^2))+'ModelParams Lw'!$B$5*LOG10(2*$H242/(1.2*($B242/3600/(PI()/4*($D242/1000)^2))^2))+10*LOG10($D242/1000)+Q242</f>
        <v>#DIV/0!</v>
      </c>
      <c r="Z242" s="24" t="e">
        <f>'ModelParams Lw'!$B$3+'ModelParams Lw'!$B$4*LOG10($B242/3600/(PI()/4*($D242/1000)^2))+'ModelParams Lw'!$B$5*LOG10(2*$H242/(1.2*($B242/3600/(PI()/4*($D242/1000)^2))^2))+10*LOG10($D242/1000)+R242</f>
        <v>#DIV/0!</v>
      </c>
      <c r="AA242" s="24" t="e">
        <f>'ModelParams Lw'!$B$3+'ModelParams Lw'!$B$4*LOG10($B242/3600/(PI()/4*($D242/1000)^2))+'ModelParams Lw'!$B$5*LOG10(2*$H242/(1.2*($B242/3600/(PI()/4*($D242/1000)^2))^2))+10*LOG10($D242/1000)+S242</f>
        <v>#DIV/0!</v>
      </c>
      <c r="AB242" s="24" t="e">
        <f>10*LOG10(IF(T242="",0,POWER(10,((T242+'ModelParams Lw'!$O$4)/10))) +IF(U242="",0,POWER(10,((U242+'ModelParams Lw'!$P$4)/10))) +IF(V242="",0,POWER(10,((V242+'ModelParams Lw'!$Q$4)/10))) +IF(W242="",0,POWER(10,((W242+'ModelParams Lw'!$R$4)/10))) +IF(X242="",0,POWER(10,((X242+'ModelParams Lw'!$S$4)/10))) +IF(Y242="",0,POWER(10,((Y242+'ModelParams Lw'!$T$4)/10))) +IF(Z242="",0,POWER(10,((Z242+'ModelParams Lw'!$U$4)/10)))+IF(AA242="",0,POWER(10,((AA242+'ModelParams Lw'!$V$4)/10))))</f>
        <v>#DIV/0!</v>
      </c>
      <c r="AC242" s="24" t="e">
        <f t="shared" si="99"/>
        <v>#DIV/0!</v>
      </c>
      <c r="AD242" s="24" t="e">
        <f>(T242-'ModelParams Lw'!O$10)/'ModelParams Lw'!O$11</f>
        <v>#DIV/0!</v>
      </c>
      <c r="AE242" s="24" t="e">
        <f>(U242-'ModelParams Lw'!P$10)/'ModelParams Lw'!P$11</f>
        <v>#DIV/0!</v>
      </c>
      <c r="AF242" s="24" t="e">
        <f>(V242-'ModelParams Lw'!Q$10)/'ModelParams Lw'!Q$11</f>
        <v>#DIV/0!</v>
      </c>
      <c r="AG242" s="24" t="e">
        <f>(W242-'ModelParams Lw'!R$10)/'ModelParams Lw'!R$11</f>
        <v>#DIV/0!</v>
      </c>
      <c r="AH242" s="24" t="e">
        <f>(X242-'ModelParams Lw'!S$10)/'ModelParams Lw'!S$11</f>
        <v>#DIV/0!</v>
      </c>
      <c r="AI242" s="24" t="e">
        <f>(Y242-'ModelParams Lw'!T$10)/'ModelParams Lw'!T$11</f>
        <v>#DIV/0!</v>
      </c>
      <c r="AJ242" s="24" t="e">
        <f>(Z242-'ModelParams Lw'!U$10)/'ModelParams Lw'!U$11</f>
        <v>#DIV/0!</v>
      </c>
      <c r="AK242" s="24" t="e">
        <f>(AA242-'ModelParams Lw'!V$10)/'ModelParams Lw'!V$11</f>
        <v>#DIV/0!</v>
      </c>
      <c r="AL242" s="24" t="e">
        <f t="shared" si="100"/>
        <v>#DIV/0!</v>
      </c>
      <c r="AM242" s="24" t="e">
        <f>LOOKUP($G242,SilencerParams!$E$3:$E$98,SilencerParams!K$3:K$98)</f>
        <v>#DIV/0!</v>
      </c>
      <c r="AN242" s="24" t="e">
        <f>LOOKUP($G242,SilencerParams!$E$3:$E$98,SilencerParams!L$3:L$98)</f>
        <v>#DIV/0!</v>
      </c>
      <c r="AO242" s="24" t="e">
        <f>LOOKUP($G242,SilencerParams!$E$3:$E$98,SilencerParams!M$3:M$98)</f>
        <v>#DIV/0!</v>
      </c>
      <c r="AP242" s="24" t="e">
        <f>LOOKUP($G242,SilencerParams!$E$3:$E$98,SilencerParams!N$3:N$98)</f>
        <v>#DIV/0!</v>
      </c>
      <c r="AQ242" s="24" t="e">
        <f>LOOKUP($G242,SilencerParams!$E$3:$E$98,SilencerParams!O$3:O$98)</f>
        <v>#DIV/0!</v>
      </c>
      <c r="AR242" s="24" t="e">
        <f>LOOKUP($G242,SilencerParams!$E$3:$E$98,SilencerParams!P$3:P$98)</f>
        <v>#DIV/0!</v>
      </c>
      <c r="AS242" s="24" t="e">
        <f>LOOKUP($G242,SilencerParams!$E$3:$E$98,SilencerParams!Q$3:Q$98)</f>
        <v>#DIV/0!</v>
      </c>
      <c r="AT242" s="24" t="e">
        <f>LOOKUP($G242,SilencerParams!$E$3:$E$98,SilencerParams!R$3:R$98)</f>
        <v>#DIV/0!</v>
      </c>
      <c r="AU242" s="151" t="e">
        <f>LOOKUP($G242,SilencerParams!$E$3:$E$98,SilencerParams!S$3:S$98)</f>
        <v>#DIV/0!</v>
      </c>
      <c r="AV242" s="151" t="e">
        <f>LOOKUP($G242,SilencerParams!$E$3:$E$98,SilencerParams!T$3:T$98)</f>
        <v>#DIV/0!</v>
      </c>
      <c r="AW242" s="151" t="e">
        <f>LOOKUP($G242,SilencerParams!$E$3:$E$98,SilencerParams!U$3:U$98)</f>
        <v>#DIV/0!</v>
      </c>
      <c r="AX242" s="151" t="e">
        <f>LOOKUP($G242,SilencerParams!$E$3:$E$98,SilencerParams!V$3:V$98)</f>
        <v>#DIV/0!</v>
      </c>
      <c r="AY242" s="151" t="e">
        <f>LOOKUP($G242,SilencerParams!$E$3:$E$98,SilencerParams!W$3:W$98)</f>
        <v>#DIV/0!</v>
      </c>
      <c r="AZ242" s="151" t="e">
        <f>LOOKUP($G242,SilencerParams!$E$3:$E$98,SilencerParams!X$3:X$98)</f>
        <v>#DIV/0!</v>
      </c>
      <c r="BA242" s="151" t="e">
        <f>LOOKUP($G242,SilencerParams!$E$3:$E$98,SilencerParams!Y$3:Y$98)</f>
        <v>#DIV/0!</v>
      </c>
      <c r="BB242" s="151" t="e">
        <f>LOOKUP($G242,SilencerParams!$E$3:$E$98,SilencerParams!Z$3:Z$98)</f>
        <v>#DIV/0!</v>
      </c>
      <c r="BC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S$3:S$98)</f>
        <v>#DIV/0!</v>
      </c>
      <c r="BD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T$3:T$98)</f>
        <v>#DIV/0!</v>
      </c>
      <c r="BE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U$3:U$98)</f>
        <v>#DIV/0!</v>
      </c>
      <c r="BF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V$3:V$98)</f>
        <v>#DIV/0!</v>
      </c>
      <c r="BG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W$3:W$98)</f>
        <v>#DIV/0!</v>
      </c>
      <c r="BH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X$3:X$98)</f>
        <v>#DIV/0!</v>
      </c>
      <c r="BI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Y$3:Y$98)</f>
        <v>#DIV/0!</v>
      </c>
      <c r="BJ242" s="151" t="e">
        <f>LOOKUP(IF(MROUND($AL242,2)&lt;=$AL242,CONCATENATE($D242,IF($F242&gt;=1000,$F242,CONCATENATE(0,$F242)),CONCATENATE(0,MROUND($AL242,2)+2)),CONCATENATE($D242,IF($F242&gt;=1000,$F242,CONCATENATE(0,$F242)),CONCATENATE(0,MROUND($AL242,2)-2))),SilencerParams!$E$3:$E$98,SilencerParams!Z$3:Z$98)</f>
        <v>#DIV/0!</v>
      </c>
      <c r="BK242" s="151" t="e">
        <f>IF($AL242&lt;2,LOOKUP(CONCATENATE($D242,IF($E242&gt;=1000,$E242,CONCATENATE(0,$E242)),"02"),SilencerParams!$E$3:$E$98,SilencerParams!S$3:S$98)/(LOG10(2)-LOG10(0.0001))*(LOG10($AL242)-LOG10(0.0001)),(BC242-AU242)/(LOG10(IF(MROUND($AL242,2)&lt;=$AL242,MROUND($AL242,2)+2,MROUND($AL242,2)-2))-LOG10(MROUND($AL242,2)))*(LOG10($AL242)-LOG10(MROUND($AL242,2)))+AU242)</f>
        <v>#DIV/0!</v>
      </c>
      <c r="BL242" s="151" t="e">
        <f>IF($AL242&lt;2,LOOKUP(CONCATENATE($D242,IF($E242&gt;=1000,$E242,CONCATENATE(0,$E242)),"02"),SilencerParams!$E$3:$E$98,SilencerParams!T$3:T$98)/(LOG10(2)-LOG10(0.0001))*(LOG10($AL242)-LOG10(0.0001)),(BD242-AV242)/(LOG10(IF(MROUND($AL242,2)&lt;=$AL242,MROUND($AL242,2)+2,MROUND($AL242,2)-2))-LOG10(MROUND($AL242,2)))*(LOG10($AL242)-LOG10(MROUND($AL242,2)))+AV242)</f>
        <v>#DIV/0!</v>
      </c>
      <c r="BM242" s="151" t="e">
        <f>IF($AL242&lt;2,LOOKUP(CONCATENATE($D242,IF($E242&gt;=1000,$E242,CONCATENATE(0,$E242)),"02"),SilencerParams!$E$3:$E$98,SilencerParams!U$3:U$98)/(LOG10(2)-LOG10(0.0001))*(LOG10($AL242)-LOG10(0.0001)),(BE242-AW242)/(LOG10(IF(MROUND($AL242,2)&lt;=$AL242,MROUND($AL242,2)+2,MROUND($AL242,2)-2))-LOG10(MROUND($AL242,2)))*(LOG10($AL242)-LOG10(MROUND($AL242,2)))+AW242)</f>
        <v>#DIV/0!</v>
      </c>
      <c r="BN242" s="151" t="e">
        <f>IF($AL242&lt;2,LOOKUP(CONCATENATE($D242,IF($E242&gt;=1000,$E242,CONCATENATE(0,$E242)),"02"),SilencerParams!$E$3:$E$98,SilencerParams!V$3:V$98)/(LOG10(2)-LOG10(0.0001))*(LOG10($AL242)-LOG10(0.0001)),(BF242-AX242)/(LOG10(IF(MROUND($AL242,2)&lt;=$AL242,MROUND($AL242,2)+2,MROUND($AL242,2)-2))-LOG10(MROUND($AL242,2)))*(LOG10($AL242)-LOG10(MROUND($AL242,2)))+AX242)</f>
        <v>#DIV/0!</v>
      </c>
      <c r="BO242" s="151" t="e">
        <f>IF($AL242&lt;2,LOOKUP(CONCATENATE($D242,IF($E242&gt;=1000,$E242,CONCATENATE(0,$E242)),"02"),SilencerParams!$E$3:$E$98,SilencerParams!W$3:W$98)/(LOG10(2)-LOG10(0.0001))*(LOG10($AL242)-LOG10(0.0001)),(BG242-AY242)/(LOG10(IF(MROUND($AL242,2)&lt;=$AL242,MROUND($AL242,2)+2,MROUND($AL242,2)-2))-LOG10(MROUND($AL242,2)))*(LOG10($AL242)-LOG10(MROUND($AL242,2)))+AY242)</f>
        <v>#DIV/0!</v>
      </c>
      <c r="BP242" s="151" t="e">
        <f>IF($AL242&lt;2,LOOKUP(CONCATENATE($D242,IF($E242&gt;=1000,$E242,CONCATENATE(0,$E242)),"02"),SilencerParams!$E$3:$E$98,SilencerParams!X$3:X$98)/(LOG10(2)-LOG10(0.0001))*(LOG10($AL242)-LOG10(0.0001)),(BH242-AZ242)/(LOG10(IF(MROUND($AL242,2)&lt;=$AL242,MROUND($AL242,2)+2,MROUND($AL242,2)-2))-LOG10(MROUND($AL242,2)))*(LOG10($AL242)-LOG10(MROUND($AL242,2)))+AZ242)</f>
        <v>#DIV/0!</v>
      </c>
      <c r="BQ242" s="151" t="e">
        <f>IF($AL242&lt;2,LOOKUP(CONCATENATE($D242,IF($E242&gt;=1000,$E242,CONCATENATE(0,$E242)),"02"),SilencerParams!$E$3:$E$98,SilencerParams!Y$3:Y$98)/(LOG10(2)-LOG10(0.0001))*(LOG10($AL242)-LOG10(0.0001)),(BI242-BA242)/(LOG10(IF(MROUND($AL242,2)&lt;=$AL242,MROUND($AL242,2)+2,MROUND($AL242,2)-2))-LOG10(MROUND($AL242,2)))*(LOG10($AL242)-LOG10(MROUND($AL242,2)))+BA242)</f>
        <v>#DIV/0!</v>
      </c>
      <c r="BR242" s="151" t="e">
        <f>IF($AL242&lt;2,LOOKUP(CONCATENATE($D242,IF($E242&gt;=1000,$E242,CONCATENATE(0,$E242)),"02"),SilencerParams!$E$3:$E$98,SilencerParams!Z$3:Z$98)/(LOG10(2)-LOG10(0.0001))*(LOG10($AL242)-LOG10(0.0001)),(BJ242-BB242)/(LOG10(IF(MROUND($AL242,2)&lt;=$AL242,MROUND($AL242,2)+2,MROUND($AL242,2)-2))-LOG10(MROUND($AL242,2)))*(LOG10($AL242)-LOG10(MROUND($AL242,2)))+BB242)</f>
        <v>#DIV/0!</v>
      </c>
      <c r="BS242" s="24" t="e">
        <f t="shared" si="101"/>
        <v>#DIV/0!</v>
      </c>
      <c r="BT242" s="24" t="e">
        <f t="shared" si="102"/>
        <v>#DIV/0!</v>
      </c>
      <c r="BU242" s="24" t="e">
        <f t="shared" si="103"/>
        <v>#DIV/0!</v>
      </c>
      <c r="BV242" s="24" t="e">
        <f t="shared" si="104"/>
        <v>#DIV/0!</v>
      </c>
      <c r="BW242" s="24" t="e">
        <f t="shared" si="105"/>
        <v>#DIV/0!</v>
      </c>
      <c r="BX242" s="24" t="e">
        <f t="shared" si="106"/>
        <v>#DIV/0!</v>
      </c>
      <c r="BY242" s="24" t="e">
        <f t="shared" si="107"/>
        <v>#DIV/0!</v>
      </c>
      <c r="BZ242" s="24" t="e">
        <f t="shared" si="108"/>
        <v>#DIV/0!</v>
      </c>
      <c r="CA242" s="24" t="e">
        <f>10*LOG10(IF(BS242="",0,POWER(10,((BS242+'ModelParams Lw'!$O$4)/10))) +IF(BT242="",0,POWER(10,((BT242+'ModelParams Lw'!$P$4)/10))) +IF(BU242="",0,POWER(10,((BU242+'ModelParams Lw'!$Q$4)/10))) +IF(BV242="",0,POWER(10,((BV242+'ModelParams Lw'!$R$4)/10))) +IF(BW242="",0,POWER(10,((BW242+'ModelParams Lw'!$S$4)/10))) +IF(BX242="",0,POWER(10,((BX242+'ModelParams Lw'!$T$4)/10))) +IF(BY242="",0,POWER(10,((BY242+'ModelParams Lw'!$U$4)/10)))+IF(BZ242="",0,POWER(10,((BZ242+'ModelParams Lw'!$V$4)/10))))</f>
        <v>#DIV/0!</v>
      </c>
      <c r="CB242" s="24" t="e">
        <f t="shared" si="109"/>
        <v>#DIV/0!</v>
      </c>
      <c r="CC242" s="24" t="e">
        <f>(BS242-'ModelParams Lw'!O$10)/'ModelParams Lw'!O$11</f>
        <v>#DIV/0!</v>
      </c>
      <c r="CD242" s="24" t="e">
        <f>(BT242-'ModelParams Lw'!P$10)/'ModelParams Lw'!P$11</f>
        <v>#DIV/0!</v>
      </c>
      <c r="CE242" s="24" t="e">
        <f>(BU242-'ModelParams Lw'!Q$10)/'ModelParams Lw'!Q$11</f>
        <v>#DIV/0!</v>
      </c>
      <c r="CF242" s="24" t="e">
        <f>(BV242-'ModelParams Lw'!R$10)/'ModelParams Lw'!R$11</f>
        <v>#DIV/0!</v>
      </c>
      <c r="CG242" s="24" t="e">
        <f>(BW242-'ModelParams Lw'!S$10)/'ModelParams Lw'!S$11</f>
        <v>#DIV/0!</v>
      </c>
      <c r="CH242" s="24" t="e">
        <f>(BX242-'ModelParams Lw'!T$10)/'ModelParams Lw'!T$11</f>
        <v>#DIV/0!</v>
      </c>
      <c r="CI242" s="24" t="e">
        <f>(BY242-'ModelParams Lw'!U$10)/'ModelParams Lw'!U$11</f>
        <v>#DIV/0!</v>
      </c>
      <c r="CJ242" s="24" t="e">
        <f>(BZ242-'ModelParams Lw'!V$10)/'ModelParams Lw'!V$11</f>
        <v>#DIV/0!</v>
      </c>
      <c r="CK242" s="24">
        <f>IF(Calcul!$E247="SW",'ModelParams Lw'!C$18+'ModelParams Lw'!C$19*LOG(CK$3)+'ModelParams Lw'!C$20*(PI()/4*($D242/1000)^2),IF('ModelParams Lw'!C$21+'ModelParams Lw'!C$22*LOG(CK$3)+'ModelParams Lw'!C$23*(PI()/4*($D242/1000)^2)&lt;'ModelParams Lw'!C$18+'ModelParams Lw'!C$19*LOG(CK$3)+'ModelParams Lw'!C$20*(PI()/4*($D242/1000)^2),'ModelParams Lw'!C$18+'ModelParams Lw'!C$19*LOG(CK$3)+'ModelParams Lw'!C$20*(PI()/4*($D242/1000)^2),'ModelParams Lw'!C$21+'ModelParams Lw'!C$22*LOG(CK$3)+'ModelParams Lw'!C$23*(PI()/4*($D242/1000)^2)))</f>
        <v>31.246735224896717</v>
      </c>
      <c r="CL242" s="24">
        <f>IF(Calcul!$E247="SW",'ModelParams Lw'!D$18+'ModelParams Lw'!D$19*LOG(CL$3)+'ModelParams Lw'!D$20*(PI()/4*($D242/1000)^2),IF('ModelParams Lw'!D$21+'ModelParams Lw'!D$22*LOG(CL$3)+'ModelParams Lw'!D$23*(PI()/4*($D242/1000)^2)&lt;'ModelParams Lw'!D$18+'ModelParams Lw'!D$19*LOG(CL$3)+'ModelParams Lw'!D$20*(PI()/4*($D242/1000)^2),'ModelParams Lw'!D$18+'ModelParams Lw'!D$19*LOG(CL$3)+'ModelParams Lw'!D$20*(PI()/4*($D242/1000)^2),'ModelParams Lw'!D$21+'ModelParams Lw'!D$22*LOG(CL$3)+'ModelParams Lw'!D$23*(PI()/4*($D242/1000)^2)))</f>
        <v>39.203910379364636</v>
      </c>
      <c r="CM242" s="24">
        <f>IF(Calcul!$E247="SW",'ModelParams Lw'!E$18+'ModelParams Lw'!E$19*LOG(CM$3)+'ModelParams Lw'!E$20*(PI()/4*($D242/1000)^2),IF('ModelParams Lw'!E$21+'ModelParams Lw'!E$22*LOG(CM$3)+'ModelParams Lw'!E$23*(PI()/4*($D242/1000)^2)&lt;'ModelParams Lw'!E$18+'ModelParams Lw'!E$19*LOG(CM$3)+'ModelParams Lw'!E$20*(PI()/4*($D242/1000)^2),'ModelParams Lw'!E$18+'ModelParams Lw'!E$19*LOG(CM$3)+'ModelParams Lw'!E$20*(PI()/4*($D242/1000)^2),'ModelParams Lw'!E$21+'ModelParams Lw'!E$22*LOG(CM$3)+'ModelParams Lw'!E$23*(PI()/4*($D242/1000)^2)))</f>
        <v>38.761096154158118</v>
      </c>
      <c r="CN242" s="24">
        <f>IF(Calcul!$E247="SW",'ModelParams Lw'!F$18+'ModelParams Lw'!F$19*LOG(CN$3)+'ModelParams Lw'!F$20*(PI()/4*($D242/1000)^2),IF('ModelParams Lw'!F$21+'ModelParams Lw'!F$22*LOG(CN$3)+'ModelParams Lw'!F$23*(PI()/4*($D242/1000)^2)&lt;'ModelParams Lw'!F$18+'ModelParams Lw'!F$19*LOG(CN$3)+'ModelParams Lw'!F$20*(PI()/4*($D242/1000)^2),'ModelParams Lw'!F$18+'ModelParams Lw'!F$19*LOG(CN$3)+'ModelParams Lw'!F$20*(PI()/4*($D242/1000)^2),'ModelParams Lw'!F$21+'ModelParams Lw'!F$22*LOG(CN$3)+'ModelParams Lw'!F$23*(PI()/4*($D242/1000)^2)))</f>
        <v>42.457901012674256</v>
      </c>
      <c r="CO242" s="24">
        <f>IF(Calcul!$E247="SW",'ModelParams Lw'!G$18+'ModelParams Lw'!G$19*LOG(CO$3)+'ModelParams Lw'!G$20*(PI()/4*($D242/1000)^2),IF('ModelParams Lw'!G$21+'ModelParams Lw'!G$22*LOG(CO$3)+'ModelParams Lw'!G$23*(PI()/4*($D242/1000)^2)&lt;'ModelParams Lw'!G$18+'ModelParams Lw'!G$19*LOG(CO$3)+'ModelParams Lw'!G$20*(PI()/4*($D242/1000)^2),'ModelParams Lw'!G$18+'ModelParams Lw'!G$19*LOG(CO$3)+'ModelParams Lw'!G$20*(PI()/4*($D242/1000)^2),'ModelParams Lw'!G$21+'ModelParams Lw'!G$22*LOG(CO$3)+'ModelParams Lw'!G$23*(PI()/4*($D242/1000)^2)))</f>
        <v>39.983812335865188</v>
      </c>
      <c r="CP242" s="24">
        <f>IF(Calcul!$E247="SW",'ModelParams Lw'!H$18+'ModelParams Lw'!H$19*LOG(CP$3)+'ModelParams Lw'!H$20*(PI()/4*($D242/1000)^2),IF('ModelParams Lw'!H$21+'ModelParams Lw'!H$22*LOG(CP$3)+'ModelParams Lw'!H$23*(PI()/4*($D242/1000)^2)&lt;'ModelParams Lw'!H$18+'ModelParams Lw'!H$19*LOG(CP$3)+'ModelParams Lw'!H$20*(PI()/4*($D242/1000)^2),'ModelParams Lw'!H$18+'ModelParams Lw'!H$19*LOG(CP$3)+'ModelParams Lw'!H$20*(PI()/4*($D242/1000)^2),'ModelParams Lw'!H$21+'ModelParams Lw'!H$22*LOG(CP$3)+'ModelParams Lw'!H$23*(PI()/4*($D242/1000)^2)))</f>
        <v>40.306137042572608</v>
      </c>
      <c r="CQ242" s="24">
        <f>IF(Calcul!$E247="SW",'ModelParams Lw'!I$18+'ModelParams Lw'!I$19*LOG(CQ$3)+'ModelParams Lw'!I$20*(PI()/4*($D242/1000)^2),IF('ModelParams Lw'!I$21+'ModelParams Lw'!I$22*LOG(CQ$3)+'ModelParams Lw'!I$23*(PI()/4*($D242/1000)^2)&lt;'ModelParams Lw'!I$18+'ModelParams Lw'!I$19*LOG(CQ$3)+'ModelParams Lw'!I$20*(PI()/4*($D242/1000)^2),'ModelParams Lw'!I$18+'ModelParams Lw'!I$19*LOG(CQ$3)+'ModelParams Lw'!I$20*(PI()/4*($D242/1000)^2),'ModelParams Lw'!I$21+'ModelParams Lw'!I$22*LOG(CQ$3)+'ModelParams Lw'!I$23*(PI()/4*($D242/1000)^2)))</f>
        <v>35.604370798776131</v>
      </c>
      <c r="CR242" s="24">
        <f>IF(Calcul!$E247="SW",'ModelParams Lw'!J$18+'ModelParams Lw'!J$19*LOG(CR$3)+'ModelParams Lw'!J$20*(PI()/4*($D242/1000)^2),IF('ModelParams Lw'!J$21+'ModelParams Lw'!J$22*LOG(CR$3)+'ModelParams Lw'!J$23*(PI()/4*($D242/1000)^2)&lt;'ModelParams Lw'!J$18+'ModelParams Lw'!J$19*LOG(CR$3)+'ModelParams Lw'!J$20*(PI()/4*($D242/1000)^2),'ModelParams Lw'!J$18+'ModelParams Lw'!J$19*LOG(CR$3)+'ModelParams Lw'!J$20*(PI()/4*($D242/1000)^2),'ModelParams Lw'!J$21+'ModelParams Lw'!J$22*LOG(CR$3)+'ModelParams Lw'!J$23*(PI()/4*($D242/1000)^2)))</f>
        <v>26.405199060578074</v>
      </c>
      <c r="CS242" s="24" t="e">
        <f t="shared" si="86"/>
        <v>#DIV/0!</v>
      </c>
      <c r="CT242" s="24" t="e">
        <f t="shared" si="87"/>
        <v>#DIV/0!</v>
      </c>
      <c r="CU242" s="24" t="e">
        <f t="shared" si="88"/>
        <v>#DIV/0!</v>
      </c>
      <c r="CV242" s="24" t="e">
        <f t="shared" si="89"/>
        <v>#DIV/0!</v>
      </c>
      <c r="CW242" s="24" t="e">
        <f t="shared" si="90"/>
        <v>#DIV/0!</v>
      </c>
      <c r="CX242" s="24" t="e">
        <f t="shared" si="91"/>
        <v>#DIV/0!</v>
      </c>
      <c r="CY242" s="24" t="e">
        <f t="shared" si="92"/>
        <v>#DIV/0!</v>
      </c>
      <c r="CZ242" s="24" t="e">
        <f t="shared" si="93"/>
        <v>#DIV/0!</v>
      </c>
      <c r="DA242" s="24" t="e">
        <f>10*LOG10(IF(CS242="",0,POWER(10,((CS242+'ModelParams Lw'!$O$4)/10))) +IF(CT242="",0,POWER(10,((CT242+'ModelParams Lw'!$P$4)/10))) +IF(CU242="",0,POWER(10,((CU242+'ModelParams Lw'!$Q$4)/10))) +IF(CV242="",0,POWER(10,((CV242+'ModelParams Lw'!$R$4)/10))) +IF(CW242="",0,POWER(10,((CW242+'ModelParams Lw'!$S$4)/10))) +IF(CX242="",0,POWER(10,((CX242+'ModelParams Lw'!$T$4)/10))) +IF(CY242="",0,POWER(10,((CY242+'ModelParams Lw'!$U$4)/10)))+IF(CZ242="",0,POWER(10,((CZ242+'ModelParams Lw'!$V$4)/10))))</f>
        <v>#DIV/0!</v>
      </c>
      <c r="DB242" s="24" t="e">
        <f t="shared" si="110"/>
        <v>#DIV/0!</v>
      </c>
      <c r="DC242" s="24" t="e">
        <f>(CS242-'ModelParams Lw'!$O$10)/'ModelParams Lw'!$O$11</f>
        <v>#DIV/0!</v>
      </c>
      <c r="DD242" s="24" t="e">
        <f>(CT242-'ModelParams Lw'!$P$10)/'ModelParams Lw'!$P$11</f>
        <v>#DIV/0!</v>
      </c>
      <c r="DE242" s="24" t="e">
        <f>(CU242-'ModelParams Lw'!$Q$10)/'ModelParams Lw'!$Q$11</f>
        <v>#DIV/0!</v>
      </c>
      <c r="DF242" s="24" t="e">
        <f>(CV242-'ModelParams Lw'!$R$10)/'ModelParams Lw'!$R$11</f>
        <v>#DIV/0!</v>
      </c>
      <c r="DG242" s="24" t="e">
        <f>(CW242-'ModelParams Lw'!$S$10)/'ModelParams Lw'!$S$11</f>
        <v>#DIV/0!</v>
      </c>
      <c r="DH242" s="24" t="e">
        <f>(CX242-'ModelParams Lw'!$T$10)/'ModelParams Lw'!$T$11</f>
        <v>#DIV/0!</v>
      </c>
      <c r="DI242" s="24" t="e">
        <f>(CY242-'ModelParams Lw'!$U$10)/'ModelParams Lw'!$U$11</f>
        <v>#DIV/0!</v>
      </c>
      <c r="DJ242" s="24" t="e">
        <f>(CZ242-'ModelParams Lw'!$V$10)/'ModelParams Lw'!$V$11</f>
        <v>#DIV/0!</v>
      </c>
    </row>
    <row r="243" spans="1:114">
      <c r="A243" s="12">
        <f>Calcul!B245</f>
        <v>0</v>
      </c>
      <c r="B243" s="12">
        <f t="shared" si="94"/>
        <v>0</v>
      </c>
      <c r="C243" s="12">
        <f>Calcul!C245</f>
        <v>0</v>
      </c>
      <c r="D243" s="12">
        <f>Calcul!D248</f>
        <v>0</v>
      </c>
      <c r="E243" s="12">
        <f t="shared" si="95"/>
        <v>400</v>
      </c>
      <c r="F243" s="12">
        <f t="shared" si="96"/>
        <v>900</v>
      </c>
      <c r="G243" s="12" t="e">
        <f t="shared" si="97"/>
        <v>#DIV/0!</v>
      </c>
      <c r="H243" s="24" t="e">
        <f t="shared" si="98"/>
        <v>#DIV/0!</v>
      </c>
      <c r="I243" s="24">
        <f>'ModelParams Lw'!$B$6*EXP('ModelParams Lw'!$C$6*D243)</f>
        <v>-0.98585217513044054</v>
      </c>
      <c r="J243" s="24">
        <f>'ModelParams Lw'!$B$7*D243^2+'ModelParams Lw'!$C$7*D243+'ModelParams Lw'!$D$7</f>
        <v>-7.1</v>
      </c>
      <c r="K243" s="24">
        <f>'ModelParams Lw'!$B$8*D243^2+'ModelParams Lw'!$C$8*D243+'ModelParams Lw'!$D$8</f>
        <v>46.485999999999997</v>
      </c>
      <c r="L243" s="21" t="e">
        <f t="shared" si="111"/>
        <v>#DIV/0!</v>
      </c>
      <c r="M243" s="21" t="e">
        <f t="shared" si="112"/>
        <v>#DIV/0!</v>
      </c>
      <c r="N243" s="21" t="e">
        <f t="shared" si="112"/>
        <v>#DIV/0!</v>
      </c>
      <c r="O243" s="21" t="e">
        <f t="shared" si="112"/>
        <v>#DIV/0!</v>
      </c>
      <c r="P243" s="21" t="e">
        <f t="shared" si="112"/>
        <v>#DIV/0!</v>
      </c>
      <c r="Q243" s="21" t="e">
        <f t="shared" si="112"/>
        <v>#DIV/0!</v>
      </c>
      <c r="R243" s="21" t="e">
        <f t="shared" si="112"/>
        <v>#DIV/0!</v>
      </c>
      <c r="S243" s="21" t="e">
        <f t="shared" si="112"/>
        <v>#DIV/0!</v>
      </c>
      <c r="T243" s="24" t="e">
        <f>'ModelParams Lw'!$B$3+'ModelParams Lw'!$B$4*LOG10($B243/3600/(PI()/4*($D243/1000)^2))+'ModelParams Lw'!$B$5*LOG10(2*$H243/(1.2*($B243/3600/(PI()/4*($D243/1000)^2))^2))+10*LOG10($D243/1000)+L243</f>
        <v>#DIV/0!</v>
      </c>
      <c r="U243" s="24" t="e">
        <f>'ModelParams Lw'!$B$3+'ModelParams Lw'!$B$4*LOG10($B243/3600/(PI()/4*($D243/1000)^2))+'ModelParams Lw'!$B$5*LOG10(2*$H243/(1.2*($B243/3600/(PI()/4*($D243/1000)^2))^2))+10*LOG10($D243/1000)+M243</f>
        <v>#DIV/0!</v>
      </c>
      <c r="V243" s="24" t="e">
        <f>'ModelParams Lw'!$B$3+'ModelParams Lw'!$B$4*LOG10($B243/3600/(PI()/4*($D243/1000)^2))+'ModelParams Lw'!$B$5*LOG10(2*$H243/(1.2*($B243/3600/(PI()/4*($D243/1000)^2))^2))+10*LOG10($D243/1000)+N243</f>
        <v>#DIV/0!</v>
      </c>
      <c r="W243" s="24" t="e">
        <f>'ModelParams Lw'!$B$3+'ModelParams Lw'!$B$4*LOG10($B243/3600/(PI()/4*($D243/1000)^2))+'ModelParams Lw'!$B$5*LOG10(2*$H243/(1.2*($B243/3600/(PI()/4*($D243/1000)^2))^2))+10*LOG10($D243/1000)+O243</f>
        <v>#DIV/0!</v>
      </c>
      <c r="X243" s="24" t="e">
        <f>'ModelParams Lw'!$B$3+'ModelParams Lw'!$B$4*LOG10($B243/3600/(PI()/4*($D243/1000)^2))+'ModelParams Lw'!$B$5*LOG10(2*$H243/(1.2*($B243/3600/(PI()/4*($D243/1000)^2))^2))+10*LOG10($D243/1000)+P243</f>
        <v>#DIV/0!</v>
      </c>
      <c r="Y243" s="24" t="e">
        <f>'ModelParams Lw'!$B$3+'ModelParams Lw'!$B$4*LOG10($B243/3600/(PI()/4*($D243/1000)^2))+'ModelParams Lw'!$B$5*LOG10(2*$H243/(1.2*($B243/3600/(PI()/4*($D243/1000)^2))^2))+10*LOG10($D243/1000)+Q243</f>
        <v>#DIV/0!</v>
      </c>
      <c r="Z243" s="24" t="e">
        <f>'ModelParams Lw'!$B$3+'ModelParams Lw'!$B$4*LOG10($B243/3600/(PI()/4*($D243/1000)^2))+'ModelParams Lw'!$B$5*LOG10(2*$H243/(1.2*($B243/3600/(PI()/4*($D243/1000)^2))^2))+10*LOG10($D243/1000)+R243</f>
        <v>#DIV/0!</v>
      </c>
      <c r="AA243" s="24" t="e">
        <f>'ModelParams Lw'!$B$3+'ModelParams Lw'!$B$4*LOG10($B243/3600/(PI()/4*($D243/1000)^2))+'ModelParams Lw'!$B$5*LOG10(2*$H243/(1.2*($B243/3600/(PI()/4*($D243/1000)^2))^2))+10*LOG10($D243/1000)+S243</f>
        <v>#DIV/0!</v>
      </c>
      <c r="AB243" s="24" t="e">
        <f>10*LOG10(IF(T243="",0,POWER(10,((T243+'ModelParams Lw'!$O$4)/10))) +IF(U243="",0,POWER(10,((U243+'ModelParams Lw'!$P$4)/10))) +IF(V243="",0,POWER(10,((V243+'ModelParams Lw'!$Q$4)/10))) +IF(W243="",0,POWER(10,((W243+'ModelParams Lw'!$R$4)/10))) +IF(X243="",0,POWER(10,((X243+'ModelParams Lw'!$S$4)/10))) +IF(Y243="",0,POWER(10,((Y243+'ModelParams Lw'!$T$4)/10))) +IF(Z243="",0,POWER(10,((Z243+'ModelParams Lw'!$U$4)/10)))+IF(AA243="",0,POWER(10,((AA243+'ModelParams Lw'!$V$4)/10))))</f>
        <v>#DIV/0!</v>
      </c>
      <c r="AC243" s="24" t="e">
        <f t="shared" si="99"/>
        <v>#DIV/0!</v>
      </c>
      <c r="AD243" s="24" t="e">
        <f>(T243-'ModelParams Lw'!O$10)/'ModelParams Lw'!O$11</f>
        <v>#DIV/0!</v>
      </c>
      <c r="AE243" s="24" t="e">
        <f>(U243-'ModelParams Lw'!P$10)/'ModelParams Lw'!P$11</f>
        <v>#DIV/0!</v>
      </c>
      <c r="AF243" s="24" t="e">
        <f>(V243-'ModelParams Lw'!Q$10)/'ModelParams Lw'!Q$11</f>
        <v>#DIV/0!</v>
      </c>
      <c r="AG243" s="24" t="e">
        <f>(W243-'ModelParams Lw'!R$10)/'ModelParams Lw'!R$11</f>
        <v>#DIV/0!</v>
      </c>
      <c r="AH243" s="24" t="e">
        <f>(X243-'ModelParams Lw'!S$10)/'ModelParams Lw'!S$11</f>
        <v>#DIV/0!</v>
      </c>
      <c r="AI243" s="24" t="e">
        <f>(Y243-'ModelParams Lw'!T$10)/'ModelParams Lw'!T$11</f>
        <v>#DIV/0!</v>
      </c>
      <c r="AJ243" s="24" t="e">
        <f>(Z243-'ModelParams Lw'!U$10)/'ModelParams Lw'!U$11</f>
        <v>#DIV/0!</v>
      </c>
      <c r="AK243" s="24" t="e">
        <f>(AA243-'ModelParams Lw'!V$10)/'ModelParams Lw'!V$11</f>
        <v>#DIV/0!</v>
      </c>
      <c r="AL243" s="24" t="e">
        <f t="shared" si="100"/>
        <v>#DIV/0!</v>
      </c>
      <c r="AM243" s="24" t="e">
        <f>LOOKUP($G243,SilencerParams!$E$3:$E$98,SilencerParams!K$3:K$98)</f>
        <v>#DIV/0!</v>
      </c>
      <c r="AN243" s="24" t="e">
        <f>LOOKUP($G243,SilencerParams!$E$3:$E$98,SilencerParams!L$3:L$98)</f>
        <v>#DIV/0!</v>
      </c>
      <c r="AO243" s="24" t="e">
        <f>LOOKUP($G243,SilencerParams!$E$3:$E$98,SilencerParams!M$3:M$98)</f>
        <v>#DIV/0!</v>
      </c>
      <c r="AP243" s="24" t="e">
        <f>LOOKUP($G243,SilencerParams!$E$3:$E$98,SilencerParams!N$3:N$98)</f>
        <v>#DIV/0!</v>
      </c>
      <c r="AQ243" s="24" t="e">
        <f>LOOKUP($G243,SilencerParams!$E$3:$E$98,SilencerParams!O$3:O$98)</f>
        <v>#DIV/0!</v>
      </c>
      <c r="AR243" s="24" t="e">
        <f>LOOKUP($G243,SilencerParams!$E$3:$E$98,SilencerParams!P$3:P$98)</f>
        <v>#DIV/0!</v>
      </c>
      <c r="AS243" s="24" t="e">
        <f>LOOKUP($G243,SilencerParams!$E$3:$E$98,SilencerParams!Q$3:Q$98)</f>
        <v>#DIV/0!</v>
      </c>
      <c r="AT243" s="24" t="e">
        <f>LOOKUP($G243,SilencerParams!$E$3:$E$98,SilencerParams!R$3:R$98)</f>
        <v>#DIV/0!</v>
      </c>
      <c r="AU243" s="151" t="e">
        <f>LOOKUP($G243,SilencerParams!$E$3:$E$98,SilencerParams!S$3:S$98)</f>
        <v>#DIV/0!</v>
      </c>
      <c r="AV243" s="151" t="e">
        <f>LOOKUP($G243,SilencerParams!$E$3:$E$98,SilencerParams!T$3:T$98)</f>
        <v>#DIV/0!</v>
      </c>
      <c r="AW243" s="151" t="e">
        <f>LOOKUP($G243,SilencerParams!$E$3:$E$98,SilencerParams!U$3:U$98)</f>
        <v>#DIV/0!</v>
      </c>
      <c r="AX243" s="151" t="e">
        <f>LOOKUP($G243,SilencerParams!$E$3:$E$98,SilencerParams!V$3:V$98)</f>
        <v>#DIV/0!</v>
      </c>
      <c r="AY243" s="151" t="e">
        <f>LOOKUP($G243,SilencerParams!$E$3:$E$98,SilencerParams!W$3:W$98)</f>
        <v>#DIV/0!</v>
      </c>
      <c r="AZ243" s="151" t="e">
        <f>LOOKUP($G243,SilencerParams!$E$3:$E$98,SilencerParams!X$3:X$98)</f>
        <v>#DIV/0!</v>
      </c>
      <c r="BA243" s="151" t="e">
        <f>LOOKUP($G243,SilencerParams!$E$3:$E$98,SilencerParams!Y$3:Y$98)</f>
        <v>#DIV/0!</v>
      </c>
      <c r="BB243" s="151" t="e">
        <f>LOOKUP($G243,SilencerParams!$E$3:$E$98,SilencerParams!Z$3:Z$98)</f>
        <v>#DIV/0!</v>
      </c>
      <c r="BC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S$3:S$98)</f>
        <v>#DIV/0!</v>
      </c>
      <c r="BD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T$3:T$98)</f>
        <v>#DIV/0!</v>
      </c>
      <c r="BE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U$3:U$98)</f>
        <v>#DIV/0!</v>
      </c>
      <c r="BF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V$3:V$98)</f>
        <v>#DIV/0!</v>
      </c>
      <c r="BG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W$3:W$98)</f>
        <v>#DIV/0!</v>
      </c>
      <c r="BH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X$3:X$98)</f>
        <v>#DIV/0!</v>
      </c>
      <c r="BI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Y$3:Y$98)</f>
        <v>#DIV/0!</v>
      </c>
      <c r="BJ243" s="151" t="e">
        <f>LOOKUP(IF(MROUND($AL243,2)&lt;=$AL243,CONCATENATE($D243,IF($F243&gt;=1000,$F243,CONCATENATE(0,$F243)),CONCATENATE(0,MROUND($AL243,2)+2)),CONCATENATE($D243,IF($F243&gt;=1000,$F243,CONCATENATE(0,$F243)),CONCATENATE(0,MROUND($AL243,2)-2))),SilencerParams!$E$3:$E$98,SilencerParams!Z$3:Z$98)</f>
        <v>#DIV/0!</v>
      </c>
      <c r="BK243" s="151" t="e">
        <f>IF($AL243&lt;2,LOOKUP(CONCATENATE($D243,IF($E243&gt;=1000,$E243,CONCATENATE(0,$E243)),"02"),SilencerParams!$E$3:$E$98,SilencerParams!S$3:S$98)/(LOG10(2)-LOG10(0.0001))*(LOG10($AL243)-LOG10(0.0001)),(BC243-AU243)/(LOG10(IF(MROUND($AL243,2)&lt;=$AL243,MROUND($AL243,2)+2,MROUND($AL243,2)-2))-LOG10(MROUND($AL243,2)))*(LOG10($AL243)-LOG10(MROUND($AL243,2)))+AU243)</f>
        <v>#DIV/0!</v>
      </c>
      <c r="BL243" s="151" t="e">
        <f>IF($AL243&lt;2,LOOKUP(CONCATENATE($D243,IF($E243&gt;=1000,$E243,CONCATENATE(0,$E243)),"02"),SilencerParams!$E$3:$E$98,SilencerParams!T$3:T$98)/(LOG10(2)-LOG10(0.0001))*(LOG10($AL243)-LOG10(0.0001)),(BD243-AV243)/(LOG10(IF(MROUND($AL243,2)&lt;=$AL243,MROUND($AL243,2)+2,MROUND($AL243,2)-2))-LOG10(MROUND($AL243,2)))*(LOG10($AL243)-LOG10(MROUND($AL243,2)))+AV243)</f>
        <v>#DIV/0!</v>
      </c>
      <c r="BM243" s="151" t="e">
        <f>IF($AL243&lt;2,LOOKUP(CONCATENATE($D243,IF($E243&gt;=1000,$E243,CONCATENATE(0,$E243)),"02"),SilencerParams!$E$3:$E$98,SilencerParams!U$3:U$98)/(LOG10(2)-LOG10(0.0001))*(LOG10($AL243)-LOG10(0.0001)),(BE243-AW243)/(LOG10(IF(MROUND($AL243,2)&lt;=$AL243,MROUND($AL243,2)+2,MROUND($AL243,2)-2))-LOG10(MROUND($AL243,2)))*(LOG10($AL243)-LOG10(MROUND($AL243,2)))+AW243)</f>
        <v>#DIV/0!</v>
      </c>
      <c r="BN243" s="151" t="e">
        <f>IF($AL243&lt;2,LOOKUP(CONCATENATE($D243,IF($E243&gt;=1000,$E243,CONCATENATE(0,$E243)),"02"),SilencerParams!$E$3:$E$98,SilencerParams!V$3:V$98)/(LOG10(2)-LOG10(0.0001))*(LOG10($AL243)-LOG10(0.0001)),(BF243-AX243)/(LOG10(IF(MROUND($AL243,2)&lt;=$AL243,MROUND($AL243,2)+2,MROUND($AL243,2)-2))-LOG10(MROUND($AL243,2)))*(LOG10($AL243)-LOG10(MROUND($AL243,2)))+AX243)</f>
        <v>#DIV/0!</v>
      </c>
      <c r="BO243" s="151" t="e">
        <f>IF($AL243&lt;2,LOOKUP(CONCATENATE($D243,IF($E243&gt;=1000,$E243,CONCATENATE(0,$E243)),"02"),SilencerParams!$E$3:$E$98,SilencerParams!W$3:W$98)/(LOG10(2)-LOG10(0.0001))*(LOG10($AL243)-LOG10(0.0001)),(BG243-AY243)/(LOG10(IF(MROUND($AL243,2)&lt;=$AL243,MROUND($AL243,2)+2,MROUND($AL243,2)-2))-LOG10(MROUND($AL243,2)))*(LOG10($AL243)-LOG10(MROUND($AL243,2)))+AY243)</f>
        <v>#DIV/0!</v>
      </c>
      <c r="BP243" s="151" t="e">
        <f>IF($AL243&lt;2,LOOKUP(CONCATENATE($D243,IF($E243&gt;=1000,$E243,CONCATENATE(0,$E243)),"02"),SilencerParams!$E$3:$E$98,SilencerParams!X$3:X$98)/(LOG10(2)-LOG10(0.0001))*(LOG10($AL243)-LOG10(0.0001)),(BH243-AZ243)/(LOG10(IF(MROUND($AL243,2)&lt;=$AL243,MROUND($AL243,2)+2,MROUND($AL243,2)-2))-LOG10(MROUND($AL243,2)))*(LOG10($AL243)-LOG10(MROUND($AL243,2)))+AZ243)</f>
        <v>#DIV/0!</v>
      </c>
      <c r="BQ243" s="151" t="e">
        <f>IF($AL243&lt;2,LOOKUP(CONCATENATE($D243,IF($E243&gt;=1000,$E243,CONCATENATE(0,$E243)),"02"),SilencerParams!$E$3:$E$98,SilencerParams!Y$3:Y$98)/(LOG10(2)-LOG10(0.0001))*(LOG10($AL243)-LOG10(0.0001)),(BI243-BA243)/(LOG10(IF(MROUND($AL243,2)&lt;=$AL243,MROUND($AL243,2)+2,MROUND($AL243,2)-2))-LOG10(MROUND($AL243,2)))*(LOG10($AL243)-LOG10(MROUND($AL243,2)))+BA243)</f>
        <v>#DIV/0!</v>
      </c>
      <c r="BR243" s="151" t="e">
        <f>IF($AL243&lt;2,LOOKUP(CONCATENATE($D243,IF($E243&gt;=1000,$E243,CONCATENATE(0,$E243)),"02"),SilencerParams!$E$3:$E$98,SilencerParams!Z$3:Z$98)/(LOG10(2)-LOG10(0.0001))*(LOG10($AL243)-LOG10(0.0001)),(BJ243-BB243)/(LOG10(IF(MROUND($AL243,2)&lt;=$AL243,MROUND($AL243,2)+2,MROUND($AL243,2)-2))-LOG10(MROUND($AL243,2)))*(LOG10($AL243)-LOG10(MROUND($AL243,2)))+BB243)</f>
        <v>#DIV/0!</v>
      </c>
      <c r="BS243" s="24" t="e">
        <f t="shared" si="101"/>
        <v>#DIV/0!</v>
      </c>
      <c r="BT243" s="24" t="e">
        <f t="shared" si="102"/>
        <v>#DIV/0!</v>
      </c>
      <c r="BU243" s="24" t="e">
        <f t="shared" si="103"/>
        <v>#DIV/0!</v>
      </c>
      <c r="BV243" s="24" t="e">
        <f t="shared" si="104"/>
        <v>#DIV/0!</v>
      </c>
      <c r="BW243" s="24" t="e">
        <f t="shared" si="105"/>
        <v>#DIV/0!</v>
      </c>
      <c r="BX243" s="24" t="e">
        <f t="shared" si="106"/>
        <v>#DIV/0!</v>
      </c>
      <c r="BY243" s="24" t="e">
        <f t="shared" si="107"/>
        <v>#DIV/0!</v>
      </c>
      <c r="BZ243" s="24" t="e">
        <f t="shared" si="108"/>
        <v>#DIV/0!</v>
      </c>
      <c r="CA243" s="24" t="e">
        <f>10*LOG10(IF(BS243="",0,POWER(10,((BS243+'ModelParams Lw'!$O$4)/10))) +IF(BT243="",0,POWER(10,((BT243+'ModelParams Lw'!$P$4)/10))) +IF(BU243="",0,POWER(10,((BU243+'ModelParams Lw'!$Q$4)/10))) +IF(BV243="",0,POWER(10,((BV243+'ModelParams Lw'!$R$4)/10))) +IF(BW243="",0,POWER(10,((BW243+'ModelParams Lw'!$S$4)/10))) +IF(BX243="",0,POWER(10,((BX243+'ModelParams Lw'!$T$4)/10))) +IF(BY243="",0,POWER(10,((BY243+'ModelParams Lw'!$U$4)/10)))+IF(BZ243="",0,POWER(10,((BZ243+'ModelParams Lw'!$V$4)/10))))</f>
        <v>#DIV/0!</v>
      </c>
      <c r="CB243" s="24" t="e">
        <f t="shared" si="109"/>
        <v>#DIV/0!</v>
      </c>
      <c r="CC243" s="24" t="e">
        <f>(BS243-'ModelParams Lw'!O$10)/'ModelParams Lw'!O$11</f>
        <v>#DIV/0!</v>
      </c>
      <c r="CD243" s="24" t="e">
        <f>(BT243-'ModelParams Lw'!P$10)/'ModelParams Lw'!P$11</f>
        <v>#DIV/0!</v>
      </c>
      <c r="CE243" s="24" t="e">
        <f>(BU243-'ModelParams Lw'!Q$10)/'ModelParams Lw'!Q$11</f>
        <v>#DIV/0!</v>
      </c>
      <c r="CF243" s="24" t="e">
        <f>(BV243-'ModelParams Lw'!R$10)/'ModelParams Lw'!R$11</f>
        <v>#DIV/0!</v>
      </c>
      <c r="CG243" s="24" t="e">
        <f>(BW243-'ModelParams Lw'!S$10)/'ModelParams Lw'!S$11</f>
        <v>#DIV/0!</v>
      </c>
      <c r="CH243" s="24" t="e">
        <f>(BX243-'ModelParams Lw'!T$10)/'ModelParams Lw'!T$11</f>
        <v>#DIV/0!</v>
      </c>
      <c r="CI243" s="24" t="e">
        <f>(BY243-'ModelParams Lw'!U$10)/'ModelParams Lw'!U$11</f>
        <v>#DIV/0!</v>
      </c>
      <c r="CJ243" s="24" t="e">
        <f>(BZ243-'ModelParams Lw'!V$10)/'ModelParams Lw'!V$11</f>
        <v>#DIV/0!</v>
      </c>
      <c r="CK243" s="24">
        <f>IF(Calcul!$E248="SW",'ModelParams Lw'!C$18+'ModelParams Lw'!C$19*LOG(CK$3)+'ModelParams Lw'!C$20*(PI()/4*($D243/1000)^2),IF('ModelParams Lw'!C$21+'ModelParams Lw'!C$22*LOG(CK$3)+'ModelParams Lw'!C$23*(PI()/4*($D243/1000)^2)&lt;'ModelParams Lw'!C$18+'ModelParams Lw'!C$19*LOG(CK$3)+'ModelParams Lw'!C$20*(PI()/4*($D243/1000)^2),'ModelParams Lw'!C$18+'ModelParams Lw'!C$19*LOG(CK$3)+'ModelParams Lw'!C$20*(PI()/4*($D243/1000)^2),'ModelParams Lw'!C$21+'ModelParams Lw'!C$22*LOG(CK$3)+'ModelParams Lw'!C$23*(PI()/4*($D243/1000)^2)))</f>
        <v>31.246735224896717</v>
      </c>
      <c r="CL243" s="24">
        <f>IF(Calcul!$E248="SW",'ModelParams Lw'!D$18+'ModelParams Lw'!D$19*LOG(CL$3)+'ModelParams Lw'!D$20*(PI()/4*($D243/1000)^2),IF('ModelParams Lw'!D$21+'ModelParams Lw'!D$22*LOG(CL$3)+'ModelParams Lw'!D$23*(PI()/4*($D243/1000)^2)&lt;'ModelParams Lw'!D$18+'ModelParams Lw'!D$19*LOG(CL$3)+'ModelParams Lw'!D$20*(PI()/4*($D243/1000)^2),'ModelParams Lw'!D$18+'ModelParams Lw'!D$19*LOG(CL$3)+'ModelParams Lw'!D$20*(PI()/4*($D243/1000)^2),'ModelParams Lw'!D$21+'ModelParams Lw'!D$22*LOG(CL$3)+'ModelParams Lw'!D$23*(PI()/4*($D243/1000)^2)))</f>
        <v>39.203910379364636</v>
      </c>
      <c r="CM243" s="24">
        <f>IF(Calcul!$E248="SW",'ModelParams Lw'!E$18+'ModelParams Lw'!E$19*LOG(CM$3)+'ModelParams Lw'!E$20*(PI()/4*($D243/1000)^2),IF('ModelParams Lw'!E$21+'ModelParams Lw'!E$22*LOG(CM$3)+'ModelParams Lw'!E$23*(PI()/4*($D243/1000)^2)&lt;'ModelParams Lw'!E$18+'ModelParams Lw'!E$19*LOG(CM$3)+'ModelParams Lw'!E$20*(PI()/4*($D243/1000)^2),'ModelParams Lw'!E$18+'ModelParams Lw'!E$19*LOG(CM$3)+'ModelParams Lw'!E$20*(PI()/4*($D243/1000)^2),'ModelParams Lw'!E$21+'ModelParams Lw'!E$22*LOG(CM$3)+'ModelParams Lw'!E$23*(PI()/4*($D243/1000)^2)))</f>
        <v>38.761096154158118</v>
      </c>
      <c r="CN243" s="24">
        <f>IF(Calcul!$E248="SW",'ModelParams Lw'!F$18+'ModelParams Lw'!F$19*LOG(CN$3)+'ModelParams Lw'!F$20*(PI()/4*($D243/1000)^2),IF('ModelParams Lw'!F$21+'ModelParams Lw'!F$22*LOG(CN$3)+'ModelParams Lw'!F$23*(PI()/4*($D243/1000)^2)&lt;'ModelParams Lw'!F$18+'ModelParams Lw'!F$19*LOG(CN$3)+'ModelParams Lw'!F$20*(PI()/4*($D243/1000)^2),'ModelParams Lw'!F$18+'ModelParams Lw'!F$19*LOG(CN$3)+'ModelParams Lw'!F$20*(PI()/4*($D243/1000)^2),'ModelParams Lw'!F$21+'ModelParams Lw'!F$22*LOG(CN$3)+'ModelParams Lw'!F$23*(PI()/4*($D243/1000)^2)))</f>
        <v>42.457901012674256</v>
      </c>
      <c r="CO243" s="24">
        <f>IF(Calcul!$E248="SW",'ModelParams Lw'!G$18+'ModelParams Lw'!G$19*LOG(CO$3)+'ModelParams Lw'!G$20*(PI()/4*($D243/1000)^2),IF('ModelParams Lw'!G$21+'ModelParams Lw'!G$22*LOG(CO$3)+'ModelParams Lw'!G$23*(PI()/4*($D243/1000)^2)&lt;'ModelParams Lw'!G$18+'ModelParams Lw'!G$19*LOG(CO$3)+'ModelParams Lw'!G$20*(PI()/4*($D243/1000)^2),'ModelParams Lw'!G$18+'ModelParams Lw'!G$19*LOG(CO$3)+'ModelParams Lw'!G$20*(PI()/4*($D243/1000)^2),'ModelParams Lw'!G$21+'ModelParams Lw'!G$22*LOG(CO$3)+'ModelParams Lw'!G$23*(PI()/4*($D243/1000)^2)))</f>
        <v>39.983812335865188</v>
      </c>
      <c r="CP243" s="24">
        <f>IF(Calcul!$E248="SW",'ModelParams Lw'!H$18+'ModelParams Lw'!H$19*LOG(CP$3)+'ModelParams Lw'!H$20*(PI()/4*($D243/1000)^2),IF('ModelParams Lw'!H$21+'ModelParams Lw'!H$22*LOG(CP$3)+'ModelParams Lw'!H$23*(PI()/4*($D243/1000)^2)&lt;'ModelParams Lw'!H$18+'ModelParams Lw'!H$19*LOG(CP$3)+'ModelParams Lw'!H$20*(PI()/4*($D243/1000)^2),'ModelParams Lw'!H$18+'ModelParams Lw'!H$19*LOG(CP$3)+'ModelParams Lw'!H$20*(PI()/4*($D243/1000)^2),'ModelParams Lw'!H$21+'ModelParams Lw'!H$22*LOG(CP$3)+'ModelParams Lw'!H$23*(PI()/4*($D243/1000)^2)))</f>
        <v>40.306137042572608</v>
      </c>
      <c r="CQ243" s="24">
        <f>IF(Calcul!$E248="SW",'ModelParams Lw'!I$18+'ModelParams Lw'!I$19*LOG(CQ$3)+'ModelParams Lw'!I$20*(PI()/4*($D243/1000)^2),IF('ModelParams Lw'!I$21+'ModelParams Lw'!I$22*LOG(CQ$3)+'ModelParams Lw'!I$23*(PI()/4*($D243/1000)^2)&lt;'ModelParams Lw'!I$18+'ModelParams Lw'!I$19*LOG(CQ$3)+'ModelParams Lw'!I$20*(PI()/4*($D243/1000)^2),'ModelParams Lw'!I$18+'ModelParams Lw'!I$19*LOG(CQ$3)+'ModelParams Lw'!I$20*(PI()/4*($D243/1000)^2),'ModelParams Lw'!I$21+'ModelParams Lw'!I$22*LOG(CQ$3)+'ModelParams Lw'!I$23*(PI()/4*($D243/1000)^2)))</f>
        <v>35.604370798776131</v>
      </c>
      <c r="CR243" s="24">
        <f>IF(Calcul!$E248="SW",'ModelParams Lw'!J$18+'ModelParams Lw'!J$19*LOG(CR$3)+'ModelParams Lw'!J$20*(PI()/4*($D243/1000)^2),IF('ModelParams Lw'!J$21+'ModelParams Lw'!J$22*LOG(CR$3)+'ModelParams Lw'!J$23*(PI()/4*($D243/1000)^2)&lt;'ModelParams Lw'!J$18+'ModelParams Lw'!J$19*LOG(CR$3)+'ModelParams Lw'!J$20*(PI()/4*($D243/1000)^2),'ModelParams Lw'!J$18+'ModelParams Lw'!J$19*LOG(CR$3)+'ModelParams Lw'!J$20*(PI()/4*($D243/1000)^2),'ModelParams Lw'!J$21+'ModelParams Lw'!J$22*LOG(CR$3)+'ModelParams Lw'!J$23*(PI()/4*($D243/1000)^2)))</f>
        <v>26.405199060578074</v>
      </c>
      <c r="CS243" s="24" t="e">
        <f t="shared" si="86"/>
        <v>#DIV/0!</v>
      </c>
      <c r="CT243" s="24" t="e">
        <f t="shared" si="87"/>
        <v>#DIV/0!</v>
      </c>
      <c r="CU243" s="24" t="e">
        <f t="shared" si="88"/>
        <v>#DIV/0!</v>
      </c>
      <c r="CV243" s="24" t="e">
        <f t="shared" si="89"/>
        <v>#DIV/0!</v>
      </c>
      <c r="CW243" s="24" t="e">
        <f t="shared" si="90"/>
        <v>#DIV/0!</v>
      </c>
      <c r="CX243" s="24" t="e">
        <f t="shared" si="91"/>
        <v>#DIV/0!</v>
      </c>
      <c r="CY243" s="24" t="e">
        <f t="shared" si="92"/>
        <v>#DIV/0!</v>
      </c>
      <c r="CZ243" s="24" t="e">
        <f t="shared" si="93"/>
        <v>#DIV/0!</v>
      </c>
      <c r="DA243" s="24" t="e">
        <f>10*LOG10(IF(CS243="",0,POWER(10,((CS243+'ModelParams Lw'!$O$4)/10))) +IF(CT243="",0,POWER(10,((CT243+'ModelParams Lw'!$P$4)/10))) +IF(CU243="",0,POWER(10,((CU243+'ModelParams Lw'!$Q$4)/10))) +IF(CV243="",0,POWER(10,((CV243+'ModelParams Lw'!$R$4)/10))) +IF(CW243="",0,POWER(10,((CW243+'ModelParams Lw'!$S$4)/10))) +IF(CX243="",0,POWER(10,((CX243+'ModelParams Lw'!$T$4)/10))) +IF(CY243="",0,POWER(10,((CY243+'ModelParams Lw'!$U$4)/10)))+IF(CZ243="",0,POWER(10,((CZ243+'ModelParams Lw'!$V$4)/10))))</f>
        <v>#DIV/0!</v>
      </c>
      <c r="DB243" s="24" t="e">
        <f t="shared" si="110"/>
        <v>#DIV/0!</v>
      </c>
      <c r="DC243" s="24" t="e">
        <f>(CS243-'ModelParams Lw'!$O$10)/'ModelParams Lw'!$O$11</f>
        <v>#DIV/0!</v>
      </c>
      <c r="DD243" s="24" t="e">
        <f>(CT243-'ModelParams Lw'!$P$10)/'ModelParams Lw'!$P$11</f>
        <v>#DIV/0!</v>
      </c>
      <c r="DE243" s="24" t="e">
        <f>(CU243-'ModelParams Lw'!$Q$10)/'ModelParams Lw'!$Q$11</f>
        <v>#DIV/0!</v>
      </c>
      <c r="DF243" s="24" t="e">
        <f>(CV243-'ModelParams Lw'!$R$10)/'ModelParams Lw'!$R$11</f>
        <v>#DIV/0!</v>
      </c>
      <c r="DG243" s="24" t="e">
        <f>(CW243-'ModelParams Lw'!$S$10)/'ModelParams Lw'!$S$11</f>
        <v>#DIV/0!</v>
      </c>
      <c r="DH243" s="24" t="e">
        <f>(CX243-'ModelParams Lw'!$T$10)/'ModelParams Lw'!$T$11</f>
        <v>#DIV/0!</v>
      </c>
      <c r="DI243" s="24" t="e">
        <f>(CY243-'ModelParams Lw'!$U$10)/'ModelParams Lw'!$U$11</f>
        <v>#DIV/0!</v>
      </c>
      <c r="DJ243" s="24" t="e">
        <f>(CZ243-'ModelParams Lw'!$V$10)/'ModelParams Lw'!$V$11</f>
        <v>#DIV/0!</v>
      </c>
    </row>
    <row r="244" spans="1:114">
      <c r="A244" s="12">
        <f>Calcul!B246</f>
        <v>0</v>
      </c>
      <c r="B244" s="12">
        <f t="shared" si="94"/>
        <v>0</v>
      </c>
      <c r="C244" s="12">
        <f>Calcul!C246</f>
        <v>0</v>
      </c>
      <c r="D244" s="12">
        <f>Calcul!D249</f>
        <v>0</v>
      </c>
      <c r="E244" s="12">
        <f t="shared" si="95"/>
        <v>400</v>
      </c>
      <c r="F244" s="12">
        <f t="shared" si="96"/>
        <v>900</v>
      </c>
      <c r="G244" s="12" t="e">
        <f t="shared" si="97"/>
        <v>#DIV/0!</v>
      </c>
      <c r="H244" s="24" t="e">
        <f t="shared" si="98"/>
        <v>#DIV/0!</v>
      </c>
      <c r="I244" s="24">
        <f>'ModelParams Lw'!$B$6*EXP('ModelParams Lw'!$C$6*D244)</f>
        <v>-0.98585217513044054</v>
      </c>
      <c r="J244" s="24">
        <f>'ModelParams Lw'!$B$7*D244^2+'ModelParams Lw'!$C$7*D244+'ModelParams Lw'!$D$7</f>
        <v>-7.1</v>
      </c>
      <c r="K244" s="24">
        <f>'ModelParams Lw'!$B$8*D244^2+'ModelParams Lw'!$C$8*D244+'ModelParams Lw'!$D$8</f>
        <v>46.485999999999997</v>
      </c>
      <c r="L244" s="21" t="e">
        <f t="shared" si="111"/>
        <v>#DIV/0!</v>
      </c>
      <c r="M244" s="21" t="e">
        <f t="shared" si="112"/>
        <v>#DIV/0!</v>
      </c>
      <c r="N244" s="21" t="e">
        <f t="shared" si="112"/>
        <v>#DIV/0!</v>
      </c>
      <c r="O244" s="21" t="e">
        <f t="shared" si="112"/>
        <v>#DIV/0!</v>
      </c>
      <c r="P244" s="21" t="e">
        <f t="shared" si="112"/>
        <v>#DIV/0!</v>
      </c>
      <c r="Q244" s="21" t="e">
        <f t="shared" si="112"/>
        <v>#DIV/0!</v>
      </c>
      <c r="R244" s="21" t="e">
        <f t="shared" si="112"/>
        <v>#DIV/0!</v>
      </c>
      <c r="S244" s="21" t="e">
        <f t="shared" si="112"/>
        <v>#DIV/0!</v>
      </c>
      <c r="T244" s="24" t="e">
        <f>'ModelParams Lw'!$B$3+'ModelParams Lw'!$B$4*LOG10($B244/3600/(PI()/4*($D244/1000)^2))+'ModelParams Lw'!$B$5*LOG10(2*$H244/(1.2*($B244/3600/(PI()/4*($D244/1000)^2))^2))+10*LOG10($D244/1000)+L244</f>
        <v>#DIV/0!</v>
      </c>
      <c r="U244" s="24" t="e">
        <f>'ModelParams Lw'!$B$3+'ModelParams Lw'!$B$4*LOG10($B244/3600/(PI()/4*($D244/1000)^2))+'ModelParams Lw'!$B$5*LOG10(2*$H244/(1.2*($B244/3600/(PI()/4*($D244/1000)^2))^2))+10*LOG10($D244/1000)+M244</f>
        <v>#DIV/0!</v>
      </c>
      <c r="V244" s="24" t="e">
        <f>'ModelParams Lw'!$B$3+'ModelParams Lw'!$B$4*LOG10($B244/3600/(PI()/4*($D244/1000)^2))+'ModelParams Lw'!$B$5*LOG10(2*$H244/(1.2*($B244/3600/(PI()/4*($D244/1000)^2))^2))+10*LOG10($D244/1000)+N244</f>
        <v>#DIV/0!</v>
      </c>
      <c r="W244" s="24" t="e">
        <f>'ModelParams Lw'!$B$3+'ModelParams Lw'!$B$4*LOG10($B244/3600/(PI()/4*($D244/1000)^2))+'ModelParams Lw'!$B$5*LOG10(2*$H244/(1.2*($B244/3600/(PI()/4*($D244/1000)^2))^2))+10*LOG10($D244/1000)+O244</f>
        <v>#DIV/0!</v>
      </c>
      <c r="X244" s="24" t="e">
        <f>'ModelParams Lw'!$B$3+'ModelParams Lw'!$B$4*LOG10($B244/3600/(PI()/4*($D244/1000)^2))+'ModelParams Lw'!$B$5*LOG10(2*$H244/(1.2*($B244/3600/(PI()/4*($D244/1000)^2))^2))+10*LOG10($D244/1000)+P244</f>
        <v>#DIV/0!</v>
      </c>
      <c r="Y244" s="24" t="e">
        <f>'ModelParams Lw'!$B$3+'ModelParams Lw'!$B$4*LOG10($B244/3600/(PI()/4*($D244/1000)^2))+'ModelParams Lw'!$B$5*LOG10(2*$H244/(1.2*($B244/3600/(PI()/4*($D244/1000)^2))^2))+10*LOG10($D244/1000)+Q244</f>
        <v>#DIV/0!</v>
      </c>
      <c r="Z244" s="24" t="e">
        <f>'ModelParams Lw'!$B$3+'ModelParams Lw'!$B$4*LOG10($B244/3600/(PI()/4*($D244/1000)^2))+'ModelParams Lw'!$B$5*LOG10(2*$H244/(1.2*($B244/3600/(PI()/4*($D244/1000)^2))^2))+10*LOG10($D244/1000)+R244</f>
        <v>#DIV/0!</v>
      </c>
      <c r="AA244" s="24" t="e">
        <f>'ModelParams Lw'!$B$3+'ModelParams Lw'!$B$4*LOG10($B244/3600/(PI()/4*($D244/1000)^2))+'ModelParams Lw'!$B$5*LOG10(2*$H244/(1.2*($B244/3600/(PI()/4*($D244/1000)^2))^2))+10*LOG10($D244/1000)+S244</f>
        <v>#DIV/0!</v>
      </c>
      <c r="AB244" s="24" t="e">
        <f>10*LOG10(IF(T244="",0,POWER(10,((T244+'ModelParams Lw'!$O$4)/10))) +IF(U244="",0,POWER(10,((U244+'ModelParams Lw'!$P$4)/10))) +IF(V244="",0,POWER(10,((V244+'ModelParams Lw'!$Q$4)/10))) +IF(W244="",0,POWER(10,((W244+'ModelParams Lw'!$R$4)/10))) +IF(X244="",0,POWER(10,((X244+'ModelParams Lw'!$S$4)/10))) +IF(Y244="",0,POWER(10,((Y244+'ModelParams Lw'!$T$4)/10))) +IF(Z244="",0,POWER(10,((Z244+'ModelParams Lw'!$U$4)/10)))+IF(AA244="",0,POWER(10,((AA244+'ModelParams Lw'!$V$4)/10))))</f>
        <v>#DIV/0!</v>
      </c>
      <c r="AC244" s="24" t="e">
        <f t="shared" si="99"/>
        <v>#DIV/0!</v>
      </c>
      <c r="AD244" s="24" t="e">
        <f>(T244-'ModelParams Lw'!O$10)/'ModelParams Lw'!O$11</f>
        <v>#DIV/0!</v>
      </c>
      <c r="AE244" s="24" t="e">
        <f>(U244-'ModelParams Lw'!P$10)/'ModelParams Lw'!P$11</f>
        <v>#DIV/0!</v>
      </c>
      <c r="AF244" s="24" t="e">
        <f>(V244-'ModelParams Lw'!Q$10)/'ModelParams Lw'!Q$11</f>
        <v>#DIV/0!</v>
      </c>
      <c r="AG244" s="24" t="e">
        <f>(W244-'ModelParams Lw'!R$10)/'ModelParams Lw'!R$11</f>
        <v>#DIV/0!</v>
      </c>
      <c r="AH244" s="24" t="e">
        <f>(X244-'ModelParams Lw'!S$10)/'ModelParams Lw'!S$11</f>
        <v>#DIV/0!</v>
      </c>
      <c r="AI244" s="24" t="e">
        <f>(Y244-'ModelParams Lw'!T$10)/'ModelParams Lw'!T$11</f>
        <v>#DIV/0!</v>
      </c>
      <c r="AJ244" s="24" t="e">
        <f>(Z244-'ModelParams Lw'!U$10)/'ModelParams Lw'!U$11</f>
        <v>#DIV/0!</v>
      </c>
      <c r="AK244" s="24" t="e">
        <f>(AA244-'ModelParams Lw'!V$10)/'ModelParams Lw'!V$11</f>
        <v>#DIV/0!</v>
      </c>
      <c r="AL244" s="24" t="e">
        <f t="shared" si="100"/>
        <v>#DIV/0!</v>
      </c>
      <c r="AM244" s="24" t="e">
        <f>LOOKUP($G244,SilencerParams!$E$3:$E$98,SilencerParams!K$3:K$98)</f>
        <v>#DIV/0!</v>
      </c>
      <c r="AN244" s="24" t="e">
        <f>LOOKUP($G244,SilencerParams!$E$3:$E$98,SilencerParams!L$3:L$98)</f>
        <v>#DIV/0!</v>
      </c>
      <c r="AO244" s="24" t="e">
        <f>LOOKUP($G244,SilencerParams!$E$3:$E$98,SilencerParams!M$3:M$98)</f>
        <v>#DIV/0!</v>
      </c>
      <c r="AP244" s="24" t="e">
        <f>LOOKUP($G244,SilencerParams!$E$3:$E$98,SilencerParams!N$3:N$98)</f>
        <v>#DIV/0!</v>
      </c>
      <c r="AQ244" s="24" t="e">
        <f>LOOKUP($G244,SilencerParams!$E$3:$E$98,SilencerParams!O$3:O$98)</f>
        <v>#DIV/0!</v>
      </c>
      <c r="AR244" s="24" t="e">
        <f>LOOKUP($G244,SilencerParams!$E$3:$E$98,SilencerParams!P$3:P$98)</f>
        <v>#DIV/0!</v>
      </c>
      <c r="AS244" s="24" t="e">
        <f>LOOKUP($G244,SilencerParams!$E$3:$E$98,SilencerParams!Q$3:Q$98)</f>
        <v>#DIV/0!</v>
      </c>
      <c r="AT244" s="24" t="e">
        <f>LOOKUP($G244,SilencerParams!$E$3:$E$98,SilencerParams!R$3:R$98)</f>
        <v>#DIV/0!</v>
      </c>
      <c r="AU244" s="151" t="e">
        <f>LOOKUP($G244,SilencerParams!$E$3:$E$98,SilencerParams!S$3:S$98)</f>
        <v>#DIV/0!</v>
      </c>
      <c r="AV244" s="151" t="e">
        <f>LOOKUP($G244,SilencerParams!$E$3:$E$98,SilencerParams!T$3:T$98)</f>
        <v>#DIV/0!</v>
      </c>
      <c r="AW244" s="151" t="e">
        <f>LOOKUP($G244,SilencerParams!$E$3:$E$98,SilencerParams!U$3:U$98)</f>
        <v>#DIV/0!</v>
      </c>
      <c r="AX244" s="151" t="e">
        <f>LOOKUP($G244,SilencerParams!$E$3:$E$98,SilencerParams!V$3:V$98)</f>
        <v>#DIV/0!</v>
      </c>
      <c r="AY244" s="151" t="e">
        <f>LOOKUP($G244,SilencerParams!$E$3:$E$98,SilencerParams!W$3:W$98)</f>
        <v>#DIV/0!</v>
      </c>
      <c r="AZ244" s="151" t="e">
        <f>LOOKUP($G244,SilencerParams!$E$3:$E$98,SilencerParams!X$3:X$98)</f>
        <v>#DIV/0!</v>
      </c>
      <c r="BA244" s="151" t="e">
        <f>LOOKUP($G244,SilencerParams!$E$3:$E$98,SilencerParams!Y$3:Y$98)</f>
        <v>#DIV/0!</v>
      </c>
      <c r="BB244" s="151" t="e">
        <f>LOOKUP($G244,SilencerParams!$E$3:$E$98,SilencerParams!Z$3:Z$98)</f>
        <v>#DIV/0!</v>
      </c>
      <c r="BC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S$3:S$98)</f>
        <v>#DIV/0!</v>
      </c>
      <c r="BD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T$3:T$98)</f>
        <v>#DIV/0!</v>
      </c>
      <c r="BE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U$3:U$98)</f>
        <v>#DIV/0!</v>
      </c>
      <c r="BF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V$3:V$98)</f>
        <v>#DIV/0!</v>
      </c>
      <c r="BG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W$3:W$98)</f>
        <v>#DIV/0!</v>
      </c>
      <c r="BH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X$3:X$98)</f>
        <v>#DIV/0!</v>
      </c>
      <c r="BI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Y$3:Y$98)</f>
        <v>#DIV/0!</v>
      </c>
      <c r="BJ244" s="151" t="e">
        <f>LOOKUP(IF(MROUND($AL244,2)&lt;=$AL244,CONCATENATE($D244,IF($F244&gt;=1000,$F244,CONCATENATE(0,$F244)),CONCATENATE(0,MROUND($AL244,2)+2)),CONCATENATE($D244,IF($F244&gt;=1000,$F244,CONCATENATE(0,$F244)),CONCATENATE(0,MROUND($AL244,2)-2))),SilencerParams!$E$3:$E$98,SilencerParams!Z$3:Z$98)</f>
        <v>#DIV/0!</v>
      </c>
      <c r="BK244" s="151" t="e">
        <f>IF($AL244&lt;2,LOOKUP(CONCATENATE($D244,IF($E244&gt;=1000,$E244,CONCATENATE(0,$E244)),"02"),SilencerParams!$E$3:$E$98,SilencerParams!S$3:S$98)/(LOG10(2)-LOG10(0.0001))*(LOG10($AL244)-LOG10(0.0001)),(BC244-AU244)/(LOG10(IF(MROUND($AL244,2)&lt;=$AL244,MROUND($AL244,2)+2,MROUND($AL244,2)-2))-LOG10(MROUND($AL244,2)))*(LOG10($AL244)-LOG10(MROUND($AL244,2)))+AU244)</f>
        <v>#DIV/0!</v>
      </c>
      <c r="BL244" s="151" t="e">
        <f>IF($AL244&lt;2,LOOKUP(CONCATENATE($D244,IF($E244&gt;=1000,$E244,CONCATENATE(0,$E244)),"02"),SilencerParams!$E$3:$E$98,SilencerParams!T$3:T$98)/(LOG10(2)-LOG10(0.0001))*(LOG10($AL244)-LOG10(0.0001)),(BD244-AV244)/(LOG10(IF(MROUND($AL244,2)&lt;=$AL244,MROUND($AL244,2)+2,MROUND($AL244,2)-2))-LOG10(MROUND($AL244,2)))*(LOG10($AL244)-LOG10(MROUND($AL244,2)))+AV244)</f>
        <v>#DIV/0!</v>
      </c>
      <c r="BM244" s="151" t="e">
        <f>IF($AL244&lt;2,LOOKUP(CONCATENATE($D244,IF($E244&gt;=1000,$E244,CONCATENATE(0,$E244)),"02"),SilencerParams!$E$3:$E$98,SilencerParams!U$3:U$98)/(LOG10(2)-LOG10(0.0001))*(LOG10($AL244)-LOG10(0.0001)),(BE244-AW244)/(LOG10(IF(MROUND($AL244,2)&lt;=$AL244,MROUND($AL244,2)+2,MROUND($AL244,2)-2))-LOG10(MROUND($AL244,2)))*(LOG10($AL244)-LOG10(MROUND($AL244,2)))+AW244)</f>
        <v>#DIV/0!</v>
      </c>
      <c r="BN244" s="151" t="e">
        <f>IF($AL244&lt;2,LOOKUP(CONCATENATE($D244,IF($E244&gt;=1000,$E244,CONCATENATE(0,$E244)),"02"),SilencerParams!$E$3:$E$98,SilencerParams!V$3:V$98)/(LOG10(2)-LOG10(0.0001))*(LOG10($AL244)-LOG10(0.0001)),(BF244-AX244)/(LOG10(IF(MROUND($AL244,2)&lt;=$AL244,MROUND($AL244,2)+2,MROUND($AL244,2)-2))-LOG10(MROUND($AL244,2)))*(LOG10($AL244)-LOG10(MROUND($AL244,2)))+AX244)</f>
        <v>#DIV/0!</v>
      </c>
      <c r="BO244" s="151" t="e">
        <f>IF($AL244&lt;2,LOOKUP(CONCATENATE($D244,IF($E244&gt;=1000,$E244,CONCATENATE(0,$E244)),"02"),SilencerParams!$E$3:$E$98,SilencerParams!W$3:W$98)/(LOG10(2)-LOG10(0.0001))*(LOG10($AL244)-LOG10(0.0001)),(BG244-AY244)/(LOG10(IF(MROUND($AL244,2)&lt;=$AL244,MROUND($AL244,2)+2,MROUND($AL244,2)-2))-LOG10(MROUND($AL244,2)))*(LOG10($AL244)-LOG10(MROUND($AL244,2)))+AY244)</f>
        <v>#DIV/0!</v>
      </c>
      <c r="BP244" s="151" t="e">
        <f>IF($AL244&lt;2,LOOKUP(CONCATENATE($D244,IF($E244&gt;=1000,$E244,CONCATENATE(0,$E244)),"02"),SilencerParams!$E$3:$E$98,SilencerParams!X$3:X$98)/(LOG10(2)-LOG10(0.0001))*(LOG10($AL244)-LOG10(0.0001)),(BH244-AZ244)/(LOG10(IF(MROUND($AL244,2)&lt;=$AL244,MROUND($AL244,2)+2,MROUND($AL244,2)-2))-LOG10(MROUND($AL244,2)))*(LOG10($AL244)-LOG10(MROUND($AL244,2)))+AZ244)</f>
        <v>#DIV/0!</v>
      </c>
      <c r="BQ244" s="151" t="e">
        <f>IF($AL244&lt;2,LOOKUP(CONCATENATE($D244,IF($E244&gt;=1000,$E244,CONCATENATE(0,$E244)),"02"),SilencerParams!$E$3:$E$98,SilencerParams!Y$3:Y$98)/(LOG10(2)-LOG10(0.0001))*(LOG10($AL244)-LOG10(0.0001)),(BI244-BA244)/(LOG10(IF(MROUND($AL244,2)&lt;=$AL244,MROUND($AL244,2)+2,MROUND($AL244,2)-2))-LOG10(MROUND($AL244,2)))*(LOG10($AL244)-LOG10(MROUND($AL244,2)))+BA244)</f>
        <v>#DIV/0!</v>
      </c>
      <c r="BR244" s="151" t="e">
        <f>IF($AL244&lt;2,LOOKUP(CONCATENATE($D244,IF($E244&gt;=1000,$E244,CONCATENATE(0,$E244)),"02"),SilencerParams!$E$3:$E$98,SilencerParams!Z$3:Z$98)/(LOG10(2)-LOG10(0.0001))*(LOG10($AL244)-LOG10(0.0001)),(BJ244-BB244)/(LOG10(IF(MROUND($AL244,2)&lt;=$AL244,MROUND($AL244,2)+2,MROUND($AL244,2)-2))-LOG10(MROUND($AL244,2)))*(LOG10($AL244)-LOG10(MROUND($AL244,2)))+BB244)</f>
        <v>#DIV/0!</v>
      </c>
      <c r="BS244" s="24" t="e">
        <f t="shared" si="101"/>
        <v>#DIV/0!</v>
      </c>
      <c r="BT244" s="24" t="e">
        <f t="shared" si="102"/>
        <v>#DIV/0!</v>
      </c>
      <c r="BU244" s="24" t="e">
        <f t="shared" si="103"/>
        <v>#DIV/0!</v>
      </c>
      <c r="BV244" s="24" t="e">
        <f t="shared" si="104"/>
        <v>#DIV/0!</v>
      </c>
      <c r="BW244" s="24" t="e">
        <f t="shared" si="105"/>
        <v>#DIV/0!</v>
      </c>
      <c r="BX244" s="24" t="e">
        <f t="shared" si="106"/>
        <v>#DIV/0!</v>
      </c>
      <c r="BY244" s="24" t="e">
        <f t="shared" si="107"/>
        <v>#DIV/0!</v>
      </c>
      <c r="BZ244" s="24" t="e">
        <f t="shared" si="108"/>
        <v>#DIV/0!</v>
      </c>
      <c r="CA244" s="24" t="e">
        <f>10*LOG10(IF(BS244="",0,POWER(10,((BS244+'ModelParams Lw'!$O$4)/10))) +IF(BT244="",0,POWER(10,((BT244+'ModelParams Lw'!$P$4)/10))) +IF(BU244="",0,POWER(10,((BU244+'ModelParams Lw'!$Q$4)/10))) +IF(BV244="",0,POWER(10,((BV244+'ModelParams Lw'!$R$4)/10))) +IF(BW244="",0,POWER(10,((BW244+'ModelParams Lw'!$S$4)/10))) +IF(BX244="",0,POWER(10,((BX244+'ModelParams Lw'!$T$4)/10))) +IF(BY244="",0,POWER(10,((BY244+'ModelParams Lw'!$U$4)/10)))+IF(BZ244="",0,POWER(10,((BZ244+'ModelParams Lw'!$V$4)/10))))</f>
        <v>#DIV/0!</v>
      </c>
      <c r="CB244" s="24" t="e">
        <f t="shared" si="109"/>
        <v>#DIV/0!</v>
      </c>
      <c r="CC244" s="24" t="e">
        <f>(BS244-'ModelParams Lw'!O$10)/'ModelParams Lw'!O$11</f>
        <v>#DIV/0!</v>
      </c>
      <c r="CD244" s="24" t="e">
        <f>(BT244-'ModelParams Lw'!P$10)/'ModelParams Lw'!P$11</f>
        <v>#DIV/0!</v>
      </c>
      <c r="CE244" s="24" t="e">
        <f>(BU244-'ModelParams Lw'!Q$10)/'ModelParams Lw'!Q$11</f>
        <v>#DIV/0!</v>
      </c>
      <c r="CF244" s="24" t="e">
        <f>(BV244-'ModelParams Lw'!R$10)/'ModelParams Lw'!R$11</f>
        <v>#DIV/0!</v>
      </c>
      <c r="CG244" s="24" t="e">
        <f>(BW244-'ModelParams Lw'!S$10)/'ModelParams Lw'!S$11</f>
        <v>#DIV/0!</v>
      </c>
      <c r="CH244" s="24" t="e">
        <f>(BX244-'ModelParams Lw'!T$10)/'ModelParams Lw'!T$11</f>
        <v>#DIV/0!</v>
      </c>
      <c r="CI244" s="24" t="e">
        <f>(BY244-'ModelParams Lw'!U$10)/'ModelParams Lw'!U$11</f>
        <v>#DIV/0!</v>
      </c>
      <c r="CJ244" s="24" t="e">
        <f>(BZ244-'ModelParams Lw'!V$10)/'ModelParams Lw'!V$11</f>
        <v>#DIV/0!</v>
      </c>
      <c r="CK244" s="24">
        <f>IF(Calcul!$E249="SW",'ModelParams Lw'!C$18+'ModelParams Lw'!C$19*LOG(CK$3)+'ModelParams Lw'!C$20*(PI()/4*($D244/1000)^2),IF('ModelParams Lw'!C$21+'ModelParams Lw'!C$22*LOG(CK$3)+'ModelParams Lw'!C$23*(PI()/4*($D244/1000)^2)&lt;'ModelParams Lw'!C$18+'ModelParams Lw'!C$19*LOG(CK$3)+'ModelParams Lw'!C$20*(PI()/4*($D244/1000)^2),'ModelParams Lw'!C$18+'ModelParams Lw'!C$19*LOG(CK$3)+'ModelParams Lw'!C$20*(PI()/4*($D244/1000)^2),'ModelParams Lw'!C$21+'ModelParams Lw'!C$22*LOG(CK$3)+'ModelParams Lw'!C$23*(PI()/4*($D244/1000)^2)))</f>
        <v>31.246735224896717</v>
      </c>
      <c r="CL244" s="24">
        <f>IF(Calcul!$E249="SW",'ModelParams Lw'!D$18+'ModelParams Lw'!D$19*LOG(CL$3)+'ModelParams Lw'!D$20*(PI()/4*($D244/1000)^2),IF('ModelParams Lw'!D$21+'ModelParams Lw'!D$22*LOG(CL$3)+'ModelParams Lw'!D$23*(PI()/4*($D244/1000)^2)&lt;'ModelParams Lw'!D$18+'ModelParams Lw'!D$19*LOG(CL$3)+'ModelParams Lw'!D$20*(PI()/4*($D244/1000)^2),'ModelParams Lw'!D$18+'ModelParams Lw'!D$19*LOG(CL$3)+'ModelParams Lw'!D$20*(PI()/4*($D244/1000)^2),'ModelParams Lw'!D$21+'ModelParams Lw'!D$22*LOG(CL$3)+'ModelParams Lw'!D$23*(PI()/4*($D244/1000)^2)))</f>
        <v>39.203910379364636</v>
      </c>
      <c r="CM244" s="24">
        <f>IF(Calcul!$E249="SW",'ModelParams Lw'!E$18+'ModelParams Lw'!E$19*LOG(CM$3)+'ModelParams Lw'!E$20*(PI()/4*($D244/1000)^2),IF('ModelParams Lw'!E$21+'ModelParams Lw'!E$22*LOG(CM$3)+'ModelParams Lw'!E$23*(PI()/4*($D244/1000)^2)&lt;'ModelParams Lw'!E$18+'ModelParams Lw'!E$19*LOG(CM$3)+'ModelParams Lw'!E$20*(PI()/4*($D244/1000)^2),'ModelParams Lw'!E$18+'ModelParams Lw'!E$19*LOG(CM$3)+'ModelParams Lw'!E$20*(PI()/4*($D244/1000)^2),'ModelParams Lw'!E$21+'ModelParams Lw'!E$22*LOG(CM$3)+'ModelParams Lw'!E$23*(PI()/4*($D244/1000)^2)))</f>
        <v>38.761096154158118</v>
      </c>
      <c r="CN244" s="24">
        <f>IF(Calcul!$E249="SW",'ModelParams Lw'!F$18+'ModelParams Lw'!F$19*LOG(CN$3)+'ModelParams Lw'!F$20*(PI()/4*($D244/1000)^2),IF('ModelParams Lw'!F$21+'ModelParams Lw'!F$22*LOG(CN$3)+'ModelParams Lw'!F$23*(PI()/4*($D244/1000)^2)&lt;'ModelParams Lw'!F$18+'ModelParams Lw'!F$19*LOG(CN$3)+'ModelParams Lw'!F$20*(PI()/4*($D244/1000)^2),'ModelParams Lw'!F$18+'ModelParams Lw'!F$19*LOG(CN$3)+'ModelParams Lw'!F$20*(PI()/4*($D244/1000)^2),'ModelParams Lw'!F$21+'ModelParams Lw'!F$22*LOG(CN$3)+'ModelParams Lw'!F$23*(PI()/4*($D244/1000)^2)))</f>
        <v>42.457901012674256</v>
      </c>
      <c r="CO244" s="24">
        <f>IF(Calcul!$E249="SW",'ModelParams Lw'!G$18+'ModelParams Lw'!G$19*LOG(CO$3)+'ModelParams Lw'!G$20*(PI()/4*($D244/1000)^2),IF('ModelParams Lw'!G$21+'ModelParams Lw'!G$22*LOG(CO$3)+'ModelParams Lw'!G$23*(PI()/4*($D244/1000)^2)&lt;'ModelParams Lw'!G$18+'ModelParams Lw'!G$19*LOG(CO$3)+'ModelParams Lw'!G$20*(PI()/4*($D244/1000)^2),'ModelParams Lw'!G$18+'ModelParams Lw'!G$19*LOG(CO$3)+'ModelParams Lw'!G$20*(PI()/4*($D244/1000)^2),'ModelParams Lw'!G$21+'ModelParams Lw'!G$22*LOG(CO$3)+'ModelParams Lw'!G$23*(PI()/4*($D244/1000)^2)))</f>
        <v>39.983812335865188</v>
      </c>
      <c r="CP244" s="24">
        <f>IF(Calcul!$E249="SW",'ModelParams Lw'!H$18+'ModelParams Lw'!H$19*LOG(CP$3)+'ModelParams Lw'!H$20*(PI()/4*($D244/1000)^2),IF('ModelParams Lw'!H$21+'ModelParams Lw'!H$22*LOG(CP$3)+'ModelParams Lw'!H$23*(PI()/4*($D244/1000)^2)&lt;'ModelParams Lw'!H$18+'ModelParams Lw'!H$19*LOG(CP$3)+'ModelParams Lw'!H$20*(PI()/4*($D244/1000)^2),'ModelParams Lw'!H$18+'ModelParams Lw'!H$19*LOG(CP$3)+'ModelParams Lw'!H$20*(PI()/4*($D244/1000)^2),'ModelParams Lw'!H$21+'ModelParams Lw'!H$22*LOG(CP$3)+'ModelParams Lw'!H$23*(PI()/4*($D244/1000)^2)))</f>
        <v>40.306137042572608</v>
      </c>
      <c r="CQ244" s="24">
        <f>IF(Calcul!$E249="SW",'ModelParams Lw'!I$18+'ModelParams Lw'!I$19*LOG(CQ$3)+'ModelParams Lw'!I$20*(PI()/4*($D244/1000)^2),IF('ModelParams Lw'!I$21+'ModelParams Lw'!I$22*LOG(CQ$3)+'ModelParams Lw'!I$23*(PI()/4*($D244/1000)^2)&lt;'ModelParams Lw'!I$18+'ModelParams Lw'!I$19*LOG(CQ$3)+'ModelParams Lw'!I$20*(PI()/4*($D244/1000)^2),'ModelParams Lw'!I$18+'ModelParams Lw'!I$19*LOG(CQ$3)+'ModelParams Lw'!I$20*(PI()/4*($D244/1000)^2),'ModelParams Lw'!I$21+'ModelParams Lw'!I$22*LOG(CQ$3)+'ModelParams Lw'!I$23*(PI()/4*($D244/1000)^2)))</f>
        <v>35.604370798776131</v>
      </c>
      <c r="CR244" s="24">
        <f>IF(Calcul!$E249="SW",'ModelParams Lw'!J$18+'ModelParams Lw'!J$19*LOG(CR$3)+'ModelParams Lw'!J$20*(PI()/4*($D244/1000)^2),IF('ModelParams Lw'!J$21+'ModelParams Lw'!J$22*LOG(CR$3)+'ModelParams Lw'!J$23*(PI()/4*($D244/1000)^2)&lt;'ModelParams Lw'!J$18+'ModelParams Lw'!J$19*LOG(CR$3)+'ModelParams Lw'!J$20*(PI()/4*($D244/1000)^2),'ModelParams Lw'!J$18+'ModelParams Lw'!J$19*LOG(CR$3)+'ModelParams Lw'!J$20*(PI()/4*($D244/1000)^2),'ModelParams Lw'!J$21+'ModelParams Lw'!J$22*LOG(CR$3)+'ModelParams Lw'!J$23*(PI()/4*($D244/1000)^2)))</f>
        <v>26.405199060578074</v>
      </c>
      <c r="CS244" s="24" t="e">
        <f t="shared" si="86"/>
        <v>#DIV/0!</v>
      </c>
      <c r="CT244" s="24" t="e">
        <f t="shared" si="87"/>
        <v>#DIV/0!</v>
      </c>
      <c r="CU244" s="24" t="e">
        <f t="shared" si="88"/>
        <v>#DIV/0!</v>
      </c>
      <c r="CV244" s="24" t="e">
        <f t="shared" si="89"/>
        <v>#DIV/0!</v>
      </c>
      <c r="CW244" s="24" t="e">
        <f t="shared" si="90"/>
        <v>#DIV/0!</v>
      </c>
      <c r="CX244" s="24" t="e">
        <f t="shared" si="91"/>
        <v>#DIV/0!</v>
      </c>
      <c r="CY244" s="24" t="e">
        <f t="shared" si="92"/>
        <v>#DIV/0!</v>
      </c>
      <c r="CZ244" s="24" t="e">
        <f t="shared" si="93"/>
        <v>#DIV/0!</v>
      </c>
      <c r="DA244" s="24" t="e">
        <f>10*LOG10(IF(CS244="",0,POWER(10,((CS244+'ModelParams Lw'!$O$4)/10))) +IF(CT244="",0,POWER(10,((CT244+'ModelParams Lw'!$P$4)/10))) +IF(CU244="",0,POWER(10,((CU244+'ModelParams Lw'!$Q$4)/10))) +IF(CV244="",0,POWER(10,((CV244+'ModelParams Lw'!$R$4)/10))) +IF(CW244="",0,POWER(10,((CW244+'ModelParams Lw'!$S$4)/10))) +IF(CX244="",0,POWER(10,((CX244+'ModelParams Lw'!$T$4)/10))) +IF(CY244="",0,POWER(10,((CY244+'ModelParams Lw'!$U$4)/10)))+IF(CZ244="",0,POWER(10,((CZ244+'ModelParams Lw'!$V$4)/10))))</f>
        <v>#DIV/0!</v>
      </c>
      <c r="DB244" s="24" t="e">
        <f t="shared" si="110"/>
        <v>#DIV/0!</v>
      </c>
      <c r="DC244" s="24" t="e">
        <f>(CS244-'ModelParams Lw'!$O$10)/'ModelParams Lw'!$O$11</f>
        <v>#DIV/0!</v>
      </c>
      <c r="DD244" s="24" t="e">
        <f>(CT244-'ModelParams Lw'!$P$10)/'ModelParams Lw'!$P$11</f>
        <v>#DIV/0!</v>
      </c>
      <c r="DE244" s="24" t="e">
        <f>(CU244-'ModelParams Lw'!$Q$10)/'ModelParams Lw'!$Q$11</f>
        <v>#DIV/0!</v>
      </c>
      <c r="DF244" s="24" t="e">
        <f>(CV244-'ModelParams Lw'!$R$10)/'ModelParams Lw'!$R$11</f>
        <v>#DIV/0!</v>
      </c>
      <c r="DG244" s="24" t="e">
        <f>(CW244-'ModelParams Lw'!$S$10)/'ModelParams Lw'!$S$11</f>
        <v>#DIV/0!</v>
      </c>
      <c r="DH244" s="24" t="e">
        <f>(CX244-'ModelParams Lw'!$T$10)/'ModelParams Lw'!$T$11</f>
        <v>#DIV/0!</v>
      </c>
      <c r="DI244" s="24" t="e">
        <f>(CY244-'ModelParams Lw'!$U$10)/'ModelParams Lw'!$U$11</f>
        <v>#DIV/0!</v>
      </c>
      <c r="DJ244" s="24" t="e">
        <f>(CZ244-'ModelParams Lw'!$V$10)/'ModelParams Lw'!$V$11</f>
        <v>#DIV/0!</v>
      </c>
    </row>
    <row r="245" spans="1:114">
      <c r="A245" s="12">
        <f>Calcul!B247</f>
        <v>0</v>
      </c>
      <c r="B245" s="12">
        <f t="shared" si="94"/>
        <v>0</v>
      </c>
      <c r="C245" s="12">
        <f>Calcul!C247</f>
        <v>0</v>
      </c>
      <c r="D245" s="12">
        <f>Calcul!D250</f>
        <v>0</v>
      </c>
      <c r="E245" s="12">
        <f t="shared" si="95"/>
        <v>400</v>
      </c>
      <c r="F245" s="12">
        <f t="shared" si="96"/>
        <v>900</v>
      </c>
      <c r="G245" s="12" t="e">
        <f t="shared" si="97"/>
        <v>#DIV/0!</v>
      </c>
      <c r="H245" s="24" t="e">
        <f t="shared" si="98"/>
        <v>#DIV/0!</v>
      </c>
      <c r="I245" s="24">
        <f>'ModelParams Lw'!$B$6*EXP('ModelParams Lw'!$C$6*D245)</f>
        <v>-0.98585217513044054</v>
      </c>
      <c r="J245" s="24">
        <f>'ModelParams Lw'!$B$7*D245^2+'ModelParams Lw'!$C$7*D245+'ModelParams Lw'!$D$7</f>
        <v>-7.1</v>
      </c>
      <c r="K245" s="24">
        <f>'ModelParams Lw'!$B$8*D245^2+'ModelParams Lw'!$C$8*D245+'ModelParams Lw'!$D$8</f>
        <v>46.485999999999997</v>
      </c>
      <c r="L245" s="21" t="e">
        <f t="shared" si="111"/>
        <v>#DIV/0!</v>
      </c>
      <c r="M245" s="21" t="e">
        <f t="shared" si="112"/>
        <v>#DIV/0!</v>
      </c>
      <c r="N245" s="21" t="e">
        <f t="shared" si="112"/>
        <v>#DIV/0!</v>
      </c>
      <c r="O245" s="21" t="e">
        <f t="shared" si="112"/>
        <v>#DIV/0!</v>
      </c>
      <c r="P245" s="21" t="e">
        <f t="shared" si="112"/>
        <v>#DIV/0!</v>
      </c>
      <c r="Q245" s="21" t="e">
        <f t="shared" si="112"/>
        <v>#DIV/0!</v>
      </c>
      <c r="R245" s="21" t="e">
        <f t="shared" si="112"/>
        <v>#DIV/0!</v>
      </c>
      <c r="S245" s="21" t="e">
        <f t="shared" si="112"/>
        <v>#DIV/0!</v>
      </c>
      <c r="T245" s="24" t="e">
        <f>'ModelParams Lw'!$B$3+'ModelParams Lw'!$B$4*LOG10($B245/3600/(PI()/4*($D245/1000)^2))+'ModelParams Lw'!$B$5*LOG10(2*$H245/(1.2*($B245/3600/(PI()/4*($D245/1000)^2))^2))+10*LOG10($D245/1000)+L245</f>
        <v>#DIV/0!</v>
      </c>
      <c r="U245" s="24" t="e">
        <f>'ModelParams Lw'!$B$3+'ModelParams Lw'!$B$4*LOG10($B245/3600/(PI()/4*($D245/1000)^2))+'ModelParams Lw'!$B$5*LOG10(2*$H245/(1.2*($B245/3600/(PI()/4*($D245/1000)^2))^2))+10*LOG10($D245/1000)+M245</f>
        <v>#DIV/0!</v>
      </c>
      <c r="V245" s="24" t="e">
        <f>'ModelParams Lw'!$B$3+'ModelParams Lw'!$B$4*LOG10($B245/3600/(PI()/4*($D245/1000)^2))+'ModelParams Lw'!$B$5*LOG10(2*$H245/(1.2*($B245/3600/(PI()/4*($D245/1000)^2))^2))+10*LOG10($D245/1000)+N245</f>
        <v>#DIV/0!</v>
      </c>
      <c r="W245" s="24" t="e">
        <f>'ModelParams Lw'!$B$3+'ModelParams Lw'!$B$4*LOG10($B245/3600/(PI()/4*($D245/1000)^2))+'ModelParams Lw'!$B$5*LOG10(2*$H245/(1.2*($B245/3600/(PI()/4*($D245/1000)^2))^2))+10*LOG10($D245/1000)+O245</f>
        <v>#DIV/0!</v>
      </c>
      <c r="X245" s="24" t="e">
        <f>'ModelParams Lw'!$B$3+'ModelParams Lw'!$B$4*LOG10($B245/3600/(PI()/4*($D245/1000)^2))+'ModelParams Lw'!$B$5*LOG10(2*$H245/(1.2*($B245/3600/(PI()/4*($D245/1000)^2))^2))+10*LOG10($D245/1000)+P245</f>
        <v>#DIV/0!</v>
      </c>
      <c r="Y245" s="24" t="e">
        <f>'ModelParams Lw'!$B$3+'ModelParams Lw'!$B$4*LOG10($B245/3600/(PI()/4*($D245/1000)^2))+'ModelParams Lw'!$B$5*LOG10(2*$H245/(1.2*($B245/3600/(PI()/4*($D245/1000)^2))^2))+10*LOG10($D245/1000)+Q245</f>
        <v>#DIV/0!</v>
      </c>
      <c r="Z245" s="24" t="e">
        <f>'ModelParams Lw'!$B$3+'ModelParams Lw'!$B$4*LOG10($B245/3600/(PI()/4*($D245/1000)^2))+'ModelParams Lw'!$B$5*LOG10(2*$H245/(1.2*($B245/3600/(PI()/4*($D245/1000)^2))^2))+10*LOG10($D245/1000)+R245</f>
        <v>#DIV/0!</v>
      </c>
      <c r="AA245" s="24" t="e">
        <f>'ModelParams Lw'!$B$3+'ModelParams Lw'!$B$4*LOG10($B245/3600/(PI()/4*($D245/1000)^2))+'ModelParams Lw'!$B$5*LOG10(2*$H245/(1.2*($B245/3600/(PI()/4*($D245/1000)^2))^2))+10*LOG10($D245/1000)+S245</f>
        <v>#DIV/0!</v>
      </c>
      <c r="AB245" s="24" t="e">
        <f>10*LOG10(IF(T245="",0,POWER(10,((T245+'ModelParams Lw'!$O$4)/10))) +IF(U245="",0,POWER(10,((U245+'ModelParams Lw'!$P$4)/10))) +IF(V245="",0,POWER(10,((V245+'ModelParams Lw'!$Q$4)/10))) +IF(W245="",0,POWER(10,((W245+'ModelParams Lw'!$R$4)/10))) +IF(X245="",0,POWER(10,((X245+'ModelParams Lw'!$S$4)/10))) +IF(Y245="",0,POWER(10,((Y245+'ModelParams Lw'!$T$4)/10))) +IF(Z245="",0,POWER(10,((Z245+'ModelParams Lw'!$U$4)/10)))+IF(AA245="",0,POWER(10,((AA245+'ModelParams Lw'!$V$4)/10))))</f>
        <v>#DIV/0!</v>
      </c>
      <c r="AC245" s="24" t="e">
        <f t="shared" si="99"/>
        <v>#DIV/0!</v>
      </c>
      <c r="AD245" s="24" t="e">
        <f>(T245-'ModelParams Lw'!O$10)/'ModelParams Lw'!O$11</f>
        <v>#DIV/0!</v>
      </c>
      <c r="AE245" s="24" t="e">
        <f>(U245-'ModelParams Lw'!P$10)/'ModelParams Lw'!P$11</f>
        <v>#DIV/0!</v>
      </c>
      <c r="AF245" s="24" t="e">
        <f>(V245-'ModelParams Lw'!Q$10)/'ModelParams Lw'!Q$11</f>
        <v>#DIV/0!</v>
      </c>
      <c r="AG245" s="24" t="e">
        <f>(W245-'ModelParams Lw'!R$10)/'ModelParams Lw'!R$11</f>
        <v>#DIV/0!</v>
      </c>
      <c r="AH245" s="24" t="e">
        <f>(X245-'ModelParams Lw'!S$10)/'ModelParams Lw'!S$11</f>
        <v>#DIV/0!</v>
      </c>
      <c r="AI245" s="24" t="e">
        <f>(Y245-'ModelParams Lw'!T$10)/'ModelParams Lw'!T$11</f>
        <v>#DIV/0!</v>
      </c>
      <c r="AJ245" s="24" t="e">
        <f>(Z245-'ModelParams Lw'!U$10)/'ModelParams Lw'!U$11</f>
        <v>#DIV/0!</v>
      </c>
      <c r="AK245" s="24" t="e">
        <f>(AA245-'ModelParams Lw'!V$10)/'ModelParams Lw'!V$11</f>
        <v>#DIV/0!</v>
      </c>
      <c r="AL245" s="24" t="e">
        <f t="shared" si="100"/>
        <v>#DIV/0!</v>
      </c>
      <c r="AM245" s="24" t="e">
        <f>LOOKUP($G245,SilencerParams!$E$3:$E$98,SilencerParams!K$3:K$98)</f>
        <v>#DIV/0!</v>
      </c>
      <c r="AN245" s="24" t="e">
        <f>LOOKUP($G245,SilencerParams!$E$3:$E$98,SilencerParams!L$3:L$98)</f>
        <v>#DIV/0!</v>
      </c>
      <c r="AO245" s="24" t="e">
        <f>LOOKUP($G245,SilencerParams!$E$3:$E$98,SilencerParams!M$3:M$98)</f>
        <v>#DIV/0!</v>
      </c>
      <c r="AP245" s="24" t="e">
        <f>LOOKUP($G245,SilencerParams!$E$3:$E$98,SilencerParams!N$3:N$98)</f>
        <v>#DIV/0!</v>
      </c>
      <c r="AQ245" s="24" t="e">
        <f>LOOKUP($G245,SilencerParams!$E$3:$E$98,SilencerParams!O$3:O$98)</f>
        <v>#DIV/0!</v>
      </c>
      <c r="AR245" s="24" t="e">
        <f>LOOKUP($G245,SilencerParams!$E$3:$E$98,SilencerParams!P$3:P$98)</f>
        <v>#DIV/0!</v>
      </c>
      <c r="AS245" s="24" t="e">
        <f>LOOKUP($G245,SilencerParams!$E$3:$E$98,SilencerParams!Q$3:Q$98)</f>
        <v>#DIV/0!</v>
      </c>
      <c r="AT245" s="24" t="e">
        <f>LOOKUP($G245,SilencerParams!$E$3:$E$98,SilencerParams!R$3:R$98)</f>
        <v>#DIV/0!</v>
      </c>
      <c r="AU245" s="151" t="e">
        <f>LOOKUP($G245,SilencerParams!$E$3:$E$98,SilencerParams!S$3:S$98)</f>
        <v>#DIV/0!</v>
      </c>
      <c r="AV245" s="151" t="e">
        <f>LOOKUP($G245,SilencerParams!$E$3:$E$98,SilencerParams!T$3:T$98)</f>
        <v>#DIV/0!</v>
      </c>
      <c r="AW245" s="151" t="e">
        <f>LOOKUP($G245,SilencerParams!$E$3:$E$98,SilencerParams!U$3:U$98)</f>
        <v>#DIV/0!</v>
      </c>
      <c r="AX245" s="151" t="e">
        <f>LOOKUP($G245,SilencerParams!$E$3:$E$98,SilencerParams!V$3:V$98)</f>
        <v>#DIV/0!</v>
      </c>
      <c r="AY245" s="151" t="e">
        <f>LOOKUP($G245,SilencerParams!$E$3:$E$98,SilencerParams!W$3:W$98)</f>
        <v>#DIV/0!</v>
      </c>
      <c r="AZ245" s="151" t="e">
        <f>LOOKUP($G245,SilencerParams!$E$3:$E$98,SilencerParams!X$3:X$98)</f>
        <v>#DIV/0!</v>
      </c>
      <c r="BA245" s="151" t="e">
        <f>LOOKUP($G245,SilencerParams!$E$3:$E$98,SilencerParams!Y$3:Y$98)</f>
        <v>#DIV/0!</v>
      </c>
      <c r="BB245" s="151" t="e">
        <f>LOOKUP($G245,SilencerParams!$E$3:$E$98,SilencerParams!Z$3:Z$98)</f>
        <v>#DIV/0!</v>
      </c>
      <c r="BC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S$3:S$98)</f>
        <v>#DIV/0!</v>
      </c>
      <c r="BD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T$3:T$98)</f>
        <v>#DIV/0!</v>
      </c>
      <c r="BE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U$3:U$98)</f>
        <v>#DIV/0!</v>
      </c>
      <c r="BF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V$3:V$98)</f>
        <v>#DIV/0!</v>
      </c>
      <c r="BG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W$3:W$98)</f>
        <v>#DIV/0!</v>
      </c>
      <c r="BH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X$3:X$98)</f>
        <v>#DIV/0!</v>
      </c>
      <c r="BI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Y$3:Y$98)</f>
        <v>#DIV/0!</v>
      </c>
      <c r="BJ245" s="151" t="e">
        <f>LOOKUP(IF(MROUND($AL245,2)&lt;=$AL245,CONCATENATE($D245,IF($F245&gt;=1000,$F245,CONCATENATE(0,$F245)),CONCATENATE(0,MROUND($AL245,2)+2)),CONCATENATE($D245,IF($F245&gt;=1000,$F245,CONCATENATE(0,$F245)),CONCATENATE(0,MROUND($AL245,2)-2))),SilencerParams!$E$3:$E$98,SilencerParams!Z$3:Z$98)</f>
        <v>#DIV/0!</v>
      </c>
      <c r="BK245" s="151" t="e">
        <f>IF($AL245&lt;2,LOOKUP(CONCATENATE($D245,IF($E245&gt;=1000,$E245,CONCATENATE(0,$E245)),"02"),SilencerParams!$E$3:$E$98,SilencerParams!S$3:S$98)/(LOG10(2)-LOG10(0.0001))*(LOG10($AL245)-LOG10(0.0001)),(BC245-AU245)/(LOG10(IF(MROUND($AL245,2)&lt;=$AL245,MROUND($AL245,2)+2,MROUND($AL245,2)-2))-LOG10(MROUND($AL245,2)))*(LOG10($AL245)-LOG10(MROUND($AL245,2)))+AU245)</f>
        <v>#DIV/0!</v>
      </c>
      <c r="BL245" s="151" t="e">
        <f>IF($AL245&lt;2,LOOKUP(CONCATENATE($D245,IF($E245&gt;=1000,$E245,CONCATENATE(0,$E245)),"02"),SilencerParams!$E$3:$E$98,SilencerParams!T$3:T$98)/(LOG10(2)-LOG10(0.0001))*(LOG10($AL245)-LOG10(0.0001)),(BD245-AV245)/(LOG10(IF(MROUND($AL245,2)&lt;=$AL245,MROUND($AL245,2)+2,MROUND($AL245,2)-2))-LOG10(MROUND($AL245,2)))*(LOG10($AL245)-LOG10(MROUND($AL245,2)))+AV245)</f>
        <v>#DIV/0!</v>
      </c>
      <c r="BM245" s="151" t="e">
        <f>IF($AL245&lt;2,LOOKUP(CONCATENATE($D245,IF($E245&gt;=1000,$E245,CONCATENATE(0,$E245)),"02"),SilencerParams!$E$3:$E$98,SilencerParams!U$3:U$98)/(LOG10(2)-LOG10(0.0001))*(LOG10($AL245)-LOG10(0.0001)),(BE245-AW245)/(LOG10(IF(MROUND($AL245,2)&lt;=$AL245,MROUND($AL245,2)+2,MROUND($AL245,2)-2))-LOG10(MROUND($AL245,2)))*(LOG10($AL245)-LOG10(MROUND($AL245,2)))+AW245)</f>
        <v>#DIV/0!</v>
      </c>
      <c r="BN245" s="151" t="e">
        <f>IF($AL245&lt;2,LOOKUP(CONCATENATE($D245,IF($E245&gt;=1000,$E245,CONCATENATE(0,$E245)),"02"),SilencerParams!$E$3:$E$98,SilencerParams!V$3:V$98)/(LOG10(2)-LOG10(0.0001))*(LOG10($AL245)-LOG10(0.0001)),(BF245-AX245)/(LOG10(IF(MROUND($AL245,2)&lt;=$AL245,MROUND($AL245,2)+2,MROUND($AL245,2)-2))-LOG10(MROUND($AL245,2)))*(LOG10($AL245)-LOG10(MROUND($AL245,2)))+AX245)</f>
        <v>#DIV/0!</v>
      </c>
      <c r="BO245" s="151" t="e">
        <f>IF($AL245&lt;2,LOOKUP(CONCATENATE($D245,IF($E245&gt;=1000,$E245,CONCATENATE(0,$E245)),"02"),SilencerParams!$E$3:$E$98,SilencerParams!W$3:W$98)/(LOG10(2)-LOG10(0.0001))*(LOG10($AL245)-LOG10(0.0001)),(BG245-AY245)/(LOG10(IF(MROUND($AL245,2)&lt;=$AL245,MROUND($AL245,2)+2,MROUND($AL245,2)-2))-LOG10(MROUND($AL245,2)))*(LOG10($AL245)-LOG10(MROUND($AL245,2)))+AY245)</f>
        <v>#DIV/0!</v>
      </c>
      <c r="BP245" s="151" t="e">
        <f>IF($AL245&lt;2,LOOKUP(CONCATENATE($D245,IF($E245&gt;=1000,$E245,CONCATENATE(0,$E245)),"02"),SilencerParams!$E$3:$E$98,SilencerParams!X$3:X$98)/(LOG10(2)-LOG10(0.0001))*(LOG10($AL245)-LOG10(0.0001)),(BH245-AZ245)/(LOG10(IF(MROUND($AL245,2)&lt;=$AL245,MROUND($AL245,2)+2,MROUND($AL245,2)-2))-LOG10(MROUND($AL245,2)))*(LOG10($AL245)-LOG10(MROUND($AL245,2)))+AZ245)</f>
        <v>#DIV/0!</v>
      </c>
      <c r="BQ245" s="151" t="e">
        <f>IF($AL245&lt;2,LOOKUP(CONCATENATE($D245,IF($E245&gt;=1000,$E245,CONCATENATE(0,$E245)),"02"),SilencerParams!$E$3:$E$98,SilencerParams!Y$3:Y$98)/(LOG10(2)-LOG10(0.0001))*(LOG10($AL245)-LOG10(0.0001)),(BI245-BA245)/(LOG10(IF(MROUND($AL245,2)&lt;=$AL245,MROUND($AL245,2)+2,MROUND($AL245,2)-2))-LOG10(MROUND($AL245,2)))*(LOG10($AL245)-LOG10(MROUND($AL245,2)))+BA245)</f>
        <v>#DIV/0!</v>
      </c>
      <c r="BR245" s="151" t="e">
        <f>IF($AL245&lt;2,LOOKUP(CONCATENATE($D245,IF($E245&gt;=1000,$E245,CONCATENATE(0,$E245)),"02"),SilencerParams!$E$3:$E$98,SilencerParams!Z$3:Z$98)/(LOG10(2)-LOG10(0.0001))*(LOG10($AL245)-LOG10(0.0001)),(BJ245-BB245)/(LOG10(IF(MROUND($AL245,2)&lt;=$AL245,MROUND($AL245,2)+2,MROUND($AL245,2)-2))-LOG10(MROUND($AL245,2)))*(LOG10($AL245)-LOG10(MROUND($AL245,2)))+BB245)</f>
        <v>#DIV/0!</v>
      </c>
      <c r="BS245" s="24" t="e">
        <f t="shared" si="101"/>
        <v>#DIV/0!</v>
      </c>
      <c r="BT245" s="24" t="e">
        <f t="shared" si="102"/>
        <v>#DIV/0!</v>
      </c>
      <c r="BU245" s="24" t="e">
        <f t="shared" si="103"/>
        <v>#DIV/0!</v>
      </c>
      <c r="BV245" s="24" t="e">
        <f t="shared" si="104"/>
        <v>#DIV/0!</v>
      </c>
      <c r="BW245" s="24" t="e">
        <f t="shared" si="105"/>
        <v>#DIV/0!</v>
      </c>
      <c r="BX245" s="24" t="e">
        <f t="shared" si="106"/>
        <v>#DIV/0!</v>
      </c>
      <c r="BY245" s="24" t="e">
        <f t="shared" si="107"/>
        <v>#DIV/0!</v>
      </c>
      <c r="BZ245" s="24" t="e">
        <f t="shared" si="108"/>
        <v>#DIV/0!</v>
      </c>
      <c r="CA245" s="24" t="e">
        <f>10*LOG10(IF(BS245="",0,POWER(10,((BS245+'ModelParams Lw'!$O$4)/10))) +IF(BT245="",0,POWER(10,((BT245+'ModelParams Lw'!$P$4)/10))) +IF(BU245="",0,POWER(10,((BU245+'ModelParams Lw'!$Q$4)/10))) +IF(BV245="",0,POWER(10,((BV245+'ModelParams Lw'!$R$4)/10))) +IF(BW245="",0,POWER(10,((BW245+'ModelParams Lw'!$S$4)/10))) +IF(BX245="",0,POWER(10,((BX245+'ModelParams Lw'!$T$4)/10))) +IF(BY245="",0,POWER(10,((BY245+'ModelParams Lw'!$U$4)/10)))+IF(BZ245="",0,POWER(10,((BZ245+'ModelParams Lw'!$V$4)/10))))</f>
        <v>#DIV/0!</v>
      </c>
      <c r="CB245" s="24" t="e">
        <f t="shared" si="109"/>
        <v>#DIV/0!</v>
      </c>
      <c r="CC245" s="24" t="e">
        <f>(BS245-'ModelParams Lw'!O$10)/'ModelParams Lw'!O$11</f>
        <v>#DIV/0!</v>
      </c>
      <c r="CD245" s="24" t="e">
        <f>(BT245-'ModelParams Lw'!P$10)/'ModelParams Lw'!P$11</f>
        <v>#DIV/0!</v>
      </c>
      <c r="CE245" s="24" t="e">
        <f>(BU245-'ModelParams Lw'!Q$10)/'ModelParams Lw'!Q$11</f>
        <v>#DIV/0!</v>
      </c>
      <c r="CF245" s="24" t="e">
        <f>(BV245-'ModelParams Lw'!R$10)/'ModelParams Lw'!R$11</f>
        <v>#DIV/0!</v>
      </c>
      <c r="CG245" s="24" t="e">
        <f>(BW245-'ModelParams Lw'!S$10)/'ModelParams Lw'!S$11</f>
        <v>#DIV/0!</v>
      </c>
      <c r="CH245" s="24" t="e">
        <f>(BX245-'ModelParams Lw'!T$10)/'ModelParams Lw'!T$11</f>
        <v>#DIV/0!</v>
      </c>
      <c r="CI245" s="24" t="e">
        <f>(BY245-'ModelParams Lw'!U$10)/'ModelParams Lw'!U$11</f>
        <v>#DIV/0!</v>
      </c>
      <c r="CJ245" s="24" t="e">
        <f>(BZ245-'ModelParams Lw'!V$10)/'ModelParams Lw'!V$11</f>
        <v>#DIV/0!</v>
      </c>
      <c r="CK245" s="24">
        <f>IF(Calcul!$E250="SW",'ModelParams Lw'!C$18+'ModelParams Lw'!C$19*LOG(CK$3)+'ModelParams Lw'!C$20*(PI()/4*($D245/1000)^2),IF('ModelParams Lw'!C$21+'ModelParams Lw'!C$22*LOG(CK$3)+'ModelParams Lw'!C$23*(PI()/4*($D245/1000)^2)&lt;'ModelParams Lw'!C$18+'ModelParams Lw'!C$19*LOG(CK$3)+'ModelParams Lw'!C$20*(PI()/4*($D245/1000)^2),'ModelParams Lw'!C$18+'ModelParams Lw'!C$19*LOG(CK$3)+'ModelParams Lw'!C$20*(PI()/4*($D245/1000)^2),'ModelParams Lw'!C$21+'ModelParams Lw'!C$22*LOG(CK$3)+'ModelParams Lw'!C$23*(PI()/4*($D245/1000)^2)))</f>
        <v>31.246735224896717</v>
      </c>
      <c r="CL245" s="24">
        <f>IF(Calcul!$E250="SW",'ModelParams Lw'!D$18+'ModelParams Lw'!D$19*LOG(CL$3)+'ModelParams Lw'!D$20*(PI()/4*($D245/1000)^2),IF('ModelParams Lw'!D$21+'ModelParams Lw'!D$22*LOG(CL$3)+'ModelParams Lw'!D$23*(PI()/4*($D245/1000)^2)&lt;'ModelParams Lw'!D$18+'ModelParams Lw'!D$19*LOG(CL$3)+'ModelParams Lw'!D$20*(PI()/4*($D245/1000)^2),'ModelParams Lw'!D$18+'ModelParams Lw'!D$19*LOG(CL$3)+'ModelParams Lw'!D$20*(PI()/4*($D245/1000)^2),'ModelParams Lw'!D$21+'ModelParams Lw'!D$22*LOG(CL$3)+'ModelParams Lw'!D$23*(PI()/4*($D245/1000)^2)))</f>
        <v>39.203910379364636</v>
      </c>
      <c r="CM245" s="24">
        <f>IF(Calcul!$E250="SW",'ModelParams Lw'!E$18+'ModelParams Lw'!E$19*LOG(CM$3)+'ModelParams Lw'!E$20*(PI()/4*($D245/1000)^2),IF('ModelParams Lw'!E$21+'ModelParams Lw'!E$22*LOG(CM$3)+'ModelParams Lw'!E$23*(PI()/4*($D245/1000)^2)&lt;'ModelParams Lw'!E$18+'ModelParams Lw'!E$19*LOG(CM$3)+'ModelParams Lw'!E$20*(PI()/4*($D245/1000)^2),'ModelParams Lw'!E$18+'ModelParams Lw'!E$19*LOG(CM$3)+'ModelParams Lw'!E$20*(PI()/4*($D245/1000)^2),'ModelParams Lw'!E$21+'ModelParams Lw'!E$22*LOG(CM$3)+'ModelParams Lw'!E$23*(PI()/4*($D245/1000)^2)))</f>
        <v>38.761096154158118</v>
      </c>
      <c r="CN245" s="24">
        <f>IF(Calcul!$E250="SW",'ModelParams Lw'!F$18+'ModelParams Lw'!F$19*LOG(CN$3)+'ModelParams Lw'!F$20*(PI()/4*($D245/1000)^2),IF('ModelParams Lw'!F$21+'ModelParams Lw'!F$22*LOG(CN$3)+'ModelParams Lw'!F$23*(PI()/4*($D245/1000)^2)&lt;'ModelParams Lw'!F$18+'ModelParams Lw'!F$19*LOG(CN$3)+'ModelParams Lw'!F$20*(PI()/4*($D245/1000)^2),'ModelParams Lw'!F$18+'ModelParams Lw'!F$19*LOG(CN$3)+'ModelParams Lw'!F$20*(PI()/4*($D245/1000)^2),'ModelParams Lw'!F$21+'ModelParams Lw'!F$22*LOG(CN$3)+'ModelParams Lw'!F$23*(PI()/4*($D245/1000)^2)))</f>
        <v>42.457901012674256</v>
      </c>
      <c r="CO245" s="24">
        <f>IF(Calcul!$E250="SW",'ModelParams Lw'!G$18+'ModelParams Lw'!G$19*LOG(CO$3)+'ModelParams Lw'!G$20*(PI()/4*($D245/1000)^2),IF('ModelParams Lw'!G$21+'ModelParams Lw'!G$22*LOG(CO$3)+'ModelParams Lw'!G$23*(PI()/4*($D245/1000)^2)&lt;'ModelParams Lw'!G$18+'ModelParams Lw'!G$19*LOG(CO$3)+'ModelParams Lw'!G$20*(PI()/4*($D245/1000)^2),'ModelParams Lw'!G$18+'ModelParams Lw'!G$19*LOG(CO$3)+'ModelParams Lw'!G$20*(PI()/4*($D245/1000)^2),'ModelParams Lw'!G$21+'ModelParams Lw'!G$22*LOG(CO$3)+'ModelParams Lw'!G$23*(PI()/4*($D245/1000)^2)))</f>
        <v>39.983812335865188</v>
      </c>
      <c r="CP245" s="24">
        <f>IF(Calcul!$E250="SW",'ModelParams Lw'!H$18+'ModelParams Lw'!H$19*LOG(CP$3)+'ModelParams Lw'!H$20*(PI()/4*($D245/1000)^2),IF('ModelParams Lw'!H$21+'ModelParams Lw'!H$22*LOG(CP$3)+'ModelParams Lw'!H$23*(PI()/4*($D245/1000)^2)&lt;'ModelParams Lw'!H$18+'ModelParams Lw'!H$19*LOG(CP$3)+'ModelParams Lw'!H$20*(PI()/4*($D245/1000)^2),'ModelParams Lw'!H$18+'ModelParams Lw'!H$19*LOG(CP$3)+'ModelParams Lw'!H$20*(PI()/4*($D245/1000)^2),'ModelParams Lw'!H$21+'ModelParams Lw'!H$22*LOG(CP$3)+'ModelParams Lw'!H$23*(PI()/4*($D245/1000)^2)))</f>
        <v>40.306137042572608</v>
      </c>
      <c r="CQ245" s="24">
        <f>IF(Calcul!$E250="SW",'ModelParams Lw'!I$18+'ModelParams Lw'!I$19*LOG(CQ$3)+'ModelParams Lw'!I$20*(PI()/4*($D245/1000)^2),IF('ModelParams Lw'!I$21+'ModelParams Lw'!I$22*LOG(CQ$3)+'ModelParams Lw'!I$23*(PI()/4*($D245/1000)^2)&lt;'ModelParams Lw'!I$18+'ModelParams Lw'!I$19*LOG(CQ$3)+'ModelParams Lw'!I$20*(PI()/4*($D245/1000)^2),'ModelParams Lw'!I$18+'ModelParams Lw'!I$19*LOG(CQ$3)+'ModelParams Lw'!I$20*(PI()/4*($D245/1000)^2),'ModelParams Lw'!I$21+'ModelParams Lw'!I$22*LOG(CQ$3)+'ModelParams Lw'!I$23*(PI()/4*($D245/1000)^2)))</f>
        <v>35.604370798776131</v>
      </c>
      <c r="CR245" s="24">
        <f>IF(Calcul!$E250="SW",'ModelParams Lw'!J$18+'ModelParams Lw'!J$19*LOG(CR$3)+'ModelParams Lw'!J$20*(PI()/4*($D245/1000)^2),IF('ModelParams Lw'!J$21+'ModelParams Lw'!J$22*LOG(CR$3)+'ModelParams Lw'!J$23*(PI()/4*($D245/1000)^2)&lt;'ModelParams Lw'!J$18+'ModelParams Lw'!J$19*LOG(CR$3)+'ModelParams Lw'!J$20*(PI()/4*($D245/1000)^2),'ModelParams Lw'!J$18+'ModelParams Lw'!J$19*LOG(CR$3)+'ModelParams Lw'!J$20*(PI()/4*($D245/1000)^2),'ModelParams Lw'!J$21+'ModelParams Lw'!J$22*LOG(CR$3)+'ModelParams Lw'!J$23*(PI()/4*($D245/1000)^2)))</f>
        <v>26.405199060578074</v>
      </c>
      <c r="CS245" s="24" t="e">
        <f t="shared" si="86"/>
        <v>#DIV/0!</v>
      </c>
      <c r="CT245" s="24" t="e">
        <f t="shared" si="87"/>
        <v>#DIV/0!</v>
      </c>
      <c r="CU245" s="24" t="e">
        <f t="shared" si="88"/>
        <v>#DIV/0!</v>
      </c>
      <c r="CV245" s="24" t="e">
        <f t="shared" si="89"/>
        <v>#DIV/0!</v>
      </c>
      <c r="CW245" s="24" t="e">
        <f t="shared" si="90"/>
        <v>#DIV/0!</v>
      </c>
      <c r="CX245" s="24" t="e">
        <f t="shared" si="91"/>
        <v>#DIV/0!</v>
      </c>
      <c r="CY245" s="24" t="e">
        <f t="shared" si="92"/>
        <v>#DIV/0!</v>
      </c>
      <c r="CZ245" s="24" t="e">
        <f t="shared" si="93"/>
        <v>#DIV/0!</v>
      </c>
      <c r="DA245" s="24" t="e">
        <f>10*LOG10(IF(CS245="",0,POWER(10,((CS245+'ModelParams Lw'!$O$4)/10))) +IF(CT245="",0,POWER(10,((CT245+'ModelParams Lw'!$P$4)/10))) +IF(CU245="",0,POWER(10,((CU245+'ModelParams Lw'!$Q$4)/10))) +IF(CV245="",0,POWER(10,((CV245+'ModelParams Lw'!$R$4)/10))) +IF(CW245="",0,POWER(10,((CW245+'ModelParams Lw'!$S$4)/10))) +IF(CX245="",0,POWER(10,((CX245+'ModelParams Lw'!$T$4)/10))) +IF(CY245="",0,POWER(10,((CY245+'ModelParams Lw'!$U$4)/10)))+IF(CZ245="",0,POWER(10,((CZ245+'ModelParams Lw'!$V$4)/10))))</f>
        <v>#DIV/0!</v>
      </c>
      <c r="DB245" s="24" t="e">
        <f t="shared" si="110"/>
        <v>#DIV/0!</v>
      </c>
      <c r="DC245" s="24" t="e">
        <f>(CS245-'ModelParams Lw'!$O$10)/'ModelParams Lw'!$O$11</f>
        <v>#DIV/0!</v>
      </c>
      <c r="DD245" s="24" t="e">
        <f>(CT245-'ModelParams Lw'!$P$10)/'ModelParams Lw'!$P$11</f>
        <v>#DIV/0!</v>
      </c>
      <c r="DE245" s="24" t="e">
        <f>(CU245-'ModelParams Lw'!$Q$10)/'ModelParams Lw'!$Q$11</f>
        <v>#DIV/0!</v>
      </c>
      <c r="DF245" s="24" t="e">
        <f>(CV245-'ModelParams Lw'!$R$10)/'ModelParams Lw'!$R$11</f>
        <v>#DIV/0!</v>
      </c>
      <c r="DG245" s="24" t="e">
        <f>(CW245-'ModelParams Lw'!$S$10)/'ModelParams Lw'!$S$11</f>
        <v>#DIV/0!</v>
      </c>
      <c r="DH245" s="24" t="e">
        <f>(CX245-'ModelParams Lw'!$T$10)/'ModelParams Lw'!$T$11</f>
        <v>#DIV/0!</v>
      </c>
      <c r="DI245" s="24" t="e">
        <f>(CY245-'ModelParams Lw'!$U$10)/'ModelParams Lw'!$U$11</f>
        <v>#DIV/0!</v>
      </c>
      <c r="DJ245" s="24" t="e">
        <f>(CZ245-'ModelParams Lw'!$V$10)/'ModelParams Lw'!$V$11</f>
        <v>#DIV/0!</v>
      </c>
    </row>
    <row r="246" spans="1:114">
      <c r="A246" s="12">
        <f>Calcul!B248</f>
        <v>0</v>
      </c>
      <c r="B246" s="12">
        <f t="shared" si="94"/>
        <v>0</v>
      </c>
      <c r="C246" s="12">
        <f>Calcul!C248</f>
        <v>0</v>
      </c>
      <c r="D246" s="12">
        <f>Calcul!D251</f>
        <v>0</v>
      </c>
      <c r="E246" s="12">
        <f t="shared" si="95"/>
        <v>400</v>
      </c>
      <c r="F246" s="12">
        <f t="shared" si="96"/>
        <v>900</v>
      </c>
      <c r="G246" s="12" t="e">
        <f t="shared" si="97"/>
        <v>#DIV/0!</v>
      </c>
      <c r="H246" s="24" t="e">
        <f t="shared" si="98"/>
        <v>#DIV/0!</v>
      </c>
      <c r="I246" s="24">
        <f>'ModelParams Lw'!$B$6*EXP('ModelParams Lw'!$C$6*D246)</f>
        <v>-0.98585217513044054</v>
      </c>
      <c r="J246" s="24">
        <f>'ModelParams Lw'!$B$7*D246^2+'ModelParams Lw'!$C$7*D246+'ModelParams Lw'!$D$7</f>
        <v>-7.1</v>
      </c>
      <c r="K246" s="24">
        <f>'ModelParams Lw'!$B$8*D246^2+'ModelParams Lw'!$C$8*D246+'ModelParams Lw'!$D$8</f>
        <v>46.485999999999997</v>
      </c>
      <c r="L246" s="21" t="e">
        <f t="shared" si="111"/>
        <v>#DIV/0!</v>
      </c>
      <c r="M246" s="21" t="e">
        <f t="shared" si="112"/>
        <v>#DIV/0!</v>
      </c>
      <c r="N246" s="21" t="e">
        <f t="shared" si="112"/>
        <v>#DIV/0!</v>
      </c>
      <c r="O246" s="21" t="e">
        <f t="shared" si="112"/>
        <v>#DIV/0!</v>
      </c>
      <c r="P246" s="21" t="e">
        <f t="shared" si="112"/>
        <v>#DIV/0!</v>
      </c>
      <c r="Q246" s="21" t="e">
        <f t="shared" si="112"/>
        <v>#DIV/0!</v>
      </c>
      <c r="R246" s="21" t="e">
        <f t="shared" si="112"/>
        <v>#DIV/0!</v>
      </c>
      <c r="S246" s="21" t="e">
        <f t="shared" si="112"/>
        <v>#DIV/0!</v>
      </c>
      <c r="T246" s="24" t="e">
        <f>'ModelParams Lw'!$B$3+'ModelParams Lw'!$B$4*LOG10($B246/3600/(PI()/4*($D246/1000)^2))+'ModelParams Lw'!$B$5*LOG10(2*$H246/(1.2*($B246/3600/(PI()/4*($D246/1000)^2))^2))+10*LOG10($D246/1000)+L246</f>
        <v>#DIV/0!</v>
      </c>
      <c r="U246" s="24" t="e">
        <f>'ModelParams Lw'!$B$3+'ModelParams Lw'!$B$4*LOG10($B246/3600/(PI()/4*($D246/1000)^2))+'ModelParams Lw'!$B$5*LOG10(2*$H246/(1.2*($B246/3600/(PI()/4*($D246/1000)^2))^2))+10*LOG10($D246/1000)+M246</f>
        <v>#DIV/0!</v>
      </c>
      <c r="V246" s="24" t="e">
        <f>'ModelParams Lw'!$B$3+'ModelParams Lw'!$B$4*LOG10($B246/3600/(PI()/4*($D246/1000)^2))+'ModelParams Lw'!$B$5*LOG10(2*$H246/(1.2*($B246/3600/(PI()/4*($D246/1000)^2))^2))+10*LOG10($D246/1000)+N246</f>
        <v>#DIV/0!</v>
      </c>
      <c r="W246" s="24" t="e">
        <f>'ModelParams Lw'!$B$3+'ModelParams Lw'!$B$4*LOG10($B246/3600/(PI()/4*($D246/1000)^2))+'ModelParams Lw'!$B$5*LOG10(2*$H246/(1.2*($B246/3600/(PI()/4*($D246/1000)^2))^2))+10*LOG10($D246/1000)+O246</f>
        <v>#DIV/0!</v>
      </c>
      <c r="X246" s="24" t="e">
        <f>'ModelParams Lw'!$B$3+'ModelParams Lw'!$B$4*LOG10($B246/3600/(PI()/4*($D246/1000)^2))+'ModelParams Lw'!$B$5*LOG10(2*$H246/(1.2*($B246/3600/(PI()/4*($D246/1000)^2))^2))+10*LOG10($D246/1000)+P246</f>
        <v>#DIV/0!</v>
      </c>
      <c r="Y246" s="24" t="e">
        <f>'ModelParams Lw'!$B$3+'ModelParams Lw'!$B$4*LOG10($B246/3600/(PI()/4*($D246/1000)^2))+'ModelParams Lw'!$B$5*LOG10(2*$H246/(1.2*($B246/3600/(PI()/4*($D246/1000)^2))^2))+10*LOG10($D246/1000)+Q246</f>
        <v>#DIV/0!</v>
      </c>
      <c r="Z246" s="24" t="e">
        <f>'ModelParams Lw'!$B$3+'ModelParams Lw'!$B$4*LOG10($B246/3600/(PI()/4*($D246/1000)^2))+'ModelParams Lw'!$B$5*LOG10(2*$H246/(1.2*($B246/3600/(PI()/4*($D246/1000)^2))^2))+10*LOG10($D246/1000)+R246</f>
        <v>#DIV/0!</v>
      </c>
      <c r="AA246" s="24" t="e">
        <f>'ModelParams Lw'!$B$3+'ModelParams Lw'!$B$4*LOG10($B246/3600/(PI()/4*($D246/1000)^2))+'ModelParams Lw'!$B$5*LOG10(2*$H246/(1.2*($B246/3600/(PI()/4*($D246/1000)^2))^2))+10*LOG10($D246/1000)+S246</f>
        <v>#DIV/0!</v>
      </c>
      <c r="AB246" s="24" t="e">
        <f>10*LOG10(IF(T246="",0,POWER(10,((T246+'ModelParams Lw'!$O$4)/10))) +IF(U246="",0,POWER(10,((U246+'ModelParams Lw'!$P$4)/10))) +IF(V246="",0,POWER(10,((V246+'ModelParams Lw'!$Q$4)/10))) +IF(W246="",0,POWER(10,((W246+'ModelParams Lw'!$R$4)/10))) +IF(X246="",0,POWER(10,((X246+'ModelParams Lw'!$S$4)/10))) +IF(Y246="",0,POWER(10,((Y246+'ModelParams Lw'!$T$4)/10))) +IF(Z246="",0,POWER(10,((Z246+'ModelParams Lw'!$U$4)/10)))+IF(AA246="",0,POWER(10,((AA246+'ModelParams Lw'!$V$4)/10))))</f>
        <v>#DIV/0!</v>
      </c>
      <c r="AC246" s="24" t="e">
        <f t="shared" si="99"/>
        <v>#DIV/0!</v>
      </c>
      <c r="AD246" s="24" t="e">
        <f>(T246-'ModelParams Lw'!O$10)/'ModelParams Lw'!O$11</f>
        <v>#DIV/0!</v>
      </c>
      <c r="AE246" s="24" t="e">
        <f>(U246-'ModelParams Lw'!P$10)/'ModelParams Lw'!P$11</f>
        <v>#DIV/0!</v>
      </c>
      <c r="AF246" s="24" t="e">
        <f>(V246-'ModelParams Lw'!Q$10)/'ModelParams Lw'!Q$11</f>
        <v>#DIV/0!</v>
      </c>
      <c r="AG246" s="24" t="e">
        <f>(W246-'ModelParams Lw'!R$10)/'ModelParams Lw'!R$11</f>
        <v>#DIV/0!</v>
      </c>
      <c r="AH246" s="24" t="e">
        <f>(X246-'ModelParams Lw'!S$10)/'ModelParams Lw'!S$11</f>
        <v>#DIV/0!</v>
      </c>
      <c r="AI246" s="24" t="e">
        <f>(Y246-'ModelParams Lw'!T$10)/'ModelParams Lw'!T$11</f>
        <v>#DIV/0!</v>
      </c>
      <c r="AJ246" s="24" t="e">
        <f>(Z246-'ModelParams Lw'!U$10)/'ModelParams Lw'!U$11</f>
        <v>#DIV/0!</v>
      </c>
      <c r="AK246" s="24" t="e">
        <f>(AA246-'ModelParams Lw'!V$10)/'ModelParams Lw'!V$11</f>
        <v>#DIV/0!</v>
      </c>
      <c r="AL246" s="24" t="e">
        <f t="shared" si="100"/>
        <v>#DIV/0!</v>
      </c>
      <c r="AM246" s="24" t="e">
        <f>LOOKUP($G246,SilencerParams!$E$3:$E$98,SilencerParams!K$3:K$98)</f>
        <v>#DIV/0!</v>
      </c>
      <c r="AN246" s="24" t="e">
        <f>LOOKUP($G246,SilencerParams!$E$3:$E$98,SilencerParams!L$3:L$98)</f>
        <v>#DIV/0!</v>
      </c>
      <c r="AO246" s="24" t="e">
        <f>LOOKUP($G246,SilencerParams!$E$3:$E$98,SilencerParams!M$3:M$98)</f>
        <v>#DIV/0!</v>
      </c>
      <c r="AP246" s="24" t="e">
        <f>LOOKUP($G246,SilencerParams!$E$3:$E$98,SilencerParams!N$3:N$98)</f>
        <v>#DIV/0!</v>
      </c>
      <c r="AQ246" s="24" t="e">
        <f>LOOKUP($G246,SilencerParams!$E$3:$E$98,SilencerParams!O$3:O$98)</f>
        <v>#DIV/0!</v>
      </c>
      <c r="AR246" s="24" t="e">
        <f>LOOKUP($G246,SilencerParams!$E$3:$E$98,SilencerParams!P$3:P$98)</f>
        <v>#DIV/0!</v>
      </c>
      <c r="AS246" s="24" t="e">
        <f>LOOKUP($G246,SilencerParams!$E$3:$E$98,SilencerParams!Q$3:Q$98)</f>
        <v>#DIV/0!</v>
      </c>
      <c r="AT246" s="24" t="e">
        <f>LOOKUP($G246,SilencerParams!$E$3:$E$98,SilencerParams!R$3:R$98)</f>
        <v>#DIV/0!</v>
      </c>
      <c r="AU246" s="151" t="e">
        <f>LOOKUP($G246,SilencerParams!$E$3:$E$98,SilencerParams!S$3:S$98)</f>
        <v>#DIV/0!</v>
      </c>
      <c r="AV246" s="151" t="e">
        <f>LOOKUP($G246,SilencerParams!$E$3:$E$98,SilencerParams!T$3:T$98)</f>
        <v>#DIV/0!</v>
      </c>
      <c r="AW246" s="151" t="e">
        <f>LOOKUP($G246,SilencerParams!$E$3:$E$98,SilencerParams!U$3:U$98)</f>
        <v>#DIV/0!</v>
      </c>
      <c r="AX246" s="151" t="e">
        <f>LOOKUP($G246,SilencerParams!$E$3:$E$98,SilencerParams!V$3:V$98)</f>
        <v>#DIV/0!</v>
      </c>
      <c r="AY246" s="151" t="e">
        <f>LOOKUP($G246,SilencerParams!$E$3:$E$98,SilencerParams!W$3:W$98)</f>
        <v>#DIV/0!</v>
      </c>
      <c r="AZ246" s="151" t="e">
        <f>LOOKUP($G246,SilencerParams!$E$3:$E$98,SilencerParams!X$3:X$98)</f>
        <v>#DIV/0!</v>
      </c>
      <c r="BA246" s="151" t="e">
        <f>LOOKUP($G246,SilencerParams!$E$3:$E$98,SilencerParams!Y$3:Y$98)</f>
        <v>#DIV/0!</v>
      </c>
      <c r="BB246" s="151" t="e">
        <f>LOOKUP($G246,SilencerParams!$E$3:$E$98,SilencerParams!Z$3:Z$98)</f>
        <v>#DIV/0!</v>
      </c>
      <c r="BC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S$3:S$98)</f>
        <v>#DIV/0!</v>
      </c>
      <c r="BD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T$3:T$98)</f>
        <v>#DIV/0!</v>
      </c>
      <c r="BE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U$3:U$98)</f>
        <v>#DIV/0!</v>
      </c>
      <c r="BF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V$3:V$98)</f>
        <v>#DIV/0!</v>
      </c>
      <c r="BG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W$3:W$98)</f>
        <v>#DIV/0!</v>
      </c>
      <c r="BH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X$3:X$98)</f>
        <v>#DIV/0!</v>
      </c>
      <c r="BI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Y$3:Y$98)</f>
        <v>#DIV/0!</v>
      </c>
      <c r="BJ246" s="151" t="e">
        <f>LOOKUP(IF(MROUND($AL246,2)&lt;=$AL246,CONCATENATE($D246,IF($F246&gt;=1000,$F246,CONCATENATE(0,$F246)),CONCATENATE(0,MROUND($AL246,2)+2)),CONCATENATE($D246,IF($F246&gt;=1000,$F246,CONCATENATE(0,$F246)),CONCATENATE(0,MROUND($AL246,2)-2))),SilencerParams!$E$3:$E$98,SilencerParams!Z$3:Z$98)</f>
        <v>#DIV/0!</v>
      </c>
      <c r="BK246" s="151" t="e">
        <f>IF($AL246&lt;2,LOOKUP(CONCATENATE($D246,IF($E246&gt;=1000,$E246,CONCATENATE(0,$E246)),"02"),SilencerParams!$E$3:$E$98,SilencerParams!S$3:S$98)/(LOG10(2)-LOG10(0.0001))*(LOG10($AL246)-LOG10(0.0001)),(BC246-AU246)/(LOG10(IF(MROUND($AL246,2)&lt;=$AL246,MROUND($AL246,2)+2,MROUND($AL246,2)-2))-LOG10(MROUND($AL246,2)))*(LOG10($AL246)-LOG10(MROUND($AL246,2)))+AU246)</f>
        <v>#DIV/0!</v>
      </c>
      <c r="BL246" s="151" t="e">
        <f>IF($AL246&lt;2,LOOKUP(CONCATENATE($D246,IF($E246&gt;=1000,$E246,CONCATENATE(0,$E246)),"02"),SilencerParams!$E$3:$E$98,SilencerParams!T$3:T$98)/(LOG10(2)-LOG10(0.0001))*(LOG10($AL246)-LOG10(0.0001)),(BD246-AV246)/(LOG10(IF(MROUND($AL246,2)&lt;=$AL246,MROUND($AL246,2)+2,MROUND($AL246,2)-2))-LOG10(MROUND($AL246,2)))*(LOG10($AL246)-LOG10(MROUND($AL246,2)))+AV246)</f>
        <v>#DIV/0!</v>
      </c>
      <c r="BM246" s="151" t="e">
        <f>IF($AL246&lt;2,LOOKUP(CONCATENATE($D246,IF($E246&gt;=1000,$E246,CONCATENATE(0,$E246)),"02"),SilencerParams!$E$3:$E$98,SilencerParams!U$3:U$98)/(LOG10(2)-LOG10(0.0001))*(LOG10($AL246)-LOG10(0.0001)),(BE246-AW246)/(LOG10(IF(MROUND($AL246,2)&lt;=$AL246,MROUND($AL246,2)+2,MROUND($AL246,2)-2))-LOG10(MROUND($AL246,2)))*(LOG10($AL246)-LOG10(MROUND($AL246,2)))+AW246)</f>
        <v>#DIV/0!</v>
      </c>
      <c r="BN246" s="151" t="e">
        <f>IF($AL246&lt;2,LOOKUP(CONCATENATE($D246,IF($E246&gt;=1000,$E246,CONCATENATE(0,$E246)),"02"),SilencerParams!$E$3:$E$98,SilencerParams!V$3:V$98)/(LOG10(2)-LOG10(0.0001))*(LOG10($AL246)-LOG10(0.0001)),(BF246-AX246)/(LOG10(IF(MROUND($AL246,2)&lt;=$AL246,MROUND($AL246,2)+2,MROUND($AL246,2)-2))-LOG10(MROUND($AL246,2)))*(LOG10($AL246)-LOG10(MROUND($AL246,2)))+AX246)</f>
        <v>#DIV/0!</v>
      </c>
      <c r="BO246" s="151" t="e">
        <f>IF($AL246&lt;2,LOOKUP(CONCATENATE($D246,IF($E246&gt;=1000,$E246,CONCATENATE(0,$E246)),"02"),SilencerParams!$E$3:$E$98,SilencerParams!W$3:W$98)/(LOG10(2)-LOG10(0.0001))*(LOG10($AL246)-LOG10(0.0001)),(BG246-AY246)/(LOG10(IF(MROUND($AL246,2)&lt;=$AL246,MROUND($AL246,2)+2,MROUND($AL246,2)-2))-LOG10(MROUND($AL246,2)))*(LOG10($AL246)-LOG10(MROUND($AL246,2)))+AY246)</f>
        <v>#DIV/0!</v>
      </c>
      <c r="BP246" s="151" t="e">
        <f>IF($AL246&lt;2,LOOKUP(CONCATENATE($D246,IF($E246&gt;=1000,$E246,CONCATENATE(0,$E246)),"02"),SilencerParams!$E$3:$E$98,SilencerParams!X$3:X$98)/(LOG10(2)-LOG10(0.0001))*(LOG10($AL246)-LOG10(0.0001)),(BH246-AZ246)/(LOG10(IF(MROUND($AL246,2)&lt;=$AL246,MROUND($AL246,2)+2,MROUND($AL246,2)-2))-LOG10(MROUND($AL246,2)))*(LOG10($AL246)-LOG10(MROUND($AL246,2)))+AZ246)</f>
        <v>#DIV/0!</v>
      </c>
      <c r="BQ246" s="151" t="e">
        <f>IF($AL246&lt;2,LOOKUP(CONCATENATE($D246,IF($E246&gt;=1000,$E246,CONCATENATE(0,$E246)),"02"),SilencerParams!$E$3:$E$98,SilencerParams!Y$3:Y$98)/(LOG10(2)-LOG10(0.0001))*(LOG10($AL246)-LOG10(0.0001)),(BI246-BA246)/(LOG10(IF(MROUND($AL246,2)&lt;=$AL246,MROUND($AL246,2)+2,MROUND($AL246,2)-2))-LOG10(MROUND($AL246,2)))*(LOG10($AL246)-LOG10(MROUND($AL246,2)))+BA246)</f>
        <v>#DIV/0!</v>
      </c>
      <c r="BR246" s="151" t="e">
        <f>IF($AL246&lt;2,LOOKUP(CONCATENATE($D246,IF($E246&gt;=1000,$E246,CONCATENATE(0,$E246)),"02"),SilencerParams!$E$3:$E$98,SilencerParams!Z$3:Z$98)/(LOG10(2)-LOG10(0.0001))*(LOG10($AL246)-LOG10(0.0001)),(BJ246-BB246)/(LOG10(IF(MROUND($AL246,2)&lt;=$AL246,MROUND($AL246,2)+2,MROUND($AL246,2)-2))-LOG10(MROUND($AL246,2)))*(LOG10($AL246)-LOG10(MROUND($AL246,2)))+BB246)</f>
        <v>#DIV/0!</v>
      </c>
      <c r="BS246" s="24" t="e">
        <f t="shared" si="101"/>
        <v>#DIV/0!</v>
      </c>
      <c r="BT246" s="24" t="e">
        <f t="shared" si="102"/>
        <v>#DIV/0!</v>
      </c>
      <c r="BU246" s="24" t="e">
        <f t="shared" si="103"/>
        <v>#DIV/0!</v>
      </c>
      <c r="BV246" s="24" t="e">
        <f t="shared" si="104"/>
        <v>#DIV/0!</v>
      </c>
      <c r="BW246" s="24" t="e">
        <f t="shared" si="105"/>
        <v>#DIV/0!</v>
      </c>
      <c r="BX246" s="24" t="e">
        <f t="shared" si="106"/>
        <v>#DIV/0!</v>
      </c>
      <c r="BY246" s="24" t="e">
        <f t="shared" si="107"/>
        <v>#DIV/0!</v>
      </c>
      <c r="BZ246" s="24" t="e">
        <f t="shared" si="108"/>
        <v>#DIV/0!</v>
      </c>
      <c r="CA246" s="24" t="e">
        <f>10*LOG10(IF(BS246="",0,POWER(10,((BS246+'ModelParams Lw'!$O$4)/10))) +IF(BT246="",0,POWER(10,((BT246+'ModelParams Lw'!$P$4)/10))) +IF(BU246="",0,POWER(10,((BU246+'ModelParams Lw'!$Q$4)/10))) +IF(BV246="",0,POWER(10,((BV246+'ModelParams Lw'!$R$4)/10))) +IF(BW246="",0,POWER(10,((BW246+'ModelParams Lw'!$S$4)/10))) +IF(BX246="",0,POWER(10,((BX246+'ModelParams Lw'!$T$4)/10))) +IF(BY246="",0,POWER(10,((BY246+'ModelParams Lw'!$U$4)/10)))+IF(BZ246="",0,POWER(10,((BZ246+'ModelParams Lw'!$V$4)/10))))</f>
        <v>#DIV/0!</v>
      </c>
      <c r="CB246" s="24" t="e">
        <f t="shared" si="109"/>
        <v>#DIV/0!</v>
      </c>
      <c r="CC246" s="24" t="e">
        <f>(BS246-'ModelParams Lw'!O$10)/'ModelParams Lw'!O$11</f>
        <v>#DIV/0!</v>
      </c>
      <c r="CD246" s="24" t="e">
        <f>(BT246-'ModelParams Lw'!P$10)/'ModelParams Lw'!P$11</f>
        <v>#DIV/0!</v>
      </c>
      <c r="CE246" s="24" t="e">
        <f>(BU246-'ModelParams Lw'!Q$10)/'ModelParams Lw'!Q$11</f>
        <v>#DIV/0!</v>
      </c>
      <c r="CF246" s="24" t="e">
        <f>(BV246-'ModelParams Lw'!R$10)/'ModelParams Lw'!R$11</f>
        <v>#DIV/0!</v>
      </c>
      <c r="CG246" s="24" t="e">
        <f>(BW246-'ModelParams Lw'!S$10)/'ModelParams Lw'!S$11</f>
        <v>#DIV/0!</v>
      </c>
      <c r="CH246" s="24" t="e">
        <f>(BX246-'ModelParams Lw'!T$10)/'ModelParams Lw'!T$11</f>
        <v>#DIV/0!</v>
      </c>
      <c r="CI246" s="24" t="e">
        <f>(BY246-'ModelParams Lw'!U$10)/'ModelParams Lw'!U$11</f>
        <v>#DIV/0!</v>
      </c>
      <c r="CJ246" s="24" t="e">
        <f>(BZ246-'ModelParams Lw'!V$10)/'ModelParams Lw'!V$11</f>
        <v>#DIV/0!</v>
      </c>
      <c r="CK246" s="24">
        <f>IF(Calcul!$E251="SW",'ModelParams Lw'!C$18+'ModelParams Lw'!C$19*LOG(CK$3)+'ModelParams Lw'!C$20*(PI()/4*($D246/1000)^2),IF('ModelParams Lw'!C$21+'ModelParams Lw'!C$22*LOG(CK$3)+'ModelParams Lw'!C$23*(PI()/4*($D246/1000)^2)&lt;'ModelParams Lw'!C$18+'ModelParams Lw'!C$19*LOG(CK$3)+'ModelParams Lw'!C$20*(PI()/4*($D246/1000)^2),'ModelParams Lw'!C$18+'ModelParams Lw'!C$19*LOG(CK$3)+'ModelParams Lw'!C$20*(PI()/4*($D246/1000)^2),'ModelParams Lw'!C$21+'ModelParams Lw'!C$22*LOG(CK$3)+'ModelParams Lw'!C$23*(PI()/4*($D246/1000)^2)))</f>
        <v>31.246735224896717</v>
      </c>
      <c r="CL246" s="24">
        <f>IF(Calcul!$E251="SW",'ModelParams Lw'!D$18+'ModelParams Lw'!D$19*LOG(CL$3)+'ModelParams Lw'!D$20*(PI()/4*($D246/1000)^2),IF('ModelParams Lw'!D$21+'ModelParams Lw'!D$22*LOG(CL$3)+'ModelParams Lw'!D$23*(PI()/4*($D246/1000)^2)&lt;'ModelParams Lw'!D$18+'ModelParams Lw'!D$19*LOG(CL$3)+'ModelParams Lw'!D$20*(PI()/4*($D246/1000)^2),'ModelParams Lw'!D$18+'ModelParams Lw'!D$19*LOG(CL$3)+'ModelParams Lw'!D$20*(PI()/4*($D246/1000)^2),'ModelParams Lw'!D$21+'ModelParams Lw'!D$22*LOG(CL$3)+'ModelParams Lw'!D$23*(PI()/4*($D246/1000)^2)))</f>
        <v>39.203910379364636</v>
      </c>
      <c r="CM246" s="24">
        <f>IF(Calcul!$E251="SW",'ModelParams Lw'!E$18+'ModelParams Lw'!E$19*LOG(CM$3)+'ModelParams Lw'!E$20*(PI()/4*($D246/1000)^2),IF('ModelParams Lw'!E$21+'ModelParams Lw'!E$22*LOG(CM$3)+'ModelParams Lw'!E$23*(PI()/4*($D246/1000)^2)&lt;'ModelParams Lw'!E$18+'ModelParams Lw'!E$19*LOG(CM$3)+'ModelParams Lw'!E$20*(PI()/4*($D246/1000)^2),'ModelParams Lw'!E$18+'ModelParams Lw'!E$19*LOG(CM$3)+'ModelParams Lw'!E$20*(PI()/4*($D246/1000)^2),'ModelParams Lw'!E$21+'ModelParams Lw'!E$22*LOG(CM$3)+'ModelParams Lw'!E$23*(PI()/4*($D246/1000)^2)))</f>
        <v>38.761096154158118</v>
      </c>
      <c r="CN246" s="24">
        <f>IF(Calcul!$E251="SW",'ModelParams Lw'!F$18+'ModelParams Lw'!F$19*LOG(CN$3)+'ModelParams Lw'!F$20*(PI()/4*($D246/1000)^2),IF('ModelParams Lw'!F$21+'ModelParams Lw'!F$22*LOG(CN$3)+'ModelParams Lw'!F$23*(PI()/4*($D246/1000)^2)&lt;'ModelParams Lw'!F$18+'ModelParams Lw'!F$19*LOG(CN$3)+'ModelParams Lw'!F$20*(PI()/4*($D246/1000)^2),'ModelParams Lw'!F$18+'ModelParams Lw'!F$19*LOG(CN$3)+'ModelParams Lw'!F$20*(PI()/4*($D246/1000)^2),'ModelParams Lw'!F$21+'ModelParams Lw'!F$22*LOG(CN$3)+'ModelParams Lw'!F$23*(PI()/4*($D246/1000)^2)))</f>
        <v>42.457901012674256</v>
      </c>
      <c r="CO246" s="24">
        <f>IF(Calcul!$E251="SW",'ModelParams Lw'!G$18+'ModelParams Lw'!G$19*LOG(CO$3)+'ModelParams Lw'!G$20*(PI()/4*($D246/1000)^2),IF('ModelParams Lw'!G$21+'ModelParams Lw'!G$22*LOG(CO$3)+'ModelParams Lw'!G$23*(PI()/4*($D246/1000)^2)&lt;'ModelParams Lw'!G$18+'ModelParams Lw'!G$19*LOG(CO$3)+'ModelParams Lw'!G$20*(PI()/4*($D246/1000)^2),'ModelParams Lw'!G$18+'ModelParams Lw'!G$19*LOG(CO$3)+'ModelParams Lw'!G$20*(PI()/4*($D246/1000)^2),'ModelParams Lw'!G$21+'ModelParams Lw'!G$22*LOG(CO$3)+'ModelParams Lw'!G$23*(PI()/4*($D246/1000)^2)))</f>
        <v>39.983812335865188</v>
      </c>
      <c r="CP246" s="24">
        <f>IF(Calcul!$E251="SW",'ModelParams Lw'!H$18+'ModelParams Lw'!H$19*LOG(CP$3)+'ModelParams Lw'!H$20*(PI()/4*($D246/1000)^2),IF('ModelParams Lw'!H$21+'ModelParams Lw'!H$22*LOG(CP$3)+'ModelParams Lw'!H$23*(PI()/4*($D246/1000)^2)&lt;'ModelParams Lw'!H$18+'ModelParams Lw'!H$19*LOG(CP$3)+'ModelParams Lw'!H$20*(PI()/4*($D246/1000)^2),'ModelParams Lw'!H$18+'ModelParams Lw'!H$19*LOG(CP$3)+'ModelParams Lw'!H$20*(PI()/4*($D246/1000)^2),'ModelParams Lw'!H$21+'ModelParams Lw'!H$22*LOG(CP$3)+'ModelParams Lw'!H$23*(PI()/4*($D246/1000)^2)))</f>
        <v>40.306137042572608</v>
      </c>
      <c r="CQ246" s="24">
        <f>IF(Calcul!$E251="SW",'ModelParams Lw'!I$18+'ModelParams Lw'!I$19*LOG(CQ$3)+'ModelParams Lw'!I$20*(PI()/4*($D246/1000)^2),IF('ModelParams Lw'!I$21+'ModelParams Lw'!I$22*LOG(CQ$3)+'ModelParams Lw'!I$23*(PI()/4*($D246/1000)^2)&lt;'ModelParams Lw'!I$18+'ModelParams Lw'!I$19*LOG(CQ$3)+'ModelParams Lw'!I$20*(PI()/4*($D246/1000)^2),'ModelParams Lw'!I$18+'ModelParams Lw'!I$19*LOG(CQ$3)+'ModelParams Lw'!I$20*(PI()/4*($D246/1000)^2),'ModelParams Lw'!I$21+'ModelParams Lw'!I$22*LOG(CQ$3)+'ModelParams Lw'!I$23*(PI()/4*($D246/1000)^2)))</f>
        <v>35.604370798776131</v>
      </c>
      <c r="CR246" s="24">
        <f>IF(Calcul!$E251="SW",'ModelParams Lw'!J$18+'ModelParams Lw'!J$19*LOG(CR$3)+'ModelParams Lw'!J$20*(PI()/4*($D246/1000)^2),IF('ModelParams Lw'!J$21+'ModelParams Lw'!J$22*LOG(CR$3)+'ModelParams Lw'!J$23*(PI()/4*($D246/1000)^2)&lt;'ModelParams Lw'!J$18+'ModelParams Lw'!J$19*LOG(CR$3)+'ModelParams Lw'!J$20*(PI()/4*($D246/1000)^2),'ModelParams Lw'!J$18+'ModelParams Lw'!J$19*LOG(CR$3)+'ModelParams Lw'!J$20*(PI()/4*($D246/1000)^2),'ModelParams Lw'!J$21+'ModelParams Lw'!J$22*LOG(CR$3)+'ModelParams Lw'!J$23*(PI()/4*($D246/1000)^2)))</f>
        <v>26.405199060578074</v>
      </c>
      <c r="CS246" s="24" t="e">
        <f t="shared" si="86"/>
        <v>#DIV/0!</v>
      </c>
      <c r="CT246" s="24" t="e">
        <f t="shared" si="87"/>
        <v>#DIV/0!</v>
      </c>
      <c r="CU246" s="24" t="e">
        <f t="shared" si="88"/>
        <v>#DIV/0!</v>
      </c>
      <c r="CV246" s="24" t="e">
        <f t="shared" si="89"/>
        <v>#DIV/0!</v>
      </c>
      <c r="CW246" s="24" t="e">
        <f t="shared" si="90"/>
        <v>#DIV/0!</v>
      </c>
      <c r="CX246" s="24" t="e">
        <f t="shared" si="91"/>
        <v>#DIV/0!</v>
      </c>
      <c r="CY246" s="24" t="e">
        <f t="shared" si="92"/>
        <v>#DIV/0!</v>
      </c>
      <c r="CZ246" s="24" t="e">
        <f t="shared" si="93"/>
        <v>#DIV/0!</v>
      </c>
      <c r="DA246" s="24" t="e">
        <f>10*LOG10(IF(CS246="",0,POWER(10,((CS246+'ModelParams Lw'!$O$4)/10))) +IF(CT246="",0,POWER(10,((CT246+'ModelParams Lw'!$P$4)/10))) +IF(CU246="",0,POWER(10,((CU246+'ModelParams Lw'!$Q$4)/10))) +IF(CV246="",0,POWER(10,((CV246+'ModelParams Lw'!$R$4)/10))) +IF(CW246="",0,POWER(10,((CW246+'ModelParams Lw'!$S$4)/10))) +IF(CX246="",0,POWER(10,((CX246+'ModelParams Lw'!$T$4)/10))) +IF(CY246="",0,POWER(10,((CY246+'ModelParams Lw'!$U$4)/10)))+IF(CZ246="",0,POWER(10,((CZ246+'ModelParams Lw'!$V$4)/10))))</f>
        <v>#DIV/0!</v>
      </c>
      <c r="DB246" s="24" t="e">
        <f t="shared" si="110"/>
        <v>#DIV/0!</v>
      </c>
      <c r="DC246" s="24" t="e">
        <f>(CS246-'ModelParams Lw'!$O$10)/'ModelParams Lw'!$O$11</f>
        <v>#DIV/0!</v>
      </c>
      <c r="DD246" s="24" t="e">
        <f>(CT246-'ModelParams Lw'!$P$10)/'ModelParams Lw'!$P$11</f>
        <v>#DIV/0!</v>
      </c>
      <c r="DE246" s="24" t="e">
        <f>(CU246-'ModelParams Lw'!$Q$10)/'ModelParams Lw'!$Q$11</f>
        <v>#DIV/0!</v>
      </c>
      <c r="DF246" s="24" t="e">
        <f>(CV246-'ModelParams Lw'!$R$10)/'ModelParams Lw'!$R$11</f>
        <v>#DIV/0!</v>
      </c>
      <c r="DG246" s="24" t="e">
        <f>(CW246-'ModelParams Lw'!$S$10)/'ModelParams Lw'!$S$11</f>
        <v>#DIV/0!</v>
      </c>
      <c r="DH246" s="24" t="e">
        <f>(CX246-'ModelParams Lw'!$T$10)/'ModelParams Lw'!$T$11</f>
        <v>#DIV/0!</v>
      </c>
      <c r="DI246" s="24" t="e">
        <f>(CY246-'ModelParams Lw'!$U$10)/'ModelParams Lw'!$U$11</f>
        <v>#DIV/0!</v>
      </c>
      <c r="DJ246" s="24" t="e">
        <f>(CZ246-'ModelParams Lw'!$V$10)/'ModelParams Lw'!$V$11</f>
        <v>#DIV/0!</v>
      </c>
    </row>
    <row r="247" spans="1:114">
      <c r="A247" s="12">
        <f>Calcul!B249</f>
        <v>0</v>
      </c>
      <c r="B247" s="12">
        <f t="shared" si="94"/>
        <v>0</v>
      </c>
      <c r="C247" s="12">
        <f>Calcul!C249</f>
        <v>0</v>
      </c>
      <c r="D247" s="12">
        <f>Calcul!D252</f>
        <v>0</v>
      </c>
      <c r="E247" s="12">
        <f t="shared" si="95"/>
        <v>400</v>
      </c>
      <c r="F247" s="12">
        <f t="shared" si="96"/>
        <v>900</v>
      </c>
      <c r="G247" s="12" t="e">
        <f t="shared" si="97"/>
        <v>#DIV/0!</v>
      </c>
      <c r="H247" s="24" t="e">
        <f t="shared" si="98"/>
        <v>#DIV/0!</v>
      </c>
      <c r="I247" s="24">
        <f>'ModelParams Lw'!$B$6*EXP('ModelParams Lw'!$C$6*D247)</f>
        <v>-0.98585217513044054</v>
      </c>
      <c r="J247" s="24">
        <f>'ModelParams Lw'!$B$7*D247^2+'ModelParams Lw'!$C$7*D247+'ModelParams Lw'!$D$7</f>
        <v>-7.1</v>
      </c>
      <c r="K247" s="24">
        <f>'ModelParams Lw'!$B$8*D247^2+'ModelParams Lw'!$C$8*D247+'ModelParams Lw'!$D$8</f>
        <v>46.485999999999997</v>
      </c>
      <c r="L247" s="21" t="e">
        <f t="shared" si="111"/>
        <v>#DIV/0!</v>
      </c>
      <c r="M247" s="21" t="e">
        <f t="shared" si="112"/>
        <v>#DIV/0!</v>
      </c>
      <c r="N247" s="21" t="e">
        <f t="shared" si="112"/>
        <v>#DIV/0!</v>
      </c>
      <c r="O247" s="21" t="e">
        <f t="shared" si="112"/>
        <v>#DIV/0!</v>
      </c>
      <c r="P247" s="21" t="e">
        <f t="shared" si="112"/>
        <v>#DIV/0!</v>
      </c>
      <c r="Q247" s="21" t="e">
        <f t="shared" si="112"/>
        <v>#DIV/0!</v>
      </c>
      <c r="R247" s="21" t="e">
        <f t="shared" si="112"/>
        <v>#DIV/0!</v>
      </c>
      <c r="S247" s="21" t="e">
        <f t="shared" si="112"/>
        <v>#DIV/0!</v>
      </c>
      <c r="T247" s="24" t="e">
        <f>'ModelParams Lw'!$B$3+'ModelParams Lw'!$B$4*LOG10($B247/3600/(PI()/4*($D247/1000)^2))+'ModelParams Lw'!$B$5*LOG10(2*$H247/(1.2*($B247/3600/(PI()/4*($D247/1000)^2))^2))+10*LOG10($D247/1000)+L247</f>
        <v>#DIV/0!</v>
      </c>
      <c r="U247" s="24" t="e">
        <f>'ModelParams Lw'!$B$3+'ModelParams Lw'!$B$4*LOG10($B247/3600/(PI()/4*($D247/1000)^2))+'ModelParams Lw'!$B$5*LOG10(2*$H247/(1.2*($B247/3600/(PI()/4*($D247/1000)^2))^2))+10*LOG10($D247/1000)+M247</f>
        <v>#DIV/0!</v>
      </c>
      <c r="V247" s="24" t="e">
        <f>'ModelParams Lw'!$B$3+'ModelParams Lw'!$B$4*LOG10($B247/3600/(PI()/4*($D247/1000)^2))+'ModelParams Lw'!$B$5*LOG10(2*$H247/(1.2*($B247/3600/(PI()/4*($D247/1000)^2))^2))+10*LOG10($D247/1000)+N247</f>
        <v>#DIV/0!</v>
      </c>
      <c r="W247" s="24" t="e">
        <f>'ModelParams Lw'!$B$3+'ModelParams Lw'!$B$4*LOG10($B247/3600/(PI()/4*($D247/1000)^2))+'ModelParams Lw'!$B$5*LOG10(2*$H247/(1.2*($B247/3600/(PI()/4*($D247/1000)^2))^2))+10*LOG10($D247/1000)+O247</f>
        <v>#DIV/0!</v>
      </c>
      <c r="X247" s="24" t="e">
        <f>'ModelParams Lw'!$B$3+'ModelParams Lw'!$B$4*LOG10($B247/3600/(PI()/4*($D247/1000)^2))+'ModelParams Lw'!$B$5*LOG10(2*$H247/(1.2*($B247/3600/(PI()/4*($D247/1000)^2))^2))+10*LOG10($D247/1000)+P247</f>
        <v>#DIV/0!</v>
      </c>
      <c r="Y247" s="24" t="e">
        <f>'ModelParams Lw'!$B$3+'ModelParams Lw'!$B$4*LOG10($B247/3600/(PI()/4*($D247/1000)^2))+'ModelParams Lw'!$B$5*LOG10(2*$H247/(1.2*($B247/3600/(PI()/4*($D247/1000)^2))^2))+10*LOG10($D247/1000)+Q247</f>
        <v>#DIV/0!</v>
      </c>
      <c r="Z247" s="24" t="e">
        <f>'ModelParams Lw'!$B$3+'ModelParams Lw'!$B$4*LOG10($B247/3600/(PI()/4*($D247/1000)^2))+'ModelParams Lw'!$B$5*LOG10(2*$H247/(1.2*($B247/3600/(PI()/4*($D247/1000)^2))^2))+10*LOG10($D247/1000)+R247</f>
        <v>#DIV/0!</v>
      </c>
      <c r="AA247" s="24" t="e">
        <f>'ModelParams Lw'!$B$3+'ModelParams Lw'!$B$4*LOG10($B247/3600/(PI()/4*($D247/1000)^2))+'ModelParams Lw'!$B$5*LOG10(2*$H247/(1.2*($B247/3600/(PI()/4*($D247/1000)^2))^2))+10*LOG10($D247/1000)+S247</f>
        <v>#DIV/0!</v>
      </c>
      <c r="AB247" s="24" t="e">
        <f>10*LOG10(IF(T247="",0,POWER(10,((T247+'ModelParams Lw'!$O$4)/10))) +IF(U247="",0,POWER(10,((U247+'ModelParams Lw'!$P$4)/10))) +IF(V247="",0,POWER(10,((V247+'ModelParams Lw'!$Q$4)/10))) +IF(W247="",0,POWER(10,((W247+'ModelParams Lw'!$R$4)/10))) +IF(X247="",0,POWER(10,((X247+'ModelParams Lw'!$S$4)/10))) +IF(Y247="",0,POWER(10,((Y247+'ModelParams Lw'!$T$4)/10))) +IF(Z247="",0,POWER(10,((Z247+'ModelParams Lw'!$U$4)/10)))+IF(AA247="",0,POWER(10,((AA247+'ModelParams Lw'!$V$4)/10))))</f>
        <v>#DIV/0!</v>
      </c>
      <c r="AC247" s="24" t="e">
        <f t="shared" si="99"/>
        <v>#DIV/0!</v>
      </c>
      <c r="AD247" s="24" t="e">
        <f>(T247-'ModelParams Lw'!O$10)/'ModelParams Lw'!O$11</f>
        <v>#DIV/0!</v>
      </c>
      <c r="AE247" s="24" t="e">
        <f>(U247-'ModelParams Lw'!P$10)/'ModelParams Lw'!P$11</f>
        <v>#DIV/0!</v>
      </c>
      <c r="AF247" s="24" t="e">
        <f>(V247-'ModelParams Lw'!Q$10)/'ModelParams Lw'!Q$11</f>
        <v>#DIV/0!</v>
      </c>
      <c r="AG247" s="24" t="e">
        <f>(W247-'ModelParams Lw'!R$10)/'ModelParams Lw'!R$11</f>
        <v>#DIV/0!</v>
      </c>
      <c r="AH247" s="24" t="e">
        <f>(X247-'ModelParams Lw'!S$10)/'ModelParams Lw'!S$11</f>
        <v>#DIV/0!</v>
      </c>
      <c r="AI247" s="24" t="e">
        <f>(Y247-'ModelParams Lw'!T$10)/'ModelParams Lw'!T$11</f>
        <v>#DIV/0!</v>
      </c>
      <c r="AJ247" s="24" t="e">
        <f>(Z247-'ModelParams Lw'!U$10)/'ModelParams Lw'!U$11</f>
        <v>#DIV/0!</v>
      </c>
      <c r="AK247" s="24" t="e">
        <f>(AA247-'ModelParams Lw'!V$10)/'ModelParams Lw'!V$11</f>
        <v>#DIV/0!</v>
      </c>
      <c r="AL247" s="24" t="e">
        <f t="shared" si="100"/>
        <v>#DIV/0!</v>
      </c>
      <c r="AM247" s="24" t="e">
        <f>LOOKUP($G247,SilencerParams!$E$3:$E$98,SilencerParams!K$3:K$98)</f>
        <v>#DIV/0!</v>
      </c>
      <c r="AN247" s="24" t="e">
        <f>LOOKUP($G247,SilencerParams!$E$3:$E$98,SilencerParams!L$3:L$98)</f>
        <v>#DIV/0!</v>
      </c>
      <c r="AO247" s="24" t="e">
        <f>LOOKUP($G247,SilencerParams!$E$3:$E$98,SilencerParams!M$3:M$98)</f>
        <v>#DIV/0!</v>
      </c>
      <c r="AP247" s="24" t="e">
        <f>LOOKUP($G247,SilencerParams!$E$3:$E$98,SilencerParams!N$3:N$98)</f>
        <v>#DIV/0!</v>
      </c>
      <c r="AQ247" s="24" t="e">
        <f>LOOKUP($G247,SilencerParams!$E$3:$E$98,SilencerParams!O$3:O$98)</f>
        <v>#DIV/0!</v>
      </c>
      <c r="AR247" s="24" t="e">
        <f>LOOKUP($G247,SilencerParams!$E$3:$E$98,SilencerParams!P$3:P$98)</f>
        <v>#DIV/0!</v>
      </c>
      <c r="AS247" s="24" t="e">
        <f>LOOKUP($G247,SilencerParams!$E$3:$E$98,SilencerParams!Q$3:Q$98)</f>
        <v>#DIV/0!</v>
      </c>
      <c r="AT247" s="24" t="e">
        <f>LOOKUP($G247,SilencerParams!$E$3:$E$98,SilencerParams!R$3:R$98)</f>
        <v>#DIV/0!</v>
      </c>
      <c r="AU247" s="151" t="e">
        <f>LOOKUP($G247,SilencerParams!$E$3:$E$98,SilencerParams!S$3:S$98)</f>
        <v>#DIV/0!</v>
      </c>
      <c r="AV247" s="151" t="e">
        <f>LOOKUP($G247,SilencerParams!$E$3:$E$98,SilencerParams!T$3:T$98)</f>
        <v>#DIV/0!</v>
      </c>
      <c r="AW247" s="151" t="e">
        <f>LOOKUP($G247,SilencerParams!$E$3:$E$98,SilencerParams!U$3:U$98)</f>
        <v>#DIV/0!</v>
      </c>
      <c r="AX247" s="151" t="e">
        <f>LOOKUP($G247,SilencerParams!$E$3:$E$98,SilencerParams!V$3:V$98)</f>
        <v>#DIV/0!</v>
      </c>
      <c r="AY247" s="151" t="e">
        <f>LOOKUP($G247,SilencerParams!$E$3:$E$98,SilencerParams!W$3:W$98)</f>
        <v>#DIV/0!</v>
      </c>
      <c r="AZ247" s="151" t="e">
        <f>LOOKUP($G247,SilencerParams!$E$3:$E$98,SilencerParams!X$3:X$98)</f>
        <v>#DIV/0!</v>
      </c>
      <c r="BA247" s="151" t="e">
        <f>LOOKUP($G247,SilencerParams!$E$3:$E$98,SilencerParams!Y$3:Y$98)</f>
        <v>#DIV/0!</v>
      </c>
      <c r="BB247" s="151" t="e">
        <f>LOOKUP($G247,SilencerParams!$E$3:$E$98,SilencerParams!Z$3:Z$98)</f>
        <v>#DIV/0!</v>
      </c>
      <c r="BC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S$3:S$98)</f>
        <v>#DIV/0!</v>
      </c>
      <c r="BD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T$3:T$98)</f>
        <v>#DIV/0!</v>
      </c>
      <c r="BE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U$3:U$98)</f>
        <v>#DIV/0!</v>
      </c>
      <c r="BF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V$3:V$98)</f>
        <v>#DIV/0!</v>
      </c>
      <c r="BG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W$3:W$98)</f>
        <v>#DIV/0!</v>
      </c>
      <c r="BH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X$3:X$98)</f>
        <v>#DIV/0!</v>
      </c>
      <c r="BI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Y$3:Y$98)</f>
        <v>#DIV/0!</v>
      </c>
      <c r="BJ247" s="151" t="e">
        <f>LOOKUP(IF(MROUND($AL247,2)&lt;=$AL247,CONCATENATE($D247,IF($F247&gt;=1000,$F247,CONCATENATE(0,$F247)),CONCATENATE(0,MROUND($AL247,2)+2)),CONCATENATE($D247,IF($F247&gt;=1000,$F247,CONCATENATE(0,$F247)),CONCATENATE(0,MROUND($AL247,2)-2))),SilencerParams!$E$3:$E$98,SilencerParams!Z$3:Z$98)</f>
        <v>#DIV/0!</v>
      </c>
      <c r="BK247" s="151" t="e">
        <f>IF($AL247&lt;2,LOOKUP(CONCATENATE($D247,IF($E247&gt;=1000,$E247,CONCATENATE(0,$E247)),"02"),SilencerParams!$E$3:$E$98,SilencerParams!S$3:S$98)/(LOG10(2)-LOG10(0.0001))*(LOG10($AL247)-LOG10(0.0001)),(BC247-AU247)/(LOG10(IF(MROUND($AL247,2)&lt;=$AL247,MROUND($AL247,2)+2,MROUND($AL247,2)-2))-LOG10(MROUND($AL247,2)))*(LOG10($AL247)-LOG10(MROUND($AL247,2)))+AU247)</f>
        <v>#DIV/0!</v>
      </c>
      <c r="BL247" s="151" t="e">
        <f>IF($AL247&lt;2,LOOKUP(CONCATENATE($D247,IF($E247&gt;=1000,$E247,CONCATENATE(0,$E247)),"02"),SilencerParams!$E$3:$E$98,SilencerParams!T$3:T$98)/(LOG10(2)-LOG10(0.0001))*(LOG10($AL247)-LOG10(0.0001)),(BD247-AV247)/(LOG10(IF(MROUND($AL247,2)&lt;=$AL247,MROUND($AL247,2)+2,MROUND($AL247,2)-2))-LOG10(MROUND($AL247,2)))*(LOG10($AL247)-LOG10(MROUND($AL247,2)))+AV247)</f>
        <v>#DIV/0!</v>
      </c>
      <c r="BM247" s="151" t="e">
        <f>IF($AL247&lt;2,LOOKUP(CONCATENATE($D247,IF($E247&gt;=1000,$E247,CONCATENATE(0,$E247)),"02"),SilencerParams!$E$3:$E$98,SilencerParams!U$3:U$98)/(LOG10(2)-LOG10(0.0001))*(LOG10($AL247)-LOG10(0.0001)),(BE247-AW247)/(LOG10(IF(MROUND($AL247,2)&lt;=$AL247,MROUND($AL247,2)+2,MROUND($AL247,2)-2))-LOG10(MROUND($AL247,2)))*(LOG10($AL247)-LOG10(MROUND($AL247,2)))+AW247)</f>
        <v>#DIV/0!</v>
      </c>
      <c r="BN247" s="151" t="e">
        <f>IF($AL247&lt;2,LOOKUP(CONCATENATE($D247,IF($E247&gt;=1000,$E247,CONCATENATE(0,$E247)),"02"),SilencerParams!$E$3:$E$98,SilencerParams!V$3:V$98)/(LOG10(2)-LOG10(0.0001))*(LOG10($AL247)-LOG10(0.0001)),(BF247-AX247)/(LOG10(IF(MROUND($AL247,2)&lt;=$AL247,MROUND($AL247,2)+2,MROUND($AL247,2)-2))-LOG10(MROUND($AL247,2)))*(LOG10($AL247)-LOG10(MROUND($AL247,2)))+AX247)</f>
        <v>#DIV/0!</v>
      </c>
      <c r="BO247" s="151" t="e">
        <f>IF($AL247&lt;2,LOOKUP(CONCATENATE($D247,IF($E247&gt;=1000,$E247,CONCATENATE(0,$E247)),"02"),SilencerParams!$E$3:$E$98,SilencerParams!W$3:W$98)/(LOG10(2)-LOG10(0.0001))*(LOG10($AL247)-LOG10(0.0001)),(BG247-AY247)/(LOG10(IF(MROUND($AL247,2)&lt;=$AL247,MROUND($AL247,2)+2,MROUND($AL247,2)-2))-LOG10(MROUND($AL247,2)))*(LOG10($AL247)-LOG10(MROUND($AL247,2)))+AY247)</f>
        <v>#DIV/0!</v>
      </c>
      <c r="BP247" s="151" t="e">
        <f>IF($AL247&lt;2,LOOKUP(CONCATENATE($D247,IF($E247&gt;=1000,$E247,CONCATENATE(0,$E247)),"02"),SilencerParams!$E$3:$E$98,SilencerParams!X$3:X$98)/(LOG10(2)-LOG10(0.0001))*(LOG10($AL247)-LOG10(0.0001)),(BH247-AZ247)/(LOG10(IF(MROUND($AL247,2)&lt;=$AL247,MROUND($AL247,2)+2,MROUND($AL247,2)-2))-LOG10(MROUND($AL247,2)))*(LOG10($AL247)-LOG10(MROUND($AL247,2)))+AZ247)</f>
        <v>#DIV/0!</v>
      </c>
      <c r="BQ247" s="151" t="e">
        <f>IF($AL247&lt;2,LOOKUP(CONCATENATE($D247,IF($E247&gt;=1000,$E247,CONCATENATE(0,$E247)),"02"),SilencerParams!$E$3:$E$98,SilencerParams!Y$3:Y$98)/(LOG10(2)-LOG10(0.0001))*(LOG10($AL247)-LOG10(0.0001)),(BI247-BA247)/(LOG10(IF(MROUND($AL247,2)&lt;=$AL247,MROUND($AL247,2)+2,MROUND($AL247,2)-2))-LOG10(MROUND($AL247,2)))*(LOG10($AL247)-LOG10(MROUND($AL247,2)))+BA247)</f>
        <v>#DIV/0!</v>
      </c>
      <c r="BR247" s="151" t="e">
        <f>IF($AL247&lt;2,LOOKUP(CONCATENATE($D247,IF($E247&gt;=1000,$E247,CONCATENATE(0,$E247)),"02"),SilencerParams!$E$3:$E$98,SilencerParams!Z$3:Z$98)/(LOG10(2)-LOG10(0.0001))*(LOG10($AL247)-LOG10(0.0001)),(BJ247-BB247)/(LOG10(IF(MROUND($AL247,2)&lt;=$AL247,MROUND($AL247,2)+2,MROUND($AL247,2)-2))-LOG10(MROUND($AL247,2)))*(LOG10($AL247)-LOG10(MROUND($AL247,2)))+BB247)</f>
        <v>#DIV/0!</v>
      </c>
      <c r="BS247" s="24" t="e">
        <f t="shared" si="101"/>
        <v>#DIV/0!</v>
      </c>
      <c r="BT247" s="24" t="e">
        <f t="shared" si="102"/>
        <v>#DIV/0!</v>
      </c>
      <c r="BU247" s="24" t="e">
        <f t="shared" si="103"/>
        <v>#DIV/0!</v>
      </c>
      <c r="BV247" s="24" t="e">
        <f t="shared" si="104"/>
        <v>#DIV/0!</v>
      </c>
      <c r="BW247" s="24" t="e">
        <f t="shared" si="105"/>
        <v>#DIV/0!</v>
      </c>
      <c r="BX247" s="24" t="e">
        <f t="shared" si="106"/>
        <v>#DIV/0!</v>
      </c>
      <c r="BY247" s="24" t="e">
        <f t="shared" si="107"/>
        <v>#DIV/0!</v>
      </c>
      <c r="BZ247" s="24" t="e">
        <f t="shared" si="108"/>
        <v>#DIV/0!</v>
      </c>
      <c r="CA247" s="24" t="e">
        <f>10*LOG10(IF(BS247="",0,POWER(10,((BS247+'ModelParams Lw'!$O$4)/10))) +IF(BT247="",0,POWER(10,((BT247+'ModelParams Lw'!$P$4)/10))) +IF(BU247="",0,POWER(10,((BU247+'ModelParams Lw'!$Q$4)/10))) +IF(BV247="",0,POWER(10,((BV247+'ModelParams Lw'!$R$4)/10))) +IF(BW247="",0,POWER(10,((BW247+'ModelParams Lw'!$S$4)/10))) +IF(BX247="",0,POWER(10,((BX247+'ModelParams Lw'!$T$4)/10))) +IF(BY247="",0,POWER(10,((BY247+'ModelParams Lw'!$U$4)/10)))+IF(BZ247="",0,POWER(10,((BZ247+'ModelParams Lw'!$V$4)/10))))</f>
        <v>#DIV/0!</v>
      </c>
      <c r="CB247" s="24" t="e">
        <f t="shared" si="109"/>
        <v>#DIV/0!</v>
      </c>
      <c r="CC247" s="24" t="e">
        <f>(BS247-'ModelParams Lw'!O$10)/'ModelParams Lw'!O$11</f>
        <v>#DIV/0!</v>
      </c>
      <c r="CD247" s="24" t="e">
        <f>(BT247-'ModelParams Lw'!P$10)/'ModelParams Lw'!P$11</f>
        <v>#DIV/0!</v>
      </c>
      <c r="CE247" s="24" t="e">
        <f>(BU247-'ModelParams Lw'!Q$10)/'ModelParams Lw'!Q$11</f>
        <v>#DIV/0!</v>
      </c>
      <c r="CF247" s="24" t="e">
        <f>(BV247-'ModelParams Lw'!R$10)/'ModelParams Lw'!R$11</f>
        <v>#DIV/0!</v>
      </c>
      <c r="CG247" s="24" t="e">
        <f>(BW247-'ModelParams Lw'!S$10)/'ModelParams Lw'!S$11</f>
        <v>#DIV/0!</v>
      </c>
      <c r="CH247" s="24" t="e">
        <f>(BX247-'ModelParams Lw'!T$10)/'ModelParams Lw'!T$11</f>
        <v>#DIV/0!</v>
      </c>
      <c r="CI247" s="24" t="e">
        <f>(BY247-'ModelParams Lw'!U$10)/'ModelParams Lw'!U$11</f>
        <v>#DIV/0!</v>
      </c>
      <c r="CJ247" s="24" t="e">
        <f>(BZ247-'ModelParams Lw'!V$10)/'ModelParams Lw'!V$11</f>
        <v>#DIV/0!</v>
      </c>
      <c r="CK247" s="24">
        <f>IF(Calcul!$E252="SW",'ModelParams Lw'!C$18+'ModelParams Lw'!C$19*LOG(CK$3)+'ModelParams Lw'!C$20*(PI()/4*($D247/1000)^2),IF('ModelParams Lw'!C$21+'ModelParams Lw'!C$22*LOG(CK$3)+'ModelParams Lw'!C$23*(PI()/4*($D247/1000)^2)&lt;'ModelParams Lw'!C$18+'ModelParams Lw'!C$19*LOG(CK$3)+'ModelParams Lw'!C$20*(PI()/4*($D247/1000)^2),'ModelParams Lw'!C$18+'ModelParams Lw'!C$19*LOG(CK$3)+'ModelParams Lw'!C$20*(PI()/4*($D247/1000)^2),'ModelParams Lw'!C$21+'ModelParams Lw'!C$22*LOG(CK$3)+'ModelParams Lw'!C$23*(PI()/4*($D247/1000)^2)))</f>
        <v>31.246735224896717</v>
      </c>
      <c r="CL247" s="24">
        <f>IF(Calcul!$E252="SW",'ModelParams Lw'!D$18+'ModelParams Lw'!D$19*LOG(CL$3)+'ModelParams Lw'!D$20*(PI()/4*($D247/1000)^2),IF('ModelParams Lw'!D$21+'ModelParams Lw'!D$22*LOG(CL$3)+'ModelParams Lw'!D$23*(PI()/4*($D247/1000)^2)&lt;'ModelParams Lw'!D$18+'ModelParams Lw'!D$19*LOG(CL$3)+'ModelParams Lw'!D$20*(PI()/4*($D247/1000)^2),'ModelParams Lw'!D$18+'ModelParams Lw'!D$19*LOG(CL$3)+'ModelParams Lw'!D$20*(PI()/4*($D247/1000)^2),'ModelParams Lw'!D$21+'ModelParams Lw'!D$22*LOG(CL$3)+'ModelParams Lw'!D$23*(PI()/4*($D247/1000)^2)))</f>
        <v>39.203910379364636</v>
      </c>
      <c r="CM247" s="24">
        <f>IF(Calcul!$E252="SW",'ModelParams Lw'!E$18+'ModelParams Lw'!E$19*LOG(CM$3)+'ModelParams Lw'!E$20*(PI()/4*($D247/1000)^2),IF('ModelParams Lw'!E$21+'ModelParams Lw'!E$22*LOG(CM$3)+'ModelParams Lw'!E$23*(PI()/4*($D247/1000)^2)&lt;'ModelParams Lw'!E$18+'ModelParams Lw'!E$19*LOG(CM$3)+'ModelParams Lw'!E$20*(PI()/4*($D247/1000)^2),'ModelParams Lw'!E$18+'ModelParams Lw'!E$19*LOG(CM$3)+'ModelParams Lw'!E$20*(PI()/4*($D247/1000)^2),'ModelParams Lw'!E$21+'ModelParams Lw'!E$22*LOG(CM$3)+'ModelParams Lw'!E$23*(PI()/4*($D247/1000)^2)))</f>
        <v>38.761096154158118</v>
      </c>
      <c r="CN247" s="24">
        <f>IF(Calcul!$E252="SW",'ModelParams Lw'!F$18+'ModelParams Lw'!F$19*LOG(CN$3)+'ModelParams Lw'!F$20*(PI()/4*($D247/1000)^2),IF('ModelParams Lw'!F$21+'ModelParams Lw'!F$22*LOG(CN$3)+'ModelParams Lw'!F$23*(PI()/4*($D247/1000)^2)&lt;'ModelParams Lw'!F$18+'ModelParams Lw'!F$19*LOG(CN$3)+'ModelParams Lw'!F$20*(PI()/4*($D247/1000)^2),'ModelParams Lw'!F$18+'ModelParams Lw'!F$19*LOG(CN$3)+'ModelParams Lw'!F$20*(PI()/4*($D247/1000)^2),'ModelParams Lw'!F$21+'ModelParams Lw'!F$22*LOG(CN$3)+'ModelParams Lw'!F$23*(PI()/4*($D247/1000)^2)))</f>
        <v>42.457901012674256</v>
      </c>
      <c r="CO247" s="24">
        <f>IF(Calcul!$E252="SW",'ModelParams Lw'!G$18+'ModelParams Lw'!G$19*LOG(CO$3)+'ModelParams Lw'!G$20*(PI()/4*($D247/1000)^2),IF('ModelParams Lw'!G$21+'ModelParams Lw'!G$22*LOG(CO$3)+'ModelParams Lw'!G$23*(PI()/4*($D247/1000)^2)&lt;'ModelParams Lw'!G$18+'ModelParams Lw'!G$19*LOG(CO$3)+'ModelParams Lw'!G$20*(PI()/4*($D247/1000)^2),'ModelParams Lw'!G$18+'ModelParams Lw'!G$19*LOG(CO$3)+'ModelParams Lw'!G$20*(PI()/4*($D247/1000)^2),'ModelParams Lw'!G$21+'ModelParams Lw'!G$22*LOG(CO$3)+'ModelParams Lw'!G$23*(PI()/4*($D247/1000)^2)))</f>
        <v>39.983812335865188</v>
      </c>
      <c r="CP247" s="24">
        <f>IF(Calcul!$E252="SW",'ModelParams Lw'!H$18+'ModelParams Lw'!H$19*LOG(CP$3)+'ModelParams Lw'!H$20*(PI()/4*($D247/1000)^2),IF('ModelParams Lw'!H$21+'ModelParams Lw'!H$22*LOG(CP$3)+'ModelParams Lw'!H$23*(PI()/4*($D247/1000)^2)&lt;'ModelParams Lw'!H$18+'ModelParams Lw'!H$19*LOG(CP$3)+'ModelParams Lw'!H$20*(PI()/4*($D247/1000)^2),'ModelParams Lw'!H$18+'ModelParams Lw'!H$19*LOG(CP$3)+'ModelParams Lw'!H$20*(PI()/4*($D247/1000)^2),'ModelParams Lw'!H$21+'ModelParams Lw'!H$22*LOG(CP$3)+'ModelParams Lw'!H$23*(PI()/4*($D247/1000)^2)))</f>
        <v>40.306137042572608</v>
      </c>
      <c r="CQ247" s="24">
        <f>IF(Calcul!$E252="SW",'ModelParams Lw'!I$18+'ModelParams Lw'!I$19*LOG(CQ$3)+'ModelParams Lw'!I$20*(PI()/4*($D247/1000)^2),IF('ModelParams Lw'!I$21+'ModelParams Lw'!I$22*LOG(CQ$3)+'ModelParams Lw'!I$23*(PI()/4*($D247/1000)^2)&lt;'ModelParams Lw'!I$18+'ModelParams Lw'!I$19*LOG(CQ$3)+'ModelParams Lw'!I$20*(PI()/4*($D247/1000)^2),'ModelParams Lw'!I$18+'ModelParams Lw'!I$19*LOG(CQ$3)+'ModelParams Lw'!I$20*(PI()/4*($D247/1000)^2),'ModelParams Lw'!I$21+'ModelParams Lw'!I$22*LOG(CQ$3)+'ModelParams Lw'!I$23*(PI()/4*($D247/1000)^2)))</f>
        <v>35.604370798776131</v>
      </c>
      <c r="CR247" s="24">
        <f>IF(Calcul!$E252="SW",'ModelParams Lw'!J$18+'ModelParams Lw'!J$19*LOG(CR$3)+'ModelParams Lw'!J$20*(PI()/4*($D247/1000)^2),IF('ModelParams Lw'!J$21+'ModelParams Lw'!J$22*LOG(CR$3)+'ModelParams Lw'!J$23*(PI()/4*($D247/1000)^2)&lt;'ModelParams Lw'!J$18+'ModelParams Lw'!J$19*LOG(CR$3)+'ModelParams Lw'!J$20*(PI()/4*($D247/1000)^2),'ModelParams Lw'!J$18+'ModelParams Lw'!J$19*LOG(CR$3)+'ModelParams Lw'!J$20*(PI()/4*($D247/1000)^2),'ModelParams Lw'!J$21+'ModelParams Lw'!J$22*LOG(CR$3)+'ModelParams Lw'!J$23*(PI()/4*($D247/1000)^2)))</f>
        <v>26.405199060578074</v>
      </c>
      <c r="CS247" s="24" t="e">
        <f t="shared" si="86"/>
        <v>#DIV/0!</v>
      </c>
      <c r="CT247" s="24" t="e">
        <f t="shared" si="87"/>
        <v>#DIV/0!</v>
      </c>
      <c r="CU247" s="24" t="e">
        <f t="shared" si="88"/>
        <v>#DIV/0!</v>
      </c>
      <c r="CV247" s="24" t="e">
        <f t="shared" si="89"/>
        <v>#DIV/0!</v>
      </c>
      <c r="CW247" s="24" t="e">
        <f t="shared" si="90"/>
        <v>#DIV/0!</v>
      </c>
      <c r="CX247" s="24" t="e">
        <f t="shared" si="91"/>
        <v>#DIV/0!</v>
      </c>
      <c r="CY247" s="24" t="e">
        <f t="shared" si="92"/>
        <v>#DIV/0!</v>
      </c>
      <c r="CZ247" s="24" t="e">
        <f t="shared" si="93"/>
        <v>#DIV/0!</v>
      </c>
      <c r="DA247" s="24" t="e">
        <f>10*LOG10(IF(CS247="",0,POWER(10,((CS247+'ModelParams Lw'!$O$4)/10))) +IF(CT247="",0,POWER(10,((CT247+'ModelParams Lw'!$P$4)/10))) +IF(CU247="",0,POWER(10,((CU247+'ModelParams Lw'!$Q$4)/10))) +IF(CV247="",0,POWER(10,((CV247+'ModelParams Lw'!$R$4)/10))) +IF(CW247="",0,POWER(10,((CW247+'ModelParams Lw'!$S$4)/10))) +IF(CX247="",0,POWER(10,((CX247+'ModelParams Lw'!$T$4)/10))) +IF(CY247="",0,POWER(10,((CY247+'ModelParams Lw'!$U$4)/10)))+IF(CZ247="",0,POWER(10,((CZ247+'ModelParams Lw'!$V$4)/10))))</f>
        <v>#DIV/0!</v>
      </c>
      <c r="DB247" s="24" t="e">
        <f t="shared" si="110"/>
        <v>#DIV/0!</v>
      </c>
      <c r="DC247" s="24" t="e">
        <f>(CS247-'ModelParams Lw'!$O$10)/'ModelParams Lw'!$O$11</f>
        <v>#DIV/0!</v>
      </c>
      <c r="DD247" s="24" t="e">
        <f>(CT247-'ModelParams Lw'!$P$10)/'ModelParams Lw'!$P$11</f>
        <v>#DIV/0!</v>
      </c>
      <c r="DE247" s="24" t="e">
        <f>(CU247-'ModelParams Lw'!$Q$10)/'ModelParams Lw'!$Q$11</f>
        <v>#DIV/0!</v>
      </c>
      <c r="DF247" s="24" t="e">
        <f>(CV247-'ModelParams Lw'!$R$10)/'ModelParams Lw'!$R$11</f>
        <v>#DIV/0!</v>
      </c>
      <c r="DG247" s="24" t="e">
        <f>(CW247-'ModelParams Lw'!$S$10)/'ModelParams Lw'!$S$11</f>
        <v>#DIV/0!</v>
      </c>
      <c r="DH247" s="24" t="e">
        <f>(CX247-'ModelParams Lw'!$T$10)/'ModelParams Lw'!$T$11</f>
        <v>#DIV/0!</v>
      </c>
      <c r="DI247" s="24" t="e">
        <f>(CY247-'ModelParams Lw'!$U$10)/'ModelParams Lw'!$U$11</f>
        <v>#DIV/0!</v>
      </c>
      <c r="DJ247" s="24" t="e">
        <f>(CZ247-'ModelParams Lw'!$V$10)/'ModelParams Lw'!$V$11</f>
        <v>#DIV/0!</v>
      </c>
    </row>
    <row r="248" spans="1:114">
      <c r="A248" s="12">
        <f>Calcul!B250</f>
        <v>0</v>
      </c>
      <c r="B248" s="12">
        <f t="shared" si="94"/>
        <v>0</v>
      </c>
      <c r="C248" s="12">
        <f>Calcul!C250</f>
        <v>0</v>
      </c>
      <c r="D248" s="12">
        <f>Calcul!D253</f>
        <v>0</v>
      </c>
      <c r="E248" s="12">
        <f t="shared" si="95"/>
        <v>400</v>
      </c>
      <c r="F248" s="12">
        <f t="shared" si="96"/>
        <v>900</v>
      </c>
      <c r="G248" s="12" t="e">
        <f t="shared" si="97"/>
        <v>#DIV/0!</v>
      </c>
      <c r="H248" s="24" t="e">
        <f t="shared" si="98"/>
        <v>#DIV/0!</v>
      </c>
      <c r="I248" s="24">
        <f>'ModelParams Lw'!$B$6*EXP('ModelParams Lw'!$C$6*D248)</f>
        <v>-0.98585217513044054</v>
      </c>
      <c r="J248" s="24">
        <f>'ModelParams Lw'!$B$7*D248^2+'ModelParams Lw'!$C$7*D248+'ModelParams Lw'!$D$7</f>
        <v>-7.1</v>
      </c>
      <c r="K248" s="24">
        <f>'ModelParams Lw'!$B$8*D248^2+'ModelParams Lw'!$C$8*D248+'ModelParams Lw'!$D$8</f>
        <v>46.485999999999997</v>
      </c>
      <c r="L248" s="21" t="e">
        <f t="shared" si="111"/>
        <v>#DIV/0!</v>
      </c>
      <c r="M248" s="21" t="e">
        <f t="shared" si="112"/>
        <v>#DIV/0!</v>
      </c>
      <c r="N248" s="21" t="e">
        <f t="shared" si="112"/>
        <v>#DIV/0!</v>
      </c>
      <c r="O248" s="21" t="e">
        <f t="shared" si="112"/>
        <v>#DIV/0!</v>
      </c>
      <c r="P248" s="21" t="e">
        <f t="shared" si="112"/>
        <v>#DIV/0!</v>
      </c>
      <c r="Q248" s="21" t="e">
        <f t="shared" si="112"/>
        <v>#DIV/0!</v>
      </c>
      <c r="R248" s="21" t="e">
        <f t="shared" si="112"/>
        <v>#DIV/0!</v>
      </c>
      <c r="S248" s="21" t="e">
        <f t="shared" si="112"/>
        <v>#DIV/0!</v>
      </c>
      <c r="T248" s="24" t="e">
        <f>'ModelParams Lw'!$B$3+'ModelParams Lw'!$B$4*LOG10($B248/3600/(PI()/4*($D248/1000)^2))+'ModelParams Lw'!$B$5*LOG10(2*$H248/(1.2*($B248/3600/(PI()/4*($D248/1000)^2))^2))+10*LOG10($D248/1000)+L248</f>
        <v>#DIV/0!</v>
      </c>
      <c r="U248" s="24" t="e">
        <f>'ModelParams Lw'!$B$3+'ModelParams Lw'!$B$4*LOG10($B248/3600/(PI()/4*($D248/1000)^2))+'ModelParams Lw'!$B$5*LOG10(2*$H248/(1.2*($B248/3600/(PI()/4*($D248/1000)^2))^2))+10*LOG10($D248/1000)+M248</f>
        <v>#DIV/0!</v>
      </c>
      <c r="V248" s="24" t="e">
        <f>'ModelParams Lw'!$B$3+'ModelParams Lw'!$B$4*LOG10($B248/3600/(PI()/4*($D248/1000)^2))+'ModelParams Lw'!$B$5*LOG10(2*$H248/(1.2*($B248/3600/(PI()/4*($D248/1000)^2))^2))+10*LOG10($D248/1000)+N248</f>
        <v>#DIV/0!</v>
      </c>
      <c r="W248" s="24" t="e">
        <f>'ModelParams Lw'!$B$3+'ModelParams Lw'!$B$4*LOG10($B248/3600/(PI()/4*($D248/1000)^2))+'ModelParams Lw'!$B$5*LOG10(2*$H248/(1.2*($B248/3600/(PI()/4*($D248/1000)^2))^2))+10*LOG10($D248/1000)+O248</f>
        <v>#DIV/0!</v>
      </c>
      <c r="X248" s="24" t="e">
        <f>'ModelParams Lw'!$B$3+'ModelParams Lw'!$B$4*LOG10($B248/3600/(PI()/4*($D248/1000)^2))+'ModelParams Lw'!$B$5*LOG10(2*$H248/(1.2*($B248/3600/(PI()/4*($D248/1000)^2))^2))+10*LOG10($D248/1000)+P248</f>
        <v>#DIV/0!</v>
      </c>
      <c r="Y248" s="24" t="e">
        <f>'ModelParams Lw'!$B$3+'ModelParams Lw'!$B$4*LOG10($B248/3600/(PI()/4*($D248/1000)^2))+'ModelParams Lw'!$B$5*LOG10(2*$H248/(1.2*($B248/3600/(PI()/4*($D248/1000)^2))^2))+10*LOG10($D248/1000)+Q248</f>
        <v>#DIV/0!</v>
      </c>
      <c r="Z248" s="24" t="e">
        <f>'ModelParams Lw'!$B$3+'ModelParams Lw'!$B$4*LOG10($B248/3600/(PI()/4*($D248/1000)^2))+'ModelParams Lw'!$B$5*LOG10(2*$H248/(1.2*($B248/3600/(PI()/4*($D248/1000)^2))^2))+10*LOG10($D248/1000)+R248</f>
        <v>#DIV/0!</v>
      </c>
      <c r="AA248" s="24" t="e">
        <f>'ModelParams Lw'!$B$3+'ModelParams Lw'!$B$4*LOG10($B248/3600/(PI()/4*($D248/1000)^2))+'ModelParams Lw'!$B$5*LOG10(2*$H248/(1.2*($B248/3600/(PI()/4*($D248/1000)^2))^2))+10*LOG10($D248/1000)+S248</f>
        <v>#DIV/0!</v>
      </c>
      <c r="AB248" s="24" t="e">
        <f>10*LOG10(IF(T248="",0,POWER(10,((T248+'ModelParams Lw'!$O$4)/10))) +IF(U248="",0,POWER(10,((U248+'ModelParams Lw'!$P$4)/10))) +IF(V248="",0,POWER(10,((V248+'ModelParams Lw'!$Q$4)/10))) +IF(W248="",0,POWER(10,((W248+'ModelParams Lw'!$R$4)/10))) +IF(X248="",0,POWER(10,((X248+'ModelParams Lw'!$S$4)/10))) +IF(Y248="",0,POWER(10,((Y248+'ModelParams Lw'!$T$4)/10))) +IF(Z248="",0,POWER(10,((Z248+'ModelParams Lw'!$U$4)/10)))+IF(AA248="",0,POWER(10,((AA248+'ModelParams Lw'!$V$4)/10))))</f>
        <v>#DIV/0!</v>
      </c>
      <c r="AC248" s="24" t="e">
        <f t="shared" si="99"/>
        <v>#DIV/0!</v>
      </c>
      <c r="AD248" s="24" t="e">
        <f>(T248-'ModelParams Lw'!O$10)/'ModelParams Lw'!O$11</f>
        <v>#DIV/0!</v>
      </c>
      <c r="AE248" s="24" t="e">
        <f>(U248-'ModelParams Lw'!P$10)/'ModelParams Lw'!P$11</f>
        <v>#DIV/0!</v>
      </c>
      <c r="AF248" s="24" t="e">
        <f>(V248-'ModelParams Lw'!Q$10)/'ModelParams Lw'!Q$11</f>
        <v>#DIV/0!</v>
      </c>
      <c r="AG248" s="24" t="e">
        <f>(W248-'ModelParams Lw'!R$10)/'ModelParams Lw'!R$11</f>
        <v>#DIV/0!</v>
      </c>
      <c r="AH248" s="24" t="e">
        <f>(X248-'ModelParams Lw'!S$10)/'ModelParams Lw'!S$11</f>
        <v>#DIV/0!</v>
      </c>
      <c r="AI248" s="24" t="e">
        <f>(Y248-'ModelParams Lw'!T$10)/'ModelParams Lw'!T$11</f>
        <v>#DIV/0!</v>
      </c>
      <c r="AJ248" s="24" t="e">
        <f>(Z248-'ModelParams Lw'!U$10)/'ModelParams Lw'!U$11</f>
        <v>#DIV/0!</v>
      </c>
      <c r="AK248" s="24" t="e">
        <f>(AA248-'ModelParams Lw'!V$10)/'ModelParams Lw'!V$11</f>
        <v>#DIV/0!</v>
      </c>
      <c r="AL248" s="24" t="e">
        <f t="shared" si="100"/>
        <v>#DIV/0!</v>
      </c>
      <c r="AM248" s="24" t="e">
        <f>LOOKUP($G248,SilencerParams!$E$3:$E$98,SilencerParams!K$3:K$98)</f>
        <v>#DIV/0!</v>
      </c>
      <c r="AN248" s="24" t="e">
        <f>LOOKUP($G248,SilencerParams!$E$3:$E$98,SilencerParams!L$3:L$98)</f>
        <v>#DIV/0!</v>
      </c>
      <c r="AO248" s="24" t="e">
        <f>LOOKUP($G248,SilencerParams!$E$3:$E$98,SilencerParams!M$3:M$98)</f>
        <v>#DIV/0!</v>
      </c>
      <c r="AP248" s="24" t="e">
        <f>LOOKUP($G248,SilencerParams!$E$3:$E$98,SilencerParams!N$3:N$98)</f>
        <v>#DIV/0!</v>
      </c>
      <c r="AQ248" s="24" t="e">
        <f>LOOKUP($G248,SilencerParams!$E$3:$E$98,SilencerParams!O$3:O$98)</f>
        <v>#DIV/0!</v>
      </c>
      <c r="AR248" s="24" t="e">
        <f>LOOKUP($G248,SilencerParams!$E$3:$E$98,SilencerParams!P$3:P$98)</f>
        <v>#DIV/0!</v>
      </c>
      <c r="AS248" s="24" t="e">
        <f>LOOKUP($G248,SilencerParams!$E$3:$E$98,SilencerParams!Q$3:Q$98)</f>
        <v>#DIV/0!</v>
      </c>
      <c r="AT248" s="24" t="e">
        <f>LOOKUP($G248,SilencerParams!$E$3:$E$98,SilencerParams!R$3:R$98)</f>
        <v>#DIV/0!</v>
      </c>
      <c r="AU248" s="151" t="e">
        <f>LOOKUP($G248,SilencerParams!$E$3:$E$98,SilencerParams!S$3:S$98)</f>
        <v>#DIV/0!</v>
      </c>
      <c r="AV248" s="151" t="e">
        <f>LOOKUP($G248,SilencerParams!$E$3:$E$98,SilencerParams!T$3:T$98)</f>
        <v>#DIV/0!</v>
      </c>
      <c r="AW248" s="151" t="e">
        <f>LOOKUP($G248,SilencerParams!$E$3:$E$98,SilencerParams!U$3:U$98)</f>
        <v>#DIV/0!</v>
      </c>
      <c r="AX248" s="151" t="e">
        <f>LOOKUP($G248,SilencerParams!$E$3:$E$98,SilencerParams!V$3:V$98)</f>
        <v>#DIV/0!</v>
      </c>
      <c r="AY248" s="151" t="e">
        <f>LOOKUP($G248,SilencerParams!$E$3:$E$98,SilencerParams!W$3:W$98)</f>
        <v>#DIV/0!</v>
      </c>
      <c r="AZ248" s="151" t="e">
        <f>LOOKUP($G248,SilencerParams!$E$3:$E$98,SilencerParams!X$3:X$98)</f>
        <v>#DIV/0!</v>
      </c>
      <c r="BA248" s="151" t="e">
        <f>LOOKUP($G248,SilencerParams!$E$3:$E$98,SilencerParams!Y$3:Y$98)</f>
        <v>#DIV/0!</v>
      </c>
      <c r="BB248" s="151" t="e">
        <f>LOOKUP($G248,SilencerParams!$E$3:$E$98,SilencerParams!Z$3:Z$98)</f>
        <v>#DIV/0!</v>
      </c>
      <c r="BC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S$3:S$98)</f>
        <v>#DIV/0!</v>
      </c>
      <c r="BD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T$3:T$98)</f>
        <v>#DIV/0!</v>
      </c>
      <c r="BE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U$3:U$98)</f>
        <v>#DIV/0!</v>
      </c>
      <c r="BF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V$3:V$98)</f>
        <v>#DIV/0!</v>
      </c>
      <c r="BG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W$3:W$98)</f>
        <v>#DIV/0!</v>
      </c>
      <c r="BH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X$3:X$98)</f>
        <v>#DIV/0!</v>
      </c>
      <c r="BI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Y$3:Y$98)</f>
        <v>#DIV/0!</v>
      </c>
      <c r="BJ248" s="151" t="e">
        <f>LOOKUP(IF(MROUND($AL248,2)&lt;=$AL248,CONCATENATE($D248,IF($F248&gt;=1000,$F248,CONCATENATE(0,$F248)),CONCATENATE(0,MROUND($AL248,2)+2)),CONCATENATE($D248,IF($F248&gt;=1000,$F248,CONCATENATE(0,$F248)),CONCATENATE(0,MROUND($AL248,2)-2))),SilencerParams!$E$3:$E$98,SilencerParams!Z$3:Z$98)</f>
        <v>#DIV/0!</v>
      </c>
      <c r="BK248" s="151" t="e">
        <f>IF($AL248&lt;2,LOOKUP(CONCATENATE($D248,IF($E248&gt;=1000,$E248,CONCATENATE(0,$E248)),"02"),SilencerParams!$E$3:$E$98,SilencerParams!S$3:S$98)/(LOG10(2)-LOG10(0.0001))*(LOG10($AL248)-LOG10(0.0001)),(BC248-AU248)/(LOG10(IF(MROUND($AL248,2)&lt;=$AL248,MROUND($AL248,2)+2,MROUND($AL248,2)-2))-LOG10(MROUND($AL248,2)))*(LOG10($AL248)-LOG10(MROUND($AL248,2)))+AU248)</f>
        <v>#DIV/0!</v>
      </c>
      <c r="BL248" s="151" t="e">
        <f>IF($AL248&lt;2,LOOKUP(CONCATENATE($D248,IF($E248&gt;=1000,$E248,CONCATENATE(0,$E248)),"02"),SilencerParams!$E$3:$E$98,SilencerParams!T$3:T$98)/(LOG10(2)-LOG10(0.0001))*(LOG10($AL248)-LOG10(0.0001)),(BD248-AV248)/(LOG10(IF(MROUND($AL248,2)&lt;=$AL248,MROUND($AL248,2)+2,MROUND($AL248,2)-2))-LOG10(MROUND($AL248,2)))*(LOG10($AL248)-LOG10(MROUND($AL248,2)))+AV248)</f>
        <v>#DIV/0!</v>
      </c>
      <c r="BM248" s="151" t="e">
        <f>IF($AL248&lt;2,LOOKUP(CONCATENATE($D248,IF($E248&gt;=1000,$E248,CONCATENATE(0,$E248)),"02"),SilencerParams!$E$3:$E$98,SilencerParams!U$3:U$98)/(LOG10(2)-LOG10(0.0001))*(LOG10($AL248)-LOG10(0.0001)),(BE248-AW248)/(LOG10(IF(MROUND($AL248,2)&lt;=$AL248,MROUND($AL248,2)+2,MROUND($AL248,2)-2))-LOG10(MROUND($AL248,2)))*(LOG10($AL248)-LOG10(MROUND($AL248,2)))+AW248)</f>
        <v>#DIV/0!</v>
      </c>
      <c r="BN248" s="151" t="e">
        <f>IF($AL248&lt;2,LOOKUP(CONCATENATE($D248,IF($E248&gt;=1000,$E248,CONCATENATE(0,$E248)),"02"),SilencerParams!$E$3:$E$98,SilencerParams!V$3:V$98)/(LOG10(2)-LOG10(0.0001))*(LOG10($AL248)-LOG10(0.0001)),(BF248-AX248)/(LOG10(IF(MROUND($AL248,2)&lt;=$AL248,MROUND($AL248,2)+2,MROUND($AL248,2)-2))-LOG10(MROUND($AL248,2)))*(LOG10($AL248)-LOG10(MROUND($AL248,2)))+AX248)</f>
        <v>#DIV/0!</v>
      </c>
      <c r="BO248" s="151" t="e">
        <f>IF($AL248&lt;2,LOOKUP(CONCATENATE($D248,IF($E248&gt;=1000,$E248,CONCATENATE(0,$E248)),"02"),SilencerParams!$E$3:$E$98,SilencerParams!W$3:W$98)/(LOG10(2)-LOG10(0.0001))*(LOG10($AL248)-LOG10(0.0001)),(BG248-AY248)/(LOG10(IF(MROUND($AL248,2)&lt;=$AL248,MROUND($AL248,2)+2,MROUND($AL248,2)-2))-LOG10(MROUND($AL248,2)))*(LOG10($AL248)-LOG10(MROUND($AL248,2)))+AY248)</f>
        <v>#DIV/0!</v>
      </c>
      <c r="BP248" s="151" t="e">
        <f>IF($AL248&lt;2,LOOKUP(CONCATENATE($D248,IF($E248&gt;=1000,$E248,CONCATENATE(0,$E248)),"02"),SilencerParams!$E$3:$E$98,SilencerParams!X$3:X$98)/(LOG10(2)-LOG10(0.0001))*(LOG10($AL248)-LOG10(0.0001)),(BH248-AZ248)/(LOG10(IF(MROUND($AL248,2)&lt;=$AL248,MROUND($AL248,2)+2,MROUND($AL248,2)-2))-LOG10(MROUND($AL248,2)))*(LOG10($AL248)-LOG10(MROUND($AL248,2)))+AZ248)</f>
        <v>#DIV/0!</v>
      </c>
      <c r="BQ248" s="151" t="e">
        <f>IF($AL248&lt;2,LOOKUP(CONCATENATE($D248,IF($E248&gt;=1000,$E248,CONCATENATE(0,$E248)),"02"),SilencerParams!$E$3:$E$98,SilencerParams!Y$3:Y$98)/(LOG10(2)-LOG10(0.0001))*(LOG10($AL248)-LOG10(0.0001)),(BI248-BA248)/(LOG10(IF(MROUND($AL248,2)&lt;=$AL248,MROUND($AL248,2)+2,MROUND($AL248,2)-2))-LOG10(MROUND($AL248,2)))*(LOG10($AL248)-LOG10(MROUND($AL248,2)))+BA248)</f>
        <v>#DIV/0!</v>
      </c>
      <c r="BR248" s="151" t="e">
        <f>IF($AL248&lt;2,LOOKUP(CONCATENATE($D248,IF($E248&gt;=1000,$E248,CONCATENATE(0,$E248)),"02"),SilencerParams!$E$3:$E$98,SilencerParams!Z$3:Z$98)/(LOG10(2)-LOG10(0.0001))*(LOG10($AL248)-LOG10(0.0001)),(BJ248-BB248)/(LOG10(IF(MROUND($AL248,2)&lt;=$AL248,MROUND($AL248,2)+2,MROUND($AL248,2)-2))-LOG10(MROUND($AL248,2)))*(LOG10($AL248)-LOG10(MROUND($AL248,2)))+BB248)</f>
        <v>#DIV/0!</v>
      </c>
      <c r="BS248" s="24" t="e">
        <f t="shared" si="101"/>
        <v>#DIV/0!</v>
      </c>
      <c r="BT248" s="24" t="e">
        <f t="shared" si="102"/>
        <v>#DIV/0!</v>
      </c>
      <c r="BU248" s="24" t="e">
        <f t="shared" si="103"/>
        <v>#DIV/0!</v>
      </c>
      <c r="BV248" s="24" t="e">
        <f t="shared" si="104"/>
        <v>#DIV/0!</v>
      </c>
      <c r="BW248" s="24" t="e">
        <f t="shared" si="105"/>
        <v>#DIV/0!</v>
      </c>
      <c r="BX248" s="24" t="e">
        <f t="shared" si="106"/>
        <v>#DIV/0!</v>
      </c>
      <c r="BY248" s="24" t="e">
        <f t="shared" si="107"/>
        <v>#DIV/0!</v>
      </c>
      <c r="BZ248" s="24" t="e">
        <f t="shared" si="108"/>
        <v>#DIV/0!</v>
      </c>
      <c r="CA248" s="24" t="e">
        <f>10*LOG10(IF(BS248="",0,POWER(10,((BS248+'ModelParams Lw'!$O$4)/10))) +IF(BT248="",0,POWER(10,((BT248+'ModelParams Lw'!$P$4)/10))) +IF(BU248="",0,POWER(10,((BU248+'ModelParams Lw'!$Q$4)/10))) +IF(BV248="",0,POWER(10,((BV248+'ModelParams Lw'!$R$4)/10))) +IF(BW248="",0,POWER(10,((BW248+'ModelParams Lw'!$S$4)/10))) +IF(BX248="",0,POWER(10,((BX248+'ModelParams Lw'!$T$4)/10))) +IF(BY248="",0,POWER(10,((BY248+'ModelParams Lw'!$U$4)/10)))+IF(BZ248="",0,POWER(10,((BZ248+'ModelParams Lw'!$V$4)/10))))</f>
        <v>#DIV/0!</v>
      </c>
      <c r="CB248" s="24" t="e">
        <f t="shared" si="109"/>
        <v>#DIV/0!</v>
      </c>
      <c r="CC248" s="24" t="e">
        <f>(BS248-'ModelParams Lw'!O$10)/'ModelParams Lw'!O$11</f>
        <v>#DIV/0!</v>
      </c>
      <c r="CD248" s="24" t="e">
        <f>(BT248-'ModelParams Lw'!P$10)/'ModelParams Lw'!P$11</f>
        <v>#DIV/0!</v>
      </c>
      <c r="CE248" s="24" t="e">
        <f>(BU248-'ModelParams Lw'!Q$10)/'ModelParams Lw'!Q$11</f>
        <v>#DIV/0!</v>
      </c>
      <c r="CF248" s="24" t="e">
        <f>(BV248-'ModelParams Lw'!R$10)/'ModelParams Lw'!R$11</f>
        <v>#DIV/0!</v>
      </c>
      <c r="CG248" s="24" t="e">
        <f>(BW248-'ModelParams Lw'!S$10)/'ModelParams Lw'!S$11</f>
        <v>#DIV/0!</v>
      </c>
      <c r="CH248" s="24" t="e">
        <f>(BX248-'ModelParams Lw'!T$10)/'ModelParams Lw'!T$11</f>
        <v>#DIV/0!</v>
      </c>
      <c r="CI248" s="24" t="e">
        <f>(BY248-'ModelParams Lw'!U$10)/'ModelParams Lw'!U$11</f>
        <v>#DIV/0!</v>
      </c>
      <c r="CJ248" s="24" t="e">
        <f>(BZ248-'ModelParams Lw'!V$10)/'ModelParams Lw'!V$11</f>
        <v>#DIV/0!</v>
      </c>
      <c r="CK248" s="24">
        <f>IF(Calcul!$E253="SW",'ModelParams Lw'!C$18+'ModelParams Lw'!C$19*LOG(CK$3)+'ModelParams Lw'!C$20*(PI()/4*($D248/1000)^2),IF('ModelParams Lw'!C$21+'ModelParams Lw'!C$22*LOG(CK$3)+'ModelParams Lw'!C$23*(PI()/4*($D248/1000)^2)&lt;'ModelParams Lw'!C$18+'ModelParams Lw'!C$19*LOG(CK$3)+'ModelParams Lw'!C$20*(PI()/4*($D248/1000)^2),'ModelParams Lw'!C$18+'ModelParams Lw'!C$19*LOG(CK$3)+'ModelParams Lw'!C$20*(PI()/4*($D248/1000)^2),'ModelParams Lw'!C$21+'ModelParams Lw'!C$22*LOG(CK$3)+'ModelParams Lw'!C$23*(PI()/4*($D248/1000)^2)))</f>
        <v>31.246735224896717</v>
      </c>
      <c r="CL248" s="24">
        <f>IF(Calcul!$E253="SW",'ModelParams Lw'!D$18+'ModelParams Lw'!D$19*LOG(CL$3)+'ModelParams Lw'!D$20*(PI()/4*($D248/1000)^2),IF('ModelParams Lw'!D$21+'ModelParams Lw'!D$22*LOG(CL$3)+'ModelParams Lw'!D$23*(PI()/4*($D248/1000)^2)&lt;'ModelParams Lw'!D$18+'ModelParams Lw'!D$19*LOG(CL$3)+'ModelParams Lw'!D$20*(PI()/4*($D248/1000)^2),'ModelParams Lw'!D$18+'ModelParams Lw'!D$19*LOG(CL$3)+'ModelParams Lw'!D$20*(PI()/4*($D248/1000)^2),'ModelParams Lw'!D$21+'ModelParams Lw'!D$22*LOG(CL$3)+'ModelParams Lw'!D$23*(PI()/4*($D248/1000)^2)))</f>
        <v>39.203910379364636</v>
      </c>
      <c r="CM248" s="24">
        <f>IF(Calcul!$E253="SW",'ModelParams Lw'!E$18+'ModelParams Lw'!E$19*LOG(CM$3)+'ModelParams Lw'!E$20*(PI()/4*($D248/1000)^2),IF('ModelParams Lw'!E$21+'ModelParams Lw'!E$22*LOG(CM$3)+'ModelParams Lw'!E$23*(PI()/4*($D248/1000)^2)&lt;'ModelParams Lw'!E$18+'ModelParams Lw'!E$19*LOG(CM$3)+'ModelParams Lw'!E$20*(PI()/4*($D248/1000)^2),'ModelParams Lw'!E$18+'ModelParams Lw'!E$19*LOG(CM$3)+'ModelParams Lw'!E$20*(PI()/4*($D248/1000)^2),'ModelParams Lw'!E$21+'ModelParams Lw'!E$22*LOG(CM$3)+'ModelParams Lw'!E$23*(PI()/4*($D248/1000)^2)))</f>
        <v>38.761096154158118</v>
      </c>
      <c r="CN248" s="24">
        <f>IF(Calcul!$E253="SW",'ModelParams Lw'!F$18+'ModelParams Lw'!F$19*LOG(CN$3)+'ModelParams Lw'!F$20*(PI()/4*($D248/1000)^2),IF('ModelParams Lw'!F$21+'ModelParams Lw'!F$22*LOG(CN$3)+'ModelParams Lw'!F$23*(PI()/4*($D248/1000)^2)&lt;'ModelParams Lw'!F$18+'ModelParams Lw'!F$19*LOG(CN$3)+'ModelParams Lw'!F$20*(PI()/4*($D248/1000)^2),'ModelParams Lw'!F$18+'ModelParams Lw'!F$19*LOG(CN$3)+'ModelParams Lw'!F$20*(PI()/4*($D248/1000)^2),'ModelParams Lw'!F$21+'ModelParams Lw'!F$22*LOG(CN$3)+'ModelParams Lw'!F$23*(PI()/4*($D248/1000)^2)))</f>
        <v>42.457901012674256</v>
      </c>
      <c r="CO248" s="24">
        <f>IF(Calcul!$E253="SW",'ModelParams Lw'!G$18+'ModelParams Lw'!G$19*LOG(CO$3)+'ModelParams Lw'!G$20*(PI()/4*($D248/1000)^2),IF('ModelParams Lw'!G$21+'ModelParams Lw'!G$22*LOG(CO$3)+'ModelParams Lw'!G$23*(PI()/4*($D248/1000)^2)&lt;'ModelParams Lw'!G$18+'ModelParams Lw'!G$19*LOG(CO$3)+'ModelParams Lw'!G$20*(PI()/4*($D248/1000)^2),'ModelParams Lw'!G$18+'ModelParams Lw'!G$19*LOG(CO$3)+'ModelParams Lw'!G$20*(PI()/4*($D248/1000)^2),'ModelParams Lw'!G$21+'ModelParams Lw'!G$22*LOG(CO$3)+'ModelParams Lw'!G$23*(PI()/4*($D248/1000)^2)))</f>
        <v>39.983812335865188</v>
      </c>
      <c r="CP248" s="24">
        <f>IF(Calcul!$E253="SW",'ModelParams Lw'!H$18+'ModelParams Lw'!H$19*LOG(CP$3)+'ModelParams Lw'!H$20*(PI()/4*($D248/1000)^2),IF('ModelParams Lw'!H$21+'ModelParams Lw'!H$22*LOG(CP$3)+'ModelParams Lw'!H$23*(PI()/4*($D248/1000)^2)&lt;'ModelParams Lw'!H$18+'ModelParams Lw'!H$19*LOG(CP$3)+'ModelParams Lw'!H$20*(PI()/4*($D248/1000)^2),'ModelParams Lw'!H$18+'ModelParams Lw'!H$19*LOG(CP$3)+'ModelParams Lw'!H$20*(PI()/4*($D248/1000)^2),'ModelParams Lw'!H$21+'ModelParams Lw'!H$22*LOG(CP$3)+'ModelParams Lw'!H$23*(PI()/4*($D248/1000)^2)))</f>
        <v>40.306137042572608</v>
      </c>
      <c r="CQ248" s="24">
        <f>IF(Calcul!$E253="SW",'ModelParams Lw'!I$18+'ModelParams Lw'!I$19*LOG(CQ$3)+'ModelParams Lw'!I$20*(PI()/4*($D248/1000)^2),IF('ModelParams Lw'!I$21+'ModelParams Lw'!I$22*LOG(CQ$3)+'ModelParams Lw'!I$23*(PI()/4*($D248/1000)^2)&lt;'ModelParams Lw'!I$18+'ModelParams Lw'!I$19*LOG(CQ$3)+'ModelParams Lw'!I$20*(PI()/4*($D248/1000)^2),'ModelParams Lw'!I$18+'ModelParams Lw'!I$19*LOG(CQ$3)+'ModelParams Lw'!I$20*(PI()/4*($D248/1000)^2),'ModelParams Lw'!I$21+'ModelParams Lw'!I$22*LOG(CQ$3)+'ModelParams Lw'!I$23*(PI()/4*($D248/1000)^2)))</f>
        <v>35.604370798776131</v>
      </c>
      <c r="CR248" s="24">
        <f>IF(Calcul!$E253="SW",'ModelParams Lw'!J$18+'ModelParams Lw'!J$19*LOG(CR$3)+'ModelParams Lw'!J$20*(PI()/4*($D248/1000)^2),IF('ModelParams Lw'!J$21+'ModelParams Lw'!J$22*LOG(CR$3)+'ModelParams Lw'!J$23*(PI()/4*($D248/1000)^2)&lt;'ModelParams Lw'!J$18+'ModelParams Lw'!J$19*LOG(CR$3)+'ModelParams Lw'!J$20*(PI()/4*($D248/1000)^2),'ModelParams Lw'!J$18+'ModelParams Lw'!J$19*LOG(CR$3)+'ModelParams Lw'!J$20*(PI()/4*($D248/1000)^2),'ModelParams Lw'!J$21+'ModelParams Lw'!J$22*LOG(CR$3)+'ModelParams Lw'!J$23*(PI()/4*($D248/1000)^2)))</f>
        <v>26.405199060578074</v>
      </c>
      <c r="CS248" s="24" t="e">
        <f t="shared" si="86"/>
        <v>#DIV/0!</v>
      </c>
      <c r="CT248" s="24" t="e">
        <f t="shared" si="87"/>
        <v>#DIV/0!</v>
      </c>
      <c r="CU248" s="24" t="e">
        <f t="shared" si="88"/>
        <v>#DIV/0!</v>
      </c>
      <c r="CV248" s="24" t="e">
        <f t="shared" si="89"/>
        <v>#DIV/0!</v>
      </c>
      <c r="CW248" s="24" t="e">
        <f t="shared" si="90"/>
        <v>#DIV/0!</v>
      </c>
      <c r="CX248" s="24" t="e">
        <f t="shared" si="91"/>
        <v>#DIV/0!</v>
      </c>
      <c r="CY248" s="24" t="e">
        <f t="shared" si="92"/>
        <v>#DIV/0!</v>
      </c>
      <c r="CZ248" s="24" t="e">
        <f t="shared" si="93"/>
        <v>#DIV/0!</v>
      </c>
      <c r="DA248" s="24" t="e">
        <f>10*LOG10(IF(CS248="",0,POWER(10,((CS248+'ModelParams Lw'!$O$4)/10))) +IF(CT248="",0,POWER(10,((CT248+'ModelParams Lw'!$P$4)/10))) +IF(CU248="",0,POWER(10,((CU248+'ModelParams Lw'!$Q$4)/10))) +IF(CV248="",0,POWER(10,((CV248+'ModelParams Lw'!$R$4)/10))) +IF(CW248="",0,POWER(10,((CW248+'ModelParams Lw'!$S$4)/10))) +IF(CX248="",0,POWER(10,((CX248+'ModelParams Lw'!$T$4)/10))) +IF(CY248="",0,POWER(10,((CY248+'ModelParams Lw'!$U$4)/10)))+IF(CZ248="",0,POWER(10,((CZ248+'ModelParams Lw'!$V$4)/10))))</f>
        <v>#DIV/0!</v>
      </c>
      <c r="DB248" s="24" t="e">
        <f t="shared" si="110"/>
        <v>#DIV/0!</v>
      </c>
      <c r="DC248" s="24" t="e">
        <f>(CS248-'ModelParams Lw'!$O$10)/'ModelParams Lw'!$O$11</f>
        <v>#DIV/0!</v>
      </c>
      <c r="DD248" s="24" t="e">
        <f>(CT248-'ModelParams Lw'!$P$10)/'ModelParams Lw'!$P$11</f>
        <v>#DIV/0!</v>
      </c>
      <c r="DE248" s="24" t="e">
        <f>(CU248-'ModelParams Lw'!$Q$10)/'ModelParams Lw'!$Q$11</f>
        <v>#DIV/0!</v>
      </c>
      <c r="DF248" s="24" t="e">
        <f>(CV248-'ModelParams Lw'!$R$10)/'ModelParams Lw'!$R$11</f>
        <v>#DIV/0!</v>
      </c>
      <c r="DG248" s="24" t="e">
        <f>(CW248-'ModelParams Lw'!$S$10)/'ModelParams Lw'!$S$11</f>
        <v>#DIV/0!</v>
      </c>
      <c r="DH248" s="24" t="e">
        <f>(CX248-'ModelParams Lw'!$T$10)/'ModelParams Lw'!$T$11</f>
        <v>#DIV/0!</v>
      </c>
      <c r="DI248" s="24" t="e">
        <f>(CY248-'ModelParams Lw'!$U$10)/'ModelParams Lw'!$U$11</f>
        <v>#DIV/0!</v>
      </c>
      <c r="DJ248" s="24" t="e">
        <f>(CZ248-'ModelParams Lw'!$V$10)/'ModelParams Lw'!$V$11</f>
        <v>#DIV/0!</v>
      </c>
    </row>
    <row r="249" spans="1:114">
      <c r="A249" s="12">
        <f>Calcul!B251</f>
        <v>0</v>
      </c>
      <c r="B249" s="12">
        <f t="shared" si="94"/>
        <v>0</v>
      </c>
      <c r="C249" s="12">
        <f>Calcul!C251</f>
        <v>0</v>
      </c>
      <c r="D249" s="12">
        <f>Calcul!D254</f>
        <v>0</v>
      </c>
      <c r="E249" s="12">
        <f t="shared" si="95"/>
        <v>400</v>
      </c>
      <c r="F249" s="12">
        <f t="shared" si="96"/>
        <v>900</v>
      </c>
      <c r="G249" s="12" t="e">
        <f t="shared" si="97"/>
        <v>#DIV/0!</v>
      </c>
      <c r="H249" s="24" t="e">
        <f t="shared" si="98"/>
        <v>#DIV/0!</v>
      </c>
      <c r="I249" s="24">
        <f>'ModelParams Lw'!$B$6*EXP('ModelParams Lw'!$C$6*D249)</f>
        <v>-0.98585217513044054</v>
      </c>
      <c r="J249" s="24">
        <f>'ModelParams Lw'!$B$7*D249^2+'ModelParams Lw'!$C$7*D249+'ModelParams Lw'!$D$7</f>
        <v>-7.1</v>
      </c>
      <c r="K249" s="24">
        <f>'ModelParams Lw'!$B$8*D249^2+'ModelParams Lw'!$C$8*D249+'ModelParams Lw'!$D$8</f>
        <v>46.485999999999997</v>
      </c>
      <c r="L249" s="21" t="e">
        <f t="shared" si="111"/>
        <v>#DIV/0!</v>
      </c>
      <c r="M249" s="21" t="e">
        <f t="shared" si="112"/>
        <v>#DIV/0!</v>
      </c>
      <c r="N249" s="21" t="e">
        <f t="shared" si="112"/>
        <v>#DIV/0!</v>
      </c>
      <c r="O249" s="21" t="e">
        <f t="shared" si="112"/>
        <v>#DIV/0!</v>
      </c>
      <c r="P249" s="21" t="e">
        <f t="shared" si="112"/>
        <v>#DIV/0!</v>
      </c>
      <c r="Q249" s="21" t="e">
        <f t="shared" si="112"/>
        <v>#DIV/0!</v>
      </c>
      <c r="R249" s="21" t="e">
        <f t="shared" si="112"/>
        <v>#DIV/0!</v>
      </c>
      <c r="S249" s="21" t="e">
        <f t="shared" si="112"/>
        <v>#DIV/0!</v>
      </c>
      <c r="T249" s="24" t="e">
        <f>'ModelParams Lw'!$B$3+'ModelParams Lw'!$B$4*LOG10($B249/3600/(PI()/4*($D249/1000)^2))+'ModelParams Lw'!$B$5*LOG10(2*$H249/(1.2*($B249/3600/(PI()/4*($D249/1000)^2))^2))+10*LOG10($D249/1000)+L249</f>
        <v>#DIV/0!</v>
      </c>
      <c r="U249" s="24" t="e">
        <f>'ModelParams Lw'!$B$3+'ModelParams Lw'!$B$4*LOG10($B249/3600/(PI()/4*($D249/1000)^2))+'ModelParams Lw'!$B$5*LOG10(2*$H249/(1.2*($B249/3600/(PI()/4*($D249/1000)^2))^2))+10*LOG10($D249/1000)+M249</f>
        <v>#DIV/0!</v>
      </c>
      <c r="V249" s="24" t="e">
        <f>'ModelParams Lw'!$B$3+'ModelParams Lw'!$B$4*LOG10($B249/3600/(PI()/4*($D249/1000)^2))+'ModelParams Lw'!$B$5*LOG10(2*$H249/(1.2*($B249/3600/(PI()/4*($D249/1000)^2))^2))+10*LOG10($D249/1000)+N249</f>
        <v>#DIV/0!</v>
      </c>
      <c r="W249" s="24" t="e">
        <f>'ModelParams Lw'!$B$3+'ModelParams Lw'!$B$4*LOG10($B249/3600/(PI()/4*($D249/1000)^2))+'ModelParams Lw'!$B$5*LOG10(2*$H249/(1.2*($B249/3600/(PI()/4*($D249/1000)^2))^2))+10*LOG10($D249/1000)+O249</f>
        <v>#DIV/0!</v>
      </c>
      <c r="X249" s="24" t="e">
        <f>'ModelParams Lw'!$B$3+'ModelParams Lw'!$B$4*LOG10($B249/3600/(PI()/4*($D249/1000)^2))+'ModelParams Lw'!$B$5*LOG10(2*$H249/(1.2*($B249/3600/(PI()/4*($D249/1000)^2))^2))+10*LOG10($D249/1000)+P249</f>
        <v>#DIV/0!</v>
      </c>
      <c r="Y249" s="24" t="e">
        <f>'ModelParams Lw'!$B$3+'ModelParams Lw'!$B$4*LOG10($B249/3600/(PI()/4*($D249/1000)^2))+'ModelParams Lw'!$B$5*LOG10(2*$H249/(1.2*($B249/3600/(PI()/4*($D249/1000)^2))^2))+10*LOG10($D249/1000)+Q249</f>
        <v>#DIV/0!</v>
      </c>
      <c r="Z249" s="24" t="e">
        <f>'ModelParams Lw'!$B$3+'ModelParams Lw'!$B$4*LOG10($B249/3600/(PI()/4*($D249/1000)^2))+'ModelParams Lw'!$B$5*LOG10(2*$H249/(1.2*($B249/3600/(PI()/4*($D249/1000)^2))^2))+10*LOG10($D249/1000)+R249</f>
        <v>#DIV/0!</v>
      </c>
      <c r="AA249" s="24" t="e">
        <f>'ModelParams Lw'!$B$3+'ModelParams Lw'!$B$4*LOG10($B249/3600/(PI()/4*($D249/1000)^2))+'ModelParams Lw'!$B$5*LOG10(2*$H249/(1.2*($B249/3600/(PI()/4*($D249/1000)^2))^2))+10*LOG10($D249/1000)+S249</f>
        <v>#DIV/0!</v>
      </c>
      <c r="AB249" s="24" t="e">
        <f>10*LOG10(IF(T249="",0,POWER(10,((T249+'ModelParams Lw'!$O$4)/10))) +IF(U249="",0,POWER(10,((U249+'ModelParams Lw'!$P$4)/10))) +IF(V249="",0,POWER(10,((V249+'ModelParams Lw'!$Q$4)/10))) +IF(W249="",0,POWER(10,((W249+'ModelParams Lw'!$R$4)/10))) +IF(X249="",0,POWER(10,((X249+'ModelParams Lw'!$S$4)/10))) +IF(Y249="",0,POWER(10,((Y249+'ModelParams Lw'!$T$4)/10))) +IF(Z249="",0,POWER(10,((Z249+'ModelParams Lw'!$U$4)/10)))+IF(AA249="",0,POWER(10,((AA249+'ModelParams Lw'!$V$4)/10))))</f>
        <v>#DIV/0!</v>
      </c>
      <c r="AC249" s="24" t="e">
        <f t="shared" si="99"/>
        <v>#DIV/0!</v>
      </c>
      <c r="AD249" s="24" t="e">
        <f>(T249-'ModelParams Lw'!O$10)/'ModelParams Lw'!O$11</f>
        <v>#DIV/0!</v>
      </c>
      <c r="AE249" s="24" t="e">
        <f>(U249-'ModelParams Lw'!P$10)/'ModelParams Lw'!P$11</f>
        <v>#DIV/0!</v>
      </c>
      <c r="AF249" s="24" t="e">
        <f>(V249-'ModelParams Lw'!Q$10)/'ModelParams Lw'!Q$11</f>
        <v>#DIV/0!</v>
      </c>
      <c r="AG249" s="24" t="e">
        <f>(W249-'ModelParams Lw'!R$10)/'ModelParams Lw'!R$11</f>
        <v>#DIV/0!</v>
      </c>
      <c r="AH249" s="24" t="e">
        <f>(X249-'ModelParams Lw'!S$10)/'ModelParams Lw'!S$11</f>
        <v>#DIV/0!</v>
      </c>
      <c r="AI249" s="24" t="e">
        <f>(Y249-'ModelParams Lw'!T$10)/'ModelParams Lw'!T$11</f>
        <v>#DIV/0!</v>
      </c>
      <c r="AJ249" s="24" t="e">
        <f>(Z249-'ModelParams Lw'!U$10)/'ModelParams Lw'!U$11</f>
        <v>#DIV/0!</v>
      </c>
      <c r="AK249" s="24" t="e">
        <f>(AA249-'ModelParams Lw'!V$10)/'ModelParams Lw'!V$11</f>
        <v>#DIV/0!</v>
      </c>
      <c r="AL249" s="24" t="e">
        <f t="shared" si="100"/>
        <v>#DIV/0!</v>
      </c>
      <c r="AM249" s="24" t="e">
        <f>LOOKUP($G249,SilencerParams!$E$3:$E$98,SilencerParams!K$3:K$98)</f>
        <v>#DIV/0!</v>
      </c>
      <c r="AN249" s="24" t="e">
        <f>LOOKUP($G249,SilencerParams!$E$3:$E$98,SilencerParams!L$3:L$98)</f>
        <v>#DIV/0!</v>
      </c>
      <c r="AO249" s="24" t="e">
        <f>LOOKUP($G249,SilencerParams!$E$3:$E$98,SilencerParams!M$3:M$98)</f>
        <v>#DIV/0!</v>
      </c>
      <c r="AP249" s="24" t="e">
        <f>LOOKUP($G249,SilencerParams!$E$3:$E$98,SilencerParams!N$3:N$98)</f>
        <v>#DIV/0!</v>
      </c>
      <c r="AQ249" s="24" t="e">
        <f>LOOKUP($G249,SilencerParams!$E$3:$E$98,SilencerParams!O$3:O$98)</f>
        <v>#DIV/0!</v>
      </c>
      <c r="AR249" s="24" t="e">
        <f>LOOKUP($G249,SilencerParams!$E$3:$E$98,SilencerParams!P$3:P$98)</f>
        <v>#DIV/0!</v>
      </c>
      <c r="AS249" s="24" t="e">
        <f>LOOKUP($G249,SilencerParams!$E$3:$E$98,SilencerParams!Q$3:Q$98)</f>
        <v>#DIV/0!</v>
      </c>
      <c r="AT249" s="24" t="e">
        <f>LOOKUP($G249,SilencerParams!$E$3:$E$98,SilencerParams!R$3:R$98)</f>
        <v>#DIV/0!</v>
      </c>
      <c r="AU249" s="151" t="e">
        <f>LOOKUP($G249,SilencerParams!$E$3:$E$98,SilencerParams!S$3:S$98)</f>
        <v>#DIV/0!</v>
      </c>
      <c r="AV249" s="151" t="e">
        <f>LOOKUP($G249,SilencerParams!$E$3:$E$98,SilencerParams!T$3:T$98)</f>
        <v>#DIV/0!</v>
      </c>
      <c r="AW249" s="151" t="e">
        <f>LOOKUP($G249,SilencerParams!$E$3:$E$98,SilencerParams!U$3:U$98)</f>
        <v>#DIV/0!</v>
      </c>
      <c r="AX249" s="151" t="e">
        <f>LOOKUP($G249,SilencerParams!$E$3:$E$98,SilencerParams!V$3:V$98)</f>
        <v>#DIV/0!</v>
      </c>
      <c r="AY249" s="151" t="e">
        <f>LOOKUP($G249,SilencerParams!$E$3:$E$98,SilencerParams!W$3:W$98)</f>
        <v>#DIV/0!</v>
      </c>
      <c r="AZ249" s="151" t="e">
        <f>LOOKUP($G249,SilencerParams!$E$3:$E$98,SilencerParams!X$3:X$98)</f>
        <v>#DIV/0!</v>
      </c>
      <c r="BA249" s="151" t="e">
        <f>LOOKUP($G249,SilencerParams!$E$3:$E$98,SilencerParams!Y$3:Y$98)</f>
        <v>#DIV/0!</v>
      </c>
      <c r="BB249" s="151" t="e">
        <f>LOOKUP($G249,SilencerParams!$E$3:$E$98,SilencerParams!Z$3:Z$98)</f>
        <v>#DIV/0!</v>
      </c>
      <c r="BC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S$3:S$98)</f>
        <v>#DIV/0!</v>
      </c>
      <c r="BD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T$3:T$98)</f>
        <v>#DIV/0!</v>
      </c>
      <c r="BE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U$3:U$98)</f>
        <v>#DIV/0!</v>
      </c>
      <c r="BF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V$3:V$98)</f>
        <v>#DIV/0!</v>
      </c>
      <c r="BG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W$3:W$98)</f>
        <v>#DIV/0!</v>
      </c>
      <c r="BH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X$3:X$98)</f>
        <v>#DIV/0!</v>
      </c>
      <c r="BI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Y$3:Y$98)</f>
        <v>#DIV/0!</v>
      </c>
      <c r="BJ249" s="151" t="e">
        <f>LOOKUP(IF(MROUND($AL249,2)&lt;=$AL249,CONCATENATE($D249,IF($F249&gt;=1000,$F249,CONCATENATE(0,$F249)),CONCATENATE(0,MROUND($AL249,2)+2)),CONCATENATE($D249,IF($F249&gt;=1000,$F249,CONCATENATE(0,$F249)),CONCATENATE(0,MROUND($AL249,2)-2))),SilencerParams!$E$3:$E$98,SilencerParams!Z$3:Z$98)</f>
        <v>#DIV/0!</v>
      </c>
      <c r="BK249" s="151" t="e">
        <f>IF($AL249&lt;2,LOOKUP(CONCATENATE($D249,IF($E249&gt;=1000,$E249,CONCATENATE(0,$E249)),"02"),SilencerParams!$E$3:$E$98,SilencerParams!S$3:S$98)/(LOG10(2)-LOG10(0.0001))*(LOG10($AL249)-LOG10(0.0001)),(BC249-AU249)/(LOG10(IF(MROUND($AL249,2)&lt;=$AL249,MROUND($AL249,2)+2,MROUND($AL249,2)-2))-LOG10(MROUND($AL249,2)))*(LOG10($AL249)-LOG10(MROUND($AL249,2)))+AU249)</f>
        <v>#DIV/0!</v>
      </c>
      <c r="BL249" s="151" t="e">
        <f>IF($AL249&lt;2,LOOKUP(CONCATENATE($D249,IF($E249&gt;=1000,$E249,CONCATENATE(0,$E249)),"02"),SilencerParams!$E$3:$E$98,SilencerParams!T$3:T$98)/(LOG10(2)-LOG10(0.0001))*(LOG10($AL249)-LOG10(0.0001)),(BD249-AV249)/(LOG10(IF(MROUND($AL249,2)&lt;=$AL249,MROUND($AL249,2)+2,MROUND($AL249,2)-2))-LOG10(MROUND($AL249,2)))*(LOG10($AL249)-LOG10(MROUND($AL249,2)))+AV249)</f>
        <v>#DIV/0!</v>
      </c>
      <c r="BM249" s="151" t="e">
        <f>IF($AL249&lt;2,LOOKUP(CONCATENATE($D249,IF($E249&gt;=1000,$E249,CONCATENATE(0,$E249)),"02"),SilencerParams!$E$3:$E$98,SilencerParams!U$3:U$98)/(LOG10(2)-LOG10(0.0001))*(LOG10($AL249)-LOG10(0.0001)),(BE249-AW249)/(LOG10(IF(MROUND($AL249,2)&lt;=$AL249,MROUND($AL249,2)+2,MROUND($AL249,2)-2))-LOG10(MROUND($AL249,2)))*(LOG10($AL249)-LOG10(MROUND($AL249,2)))+AW249)</f>
        <v>#DIV/0!</v>
      </c>
      <c r="BN249" s="151" t="e">
        <f>IF($AL249&lt;2,LOOKUP(CONCATENATE($D249,IF($E249&gt;=1000,$E249,CONCATENATE(0,$E249)),"02"),SilencerParams!$E$3:$E$98,SilencerParams!V$3:V$98)/(LOG10(2)-LOG10(0.0001))*(LOG10($AL249)-LOG10(0.0001)),(BF249-AX249)/(LOG10(IF(MROUND($AL249,2)&lt;=$AL249,MROUND($AL249,2)+2,MROUND($AL249,2)-2))-LOG10(MROUND($AL249,2)))*(LOG10($AL249)-LOG10(MROUND($AL249,2)))+AX249)</f>
        <v>#DIV/0!</v>
      </c>
      <c r="BO249" s="151" t="e">
        <f>IF($AL249&lt;2,LOOKUP(CONCATENATE($D249,IF($E249&gt;=1000,$E249,CONCATENATE(0,$E249)),"02"),SilencerParams!$E$3:$E$98,SilencerParams!W$3:W$98)/(LOG10(2)-LOG10(0.0001))*(LOG10($AL249)-LOG10(0.0001)),(BG249-AY249)/(LOG10(IF(MROUND($AL249,2)&lt;=$AL249,MROUND($AL249,2)+2,MROUND($AL249,2)-2))-LOG10(MROUND($AL249,2)))*(LOG10($AL249)-LOG10(MROUND($AL249,2)))+AY249)</f>
        <v>#DIV/0!</v>
      </c>
      <c r="BP249" s="151" t="e">
        <f>IF($AL249&lt;2,LOOKUP(CONCATENATE($D249,IF($E249&gt;=1000,$E249,CONCATENATE(0,$E249)),"02"),SilencerParams!$E$3:$E$98,SilencerParams!X$3:X$98)/(LOG10(2)-LOG10(0.0001))*(LOG10($AL249)-LOG10(0.0001)),(BH249-AZ249)/(LOG10(IF(MROUND($AL249,2)&lt;=$AL249,MROUND($AL249,2)+2,MROUND($AL249,2)-2))-LOG10(MROUND($AL249,2)))*(LOG10($AL249)-LOG10(MROUND($AL249,2)))+AZ249)</f>
        <v>#DIV/0!</v>
      </c>
      <c r="BQ249" s="151" t="e">
        <f>IF($AL249&lt;2,LOOKUP(CONCATENATE($D249,IF($E249&gt;=1000,$E249,CONCATENATE(0,$E249)),"02"),SilencerParams!$E$3:$E$98,SilencerParams!Y$3:Y$98)/(LOG10(2)-LOG10(0.0001))*(LOG10($AL249)-LOG10(0.0001)),(BI249-BA249)/(LOG10(IF(MROUND($AL249,2)&lt;=$AL249,MROUND($AL249,2)+2,MROUND($AL249,2)-2))-LOG10(MROUND($AL249,2)))*(LOG10($AL249)-LOG10(MROUND($AL249,2)))+BA249)</f>
        <v>#DIV/0!</v>
      </c>
      <c r="BR249" s="151" t="e">
        <f>IF($AL249&lt;2,LOOKUP(CONCATENATE($D249,IF($E249&gt;=1000,$E249,CONCATENATE(0,$E249)),"02"),SilencerParams!$E$3:$E$98,SilencerParams!Z$3:Z$98)/(LOG10(2)-LOG10(0.0001))*(LOG10($AL249)-LOG10(0.0001)),(BJ249-BB249)/(LOG10(IF(MROUND($AL249,2)&lt;=$AL249,MROUND($AL249,2)+2,MROUND($AL249,2)-2))-LOG10(MROUND($AL249,2)))*(LOG10($AL249)-LOG10(MROUND($AL249,2)))+BB249)</f>
        <v>#DIV/0!</v>
      </c>
      <c r="BS249" s="24" t="e">
        <f t="shared" si="101"/>
        <v>#DIV/0!</v>
      </c>
      <c r="BT249" s="24" t="e">
        <f t="shared" si="102"/>
        <v>#DIV/0!</v>
      </c>
      <c r="BU249" s="24" t="e">
        <f t="shared" si="103"/>
        <v>#DIV/0!</v>
      </c>
      <c r="BV249" s="24" t="e">
        <f t="shared" si="104"/>
        <v>#DIV/0!</v>
      </c>
      <c r="BW249" s="24" t="e">
        <f t="shared" si="105"/>
        <v>#DIV/0!</v>
      </c>
      <c r="BX249" s="24" t="e">
        <f t="shared" si="106"/>
        <v>#DIV/0!</v>
      </c>
      <c r="BY249" s="24" t="e">
        <f t="shared" si="107"/>
        <v>#DIV/0!</v>
      </c>
      <c r="BZ249" s="24" t="e">
        <f t="shared" si="108"/>
        <v>#DIV/0!</v>
      </c>
      <c r="CA249" s="24" t="e">
        <f>10*LOG10(IF(BS249="",0,POWER(10,((BS249+'ModelParams Lw'!$O$4)/10))) +IF(BT249="",0,POWER(10,((BT249+'ModelParams Lw'!$P$4)/10))) +IF(BU249="",0,POWER(10,((BU249+'ModelParams Lw'!$Q$4)/10))) +IF(BV249="",0,POWER(10,((BV249+'ModelParams Lw'!$R$4)/10))) +IF(BW249="",0,POWER(10,((BW249+'ModelParams Lw'!$S$4)/10))) +IF(BX249="",0,POWER(10,((BX249+'ModelParams Lw'!$T$4)/10))) +IF(BY249="",0,POWER(10,((BY249+'ModelParams Lw'!$U$4)/10)))+IF(BZ249="",0,POWER(10,((BZ249+'ModelParams Lw'!$V$4)/10))))</f>
        <v>#DIV/0!</v>
      </c>
      <c r="CB249" s="24" t="e">
        <f t="shared" si="109"/>
        <v>#DIV/0!</v>
      </c>
      <c r="CC249" s="24" t="e">
        <f>(BS249-'ModelParams Lw'!O$10)/'ModelParams Lw'!O$11</f>
        <v>#DIV/0!</v>
      </c>
      <c r="CD249" s="24" t="e">
        <f>(BT249-'ModelParams Lw'!P$10)/'ModelParams Lw'!P$11</f>
        <v>#DIV/0!</v>
      </c>
      <c r="CE249" s="24" t="e">
        <f>(BU249-'ModelParams Lw'!Q$10)/'ModelParams Lw'!Q$11</f>
        <v>#DIV/0!</v>
      </c>
      <c r="CF249" s="24" t="e">
        <f>(BV249-'ModelParams Lw'!R$10)/'ModelParams Lw'!R$11</f>
        <v>#DIV/0!</v>
      </c>
      <c r="CG249" s="24" t="e">
        <f>(BW249-'ModelParams Lw'!S$10)/'ModelParams Lw'!S$11</f>
        <v>#DIV/0!</v>
      </c>
      <c r="CH249" s="24" t="e">
        <f>(BX249-'ModelParams Lw'!T$10)/'ModelParams Lw'!T$11</f>
        <v>#DIV/0!</v>
      </c>
      <c r="CI249" s="24" t="e">
        <f>(BY249-'ModelParams Lw'!U$10)/'ModelParams Lw'!U$11</f>
        <v>#DIV/0!</v>
      </c>
      <c r="CJ249" s="24" t="e">
        <f>(BZ249-'ModelParams Lw'!V$10)/'ModelParams Lw'!V$11</f>
        <v>#DIV/0!</v>
      </c>
      <c r="CK249" s="24">
        <f>IF(Calcul!$E254="SW",'ModelParams Lw'!C$18+'ModelParams Lw'!C$19*LOG(CK$3)+'ModelParams Lw'!C$20*(PI()/4*($D249/1000)^2),IF('ModelParams Lw'!C$21+'ModelParams Lw'!C$22*LOG(CK$3)+'ModelParams Lw'!C$23*(PI()/4*($D249/1000)^2)&lt;'ModelParams Lw'!C$18+'ModelParams Lw'!C$19*LOG(CK$3)+'ModelParams Lw'!C$20*(PI()/4*($D249/1000)^2),'ModelParams Lw'!C$18+'ModelParams Lw'!C$19*LOG(CK$3)+'ModelParams Lw'!C$20*(PI()/4*($D249/1000)^2),'ModelParams Lw'!C$21+'ModelParams Lw'!C$22*LOG(CK$3)+'ModelParams Lw'!C$23*(PI()/4*($D249/1000)^2)))</f>
        <v>31.246735224896717</v>
      </c>
      <c r="CL249" s="24">
        <f>IF(Calcul!$E254="SW",'ModelParams Lw'!D$18+'ModelParams Lw'!D$19*LOG(CL$3)+'ModelParams Lw'!D$20*(PI()/4*($D249/1000)^2),IF('ModelParams Lw'!D$21+'ModelParams Lw'!D$22*LOG(CL$3)+'ModelParams Lw'!D$23*(PI()/4*($D249/1000)^2)&lt;'ModelParams Lw'!D$18+'ModelParams Lw'!D$19*LOG(CL$3)+'ModelParams Lw'!D$20*(PI()/4*($D249/1000)^2),'ModelParams Lw'!D$18+'ModelParams Lw'!D$19*LOG(CL$3)+'ModelParams Lw'!D$20*(PI()/4*($D249/1000)^2),'ModelParams Lw'!D$21+'ModelParams Lw'!D$22*LOG(CL$3)+'ModelParams Lw'!D$23*(PI()/4*($D249/1000)^2)))</f>
        <v>39.203910379364636</v>
      </c>
      <c r="CM249" s="24">
        <f>IF(Calcul!$E254="SW",'ModelParams Lw'!E$18+'ModelParams Lw'!E$19*LOG(CM$3)+'ModelParams Lw'!E$20*(PI()/4*($D249/1000)^2),IF('ModelParams Lw'!E$21+'ModelParams Lw'!E$22*LOG(CM$3)+'ModelParams Lw'!E$23*(PI()/4*($D249/1000)^2)&lt;'ModelParams Lw'!E$18+'ModelParams Lw'!E$19*LOG(CM$3)+'ModelParams Lw'!E$20*(PI()/4*($D249/1000)^2),'ModelParams Lw'!E$18+'ModelParams Lw'!E$19*LOG(CM$3)+'ModelParams Lw'!E$20*(PI()/4*($D249/1000)^2),'ModelParams Lw'!E$21+'ModelParams Lw'!E$22*LOG(CM$3)+'ModelParams Lw'!E$23*(PI()/4*($D249/1000)^2)))</f>
        <v>38.761096154158118</v>
      </c>
      <c r="CN249" s="24">
        <f>IF(Calcul!$E254="SW",'ModelParams Lw'!F$18+'ModelParams Lw'!F$19*LOG(CN$3)+'ModelParams Lw'!F$20*(PI()/4*($D249/1000)^2),IF('ModelParams Lw'!F$21+'ModelParams Lw'!F$22*LOG(CN$3)+'ModelParams Lw'!F$23*(PI()/4*($D249/1000)^2)&lt;'ModelParams Lw'!F$18+'ModelParams Lw'!F$19*LOG(CN$3)+'ModelParams Lw'!F$20*(PI()/4*($D249/1000)^2),'ModelParams Lw'!F$18+'ModelParams Lw'!F$19*LOG(CN$3)+'ModelParams Lw'!F$20*(PI()/4*($D249/1000)^2),'ModelParams Lw'!F$21+'ModelParams Lw'!F$22*LOG(CN$3)+'ModelParams Lw'!F$23*(PI()/4*($D249/1000)^2)))</f>
        <v>42.457901012674256</v>
      </c>
      <c r="CO249" s="24">
        <f>IF(Calcul!$E254="SW",'ModelParams Lw'!G$18+'ModelParams Lw'!G$19*LOG(CO$3)+'ModelParams Lw'!G$20*(PI()/4*($D249/1000)^2),IF('ModelParams Lw'!G$21+'ModelParams Lw'!G$22*LOG(CO$3)+'ModelParams Lw'!G$23*(PI()/4*($D249/1000)^2)&lt;'ModelParams Lw'!G$18+'ModelParams Lw'!G$19*LOG(CO$3)+'ModelParams Lw'!G$20*(PI()/4*($D249/1000)^2),'ModelParams Lw'!G$18+'ModelParams Lw'!G$19*LOG(CO$3)+'ModelParams Lw'!G$20*(PI()/4*($D249/1000)^2),'ModelParams Lw'!G$21+'ModelParams Lw'!G$22*LOG(CO$3)+'ModelParams Lw'!G$23*(PI()/4*($D249/1000)^2)))</f>
        <v>39.983812335865188</v>
      </c>
      <c r="CP249" s="24">
        <f>IF(Calcul!$E254="SW",'ModelParams Lw'!H$18+'ModelParams Lw'!H$19*LOG(CP$3)+'ModelParams Lw'!H$20*(PI()/4*($D249/1000)^2),IF('ModelParams Lw'!H$21+'ModelParams Lw'!H$22*LOG(CP$3)+'ModelParams Lw'!H$23*(PI()/4*($D249/1000)^2)&lt;'ModelParams Lw'!H$18+'ModelParams Lw'!H$19*LOG(CP$3)+'ModelParams Lw'!H$20*(PI()/4*($D249/1000)^2),'ModelParams Lw'!H$18+'ModelParams Lw'!H$19*LOG(CP$3)+'ModelParams Lw'!H$20*(PI()/4*($D249/1000)^2),'ModelParams Lw'!H$21+'ModelParams Lw'!H$22*LOG(CP$3)+'ModelParams Lw'!H$23*(PI()/4*($D249/1000)^2)))</f>
        <v>40.306137042572608</v>
      </c>
      <c r="CQ249" s="24">
        <f>IF(Calcul!$E254="SW",'ModelParams Lw'!I$18+'ModelParams Lw'!I$19*LOG(CQ$3)+'ModelParams Lw'!I$20*(PI()/4*($D249/1000)^2),IF('ModelParams Lw'!I$21+'ModelParams Lw'!I$22*LOG(CQ$3)+'ModelParams Lw'!I$23*(PI()/4*($D249/1000)^2)&lt;'ModelParams Lw'!I$18+'ModelParams Lw'!I$19*LOG(CQ$3)+'ModelParams Lw'!I$20*(PI()/4*($D249/1000)^2),'ModelParams Lw'!I$18+'ModelParams Lw'!I$19*LOG(CQ$3)+'ModelParams Lw'!I$20*(PI()/4*($D249/1000)^2),'ModelParams Lw'!I$21+'ModelParams Lw'!I$22*LOG(CQ$3)+'ModelParams Lw'!I$23*(PI()/4*($D249/1000)^2)))</f>
        <v>35.604370798776131</v>
      </c>
      <c r="CR249" s="24">
        <f>IF(Calcul!$E254="SW",'ModelParams Lw'!J$18+'ModelParams Lw'!J$19*LOG(CR$3)+'ModelParams Lw'!J$20*(PI()/4*($D249/1000)^2),IF('ModelParams Lw'!J$21+'ModelParams Lw'!J$22*LOG(CR$3)+'ModelParams Lw'!J$23*(PI()/4*($D249/1000)^2)&lt;'ModelParams Lw'!J$18+'ModelParams Lw'!J$19*LOG(CR$3)+'ModelParams Lw'!J$20*(PI()/4*($D249/1000)^2),'ModelParams Lw'!J$18+'ModelParams Lw'!J$19*LOG(CR$3)+'ModelParams Lw'!J$20*(PI()/4*($D249/1000)^2),'ModelParams Lw'!J$21+'ModelParams Lw'!J$22*LOG(CR$3)+'ModelParams Lw'!J$23*(PI()/4*($D249/1000)^2)))</f>
        <v>26.405199060578074</v>
      </c>
      <c r="CS249" s="24" t="e">
        <f t="shared" si="86"/>
        <v>#DIV/0!</v>
      </c>
      <c r="CT249" s="24" t="e">
        <f t="shared" si="87"/>
        <v>#DIV/0!</v>
      </c>
      <c r="CU249" s="24" t="e">
        <f t="shared" si="88"/>
        <v>#DIV/0!</v>
      </c>
      <c r="CV249" s="24" t="e">
        <f t="shared" si="89"/>
        <v>#DIV/0!</v>
      </c>
      <c r="CW249" s="24" t="e">
        <f t="shared" si="90"/>
        <v>#DIV/0!</v>
      </c>
      <c r="CX249" s="24" t="e">
        <f t="shared" si="91"/>
        <v>#DIV/0!</v>
      </c>
      <c r="CY249" s="24" t="e">
        <f t="shared" si="92"/>
        <v>#DIV/0!</v>
      </c>
      <c r="CZ249" s="24" t="e">
        <f t="shared" si="93"/>
        <v>#DIV/0!</v>
      </c>
      <c r="DA249" s="24" t="e">
        <f>10*LOG10(IF(CS249="",0,POWER(10,((CS249+'ModelParams Lw'!$O$4)/10))) +IF(CT249="",0,POWER(10,((CT249+'ModelParams Lw'!$P$4)/10))) +IF(CU249="",0,POWER(10,((CU249+'ModelParams Lw'!$Q$4)/10))) +IF(CV249="",0,POWER(10,((CV249+'ModelParams Lw'!$R$4)/10))) +IF(CW249="",0,POWER(10,((CW249+'ModelParams Lw'!$S$4)/10))) +IF(CX249="",0,POWER(10,((CX249+'ModelParams Lw'!$T$4)/10))) +IF(CY249="",0,POWER(10,((CY249+'ModelParams Lw'!$U$4)/10)))+IF(CZ249="",0,POWER(10,((CZ249+'ModelParams Lw'!$V$4)/10))))</f>
        <v>#DIV/0!</v>
      </c>
      <c r="DB249" s="24" t="e">
        <f t="shared" si="110"/>
        <v>#DIV/0!</v>
      </c>
      <c r="DC249" s="24" t="e">
        <f>(CS249-'ModelParams Lw'!$O$10)/'ModelParams Lw'!$O$11</f>
        <v>#DIV/0!</v>
      </c>
      <c r="DD249" s="24" t="e">
        <f>(CT249-'ModelParams Lw'!$P$10)/'ModelParams Lw'!$P$11</f>
        <v>#DIV/0!</v>
      </c>
      <c r="DE249" s="24" t="e">
        <f>(CU249-'ModelParams Lw'!$Q$10)/'ModelParams Lw'!$Q$11</f>
        <v>#DIV/0!</v>
      </c>
      <c r="DF249" s="24" t="e">
        <f>(CV249-'ModelParams Lw'!$R$10)/'ModelParams Lw'!$R$11</f>
        <v>#DIV/0!</v>
      </c>
      <c r="DG249" s="24" t="e">
        <f>(CW249-'ModelParams Lw'!$S$10)/'ModelParams Lw'!$S$11</f>
        <v>#DIV/0!</v>
      </c>
      <c r="DH249" s="24" t="e">
        <f>(CX249-'ModelParams Lw'!$T$10)/'ModelParams Lw'!$T$11</f>
        <v>#DIV/0!</v>
      </c>
      <c r="DI249" s="24" t="e">
        <f>(CY249-'ModelParams Lw'!$U$10)/'ModelParams Lw'!$U$11</f>
        <v>#DIV/0!</v>
      </c>
      <c r="DJ249" s="24" t="e">
        <f>(CZ249-'ModelParams Lw'!$V$10)/'ModelParams Lw'!$V$11</f>
        <v>#DIV/0!</v>
      </c>
    </row>
    <row r="250" spans="1:114">
      <c r="A250" s="12">
        <f>Calcul!B252</f>
        <v>0</v>
      </c>
      <c r="B250" s="12">
        <f t="shared" si="94"/>
        <v>0</v>
      </c>
      <c r="C250" s="12">
        <f>Calcul!C252</f>
        <v>0</v>
      </c>
      <c r="D250" s="12">
        <f>Calcul!D255</f>
        <v>0</v>
      </c>
      <c r="E250" s="12">
        <f t="shared" si="95"/>
        <v>400</v>
      </c>
      <c r="F250" s="12">
        <f t="shared" si="96"/>
        <v>900</v>
      </c>
      <c r="G250" s="12" t="e">
        <f t="shared" si="97"/>
        <v>#DIV/0!</v>
      </c>
      <c r="H250" s="24" t="e">
        <f t="shared" si="98"/>
        <v>#DIV/0!</v>
      </c>
      <c r="I250" s="24">
        <f>'ModelParams Lw'!$B$6*EXP('ModelParams Lw'!$C$6*D250)</f>
        <v>-0.98585217513044054</v>
      </c>
      <c r="J250" s="24">
        <f>'ModelParams Lw'!$B$7*D250^2+'ModelParams Lw'!$C$7*D250+'ModelParams Lw'!$D$7</f>
        <v>-7.1</v>
      </c>
      <c r="K250" s="24">
        <f>'ModelParams Lw'!$B$8*D250^2+'ModelParams Lw'!$C$8*D250+'ModelParams Lw'!$D$8</f>
        <v>46.485999999999997</v>
      </c>
      <c r="L250" s="21" t="e">
        <f t="shared" si="111"/>
        <v>#DIV/0!</v>
      </c>
      <c r="M250" s="21" t="e">
        <f t="shared" si="112"/>
        <v>#DIV/0!</v>
      </c>
      <c r="N250" s="21" t="e">
        <f t="shared" si="112"/>
        <v>#DIV/0!</v>
      </c>
      <c r="O250" s="21" t="e">
        <f t="shared" si="112"/>
        <v>#DIV/0!</v>
      </c>
      <c r="P250" s="21" t="e">
        <f t="shared" si="112"/>
        <v>#DIV/0!</v>
      </c>
      <c r="Q250" s="21" t="e">
        <f t="shared" si="112"/>
        <v>#DIV/0!</v>
      </c>
      <c r="R250" s="21" t="e">
        <f t="shared" si="112"/>
        <v>#DIV/0!</v>
      </c>
      <c r="S250" s="21" t="e">
        <f t="shared" si="112"/>
        <v>#DIV/0!</v>
      </c>
      <c r="T250" s="24" t="e">
        <f>'ModelParams Lw'!$B$3+'ModelParams Lw'!$B$4*LOG10($B250/3600/(PI()/4*($D250/1000)^2))+'ModelParams Lw'!$B$5*LOG10(2*$H250/(1.2*($B250/3600/(PI()/4*($D250/1000)^2))^2))+10*LOG10($D250/1000)+L250</f>
        <v>#DIV/0!</v>
      </c>
      <c r="U250" s="24" t="e">
        <f>'ModelParams Lw'!$B$3+'ModelParams Lw'!$B$4*LOG10($B250/3600/(PI()/4*($D250/1000)^2))+'ModelParams Lw'!$B$5*LOG10(2*$H250/(1.2*($B250/3600/(PI()/4*($D250/1000)^2))^2))+10*LOG10($D250/1000)+M250</f>
        <v>#DIV/0!</v>
      </c>
      <c r="V250" s="24" t="e">
        <f>'ModelParams Lw'!$B$3+'ModelParams Lw'!$B$4*LOG10($B250/3600/(PI()/4*($D250/1000)^2))+'ModelParams Lw'!$B$5*LOG10(2*$H250/(1.2*($B250/3600/(PI()/4*($D250/1000)^2))^2))+10*LOG10($D250/1000)+N250</f>
        <v>#DIV/0!</v>
      </c>
      <c r="W250" s="24" t="e">
        <f>'ModelParams Lw'!$B$3+'ModelParams Lw'!$B$4*LOG10($B250/3600/(PI()/4*($D250/1000)^2))+'ModelParams Lw'!$B$5*LOG10(2*$H250/(1.2*($B250/3600/(PI()/4*($D250/1000)^2))^2))+10*LOG10($D250/1000)+O250</f>
        <v>#DIV/0!</v>
      </c>
      <c r="X250" s="24" t="e">
        <f>'ModelParams Lw'!$B$3+'ModelParams Lw'!$B$4*LOG10($B250/3600/(PI()/4*($D250/1000)^2))+'ModelParams Lw'!$B$5*LOG10(2*$H250/(1.2*($B250/3600/(PI()/4*($D250/1000)^2))^2))+10*LOG10($D250/1000)+P250</f>
        <v>#DIV/0!</v>
      </c>
      <c r="Y250" s="24" t="e">
        <f>'ModelParams Lw'!$B$3+'ModelParams Lw'!$B$4*LOG10($B250/3600/(PI()/4*($D250/1000)^2))+'ModelParams Lw'!$B$5*LOG10(2*$H250/(1.2*($B250/3600/(PI()/4*($D250/1000)^2))^2))+10*LOG10($D250/1000)+Q250</f>
        <v>#DIV/0!</v>
      </c>
      <c r="Z250" s="24" t="e">
        <f>'ModelParams Lw'!$B$3+'ModelParams Lw'!$B$4*LOG10($B250/3600/(PI()/4*($D250/1000)^2))+'ModelParams Lw'!$B$5*LOG10(2*$H250/(1.2*($B250/3600/(PI()/4*($D250/1000)^2))^2))+10*LOG10($D250/1000)+R250</f>
        <v>#DIV/0!</v>
      </c>
      <c r="AA250" s="24" t="e">
        <f>'ModelParams Lw'!$B$3+'ModelParams Lw'!$B$4*LOG10($B250/3600/(PI()/4*($D250/1000)^2))+'ModelParams Lw'!$B$5*LOG10(2*$H250/(1.2*($B250/3600/(PI()/4*($D250/1000)^2))^2))+10*LOG10($D250/1000)+S250</f>
        <v>#DIV/0!</v>
      </c>
      <c r="AB250" s="24" t="e">
        <f>10*LOG10(IF(T250="",0,POWER(10,((T250+'ModelParams Lw'!$O$4)/10))) +IF(U250="",0,POWER(10,((U250+'ModelParams Lw'!$P$4)/10))) +IF(V250="",0,POWER(10,((V250+'ModelParams Lw'!$Q$4)/10))) +IF(W250="",0,POWER(10,((W250+'ModelParams Lw'!$R$4)/10))) +IF(X250="",0,POWER(10,((X250+'ModelParams Lw'!$S$4)/10))) +IF(Y250="",0,POWER(10,((Y250+'ModelParams Lw'!$T$4)/10))) +IF(Z250="",0,POWER(10,((Z250+'ModelParams Lw'!$U$4)/10)))+IF(AA250="",0,POWER(10,((AA250+'ModelParams Lw'!$V$4)/10))))</f>
        <v>#DIV/0!</v>
      </c>
      <c r="AC250" s="24" t="e">
        <f t="shared" si="99"/>
        <v>#DIV/0!</v>
      </c>
      <c r="AD250" s="24" t="e">
        <f>(T250-'ModelParams Lw'!O$10)/'ModelParams Lw'!O$11</f>
        <v>#DIV/0!</v>
      </c>
      <c r="AE250" s="24" t="e">
        <f>(U250-'ModelParams Lw'!P$10)/'ModelParams Lw'!P$11</f>
        <v>#DIV/0!</v>
      </c>
      <c r="AF250" s="24" t="e">
        <f>(V250-'ModelParams Lw'!Q$10)/'ModelParams Lw'!Q$11</f>
        <v>#DIV/0!</v>
      </c>
      <c r="AG250" s="24" t="e">
        <f>(W250-'ModelParams Lw'!R$10)/'ModelParams Lw'!R$11</f>
        <v>#DIV/0!</v>
      </c>
      <c r="AH250" s="24" t="e">
        <f>(X250-'ModelParams Lw'!S$10)/'ModelParams Lw'!S$11</f>
        <v>#DIV/0!</v>
      </c>
      <c r="AI250" s="24" t="e">
        <f>(Y250-'ModelParams Lw'!T$10)/'ModelParams Lw'!T$11</f>
        <v>#DIV/0!</v>
      </c>
      <c r="AJ250" s="24" t="e">
        <f>(Z250-'ModelParams Lw'!U$10)/'ModelParams Lw'!U$11</f>
        <v>#DIV/0!</v>
      </c>
      <c r="AK250" s="24" t="e">
        <f>(AA250-'ModelParams Lw'!V$10)/'ModelParams Lw'!V$11</f>
        <v>#DIV/0!</v>
      </c>
      <c r="AL250" s="24" t="e">
        <f t="shared" si="100"/>
        <v>#DIV/0!</v>
      </c>
      <c r="AM250" s="24" t="e">
        <f>LOOKUP($G250,SilencerParams!$E$3:$E$98,SilencerParams!K$3:K$98)</f>
        <v>#DIV/0!</v>
      </c>
      <c r="AN250" s="24" t="e">
        <f>LOOKUP($G250,SilencerParams!$E$3:$E$98,SilencerParams!L$3:L$98)</f>
        <v>#DIV/0!</v>
      </c>
      <c r="AO250" s="24" t="e">
        <f>LOOKUP($G250,SilencerParams!$E$3:$E$98,SilencerParams!M$3:M$98)</f>
        <v>#DIV/0!</v>
      </c>
      <c r="AP250" s="24" t="e">
        <f>LOOKUP($G250,SilencerParams!$E$3:$E$98,SilencerParams!N$3:N$98)</f>
        <v>#DIV/0!</v>
      </c>
      <c r="AQ250" s="24" t="e">
        <f>LOOKUP($G250,SilencerParams!$E$3:$E$98,SilencerParams!O$3:O$98)</f>
        <v>#DIV/0!</v>
      </c>
      <c r="AR250" s="24" t="e">
        <f>LOOKUP($G250,SilencerParams!$E$3:$E$98,SilencerParams!P$3:P$98)</f>
        <v>#DIV/0!</v>
      </c>
      <c r="AS250" s="24" t="e">
        <f>LOOKUP($G250,SilencerParams!$E$3:$E$98,SilencerParams!Q$3:Q$98)</f>
        <v>#DIV/0!</v>
      </c>
      <c r="AT250" s="24" t="e">
        <f>LOOKUP($G250,SilencerParams!$E$3:$E$98,SilencerParams!R$3:R$98)</f>
        <v>#DIV/0!</v>
      </c>
      <c r="AU250" s="151" t="e">
        <f>LOOKUP($G250,SilencerParams!$E$3:$E$98,SilencerParams!S$3:S$98)</f>
        <v>#DIV/0!</v>
      </c>
      <c r="AV250" s="151" t="e">
        <f>LOOKUP($G250,SilencerParams!$E$3:$E$98,SilencerParams!T$3:T$98)</f>
        <v>#DIV/0!</v>
      </c>
      <c r="AW250" s="151" t="e">
        <f>LOOKUP($G250,SilencerParams!$E$3:$E$98,SilencerParams!U$3:U$98)</f>
        <v>#DIV/0!</v>
      </c>
      <c r="AX250" s="151" t="e">
        <f>LOOKUP($G250,SilencerParams!$E$3:$E$98,SilencerParams!V$3:V$98)</f>
        <v>#DIV/0!</v>
      </c>
      <c r="AY250" s="151" t="e">
        <f>LOOKUP($G250,SilencerParams!$E$3:$E$98,SilencerParams!W$3:W$98)</f>
        <v>#DIV/0!</v>
      </c>
      <c r="AZ250" s="151" t="e">
        <f>LOOKUP($G250,SilencerParams!$E$3:$E$98,SilencerParams!X$3:X$98)</f>
        <v>#DIV/0!</v>
      </c>
      <c r="BA250" s="151" t="e">
        <f>LOOKUP($G250,SilencerParams!$E$3:$E$98,SilencerParams!Y$3:Y$98)</f>
        <v>#DIV/0!</v>
      </c>
      <c r="BB250" s="151" t="e">
        <f>LOOKUP($G250,SilencerParams!$E$3:$E$98,SilencerParams!Z$3:Z$98)</f>
        <v>#DIV/0!</v>
      </c>
      <c r="BC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S$3:S$98)</f>
        <v>#DIV/0!</v>
      </c>
      <c r="BD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T$3:T$98)</f>
        <v>#DIV/0!</v>
      </c>
      <c r="BE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U$3:U$98)</f>
        <v>#DIV/0!</v>
      </c>
      <c r="BF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V$3:V$98)</f>
        <v>#DIV/0!</v>
      </c>
      <c r="BG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W$3:W$98)</f>
        <v>#DIV/0!</v>
      </c>
      <c r="BH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X$3:X$98)</f>
        <v>#DIV/0!</v>
      </c>
      <c r="BI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Y$3:Y$98)</f>
        <v>#DIV/0!</v>
      </c>
      <c r="BJ250" s="151" t="e">
        <f>LOOKUP(IF(MROUND($AL250,2)&lt;=$AL250,CONCATENATE($D250,IF($F250&gt;=1000,$F250,CONCATENATE(0,$F250)),CONCATENATE(0,MROUND($AL250,2)+2)),CONCATENATE($D250,IF($F250&gt;=1000,$F250,CONCATENATE(0,$F250)),CONCATENATE(0,MROUND($AL250,2)-2))),SilencerParams!$E$3:$E$98,SilencerParams!Z$3:Z$98)</f>
        <v>#DIV/0!</v>
      </c>
      <c r="BK250" s="151" t="e">
        <f>IF($AL250&lt;2,LOOKUP(CONCATENATE($D250,IF($E250&gt;=1000,$E250,CONCATENATE(0,$E250)),"02"),SilencerParams!$E$3:$E$98,SilencerParams!S$3:S$98)/(LOG10(2)-LOG10(0.0001))*(LOG10($AL250)-LOG10(0.0001)),(BC250-AU250)/(LOG10(IF(MROUND($AL250,2)&lt;=$AL250,MROUND($AL250,2)+2,MROUND($AL250,2)-2))-LOG10(MROUND($AL250,2)))*(LOG10($AL250)-LOG10(MROUND($AL250,2)))+AU250)</f>
        <v>#DIV/0!</v>
      </c>
      <c r="BL250" s="151" t="e">
        <f>IF($AL250&lt;2,LOOKUP(CONCATENATE($D250,IF($E250&gt;=1000,$E250,CONCATENATE(0,$E250)),"02"),SilencerParams!$E$3:$E$98,SilencerParams!T$3:T$98)/(LOG10(2)-LOG10(0.0001))*(LOG10($AL250)-LOG10(0.0001)),(BD250-AV250)/(LOG10(IF(MROUND($AL250,2)&lt;=$AL250,MROUND($AL250,2)+2,MROUND($AL250,2)-2))-LOG10(MROUND($AL250,2)))*(LOG10($AL250)-LOG10(MROUND($AL250,2)))+AV250)</f>
        <v>#DIV/0!</v>
      </c>
      <c r="BM250" s="151" t="e">
        <f>IF($AL250&lt;2,LOOKUP(CONCATENATE($D250,IF($E250&gt;=1000,$E250,CONCATENATE(0,$E250)),"02"),SilencerParams!$E$3:$E$98,SilencerParams!U$3:U$98)/(LOG10(2)-LOG10(0.0001))*(LOG10($AL250)-LOG10(0.0001)),(BE250-AW250)/(LOG10(IF(MROUND($AL250,2)&lt;=$AL250,MROUND($AL250,2)+2,MROUND($AL250,2)-2))-LOG10(MROUND($AL250,2)))*(LOG10($AL250)-LOG10(MROUND($AL250,2)))+AW250)</f>
        <v>#DIV/0!</v>
      </c>
      <c r="BN250" s="151" t="e">
        <f>IF($AL250&lt;2,LOOKUP(CONCATENATE($D250,IF($E250&gt;=1000,$E250,CONCATENATE(0,$E250)),"02"),SilencerParams!$E$3:$E$98,SilencerParams!V$3:V$98)/(LOG10(2)-LOG10(0.0001))*(LOG10($AL250)-LOG10(0.0001)),(BF250-AX250)/(LOG10(IF(MROUND($AL250,2)&lt;=$AL250,MROUND($AL250,2)+2,MROUND($AL250,2)-2))-LOG10(MROUND($AL250,2)))*(LOG10($AL250)-LOG10(MROUND($AL250,2)))+AX250)</f>
        <v>#DIV/0!</v>
      </c>
      <c r="BO250" s="151" t="e">
        <f>IF($AL250&lt;2,LOOKUP(CONCATENATE($D250,IF($E250&gt;=1000,$E250,CONCATENATE(0,$E250)),"02"),SilencerParams!$E$3:$E$98,SilencerParams!W$3:W$98)/(LOG10(2)-LOG10(0.0001))*(LOG10($AL250)-LOG10(0.0001)),(BG250-AY250)/(LOG10(IF(MROUND($AL250,2)&lt;=$AL250,MROUND($AL250,2)+2,MROUND($AL250,2)-2))-LOG10(MROUND($AL250,2)))*(LOG10($AL250)-LOG10(MROUND($AL250,2)))+AY250)</f>
        <v>#DIV/0!</v>
      </c>
      <c r="BP250" s="151" t="e">
        <f>IF($AL250&lt;2,LOOKUP(CONCATENATE($D250,IF($E250&gt;=1000,$E250,CONCATENATE(0,$E250)),"02"),SilencerParams!$E$3:$E$98,SilencerParams!X$3:X$98)/(LOG10(2)-LOG10(0.0001))*(LOG10($AL250)-LOG10(0.0001)),(BH250-AZ250)/(LOG10(IF(MROUND($AL250,2)&lt;=$AL250,MROUND($AL250,2)+2,MROUND($AL250,2)-2))-LOG10(MROUND($AL250,2)))*(LOG10($AL250)-LOG10(MROUND($AL250,2)))+AZ250)</f>
        <v>#DIV/0!</v>
      </c>
      <c r="BQ250" s="151" t="e">
        <f>IF($AL250&lt;2,LOOKUP(CONCATENATE($D250,IF($E250&gt;=1000,$E250,CONCATENATE(0,$E250)),"02"),SilencerParams!$E$3:$E$98,SilencerParams!Y$3:Y$98)/(LOG10(2)-LOG10(0.0001))*(LOG10($AL250)-LOG10(0.0001)),(BI250-BA250)/(LOG10(IF(MROUND($AL250,2)&lt;=$AL250,MROUND($AL250,2)+2,MROUND($AL250,2)-2))-LOG10(MROUND($AL250,2)))*(LOG10($AL250)-LOG10(MROUND($AL250,2)))+BA250)</f>
        <v>#DIV/0!</v>
      </c>
      <c r="BR250" s="151" t="e">
        <f>IF($AL250&lt;2,LOOKUP(CONCATENATE($D250,IF($E250&gt;=1000,$E250,CONCATENATE(0,$E250)),"02"),SilencerParams!$E$3:$E$98,SilencerParams!Z$3:Z$98)/(LOG10(2)-LOG10(0.0001))*(LOG10($AL250)-LOG10(0.0001)),(BJ250-BB250)/(LOG10(IF(MROUND($AL250,2)&lt;=$AL250,MROUND($AL250,2)+2,MROUND($AL250,2)-2))-LOG10(MROUND($AL250,2)))*(LOG10($AL250)-LOG10(MROUND($AL250,2)))+BB250)</f>
        <v>#DIV/0!</v>
      </c>
      <c r="BS250" s="24" t="e">
        <f t="shared" si="101"/>
        <v>#DIV/0!</v>
      </c>
      <c r="BT250" s="24" t="e">
        <f t="shared" si="102"/>
        <v>#DIV/0!</v>
      </c>
      <c r="BU250" s="24" t="e">
        <f t="shared" si="103"/>
        <v>#DIV/0!</v>
      </c>
      <c r="BV250" s="24" t="e">
        <f t="shared" si="104"/>
        <v>#DIV/0!</v>
      </c>
      <c r="BW250" s="24" t="e">
        <f t="shared" si="105"/>
        <v>#DIV/0!</v>
      </c>
      <c r="BX250" s="24" t="e">
        <f t="shared" si="106"/>
        <v>#DIV/0!</v>
      </c>
      <c r="BY250" s="24" t="e">
        <f t="shared" si="107"/>
        <v>#DIV/0!</v>
      </c>
      <c r="BZ250" s="24" t="e">
        <f t="shared" si="108"/>
        <v>#DIV/0!</v>
      </c>
      <c r="CA250" s="24" t="e">
        <f>10*LOG10(IF(BS250="",0,POWER(10,((BS250+'ModelParams Lw'!$O$4)/10))) +IF(BT250="",0,POWER(10,((BT250+'ModelParams Lw'!$P$4)/10))) +IF(BU250="",0,POWER(10,((BU250+'ModelParams Lw'!$Q$4)/10))) +IF(BV250="",0,POWER(10,((BV250+'ModelParams Lw'!$R$4)/10))) +IF(BW250="",0,POWER(10,((BW250+'ModelParams Lw'!$S$4)/10))) +IF(BX250="",0,POWER(10,((BX250+'ModelParams Lw'!$T$4)/10))) +IF(BY250="",0,POWER(10,((BY250+'ModelParams Lw'!$U$4)/10)))+IF(BZ250="",0,POWER(10,((BZ250+'ModelParams Lw'!$V$4)/10))))</f>
        <v>#DIV/0!</v>
      </c>
      <c r="CB250" s="24" t="e">
        <f t="shared" si="109"/>
        <v>#DIV/0!</v>
      </c>
      <c r="CC250" s="24" t="e">
        <f>(BS250-'ModelParams Lw'!O$10)/'ModelParams Lw'!O$11</f>
        <v>#DIV/0!</v>
      </c>
      <c r="CD250" s="24" t="e">
        <f>(BT250-'ModelParams Lw'!P$10)/'ModelParams Lw'!P$11</f>
        <v>#DIV/0!</v>
      </c>
      <c r="CE250" s="24" t="e">
        <f>(BU250-'ModelParams Lw'!Q$10)/'ModelParams Lw'!Q$11</f>
        <v>#DIV/0!</v>
      </c>
      <c r="CF250" s="24" t="e">
        <f>(BV250-'ModelParams Lw'!R$10)/'ModelParams Lw'!R$11</f>
        <v>#DIV/0!</v>
      </c>
      <c r="CG250" s="24" t="e">
        <f>(BW250-'ModelParams Lw'!S$10)/'ModelParams Lw'!S$11</f>
        <v>#DIV/0!</v>
      </c>
      <c r="CH250" s="24" t="e">
        <f>(BX250-'ModelParams Lw'!T$10)/'ModelParams Lw'!T$11</f>
        <v>#DIV/0!</v>
      </c>
      <c r="CI250" s="24" t="e">
        <f>(BY250-'ModelParams Lw'!U$10)/'ModelParams Lw'!U$11</f>
        <v>#DIV/0!</v>
      </c>
      <c r="CJ250" s="24" t="e">
        <f>(BZ250-'ModelParams Lw'!V$10)/'ModelParams Lw'!V$11</f>
        <v>#DIV/0!</v>
      </c>
      <c r="CK250" s="24">
        <f>IF(Calcul!$E255="SW",'ModelParams Lw'!C$18+'ModelParams Lw'!C$19*LOG(CK$3)+'ModelParams Lw'!C$20*(PI()/4*($D250/1000)^2),IF('ModelParams Lw'!C$21+'ModelParams Lw'!C$22*LOG(CK$3)+'ModelParams Lw'!C$23*(PI()/4*($D250/1000)^2)&lt;'ModelParams Lw'!C$18+'ModelParams Lw'!C$19*LOG(CK$3)+'ModelParams Lw'!C$20*(PI()/4*($D250/1000)^2),'ModelParams Lw'!C$18+'ModelParams Lw'!C$19*LOG(CK$3)+'ModelParams Lw'!C$20*(PI()/4*($D250/1000)^2),'ModelParams Lw'!C$21+'ModelParams Lw'!C$22*LOG(CK$3)+'ModelParams Lw'!C$23*(PI()/4*($D250/1000)^2)))</f>
        <v>31.246735224896717</v>
      </c>
      <c r="CL250" s="24">
        <f>IF(Calcul!$E255="SW",'ModelParams Lw'!D$18+'ModelParams Lw'!D$19*LOG(CL$3)+'ModelParams Lw'!D$20*(PI()/4*($D250/1000)^2),IF('ModelParams Lw'!D$21+'ModelParams Lw'!D$22*LOG(CL$3)+'ModelParams Lw'!D$23*(PI()/4*($D250/1000)^2)&lt;'ModelParams Lw'!D$18+'ModelParams Lw'!D$19*LOG(CL$3)+'ModelParams Lw'!D$20*(PI()/4*($D250/1000)^2),'ModelParams Lw'!D$18+'ModelParams Lw'!D$19*LOG(CL$3)+'ModelParams Lw'!D$20*(PI()/4*($D250/1000)^2),'ModelParams Lw'!D$21+'ModelParams Lw'!D$22*LOG(CL$3)+'ModelParams Lw'!D$23*(PI()/4*($D250/1000)^2)))</f>
        <v>39.203910379364636</v>
      </c>
      <c r="CM250" s="24">
        <f>IF(Calcul!$E255="SW",'ModelParams Lw'!E$18+'ModelParams Lw'!E$19*LOG(CM$3)+'ModelParams Lw'!E$20*(PI()/4*($D250/1000)^2),IF('ModelParams Lw'!E$21+'ModelParams Lw'!E$22*LOG(CM$3)+'ModelParams Lw'!E$23*(PI()/4*($D250/1000)^2)&lt;'ModelParams Lw'!E$18+'ModelParams Lw'!E$19*LOG(CM$3)+'ModelParams Lw'!E$20*(PI()/4*($D250/1000)^2),'ModelParams Lw'!E$18+'ModelParams Lw'!E$19*LOG(CM$3)+'ModelParams Lw'!E$20*(PI()/4*($D250/1000)^2),'ModelParams Lw'!E$21+'ModelParams Lw'!E$22*LOG(CM$3)+'ModelParams Lw'!E$23*(PI()/4*($D250/1000)^2)))</f>
        <v>38.761096154158118</v>
      </c>
      <c r="CN250" s="24">
        <f>IF(Calcul!$E255="SW",'ModelParams Lw'!F$18+'ModelParams Lw'!F$19*LOG(CN$3)+'ModelParams Lw'!F$20*(PI()/4*($D250/1000)^2),IF('ModelParams Lw'!F$21+'ModelParams Lw'!F$22*LOG(CN$3)+'ModelParams Lw'!F$23*(PI()/4*($D250/1000)^2)&lt;'ModelParams Lw'!F$18+'ModelParams Lw'!F$19*LOG(CN$3)+'ModelParams Lw'!F$20*(PI()/4*($D250/1000)^2),'ModelParams Lw'!F$18+'ModelParams Lw'!F$19*LOG(CN$3)+'ModelParams Lw'!F$20*(PI()/4*($D250/1000)^2),'ModelParams Lw'!F$21+'ModelParams Lw'!F$22*LOG(CN$3)+'ModelParams Lw'!F$23*(PI()/4*($D250/1000)^2)))</f>
        <v>42.457901012674256</v>
      </c>
      <c r="CO250" s="24">
        <f>IF(Calcul!$E255="SW",'ModelParams Lw'!G$18+'ModelParams Lw'!G$19*LOG(CO$3)+'ModelParams Lw'!G$20*(PI()/4*($D250/1000)^2),IF('ModelParams Lw'!G$21+'ModelParams Lw'!G$22*LOG(CO$3)+'ModelParams Lw'!G$23*(PI()/4*($D250/1000)^2)&lt;'ModelParams Lw'!G$18+'ModelParams Lw'!G$19*LOG(CO$3)+'ModelParams Lw'!G$20*(PI()/4*($D250/1000)^2),'ModelParams Lw'!G$18+'ModelParams Lw'!G$19*LOG(CO$3)+'ModelParams Lw'!G$20*(PI()/4*($D250/1000)^2),'ModelParams Lw'!G$21+'ModelParams Lw'!G$22*LOG(CO$3)+'ModelParams Lw'!G$23*(PI()/4*($D250/1000)^2)))</f>
        <v>39.983812335865188</v>
      </c>
      <c r="CP250" s="24">
        <f>IF(Calcul!$E255="SW",'ModelParams Lw'!H$18+'ModelParams Lw'!H$19*LOG(CP$3)+'ModelParams Lw'!H$20*(PI()/4*($D250/1000)^2),IF('ModelParams Lw'!H$21+'ModelParams Lw'!H$22*LOG(CP$3)+'ModelParams Lw'!H$23*(PI()/4*($D250/1000)^2)&lt;'ModelParams Lw'!H$18+'ModelParams Lw'!H$19*LOG(CP$3)+'ModelParams Lw'!H$20*(PI()/4*($D250/1000)^2),'ModelParams Lw'!H$18+'ModelParams Lw'!H$19*LOG(CP$3)+'ModelParams Lw'!H$20*(PI()/4*($D250/1000)^2),'ModelParams Lw'!H$21+'ModelParams Lw'!H$22*LOG(CP$3)+'ModelParams Lw'!H$23*(PI()/4*($D250/1000)^2)))</f>
        <v>40.306137042572608</v>
      </c>
      <c r="CQ250" s="24">
        <f>IF(Calcul!$E255="SW",'ModelParams Lw'!I$18+'ModelParams Lw'!I$19*LOG(CQ$3)+'ModelParams Lw'!I$20*(PI()/4*($D250/1000)^2),IF('ModelParams Lw'!I$21+'ModelParams Lw'!I$22*LOG(CQ$3)+'ModelParams Lw'!I$23*(PI()/4*($D250/1000)^2)&lt;'ModelParams Lw'!I$18+'ModelParams Lw'!I$19*LOG(CQ$3)+'ModelParams Lw'!I$20*(PI()/4*($D250/1000)^2),'ModelParams Lw'!I$18+'ModelParams Lw'!I$19*LOG(CQ$3)+'ModelParams Lw'!I$20*(PI()/4*($D250/1000)^2),'ModelParams Lw'!I$21+'ModelParams Lw'!I$22*LOG(CQ$3)+'ModelParams Lw'!I$23*(PI()/4*($D250/1000)^2)))</f>
        <v>35.604370798776131</v>
      </c>
      <c r="CR250" s="24">
        <f>IF(Calcul!$E255="SW",'ModelParams Lw'!J$18+'ModelParams Lw'!J$19*LOG(CR$3)+'ModelParams Lw'!J$20*(PI()/4*($D250/1000)^2),IF('ModelParams Lw'!J$21+'ModelParams Lw'!J$22*LOG(CR$3)+'ModelParams Lw'!J$23*(PI()/4*($D250/1000)^2)&lt;'ModelParams Lw'!J$18+'ModelParams Lw'!J$19*LOG(CR$3)+'ModelParams Lw'!J$20*(PI()/4*($D250/1000)^2),'ModelParams Lw'!J$18+'ModelParams Lw'!J$19*LOG(CR$3)+'ModelParams Lw'!J$20*(PI()/4*($D250/1000)^2),'ModelParams Lw'!J$21+'ModelParams Lw'!J$22*LOG(CR$3)+'ModelParams Lw'!J$23*(PI()/4*($D250/1000)^2)))</f>
        <v>26.405199060578074</v>
      </c>
      <c r="CS250" s="24" t="e">
        <f t="shared" si="86"/>
        <v>#DIV/0!</v>
      </c>
      <c r="CT250" s="24" t="e">
        <f t="shared" si="87"/>
        <v>#DIV/0!</v>
      </c>
      <c r="CU250" s="24" t="e">
        <f t="shared" si="88"/>
        <v>#DIV/0!</v>
      </c>
      <c r="CV250" s="24" t="e">
        <f t="shared" si="89"/>
        <v>#DIV/0!</v>
      </c>
      <c r="CW250" s="24" t="e">
        <f t="shared" si="90"/>
        <v>#DIV/0!</v>
      </c>
      <c r="CX250" s="24" t="e">
        <f t="shared" si="91"/>
        <v>#DIV/0!</v>
      </c>
      <c r="CY250" s="24" t="e">
        <f t="shared" si="92"/>
        <v>#DIV/0!</v>
      </c>
      <c r="CZ250" s="24" t="e">
        <f t="shared" si="93"/>
        <v>#DIV/0!</v>
      </c>
      <c r="DA250" s="24" t="e">
        <f>10*LOG10(IF(CS250="",0,POWER(10,((CS250+'ModelParams Lw'!$O$4)/10))) +IF(CT250="",0,POWER(10,((CT250+'ModelParams Lw'!$P$4)/10))) +IF(CU250="",0,POWER(10,((CU250+'ModelParams Lw'!$Q$4)/10))) +IF(CV250="",0,POWER(10,((CV250+'ModelParams Lw'!$R$4)/10))) +IF(CW250="",0,POWER(10,((CW250+'ModelParams Lw'!$S$4)/10))) +IF(CX250="",0,POWER(10,((CX250+'ModelParams Lw'!$T$4)/10))) +IF(CY250="",0,POWER(10,((CY250+'ModelParams Lw'!$U$4)/10)))+IF(CZ250="",0,POWER(10,((CZ250+'ModelParams Lw'!$V$4)/10))))</f>
        <v>#DIV/0!</v>
      </c>
      <c r="DB250" s="24" t="e">
        <f t="shared" si="110"/>
        <v>#DIV/0!</v>
      </c>
      <c r="DC250" s="24" t="e">
        <f>(CS250-'ModelParams Lw'!$O$10)/'ModelParams Lw'!$O$11</f>
        <v>#DIV/0!</v>
      </c>
      <c r="DD250" s="24" t="e">
        <f>(CT250-'ModelParams Lw'!$P$10)/'ModelParams Lw'!$P$11</f>
        <v>#DIV/0!</v>
      </c>
      <c r="DE250" s="24" t="e">
        <f>(CU250-'ModelParams Lw'!$Q$10)/'ModelParams Lw'!$Q$11</f>
        <v>#DIV/0!</v>
      </c>
      <c r="DF250" s="24" t="e">
        <f>(CV250-'ModelParams Lw'!$R$10)/'ModelParams Lw'!$R$11</f>
        <v>#DIV/0!</v>
      </c>
      <c r="DG250" s="24" t="e">
        <f>(CW250-'ModelParams Lw'!$S$10)/'ModelParams Lw'!$S$11</f>
        <v>#DIV/0!</v>
      </c>
      <c r="DH250" s="24" t="e">
        <f>(CX250-'ModelParams Lw'!$T$10)/'ModelParams Lw'!$T$11</f>
        <v>#DIV/0!</v>
      </c>
      <c r="DI250" s="24" t="e">
        <f>(CY250-'ModelParams Lw'!$U$10)/'ModelParams Lw'!$U$11</f>
        <v>#DIV/0!</v>
      </c>
      <c r="DJ250" s="24" t="e">
        <f>(CZ250-'ModelParams Lw'!$V$10)/'ModelParams Lw'!$V$11</f>
        <v>#DIV/0!</v>
      </c>
    </row>
    <row r="251" spans="1:114">
      <c r="A251" s="12">
        <f>Calcul!B253</f>
        <v>0</v>
      </c>
      <c r="B251" s="12">
        <f t="shared" si="94"/>
        <v>0</v>
      </c>
      <c r="C251" s="12">
        <f>Calcul!C253</f>
        <v>0</v>
      </c>
      <c r="D251" s="12">
        <f>Calcul!D256</f>
        <v>0</v>
      </c>
      <c r="E251" s="12">
        <f t="shared" si="95"/>
        <v>400</v>
      </c>
      <c r="F251" s="12">
        <f t="shared" si="96"/>
        <v>900</v>
      </c>
      <c r="G251" s="12" t="e">
        <f t="shared" si="97"/>
        <v>#DIV/0!</v>
      </c>
      <c r="H251" s="24" t="e">
        <f t="shared" si="98"/>
        <v>#DIV/0!</v>
      </c>
      <c r="I251" s="24">
        <f>'ModelParams Lw'!$B$6*EXP('ModelParams Lw'!$C$6*D251)</f>
        <v>-0.98585217513044054</v>
      </c>
      <c r="J251" s="24">
        <f>'ModelParams Lw'!$B$7*D251^2+'ModelParams Lw'!$C$7*D251+'ModelParams Lw'!$D$7</f>
        <v>-7.1</v>
      </c>
      <c r="K251" s="24">
        <f>'ModelParams Lw'!$B$8*D251^2+'ModelParams Lw'!$C$8*D251+'ModelParams Lw'!$D$8</f>
        <v>46.485999999999997</v>
      </c>
      <c r="L251" s="21" t="e">
        <f t="shared" si="111"/>
        <v>#DIV/0!</v>
      </c>
      <c r="M251" s="21" t="e">
        <f t="shared" si="112"/>
        <v>#DIV/0!</v>
      </c>
      <c r="N251" s="21" t="e">
        <f t="shared" si="112"/>
        <v>#DIV/0!</v>
      </c>
      <c r="O251" s="21" t="e">
        <f t="shared" si="112"/>
        <v>#DIV/0!</v>
      </c>
      <c r="P251" s="21" t="e">
        <f t="shared" si="112"/>
        <v>#DIV/0!</v>
      </c>
      <c r="Q251" s="21" t="e">
        <f t="shared" si="112"/>
        <v>#DIV/0!</v>
      </c>
      <c r="R251" s="21" t="e">
        <f t="shared" si="112"/>
        <v>#DIV/0!</v>
      </c>
      <c r="S251" s="21" t="e">
        <f t="shared" si="112"/>
        <v>#DIV/0!</v>
      </c>
      <c r="T251" s="24" t="e">
        <f>'ModelParams Lw'!$B$3+'ModelParams Lw'!$B$4*LOG10($B251/3600/(PI()/4*($D251/1000)^2))+'ModelParams Lw'!$B$5*LOG10(2*$H251/(1.2*($B251/3600/(PI()/4*($D251/1000)^2))^2))+10*LOG10($D251/1000)+L251</f>
        <v>#DIV/0!</v>
      </c>
      <c r="U251" s="24" t="e">
        <f>'ModelParams Lw'!$B$3+'ModelParams Lw'!$B$4*LOG10($B251/3600/(PI()/4*($D251/1000)^2))+'ModelParams Lw'!$B$5*LOG10(2*$H251/(1.2*($B251/3600/(PI()/4*($D251/1000)^2))^2))+10*LOG10($D251/1000)+M251</f>
        <v>#DIV/0!</v>
      </c>
      <c r="V251" s="24" t="e">
        <f>'ModelParams Lw'!$B$3+'ModelParams Lw'!$B$4*LOG10($B251/3600/(PI()/4*($D251/1000)^2))+'ModelParams Lw'!$B$5*LOG10(2*$H251/(1.2*($B251/3600/(PI()/4*($D251/1000)^2))^2))+10*LOG10($D251/1000)+N251</f>
        <v>#DIV/0!</v>
      </c>
      <c r="W251" s="24" t="e">
        <f>'ModelParams Lw'!$B$3+'ModelParams Lw'!$B$4*LOG10($B251/3600/(PI()/4*($D251/1000)^2))+'ModelParams Lw'!$B$5*LOG10(2*$H251/(1.2*($B251/3600/(PI()/4*($D251/1000)^2))^2))+10*LOG10($D251/1000)+O251</f>
        <v>#DIV/0!</v>
      </c>
      <c r="X251" s="24" t="e">
        <f>'ModelParams Lw'!$B$3+'ModelParams Lw'!$B$4*LOG10($B251/3600/(PI()/4*($D251/1000)^2))+'ModelParams Lw'!$B$5*LOG10(2*$H251/(1.2*($B251/3600/(PI()/4*($D251/1000)^2))^2))+10*LOG10($D251/1000)+P251</f>
        <v>#DIV/0!</v>
      </c>
      <c r="Y251" s="24" t="e">
        <f>'ModelParams Lw'!$B$3+'ModelParams Lw'!$B$4*LOG10($B251/3600/(PI()/4*($D251/1000)^2))+'ModelParams Lw'!$B$5*LOG10(2*$H251/(1.2*($B251/3600/(PI()/4*($D251/1000)^2))^2))+10*LOG10($D251/1000)+Q251</f>
        <v>#DIV/0!</v>
      </c>
      <c r="Z251" s="24" t="e">
        <f>'ModelParams Lw'!$B$3+'ModelParams Lw'!$B$4*LOG10($B251/3600/(PI()/4*($D251/1000)^2))+'ModelParams Lw'!$B$5*LOG10(2*$H251/(1.2*($B251/3600/(PI()/4*($D251/1000)^2))^2))+10*LOG10($D251/1000)+R251</f>
        <v>#DIV/0!</v>
      </c>
      <c r="AA251" s="24" t="e">
        <f>'ModelParams Lw'!$B$3+'ModelParams Lw'!$B$4*LOG10($B251/3600/(PI()/4*($D251/1000)^2))+'ModelParams Lw'!$B$5*LOG10(2*$H251/(1.2*($B251/3600/(PI()/4*($D251/1000)^2))^2))+10*LOG10($D251/1000)+S251</f>
        <v>#DIV/0!</v>
      </c>
      <c r="AB251" s="24" t="e">
        <f>10*LOG10(IF(T251="",0,POWER(10,((T251+'ModelParams Lw'!$O$4)/10))) +IF(U251="",0,POWER(10,((U251+'ModelParams Lw'!$P$4)/10))) +IF(V251="",0,POWER(10,((V251+'ModelParams Lw'!$Q$4)/10))) +IF(W251="",0,POWER(10,((W251+'ModelParams Lw'!$R$4)/10))) +IF(X251="",0,POWER(10,((X251+'ModelParams Lw'!$S$4)/10))) +IF(Y251="",0,POWER(10,((Y251+'ModelParams Lw'!$T$4)/10))) +IF(Z251="",0,POWER(10,((Z251+'ModelParams Lw'!$U$4)/10)))+IF(AA251="",0,POWER(10,((AA251+'ModelParams Lw'!$V$4)/10))))</f>
        <v>#DIV/0!</v>
      </c>
      <c r="AC251" s="24" t="e">
        <f t="shared" si="99"/>
        <v>#DIV/0!</v>
      </c>
      <c r="AD251" s="24" t="e">
        <f>(T251-'ModelParams Lw'!O$10)/'ModelParams Lw'!O$11</f>
        <v>#DIV/0!</v>
      </c>
      <c r="AE251" s="24" t="e">
        <f>(U251-'ModelParams Lw'!P$10)/'ModelParams Lw'!P$11</f>
        <v>#DIV/0!</v>
      </c>
      <c r="AF251" s="24" t="e">
        <f>(V251-'ModelParams Lw'!Q$10)/'ModelParams Lw'!Q$11</f>
        <v>#DIV/0!</v>
      </c>
      <c r="AG251" s="24" t="e">
        <f>(W251-'ModelParams Lw'!R$10)/'ModelParams Lw'!R$11</f>
        <v>#DIV/0!</v>
      </c>
      <c r="AH251" s="24" t="e">
        <f>(X251-'ModelParams Lw'!S$10)/'ModelParams Lw'!S$11</f>
        <v>#DIV/0!</v>
      </c>
      <c r="AI251" s="24" t="e">
        <f>(Y251-'ModelParams Lw'!T$10)/'ModelParams Lw'!T$11</f>
        <v>#DIV/0!</v>
      </c>
      <c r="AJ251" s="24" t="e">
        <f>(Z251-'ModelParams Lw'!U$10)/'ModelParams Lw'!U$11</f>
        <v>#DIV/0!</v>
      </c>
      <c r="AK251" s="24" t="e">
        <f>(AA251-'ModelParams Lw'!V$10)/'ModelParams Lw'!V$11</f>
        <v>#DIV/0!</v>
      </c>
      <c r="AL251" s="24" t="e">
        <f t="shared" si="100"/>
        <v>#DIV/0!</v>
      </c>
      <c r="AM251" s="24" t="e">
        <f>LOOKUP($G251,SilencerParams!$E$3:$E$98,SilencerParams!K$3:K$98)</f>
        <v>#DIV/0!</v>
      </c>
      <c r="AN251" s="24" t="e">
        <f>LOOKUP($G251,SilencerParams!$E$3:$E$98,SilencerParams!L$3:L$98)</f>
        <v>#DIV/0!</v>
      </c>
      <c r="AO251" s="24" t="e">
        <f>LOOKUP($G251,SilencerParams!$E$3:$E$98,SilencerParams!M$3:M$98)</f>
        <v>#DIV/0!</v>
      </c>
      <c r="AP251" s="24" t="e">
        <f>LOOKUP($G251,SilencerParams!$E$3:$E$98,SilencerParams!N$3:N$98)</f>
        <v>#DIV/0!</v>
      </c>
      <c r="AQ251" s="24" t="e">
        <f>LOOKUP($G251,SilencerParams!$E$3:$E$98,SilencerParams!O$3:O$98)</f>
        <v>#DIV/0!</v>
      </c>
      <c r="AR251" s="24" t="e">
        <f>LOOKUP($G251,SilencerParams!$E$3:$E$98,SilencerParams!P$3:P$98)</f>
        <v>#DIV/0!</v>
      </c>
      <c r="AS251" s="24" t="e">
        <f>LOOKUP($G251,SilencerParams!$E$3:$E$98,SilencerParams!Q$3:Q$98)</f>
        <v>#DIV/0!</v>
      </c>
      <c r="AT251" s="24" t="e">
        <f>LOOKUP($G251,SilencerParams!$E$3:$E$98,SilencerParams!R$3:R$98)</f>
        <v>#DIV/0!</v>
      </c>
      <c r="AU251" s="151" t="e">
        <f>LOOKUP($G251,SilencerParams!$E$3:$E$98,SilencerParams!S$3:S$98)</f>
        <v>#DIV/0!</v>
      </c>
      <c r="AV251" s="151" t="e">
        <f>LOOKUP($G251,SilencerParams!$E$3:$E$98,SilencerParams!T$3:T$98)</f>
        <v>#DIV/0!</v>
      </c>
      <c r="AW251" s="151" t="e">
        <f>LOOKUP($G251,SilencerParams!$E$3:$E$98,SilencerParams!U$3:U$98)</f>
        <v>#DIV/0!</v>
      </c>
      <c r="AX251" s="151" t="e">
        <f>LOOKUP($G251,SilencerParams!$E$3:$E$98,SilencerParams!V$3:V$98)</f>
        <v>#DIV/0!</v>
      </c>
      <c r="AY251" s="151" t="e">
        <f>LOOKUP($G251,SilencerParams!$E$3:$E$98,SilencerParams!W$3:W$98)</f>
        <v>#DIV/0!</v>
      </c>
      <c r="AZ251" s="151" t="e">
        <f>LOOKUP($G251,SilencerParams!$E$3:$E$98,SilencerParams!X$3:X$98)</f>
        <v>#DIV/0!</v>
      </c>
      <c r="BA251" s="151" t="e">
        <f>LOOKUP($G251,SilencerParams!$E$3:$E$98,SilencerParams!Y$3:Y$98)</f>
        <v>#DIV/0!</v>
      </c>
      <c r="BB251" s="151" t="e">
        <f>LOOKUP($G251,SilencerParams!$E$3:$E$98,SilencerParams!Z$3:Z$98)</f>
        <v>#DIV/0!</v>
      </c>
      <c r="BC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S$3:S$98)</f>
        <v>#DIV/0!</v>
      </c>
      <c r="BD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T$3:T$98)</f>
        <v>#DIV/0!</v>
      </c>
      <c r="BE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U$3:U$98)</f>
        <v>#DIV/0!</v>
      </c>
      <c r="BF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V$3:V$98)</f>
        <v>#DIV/0!</v>
      </c>
      <c r="BG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W$3:W$98)</f>
        <v>#DIV/0!</v>
      </c>
      <c r="BH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X$3:X$98)</f>
        <v>#DIV/0!</v>
      </c>
      <c r="BI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Y$3:Y$98)</f>
        <v>#DIV/0!</v>
      </c>
      <c r="BJ251" s="151" t="e">
        <f>LOOKUP(IF(MROUND($AL251,2)&lt;=$AL251,CONCATENATE($D251,IF($F251&gt;=1000,$F251,CONCATENATE(0,$F251)),CONCATENATE(0,MROUND($AL251,2)+2)),CONCATENATE($D251,IF($F251&gt;=1000,$F251,CONCATENATE(0,$F251)),CONCATENATE(0,MROUND($AL251,2)-2))),SilencerParams!$E$3:$E$98,SilencerParams!Z$3:Z$98)</f>
        <v>#DIV/0!</v>
      </c>
      <c r="BK251" s="151" t="e">
        <f>IF($AL251&lt;2,LOOKUP(CONCATENATE($D251,IF($E251&gt;=1000,$E251,CONCATENATE(0,$E251)),"02"),SilencerParams!$E$3:$E$98,SilencerParams!S$3:S$98)/(LOG10(2)-LOG10(0.0001))*(LOG10($AL251)-LOG10(0.0001)),(BC251-AU251)/(LOG10(IF(MROUND($AL251,2)&lt;=$AL251,MROUND($AL251,2)+2,MROUND($AL251,2)-2))-LOG10(MROUND($AL251,2)))*(LOG10($AL251)-LOG10(MROUND($AL251,2)))+AU251)</f>
        <v>#DIV/0!</v>
      </c>
      <c r="BL251" s="151" t="e">
        <f>IF($AL251&lt;2,LOOKUP(CONCATENATE($D251,IF($E251&gt;=1000,$E251,CONCATENATE(0,$E251)),"02"),SilencerParams!$E$3:$E$98,SilencerParams!T$3:T$98)/(LOG10(2)-LOG10(0.0001))*(LOG10($AL251)-LOG10(0.0001)),(BD251-AV251)/(LOG10(IF(MROUND($AL251,2)&lt;=$AL251,MROUND($AL251,2)+2,MROUND($AL251,2)-2))-LOG10(MROUND($AL251,2)))*(LOG10($AL251)-LOG10(MROUND($AL251,2)))+AV251)</f>
        <v>#DIV/0!</v>
      </c>
      <c r="BM251" s="151" t="e">
        <f>IF($AL251&lt;2,LOOKUP(CONCATENATE($D251,IF($E251&gt;=1000,$E251,CONCATENATE(0,$E251)),"02"),SilencerParams!$E$3:$E$98,SilencerParams!U$3:U$98)/(LOG10(2)-LOG10(0.0001))*(LOG10($AL251)-LOG10(0.0001)),(BE251-AW251)/(LOG10(IF(MROUND($AL251,2)&lt;=$AL251,MROUND($AL251,2)+2,MROUND($AL251,2)-2))-LOG10(MROUND($AL251,2)))*(LOG10($AL251)-LOG10(MROUND($AL251,2)))+AW251)</f>
        <v>#DIV/0!</v>
      </c>
      <c r="BN251" s="151" t="e">
        <f>IF($AL251&lt;2,LOOKUP(CONCATENATE($D251,IF($E251&gt;=1000,$E251,CONCATENATE(0,$E251)),"02"),SilencerParams!$E$3:$E$98,SilencerParams!V$3:V$98)/(LOG10(2)-LOG10(0.0001))*(LOG10($AL251)-LOG10(0.0001)),(BF251-AX251)/(LOG10(IF(MROUND($AL251,2)&lt;=$AL251,MROUND($AL251,2)+2,MROUND($AL251,2)-2))-LOG10(MROUND($AL251,2)))*(LOG10($AL251)-LOG10(MROUND($AL251,2)))+AX251)</f>
        <v>#DIV/0!</v>
      </c>
      <c r="BO251" s="151" t="e">
        <f>IF($AL251&lt;2,LOOKUP(CONCATENATE($D251,IF($E251&gt;=1000,$E251,CONCATENATE(0,$E251)),"02"),SilencerParams!$E$3:$E$98,SilencerParams!W$3:W$98)/(LOG10(2)-LOG10(0.0001))*(LOG10($AL251)-LOG10(0.0001)),(BG251-AY251)/(LOG10(IF(MROUND($AL251,2)&lt;=$AL251,MROUND($AL251,2)+2,MROUND($AL251,2)-2))-LOG10(MROUND($AL251,2)))*(LOG10($AL251)-LOG10(MROUND($AL251,2)))+AY251)</f>
        <v>#DIV/0!</v>
      </c>
      <c r="BP251" s="151" t="e">
        <f>IF($AL251&lt;2,LOOKUP(CONCATENATE($D251,IF($E251&gt;=1000,$E251,CONCATENATE(0,$E251)),"02"),SilencerParams!$E$3:$E$98,SilencerParams!X$3:X$98)/(LOG10(2)-LOG10(0.0001))*(LOG10($AL251)-LOG10(0.0001)),(BH251-AZ251)/(LOG10(IF(MROUND($AL251,2)&lt;=$AL251,MROUND($AL251,2)+2,MROUND($AL251,2)-2))-LOG10(MROUND($AL251,2)))*(LOG10($AL251)-LOG10(MROUND($AL251,2)))+AZ251)</f>
        <v>#DIV/0!</v>
      </c>
      <c r="BQ251" s="151" t="e">
        <f>IF($AL251&lt;2,LOOKUP(CONCATENATE($D251,IF($E251&gt;=1000,$E251,CONCATENATE(0,$E251)),"02"),SilencerParams!$E$3:$E$98,SilencerParams!Y$3:Y$98)/(LOG10(2)-LOG10(0.0001))*(LOG10($AL251)-LOG10(0.0001)),(BI251-BA251)/(LOG10(IF(MROUND($AL251,2)&lt;=$AL251,MROUND($AL251,2)+2,MROUND($AL251,2)-2))-LOG10(MROUND($AL251,2)))*(LOG10($AL251)-LOG10(MROUND($AL251,2)))+BA251)</f>
        <v>#DIV/0!</v>
      </c>
      <c r="BR251" s="151" t="e">
        <f>IF($AL251&lt;2,LOOKUP(CONCATENATE($D251,IF($E251&gt;=1000,$E251,CONCATENATE(0,$E251)),"02"),SilencerParams!$E$3:$E$98,SilencerParams!Z$3:Z$98)/(LOG10(2)-LOG10(0.0001))*(LOG10($AL251)-LOG10(0.0001)),(BJ251-BB251)/(LOG10(IF(MROUND($AL251,2)&lt;=$AL251,MROUND($AL251,2)+2,MROUND($AL251,2)-2))-LOG10(MROUND($AL251,2)))*(LOG10($AL251)-LOG10(MROUND($AL251,2)))+BB251)</f>
        <v>#DIV/0!</v>
      </c>
      <c r="BS251" s="24" t="e">
        <f t="shared" si="101"/>
        <v>#DIV/0!</v>
      </c>
      <c r="BT251" s="24" t="e">
        <f t="shared" si="102"/>
        <v>#DIV/0!</v>
      </c>
      <c r="BU251" s="24" t="e">
        <f t="shared" si="103"/>
        <v>#DIV/0!</v>
      </c>
      <c r="BV251" s="24" t="e">
        <f t="shared" si="104"/>
        <v>#DIV/0!</v>
      </c>
      <c r="BW251" s="24" t="e">
        <f t="shared" si="105"/>
        <v>#DIV/0!</v>
      </c>
      <c r="BX251" s="24" t="e">
        <f t="shared" si="106"/>
        <v>#DIV/0!</v>
      </c>
      <c r="BY251" s="24" t="e">
        <f t="shared" si="107"/>
        <v>#DIV/0!</v>
      </c>
      <c r="BZ251" s="24" t="e">
        <f t="shared" si="108"/>
        <v>#DIV/0!</v>
      </c>
      <c r="CA251" s="24" t="e">
        <f>10*LOG10(IF(BS251="",0,POWER(10,((BS251+'ModelParams Lw'!$O$4)/10))) +IF(BT251="",0,POWER(10,((BT251+'ModelParams Lw'!$P$4)/10))) +IF(BU251="",0,POWER(10,((BU251+'ModelParams Lw'!$Q$4)/10))) +IF(BV251="",0,POWER(10,((BV251+'ModelParams Lw'!$R$4)/10))) +IF(BW251="",0,POWER(10,((BW251+'ModelParams Lw'!$S$4)/10))) +IF(BX251="",0,POWER(10,((BX251+'ModelParams Lw'!$T$4)/10))) +IF(BY251="",0,POWER(10,((BY251+'ModelParams Lw'!$U$4)/10)))+IF(BZ251="",0,POWER(10,((BZ251+'ModelParams Lw'!$V$4)/10))))</f>
        <v>#DIV/0!</v>
      </c>
      <c r="CB251" s="24" t="e">
        <f t="shared" si="109"/>
        <v>#DIV/0!</v>
      </c>
      <c r="CC251" s="24" t="e">
        <f>(BS251-'ModelParams Lw'!O$10)/'ModelParams Lw'!O$11</f>
        <v>#DIV/0!</v>
      </c>
      <c r="CD251" s="24" t="e">
        <f>(BT251-'ModelParams Lw'!P$10)/'ModelParams Lw'!P$11</f>
        <v>#DIV/0!</v>
      </c>
      <c r="CE251" s="24" t="e">
        <f>(BU251-'ModelParams Lw'!Q$10)/'ModelParams Lw'!Q$11</f>
        <v>#DIV/0!</v>
      </c>
      <c r="CF251" s="24" t="e">
        <f>(BV251-'ModelParams Lw'!R$10)/'ModelParams Lw'!R$11</f>
        <v>#DIV/0!</v>
      </c>
      <c r="CG251" s="24" t="e">
        <f>(BW251-'ModelParams Lw'!S$10)/'ModelParams Lw'!S$11</f>
        <v>#DIV/0!</v>
      </c>
      <c r="CH251" s="24" t="e">
        <f>(BX251-'ModelParams Lw'!T$10)/'ModelParams Lw'!T$11</f>
        <v>#DIV/0!</v>
      </c>
      <c r="CI251" s="24" t="e">
        <f>(BY251-'ModelParams Lw'!U$10)/'ModelParams Lw'!U$11</f>
        <v>#DIV/0!</v>
      </c>
      <c r="CJ251" s="24" t="e">
        <f>(BZ251-'ModelParams Lw'!V$10)/'ModelParams Lw'!V$11</f>
        <v>#DIV/0!</v>
      </c>
      <c r="CK251" s="24">
        <f>IF(Calcul!$E256="SW",'ModelParams Lw'!C$18+'ModelParams Lw'!C$19*LOG(CK$3)+'ModelParams Lw'!C$20*(PI()/4*($D251/1000)^2),IF('ModelParams Lw'!C$21+'ModelParams Lw'!C$22*LOG(CK$3)+'ModelParams Lw'!C$23*(PI()/4*($D251/1000)^2)&lt;'ModelParams Lw'!C$18+'ModelParams Lw'!C$19*LOG(CK$3)+'ModelParams Lw'!C$20*(PI()/4*($D251/1000)^2),'ModelParams Lw'!C$18+'ModelParams Lw'!C$19*LOG(CK$3)+'ModelParams Lw'!C$20*(PI()/4*($D251/1000)^2),'ModelParams Lw'!C$21+'ModelParams Lw'!C$22*LOG(CK$3)+'ModelParams Lw'!C$23*(PI()/4*($D251/1000)^2)))</f>
        <v>31.246735224896717</v>
      </c>
      <c r="CL251" s="24">
        <f>IF(Calcul!$E256="SW",'ModelParams Lw'!D$18+'ModelParams Lw'!D$19*LOG(CL$3)+'ModelParams Lw'!D$20*(PI()/4*($D251/1000)^2),IF('ModelParams Lw'!D$21+'ModelParams Lw'!D$22*LOG(CL$3)+'ModelParams Lw'!D$23*(PI()/4*($D251/1000)^2)&lt;'ModelParams Lw'!D$18+'ModelParams Lw'!D$19*LOG(CL$3)+'ModelParams Lw'!D$20*(PI()/4*($D251/1000)^2),'ModelParams Lw'!D$18+'ModelParams Lw'!D$19*LOG(CL$3)+'ModelParams Lw'!D$20*(PI()/4*($D251/1000)^2),'ModelParams Lw'!D$21+'ModelParams Lw'!D$22*LOG(CL$3)+'ModelParams Lw'!D$23*(PI()/4*($D251/1000)^2)))</f>
        <v>39.203910379364636</v>
      </c>
      <c r="CM251" s="24">
        <f>IF(Calcul!$E256="SW",'ModelParams Lw'!E$18+'ModelParams Lw'!E$19*LOG(CM$3)+'ModelParams Lw'!E$20*(PI()/4*($D251/1000)^2),IF('ModelParams Lw'!E$21+'ModelParams Lw'!E$22*LOG(CM$3)+'ModelParams Lw'!E$23*(PI()/4*($D251/1000)^2)&lt;'ModelParams Lw'!E$18+'ModelParams Lw'!E$19*LOG(CM$3)+'ModelParams Lw'!E$20*(PI()/4*($D251/1000)^2),'ModelParams Lw'!E$18+'ModelParams Lw'!E$19*LOG(CM$3)+'ModelParams Lw'!E$20*(PI()/4*($D251/1000)^2),'ModelParams Lw'!E$21+'ModelParams Lw'!E$22*LOG(CM$3)+'ModelParams Lw'!E$23*(PI()/4*($D251/1000)^2)))</f>
        <v>38.761096154158118</v>
      </c>
      <c r="CN251" s="24">
        <f>IF(Calcul!$E256="SW",'ModelParams Lw'!F$18+'ModelParams Lw'!F$19*LOG(CN$3)+'ModelParams Lw'!F$20*(PI()/4*($D251/1000)^2),IF('ModelParams Lw'!F$21+'ModelParams Lw'!F$22*LOG(CN$3)+'ModelParams Lw'!F$23*(PI()/4*($D251/1000)^2)&lt;'ModelParams Lw'!F$18+'ModelParams Lw'!F$19*LOG(CN$3)+'ModelParams Lw'!F$20*(PI()/4*($D251/1000)^2),'ModelParams Lw'!F$18+'ModelParams Lw'!F$19*LOG(CN$3)+'ModelParams Lw'!F$20*(PI()/4*($D251/1000)^2),'ModelParams Lw'!F$21+'ModelParams Lw'!F$22*LOG(CN$3)+'ModelParams Lw'!F$23*(PI()/4*($D251/1000)^2)))</f>
        <v>42.457901012674256</v>
      </c>
      <c r="CO251" s="24">
        <f>IF(Calcul!$E256="SW",'ModelParams Lw'!G$18+'ModelParams Lw'!G$19*LOG(CO$3)+'ModelParams Lw'!G$20*(PI()/4*($D251/1000)^2),IF('ModelParams Lw'!G$21+'ModelParams Lw'!G$22*LOG(CO$3)+'ModelParams Lw'!G$23*(PI()/4*($D251/1000)^2)&lt;'ModelParams Lw'!G$18+'ModelParams Lw'!G$19*LOG(CO$3)+'ModelParams Lw'!G$20*(PI()/4*($D251/1000)^2),'ModelParams Lw'!G$18+'ModelParams Lw'!G$19*LOG(CO$3)+'ModelParams Lw'!G$20*(PI()/4*($D251/1000)^2),'ModelParams Lw'!G$21+'ModelParams Lw'!G$22*LOG(CO$3)+'ModelParams Lw'!G$23*(PI()/4*($D251/1000)^2)))</f>
        <v>39.983812335865188</v>
      </c>
      <c r="CP251" s="24">
        <f>IF(Calcul!$E256="SW",'ModelParams Lw'!H$18+'ModelParams Lw'!H$19*LOG(CP$3)+'ModelParams Lw'!H$20*(PI()/4*($D251/1000)^2),IF('ModelParams Lw'!H$21+'ModelParams Lw'!H$22*LOG(CP$3)+'ModelParams Lw'!H$23*(PI()/4*($D251/1000)^2)&lt;'ModelParams Lw'!H$18+'ModelParams Lw'!H$19*LOG(CP$3)+'ModelParams Lw'!H$20*(PI()/4*($D251/1000)^2),'ModelParams Lw'!H$18+'ModelParams Lw'!H$19*LOG(CP$3)+'ModelParams Lw'!H$20*(PI()/4*($D251/1000)^2),'ModelParams Lw'!H$21+'ModelParams Lw'!H$22*LOG(CP$3)+'ModelParams Lw'!H$23*(PI()/4*($D251/1000)^2)))</f>
        <v>40.306137042572608</v>
      </c>
      <c r="CQ251" s="24">
        <f>IF(Calcul!$E256="SW",'ModelParams Lw'!I$18+'ModelParams Lw'!I$19*LOG(CQ$3)+'ModelParams Lw'!I$20*(PI()/4*($D251/1000)^2),IF('ModelParams Lw'!I$21+'ModelParams Lw'!I$22*LOG(CQ$3)+'ModelParams Lw'!I$23*(PI()/4*($D251/1000)^2)&lt;'ModelParams Lw'!I$18+'ModelParams Lw'!I$19*LOG(CQ$3)+'ModelParams Lw'!I$20*(PI()/4*($D251/1000)^2),'ModelParams Lw'!I$18+'ModelParams Lw'!I$19*LOG(CQ$3)+'ModelParams Lw'!I$20*(PI()/4*($D251/1000)^2),'ModelParams Lw'!I$21+'ModelParams Lw'!I$22*LOG(CQ$3)+'ModelParams Lw'!I$23*(PI()/4*($D251/1000)^2)))</f>
        <v>35.604370798776131</v>
      </c>
      <c r="CR251" s="24">
        <f>IF(Calcul!$E256="SW",'ModelParams Lw'!J$18+'ModelParams Lw'!J$19*LOG(CR$3)+'ModelParams Lw'!J$20*(PI()/4*($D251/1000)^2),IF('ModelParams Lw'!J$21+'ModelParams Lw'!J$22*LOG(CR$3)+'ModelParams Lw'!J$23*(PI()/4*($D251/1000)^2)&lt;'ModelParams Lw'!J$18+'ModelParams Lw'!J$19*LOG(CR$3)+'ModelParams Lw'!J$20*(PI()/4*($D251/1000)^2),'ModelParams Lw'!J$18+'ModelParams Lw'!J$19*LOG(CR$3)+'ModelParams Lw'!J$20*(PI()/4*($D251/1000)^2),'ModelParams Lw'!J$21+'ModelParams Lw'!J$22*LOG(CR$3)+'ModelParams Lw'!J$23*(PI()/4*($D251/1000)^2)))</f>
        <v>26.405199060578074</v>
      </c>
      <c r="CS251" s="24" t="e">
        <f t="shared" si="86"/>
        <v>#DIV/0!</v>
      </c>
      <c r="CT251" s="24" t="e">
        <f t="shared" si="87"/>
        <v>#DIV/0!</v>
      </c>
      <c r="CU251" s="24" t="e">
        <f t="shared" si="88"/>
        <v>#DIV/0!</v>
      </c>
      <c r="CV251" s="24" t="e">
        <f t="shared" si="89"/>
        <v>#DIV/0!</v>
      </c>
      <c r="CW251" s="24" t="e">
        <f t="shared" si="90"/>
        <v>#DIV/0!</v>
      </c>
      <c r="CX251" s="24" t="e">
        <f t="shared" si="91"/>
        <v>#DIV/0!</v>
      </c>
      <c r="CY251" s="24" t="e">
        <f t="shared" si="92"/>
        <v>#DIV/0!</v>
      </c>
      <c r="CZ251" s="24" t="e">
        <f t="shared" si="93"/>
        <v>#DIV/0!</v>
      </c>
      <c r="DA251" s="24" t="e">
        <f>10*LOG10(IF(CS251="",0,POWER(10,((CS251+'ModelParams Lw'!$O$4)/10))) +IF(CT251="",0,POWER(10,((CT251+'ModelParams Lw'!$P$4)/10))) +IF(CU251="",0,POWER(10,((CU251+'ModelParams Lw'!$Q$4)/10))) +IF(CV251="",0,POWER(10,((CV251+'ModelParams Lw'!$R$4)/10))) +IF(CW251="",0,POWER(10,((CW251+'ModelParams Lw'!$S$4)/10))) +IF(CX251="",0,POWER(10,((CX251+'ModelParams Lw'!$T$4)/10))) +IF(CY251="",0,POWER(10,((CY251+'ModelParams Lw'!$U$4)/10)))+IF(CZ251="",0,POWER(10,((CZ251+'ModelParams Lw'!$V$4)/10))))</f>
        <v>#DIV/0!</v>
      </c>
      <c r="DB251" s="24" t="e">
        <f t="shared" si="110"/>
        <v>#DIV/0!</v>
      </c>
      <c r="DC251" s="24" t="e">
        <f>(CS251-'ModelParams Lw'!$O$10)/'ModelParams Lw'!$O$11</f>
        <v>#DIV/0!</v>
      </c>
      <c r="DD251" s="24" t="e">
        <f>(CT251-'ModelParams Lw'!$P$10)/'ModelParams Lw'!$P$11</f>
        <v>#DIV/0!</v>
      </c>
      <c r="DE251" s="24" t="e">
        <f>(CU251-'ModelParams Lw'!$Q$10)/'ModelParams Lw'!$Q$11</f>
        <v>#DIV/0!</v>
      </c>
      <c r="DF251" s="24" t="e">
        <f>(CV251-'ModelParams Lw'!$R$10)/'ModelParams Lw'!$R$11</f>
        <v>#DIV/0!</v>
      </c>
      <c r="DG251" s="24" t="e">
        <f>(CW251-'ModelParams Lw'!$S$10)/'ModelParams Lw'!$S$11</f>
        <v>#DIV/0!</v>
      </c>
      <c r="DH251" s="24" t="e">
        <f>(CX251-'ModelParams Lw'!$T$10)/'ModelParams Lw'!$T$11</f>
        <v>#DIV/0!</v>
      </c>
      <c r="DI251" s="24" t="e">
        <f>(CY251-'ModelParams Lw'!$U$10)/'ModelParams Lw'!$U$11</f>
        <v>#DIV/0!</v>
      </c>
      <c r="DJ251" s="24" t="e">
        <f>(CZ251-'ModelParams Lw'!$V$10)/'ModelParams Lw'!$V$11</f>
        <v>#DIV/0!</v>
      </c>
    </row>
    <row r="252" spans="1:114">
      <c r="A252" s="12">
        <f>Calcul!B254</f>
        <v>0</v>
      </c>
      <c r="B252" s="12">
        <f t="shared" si="94"/>
        <v>0</v>
      </c>
      <c r="C252" s="12">
        <f>Calcul!C254</f>
        <v>0</v>
      </c>
      <c r="D252" s="12">
        <f>Calcul!D257</f>
        <v>0</v>
      </c>
      <c r="E252" s="12">
        <f t="shared" si="95"/>
        <v>400</v>
      </c>
      <c r="F252" s="12">
        <f t="shared" si="96"/>
        <v>900</v>
      </c>
      <c r="G252" s="12" t="e">
        <f t="shared" si="97"/>
        <v>#DIV/0!</v>
      </c>
      <c r="H252" s="24" t="e">
        <f t="shared" si="98"/>
        <v>#DIV/0!</v>
      </c>
      <c r="I252" s="24">
        <f>'ModelParams Lw'!$B$6*EXP('ModelParams Lw'!$C$6*D252)</f>
        <v>-0.98585217513044054</v>
      </c>
      <c r="J252" s="24">
        <f>'ModelParams Lw'!$B$7*D252^2+'ModelParams Lw'!$C$7*D252+'ModelParams Lw'!$D$7</f>
        <v>-7.1</v>
      </c>
      <c r="K252" s="24">
        <f>'ModelParams Lw'!$B$8*D252^2+'ModelParams Lw'!$C$8*D252+'ModelParams Lw'!$D$8</f>
        <v>46.485999999999997</v>
      </c>
      <c r="L252" s="21" t="e">
        <f t="shared" si="111"/>
        <v>#DIV/0!</v>
      </c>
      <c r="M252" s="21" t="e">
        <f t="shared" si="112"/>
        <v>#DIV/0!</v>
      </c>
      <c r="N252" s="21" t="e">
        <f t="shared" si="112"/>
        <v>#DIV/0!</v>
      </c>
      <c r="O252" s="21" t="e">
        <f t="shared" si="112"/>
        <v>#DIV/0!</v>
      </c>
      <c r="P252" s="21" t="e">
        <f t="shared" si="112"/>
        <v>#DIV/0!</v>
      </c>
      <c r="Q252" s="21" t="e">
        <f t="shared" si="112"/>
        <v>#DIV/0!</v>
      </c>
      <c r="R252" s="21" t="e">
        <f t="shared" si="112"/>
        <v>#DIV/0!</v>
      </c>
      <c r="S252" s="21" t="e">
        <f t="shared" si="112"/>
        <v>#DIV/0!</v>
      </c>
      <c r="T252" s="24" t="e">
        <f>'ModelParams Lw'!$B$3+'ModelParams Lw'!$B$4*LOG10($B252/3600/(PI()/4*($D252/1000)^2))+'ModelParams Lw'!$B$5*LOG10(2*$H252/(1.2*($B252/3600/(PI()/4*($D252/1000)^2))^2))+10*LOG10($D252/1000)+L252</f>
        <v>#DIV/0!</v>
      </c>
      <c r="U252" s="24" t="e">
        <f>'ModelParams Lw'!$B$3+'ModelParams Lw'!$B$4*LOG10($B252/3600/(PI()/4*($D252/1000)^2))+'ModelParams Lw'!$B$5*LOG10(2*$H252/(1.2*($B252/3600/(PI()/4*($D252/1000)^2))^2))+10*LOG10($D252/1000)+M252</f>
        <v>#DIV/0!</v>
      </c>
      <c r="V252" s="24" t="e">
        <f>'ModelParams Lw'!$B$3+'ModelParams Lw'!$B$4*LOG10($B252/3600/(PI()/4*($D252/1000)^2))+'ModelParams Lw'!$B$5*LOG10(2*$H252/(1.2*($B252/3600/(PI()/4*($D252/1000)^2))^2))+10*LOG10($D252/1000)+N252</f>
        <v>#DIV/0!</v>
      </c>
      <c r="W252" s="24" t="e">
        <f>'ModelParams Lw'!$B$3+'ModelParams Lw'!$B$4*LOG10($B252/3600/(PI()/4*($D252/1000)^2))+'ModelParams Lw'!$B$5*LOG10(2*$H252/(1.2*($B252/3600/(PI()/4*($D252/1000)^2))^2))+10*LOG10($D252/1000)+O252</f>
        <v>#DIV/0!</v>
      </c>
      <c r="X252" s="24" t="e">
        <f>'ModelParams Lw'!$B$3+'ModelParams Lw'!$B$4*LOG10($B252/3600/(PI()/4*($D252/1000)^2))+'ModelParams Lw'!$B$5*LOG10(2*$H252/(1.2*($B252/3600/(PI()/4*($D252/1000)^2))^2))+10*LOG10($D252/1000)+P252</f>
        <v>#DIV/0!</v>
      </c>
      <c r="Y252" s="24" t="e">
        <f>'ModelParams Lw'!$B$3+'ModelParams Lw'!$B$4*LOG10($B252/3600/(PI()/4*($D252/1000)^2))+'ModelParams Lw'!$B$5*LOG10(2*$H252/(1.2*($B252/3600/(PI()/4*($D252/1000)^2))^2))+10*LOG10($D252/1000)+Q252</f>
        <v>#DIV/0!</v>
      </c>
      <c r="Z252" s="24" t="e">
        <f>'ModelParams Lw'!$B$3+'ModelParams Lw'!$B$4*LOG10($B252/3600/(PI()/4*($D252/1000)^2))+'ModelParams Lw'!$B$5*LOG10(2*$H252/(1.2*($B252/3600/(PI()/4*($D252/1000)^2))^2))+10*LOG10($D252/1000)+R252</f>
        <v>#DIV/0!</v>
      </c>
      <c r="AA252" s="24" t="e">
        <f>'ModelParams Lw'!$B$3+'ModelParams Lw'!$B$4*LOG10($B252/3600/(PI()/4*($D252/1000)^2))+'ModelParams Lw'!$B$5*LOG10(2*$H252/(1.2*($B252/3600/(PI()/4*($D252/1000)^2))^2))+10*LOG10($D252/1000)+S252</f>
        <v>#DIV/0!</v>
      </c>
      <c r="AB252" s="24" t="e">
        <f>10*LOG10(IF(T252="",0,POWER(10,((T252+'ModelParams Lw'!$O$4)/10))) +IF(U252="",0,POWER(10,((U252+'ModelParams Lw'!$P$4)/10))) +IF(V252="",0,POWER(10,((V252+'ModelParams Lw'!$Q$4)/10))) +IF(W252="",0,POWER(10,((W252+'ModelParams Lw'!$R$4)/10))) +IF(X252="",0,POWER(10,((X252+'ModelParams Lw'!$S$4)/10))) +IF(Y252="",0,POWER(10,((Y252+'ModelParams Lw'!$T$4)/10))) +IF(Z252="",0,POWER(10,((Z252+'ModelParams Lw'!$U$4)/10)))+IF(AA252="",0,POWER(10,((AA252+'ModelParams Lw'!$V$4)/10))))</f>
        <v>#DIV/0!</v>
      </c>
      <c r="AC252" s="24" t="e">
        <f t="shared" si="99"/>
        <v>#DIV/0!</v>
      </c>
      <c r="AD252" s="24" t="e">
        <f>(T252-'ModelParams Lw'!O$10)/'ModelParams Lw'!O$11</f>
        <v>#DIV/0!</v>
      </c>
      <c r="AE252" s="24" t="e">
        <f>(U252-'ModelParams Lw'!P$10)/'ModelParams Lw'!P$11</f>
        <v>#DIV/0!</v>
      </c>
      <c r="AF252" s="24" t="e">
        <f>(V252-'ModelParams Lw'!Q$10)/'ModelParams Lw'!Q$11</f>
        <v>#DIV/0!</v>
      </c>
      <c r="AG252" s="24" t="e">
        <f>(W252-'ModelParams Lw'!R$10)/'ModelParams Lw'!R$11</f>
        <v>#DIV/0!</v>
      </c>
      <c r="AH252" s="24" t="e">
        <f>(X252-'ModelParams Lw'!S$10)/'ModelParams Lw'!S$11</f>
        <v>#DIV/0!</v>
      </c>
      <c r="AI252" s="24" t="e">
        <f>(Y252-'ModelParams Lw'!T$10)/'ModelParams Lw'!T$11</f>
        <v>#DIV/0!</v>
      </c>
      <c r="AJ252" s="24" t="e">
        <f>(Z252-'ModelParams Lw'!U$10)/'ModelParams Lw'!U$11</f>
        <v>#DIV/0!</v>
      </c>
      <c r="AK252" s="24" t="e">
        <f>(AA252-'ModelParams Lw'!V$10)/'ModelParams Lw'!V$11</f>
        <v>#DIV/0!</v>
      </c>
      <c r="AL252" s="24" t="e">
        <f t="shared" si="100"/>
        <v>#DIV/0!</v>
      </c>
      <c r="AM252" s="24" t="e">
        <f>LOOKUP($G252,SilencerParams!$E$3:$E$98,SilencerParams!K$3:K$98)</f>
        <v>#DIV/0!</v>
      </c>
      <c r="AN252" s="24" t="e">
        <f>LOOKUP($G252,SilencerParams!$E$3:$E$98,SilencerParams!L$3:L$98)</f>
        <v>#DIV/0!</v>
      </c>
      <c r="AO252" s="24" t="e">
        <f>LOOKUP($G252,SilencerParams!$E$3:$E$98,SilencerParams!M$3:M$98)</f>
        <v>#DIV/0!</v>
      </c>
      <c r="AP252" s="24" t="e">
        <f>LOOKUP($G252,SilencerParams!$E$3:$E$98,SilencerParams!N$3:N$98)</f>
        <v>#DIV/0!</v>
      </c>
      <c r="AQ252" s="24" t="e">
        <f>LOOKUP($G252,SilencerParams!$E$3:$E$98,SilencerParams!O$3:O$98)</f>
        <v>#DIV/0!</v>
      </c>
      <c r="AR252" s="24" t="e">
        <f>LOOKUP($G252,SilencerParams!$E$3:$E$98,SilencerParams!P$3:P$98)</f>
        <v>#DIV/0!</v>
      </c>
      <c r="AS252" s="24" t="e">
        <f>LOOKUP($G252,SilencerParams!$E$3:$E$98,SilencerParams!Q$3:Q$98)</f>
        <v>#DIV/0!</v>
      </c>
      <c r="AT252" s="24" t="e">
        <f>LOOKUP($G252,SilencerParams!$E$3:$E$98,SilencerParams!R$3:R$98)</f>
        <v>#DIV/0!</v>
      </c>
      <c r="AU252" s="151" t="e">
        <f>LOOKUP($G252,SilencerParams!$E$3:$E$98,SilencerParams!S$3:S$98)</f>
        <v>#DIV/0!</v>
      </c>
      <c r="AV252" s="151" t="e">
        <f>LOOKUP($G252,SilencerParams!$E$3:$E$98,SilencerParams!T$3:T$98)</f>
        <v>#DIV/0!</v>
      </c>
      <c r="AW252" s="151" t="e">
        <f>LOOKUP($G252,SilencerParams!$E$3:$E$98,SilencerParams!U$3:U$98)</f>
        <v>#DIV/0!</v>
      </c>
      <c r="AX252" s="151" t="e">
        <f>LOOKUP($G252,SilencerParams!$E$3:$E$98,SilencerParams!V$3:V$98)</f>
        <v>#DIV/0!</v>
      </c>
      <c r="AY252" s="151" t="e">
        <f>LOOKUP($G252,SilencerParams!$E$3:$E$98,SilencerParams!W$3:W$98)</f>
        <v>#DIV/0!</v>
      </c>
      <c r="AZ252" s="151" t="e">
        <f>LOOKUP($G252,SilencerParams!$E$3:$E$98,SilencerParams!X$3:X$98)</f>
        <v>#DIV/0!</v>
      </c>
      <c r="BA252" s="151" t="e">
        <f>LOOKUP($G252,SilencerParams!$E$3:$E$98,SilencerParams!Y$3:Y$98)</f>
        <v>#DIV/0!</v>
      </c>
      <c r="BB252" s="151" t="e">
        <f>LOOKUP($G252,SilencerParams!$E$3:$E$98,SilencerParams!Z$3:Z$98)</f>
        <v>#DIV/0!</v>
      </c>
      <c r="BC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S$3:S$98)</f>
        <v>#DIV/0!</v>
      </c>
      <c r="BD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T$3:T$98)</f>
        <v>#DIV/0!</v>
      </c>
      <c r="BE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U$3:U$98)</f>
        <v>#DIV/0!</v>
      </c>
      <c r="BF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V$3:V$98)</f>
        <v>#DIV/0!</v>
      </c>
      <c r="BG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W$3:W$98)</f>
        <v>#DIV/0!</v>
      </c>
      <c r="BH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X$3:X$98)</f>
        <v>#DIV/0!</v>
      </c>
      <c r="BI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Y$3:Y$98)</f>
        <v>#DIV/0!</v>
      </c>
      <c r="BJ252" s="151" t="e">
        <f>LOOKUP(IF(MROUND($AL252,2)&lt;=$AL252,CONCATENATE($D252,IF($F252&gt;=1000,$F252,CONCATENATE(0,$F252)),CONCATENATE(0,MROUND($AL252,2)+2)),CONCATENATE($D252,IF($F252&gt;=1000,$F252,CONCATENATE(0,$F252)),CONCATENATE(0,MROUND($AL252,2)-2))),SilencerParams!$E$3:$E$98,SilencerParams!Z$3:Z$98)</f>
        <v>#DIV/0!</v>
      </c>
      <c r="BK252" s="151" t="e">
        <f>IF($AL252&lt;2,LOOKUP(CONCATENATE($D252,IF($E252&gt;=1000,$E252,CONCATENATE(0,$E252)),"02"),SilencerParams!$E$3:$E$98,SilencerParams!S$3:S$98)/(LOG10(2)-LOG10(0.0001))*(LOG10($AL252)-LOG10(0.0001)),(BC252-AU252)/(LOG10(IF(MROUND($AL252,2)&lt;=$AL252,MROUND($AL252,2)+2,MROUND($AL252,2)-2))-LOG10(MROUND($AL252,2)))*(LOG10($AL252)-LOG10(MROUND($AL252,2)))+AU252)</f>
        <v>#DIV/0!</v>
      </c>
      <c r="BL252" s="151" t="e">
        <f>IF($AL252&lt;2,LOOKUP(CONCATENATE($D252,IF($E252&gt;=1000,$E252,CONCATENATE(0,$E252)),"02"),SilencerParams!$E$3:$E$98,SilencerParams!T$3:T$98)/(LOG10(2)-LOG10(0.0001))*(LOG10($AL252)-LOG10(0.0001)),(BD252-AV252)/(LOG10(IF(MROUND($AL252,2)&lt;=$AL252,MROUND($AL252,2)+2,MROUND($AL252,2)-2))-LOG10(MROUND($AL252,2)))*(LOG10($AL252)-LOG10(MROUND($AL252,2)))+AV252)</f>
        <v>#DIV/0!</v>
      </c>
      <c r="BM252" s="151" t="e">
        <f>IF($AL252&lt;2,LOOKUP(CONCATENATE($D252,IF($E252&gt;=1000,$E252,CONCATENATE(0,$E252)),"02"),SilencerParams!$E$3:$E$98,SilencerParams!U$3:U$98)/(LOG10(2)-LOG10(0.0001))*(LOG10($AL252)-LOG10(0.0001)),(BE252-AW252)/(LOG10(IF(MROUND($AL252,2)&lt;=$AL252,MROUND($AL252,2)+2,MROUND($AL252,2)-2))-LOG10(MROUND($AL252,2)))*(LOG10($AL252)-LOG10(MROUND($AL252,2)))+AW252)</f>
        <v>#DIV/0!</v>
      </c>
      <c r="BN252" s="151" t="e">
        <f>IF($AL252&lt;2,LOOKUP(CONCATENATE($D252,IF($E252&gt;=1000,$E252,CONCATENATE(0,$E252)),"02"),SilencerParams!$E$3:$E$98,SilencerParams!V$3:V$98)/(LOG10(2)-LOG10(0.0001))*(LOG10($AL252)-LOG10(0.0001)),(BF252-AX252)/(LOG10(IF(MROUND($AL252,2)&lt;=$AL252,MROUND($AL252,2)+2,MROUND($AL252,2)-2))-LOG10(MROUND($AL252,2)))*(LOG10($AL252)-LOG10(MROUND($AL252,2)))+AX252)</f>
        <v>#DIV/0!</v>
      </c>
      <c r="BO252" s="151" t="e">
        <f>IF($AL252&lt;2,LOOKUP(CONCATENATE($D252,IF($E252&gt;=1000,$E252,CONCATENATE(0,$E252)),"02"),SilencerParams!$E$3:$E$98,SilencerParams!W$3:W$98)/(LOG10(2)-LOG10(0.0001))*(LOG10($AL252)-LOG10(0.0001)),(BG252-AY252)/(LOG10(IF(MROUND($AL252,2)&lt;=$AL252,MROUND($AL252,2)+2,MROUND($AL252,2)-2))-LOG10(MROUND($AL252,2)))*(LOG10($AL252)-LOG10(MROUND($AL252,2)))+AY252)</f>
        <v>#DIV/0!</v>
      </c>
      <c r="BP252" s="151" t="e">
        <f>IF($AL252&lt;2,LOOKUP(CONCATENATE($D252,IF($E252&gt;=1000,$E252,CONCATENATE(0,$E252)),"02"),SilencerParams!$E$3:$E$98,SilencerParams!X$3:X$98)/(LOG10(2)-LOG10(0.0001))*(LOG10($AL252)-LOG10(0.0001)),(BH252-AZ252)/(LOG10(IF(MROUND($AL252,2)&lt;=$AL252,MROUND($AL252,2)+2,MROUND($AL252,2)-2))-LOG10(MROUND($AL252,2)))*(LOG10($AL252)-LOG10(MROUND($AL252,2)))+AZ252)</f>
        <v>#DIV/0!</v>
      </c>
      <c r="BQ252" s="151" t="e">
        <f>IF($AL252&lt;2,LOOKUP(CONCATENATE($D252,IF($E252&gt;=1000,$E252,CONCATENATE(0,$E252)),"02"),SilencerParams!$E$3:$E$98,SilencerParams!Y$3:Y$98)/(LOG10(2)-LOG10(0.0001))*(LOG10($AL252)-LOG10(0.0001)),(BI252-BA252)/(LOG10(IF(MROUND($AL252,2)&lt;=$AL252,MROUND($AL252,2)+2,MROUND($AL252,2)-2))-LOG10(MROUND($AL252,2)))*(LOG10($AL252)-LOG10(MROUND($AL252,2)))+BA252)</f>
        <v>#DIV/0!</v>
      </c>
      <c r="BR252" s="151" t="e">
        <f>IF($AL252&lt;2,LOOKUP(CONCATENATE($D252,IF($E252&gt;=1000,$E252,CONCATENATE(0,$E252)),"02"),SilencerParams!$E$3:$E$98,SilencerParams!Z$3:Z$98)/(LOG10(2)-LOG10(0.0001))*(LOG10($AL252)-LOG10(0.0001)),(BJ252-BB252)/(LOG10(IF(MROUND($AL252,2)&lt;=$AL252,MROUND($AL252,2)+2,MROUND($AL252,2)-2))-LOG10(MROUND($AL252,2)))*(LOG10($AL252)-LOG10(MROUND($AL252,2)))+BB252)</f>
        <v>#DIV/0!</v>
      </c>
      <c r="BS252" s="24" t="e">
        <f t="shared" si="101"/>
        <v>#DIV/0!</v>
      </c>
      <c r="BT252" s="24" t="e">
        <f t="shared" si="102"/>
        <v>#DIV/0!</v>
      </c>
      <c r="BU252" s="24" t="e">
        <f t="shared" si="103"/>
        <v>#DIV/0!</v>
      </c>
      <c r="BV252" s="24" t="e">
        <f t="shared" si="104"/>
        <v>#DIV/0!</v>
      </c>
      <c r="BW252" s="24" t="e">
        <f t="shared" si="105"/>
        <v>#DIV/0!</v>
      </c>
      <c r="BX252" s="24" t="e">
        <f t="shared" si="106"/>
        <v>#DIV/0!</v>
      </c>
      <c r="BY252" s="24" t="e">
        <f t="shared" si="107"/>
        <v>#DIV/0!</v>
      </c>
      <c r="BZ252" s="24" t="e">
        <f t="shared" si="108"/>
        <v>#DIV/0!</v>
      </c>
      <c r="CA252" s="24" t="e">
        <f>10*LOG10(IF(BS252="",0,POWER(10,((BS252+'ModelParams Lw'!$O$4)/10))) +IF(BT252="",0,POWER(10,((BT252+'ModelParams Lw'!$P$4)/10))) +IF(BU252="",0,POWER(10,((BU252+'ModelParams Lw'!$Q$4)/10))) +IF(BV252="",0,POWER(10,((BV252+'ModelParams Lw'!$R$4)/10))) +IF(BW252="",0,POWER(10,((BW252+'ModelParams Lw'!$S$4)/10))) +IF(BX252="",0,POWER(10,((BX252+'ModelParams Lw'!$T$4)/10))) +IF(BY252="",0,POWER(10,((BY252+'ModelParams Lw'!$U$4)/10)))+IF(BZ252="",0,POWER(10,((BZ252+'ModelParams Lw'!$V$4)/10))))</f>
        <v>#DIV/0!</v>
      </c>
      <c r="CB252" s="24" t="e">
        <f t="shared" si="109"/>
        <v>#DIV/0!</v>
      </c>
      <c r="CC252" s="24" t="e">
        <f>(BS252-'ModelParams Lw'!O$10)/'ModelParams Lw'!O$11</f>
        <v>#DIV/0!</v>
      </c>
      <c r="CD252" s="24" t="e">
        <f>(BT252-'ModelParams Lw'!P$10)/'ModelParams Lw'!P$11</f>
        <v>#DIV/0!</v>
      </c>
      <c r="CE252" s="24" t="e">
        <f>(BU252-'ModelParams Lw'!Q$10)/'ModelParams Lw'!Q$11</f>
        <v>#DIV/0!</v>
      </c>
      <c r="CF252" s="24" t="e">
        <f>(BV252-'ModelParams Lw'!R$10)/'ModelParams Lw'!R$11</f>
        <v>#DIV/0!</v>
      </c>
      <c r="CG252" s="24" t="e">
        <f>(BW252-'ModelParams Lw'!S$10)/'ModelParams Lw'!S$11</f>
        <v>#DIV/0!</v>
      </c>
      <c r="CH252" s="24" t="e">
        <f>(BX252-'ModelParams Lw'!T$10)/'ModelParams Lw'!T$11</f>
        <v>#DIV/0!</v>
      </c>
      <c r="CI252" s="24" t="e">
        <f>(BY252-'ModelParams Lw'!U$10)/'ModelParams Lw'!U$11</f>
        <v>#DIV/0!</v>
      </c>
      <c r="CJ252" s="24" t="e">
        <f>(BZ252-'ModelParams Lw'!V$10)/'ModelParams Lw'!V$11</f>
        <v>#DIV/0!</v>
      </c>
      <c r="CK252" s="24">
        <f>IF(Calcul!$E257="SW",'ModelParams Lw'!C$18+'ModelParams Lw'!C$19*LOG(CK$3)+'ModelParams Lw'!C$20*(PI()/4*($D252/1000)^2),IF('ModelParams Lw'!C$21+'ModelParams Lw'!C$22*LOG(CK$3)+'ModelParams Lw'!C$23*(PI()/4*($D252/1000)^2)&lt;'ModelParams Lw'!C$18+'ModelParams Lw'!C$19*LOG(CK$3)+'ModelParams Lw'!C$20*(PI()/4*($D252/1000)^2),'ModelParams Lw'!C$18+'ModelParams Lw'!C$19*LOG(CK$3)+'ModelParams Lw'!C$20*(PI()/4*($D252/1000)^2),'ModelParams Lw'!C$21+'ModelParams Lw'!C$22*LOG(CK$3)+'ModelParams Lw'!C$23*(PI()/4*($D252/1000)^2)))</f>
        <v>31.246735224896717</v>
      </c>
      <c r="CL252" s="24">
        <f>IF(Calcul!$E257="SW",'ModelParams Lw'!D$18+'ModelParams Lw'!D$19*LOG(CL$3)+'ModelParams Lw'!D$20*(PI()/4*($D252/1000)^2),IF('ModelParams Lw'!D$21+'ModelParams Lw'!D$22*LOG(CL$3)+'ModelParams Lw'!D$23*(PI()/4*($D252/1000)^2)&lt;'ModelParams Lw'!D$18+'ModelParams Lw'!D$19*LOG(CL$3)+'ModelParams Lw'!D$20*(PI()/4*($D252/1000)^2),'ModelParams Lw'!D$18+'ModelParams Lw'!D$19*LOG(CL$3)+'ModelParams Lw'!D$20*(PI()/4*($D252/1000)^2),'ModelParams Lw'!D$21+'ModelParams Lw'!D$22*LOG(CL$3)+'ModelParams Lw'!D$23*(PI()/4*($D252/1000)^2)))</f>
        <v>39.203910379364636</v>
      </c>
      <c r="CM252" s="24">
        <f>IF(Calcul!$E257="SW",'ModelParams Lw'!E$18+'ModelParams Lw'!E$19*LOG(CM$3)+'ModelParams Lw'!E$20*(PI()/4*($D252/1000)^2),IF('ModelParams Lw'!E$21+'ModelParams Lw'!E$22*LOG(CM$3)+'ModelParams Lw'!E$23*(PI()/4*($D252/1000)^2)&lt;'ModelParams Lw'!E$18+'ModelParams Lw'!E$19*LOG(CM$3)+'ModelParams Lw'!E$20*(PI()/4*($D252/1000)^2),'ModelParams Lw'!E$18+'ModelParams Lw'!E$19*LOG(CM$3)+'ModelParams Lw'!E$20*(PI()/4*($D252/1000)^2),'ModelParams Lw'!E$21+'ModelParams Lw'!E$22*LOG(CM$3)+'ModelParams Lw'!E$23*(PI()/4*($D252/1000)^2)))</f>
        <v>38.761096154158118</v>
      </c>
      <c r="CN252" s="24">
        <f>IF(Calcul!$E257="SW",'ModelParams Lw'!F$18+'ModelParams Lw'!F$19*LOG(CN$3)+'ModelParams Lw'!F$20*(PI()/4*($D252/1000)^2),IF('ModelParams Lw'!F$21+'ModelParams Lw'!F$22*LOG(CN$3)+'ModelParams Lw'!F$23*(PI()/4*($D252/1000)^2)&lt;'ModelParams Lw'!F$18+'ModelParams Lw'!F$19*LOG(CN$3)+'ModelParams Lw'!F$20*(PI()/4*($D252/1000)^2),'ModelParams Lw'!F$18+'ModelParams Lw'!F$19*LOG(CN$3)+'ModelParams Lw'!F$20*(PI()/4*($D252/1000)^2),'ModelParams Lw'!F$21+'ModelParams Lw'!F$22*LOG(CN$3)+'ModelParams Lw'!F$23*(PI()/4*($D252/1000)^2)))</f>
        <v>42.457901012674256</v>
      </c>
      <c r="CO252" s="24">
        <f>IF(Calcul!$E257="SW",'ModelParams Lw'!G$18+'ModelParams Lw'!G$19*LOG(CO$3)+'ModelParams Lw'!G$20*(PI()/4*($D252/1000)^2),IF('ModelParams Lw'!G$21+'ModelParams Lw'!G$22*LOG(CO$3)+'ModelParams Lw'!G$23*(PI()/4*($D252/1000)^2)&lt;'ModelParams Lw'!G$18+'ModelParams Lw'!G$19*LOG(CO$3)+'ModelParams Lw'!G$20*(PI()/4*($D252/1000)^2),'ModelParams Lw'!G$18+'ModelParams Lw'!G$19*LOG(CO$3)+'ModelParams Lw'!G$20*(PI()/4*($D252/1000)^2),'ModelParams Lw'!G$21+'ModelParams Lw'!G$22*LOG(CO$3)+'ModelParams Lw'!G$23*(PI()/4*($D252/1000)^2)))</f>
        <v>39.983812335865188</v>
      </c>
      <c r="CP252" s="24">
        <f>IF(Calcul!$E257="SW",'ModelParams Lw'!H$18+'ModelParams Lw'!H$19*LOG(CP$3)+'ModelParams Lw'!H$20*(PI()/4*($D252/1000)^2),IF('ModelParams Lw'!H$21+'ModelParams Lw'!H$22*LOG(CP$3)+'ModelParams Lw'!H$23*(PI()/4*($D252/1000)^2)&lt;'ModelParams Lw'!H$18+'ModelParams Lw'!H$19*LOG(CP$3)+'ModelParams Lw'!H$20*(PI()/4*($D252/1000)^2),'ModelParams Lw'!H$18+'ModelParams Lw'!H$19*LOG(CP$3)+'ModelParams Lw'!H$20*(PI()/4*($D252/1000)^2),'ModelParams Lw'!H$21+'ModelParams Lw'!H$22*LOG(CP$3)+'ModelParams Lw'!H$23*(PI()/4*($D252/1000)^2)))</f>
        <v>40.306137042572608</v>
      </c>
      <c r="CQ252" s="24">
        <f>IF(Calcul!$E257="SW",'ModelParams Lw'!I$18+'ModelParams Lw'!I$19*LOG(CQ$3)+'ModelParams Lw'!I$20*(PI()/4*($D252/1000)^2),IF('ModelParams Lw'!I$21+'ModelParams Lw'!I$22*LOG(CQ$3)+'ModelParams Lw'!I$23*(PI()/4*($D252/1000)^2)&lt;'ModelParams Lw'!I$18+'ModelParams Lw'!I$19*LOG(CQ$3)+'ModelParams Lw'!I$20*(PI()/4*($D252/1000)^2),'ModelParams Lw'!I$18+'ModelParams Lw'!I$19*LOG(CQ$3)+'ModelParams Lw'!I$20*(PI()/4*($D252/1000)^2),'ModelParams Lw'!I$21+'ModelParams Lw'!I$22*LOG(CQ$3)+'ModelParams Lw'!I$23*(PI()/4*($D252/1000)^2)))</f>
        <v>35.604370798776131</v>
      </c>
      <c r="CR252" s="24">
        <f>IF(Calcul!$E257="SW",'ModelParams Lw'!J$18+'ModelParams Lw'!J$19*LOG(CR$3)+'ModelParams Lw'!J$20*(PI()/4*($D252/1000)^2),IF('ModelParams Lw'!J$21+'ModelParams Lw'!J$22*LOG(CR$3)+'ModelParams Lw'!J$23*(PI()/4*($D252/1000)^2)&lt;'ModelParams Lw'!J$18+'ModelParams Lw'!J$19*LOG(CR$3)+'ModelParams Lw'!J$20*(PI()/4*($D252/1000)^2),'ModelParams Lw'!J$18+'ModelParams Lw'!J$19*LOG(CR$3)+'ModelParams Lw'!J$20*(PI()/4*($D252/1000)^2),'ModelParams Lw'!J$21+'ModelParams Lw'!J$22*LOG(CR$3)+'ModelParams Lw'!J$23*(PI()/4*($D252/1000)^2)))</f>
        <v>26.405199060578074</v>
      </c>
      <c r="CS252" s="24" t="e">
        <f t="shared" si="86"/>
        <v>#DIV/0!</v>
      </c>
      <c r="CT252" s="24" t="e">
        <f t="shared" si="87"/>
        <v>#DIV/0!</v>
      </c>
      <c r="CU252" s="24" t="e">
        <f t="shared" si="88"/>
        <v>#DIV/0!</v>
      </c>
      <c r="CV252" s="24" t="e">
        <f t="shared" si="89"/>
        <v>#DIV/0!</v>
      </c>
      <c r="CW252" s="24" t="e">
        <f t="shared" si="90"/>
        <v>#DIV/0!</v>
      </c>
      <c r="CX252" s="24" t="e">
        <f t="shared" si="91"/>
        <v>#DIV/0!</v>
      </c>
      <c r="CY252" s="24" t="e">
        <f t="shared" si="92"/>
        <v>#DIV/0!</v>
      </c>
      <c r="CZ252" s="24" t="e">
        <f t="shared" si="93"/>
        <v>#DIV/0!</v>
      </c>
      <c r="DA252" s="24" t="e">
        <f>10*LOG10(IF(CS252="",0,POWER(10,((CS252+'ModelParams Lw'!$O$4)/10))) +IF(CT252="",0,POWER(10,((CT252+'ModelParams Lw'!$P$4)/10))) +IF(CU252="",0,POWER(10,((CU252+'ModelParams Lw'!$Q$4)/10))) +IF(CV252="",0,POWER(10,((CV252+'ModelParams Lw'!$R$4)/10))) +IF(CW252="",0,POWER(10,((CW252+'ModelParams Lw'!$S$4)/10))) +IF(CX252="",0,POWER(10,((CX252+'ModelParams Lw'!$T$4)/10))) +IF(CY252="",0,POWER(10,((CY252+'ModelParams Lw'!$U$4)/10)))+IF(CZ252="",0,POWER(10,((CZ252+'ModelParams Lw'!$V$4)/10))))</f>
        <v>#DIV/0!</v>
      </c>
      <c r="DB252" s="24" t="e">
        <f t="shared" si="110"/>
        <v>#DIV/0!</v>
      </c>
      <c r="DC252" s="24" t="e">
        <f>(CS252-'ModelParams Lw'!$O$10)/'ModelParams Lw'!$O$11</f>
        <v>#DIV/0!</v>
      </c>
      <c r="DD252" s="24" t="e">
        <f>(CT252-'ModelParams Lw'!$P$10)/'ModelParams Lw'!$P$11</f>
        <v>#DIV/0!</v>
      </c>
      <c r="DE252" s="24" t="e">
        <f>(CU252-'ModelParams Lw'!$Q$10)/'ModelParams Lw'!$Q$11</f>
        <v>#DIV/0!</v>
      </c>
      <c r="DF252" s="24" t="e">
        <f>(CV252-'ModelParams Lw'!$R$10)/'ModelParams Lw'!$R$11</f>
        <v>#DIV/0!</v>
      </c>
      <c r="DG252" s="24" t="e">
        <f>(CW252-'ModelParams Lw'!$S$10)/'ModelParams Lw'!$S$11</f>
        <v>#DIV/0!</v>
      </c>
      <c r="DH252" s="24" t="e">
        <f>(CX252-'ModelParams Lw'!$T$10)/'ModelParams Lw'!$T$11</f>
        <v>#DIV/0!</v>
      </c>
      <c r="DI252" s="24" t="e">
        <f>(CY252-'ModelParams Lw'!$U$10)/'ModelParams Lw'!$U$11</f>
        <v>#DIV/0!</v>
      </c>
      <c r="DJ252" s="24" t="e">
        <f>(CZ252-'ModelParams Lw'!$V$10)/'ModelParams Lw'!$V$11</f>
        <v>#DIV/0!</v>
      </c>
    </row>
    <row r="253" spans="1:114">
      <c r="A253" s="12">
        <f>Calcul!B255</f>
        <v>0</v>
      </c>
      <c r="B253" s="12">
        <f t="shared" si="94"/>
        <v>0</v>
      </c>
      <c r="C253" s="12">
        <f>Calcul!C255</f>
        <v>0</v>
      </c>
      <c r="D253" s="12">
        <f>Calcul!D258</f>
        <v>0</v>
      </c>
      <c r="E253" s="12">
        <f t="shared" si="95"/>
        <v>400</v>
      </c>
      <c r="F253" s="12">
        <f t="shared" si="96"/>
        <v>900</v>
      </c>
      <c r="G253" s="12" t="e">
        <f t="shared" si="97"/>
        <v>#DIV/0!</v>
      </c>
      <c r="H253" s="24" t="e">
        <f t="shared" si="98"/>
        <v>#DIV/0!</v>
      </c>
      <c r="I253" s="24">
        <f>'ModelParams Lw'!$B$6*EXP('ModelParams Lw'!$C$6*D253)</f>
        <v>-0.98585217513044054</v>
      </c>
      <c r="J253" s="24">
        <f>'ModelParams Lw'!$B$7*D253^2+'ModelParams Lw'!$C$7*D253+'ModelParams Lw'!$D$7</f>
        <v>-7.1</v>
      </c>
      <c r="K253" s="24">
        <f>'ModelParams Lw'!$B$8*D253^2+'ModelParams Lw'!$C$8*D253+'ModelParams Lw'!$D$8</f>
        <v>46.485999999999997</v>
      </c>
      <c r="L253" s="21" t="e">
        <f t="shared" si="111"/>
        <v>#DIV/0!</v>
      </c>
      <c r="M253" s="21" t="e">
        <f t="shared" si="112"/>
        <v>#DIV/0!</v>
      </c>
      <c r="N253" s="21" t="e">
        <f t="shared" si="112"/>
        <v>#DIV/0!</v>
      </c>
      <c r="O253" s="21" t="e">
        <f t="shared" si="112"/>
        <v>#DIV/0!</v>
      </c>
      <c r="P253" s="21" t="e">
        <f t="shared" si="112"/>
        <v>#DIV/0!</v>
      </c>
      <c r="Q253" s="21" t="e">
        <f t="shared" si="112"/>
        <v>#DIV/0!</v>
      </c>
      <c r="R253" s="21" t="e">
        <f t="shared" si="112"/>
        <v>#DIV/0!</v>
      </c>
      <c r="S253" s="21" t="e">
        <f t="shared" si="112"/>
        <v>#DIV/0!</v>
      </c>
      <c r="T253" s="24" t="e">
        <f>'ModelParams Lw'!$B$3+'ModelParams Lw'!$B$4*LOG10($B253/3600/(PI()/4*($D253/1000)^2))+'ModelParams Lw'!$B$5*LOG10(2*$H253/(1.2*($B253/3600/(PI()/4*($D253/1000)^2))^2))+10*LOG10($D253/1000)+L253</f>
        <v>#DIV/0!</v>
      </c>
      <c r="U253" s="24" t="e">
        <f>'ModelParams Lw'!$B$3+'ModelParams Lw'!$B$4*LOG10($B253/3600/(PI()/4*($D253/1000)^2))+'ModelParams Lw'!$B$5*LOG10(2*$H253/(1.2*($B253/3600/(PI()/4*($D253/1000)^2))^2))+10*LOG10($D253/1000)+M253</f>
        <v>#DIV/0!</v>
      </c>
      <c r="V253" s="24" t="e">
        <f>'ModelParams Lw'!$B$3+'ModelParams Lw'!$B$4*LOG10($B253/3600/(PI()/4*($D253/1000)^2))+'ModelParams Lw'!$B$5*LOG10(2*$H253/(1.2*($B253/3600/(PI()/4*($D253/1000)^2))^2))+10*LOG10($D253/1000)+N253</f>
        <v>#DIV/0!</v>
      </c>
      <c r="W253" s="24" t="e">
        <f>'ModelParams Lw'!$B$3+'ModelParams Lw'!$B$4*LOG10($B253/3600/(PI()/4*($D253/1000)^2))+'ModelParams Lw'!$B$5*LOG10(2*$H253/(1.2*($B253/3600/(PI()/4*($D253/1000)^2))^2))+10*LOG10($D253/1000)+O253</f>
        <v>#DIV/0!</v>
      </c>
      <c r="X253" s="24" t="e">
        <f>'ModelParams Lw'!$B$3+'ModelParams Lw'!$B$4*LOG10($B253/3600/(PI()/4*($D253/1000)^2))+'ModelParams Lw'!$B$5*LOG10(2*$H253/(1.2*($B253/3600/(PI()/4*($D253/1000)^2))^2))+10*LOG10($D253/1000)+P253</f>
        <v>#DIV/0!</v>
      </c>
      <c r="Y253" s="24" t="e">
        <f>'ModelParams Lw'!$B$3+'ModelParams Lw'!$B$4*LOG10($B253/3600/(PI()/4*($D253/1000)^2))+'ModelParams Lw'!$B$5*LOG10(2*$H253/(1.2*($B253/3600/(PI()/4*($D253/1000)^2))^2))+10*LOG10($D253/1000)+Q253</f>
        <v>#DIV/0!</v>
      </c>
      <c r="Z253" s="24" t="e">
        <f>'ModelParams Lw'!$B$3+'ModelParams Lw'!$B$4*LOG10($B253/3600/(PI()/4*($D253/1000)^2))+'ModelParams Lw'!$B$5*LOG10(2*$H253/(1.2*($B253/3600/(PI()/4*($D253/1000)^2))^2))+10*LOG10($D253/1000)+R253</f>
        <v>#DIV/0!</v>
      </c>
      <c r="AA253" s="24" t="e">
        <f>'ModelParams Lw'!$B$3+'ModelParams Lw'!$B$4*LOG10($B253/3600/(PI()/4*($D253/1000)^2))+'ModelParams Lw'!$B$5*LOG10(2*$H253/(1.2*($B253/3600/(PI()/4*($D253/1000)^2))^2))+10*LOG10($D253/1000)+S253</f>
        <v>#DIV/0!</v>
      </c>
      <c r="AB253" s="24" t="e">
        <f>10*LOG10(IF(T253="",0,POWER(10,((T253+'ModelParams Lw'!$O$4)/10))) +IF(U253="",0,POWER(10,((U253+'ModelParams Lw'!$P$4)/10))) +IF(V253="",0,POWER(10,((V253+'ModelParams Lw'!$Q$4)/10))) +IF(W253="",0,POWER(10,((W253+'ModelParams Lw'!$R$4)/10))) +IF(X253="",0,POWER(10,((X253+'ModelParams Lw'!$S$4)/10))) +IF(Y253="",0,POWER(10,((Y253+'ModelParams Lw'!$T$4)/10))) +IF(Z253="",0,POWER(10,((Z253+'ModelParams Lw'!$U$4)/10)))+IF(AA253="",0,POWER(10,((AA253+'ModelParams Lw'!$V$4)/10))))</f>
        <v>#DIV/0!</v>
      </c>
      <c r="AC253" s="24" t="e">
        <f t="shared" si="99"/>
        <v>#DIV/0!</v>
      </c>
      <c r="AD253" s="24" t="e">
        <f>(T253-'ModelParams Lw'!O$10)/'ModelParams Lw'!O$11</f>
        <v>#DIV/0!</v>
      </c>
      <c r="AE253" s="24" t="e">
        <f>(U253-'ModelParams Lw'!P$10)/'ModelParams Lw'!P$11</f>
        <v>#DIV/0!</v>
      </c>
      <c r="AF253" s="24" t="e">
        <f>(V253-'ModelParams Lw'!Q$10)/'ModelParams Lw'!Q$11</f>
        <v>#DIV/0!</v>
      </c>
      <c r="AG253" s="24" t="e">
        <f>(W253-'ModelParams Lw'!R$10)/'ModelParams Lw'!R$11</f>
        <v>#DIV/0!</v>
      </c>
      <c r="AH253" s="24" t="e">
        <f>(X253-'ModelParams Lw'!S$10)/'ModelParams Lw'!S$11</f>
        <v>#DIV/0!</v>
      </c>
      <c r="AI253" s="24" t="e">
        <f>(Y253-'ModelParams Lw'!T$10)/'ModelParams Lw'!T$11</f>
        <v>#DIV/0!</v>
      </c>
      <c r="AJ253" s="24" t="e">
        <f>(Z253-'ModelParams Lw'!U$10)/'ModelParams Lw'!U$11</f>
        <v>#DIV/0!</v>
      </c>
      <c r="AK253" s="24" t="e">
        <f>(AA253-'ModelParams Lw'!V$10)/'ModelParams Lw'!V$11</f>
        <v>#DIV/0!</v>
      </c>
      <c r="AL253" s="24" t="e">
        <f t="shared" si="100"/>
        <v>#DIV/0!</v>
      </c>
      <c r="AM253" s="24" t="e">
        <f>LOOKUP($G253,SilencerParams!$E$3:$E$98,SilencerParams!K$3:K$98)</f>
        <v>#DIV/0!</v>
      </c>
      <c r="AN253" s="24" t="e">
        <f>LOOKUP($G253,SilencerParams!$E$3:$E$98,SilencerParams!L$3:L$98)</f>
        <v>#DIV/0!</v>
      </c>
      <c r="AO253" s="24" t="e">
        <f>LOOKUP($G253,SilencerParams!$E$3:$E$98,SilencerParams!M$3:M$98)</f>
        <v>#DIV/0!</v>
      </c>
      <c r="AP253" s="24" t="e">
        <f>LOOKUP($G253,SilencerParams!$E$3:$E$98,SilencerParams!N$3:N$98)</f>
        <v>#DIV/0!</v>
      </c>
      <c r="AQ253" s="24" t="e">
        <f>LOOKUP($G253,SilencerParams!$E$3:$E$98,SilencerParams!O$3:O$98)</f>
        <v>#DIV/0!</v>
      </c>
      <c r="AR253" s="24" t="e">
        <f>LOOKUP($G253,SilencerParams!$E$3:$E$98,SilencerParams!P$3:P$98)</f>
        <v>#DIV/0!</v>
      </c>
      <c r="AS253" s="24" t="e">
        <f>LOOKUP($G253,SilencerParams!$E$3:$E$98,SilencerParams!Q$3:Q$98)</f>
        <v>#DIV/0!</v>
      </c>
      <c r="AT253" s="24" t="e">
        <f>LOOKUP($G253,SilencerParams!$E$3:$E$98,SilencerParams!R$3:R$98)</f>
        <v>#DIV/0!</v>
      </c>
      <c r="AU253" s="151" t="e">
        <f>LOOKUP($G253,SilencerParams!$E$3:$E$98,SilencerParams!S$3:S$98)</f>
        <v>#DIV/0!</v>
      </c>
      <c r="AV253" s="151" t="e">
        <f>LOOKUP($G253,SilencerParams!$E$3:$E$98,SilencerParams!T$3:T$98)</f>
        <v>#DIV/0!</v>
      </c>
      <c r="AW253" s="151" t="e">
        <f>LOOKUP($G253,SilencerParams!$E$3:$E$98,SilencerParams!U$3:U$98)</f>
        <v>#DIV/0!</v>
      </c>
      <c r="AX253" s="151" t="e">
        <f>LOOKUP($G253,SilencerParams!$E$3:$E$98,SilencerParams!V$3:V$98)</f>
        <v>#DIV/0!</v>
      </c>
      <c r="AY253" s="151" t="e">
        <f>LOOKUP($G253,SilencerParams!$E$3:$E$98,SilencerParams!W$3:W$98)</f>
        <v>#DIV/0!</v>
      </c>
      <c r="AZ253" s="151" t="e">
        <f>LOOKUP($G253,SilencerParams!$E$3:$E$98,SilencerParams!X$3:X$98)</f>
        <v>#DIV/0!</v>
      </c>
      <c r="BA253" s="151" t="e">
        <f>LOOKUP($G253,SilencerParams!$E$3:$E$98,SilencerParams!Y$3:Y$98)</f>
        <v>#DIV/0!</v>
      </c>
      <c r="BB253" s="151" t="e">
        <f>LOOKUP($G253,SilencerParams!$E$3:$E$98,SilencerParams!Z$3:Z$98)</f>
        <v>#DIV/0!</v>
      </c>
      <c r="BC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S$3:S$98)</f>
        <v>#DIV/0!</v>
      </c>
      <c r="BD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T$3:T$98)</f>
        <v>#DIV/0!</v>
      </c>
      <c r="BE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U$3:U$98)</f>
        <v>#DIV/0!</v>
      </c>
      <c r="BF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V$3:V$98)</f>
        <v>#DIV/0!</v>
      </c>
      <c r="BG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W$3:W$98)</f>
        <v>#DIV/0!</v>
      </c>
      <c r="BH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X$3:X$98)</f>
        <v>#DIV/0!</v>
      </c>
      <c r="BI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Y$3:Y$98)</f>
        <v>#DIV/0!</v>
      </c>
      <c r="BJ253" s="151" t="e">
        <f>LOOKUP(IF(MROUND($AL253,2)&lt;=$AL253,CONCATENATE($D253,IF($F253&gt;=1000,$F253,CONCATENATE(0,$F253)),CONCATENATE(0,MROUND($AL253,2)+2)),CONCATENATE($D253,IF($F253&gt;=1000,$F253,CONCATENATE(0,$F253)),CONCATENATE(0,MROUND($AL253,2)-2))),SilencerParams!$E$3:$E$98,SilencerParams!Z$3:Z$98)</f>
        <v>#DIV/0!</v>
      </c>
      <c r="BK253" s="151" t="e">
        <f>IF($AL253&lt;2,LOOKUP(CONCATENATE($D253,IF($E253&gt;=1000,$E253,CONCATENATE(0,$E253)),"02"),SilencerParams!$E$3:$E$98,SilencerParams!S$3:S$98)/(LOG10(2)-LOG10(0.0001))*(LOG10($AL253)-LOG10(0.0001)),(BC253-AU253)/(LOG10(IF(MROUND($AL253,2)&lt;=$AL253,MROUND($AL253,2)+2,MROUND($AL253,2)-2))-LOG10(MROUND($AL253,2)))*(LOG10($AL253)-LOG10(MROUND($AL253,2)))+AU253)</f>
        <v>#DIV/0!</v>
      </c>
      <c r="BL253" s="151" t="e">
        <f>IF($AL253&lt;2,LOOKUP(CONCATENATE($D253,IF($E253&gt;=1000,$E253,CONCATENATE(0,$E253)),"02"),SilencerParams!$E$3:$E$98,SilencerParams!T$3:T$98)/(LOG10(2)-LOG10(0.0001))*(LOG10($AL253)-LOG10(0.0001)),(BD253-AV253)/(LOG10(IF(MROUND($AL253,2)&lt;=$AL253,MROUND($AL253,2)+2,MROUND($AL253,2)-2))-LOG10(MROUND($AL253,2)))*(LOG10($AL253)-LOG10(MROUND($AL253,2)))+AV253)</f>
        <v>#DIV/0!</v>
      </c>
      <c r="BM253" s="151" t="e">
        <f>IF($AL253&lt;2,LOOKUP(CONCATENATE($D253,IF($E253&gt;=1000,$E253,CONCATENATE(0,$E253)),"02"),SilencerParams!$E$3:$E$98,SilencerParams!U$3:U$98)/(LOG10(2)-LOG10(0.0001))*(LOG10($AL253)-LOG10(0.0001)),(BE253-AW253)/(LOG10(IF(MROUND($AL253,2)&lt;=$AL253,MROUND($AL253,2)+2,MROUND($AL253,2)-2))-LOG10(MROUND($AL253,2)))*(LOG10($AL253)-LOG10(MROUND($AL253,2)))+AW253)</f>
        <v>#DIV/0!</v>
      </c>
      <c r="BN253" s="151" t="e">
        <f>IF($AL253&lt;2,LOOKUP(CONCATENATE($D253,IF($E253&gt;=1000,$E253,CONCATENATE(0,$E253)),"02"),SilencerParams!$E$3:$E$98,SilencerParams!V$3:V$98)/(LOG10(2)-LOG10(0.0001))*(LOG10($AL253)-LOG10(0.0001)),(BF253-AX253)/(LOG10(IF(MROUND($AL253,2)&lt;=$AL253,MROUND($AL253,2)+2,MROUND($AL253,2)-2))-LOG10(MROUND($AL253,2)))*(LOG10($AL253)-LOG10(MROUND($AL253,2)))+AX253)</f>
        <v>#DIV/0!</v>
      </c>
      <c r="BO253" s="151" t="e">
        <f>IF($AL253&lt;2,LOOKUP(CONCATENATE($D253,IF($E253&gt;=1000,$E253,CONCATENATE(0,$E253)),"02"),SilencerParams!$E$3:$E$98,SilencerParams!W$3:W$98)/(LOG10(2)-LOG10(0.0001))*(LOG10($AL253)-LOG10(0.0001)),(BG253-AY253)/(LOG10(IF(MROUND($AL253,2)&lt;=$AL253,MROUND($AL253,2)+2,MROUND($AL253,2)-2))-LOG10(MROUND($AL253,2)))*(LOG10($AL253)-LOG10(MROUND($AL253,2)))+AY253)</f>
        <v>#DIV/0!</v>
      </c>
      <c r="BP253" s="151" t="e">
        <f>IF($AL253&lt;2,LOOKUP(CONCATENATE($D253,IF($E253&gt;=1000,$E253,CONCATENATE(0,$E253)),"02"),SilencerParams!$E$3:$E$98,SilencerParams!X$3:X$98)/(LOG10(2)-LOG10(0.0001))*(LOG10($AL253)-LOG10(0.0001)),(BH253-AZ253)/(LOG10(IF(MROUND($AL253,2)&lt;=$AL253,MROUND($AL253,2)+2,MROUND($AL253,2)-2))-LOG10(MROUND($AL253,2)))*(LOG10($AL253)-LOG10(MROUND($AL253,2)))+AZ253)</f>
        <v>#DIV/0!</v>
      </c>
      <c r="BQ253" s="151" t="e">
        <f>IF($AL253&lt;2,LOOKUP(CONCATENATE($D253,IF($E253&gt;=1000,$E253,CONCATENATE(0,$E253)),"02"),SilencerParams!$E$3:$E$98,SilencerParams!Y$3:Y$98)/(LOG10(2)-LOG10(0.0001))*(LOG10($AL253)-LOG10(0.0001)),(BI253-BA253)/(LOG10(IF(MROUND($AL253,2)&lt;=$AL253,MROUND($AL253,2)+2,MROUND($AL253,2)-2))-LOG10(MROUND($AL253,2)))*(LOG10($AL253)-LOG10(MROUND($AL253,2)))+BA253)</f>
        <v>#DIV/0!</v>
      </c>
      <c r="BR253" s="151" t="e">
        <f>IF($AL253&lt;2,LOOKUP(CONCATENATE($D253,IF($E253&gt;=1000,$E253,CONCATENATE(0,$E253)),"02"),SilencerParams!$E$3:$E$98,SilencerParams!Z$3:Z$98)/(LOG10(2)-LOG10(0.0001))*(LOG10($AL253)-LOG10(0.0001)),(BJ253-BB253)/(LOG10(IF(MROUND($AL253,2)&lt;=$AL253,MROUND($AL253,2)+2,MROUND($AL253,2)-2))-LOG10(MROUND($AL253,2)))*(LOG10($AL253)-LOG10(MROUND($AL253,2)))+BB253)</f>
        <v>#DIV/0!</v>
      </c>
      <c r="BS253" s="24" t="e">
        <f t="shared" si="101"/>
        <v>#DIV/0!</v>
      </c>
      <c r="BT253" s="24" t="e">
        <f t="shared" si="102"/>
        <v>#DIV/0!</v>
      </c>
      <c r="BU253" s="24" t="e">
        <f t="shared" si="103"/>
        <v>#DIV/0!</v>
      </c>
      <c r="BV253" s="24" t="e">
        <f t="shared" si="104"/>
        <v>#DIV/0!</v>
      </c>
      <c r="BW253" s="24" t="e">
        <f t="shared" si="105"/>
        <v>#DIV/0!</v>
      </c>
      <c r="BX253" s="24" t="e">
        <f t="shared" si="106"/>
        <v>#DIV/0!</v>
      </c>
      <c r="BY253" s="24" t="e">
        <f t="shared" si="107"/>
        <v>#DIV/0!</v>
      </c>
      <c r="BZ253" s="24" t="e">
        <f t="shared" si="108"/>
        <v>#DIV/0!</v>
      </c>
      <c r="CA253" s="24" t="e">
        <f>10*LOG10(IF(BS253="",0,POWER(10,((BS253+'ModelParams Lw'!$O$4)/10))) +IF(BT253="",0,POWER(10,((BT253+'ModelParams Lw'!$P$4)/10))) +IF(BU253="",0,POWER(10,((BU253+'ModelParams Lw'!$Q$4)/10))) +IF(BV253="",0,POWER(10,((BV253+'ModelParams Lw'!$R$4)/10))) +IF(BW253="",0,POWER(10,((BW253+'ModelParams Lw'!$S$4)/10))) +IF(BX253="",0,POWER(10,((BX253+'ModelParams Lw'!$T$4)/10))) +IF(BY253="",0,POWER(10,((BY253+'ModelParams Lw'!$U$4)/10)))+IF(BZ253="",0,POWER(10,((BZ253+'ModelParams Lw'!$V$4)/10))))</f>
        <v>#DIV/0!</v>
      </c>
      <c r="CB253" s="24" t="e">
        <f t="shared" si="109"/>
        <v>#DIV/0!</v>
      </c>
      <c r="CC253" s="24" t="e">
        <f>(BS253-'ModelParams Lw'!O$10)/'ModelParams Lw'!O$11</f>
        <v>#DIV/0!</v>
      </c>
      <c r="CD253" s="24" t="e">
        <f>(BT253-'ModelParams Lw'!P$10)/'ModelParams Lw'!P$11</f>
        <v>#DIV/0!</v>
      </c>
      <c r="CE253" s="24" t="e">
        <f>(BU253-'ModelParams Lw'!Q$10)/'ModelParams Lw'!Q$11</f>
        <v>#DIV/0!</v>
      </c>
      <c r="CF253" s="24" t="e">
        <f>(BV253-'ModelParams Lw'!R$10)/'ModelParams Lw'!R$11</f>
        <v>#DIV/0!</v>
      </c>
      <c r="CG253" s="24" t="e">
        <f>(BW253-'ModelParams Lw'!S$10)/'ModelParams Lw'!S$11</f>
        <v>#DIV/0!</v>
      </c>
      <c r="CH253" s="24" t="e">
        <f>(BX253-'ModelParams Lw'!T$10)/'ModelParams Lw'!T$11</f>
        <v>#DIV/0!</v>
      </c>
      <c r="CI253" s="24" t="e">
        <f>(BY253-'ModelParams Lw'!U$10)/'ModelParams Lw'!U$11</f>
        <v>#DIV/0!</v>
      </c>
      <c r="CJ253" s="24" t="e">
        <f>(BZ253-'ModelParams Lw'!V$10)/'ModelParams Lw'!V$11</f>
        <v>#DIV/0!</v>
      </c>
      <c r="CK253" s="24">
        <f>IF(Calcul!$E258="SW",'ModelParams Lw'!C$18+'ModelParams Lw'!C$19*LOG(CK$3)+'ModelParams Lw'!C$20*(PI()/4*($D253/1000)^2),IF('ModelParams Lw'!C$21+'ModelParams Lw'!C$22*LOG(CK$3)+'ModelParams Lw'!C$23*(PI()/4*($D253/1000)^2)&lt;'ModelParams Lw'!C$18+'ModelParams Lw'!C$19*LOG(CK$3)+'ModelParams Lw'!C$20*(PI()/4*($D253/1000)^2),'ModelParams Lw'!C$18+'ModelParams Lw'!C$19*LOG(CK$3)+'ModelParams Lw'!C$20*(PI()/4*($D253/1000)^2),'ModelParams Lw'!C$21+'ModelParams Lw'!C$22*LOG(CK$3)+'ModelParams Lw'!C$23*(PI()/4*($D253/1000)^2)))</f>
        <v>31.246735224896717</v>
      </c>
      <c r="CL253" s="24">
        <f>IF(Calcul!$E258="SW",'ModelParams Lw'!D$18+'ModelParams Lw'!D$19*LOG(CL$3)+'ModelParams Lw'!D$20*(PI()/4*($D253/1000)^2),IF('ModelParams Lw'!D$21+'ModelParams Lw'!D$22*LOG(CL$3)+'ModelParams Lw'!D$23*(PI()/4*($D253/1000)^2)&lt;'ModelParams Lw'!D$18+'ModelParams Lw'!D$19*LOG(CL$3)+'ModelParams Lw'!D$20*(PI()/4*($D253/1000)^2),'ModelParams Lw'!D$18+'ModelParams Lw'!D$19*LOG(CL$3)+'ModelParams Lw'!D$20*(PI()/4*($D253/1000)^2),'ModelParams Lw'!D$21+'ModelParams Lw'!D$22*LOG(CL$3)+'ModelParams Lw'!D$23*(PI()/4*($D253/1000)^2)))</f>
        <v>39.203910379364636</v>
      </c>
      <c r="CM253" s="24">
        <f>IF(Calcul!$E258="SW",'ModelParams Lw'!E$18+'ModelParams Lw'!E$19*LOG(CM$3)+'ModelParams Lw'!E$20*(PI()/4*($D253/1000)^2),IF('ModelParams Lw'!E$21+'ModelParams Lw'!E$22*LOG(CM$3)+'ModelParams Lw'!E$23*(PI()/4*($D253/1000)^2)&lt;'ModelParams Lw'!E$18+'ModelParams Lw'!E$19*LOG(CM$3)+'ModelParams Lw'!E$20*(PI()/4*($D253/1000)^2),'ModelParams Lw'!E$18+'ModelParams Lw'!E$19*LOG(CM$3)+'ModelParams Lw'!E$20*(PI()/4*($D253/1000)^2),'ModelParams Lw'!E$21+'ModelParams Lw'!E$22*LOG(CM$3)+'ModelParams Lw'!E$23*(PI()/4*($D253/1000)^2)))</f>
        <v>38.761096154158118</v>
      </c>
      <c r="CN253" s="24">
        <f>IF(Calcul!$E258="SW",'ModelParams Lw'!F$18+'ModelParams Lw'!F$19*LOG(CN$3)+'ModelParams Lw'!F$20*(PI()/4*($D253/1000)^2),IF('ModelParams Lw'!F$21+'ModelParams Lw'!F$22*LOG(CN$3)+'ModelParams Lw'!F$23*(PI()/4*($D253/1000)^2)&lt;'ModelParams Lw'!F$18+'ModelParams Lw'!F$19*LOG(CN$3)+'ModelParams Lw'!F$20*(PI()/4*($D253/1000)^2),'ModelParams Lw'!F$18+'ModelParams Lw'!F$19*LOG(CN$3)+'ModelParams Lw'!F$20*(PI()/4*($D253/1000)^2),'ModelParams Lw'!F$21+'ModelParams Lw'!F$22*LOG(CN$3)+'ModelParams Lw'!F$23*(PI()/4*($D253/1000)^2)))</f>
        <v>42.457901012674256</v>
      </c>
      <c r="CO253" s="24">
        <f>IF(Calcul!$E258="SW",'ModelParams Lw'!G$18+'ModelParams Lw'!G$19*LOG(CO$3)+'ModelParams Lw'!G$20*(PI()/4*($D253/1000)^2),IF('ModelParams Lw'!G$21+'ModelParams Lw'!G$22*LOG(CO$3)+'ModelParams Lw'!G$23*(PI()/4*($D253/1000)^2)&lt;'ModelParams Lw'!G$18+'ModelParams Lw'!G$19*LOG(CO$3)+'ModelParams Lw'!G$20*(PI()/4*($D253/1000)^2),'ModelParams Lw'!G$18+'ModelParams Lw'!G$19*LOG(CO$3)+'ModelParams Lw'!G$20*(PI()/4*($D253/1000)^2),'ModelParams Lw'!G$21+'ModelParams Lw'!G$22*LOG(CO$3)+'ModelParams Lw'!G$23*(PI()/4*($D253/1000)^2)))</f>
        <v>39.983812335865188</v>
      </c>
      <c r="CP253" s="24">
        <f>IF(Calcul!$E258="SW",'ModelParams Lw'!H$18+'ModelParams Lw'!H$19*LOG(CP$3)+'ModelParams Lw'!H$20*(PI()/4*($D253/1000)^2),IF('ModelParams Lw'!H$21+'ModelParams Lw'!H$22*LOG(CP$3)+'ModelParams Lw'!H$23*(PI()/4*($D253/1000)^2)&lt;'ModelParams Lw'!H$18+'ModelParams Lw'!H$19*LOG(CP$3)+'ModelParams Lw'!H$20*(PI()/4*($D253/1000)^2),'ModelParams Lw'!H$18+'ModelParams Lw'!H$19*LOG(CP$3)+'ModelParams Lw'!H$20*(PI()/4*($D253/1000)^2),'ModelParams Lw'!H$21+'ModelParams Lw'!H$22*LOG(CP$3)+'ModelParams Lw'!H$23*(PI()/4*($D253/1000)^2)))</f>
        <v>40.306137042572608</v>
      </c>
      <c r="CQ253" s="24">
        <f>IF(Calcul!$E258="SW",'ModelParams Lw'!I$18+'ModelParams Lw'!I$19*LOG(CQ$3)+'ModelParams Lw'!I$20*(PI()/4*($D253/1000)^2),IF('ModelParams Lw'!I$21+'ModelParams Lw'!I$22*LOG(CQ$3)+'ModelParams Lw'!I$23*(PI()/4*($D253/1000)^2)&lt;'ModelParams Lw'!I$18+'ModelParams Lw'!I$19*LOG(CQ$3)+'ModelParams Lw'!I$20*(PI()/4*($D253/1000)^2),'ModelParams Lw'!I$18+'ModelParams Lw'!I$19*LOG(CQ$3)+'ModelParams Lw'!I$20*(PI()/4*($D253/1000)^2),'ModelParams Lw'!I$21+'ModelParams Lw'!I$22*LOG(CQ$3)+'ModelParams Lw'!I$23*(PI()/4*($D253/1000)^2)))</f>
        <v>35.604370798776131</v>
      </c>
      <c r="CR253" s="24">
        <f>IF(Calcul!$E258="SW",'ModelParams Lw'!J$18+'ModelParams Lw'!J$19*LOG(CR$3)+'ModelParams Lw'!J$20*(PI()/4*($D253/1000)^2),IF('ModelParams Lw'!J$21+'ModelParams Lw'!J$22*LOG(CR$3)+'ModelParams Lw'!J$23*(PI()/4*($D253/1000)^2)&lt;'ModelParams Lw'!J$18+'ModelParams Lw'!J$19*LOG(CR$3)+'ModelParams Lw'!J$20*(PI()/4*($D253/1000)^2),'ModelParams Lw'!J$18+'ModelParams Lw'!J$19*LOG(CR$3)+'ModelParams Lw'!J$20*(PI()/4*($D253/1000)^2),'ModelParams Lw'!J$21+'ModelParams Lw'!J$22*LOG(CR$3)+'ModelParams Lw'!J$23*(PI()/4*($D253/1000)^2)))</f>
        <v>26.405199060578074</v>
      </c>
      <c r="CS253" s="24" t="e">
        <f t="shared" si="86"/>
        <v>#DIV/0!</v>
      </c>
      <c r="CT253" s="24" t="e">
        <f t="shared" si="87"/>
        <v>#DIV/0!</v>
      </c>
      <c r="CU253" s="24" t="e">
        <f t="shared" si="88"/>
        <v>#DIV/0!</v>
      </c>
      <c r="CV253" s="24" t="e">
        <f t="shared" si="89"/>
        <v>#DIV/0!</v>
      </c>
      <c r="CW253" s="24" t="e">
        <f t="shared" si="90"/>
        <v>#DIV/0!</v>
      </c>
      <c r="CX253" s="24" t="e">
        <f t="shared" si="91"/>
        <v>#DIV/0!</v>
      </c>
      <c r="CY253" s="24" t="e">
        <f t="shared" si="92"/>
        <v>#DIV/0!</v>
      </c>
      <c r="CZ253" s="24" t="e">
        <f t="shared" si="93"/>
        <v>#DIV/0!</v>
      </c>
      <c r="DA253" s="24" t="e">
        <f>10*LOG10(IF(CS253="",0,POWER(10,((CS253+'ModelParams Lw'!$O$4)/10))) +IF(CT253="",0,POWER(10,((CT253+'ModelParams Lw'!$P$4)/10))) +IF(CU253="",0,POWER(10,((CU253+'ModelParams Lw'!$Q$4)/10))) +IF(CV253="",0,POWER(10,((CV253+'ModelParams Lw'!$R$4)/10))) +IF(CW253="",0,POWER(10,((CW253+'ModelParams Lw'!$S$4)/10))) +IF(CX253="",0,POWER(10,((CX253+'ModelParams Lw'!$T$4)/10))) +IF(CY253="",0,POWER(10,((CY253+'ModelParams Lw'!$U$4)/10)))+IF(CZ253="",0,POWER(10,((CZ253+'ModelParams Lw'!$V$4)/10))))</f>
        <v>#DIV/0!</v>
      </c>
      <c r="DB253" s="24" t="e">
        <f t="shared" si="110"/>
        <v>#DIV/0!</v>
      </c>
      <c r="DC253" s="24" t="e">
        <f>(CS253-'ModelParams Lw'!$O$10)/'ModelParams Lw'!$O$11</f>
        <v>#DIV/0!</v>
      </c>
      <c r="DD253" s="24" t="e">
        <f>(CT253-'ModelParams Lw'!$P$10)/'ModelParams Lw'!$P$11</f>
        <v>#DIV/0!</v>
      </c>
      <c r="DE253" s="24" t="e">
        <f>(CU253-'ModelParams Lw'!$Q$10)/'ModelParams Lw'!$Q$11</f>
        <v>#DIV/0!</v>
      </c>
      <c r="DF253" s="24" t="e">
        <f>(CV253-'ModelParams Lw'!$R$10)/'ModelParams Lw'!$R$11</f>
        <v>#DIV/0!</v>
      </c>
      <c r="DG253" s="24" t="e">
        <f>(CW253-'ModelParams Lw'!$S$10)/'ModelParams Lw'!$S$11</f>
        <v>#DIV/0!</v>
      </c>
      <c r="DH253" s="24" t="e">
        <f>(CX253-'ModelParams Lw'!$T$10)/'ModelParams Lw'!$T$11</f>
        <v>#DIV/0!</v>
      </c>
      <c r="DI253" s="24" t="e">
        <f>(CY253-'ModelParams Lw'!$U$10)/'ModelParams Lw'!$U$11</f>
        <v>#DIV/0!</v>
      </c>
      <c r="DJ253" s="24" t="e">
        <f>(CZ253-'ModelParams Lw'!$V$10)/'ModelParams Lw'!$V$11</f>
        <v>#DIV/0!</v>
      </c>
    </row>
    <row r="254" spans="1:114">
      <c r="A254" s="12">
        <f>Calcul!B256</f>
        <v>0</v>
      </c>
      <c r="B254" s="12">
        <f t="shared" si="94"/>
        <v>0</v>
      </c>
      <c r="C254" s="12">
        <f>Calcul!C256</f>
        <v>0</v>
      </c>
      <c r="D254" s="12">
        <f>Calcul!D259</f>
        <v>0</v>
      </c>
      <c r="E254" s="12">
        <f t="shared" si="95"/>
        <v>400</v>
      </c>
      <c r="F254" s="12">
        <f t="shared" si="96"/>
        <v>900</v>
      </c>
      <c r="G254" s="12" t="e">
        <f t="shared" si="97"/>
        <v>#DIV/0!</v>
      </c>
      <c r="H254" s="24" t="e">
        <f t="shared" si="98"/>
        <v>#DIV/0!</v>
      </c>
      <c r="I254" s="24">
        <f>'ModelParams Lw'!$B$6*EXP('ModelParams Lw'!$C$6*D254)</f>
        <v>-0.98585217513044054</v>
      </c>
      <c r="J254" s="24">
        <f>'ModelParams Lw'!$B$7*D254^2+'ModelParams Lw'!$C$7*D254+'ModelParams Lw'!$D$7</f>
        <v>-7.1</v>
      </c>
      <c r="K254" s="24">
        <f>'ModelParams Lw'!$B$8*D254^2+'ModelParams Lw'!$C$8*D254+'ModelParams Lw'!$D$8</f>
        <v>46.485999999999997</v>
      </c>
      <c r="L254" s="21" t="e">
        <f t="shared" si="111"/>
        <v>#DIV/0!</v>
      </c>
      <c r="M254" s="21" t="e">
        <f t="shared" si="112"/>
        <v>#DIV/0!</v>
      </c>
      <c r="N254" s="21" t="e">
        <f t="shared" si="112"/>
        <v>#DIV/0!</v>
      </c>
      <c r="O254" s="21" t="e">
        <f t="shared" si="112"/>
        <v>#DIV/0!</v>
      </c>
      <c r="P254" s="21" t="e">
        <f t="shared" si="112"/>
        <v>#DIV/0!</v>
      </c>
      <c r="Q254" s="21" t="e">
        <f t="shared" si="112"/>
        <v>#DIV/0!</v>
      </c>
      <c r="R254" s="21" t="e">
        <f t="shared" si="112"/>
        <v>#DIV/0!</v>
      </c>
      <c r="S254" s="21" t="e">
        <f t="shared" si="112"/>
        <v>#DIV/0!</v>
      </c>
      <c r="T254" s="24" t="e">
        <f>'ModelParams Lw'!$B$3+'ModelParams Lw'!$B$4*LOG10($B254/3600/(PI()/4*($D254/1000)^2))+'ModelParams Lw'!$B$5*LOG10(2*$H254/(1.2*($B254/3600/(PI()/4*($D254/1000)^2))^2))+10*LOG10($D254/1000)+L254</f>
        <v>#DIV/0!</v>
      </c>
      <c r="U254" s="24" t="e">
        <f>'ModelParams Lw'!$B$3+'ModelParams Lw'!$B$4*LOG10($B254/3600/(PI()/4*($D254/1000)^2))+'ModelParams Lw'!$B$5*LOG10(2*$H254/(1.2*($B254/3600/(PI()/4*($D254/1000)^2))^2))+10*LOG10($D254/1000)+M254</f>
        <v>#DIV/0!</v>
      </c>
      <c r="V254" s="24" t="e">
        <f>'ModelParams Lw'!$B$3+'ModelParams Lw'!$B$4*LOG10($B254/3600/(PI()/4*($D254/1000)^2))+'ModelParams Lw'!$B$5*LOG10(2*$H254/(1.2*($B254/3600/(PI()/4*($D254/1000)^2))^2))+10*LOG10($D254/1000)+N254</f>
        <v>#DIV/0!</v>
      </c>
      <c r="W254" s="24" t="e">
        <f>'ModelParams Lw'!$B$3+'ModelParams Lw'!$B$4*LOG10($B254/3600/(PI()/4*($D254/1000)^2))+'ModelParams Lw'!$B$5*LOG10(2*$H254/(1.2*($B254/3600/(PI()/4*($D254/1000)^2))^2))+10*LOG10($D254/1000)+O254</f>
        <v>#DIV/0!</v>
      </c>
      <c r="X254" s="24" t="e">
        <f>'ModelParams Lw'!$B$3+'ModelParams Lw'!$B$4*LOG10($B254/3600/(PI()/4*($D254/1000)^2))+'ModelParams Lw'!$B$5*LOG10(2*$H254/(1.2*($B254/3600/(PI()/4*($D254/1000)^2))^2))+10*LOG10($D254/1000)+P254</f>
        <v>#DIV/0!</v>
      </c>
      <c r="Y254" s="24" t="e">
        <f>'ModelParams Lw'!$B$3+'ModelParams Lw'!$B$4*LOG10($B254/3600/(PI()/4*($D254/1000)^2))+'ModelParams Lw'!$B$5*LOG10(2*$H254/(1.2*($B254/3600/(PI()/4*($D254/1000)^2))^2))+10*LOG10($D254/1000)+Q254</f>
        <v>#DIV/0!</v>
      </c>
      <c r="Z254" s="24" t="e">
        <f>'ModelParams Lw'!$B$3+'ModelParams Lw'!$B$4*LOG10($B254/3600/(PI()/4*($D254/1000)^2))+'ModelParams Lw'!$B$5*LOG10(2*$H254/(1.2*($B254/3600/(PI()/4*($D254/1000)^2))^2))+10*LOG10($D254/1000)+R254</f>
        <v>#DIV/0!</v>
      </c>
      <c r="AA254" s="24" t="e">
        <f>'ModelParams Lw'!$B$3+'ModelParams Lw'!$B$4*LOG10($B254/3600/(PI()/4*($D254/1000)^2))+'ModelParams Lw'!$B$5*LOG10(2*$H254/(1.2*($B254/3600/(PI()/4*($D254/1000)^2))^2))+10*LOG10($D254/1000)+S254</f>
        <v>#DIV/0!</v>
      </c>
      <c r="AB254" s="24" t="e">
        <f>10*LOG10(IF(T254="",0,POWER(10,((T254+'ModelParams Lw'!$O$4)/10))) +IF(U254="",0,POWER(10,((U254+'ModelParams Lw'!$P$4)/10))) +IF(V254="",0,POWER(10,((V254+'ModelParams Lw'!$Q$4)/10))) +IF(W254="",0,POWER(10,((W254+'ModelParams Lw'!$R$4)/10))) +IF(X254="",0,POWER(10,((X254+'ModelParams Lw'!$S$4)/10))) +IF(Y254="",0,POWER(10,((Y254+'ModelParams Lw'!$T$4)/10))) +IF(Z254="",0,POWER(10,((Z254+'ModelParams Lw'!$U$4)/10)))+IF(AA254="",0,POWER(10,((AA254+'ModelParams Lw'!$V$4)/10))))</f>
        <v>#DIV/0!</v>
      </c>
      <c r="AC254" s="24" t="e">
        <f t="shared" si="99"/>
        <v>#DIV/0!</v>
      </c>
      <c r="AD254" s="24" t="e">
        <f>(T254-'ModelParams Lw'!O$10)/'ModelParams Lw'!O$11</f>
        <v>#DIV/0!</v>
      </c>
      <c r="AE254" s="24" t="e">
        <f>(U254-'ModelParams Lw'!P$10)/'ModelParams Lw'!P$11</f>
        <v>#DIV/0!</v>
      </c>
      <c r="AF254" s="24" t="e">
        <f>(V254-'ModelParams Lw'!Q$10)/'ModelParams Lw'!Q$11</f>
        <v>#DIV/0!</v>
      </c>
      <c r="AG254" s="24" t="e">
        <f>(W254-'ModelParams Lw'!R$10)/'ModelParams Lw'!R$11</f>
        <v>#DIV/0!</v>
      </c>
      <c r="AH254" s="24" t="e">
        <f>(X254-'ModelParams Lw'!S$10)/'ModelParams Lw'!S$11</f>
        <v>#DIV/0!</v>
      </c>
      <c r="AI254" s="24" t="e">
        <f>(Y254-'ModelParams Lw'!T$10)/'ModelParams Lw'!T$11</f>
        <v>#DIV/0!</v>
      </c>
      <c r="AJ254" s="24" t="e">
        <f>(Z254-'ModelParams Lw'!U$10)/'ModelParams Lw'!U$11</f>
        <v>#DIV/0!</v>
      </c>
      <c r="AK254" s="24" t="e">
        <f>(AA254-'ModelParams Lw'!V$10)/'ModelParams Lw'!V$11</f>
        <v>#DIV/0!</v>
      </c>
      <c r="AL254" s="24" t="e">
        <f t="shared" si="100"/>
        <v>#DIV/0!</v>
      </c>
      <c r="AM254" s="24" t="e">
        <f>LOOKUP($G254,SilencerParams!$E$3:$E$98,SilencerParams!K$3:K$98)</f>
        <v>#DIV/0!</v>
      </c>
      <c r="AN254" s="24" t="e">
        <f>LOOKUP($G254,SilencerParams!$E$3:$E$98,SilencerParams!L$3:L$98)</f>
        <v>#DIV/0!</v>
      </c>
      <c r="AO254" s="24" t="e">
        <f>LOOKUP($G254,SilencerParams!$E$3:$E$98,SilencerParams!M$3:M$98)</f>
        <v>#DIV/0!</v>
      </c>
      <c r="AP254" s="24" t="e">
        <f>LOOKUP($G254,SilencerParams!$E$3:$E$98,SilencerParams!N$3:N$98)</f>
        <v>#DIV/0!</v>
      </c>
      <c r="AQ254" s="24" t="e">
        <f>LOOKUP($G254,SilencerParams!$E$3:$E$98,SilencerParams!O$3:O$98)</f>
        <v>#DIV/0!</v>
      </c>
      <c r="AR254" s="24" t="e">
        <f>LOOKUP($G254,SilencerParams!$E$3:$E$98,SilencerParams!P$3:P$98)</f>
        <v>#DIV/0!</v>
      </c>
      <c r="AS254" s="24" t="e">
        <f>LOOKUP($G254,SilencerParams!$E$3:$E$98,SilencerParams!Q$3:Q$98)</f>
        <v>#DIV/0!</v>
      </c>
      <c r="AT254" s="24" t="e">
        <f>LOOKUP($G254,SilencerParams!$E$3:$E$98,SilencerParams!R$3:R$98)</f>
        <v>#DIV/0!</v>
      </c>
      <c r="AU254" s="151" t="e">
        <f>LOOKUP($G254,SilencerParams!$E$3:$E$98,SilencerParams!S$3:S$98)</f>
        <v>#DIV/0!</v>
      </c>
      <c r="AV254" s="151" t="e">
        <f>LOOKUP($G254,SilencerParams!$E$3:$E$98,SilencerParams!T$3:T$98)</f>
        <v>#DIV/0!</v>
      </c>
      <c r="AW254" s="151" t="e">
        <f>LOOKUP($G254,SilencerParams!$E$3:$E$98,SilencerParams!U$3:U$98)</f>
        <v>#DIV/0!</v>
      </c>
      <c r="AX254" s="151" t="e">
        <f>LOOKUP($G254,SilencerParams!$E$3:$E$98,SilencerParams!V$3:V$98)</f>
        <v>#DIV/0!</v>
      </c>
      <c r="AY254" s="151" t="e">
        <f>LOOKUP($G254,SilencerParams!$E$3:$E$98,SilencerParams!W$3:W$98)</f>
        <v>#DIV/0!</v>
      </c>
      <c r="AZ254" s="151" t="e">
        <f>LOOKUP($G254,SilencerParams!$E$3:$E$98,SilencerParams!X$3:X$98)</f>
        <v>#DIV/0!</v>
      </c>
      <c r="BA254" s="151" t="e">
        <f>LOOKUP($G254,SilencerParams!$E$3:$E$98,SilencerParams!Y$3:Y$98)</f>
        <v>#DIV/0!</v>
      </c>
      <c r="BB254" s="151" t="e">
        <f>LOOKUP($G254,SilencerParams!$E$3:$E$98,SilencerParams!Z$3:Z$98)</f>
        <v>#DIV/0!</v>
      </c>
      <c r="BC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S$3:S$98)</f>
        <v>#DIV/0!</v>
      </c>
      <c r="BD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T$3:T$98)</f>
        <v>#DIV/0!</v>
      </c>
      <c r="BE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U$3:U$98)</f>
        <v>#DIV/0!</v>
      </c>
      <c r="BF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V$3:V$98)</f>
        <v>#DIV/0!</v>
      </c>
      <c r="BG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W$3:W$98)</f>
        <v>#DIV/0!</v>
      </c>
      <c r="BH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X$3:X$98)</f>
        <v>#DIV/0!</v>
      </c>
      <c r="BI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Y$3:Y$98)</f>
        <v>#DIV/0!</v>
      </c>
      <c r="BJ254" s="151" t="e">
        <f>LOOKUP(IF(MROUND($AL254,2)&lt;=$AL254,CONCATENATE($D254,IF($F254&gt;=1000,$F254,CONCATENATE(0,$F254)),CONCATENATE(0,MROUND($AL254,2)+2)),CONCATENATE($D254,IF($F254&gt;=1000,$F254,CONCATENATE(0,$F254)),CONCATENATE(0,MROUND($AL254,2)-2))),SilencerParams!$E$3:$E$98,SilencerParams!Z$3:Z$98)</f>
        <v>#DIV/0!</v>
      </c>
      <c r="BK254" s="151" t="e">
        <f>IF($AL254&lt;2,LOOKUP(CONCATENATE($D254,IF($E254&gt;=1000,$E254,CONCATENATE(0,$E254)),"02"),SilencerParams!$E$3:$E$98,SilencerParams!S$3:S$98)/(LOG10(2)-LOG10(0.0001))*(LOG10($AL254)-LOG10(0.0001)),(BC254-AU254)/(LOG10(IF(MROUND($AL254,2)&lt;=$AL254,MROUND($AL254,2)+2,MROUND($AL254,2)-2))-LOG10(MROUND($AL254,2)))*(LOG10($AL254)-LOG10(MROUND($AL254,2)))+AU254)</f>
        <v>#DIV/0!</v>
      </c>
      <c r="BL254" s="151" t="e">
        <f>IF($AL254&lt;2,LOOKUP(CONCATENATE($D254,IF($E254&gt;=1000,$E254,CONCATENATE(0,$E254)),"02"),SilencerParams!$E$3:$E$98,SilencerParams!T$3:T$98)/(LOG10(2)-LOG10(0.0001))*(LOG10($AL254)-LOG10(0.0001)),(BD254-AV254)/(LOG10(IF(MROUND($AL254,2)&lt;=$AL254,MROUND($AL254,2)+2,MROUND($AL254,2)-2))-LOG10(MROUND($AL254,2)))*(LOG10($AL254)-LOG10(MROUND($AL254,2)))+AV254)</f>
        <v>#DIV/0!</v>
      </c>
      <c r="BM254" s="151" t="e">
        <f>IF($AL254&lt;2,LOOKUP(CONCATENATE($D254,IF($E254&gt;=1000,$E254,CONCATENATE(0,$E254)),"02"),SilencerParams!$E$3:$E$98,SilencerParams!U$3:U$98)/(LOG10(2)-LOG10(0.0001))*(LOG10($AL254)-LOG10(0.0001)),(BE254-AW254)/(LOG10(IF(MROUND($AL254,2)&lt;=$AL254,MROUND($AL254,2)+2,MROUND($AL254,2)-2))-LOG10(MROUND($AL254,2)))*(LOG10($AL254)-LOG10(MROUND($AL254,2)))+AW254)</f>
        <v>#DIV/0!</v>
      </c>
      <c r="BN254" s="151" t="e">
        <f>IF($AL254&lt;2,LOOKUP(CONCATENATE($D254,IF($E254&gt;=1000,$E254,CONCATENATE(0,$E254)),"02"),SilencerParams!$E$3:$E$98,SilencerParams!V$3:V$98)/(LOG10(2)-LOG10(0.0001))*(LOG10($AL254)-LOG10(0.0001)),(BF254-AX254)/(LOG10(IF(MROUND($AL254,2)&lt;=$AL254,MROUND($AL254,2)+2,MROUND($AL254,2)-2))-LOG10(MROUND($AL254,2)))*(LOG10($AL254)-LOG10(MROUND($AL254,2)))+AX254)</f>
        <v>#DIV/0!</v>
      </c>
      <c r="BO254" s="151" t="e">
        <f>IF($AL254&lt;2,LOOKUP(CONCATENATE($D254,IF($E254&gt;=1000,$E254,CONCATENATE(0,$E254)),"02"),SilencerParams!$E$3:$E$98,SilencerParams!W$3:W$98)/(LOG10(2)-LOG10(0.0001))*(LOG10($AL254)-LOG10(0.0001)),(BG254-AY254)/(LOG10(IF(MROUND($AL254,2)&lt;=$AL254,MROUND($AL254,2)+2,MROUND($AL254,2)-2))-LOG10(MROUND($AL254,2)))*(LOG10($AL254)-LOG10(MROUND($AL254,2)))+AY254)</f>
        <v>#DIV/0!</v>
      </c>
      <c r="BP254" s="151" t="e">
        <f>IF($AL254&lt;2,LOOKUP(CONCATENATE($D254,IF($E254&gt;=1000,$E254,CONCATENATE(0,$E254)),"02"),SilencerParams!$E$3:$E$98,SilencerParams!X$3:X$98)/(LOG10(2)-LOG10(0.0001))*(LOG10($AL254)-LOG10(0.0001)),(BH254-AZ254)/(LOG10(IF(MROUND($AL254,2)&lt;=$AL254,MROUND($AL254,2)+2,MROUND($AL254,2)-2))-LOG10(MROUND($AL254,2)))*(LOG10($AL254)-LOG10(MROUND($AL254,2)))+AZ254)</f>
        <v>#DIV/0!</v>
      </c>
      <c r="BQ254" s="151" t="e">
        <f>IF($AL254&lt;2,LOOKUP(CONCATENATE($D254,IF($E254&gt;=1000,$E254,CONCATENATE(0,$E254)),"02"),SilencerParams!$E$3:$E$98,SilencerParams!Y$3:Y$98)/(LOG10(2)-LOG10(0.0001))*(LOG10($AL254)-LOG10(0.0001)),(BI254-BA254)/(LOG10(IF(MROUND($AL254,2)&lt;=$AL254,MROUND($AL254,2)+2,MROUND($AL254,2)-2))-LOG10(MROUND($AL254,2)))*(LOG10($AL254)-LOG10(MROUND($AL254,2)))+BA254)</f>
        <v>#DIV/0!</v>
      </c>
      <c r="BR254" s="151" t="e">
        <f>IF($AL254&lt;2,LOOKUP(CONCATENATE($D254,IF($E254&gt;=1000,$E254,CONCATENATE(0,$E254)),"02"),SilencerParams!$E$3:$E$98,SilencerParams!Z$3:Z$98)/(LOG10(2)-LOG10(0.0001))*(LOG10($AL254)-LOG10(0.0001)),(BJ254-BB254)/(LOG10(IF(MROUND($AL254,2)&lt;=$AL254,MROUND($AL254,2)+2,MROUND($AL254,2)-2))-LOG10(MROUND($AL254,2)))*(LOG10($AL254)-LOG10(MROUND($AL254,2)))+BB254)</f>
        <v>#DIV/0!</v>
      </c>
      <c r="BS254" s="24" t="e">
        <f t="shared" si="101"/>
        <v>#DIV/0!</v>
      </c>
      <c r="BT254" s="24" t="e">
        <f t="shared" si="102"/>
        <v>#DIV/0!</v>
      </c>
      <c r="BU254" s="24" t="e">
        <f t="shared" si="103"/>
        <v>#DIV/0!</v>
      </c>
      <c r="BV254" s="24" t="e">
        <f t="shared" si="104"/>
        <v>#DIV/0!</v>
      </c>
      <c r="BW254" s="24" t="e">
        <f t="shared" si="105"/>
        <v>#DIV/0!</v>
      </c>
      <c r="BX254" s="24" t="e">
        <f t="shared" si="106"/>
        <v>#DIV/0!</v>
      </c>
      <c r="BY254" s="24" t="e">
        <f t="shared" si="107"/>
        <v>#DIV/0!</v>
      </c>
      <c r="BZ254" s="24" t="e">
        <f t="shared" si="108"/>
        <v>#DIV/0!</v>
      </c>
      <c r="CA254" s="24" t="e">
        <f>10*LOG10(IF(BS254="",0,POWER(10,((BS254+'ModelParams Lw'!$O$4)/10))) +IF(BT254="",0,POWER(10,((BT254+'ModelParams Lw'!$P$4)/10))) +IF(BU254="",0,POWER(10,((BU254+'ModelParams Lw'!$Q$4)/10))) +IF(BV254="",0,POWER(10,((BV254+'ModelParams Lw'!$R$4)/10))) +IF(BW254="",0,POWER(10,((BW254+'ModelParams Lw'!$S$4)/10))) +IF(BX254="",0,POWER(10,((BX254+'ModelParams Lw'!$T$4)/10))) +IF(BY254="",0,POWER(10,((BY254+'ModelParams Lw'!$U$4)/10)))+IF(BZ254="",0,POWER(10,((BZ254+'ModelParams Lw'!$V$4)/10))))</f>
        <v>#DIV/0!</v>
      </c>
      <c r="CB254" s="24" t="e">
        <f t="shared" si="109"/>
        <v>#DIV/0!</v>
      </c>
      <c r="CC254" s="24" t="e">
        <f>(BS254-'ModelParams Lw'!O$10)/'ModelParams Lw'!O$11</f>
        <v>#DIV/0!</v>
      </c>
      <c r="CD254" s="24" t="e">
        <f>(BT254-'ModelParams Lw'!P$10)/'ModelParams Lw'!P$11</f>
        <v>#DIV/0!</v>
      </c>
      <c r="CE254" s="24" t="e">
        <f>(BU254-'ModelParams Lw'!Q$10)/'ModelParams Lw'!Q$11</f>
        <v>#DIV/0!</v>
      </c>
      <c r="CF254" s="24" t="e">
        <f>(BV254-'ModelParams Lw'!R$10)/'ModelParams Lw'!R$11</f>
        <v>#DIV/0!</v>
      </c>
      <c r="CG254" s="24" t="e">
        <f>(BW254-'ModelParams Lw'!S$10)/'ModelParams Lw'!S$11</f>
        <v>#DIV/0!</v>
      </c>
      <c r="CH254" s="24" t="e">
        <f>(BX254-'ModelParams Lw'!T$10)/'ModelParams Lw'!T$11</f>
        <v>#DIV/0!</v>
      </c>
      <c r="CI254" s="24" t="e">
        <f>(BY254-'ModelParams Lw'!U$10)/'ModelParams Lw'!U$11</f>
        <v>#DIV/0!</v>
      </c>
      <c r="CJ254" s="24" t="e">
        <f>(BZ254-'ModelParams Lw'!V$10)/'ModelParams Lw'!V$11</f>
        <v>#DIV/0!</v>
      </c>
      <c r="CK254" s="24">
        <f>IF(Calcul!$E259="SW",'ModelParams Lw'!C$18+'ModelParams Lw'!C$19*LOG(CK$3)+'ModelParams Lw'!C$20*(PI()/4*($D254/1000)^2),IF('ModelParams Lw'!C$21+'ModelParams Lw'!C$22*LOG(CK$3)+'ModelParams Lw'!C$23*(PI()/4*($D254/1000)^2)&lt;'ModelParams Lw'!C$18+'ModelParams Lw'!C$19*LOG(CK$3)+'ModelParams Lw'!C$20*(PI()/4*($D254/1000)^2),'ModelParams Lw'!C$18+'ModelParams Lw'!C$19*LOG(CK$3)+'ModelParams Lw'!C$20*(PI()/4*($D254/1000)^2),'ModelParams Lw'!C$21+'ModelParams Lw'!C$22*LOG(CK$3)+'ModelParams Lw'!C$23*(PI()/4*($D254/1000)^2)))</f>
        <v>31.246735224896717</v>
      </c>
      <c r="CL254" s="24">
        <f>IF(Calcul!$E259="SW",'ModelParams Lw'!D$18+'ModelParams Lw'!D$19*LOG(CL$3)+'ModelParams Lw'!D$20*(PI()/4*($D254/1000)^2),IF('ModelParams Lw'!D$21+'ModelParams Lw'!D$22*LOG(CL$3)+'ModelParams Lw'!D$23*(PI()/4*($D254/1000)^2)&lt;'ModelParams Lw'!D$18+'ModelParams Lw'!D$19*LOG(CL$3)+'ModelParams Lw'!D$20*(PI()/4*($D254/1000)^2),'ModelParams Lw'!D$18+'ModelParams Lw'!D$19*LOG(CL$3)+'ModelParams Lw'!D$20*(PI()/4*($D254/1000)^2),'ModelParams Lw'!D$21+'ModelParams Lw'!D$22*LOG(CL$3)+'ModelParams Lw'!D$23*(PI()/4*($D254/1000)^2)))</f>
        <v>39.203910379364636</v>
      </c>
      <c r="CM254" s="24">
        <f>IF(Calcul!$E259="SW",'ModelParams Lw'!E$18+'ModelParams Lw'!E$19*LOG(CM$3)+'ModelParams Lw'!E$20*(PI()/4*($D254/1000)^2),IF('ModelParams Lw'!E$21+'ModelParams Lw'!E$22*LOG(CM$3)+'ModelParams Lw'!E$23*(PI()/4*($D254/1000)^2)&lt;'ModelParams Lw'!E$18+'ModelParams Lw'!E$19*LOG(CM$3)+'ModelParams Lw'!E$20*(PI()/4*($D254/1000)^2),'ModelParams Lw'!E$18+'ModelParams Lw'!E$19*LOG(CM$3)+'ModelParams Lw'!E$20*(PI()/4*($D254/1000)^2),'ModelParams Lw'!E$21+'ModelParams Lw'!E$22*LOG(CM$3)+'ModelParams Lw'!E$23*(PI()/4*($D254/1000)^2)))</f>
        <v>38.761096154158118</v>
      </c>
      <c r="CN254" s="24">
        <f>IF(Calcul!$E259="SW",'ModelParams Lw'!F$18+'ModelParams Lw'!F$19*LOG(CN$3)+'ModelParams Lw'!F$20*(PI()/4*($D254/1000)^2),IF('ModelParams Lw'!F$21+'ModelParams Lw'!F$22*LOG(CN$3)+'ModelParams Lw'!F$23*(PI()/4*($D254/1000)^2)&lt;'ModelParams Lw'!F$18+'ModelParams Lw'!F$19*LOG(CN$3)+'ModelParams Lw'!F$20*(PI()/4*($D254/1000)^2),'ModelParams Lw'!F$18+'ModelParams Lw'!F$19*LOG(CN$3)+'ModelParams Lw'!F$20*(PI()/4*($D254/1000)^2),'ModelParams Lw'!F$21+'ModelParams Lw'!F$22*LOG(CN$3)+'ModelParams Lw'!F$23*(PI()/4*($D254/1000)^2)))</f>
        <v>42.457901012674256</v>
      </c>
      <c r="CO254" s="24">
        <f>IF(Calcul!$E259="SW",'ModelParams Lw'!G$18+'ModelParams Lw'!G$19*LOG(CO$3)+'ModelParams Lw'!G$20*(PI()/4*($D254/1000)^2),IF('ModelParams Lw'!G$21+'ModelParams Lw'!G$22*LOG(CO$3)+'ModelParams Lw'!G$23*(PI()/4*($D254/1000)^2)&lt;'ModelParams Lw'!G$18+'ModelParams Lw'!G$19*LOG(CO$3)+'ModelParams Lw'!G$20*(PI()/4*($D254/1000)^2),'ModelParams Lw'!G$18+'ModelParams Lw'!G$19*LOG(CO$3)+'ModelParams Lw'!G$20*(PI()/4*($D254/1000)^2),'ModelParams Lw'!G$21+'ModelParams Lw'!G$22*LOG(CO$3)+'ModelParams Lw'!G$23*(PI()/4*($D254/1000)^2)))</f>
        <v>39.983812335865188</v>
      </c>
      <c r="CP254" s="24">
        <f>IF(Calcul!$E259="SW",'ModelParams Lw'!H$18+'ModelParams Lw'!H$19*LOG(CP$3)+'ModelParams Lw'!H$20*(PI()/4*($D254/1000)^2),IF('ModelParams Lw'!H$21+'ModelParams Lw'!H$22*LOG(CP$3)+'ModelParams Lw'!H$23*(PI()/4*($D254/1000)^2)&lt;'ModelParams Lw'!H$18+'ModelParams Lw'!H$19*LOG(CP$3)+'ModelParams Lw'!H$20*(PI()/4*($D254/1000)^2),'ModelParams Lw'!H$18+'ModelParams Lw'!H$19*LOG(CP$3)+'ModelParams Lw'!H$20*(PI()/4*($D254/1000)^2),'ModelParams Lw'!H$21+'ModelParams Lw'!H$22*LOG(CP$3)+'ModelParams Lw'!H$23*(PI()/4*($D254/1000)^2)))</f>
        <v>40.306137042572608</v>
      </c>
      <c r="CQ254" s="24">
        <f>IF(Calcul!$E259="SW",'ModelParams Lw'!I$18+'ModelParams Lw'!I$19*LOG(CQ$3)+'ModelParams Lw'!I$20*(PI()/4*($D254/1000)^2),IF('ModelParams Lw'!I$21+'ModelParams Lw'!I$22*LOG(CQ$3)+'ModelParams Lw'!I$23*(PI()/4*($D254/1000)^2)&lt;'ModelParams Lw'!I$18+'ModelParams Lw'!I$19*LOG(CQ$3)+'ModelParams Lw'!I$20*(PI()/4*($D254/1000)^2),'ModelParams Lw'!I$18+'ModelParams Lw'!I$19*LOG(CQ$3)+'ModelParams Lw'!I$20*(PI()/4*($D254/1000)^2),'ModelParams Lw'!I$21+'ModelParams Lw'!I$22*LOG(CQ$3)+'ModelParams Lw'!I$23*(PI()/4*($D254/1000)^2)))</f>
        <v>35.604370798776131</v>
      </c>
      <c r="CR254" s="24">
        <f>IF(Calcul!$E259="SW",'ModelParams Lw'!J$18+'ModelParams Lw'!J$19*LOG(CR$3)+'ModelParams Lw'!J$20*(PI()/4*($D254/1000)^2),IF('ModelParams Lw'!J$21+'ModelParams Lw'!J$22*LOG(CR$3)+'ModelParams Lw'!J$23*(PI()/4*($D254/1000)^2)&lt;'ModelParams Lw'!J$18+'ModelParams Lw'!J$19*LOG(CR$3)+'ModelParams Lw'!J$20*(PI()/4*($D254/1000)^2),'ModelParams Lw'!J$18+'ModelParams Lw'!J$19*LOG(CR$3)+'ModelParams Lw'!J$20*(PI()/4*($D254/1000)^2),'ModelParams Lw'!J$21+'ModelParams Lw'!J$22*LOG(CR$3)+'ModelParams Lw'!J$23*(PI()/4*($D254/1000)^2)))</f>
        <v>26.405199060578074</v>
      </c>
      <c r="CS254" s="24" t="e">
        <f t="shared" si="86"/>
        <v>#DIV/0!</v>
      </c>
      <c r="CT254" s="24" t="e">
        <f t="shared" si="87"/>
        <v>#DIV/0!</v>
      </c>
      <c r="CU254" s="24" t="e">
        <f t="shared" si="88"/>
        <v>#DIV/0!</v>
      </c>
      <c r="CV254" s="24" t="e">
        <f t="shared" si="89"/>
        <v>#DIV/0!</v>
      </c>
      <c r="CW254" s="24" t="e">
        <f t="shared" si="90"/>
        <v>#DIV/0!</v>
      </c>
      <c r="CX254" s="24" t="e">
        <f t="shared" si="91"/>
        <v>#DIV/0!</v>
      </c>
      <c r="CY254" s="24" t="e">
        <f t="shared" si="92"/>
        <v>#DIV/0!</v>
      </c>
      <c r="CZ254" s="24" t="e">
        <f t="shared" si="93"/>
        <v>#DIV/0!</v>
      </c>
      <c r="DA254" s="24" t="e">
        <f>10*LOG10(IF(CS254="",0,POWER(10,((CS254+'ModelParams Lw'!$O$4)/10))) +IF(CT254="",0,POWER(10,((CT254+'ModelParams Lw'!$P$4)/10))) +IF(CU254="",0,POWER(10,((CU254+'ModelParams Lw'!$Q$4)/10))) +IF(CV254="",0,POWER(10,((CV254+'ModelParams Lw'!$R$4)/10))) +IF(CW254="",0,POWER(10,((CW254+'ModelParams Lw'!$S$4)/10))) +IF(CX254="",0,POWER(10,((CX254+'ModelParams Lw'!$T$4)/10))) +IF(CY254="",0,POWER(10,((CY254+'ModelParams Lw'!$U$4)/10)))+IF(CZ254="",0,POWER(10,((CZ254+'ModelParams Lw'!$V$4)/10))))</f>
        <v>#DIV/0!</v>
      </c>
      <c r="DB254" s="24" t="e">
        <f t="shared" si="110"/>
        <v>#DIV/0!</v>
      </c>
      <c r="DC254" s="24" t="e">
        <f>(CS254-'ModelParams Lw'!$O$10)/'ModelParams Lw'!$O$11</f>
        <v>#DIV/0!</v>
      </c>
      <c r="DD254" s="24" t="e">
        <f>(CT254-'ModelParams Lw'!$P$10)/'ModelParams Lw'!$P$11</f>
        <v>#DIV/0!</v>
      </c>
      <c r="DE254" s="24" t="e">
        <f>(CU254-'ModelParams Lw'!$Q$10)/'ModelParams Lw'!$Q$11</f>
        <v>#DIV/0!</v>
      </c>
      <c r="DF254" s="24" t="e">
        <f>(CV254-'ModelParams Lw'!$R$10)/'ModelParams Lw'!$R$11</f>
        <v>#DIV/0!</v>
      </c>
      <c r="DG254" s="24" t="e">
        <f>(CW254-'ModelParams Lw'!$S$10)/'ModelParams Lw'!$S$11</f>
        <v>#DIV/0!</v>
      </c>
      <c r="DH254" s="24" t="e">
        <f>(CX254-'ModelParams Lw'!$T$10)/'ModelParams Lw'!$T$11</f>
        <v>#DIV/0!</v>
      </c>
      <c r="DI254" s="24" t="e">
        <f>(CY254-'ModelParams Lw'!$U$10)/'ModelParams Lw'!$U$11</f>
        <v>#DIV/0!</v>
      </c>
      <c r="DJ254" s="24" t="e">
        <f>(CZ254-'ModelParams Lw'!$V$10)/'ModelParams Lw'!$V$11</f>
        <v>#DIV/0!</v>
      </c>
    </row>
    <row r="255" spans="1:114">
      <c r="A255" s="12">
        <f>Calcul!B257</f>
        <v>0</v>
      </c>
      <c r="B255" s="12">
        <f t="shared" si="94"/>
        <v>0</v>
      </c>
      <c r="C255" s="12">
        <f>Calcul!C257</f>
        <v>0</v>
      </c>
      <c r="D255" s="12">
        <f>Calcul!D260</f>
        <v>0</v>
      </c>
      <c r="E255" s="12">
        <f t="shared" si="95"/>
        <v>400</v>
      </c>
      <c r="F255" s="12">
        <f t="shared" si="96"/>
        <v>900</v>
      </c>
      <c r="G255" s="12" t="e">
        <f t="shared" si="97"/>
        <v>#DIV/0!</v>
      </c>
      <c r="H255" s="24" t="e">
        <f t="shared" si="98"/>
        <v>#DIV/0!</v>
      </c>
      <c r="I255" s="24">
        <f>'ModelParams Lw'!$B$6*EXP('ModelParams Lw'!$C$6*D255)</f>
        <v>-0.98585217513044054</v>
      </c>
      <c r="J255" s="24">
        <f>'ModelParams Lw'!$B$7*D255^2+'ModelParams Lw'!$C$7*D255+'ModelParams Lw'!$D$7</f>
        <v>-7.1</v>
      </c>
      <c r="K255" s="24">
        <f>'ModelParams Lw'!$B$8*D255^2+'ModelParams Lw'!$C$8*D255+'ModelParams Lw'!$D$8</f>
        <v>46.485999999999997</v>
      </c>
      <c r="L255" s="21" t="e">
        <f t="shared" si="111"/>
        <v>#DIV/0!</v>
      </c>
      <c r="M255" s="21" t="e">
        <f t="shared" si="112"/>
        <v>#DIV/0!</v>
      </c>
      <c r="N255" s="21" t="e">
        <f t="shared" si="112"/>
        <v>#DIV/0!</v>
      </c>
      <c r="O255" s="21" t="e">
        <f t="shared" si="112"/>
        <v>#DIV/0!</v>
      </c>
      <c r="P255" s="21" t="e">
        <f t="shared" si="112"/>
        <v>#DIV/0!</v>
      </c>
      <c r="Q255" s="21" t="e">
        <f t="shared" si="112"/>
        <v>#DIV/0!</v>
      </c>
      <c r="R255" s="21" t="e">
        <f t="shared" si="112"/>
        <v>#DIV/0!</v>
      </c>
      <c r="S255" s="21" t="e">
        <f t="shared" si="112"/>
        <v>#DIV/0!</v>
      </c>
      <c r="T255" s="24" t="e">
        <f>'ModelParams Lw'!$B$3+'ModelParams Lw'!$B$4*LOG10($B255/3600/(PI()/4*($D255/1000)^2))+'ModelParams Lw'!$B$5*LOG10(2*$H255/(1.2*($B255/3600/(PI()/4*($D255/1000)^2))^2))+10*LOG10($D255/1000)+L255</f>
        <v>#DIV/0!</v>
      </c>
      <c r="U255" s="24" t="e">
        <f>'ModelParams Lw'!$B$3+'ModelParams Lw'!$B$4*LOG10($B255/3600/(PI()/4*($D255/1000)^2))+'ModelParams Lw'!$B$5*LOG10(2*$H255/(1.2*($B255/3600/(PI()/4*($D255/1000)^2))^2))+10*LOG10($D255/1000)+M255</f>
        <v>#DIV/0!</v>
      </c>
      <c r="V255" s="24" t="e">
        <f>'ModelParams Lw'!$B$3+'ModelParams Lw'!$B$4*LOG10($B255/3600/(PI()/4*($D255/1000)^2))+'ModelParams Lw'!$B$5*LOG10(2*$H255/(1.2*($B255/3600/(PI()/4*($D255/1000)^2))^2))+10*LOG10($D255/1000)+N255</f>
        <v>#DIV/0!</v>
      </c>
      <c r="W255" s="24" t="e">
        <f>'ModelParams Lw'!$B$3+'ModelParams Lw'!$B$4*LOG10($B255/3600/(PI()/4*($D255/1000)^2))+'ModelParams Lw'!$B$5*LOG10(2*$H255/(1.2*($B255/3600/(PI()/4*($D255/1000)^2))^2))+10*LOG10($D255/1000)+O255</f>
        <v>#DIV/0!</v>
      </c>
      <c r="X255" s="24" t="e">
        <f>'ModelParams Lw'!$B$3+'ModelParams Lw'!$B$4*LOG10($B255/3600/(PI()/4*($D255/1000)^2))+'ModelParams Lw'!$B$5*LOG10(2*$H255/(1.2*($B255/3600/(PI()/4*($D255/1000)^2))^2))+10*LOG10($D255/1000)+P255</f>
        <v>#DIV/0!</v>
      </c>
      <c r="Y255" s="24" t="e">
        <f>'ModelParams Lw'!$B$3+'ModelParams Lw'!$B$4*LOG10($B255/3600/(PI()/4*($D255/1000)^2))+'ModelParams Lw'!$B$5*LOG10(2*$H255/(1.2*($B255/3600/(PI()/4*($D255/1000)^2))^2))+10*LOG10($D255/1000)+Q255</f>
        <v>#DIV/0!</v>
      </c>
      <c r="Z255" s="24" t="e">
        <f>'ModelParams Lw'!$B$3+'ModelParams Lw'!$B$4*LOG10($B255/3600/(PI()/4*($D255/1000)^2))+'ModelParams Lw'!$B$5*LOG10(2*$H255/(1.2*($B255/3600/(PI()/4*($D255/1000)^2))^2))+10*LOG10($D255/1000)+R255</f>
        <v>#DIV/0!</v>
      </c>
      <c r="AA255" s="24" t="e">
        <f>'ModelParams Lw'!$B$3+'ModelParams Lw'!$B$4*LOG10($B255/3600/(PI()/4*($D255/1000)^2))+'ModelParams Lw'!$B$5*LOG10(2*$H255/(1.2*($B255/3600/(PI()/4*($D255/1000)^2))^2))+10*LOG10($D255/1000)+S255</f>
        <v>#DIV/0!</v>
      </c>
      <c r="AB255" s="24" t="e">
        <f>10*LOG10(IF(T255="",0,POWER(10,((T255+'ModelParams Lw'!$O$4)/10))) +IF(U255="",0,POWER(10,((U255+'ModelParams Lw'!$P$4)/10))) +IF(V255="",0,POWER(10,((V255+'ModelParams Lw'!$Q$4)/10))) +IF(W255="",0,POWER(10,((W255+'ModelParams Lw'!$R$4)/10))) +IF(X255="",0,POWER(10,((X255+'ModelParams Lw'!$S$4)/10))) +IF(Y255="",0,POWER(10,((Y255+'ModelParams Lw'!$T$4)/10))) +IF(Z255="",0,POWER(10,((Z255+'ModelParams Lw'!$U$4)/10)))+IF(AA255="",0,POWER(10,((AA255+'ModelParams Lw'!$V$4)/10))))</f>
        <v>#DIV/0!</v>
      </c>
      <c r="AC255" s="24" t="e">
        <f t="shared" si="99"/>
        <v>#DIV/0!</v>
      </c>
      <c r="AD255" s="24" t="e">
        <f>(T255-'ModelParams Lw'!O$10)/'ModelParams Lw'!O$11</f>
        <v>#DIV/0!</v>
      </c>
      <c r="AE255" s="24" t="e">
        <f>(U255-'ModelParams Lw'!P$10)/'ModelParams Lw'!P$11</f>
        <v>#DIV/0!</v>
      </c>
      <c r="AF255" s="24" t="e">
        <f>(V255-'ModelParams Lw'!Q$10)/'ModelParams Lw'!Q$11</f>
        <v>#DIV/0!</v>
      </c>
      <c r="AG255" s="24" t="e">
        <f>(W255-'ModelParams Lw'!R$10)/'ModelParams Lw'!R$11</f>
        <v>#DIV/0!</v>
      </c>
      <c r="AH255" s="24" t="e">
        <f>(X255-'ModelParams Lw'!S$10)/'ModelParams Lw'!S$11</f>
        <v>#DIV/0!</v>
      </c>
      <c r="AI255" s="24" t="e">
        <f>(Y255-'ModelParams Lw'!T$10)/'ModelParams Lw'!T$11</f>
        <v>#DIV/0!</v>
      </c>
      <c r="AJ255" s="24" t="e">
        <f>(Z255-'ModelParams Lw'!U$10)/'ModelParams Lw'!U$11</f>
        <v>#DIV/0!</v>
      </c>
      <c r="AK255" s="24" t="e">
        <f>(AA255-'ModelParams Lw'!V$10)/'ModelParams Lw'!V$11</f>
        <v>#DIV/0!</v>
      </c>
      <c r="AL255" s="24" t="e">
        <f t="shared" si="100"/>
        <v>#DIV/0!</v>
      </c>
      <c r="AM255" s="24" t="e">
        <f>LOOKUP($G255,SilencerParams!$E$3:$E$98,SilencerParams!K$3:K$98)</f>
        <v>#DIV/0!</v>
      </c>
      <c r="AN255" s="24" t="e">
        <f>LOOKUP($G255,SilencerParams!$E$3:$E$98,SilencerParams!L$3:L$98)</f>
        <v>#DIV/0!</v>
      </c>
      <c r="AO255" s="24" t="e">
        <f>LOOKUP($G255,SilencerParams!$E$3:$E$98,SilencerParams!M$3:M$98)</f>
        <v>#DIV/0!</v>
      </c>
      <c r="AP255" s="24" t="e">
        <f>LOOKUP($G255,SilencerParams!$E$3:$E$98,SilencerParams!N$3:N$98)</f>
        <v>#DIV/0!</v>
      </c>
      <c r="AQ255" s="24" t="e">
        <f>LOOKUP($G255,SilencerParams!$E$3:$E$98,SilencerParams!O$3:O$98)</f>
        <v>#DIV/0!</v>
      </c>
      <c r="AR255" s="24" t="e">
        <f>LOOKUP($G255,SilencerParams!$E$3:$E$98,SilencerParams!P$3:P$98)</f>
        <v>#DIV/0!</v>
      </c>
      <c r="AS255" s="24" t="e">
        <f>LOOKUP($G255,SilencerParams!$E$3:$E$98,SilencerParams!Q$3:Q$98)</f>
        <v>#DIV/0!</v>
      </c>
      <c r="AT255" s="24" t="e">
        <f>LOOKUP($G255,SilencerParams!$E$3:$E$98,SilencerParams!R$3:R$98)</f>
        <v>#DIV/0!</v>
      </c>
      <c r="AU255" s="151" t="e">
        <f>LOOKUP($G255,SilencerParams!$E$3:$E$98,SilencerParams!S$3:S$98)</f>
        <v>#DIV/0!</v>
      </c>
      <c r="AV255" s="151" t="e">
        <f>LOOKUP($G255,SilencerParams!$E$3:$E$98,SilencerParams!T$3:T$98)</f>
        <v>#DIV/0!</v>
      </c>
      <c r="AW255" s="151" t="e">
        <f>LOOKUP($G255,SilencerParams!$E$3:$E$98,SilencerParams!U$3:U$98)</f>
        <v>#DIV/0!</v>
      </c>
      <c r="AX255" s="151" t="e">
        <f>LOOKUP($G255,SilencerParams!$E$3:$E$98,SilencerParams!V$3:V$98)</f>
        <v>#DIV/0!</v>
      </c>
      <c r="AY255" s="151" t="e">
        <f>LOOKUP($G255,SilencerParams!$E$3:$E$98,SilencerParams!W$3:W$98)</f>
        <v>#DIV/0!</v>
      </c>
      <c r="AZ255" s="151" t="e">
        <f>LOOKUP($G255,SilencerParams!$E$3:$E$98,SilencerParams!X$3:X$98)</f>
        <v>#DIV/0!</v>
      </c>
      <c r="BA255" s="151" t="e">
        <f>LOOKUP($G255,SilencerParams!$E$3:$E$98,SilencerParams!Y$3:Y$98)</f>
        <v>#DIV/0!</v>
      </c>
      <c r="BB255" s="151" t="e">
        <f>LOOKUP($G255,SilencerParams!$E$3:$E$98,SilencerParams!Z$3:Z$98)</f>
        <v>#DIV/0!</v>
      </c>
      <c r="BC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S$3:S$98)</f>
        <v>#DIV/0!</v>
      </c>
      <c r="BD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T$3:T$98)</f>
        <v>#DIV/0!</v>
      </c>
      <c r="BE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U$3:U$98)</f>
        <v>#DIV/0!</v>
      </c>
      <c r="BF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V$3:V$98)</f>
        <v>#DIV/0!</v>
      </c>
      <c r="BG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W$3:W$98)</f>
        <v>#DIV/0!</v>
      </c>
      <c r="BH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X$3:X$98)</f>
        <v>#DIV/0!</v>
      </c>
      <c r="BI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Y$3:Y$98)</f>
        <v>#DIV/0!</v>
      </c>
      <c r="BJ255" s="151" t="e">
        <f>LOOKUP(IF(MROUND($AL255,2)&lt;=$AL255,CONCATENATE($D255,IF($F255&gt;=1000,$F255,CONCATENATE(0,$F255)),CONCATENATE(0,MROUND($AL255,2)+2)),CONCATENATE($D255,IF($F255&gt;=1000,$F255,CONCATENATE(0,$F255)),CONCATENATE(0,MROUND($AL255,2)-2))),SilencerParams!$E$3:$E$98,SilencerParams!Z$3:Z$98)</f>
        <v>#DIV/0!</v>
      </c>
      <c r="BK255" s="151" t="e">
        <f>IF($AL255&lt;2,LOOKUP(CONCATENATE($D255,IF($E255&gt;=1000,$E255,CONCATENATE(0,$E255)),"02"),SilencerParams!$E$3:$E$98,SilencerParams!S$3:S$98)/(LOG10(2)-LOG10(0.0001))*(LOG10($AL255)-LOG10(0.0001)),(BC255-AU255)/(LOG10(IF(MROUND($AL255,2)&lt;=$AL255,MROUND($AL255,2)+2,MROUND($AL255,2)-2))-LOG10(MROUND($AL255,2)))*(LOG10($AL255)-LOG10(MROUND($AL255,2)))+AU255)</f>
        <v>#DIV/0!</v>
      </c>
      <c r="BL255" s="151" t="e">
        <f>IF($AL255&lt;2,LOOKUP(CONCATENATE($D255,IF($E255&gt;=1000,$E255,CONCATENATE(0,$E255)),"02"),SilencerParams!$E$3:$E$98,SilencerParams!T$3:T$98)/(LOG10(2)-LOG10(0.0001))*(LOG10($AL255)-LOG10(0.0001)),(BD255-AV255)/(LOG10(IF(MROUND($AL255,2)&lt;=$AL255,MROUND($AL255,2)+2,MROUND($AL255,2)-2))-LOG10(MROUND($AL255,2)))*(LOG10($AL255)-LOG10(MROUND($AL255,2)))+AV255)</f>
        <v>#DIV/0!</v>
      </c>
      <c r="BM255" s="151" t="e">
        <f>IF($AL255&lt;2,LOOKUP(CONCATENATE($D255,IF($E255&gt;=1000,$E255,CONCATENATE(0,$E255)),"02"),SilencerParams!$E$3:$E$98,SilencerParams!U$3:U$98)/(LOG10(2)-LOG10(0.0001))*(LOG10($AL255)-LOG10(0.0001)),(BE255-AW255)/(LOG10(IF(MROUND($AL255,2)&lt;=$AL255,MROUND($AL255,2)+2,MROUND($AL255,2)-2))-LOG10(MROUND($AL255,2)))*(LOG10($AL255)-LOG10(MROUND($AL255,2)))+AW255)</f>
        <v>#DIV/0!</v>
      </c>
      <c r="BN255" s="151" t="e">
        <f>IF($AL255&lt;2,LOOKUP(CONCATENATE($D255,IF($E255&gt;=1000,$E255,CONCATENATE(0,$E255)),"02"),SilencerParams!$E$3:$E$98,SilencerParams!V$3:V$98)/(LOG10(2)-LOG10(0.0001))*(LOG10($AL255)-LOG10(0.0001)),(BF255-AX255)/(LOG10(IF(MROUND($AL255,2)&lt;=$AL255,MROUND($AL255,2)+2,MROUND($AL255,2)-2))-LOG10(MROUND($AL255,2)))*(LOG10($AL255)-LOG10(MROUND($AL255,2)))+AX255)</f>
        <v>#DIV/0!</v>
      </c>
      <c r="BO255" s="151" t="e">
        <f>IF($AL255&lt;2,LOOKUP(CONCATENATE($D255,IF($E255&gt;=1000,$E255,CONCATENATE(0,$E255)),"02"),SilencerParams!$E$3:$E$98,SilencerParams!W$3:W$98)/(LOG10(2)-LOG10(0.0001))*(LOG10($AL255)-LOG10(0.0001)),(BG255-AY255)/(LOG10(IF(MROUND($AL255,2)&lt;=$AL255,MROUND($AL255,2)+2,MROUND($AL255,2)-2))-LOG10(MROUND($AL255,2)))*(LOG10($AL255)-LOG10(MROUND($AL255,2)))+AY255)</f>
        <v>#DIV/0!</v>
      </c>
      <c r="BP255" s="151" t="e">
        <f>IF($AL255&lt;2,LOOKUP(CONCATENATE($D255,IF($E255&gt;=1000,$E255,CONCATENATE(0,$E255)),"02"),SilencerParams!$E$3:$E$98,SilencerParams!X$3:X$98)/(LOG10(2)-LOG10(0.0001))*(LOG10($AL255)-LOG10(0.0001)),(BH255-AZ255)/(LOG10(IF(MROUND($AL255,2)&lt;=$AL255,MROUND($AL255,2)+2,MROUND($AL255,2)-2))-LOG10(MROUND($AL255,2)))*(LOG10($AL255)-LOG10(MROUND($AL255,2)))+AZ255)</f>
        <v>#DIV/0!</v>
      </c>
      <c r="BQ255" s="151" t="e">
        <f>IF($AL255&lt;2,LOOKUP(CONCATENATE($D255,IF($E255&gt;=1000,$E255,CONCATENATE(0,$E255)),"02"),SilencerParams!$E$3:$E$98,SilencerParams!Y$3:Y$98)/(LOG10(2)-LOG10(0.0001))*(LOG10($AL255)-LOG10(0.0001)),(BI255-BA255)/(LOG10(IF(MROUND($AL255,2)&lt;=$AL255,MROUND($AL255,2)+2,MROUND($AL255,2)-2))-LOG10(MROUND($AL255,2)))*(LOG10($AL255)-LOG10(MROUND($AL255,2)))+BA255)</f>
        <v>#DIV/0!</v>
      </c>
      <c r="BR255" s="151" t="e">
        <f>IF($AL255&lt;2,LOOKUP(CONCATENATE($D255,IF($E255&gt;=1000,$E255,CONCATENATE(0,$E255)),"02"),SilencerParams!$E$3:$E$98,SilencerParams!Z$3:Z$98)/(LOG10(2)-LOG10(0.0001))*(LOG10($AL255)-LOG10(0.0001)),(BJ255-BB255)/(LOG10(IF(MROUND($AL255,2)&lt;=$AL255,MROUND($AL255,2)+2,MROUND($AL255,2)-2))-LOG10(MROUND($AL255,2)))*(LOG10($AL255)-LOG10(MROUND($AL255,2)))+BB255)</f>
        <v>#DIV/0!</v>
      </c>
      <c r="BS255" s="24" t="e">
        <f t="shared" si="101"/>
        <v>#DIV/0!</v>
      </c>
      <c r="BT255" s="24" t="e">
        <f t="shared" si="102"/>
        <v>#DIV/0!</v>
      </c>
      <c r="BU255" s="24" t="e">
        <f t="shared" si="103"/>
        <v>#DIV/0!</v>
      </c>
      <c r="BV255" s="24" t="e">
        <f t="shared" si="104"/>
        <v>#DIV/0!</v>
      </c>
      <c r="BW255" s="24" t="e">
        <f t="shared" si="105"/>
        <v>#DIV/0!</v>
      </c>
      <c r="BX255" s="24" t="e">
        <f t="shared" si="106"/>
        <v>#DIV/0!</v>
      </c>
      <c r="BY255" s="24" t="e">
        <f t="shared" si="107"/>
        <v>#DIV/0!</v>
      </c>
      <c r="BZ255" s="24" t="e">
        <f t="shared" si="108"/>
        <v>#DIV/0!</v>
      </c>
      <c r="CA255" s="24" t="e">
        <f>10*LOG10(IF(BS255="",0,POWER(10,((BS255+'ModelParams Lw'!$O$4)/10))) +IF(BT255="",0,POWER(10,((BT255+'ModelParams Lw'!$P$4)/10))) +IF(BU255="",0,POWER(10,((BU255+'ModelParams Lw'!$Q$4)/10))) +IF(BV255="",0,POWER(10,((BV255+'ModelParams Lw'!$R$4)/10))) +IF(BW255="",0,POWER(10,((BW255+'ModelParams Lw'!$S$4)/10))) +IF(BX255="",0,POWER(10,((BX255+'ModelParams Lw'!$T$4)/10))) +IF(BY255="",0,POWER(10,((BY255+'ModelParams Lw'!$U$4)/10)))+IF(BZ255="",0,POWER(10,((BZ255+'ModelParams Lw'!$V$4)/10))))</f>
        <v>#DIV/0!</v>
      </c>
      <c r="CB255" s="24" t="e">
        <f t="shared" si="109"/>
        <v>#DIV/0!</v>
      </c>
      <c r="CC255" s="24" t="e">
        <f>(BS255-'ModelParams Lw'!O$10)/'ModelParams Lw'!O$11</f>
        <v>#DIV/0!</v>
      </c>
      <c r="CD255" s="24" t="e">
        <f>(BT255-'ModelParams Lw'!P$10)/'ModelParams Lw'!P$11</f>
        <v>#DIV/0!</v>
      </c>
      <c r="CE255" s="24" t="e">
        <f>(BU255-'ModelParams Lw'!Q$10)/'ModelParams Lw'!Q$11</f>
        <v>#DIV/0!</v>
      </c>
      <c r="CF255" s="24" t="e">
        <f>(BV255-'ModelParams Lw'!R$10)/'ModelParams Lw'!R$11</f>
        <v>#DIV/0!</v>
      </c>
      <c r="CG255" s="24" t="e">
        <f>(BW255-'ModelParams Lw'!S$10)/'ModelParams Lw'!S$11</f>
        <v>#DIV/0!</v>
      </c>
      <c r="CH255" s="24" t="e">
        <f>(BX255-'ModelParams Lw'!T$10)/'ModelParams Lw'!T$11</f>
        <v>#DIV/0!</v>
      </c>
      <c r="CI255" s="24" t="e">
        <f>(BY255-'ModelParams Lw'!U$10)/'ModelParams Lw'!U$11</f>
        <v>#DIV/0!</v>
      </c>
      <c r="CJ255" s="24" t="e">
        <f>(BZ255-'ModelParams Lw'!V$10)/'ModelParams Lw'!V$11</f>
        <v>#DIV/0!</v>
      </c>
      <c r="CK255" s="24">
        <f>IF(Calcul!$E260="SW",'ModelParams Lw'!C$18+'ModelParams Lw'!C$19*LOG(CK$3)+'ModelParams Lw'!C$20*(PI()/4*($D255/1000)^2),IF('ModelParams Lw'!C$21+'ModelParams Lw'!C$22*LOG(CK$3)+'ModelParams Lw'!C$23*(PI()/4*($D255/1000)^2)&lt;'ModelParams Lw'!C$18+'ModelParams Lw'!C$19*LOG(CK$3)+'ModelParams Lw'!C$20*(PI()/4*($D255/1000)^2),'ModelParams Lw'!C$18+'ModelParams Lw'!C$19*LOG(CK$3)+'ModelParams Lw'!C$20*(PI()/4*($D255/1000)^2),'ModelParams Lw'!C$21+'ModelParams Lw'!C$22*LOG(CK$3)+'ModelParams Lw'!C$23*(PI()/4*($D255/1000)^2)))</f>
        <v>31.246735224896717</v>
      </c>
      <c r="CL255" s="24">
        <f>IF(Calcul!$E260="SW",'ModelParams Lw'!D$18+'ModelParams Lw'!D$19*LOG(CL$3)+'ModelParams Lw'!D$20*(PI()/4*($D255/1000)^2),IF('ModelParams Lw'!D$21+'ModelParams Lw'!D$22*LOG(CL$3)+'ModelParams Lw'!D$23*(PI()/4*($D255/1000)^2)&lt;'ModelParams Lw'!D$18+'ModelParams Lw'!D$19*LOG(CL$3)+'ModelParams Lw'!D$20*(PI()/4*($D255/1000)^2),'ModelParams Lw'!D$18+'ModelParams Lw'!D$19*LOG(CL$3)+'ModelParams Lw'!D$20*(PI()/4*($D255/1000)^2),'ModelParams Lw'!D$21+'ModelParams Lw'!D$22*LOG(CL$3)+'ModelParams Lw'!D$23*(PI()/4*($D255/1000)^2)))</f>
        <v>39.203910379364636</v>
      </c>
      <c r="CM255" s="24">
        <f>IF(Calcul!$E260="SW",'ModelParams Lw'!E$18+'ModelParams Lw'!E$19*LOG(CM$3)+'ModelParams Lw'!E$20*(PI()/4*($D255/1000)^2),IF('ModelParams Lw'!E$21+'ModelParams Lw'!E$22*LOG(CM$3)+'ModelParams Lw'!E$23*(PI()/4*($D255/1000)^2)&lt;'ModelParams Lw'!E$18+'ModelParams Lw'!E$19*LOG(CM$3)+'ModelParams Lw'!E$20*(PI()/4*($D255/1000)^2),'ModelParams Lw'!E$18+'ModelParams Lw'!E$19*LOG(CM$3)+'ModelParams Lw'!E$20*(PI()/4*($D255/1000)^2),'ModelParams Lw'!E$21+'ModelParams Lw'!E$22*LOG(CM$3)+'ModelParams Lw'!E$23*(PI()/4*($D255/1000)^2)))</f>
        <v>38.761096154158118</v>
      </c>
      <c r="CN255" s="24">
        <f>IF(Calcul!$E260="SW",'ModelParams Lw'!F$18+'ModelParams Lw'!F$19*LOG(CN$3)+'ModelParams Lw'!F$20*(PI()/4*($D255/1000)^2),IF('ModelParams Lw'!F$21+'ModelParams Lw'!F$22*LOG(CN$3)+'ModelParams Lw'!F$23*(PI()/4*($D255/1000)^2)&lt;'ModelParams Lw'!F$18+'ModelParams Lw'!F$19*LOG(CN$3)+'ModelParams Lw'!F$20*(PI()/4*($D255/1000)^2),'ModelParams Lw'!F$18+'ModelParams Lw'!F$19*LOG(CN$3)+'ModelParams Lw'!F$20*(PI()/4*($D255/1000)^2),'ModelParams Lw'!F$21+'ModelParams Lw'!F$22*LOG(CN$3)+'ModelParams Lw'!F$23*(PI()/4*($D255/1000)^2)))</f>
        <v>42.457901012674256</v>
      </c>
      <c r="CO255" s="24">
        <f>IF(Calcul!$E260="SW",'ModelParams Lw'!G$18+'ModelParams Lw'!G$19*LOG(CO$3)+'ModelParams Lw'!G$20*(PI()/4*($D255/1000)^2),IF('ModelParams Lw'!G$21+'ModelParams Lw'!G$22*LOG(CO$3)+'ModelParams Lw'!G$23*(PI()/4*($D255/1000)^2)&lt;'ModelParams Lw'!G$18+'ModelParams Lw'!G$19*LOG(CO$3)+'ModelParams Lw'!G$20*(PI()/4*($D255/1000)^2),'ModelParams Lw'!G$18+'ModelParams Lw'!G$19*LOG(CO$3)+'ModelParams Lw'!G$20*(PI()/4*($D255/1000)^2),'ModelParams Lw'!G$21+'ModelParams Lw'!G$22*LOG(CO$3)+'ModelParams Lw'!G$23*(PI()/4*($D255/1000)^2)))</f>
        <v>39.983812335865188</v>
      </c>
      <c r="CP255" s="24">
        <f>IF(Calcul!$E260="SW",'ModelParams Lw'!H$18+'ModelParams Lw'!H$19*LOG(CP$3)+'ModelParams Lw'!H$20*(PI()/4*($D255/1000)^2),IF('ModelParams Lw'!H$21+'ModelParams Lw'!H$22*LOG(CP$3)+'ModelParams Lw'!H$23*(PI()/4*($D255/1000)^2)&lt;'ModelParams Lw'!H$18+'ModelParams Lw'!H$19*LOG(CP$3)+'ModelParams Lw'!H$20*(PI()/4*($D255/1000)^2),'ModelParams Lw'!H$18+'ModelParams Lw'!H$19*LOG(CP$3)+'ModelParams Lw'!H$20*(PI()/4*($D255/1000)^2),'ModelParams Lw'!H$21+'ModelParams Lw'!H$22*LOG(CP$3)+'ModelParams Lw'!H$23*(PI()/4*($D255/1000)^2)))</f>
        <v>40.306137042572608</v>
      </c>
      <c r="CQ255" s="24">
        <f>IF(Calcul!$E260="SW",'ModelParams Lw'!I$18+'ModelParams Lw'!I$19*LOG(CQ$3)+'ModelParams Lw'!I$20*(PI()/4*($D255/1000)^2),IF('ModelParams Lw'!I$21+'ModelParams Lw'!I$22*LOG(CQ$3)+'ModelParams Lw'!I$23*(PI()/4*($D255/1000)^2)&lt;'ModelParams Lw'!I$18+'ModelParams Lw'!I$19*LOG(CQ$3)+'ModelParams Lw'!I$20*(PI()/4*($D255/1000)^2),'ModelParams Lw'!I$18+'ModelParams Lw'!I$19*LOG(CQ$3)+'ModelParams Lw'!I$20*(PI()/4*($D255/1000)^2),'ModelParams Lw'!I$21+'ModelParams Lw'!I$22*LOG(CQ$3)+'ModelParams Lw'!I$23*(PI()/4*($D255/1000)^2)))</f>
        <v>35.604370798776131</v>
      </c>
      <c r="CR255" s="24">
        <f>IF(Calcul!$E260="SW",'ModelParams Lw'!J$18+'ModelParams Lw'!J$19*LOG(CR$3)+'ModelParams Lw'!J$20*(PI()/4*($D255/1000)^2),IF('ModelParams Lw'!J$21+'ModelParams Lw'!J$22*LOG(CR$3)+'ModelParams Lw'!J$23*(PI()/4*($D255/1000)^2)&lt;'ModelParams Lw'!J$18+'ModelParams Lw'!J$19*LOG(CR$3)+'ModelParams Lw'!J$20*(PI()/4*($D255/1000)^2),'ModelParams Lw'!J$18+'ModelParams Lw'!J$19*LOG(CR$3)+'ModelParams Lw'!J$20*(PI()/4*($D255/1000)^2),'ModelParams Lw'!J$21+'ModelParams Lw'!J$22*LOG(CR$3)+'ModelParams Lw'!J$23*(PI()/4*($D255/1000)^2)))</f>
        <v>26.405199060578074</v>
      </c>
      <c r="CS255" s="24" t="e">
        <f t="shared" si="86"/>
        <v>#DIV/0!</v>
      </c>
      <c r="CT255" s="24" t="e">
        <f t="shared" si="87"/>
        <v>#DIV/0!</v>
      </c>
      <c r="CU255" s="24" t="e">
        <f t="shared" si="88"/>
        <v>#DIV/0!</v>
      </c>
      <c r="CV255" s="24" t="e">
        <f t="shared" si="89"/>
        <v>#DIV/0!</v>
      </c>
      <c r="CW255" s="24" t="e">
        <f t="shared" si="90"/>
        <v>#DIV/0!</v>
      </c>
      <c r="CX255" s="24" t="e">
        <f t="shared" si="91"/>
        <v>#DIV/0!</v>
      </c>
      <c r="CY255" s="24" t="e">
        <f t="shared" si="92"/>
        <v>#DIV/0!</v>
      </c>
      <c r="CZ255" s="24" t="e">
        <f t="shared" si="93"/>
        <v>#DIV/0!</v>
      </c>
      <c r="DA255" s="24" t="e">
        <f>10*LOG10(IF(CS255="",0,POWER(10,((CS255+'ModelParams Lw'!$O$4)/10))) +IF(CT255="",0,POWER(10,((CT255+'ModelParams Lw'!$P$4)/10))) +IF(CU255="",0,POWER(10,((CU255+'ModelParams Lw'!$Q$4)/10))) +IF(CV255="",0,POWER(10,((CV255+'ModelParams Lw'!$R$4)/10))) +IF(CW255="",0,POWER(10,((CW255+'ModelParams Lw'!$S$4)/10))) +IF(CX255="",0,POWER(10,((CX255+'ModelParams Lw'!$T$4)/10))) +IF(CY255="",0,POWER(10,((CY255+'ModelParams Lw'!$U$4)/10)))+IF(CZ255="",0,POWER(10,((CZ255+'ModelParams Lw'!$V$4)/10))))</f>
        <v>#DIV/0!</v>
      </c>
      <c r="DB255" s="24" t="e">
        <f t="shared" si="110"/>
        <v>#DIV/0!</v>
      </c>
      <c r="DC255" s="24" t="e">
        <f>(CS255-'ModelParams Lw'!$O$10)/'ModelParams Lw'!$O$11</f>
        <v>#DIV/0!</v>
      </c>
      <c r="DD255" s="24" t="e">
        <f>(CT255-'ModelParams Lw'!$P$10)/'ModelParams Lw'!$P$11</f>
        <v>#DIV/0!</v>
      </c>
      <c r="DE255" s="24" t="e">
        <f>(CU255-'ModelParams Lw'!$Q$10)/'ModelParams Lw'!$Q$11</f>
        <v>#DIV/0!</v>
      </c>
      <c r="DF255" s="24" t="e">
        <f>(CV255-'ModelParams Lw'!$R$10)/'ModelParams Lw'!$R$11</f>
        <v>#DIV/0!</v>
      </c>
      <c r="DG255" s="24" t="e">
        <f>(CW255-'ModelParams Lw'!$S$10)/'ModelParams Lw'!$S$11</f>
        <v>#DIV/0!</v>
      </c>
      <c r="DH255" s="24" t="e">
        <f>(CX255-'ModelParams Lw'!$T$10)/'ModelParams Lw'!$T$11</f>
        <v>#DIV/0!</v>
      </c>
      <c r="DI255" s="24" t="e">
        <f>(CY255-'ModelParams Lw'!$U$10)/'ModelParams Lw'!$U$11</f>
        <v>#DIV/0!</v>
      </c>
      <c r="DJ255" s="24" t="e">
        <f>(CZ255-'ModelParams Lw'!$V$10)/'ModelParams Lw'!$V$11</f>
        <v>#DIV/0!</v>
      </c>
    </row>
    <row r="256" spans="1:114">
      <c r="A256" s="12">
        <f>Calcul!B258</f>
        <v>0</v>
      </c>
      <c r="B256" s="12">
        <f t="shared" si="94"/>
        <v>0</v>
      </c>
      <c r="C256" s="12">
        <f>Calcul!C258</f>
        <v>0</v>
      </c>
      <c r="D256" s="12">
        <f>Calcul!D261</f>
        <v>0</v>
      </c>
      <c r="E256" s="12">
        <f t="shared" si="95"/>
        <v>400</v>
      </c>
      <c r="F256" s="12">
        <f t="shared" si="96"/>
        <v>900</v>
      </c>
      <c r="G256" s="12" t="e">
        <f t="shared" si="97"/>
        <v>#DIV/0!</v>
      </c>
      <c r="H256" s="24" t="e">
        <f t="shared" si="98"/>
        <v>#DIV/0!</v>
      </c>
      <c r="I256" s="24">
        <f>'ModelParams Lw'!$B$6*EXP('ModelParams Lw'!$C$6*D256)</f>
        <v>-0.98585217513044054</v>
      </c>
      <c r="J256" s="24">
        <f>'ModelParams Lw'!$B$7*D256^2+'ModelParams Lw'!$C$7*D256+'ModelParams Lw'!$D$7</f>
        <v>-7.1</v>
      </c>
      <c r="K256" s="24">
        <f>'ModelParams Lw'!$B$8*D256^2+'ModelParams Lw'!$C$8*D256+'ModelParams Lw'!$D$8</f>
        <v>46.485999999999997</v>
      </c>
      <c r="L256" s="21" t="e">
        <f t="shared" si="111"/>
        <v>#DIV/0!</v>
      </c>
      <c r="M256" s="21" t="e">
        <f t="shared" si="112"/>
        <v>#DIV/0!</v>
      </c>
      <c r="N256" s="21" t="e">
        <f t="shared" si="112"/>
        <v>#DIV/0!</v>
      </c>
      <c r="O256" s="21" t="e">
        <f t="shared" si="112"/>
        <v>#DIV/0!</v>
      </c>
      <c r="P256" s="21" t="e">
        <f t="shared" si="112"/>
        <v>#DIV/0!</v>
      </c>
      <c r="Q256" s="21" t="e">
        <f t="shared" si="112"/>
        <v>#DIV/0!</v>
      </c>
      <c r="R256" s="21" t="e">
        <f t="shared" si="112"/>
        <v>#DIV/0!</v>
      </c>
      <c r="S256" s="21" t="e">
        <f t="shared" si="112"/>
        <v>#DIV/0!</v>
      </c>
      <c r="T256" s="24" t="e">
        <f>'ModelParams Lw'!$B$3+'ModelParams Lw'!$B$4*LOG10($B256/3600/(PI()/4*($D256/1000)^2))+'ModelParams Lw'!$B$5*LOG10(2*$H256/(1.2*($B256/3600/(PI()/4*($D256/1000)^2))^2))+10*LOG10($D256/1000)+L256</f>
        <v>#DIV/0!</v>
      </c>
      <c r="U256" s="24" t="e">
        <f>'ModelParams Lw'!$B$3+'ModelParams Lw'!$B$4*LOG10($B256/3600/(PI()/4*($D256/1000)^2))+'ModelParams Lw'!$B$5*LOG10(2*$H256/(1.2*($B256/3600/(PI()/4*($D256/1000)^2))^2))+10*LOG10($D256/1000)+M256</f>
        <v>#DIV/0!</v>
      </c>
      <c r="V256" s="24" t="e">
        <f>'ModelParams Lw'!$B$3+'ModelParams Lw'!$B$4*LOG10($B256/3600/(PI()/4*($D256/1000)^2))+'ModelParams Lw'!$B$5*LOG10(2*$H256/(1.2*($B256/3600/(PI()/4*($D256/1000)^2))^2))+10*LOG10($D256/1000)+N256</f>
        <v>#DIV/0!</v>
      </c>
      <c r="W256" s="24" t="e">
        <f>'ModelParams Lw'!$B$3+'ModelParams Lw'!$B$4*LOG10($B256/3600/(PI()/4*($D256/1000)^2))+'ModelParams Lw'!$B$5*LOG10(2*$H256/(1.2*($B256/3600/(PI()/4*($D256/1000)^2))^2))+10*LOG10($D256/1000)+O256</f>
        <v>#DIV/0!</v>
      </c>
      <c r="X256" s="24" t="e">
        <f>'ModelParams Lw'!$B$3+'ModelParams Lw'!$B$4*LOG10($B256/3600/(PI()/4*($D256/1000)^2))+'ModelParams Lw'!$B$5*LOG10(2*$H256/(1.2*($B256/3600/(PI()/4*($D256/1000)^2))^2))+10*LOG10($D256/1000)+P256</f>
        <v>#DIV/0!</v>
      </c>
      <c r="Y256" s="24" t="e">
        <f>'ModelParams Lw'!$B$3+'ModelParams Lw'!$B$4*LOG10($B256/3600/(PI()/4*($D256/1000)^2))+'ModelParams Lw'!$B$5*LOG10(2*$H256/(1.2*($B256/3600/(PI()/4*($D256/1000)^2))^2))+10*LOG10($D256/1000)+Q256</f>
        <v>#DIV/0!</v>
      </c>
      <c r="Z256" s="24" t="e">
        <f>'ModelParams Lw'!$B$3+'ModelParams Lw'!$B$4*LOG10($B256/3600/(PI()/4*($D256/1000)^2))+'ModelParams Lw'!$B$5*LOG10(2*$H256/(1.2*($B256/3600/(PI()/4*($D256/1000)^2))^2))+10*LOG10($D256/1000)+R256</f>
        <v>#DIV/0!</v>
      </c>
      <c r="AA256" s="24" t="e">
        <f>'ModelParams Lw'!$B$3+'ModelParams Lw'!$B$4*LOG10($B256/3600/(PI()/4*($D256/1000)^2))+'ModelParams Lw'!$B$5*LOG10(2*$H256/(1.2*($B256/3600/(PI()/4*($D256/1000)^2))^2))+10*LOG10($D256/1000)+S256</f>
        <v>#DIV/0!</v>
      </c>
      <c r="AB256" s="24" t="e">
        <f>10*LOG10(IF(T256="",0,POWER(10,((T256+'ModelParams Lw'!$O$4)/10))) +IF(U256="",0,POWER(10,((U256+'ModelParams Lw'!$P$4)/10))) +IF(V256="",0,POWER(10,((V256+'ModelParams Lw'!$Q$4)/10))) +IF(W256="",0,POWER(10,((W256+'ModelParams Lw'!$R$4)/10))) +IF(X256="",0,POWER(10,((X256+'ModelParams Lw'!$S$4)/10))) +IF(Y256="",0,POWER(10,((Y256+'ModelParams Lw'!$T$4)/10))) +IF(Z256="",0,POWER(10,((Z256+'ModelParams Lw'!$U$4)/10)))+IF(AA256="",0,POWER(10,((AA256+'ModelParams Lw'!$V$4)/10))))</f>
        <v>#DIV/0!</v>
      </c>
      <c r="AC256" s="24" t="e">
        <f t="shared" si="99"/>
        <v>#DIV/0!</v>
      </c>
      <c r="AD256" s="24" t="e">
        <f>(T256-'ModelParams Lw'!O$10)/'ModelParams Lw'!O$11</f>
        <v>#DIV/0!</v>
      </c>
      <c r="AE256" s="24" t="e">
        <f>(U256-'ModelParams Lw'!P$10)/'ModelParams Lw'!P$11</f>
        <v>#DIV/0!</v>
      </c>
      <c r="AF256" s="24" t="e">
        <f>(V256-'ModelParams Lw'!Q$10)/'ModelParams Lw'!Q$11</f>
        <v>#DIV/0!</v>
      </c>
      <c r="AG256" s="24" t="e">
        <f>(W256-'ModelParams Lw'!R$10)/'ModelParams Lw'!R$11</f>
        <v>#DIV/0!</v>
      </c>
      <c r="AH256" s="24" t="e">
        <f>(X256-'ModelParams Lw'!S$10)/'ModelParams Lw'!S$11</f>
        <v>#DIV/0!</v>
      </c>
      <c r="AI256" s="24" t="e">
        <f>(Y256-'ModelParams Lw'!T$10)/'ModelParams Lw'!T$11</f>
        <v>#DIV/0!</v>
      </c>
      <c r="AJ256" s="24" t="e">
        <f>(Z256-'ModelParams Lw'!U$10)/'ModelParams Lw'!U$11</f>
        <v>#DIV/0!</v>
      </c>
      <c r="AK256" s="24" t="e">
        <f>(AA256-'ModelParams Lw'!V$10)/'ModelParams Lw'!V$11</f>
        <v>#DIV/0!</v>
      </c>
      <c r="AL256" s="24" t="e">
        <f t="shared" si="100"/>
        <v>#DIV/0!</v>
      </c>
      <c r="AM256" s="24" t="e">
        <f>LOOKUP($G256,SilencerParams!$E$3:$E$98,SilencerParams!K$3:K$98)</f>
        <v>#DIV/0!</v>
      </c>
      <c r="AN256" s="24" t="e">
        <f>LOOKUP($G256,SilencerParams!$E$3:$E$98,SilencerParams!L$3:L$98)</f>
        <v>#DIV/0!</v>
      </c>
      <c r="AO256" s="24" t="e">
        <f>LOOKUP($G256,SilencerParams!$E$3:$E$98,SilencerParams!M$3:M$98)</f>
        <v>#DIV/0!</v>
      </c>
      <c r="AP256" s="24" t="e">
        <f>LOOKUP($G256,SilencerParams!$E$3:$E$98,SilencerParams!N$3:N$98)</f>
        <v>#DIV/0!</v>
      </c>
      <c r="AQ256" s="24" t="e">
        <f>LOOKUP($G256,SilencerParams!$E$3:$E$98,SilencerParams!O$3:O$98)</f>
        <v>#DIV/0!</v>
      </c>
      <c r="AR256" s="24" t="e">
        <f>LOOKUP($G256,SilencerParams!$E$3:$E$98,SilencerParams!P$3:P$98)</f>
        <v>#DIV/0!</v>
      </c>
      <c r="AS256" s="24" t="e">
        <f>LOOKUP($G256,SilencerParams!$E$3:$E$98,SilencerParams!Q$3:Q$98)</f>
        <v>#DIV/0!</v>
      </c>
      <c r="AT256" s="24" t="e">
        <f>LOOKUP($G256,SilencerParams!$E$3:$E$98,SilencerParams!R$3:R$98)</f>
        <v>#DIV/0!</v>
      </c>
      <c r="AU256" s="151" t="e">
        <f>LOOKUP($G256,SilencerParams!$E$3:$E$98,SilencerParams!S$3:S$98)</f>
        <v>#DIV/0!</v>
      </c>
      <c r="AV256" s="151" t="e">
        <f>LOOKUP($G256,SilencerParams!$E$3:$E$98,SilencerParams!T$3:T$98)</f>
        <v>#DIV/0!</v>
      </c>
      <c r="AW256" s="151" t="e">
        <f>LOOKUP($G256,SilencerParams!$E$3:$E$98,SilencerParams!U$3:U$98)</f>
        <v>#DIV/0!</v>
      </c>
      <c r="AX256" s="151" t="e">
        <f>LOOKUP($G256,SilencerParams!$E$3:$E$98,SilencerParams!V$3:V$98)</f>
        <v>#DIV/0!</v>
      </c>
      <c r="AY256" s="151" t="e">
        <f>LOOKUP($G256,SilencerParams!$E$3:$E$98,SilencerParams!W$3:W$98)</f>
        <v>#DIV/0!</v>
      </c>
      <c r="AZ256" s="151" t="e">
        <f>LOOKUP($G256,SilencerParams!$E$3:$E$98,SilencerParams!X$3:X$98)</f>
        <v>#DIV/0!</v>
      </c>
      <c r="BA256" s="151" t="e">
        <f>LOOKUP($G256,SilencerParams!$E$3:$E$98,SilencerParams!Y$3:Y$98)</f>
        <v>#DIV/0!</v>
      </c>
      <c r="BB256" s="151" t="e">
        <f>LOOKUP($G256,SilencerParams!$E$3:$E$98,SilencerParams!Z$3:Z$98)</f>
        <v>#DIV/0!</v>
      </c>
      <c r="BC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S$3:S$98)</f>
        <v>#DIV/0!</v>
      </c>
      <c r="BD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T$3:T$98)</f>
        <v>#DIV/0!</v>
      </c>
      <c r="BE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U$3:U$98)</f>
        <v>#DIV/0!</v>
      </c>
      <c r="BF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V$3:V$98)</f>
        <v>#DIV/0!</v>
      </c>
      <c r="BG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W$3:W$98)</f>
        <v>#DIV/0!</v>
      </c>
      <c r="BH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X$3:X$98)</f>
        <v>#DIV/0!</v>
      </c>
      <c r="BI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Y$3:Y$98)</f>
        <v>#DIV/0!</v>
      </c>
      <c r="BJ256" s="151" t="e">
        <f>LOOKUP(IF(MROUND($AL256,2)&lt;=$AL256,CONCATENATE($D256,IF($F256&gt;=1000,$F256,CONCATENATE(0,$F256)),CONCATENATE(0,MROUND($AL256,2)+2)),CONCATENATE($D256,IF($F256&gt;=1000,$F256,CONCATENATE(0,$F256)),CONCATENATE(0,MROUND($AL256,2)-2))),SilencerParams!$E$3:$E$98,SilencerParams!Z$3:Z$98)</f>
        <v>#DIV/0!</v>
      </c>
      <c r="BK256" s="151" t="e">
        <f>IF($AL256&lt;2,LOOKUP(CONCATENATE($D256,IF($E256&gt;=1000,$E256,CONCATENATE(0,$E256)),"02"),SilencerParams!$E$3:$E$98,SilencerParams!S$3:S$98)/(LOG10(2)-LOG10(0.0001))*(LOG10($AL256)-LOG10(0.0001)),(BC256-AU256)/(LOG10(IF(MROUND($AL256,2)&lt;=$AL256,MROUND($AL256,2)+2,MROUND($AL256,2)-2))-LOG10(MROUND($AL256,2)))*(LOG10($AL256)-LOG10(MROUND($AL256,2)))+AU256)</f>
        <v>#DIV/0!</v>
      </c>
      <c r="BL256" s="151" t="e">
        <f>IF($AL256&lt;2,LOOKUP(CONCATENATE($D256,IF($E256&gt;=1000,$E256,CONCATENATE(0,$E256)),"02"),SilencerParams!$E$3:$E$98,SilencerParams!T$3:T$98)/(LOG10(2)-LOG10(0.0001))*(LOG10($AL256)-LOG10(0.0001)),(BD256-AV256)/(LOG10(IF(MROUND($AL256,2)&lt;=$AL256,MROUND($AL256,2)+2,MROUND($AL256,2)-2))-LOG10(MROUND($AL256,2)))*(LOG10($AL256)-LOG10(MROUND($AL256,2)))+AV256)</f>
        <v>#DIV/0!</v>
      </c>
      <c r="BM256" s="151" t="e">
        <f>IF($AL256&lt;2,LOOKUP(CONCATENATE($D256,IF($E256&gt;=1000,$E256,CONCATENATE(0,$E256)),"02"),SilencerParams!$E$3:$E$98,SilencerParams!U$3:U$98)/(LOG10(2)-LOG10(0.0001))*(LOG10($AL256)-LOG10(0.0001)),(BE256-AW256)/(LOG10(IF(MROUND($AL256,2)&lt;=$AL256,MROUND($AL256,2)+2,MROUND($AL256,2)-2))-LOG10(MROUND($AL256,2)))*(LOG10($AL256)-LOG10(MROUND($AL256,2)))+AW256)</f>
        <v>#DIV/0!</v>
      </c>
      <c r="BN256" s="151" t="e">
        <f>IF($AL256&lt;2,LOOKUP(CONCATENATE($D256,IF($E256&gt;=1000,$E256,CONCATENATE(0,$E256)),"02"),SilencerParams!$E$3:$E$98,SilencerParams!V$3:V$98)/(LOG10(2)-LOG10(0.0001))*(LOG10($AL256)-LOG10(0.0001)),(BF256-AX256)/(LOG10(IF(MROUND($AL256,2)&lt;=$AL256,MROUND($AL256,2)+2,MROUND($AL256,2)-2))-LOG10(MROUND($AL256,2)))*(LOG10($AL256)-LOG10(MROUND($AL256,2)))+AX256)</f>
        <v>#DIV/0!</v>
      </c>
      <c r="BO256" s="151" t="e">
        <f>IF($AL256&lt;2,LOOKUP(CONCATENATE($D256,IF($E256&gt;=1000,$E256,CONCATENATE(0,$E256)),"02"),SilencerParams!$E$3:$E$98,SilencerParams!W$3:W$98)/(LOG10(2)-LOG10(0.0001))*(LOG10($AL256)-LOG10(0.0001)),(BG256-AY256)/(LOG10(IF(MROUND($AL256,2)&lt;=$AL256,MROUND($AL256,2)+2,MROUND($AL256,2)-2))-LOG10(MROUND($AL256,2)))*(LOG10($AL256)-LOG10(MROUND($AL256,2)))+AY256)</f>
        <v>#DIV/0!</v>
      </c>
      <c r="BP256" s="151" t="e">
        <f>IF($AL256&lt;2,LOOKUP(CONCATENATE($D256,IF($E256&gt;=1000,$E256,CONCATENATE(0,$E256)),"02"),SilencerParams!$E$3:$E$98,SilencerParams!X$3:X$98)/(LOG10(2)-LOG10(0.0001))*(LOG10($AL256)-LOG10(0.0001)),(BH256-AZ256)/(LOG10(IF(MROUND($AL256,2)&lt;=$AL256,MROUND($AL256,2)+2,MROUND($AL256,2)-2))-LOG10(MROUND($AL256,2)))*(LOG10($AL256)-LOG10(MROUND($AL256,2)))+AZ256)</f>
        <v>#DIV/0!</v>
      </c>
      <c r="BQ256" s="151" t="e">
        <f>IF($AL256&lt;2,LOOKUP(CONCATENATE($D256,IF($E256&gt;=1000,$E256,CONCATENATE(0,$E256)),"02"),SilencerParams!$E$3:$E$98,SilencerParams!Y$3:Y$98)/(LOG10(2)-LOG10(0.0001))*(LOG10($AL256)-LOG10(0.0001)),(BI256-BA256)/(LOG10(IF(MROUND($AL256,2)&lt;=$AL256,MROUND($AL256,2)+2,MROUND($AL256,2)-2))-LOG10(MROUND($AL256,2)))*(LOG10($AL256)-LOG10(MROUND($AL256,2)))+BA256)</f>
        <v>#DIV/0!</v>
      </c>
      <c r="BR256" s="151" t="e">
        <f>IF($AL256&lt;2,LOOKUP(CONCATENATE($D256,IF($E256&gt;=1000,$E256,CONCATENATE(0,$E256)),"02"),SilencerParams!$E$3:$E$98,SilencerParams!Z$3:Z$98)/(LOG10(2)-LOG10(0.0001))*(LOG10($AL256)-LOG10(0.0001)),(BJ256-BB256)/(LOG10(IF(MROUND($AL256,2)&lt;=$AL256,MROUND($AL256,2)+2,MROUND($AL256,2)-2))-LOG10(MROUND($AL256,2)))*(LOG10($AL256)-LOG10(MROUND($AL256,2)))+BB256)</f>
        <v>#DIV/0!</v>
      </c>
      <c r="BS256" s="24" t="e">
        <f t="shared" si="101"/>
        <v>#DIV/0!</v>
      </c>
      <c r="BT256" s="24" t="e">
        <f t="shared" si="102"/>
        <v>#DIV/0!</v>
      </c>
      <c r="BU256" s="24" t="e">
        <f t="shared" si="103"/>
        <v>#DIV/0!</v>
      </c>
      <c r="BV256" s="24" t="e">
        <f t="shared" si="104"/>
        <v>#DIV/0!</v>
      </c>
      <c r="BW256" s="24" t="e">
        <f t="shared" si="105"/>
        <v>#DIV/0!</v>
      </c>
      <c r="BX256" s="24" t="e">
        <f t="shared" si="106"/>
        <v>#DIV/0!</v>
      </c>
      <c r="BY256" s="24" t="e">
        <f t="shared" si="107"/>
        <v>#DIV/0!</v>
      </c>
      <c r="BZ256" s="24" t="e">
        <f t="shared" si="108"/>
        <v>#DIV/0!</v>
      </c>
      <c r="CA256" s="24" t="e">
        <f>10*LOG10(IF(BS256="",0,POWER(10,((BS256+'ModelParams Lw'!$O$4)/10))) +IF(BT256="",0,POWER(10,((BT256+'ModelParams Lw'!$P$4)/10))) +IF(BU256="",0,POWER(10,((BU256+'ModelParams Lw'!$Q$4)/10))) +IF(BV256="",0,POWER(10,((BV256+'ModelParams Lw'!$R$4)/10))) +IF(BW256="",0,POWER(10,((BW256+'ModelParams Lw'!$S$4)/10))) +IF(BX256="",0,POWER(10,((BX256+'ModelParams Lw'!$T$4)/10))) +IF(BY256="",0,POWER(10,((BY256+'ModelParams Lw'!$U$4)/10)))+IF(BZ256="",0,POWER(10,((BZ256+'ModelParams Lw'!$V$4)/10))))</f>
        <v>#DIV/0!</v>
      </c>
      <c r="CB256" s="24" t="e">
        <f t="shared" si="109"/>
        <v>#DIV/0!</v>
      </c>
      <c r="CC256" s="24" t="e">
        <f>(BS256-'ModelParams Lw'!O$10)/'ModelParams Lw'!O$11</f>
        <v>#DIV/0!</v>
      </c>
      <c r="CD256" s="24" t="e">
        <f>(BT256-'ModelParams Lw'!P$10)/'ModelParams Lw'!P$11</f>
        <v>#DIV/0!</v>
      </c>
      <c r="CE256" s="24" t="e">
        <f>(BU256-'ModelParams Lw'!Q$10)/'ModelParams Lw'!Q$11</f>
        <v>#DIV/0!</v>
      </c>
      <c r="CF256" s="24" t="e">
        <f>(BV256-'ModelParams Lw'!R$10)/'ModelParams Lw'!R$11</f>
        <v>#DIV/0!</v>
      </c>
      <c r="CG256" s="24" t="e">
        <f>(BW256-'ModelParams Lw'!S$10)/'ModelParams Lw'!S$11</f>
        <v>#DIV/0!</v>
      </c>
      <c r="CH256" s="24" t="e">
        <f>(BX256-'ModelParams Lw'!T$10)/'ModelParams Lw'!T$11</f>
        <v>#DIV/0!</v>
      </c>
      <c r="CI256" s="24" t="e">
        <f>(BY256-'ModelParams Lw'!U$10)/'ModelParams Lw'!U$11</f>
        <v>#DIV/0!</v>
      </c>
      <c r="CJ256" s="24" t="e">
        <f>(BZ256-'ModelParams Lw'!V$10)/'ModelParams Lw'!V$11</f>
        <v>#DIV/0!</v>
      </c>
      <c r="CK256" s="24">
        <f>IF(Calcul!$E261="SW",'ModelParams Lw'!C$18+'ModelParams Lw'!C$19*LOG(CK$3)+'ModelParams Lw'!C$20*(PI()/4*($D256/1000)^2),IF('ModelParams Lw'!C$21+'ModelParams Lw'!C$22*LOG(CK$3)+'ModelParams Lw'!C$23*(PI()/4*($D256/1000)^2)&lt;'ModelParams Lw'!C$18+'ModelParams Lw'!C$19*LOG(CK$3)+'ModelParams Lw'!C$20*(PI()/4*($D256/1000)^2),'ModelParams Lw'!C$18+'ModelParams Lw'!C$19*LOG(CK$3)+'ModelParams Lw'!C$20*(PI()/4*($D256/1000)^2),'ModelParams Lw'!C$21+'ModelParams Lw'!C$22*LOG(CK$3)+'ModelParams Lw'!C$23*(PI()/4*($D256/1000)^2)))</f>
        <v>31.246735224896717</v>
      </c>
      <c r="CL256" s="24">
        <f>IF(Calcul!$E261="SW",'ModelParams Lw'!D$18+'ModelParams Lw'!D$19*LOG(CL$3)+'ModelParams Lw'!D$20*(PI()/4*($D256/1000)^2),IF('ModelParams Lw'!D$21+'ModelParams Lw'!D$22*LOG(CL$3)+'ModelParams Lw'!D$23*(PI()/4*($D256/1000)^2)&lt;'ModelParams Lw'!D$18+'ModelParams Lw'!D$19*LOG(CL$3)+'ModelParams Lw'!D$20*(PI()/4*($D256/1000)^2),'ModelParams Lw'!D$18+'ModelParams Lw'!D$19*LOG(CL$3)+'ModelParams Lw'!D$20*(PI()/4*($D256/1000)^2),'ModelParams Lw'!D$21+'ModelParams Lw'!D$22*LOG(CL$3)+'ModelParams Lw'!D$23*(PI()/4*($D256/1000)^2)))</f>
        <v>39.203910379364636</v>
      </c>
      <c r="CM256" s="24">
        <f>IF(Calcul!$E261="SW",'ModelParams Lw'!E$18+'ModelParams Lw'!E$19*LOG(CM$3)+'ModelParams Lw'!E$20*(PI()/4*($D256/1000)^2),IF('ModelParams Lw'!E$21+'ModelParams Lw'!E$22*LOG(CM$3)+'ModelParams Lw'!E$23*(PI()/4*($D256/1000)^2)&lt;'ModelParams Lw'!E$18+'ModelParams Lw'!E$19*LOG(CM$3)+'ModelParams Lw'!E$20*(PI()/4*($D256/1000)^2),'ModelParams Lw'!E$18+'ModelParams Lw'!E$19*LOG(CM$3)+'ModelParams Lw'!E$20*(PI()/4*($D256/1000)^2),'ModelParams Lw'!E$21+'ModelParams Lw'!E$22*LOG(CM$3)+'ModelParams Lw'!E$23*(PI()/4*($D256/1000)^2)))</f>
        <v>38.761096154158118</v>
      </c>
      <c r="CN256" s="24">
        <f>IF(Calcul!$E261="SW",'ModelParams Lw'!F$18+'ModelParams Lw'!F$19*LOG(CN$3)+'ModelParams Lw'!F$20*(PI()/4*($D256/1000)^2),IF('ModelParams Lw'!F$21+'ModelParams Lw'!F$22*LOG(CN$3)+'ModelParams Lw'!F$23*(PI()/4*($D256/1000)^2)&lt;'ModelParams Lw'!F$18+'ModelParams Lw'!F$19*LOG(CN$3)+'ModelParams Lw'!F$20*(PI()/4*($D256/1000)^2),'ModelParams Lw'!F$18+'ModelParams Lw'!F$19*LOG(CN$3)+'ModelParams Lw'!F$20*(PI()/4*($D256/1000)^2),'ModelParams Lw'!F$21+'ModelParams Lw'!F$22*LOG(CN$3)+'ModelParams Lw'!F$23*(PI()/4*($D256/1000)^2)))</f>
        <v>42.457901012674256</v>
      </c>
      <c r="CO256" s="24">
        <f>IF(Calcul!$E261="SW",'ModelParams Lw'!G$18+'ModelParams Lw'!G$19*LOG(CO$3)+'ModelParams Lw'!G$20*(PI()/4*($D256/1000)^2),IF('ModelParams Lw'!G$21+'ModelParams Lw'!G$22*LOG(CO$3)+'ModelParams Lw'!G$23*(PI()/4*($D256/1000)^2)&lt;'ModelParams Lw'!G$18+'ModelParams Lw'!G$19*LOG(CO$3)+'ModelParams Lw'!G$20*(PI()/4*($D256/1000)^2),'ModelParams Lw'!G$18+'ModelParams Lw'!G$19*LOG(CO$3)+'ModelParams Lw'!G$20*(PI()/4*($D256/1000)^2),'ModelParams Lw'!G$21+'ModelParams Lw'!G$22*LOG(CO$3)+'ModelParams Lw'!G$23*(PI()/4*($D256/1000)^2)))</f>
        <v>39.983812335865188</v>
      </c>
      <c r="CP256" s="24">
        <f>IF(Calcul!$E261="SW",'ModelParams Lw'!H$18+'ModelParams Lw'!H$19*LOG(CP$3)+'ModelParams Lw'!H$20*(PI()/4*($D256/1000)^2),IF('ModelParams Lw'!H$21+'ModelParams Lw'!H$22*LOG(CP$3)+'ModelParams Lw'!H$23*(PI()/4*($D256/1000)^2)&lt;'ModelParams Lw'!H$18+'ModelParams Lw'!H$19*LOG(CP$3)+'ModelParams Lw'!H$20*(PI()/4*($D256/1000)^2),'ModelParams Lw'!H$18+'ModelParams Lw'!H$19*LOG(CP$3)+'ModelParams Lw'!H$20*(PI()/4*($D256/1000)^2),'ModelParams Lw'!H$21+'ModelParams Lw'!H$22*LOG(CP$3)+'ModelParams Lw'!H$23*(PI()/4*($D256/1000)^2)))</f>
        <v>40.306137042572608</v>
      </c>
      <c r="CQ256" s="24">
        <f>IF(Calcul!$E261="SW",'ModelParams Lw'!I$18+'ModelParams Lw'!I$19*LOG(CQ$3)+'ModelParams Lw'!I$20*(PI()/4*($D256/1000)^2),IF('ModelParams Lw'!I$21+'ModelParams Lw'!I$22*LOG(CQ$3)+'ModelParams Lw'!I$23*(PI()/4*($D256/1000)^2)&lt;'ModelParams Lw'!I$18+'ModelParams Lw'!I$19*LOG(CQ$3)+'ModelParams Lw'!I$20*(PI()/4*($D256/1000)^2),'ModelParams Lw'!I$18+'ModelParams Lw'!I$19*LOG(CQ$3)+'ModelParams Lw'!I$20*(PI()/4*($D256/1000)^2),'ModelParams Lw'!I$21+'ModelParams Lw'!I$22*LOG(CQ$3)+'ModelParams Lw'!I$23*(PI()/4*($D256/1000)^2)))</f>
        <v>35.604370798776131</v>
      </c>
      <c r="CR256" s="24">
        <f>IF(Calcul!$E261="SW",'ModelParams Lw'!J$18+'ModelParams Lw'!J$19*LOG(CR$3)+'ModelParams Lw'!J$20*(PI()/4*($D256/1000)^2),IF('ModelParams Lw'!J$21+'ModelParams Lw'!J$22*LOG(CR$3)+'ModelParams Lw'!J$23*(PI()/4*($D256/1000)^2)&lt;'ModelParams Lw'!J$18+'ModelParams Lw'!J$19*LOG(CR$3)+'ModelParams Lw'!J$20*(PI()/4*($D256/1000)^2),'ModelParams Lw'!J$18+'ModelParams Lw'!J$19*LOG(CR$3)+'ModelParams Lw'!J$20*(PI()/4*($D256/1000)^2),'ModelParams Lw'!J$21+'ModelParams Lw'!J$22*LOG(CR$3)+'ModelParams Lw'!J$23*(PI()/4*($D256/1000)^2)))</f>
        <v>26.405199060578074</v>
      </c>
      <c r="CS256" s="24" t="e">
        <f t="shared" si="86"/>
        <v>#DIV/0!</v>
      </c>
      <c r="CT256" s="24" t="e">
        <f t="shared" si="87"/>
        <v>#DIV/0!</v>
      </c>
      <c r="CU256" s="24" t="e">
        <f t="shared" si="88"/>
        <v>#DIV/0!</v>
      </c>
      <c r="CV256" s="24" t="e">
        <f t="shared" si="89"/>
        <v>#DIV/0!</v>
      </c>
      <c r="CW256" s="24" t="e">
        <f t="shared" si="90"/>
        <v>#DIV/0!</v>
      </c>
      <c r="CX256" s="24" t="e">
        <f t="shared" si="91"/>
        <v>#DIV/0!</v>
      </c>
      <c r="CY256" s="24" t="e">
        <f t="shared" si="92"/>
        <v>#DIV/0!</v>
      </c>
      <c r="CZ256" s="24" t="e">
        <f t="shared" si="93"/>
        <v>#DIV/0!</v>
      </c>
      <c r="DA256" s="24" t="e">
        <f>10*LOG10(IF(CS256="",0,POWER(10,((CS256+'ModelParams Lw'!$O$4)/10))) +IF(CT256="",0,POWER(10,((CT256+'ModelParams Lw'!$P$4)/10))) +IF(CU256="",0,POWER(10,((CU256+'ModelParams Lw'!$Q$4)/10))) +IF(CV256="",0,POWER(10,((CV256+'ModelParams Lw'!$R$4)/10))) +IF(CW256="",0,POWER(10,((CW256+'ModelParams Lw'!$S$4)/10))) +IF(CX256="",0,POWER(10,((CX256+'ModelParams Lw'!$T$4)/10))) +IF(CY256="",0,POWER(10,((CY256+'ModelParams Lw'!$U$4)/10)))+IF(CZ256="",0,POWER(10,((CZ256+'ModelParams Lw'!$V$4)/10))))</f>
        <v>#DIV/0!</v>
      </c>
      <c r="DB256" s="24" t="e">
        <f t="shared" si="110"/>
        <v>#DIV/0!</v>
      </c>
      <c r="DC256" s="24" t="e">
        <f>(CS256-'ModelParams Lw'!$O$10)/'ModelParams Lw'!$O$11</f>
        <v>#DIV/0!</v>
      </c>
      <c r="DD256" s="24" t="e">
        <f>(CT256-'ModelParams Lw'!$P$10)/'ModelParams Lw'!$P$11</f>
        <v>#DIV/0!</v>
      </c>
      <c r="DE256" s="24" t="e">
        <f>(CU256-'ModelParams Lw'!$Q$10)/'ModelParams Lw'!$Q$11</f>
        <v>#DIV/0!</v>
      </c>
      <c r="DF256" s="24" t="e">
        <f>(CV256-'ModelParams Lw'!$R$10)/'ModelParams Lw'!$R$11</f>
        <v>#DIV/0!</v>
      </c>
      <c r="DG256" s="24" t="e">
        <f>(CW256-'ModelParams Lw'!$S$10)/'ModelParams Lw'!$S$11</f>
        <v>#DIV/0!</v>
      </c>
      <c r="DH256" s="24" t="e">
        <f>(CX256-'ModelParams Lw'!$T$10)/'ModelParams Lw'!$T$11</f>
        <v>#DIV/0!</v>
      </c>
      <c r="DI256" s="24" t="e">
        <f>(CY256-'ModelParams Lw'!$U$10)/'ModelParams Lw'!$U$11</f>
        <v>#DIV/0!</v>
      </c>
      <c r="DJ256" s="24" t="e">
        <f>(CZ256-'ModelParams Lw'!$V$10)/'ModelParams Lw'!$V$11</f>
        <v>#DIV/0!</v>
      </c>
    </row>
    <row r="257" spans="1:114">
      <c r="A257" s="12">
        <f>Calcul!B259</f>
        <v>0</v>
      </c>
      <c r="B257" s="12">
        <f t="shared" si="94"/>
        <v>0</v>
      </c>
      <c r="C257" s="12">
        <f>Calcul!C259</f>
        <v>0</v>
      </c>
      <c r="D257" s="12">
        <f>Calcul!D262</f>
        <v>0</v>
      </c>
      <c r="E257" s="12">
        <f t="shared" si="95"/>
        <v>400</v>
      </c>
      <c r="F257" s="12">
        <f t="shared" si="96"/>
        <v>900</v>
      </c>
      <c r="G257" s="12" t="e">
        <f t="shared" si="97"/>
        <v>#DIV/0!</v>
      </c>
      <c r="H257" s="24" t="e">
        <f t="shared" si="98"/>
        <v>#DIV/0!</v>
      </c>
      <c r="I257" s="24">
        <f>'ModelParams Lw'!$B$6*EXP('ModelParams Lw'!$C$6*D257)</f>
        <v>-0.98585217513044054</v>
      </c>
      <c r="J257" s="24">
        <f>'ModelParams Lw'!$B$7*D257^2+'ModelParams Lw'!$C$7*D257+'ModelParams Lw'!$D$7</f>
        <v>-7.1</v>
      </c>
      <c r="K257" s="24">
        <f>'ModelParams Lw'!$B$8*D257^2+'ModelParams Lw'!$C$8*D257+'ModelParams Lw'!$D$8</f>
        <v>46.485999999999997</v>
      </c>
      <c r="L257" s="21" t="e">
        <f t="shared" si="111"/>
        <v>#DIV/0!</v>
      </c>
      <c r="M257" s="21" t="e">
        <f t="shared" si="112"/>
        <v>#DIV/0!</v>
      </c>
      <c r="N257" s="21" t="e">
        <f t="shared" si="112"/>
        <v>#DIV/0!</v>
      </c>
      <c r="O257" s="21" t="e">
        <f t="shared" si="112"/>
        <v>#DIV/0!</v>
      </c>
      <c r="P257" s="21" t="e">
        <f t="shared" si="112"/>
        <v>#DIV/0!</v>
      </c>
      <c r="Q257" s="21" t="e">
        <f t="shared" si="112"/>
        <v>#DIV/0!</v>
      </c>
      <c r="R257" s="21" t="e">
        <f t="shared" si="112"/>
        <v>#DIV/0!</v>
      </c>
      <c r="S257" s="21" t="e">
        <f t="shared" si="112"/>
        <v>#DIV/0!</v>
      </c>
      <c r="T257" s="24" t="e">
        <f>'ModelParams Lw'!$B$3+'ModelParams Lw'!$B$4*LOG10($B257/3600/(PI()/4*($D257/1000)^2))+'ModelParams Lw'!$B$5*LOG10(2*$H257/(1.2*($B257/3600/(PI()/4*($D257/1000)^2))^2))+10*LOG10($D257/1000)+L257</f>
        <v>#DIV/0!</v>
      </c>
      <c r="U257" s="24" t="e">
        <f>'ModelParams Lw'!$B$3+'ModelParams Lw'!$B$4*LOG10($B257/3600/(PI()/4*($D257/1000)^2))+'ModelParams Lw'!$B$5*LOG10(2*$H257/(1.2*($B257/3600/(PI()/4*($D257/1000)^2))^2))+10*LOG10($D257/1000)+M257</f>
        <v>#DIV/0!</v>
      </c>
      <c r="V257" s="24" t="e">
        <f>'ModelParams Lw'!$B$3+'ModelParams Lw'!$B$4*LOG10($B257/3600/(PI()/4*($D257/1000)^2))+'ModelParams Lw'!$B$5*LOG10(2*$H257/(1.2*($B257/3600/(PI()/4*($D257/1000)^2))^2))+10*LOG10($D257/1000)+N257</f>
        <v>#DIV/0!</v>
      </c>
      <c r="W257" s="24" t="e">
        <f>'ModelParams Lw'!$B$3+'ModelParams Lw'!$B$4*LOG10($B257/3600/(PI()/4*($D257/1000)^2))+'ModelParams Lw'!$B$5*LOG10(2*$H257/(1.2*($B257/3600/(PI()/4*($D257/1000)^2))^2))+10*LOG10($D257/1000)+O257</f>
        <v>#DIV/0!</v>
      </c>
      <c r="X257" s="24" t="e">
        <f>'ModelParams Lw'!$B$3+'ModelParams Lw'!$B$4*LOG10($B257/3600/(PI()/4*($D257/1000)^2))+'ModelParams Lw'!$B$5*LOG10(2*$H257/(1.2*($B257/3600/(PI()/4*($D257/1000)^2))^2))+10*LOG10($D257/1000)+P257</f>
        <v>#DIV/0!</v>
      </c>
      <c r="Y257" s="24" t="e">
        <f>'ModelParams Lw'!$B$3+'ModelParams Lw'!$B$4*LOG10($B257/3600/(PI()/4*($D257/1000)^2))+'ModelParams Lw'!$B$5*LOG10(2*$H257/(1.2*($B257/3600/(PI()/4*($D257/1000)^2))^2))+10*LOG10($D257/1000)+Q257</f>
        <v>#DIV/0!</v>
      </c>
      <c r="Z257" s="24" t="e">
        <f>'ModelParams Lw'!$B$3+'ModelParams Lw'!$B$4*LOG10($B257/3600/(PI()/4*($D257/1000)^2))+'ModelParams Lw'!$B$5*LOG10(2*$H257/(1.2*($B257/3600/(PI()/4*($D257/1000)^2))^2))+10*LOG10($D257/1000)+R257</f>
        <v>#DIV/0!</v>
      </c>
      <c r="AA257" s="24" t="e">
        <f>'ModelParams Lw'!$B$3+'ModelParams Lw'!$B$4*LOG10($B257/3600/(PI()/4*($D257/1000)^2))+'ModelParams Lw'!$B$5*LOG10(2*$H257/(1.2*($B257/3600/(PI()/4*($D257/1000)^2))^2))+10*LOG10($D257/1000)+S257</f>
        <v>#DIV/0!</v>
      </c>
      <c r="AB257" s="24" t="e">
        <f>10*LOG10(IF(T257="",0,POWER(10,((T257+'ModelParams Lw'!$O$4)/10))) +IF(U257="",0,POWER(10,((U257+'ModelParams Lw'!$P$4)/10))) +IF(V257="",0,POWER(10,((V257+'ModelParams Lw'!$Q$4)/10))) +IF(W257="",0,POWER(10,((W257+'ModelParams Lw'!$R$4)/10))) +IF(X257="",0,POWER(10,((X257+'ModelParams Lw'!$S$4)/10))) +IF(Y257="",0,POWER(10,((Y257+'ModelParams Lw'!$T$4)/10))) +IF(Z257="",0,POWER(10,((Z257+'ModelParams Lw'!$U$4)/10)))+IF(AA257="",0,POWER(10,((AA257+'ModelParams Lw'!$V$4)/10))))</f>
        <v>#DIV/0!</v>
      </c>
      <c r="AC257" s="24" t="e">
        <f t="shared" si="99"/>
        <v>#DIV/0!</v>
      </c>
      <c r="AD257" s="24" t="e">
        <f>(T257-'ModelParams Lw'!O$10)/'ModelParams Lw'!O$11</f>
        <v>#DIV/0!</v>
      </c>
      <c r="AE257" s="24" t="e">
        <f>(U257-'ModelParams Lw'!P$10)/'ModelParams Lw'!P$11</f>
        <v>#DIV/0!</v>
      </c>
      <c r="AF257" s="24" t="e">
        <f>(V257-'ModelParams Lw'!Q$10)/'ModelParams Lw'!Q$11</f>
        <v>#DIV/0!</v>
      </c>
      <c r="AG257" s="24" t="e">
        <f>(W257-'ModelParams Lw'!R$10)/'ModelParams Lw'!R$11</f>
        <v>#DIV/0!</v>
      </c>
      <c r="AH257" s="24" t="e">
        <f>(X257-'ModelParams Lw'!S$10)/'ModelParams Lw'!S$11</f>
        <v>#DIV/0!</v>
      </c>
      <c r="AI257" s="24" t="e">
        <f>(Y257-'ModelParams Lw'!T$10)/'ModelParams Lw'!T$11</f>
        <v>#DIV/0!</v>
      </c>
      <c r="AJ257" s="24" t="e">
        <f>(Z257-'ModelParams Lw'!U$10)/'ModelParams Lw'!U$11</f>
        <v>#DIV/0!</v>
      </c>
      <c r="AK257" s="24" t="e">
        <f>(AA257-'ModelParams Lw'!V$10)/'ModelParams Lw'!V$11</f>
        <v>#DIV/0!</v>
      </c>
      <c r="AL257" s="24" t="e">
        <f t="shared" si="100"/>
        <v>#DIV/0!</v>
      </c>
      <c r="AM257" s="24" t="e">
        <f>LOOKUP($G257,SilencerParams!$E$3:$E$98,SilencerParams!K$3:K$98)</f>
        <v>#DIV/0!</v>
      </c>
      <c r="AN257" s="24" t="e">
        <f>LOOKUP($G257,SilencerParams!$E$3:$E$98,SilencerParams!L$3:L$98)</f>
        <v>#DIV/0!</v>
      </c>
      <c r="AO257" s="24" t="e">
        <f>LOOKUP($G257,SilencerParams!$E$3:$E$98,SilencerParams!M$3:M$98)</f>
        <v>#DIV/0!</v>
      </c>
      <c r="AP257" s="24" t="e">
        <f>LOOKUP($G257,SilencerParams!$E$3:$E$98,SilencerParams!N$3:N$98)</f>
        <v>#DIV/0!</v>
      </c>
      <c r="AQ257" s="24" t="e">
        <f>LOOKUP($G257,SilencerParams!$E$3:$E$98,SilencerParams!O$3:O$98)</f>
        <v>#DIV/0!</v>
      </c>
      <c r="AR257" s="24" t="e">
        <f>LOOKUP($G257,SilencerParams!$E$3:$E$98,SilencerParams!P$3:P$98)</f>
        <v>#DIV/0!</v>
      </c>
      <c r="AS257" s="24" t="e">
        <f>LOOKUP($G257,SilencerParams!$E$3:$E$98,SilencerParams!Q$3:Q$98)</f>
        <v>#DIV/0!</v>
      </c>
      <c r="AT257" s="24" t="e">
        <f>LOOKUP($G257,SilencerParams!$E$3:$E$98,SilencerParams!R$3:R$98)</f>
        <v>#DIV/0!</v>
      </c>
      <c r="AU257" s="151" t="e">
        <f>LOOKUP($G257,SilencerParams!$E$3:$E$98,SilencerParams!S$3:S$98)</f>
        <v>#DIV/0!</v>
      </c>
      <c r="AV257" s="151" t="e">
        <f>LOOKUP($G257,SilencerParams!$E$3:$E$98,SilencerParams!T$3:T$98)</f>
        <v>#DIV/0!</v>
      </c>
      <c r="AW257" s="151" t="e">
        <f>LOOKUP($G257,SilencerParams!$E$3:$E$98,SilencerParams!U$3:U$98)</f>
        <v>#DIV/0!</v>
      </c>
      <c r="AX257" s="151" t="e">
        <f>LOOKUP($G257,SilencerParams!$E$3:$E$98,SilencerParams!V$3:V$98)</f>
        <v>#DIV/0!</v>
      </c>
      <c r="AY257" s="151" t="e">
        <f>LOOKUP($G257,SilencerParams!$E$3:$E$98,SilencerParams!W$3:W$98)</f>
        <v>#DIV/0!</v>
      </c>
      <c r="AZ257" s="151" t="e">
        <f>LOOKUP($G257,SilencerParams!$E$3:$E$98,SilencerParams!X$3:X$98)</f>
        <v>#DIV/0!</v>
      </c>
      <c r="BA257" s="151" t="e">
        <f>LOOKUP($G257,SilencerParams!$E$3:$E$98,SilencerParams!Y$3:Y$98)</f>
        <v>#DIV/0!</v>
      </c>
      <c r="BB257" s="151" t="e">
        <f>LOOKUP($G257,SilencerParams!$E$3:$E$98,SilencerParams!Z$3:Z$98)</f>
        <v>#DIV/0!</v>
      </c>
      <c r="BC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S$3:S$98)</f>
        <v>#DIV/0!</v>
      </c>
      <c r="BD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T$3:T$98)</f>
        <v>#DIV/0!</v>
      </c>
      <c r="BE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U$3:U$98)</f>
        <v>#DIV/0!</v>
      </c>
      <c r="BF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V$3:V$98)</f>
        <v>#DIV/0!</v>
      </c>
      <c r="BG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W$3:W$98)</f>
        <v>#DIV/0!</v>
      </c>
      <c r="BH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X$3:X$98)</f>
        <v>#DIV/0!</v>
      </c>
      <c r="BI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Y$3:Y$98)</f>
        <v>#DIV/0!</v>
      </c>
      <c r="BJ257" s="151" t="e">
        <f>LOOKUP(IF(MROUND($AL257,2)&lt;=$AL257,CONCATENATE($D257,IF($F257&gt;=1000,$F257,CONCATENATE(0,$F257)),CONCATENATE(0,MROUND($AL257,2)+2)),CONCATENATE($D257,IF($F257&gt;=1000,$F257,CONCATENATE(0,$F257)),CONCATENATE(0,MROUND($AL257,2)-2))),SilencerParams!$E$3:$E$98,SilencerParams!Z$3:Z$98)</f>
        <v>#DIV/0!</v>
      </c>
      <c r="BK257" s="151" t="e">
        <f>IF($AL257&lt;2,LOOKUP(CONCATENATE($D257,IF($E257&gt;=1000,$E257,CONCATENATE(0,$E257)),"02"),SilencerParams!$E$3:$E$98,SilencerParams!S$3:S$98)/(LOG10(2)-LOG10(0.0001))*(LOG10($AL257)-LOG10(0.0001)),(BC257-AU257)/(LOG10(IF(MROUND($AL257,2)&lt;=$AL257,MROUND($AL257,2)+2,MROUND($AL257,2)-2))-LOG10(MROUND($AL257,2)))*(LOG10($AL257)-LOG10(MROUND($AL257,2)))+AU257)</f>
        <v>#DIV/0!</v>
      </c>
      <c r="BL257" s="151" t="e">
        <f>IF($AL257&lt;2,LOOKUP(CONCATENATE($D257,IF($E257&gt;=1000,$E257,CONCATENATE(0,$E257)),"02"),SilencerParams!$E$3:$E$98,SilencerParams!T$3:T$98)/(LOG10(2)-LOG10(0.0001))*(LOG10($AL257)-LOG10(0.0001)),(BD257-AV257)/(LOG10(IF(MROUND($AL257,2)&lt;=$AL257,MROUND($AL257,2)+2,MROUND($AL257,2)-2))-LOG10(MROUND($AL257,2)))*(LOG10($AL257)-LOG10(MROUND($AL257,2)))+AV257)</f>
        <v>#DIV/0!</v>
      </c>
      <c r="BM257" s="151" t="e">
        <f>IF($AL257&lt;2,LOOKUP(CONCATENATE($D257,IF($E257&gt;=1000,$E257,CONCATENATE(0,$E257)),"02"),SilencerParams!$E$3:$E$98,SilencerParams!U$3:U$98)/(LOG10(2)-LOG10(0.0001))*(LOG10($AL257)-LOG10(0.0001)),(BE257-AW257)/(LOG10(IF(MROUND($AL257,2)&lt;=$AL257,MROUND($AL257,2)+2,MROUND($AL257,2)-2))-LOG10(MROUND($AL257,2)))*(LOG10($AL257)-LOG10(MROUND($AL257,2)))+AW257)</f>
        <v>#DIV/0!</v>
      </c>
      <c r="BN257" s="151" t="e">
        <f>IF($AL257&lt;2,LOOKUP(CONCATENATE($D257,IF($E257&gt;=1000,$E257,CONCATENATE(0,$E257)),"02"),SilencerParams!$E$3:$E$98,SilencerParams!V$3:V$98)/(LOG10(2)-LOG10(0.0001))*(LOG10($AL257)-LOG10(0.0001)),(BF257-AX257)/(LOG10(IF(MROUND($AL257,2)&lt;=$AL257,MROUND($AL257,2)+2,MROUND($AL257,2)-2))-LOG10(MROUND($AL257,2)))*(LOG10($AL257)-LOG10(MROUND($AL257,2)))+AX257)</f>
        <v>#DIV/0!</v>
      </c>
      <c r="BO257" s="151" t="e">
        <f>IF($AL257&lt;2,LOOKUP(CONCATENATE($D257,IF($E257&gt;=1000,$E257,CONCATENATE(0,$E257)),"02"),SilencerParams!$E$3:$E$98,SilencerParams!W$3:W$98)/(LOG10(2)-LOG10(0.0001))*(LOG10($AL257)-LOG10(0.0001)),(BG257-AY257)/(LOG10(IF(MROUND($AL257,2)&lt;=$AL257,MROUND($AL257,2)+2,MROUND($AL257,2)-2))-LOG10(MROUND($AL257,2)))*(LOG10($AL257)-LOG10(MROUND($AL257,2)))+AY257)</f>
        <v>#DIV/0!</v>
      </c>
      <c r="BP257" s="151" t="e">
        <f>IF($AL257&lt;2,LOOKUP(CONCATENATE($D257,IF($E257&gt;=1000,$E257,CONCATENATE(0,$E257)),"02"),SilencerParams!$E$3:$E$98,SilencerParams!X$3:X$98)/(LOG10(2)-LOG10(0.0001))*(LOG10($AL257)-LOG10(0.0001)),(BH257-AZ257)/(LOG10(IF(MROUND($AL257,2)&lt;=$AL257,MROUND($AL257,2)+2,MROUND($AL257,2)-2))-LOG10(MROUND($AL257,2)))*(LOG10($AL257)-LOG10(MROUND($AL257,2)))+AZ257)</f>
        <v>#DIV/0!</v>
      </c>
      <c r="BQ257" s="151" t="e">
        <f>IF($AL257&lt;2,LOOKUP(CONCATENATE($D257,IF($E257&gt;=1000,$E257,CONCATENATE(0,$E257)),"02"),SilencerParams!$E$3:$E$98,SilencerParams!Y$3:Y$98)/(LOG10(2)-LOG10(0.0001))*(LOG10($AL257)-LOG10(0.0001)),(BI257-BA257)/(LOG10(IF(MROUND($AL257,2)&lt;=$AL257,MROUND($AL257,2)+2,MROUND($AL257,2)-2))-LOG10(MROUND($AL257,2)))*(LOG10($AL257)-LOG10(MROUND($AL257,2)))+BA257)</f>
        <v>#DIV/0!</v>
      </c>
      <c r="BR257" s="151" t="e">
        <f>IF($AL257&lt;2,LOOKUP(CONCATENATE($D257,IF($E257&gt;=1000,$E257,CONCATENATE(0,$E257)),"02"),SilencerParams!$E$3:$E$98,SilencerParams!Z$3:Z$98)/(LOG10(2)-LOG10(0.0001))*(LOG10($AL257)-LOG10(0.0001)),(BJ257-BB257)/(LOG10(IF(MROUND($AL257,2)&lt;=$AL257,MROUND($AL257,2)+2,MROUND($AL257,2)-2))-LOG10(MROUND($AL257,2)))*(LOG10($AL257)-LOG10(MROUND($AL257,2)))+BB257)</f>
        <v>#DIV/0!</v>
      </c>
      <c r="BS257" s="24" t="e">
        <f t="shared" si="101"/>
        <v>#DIV/0!</v>
      </c>
      <c r="BT257" s="24" t="e">
        <f t="shared" si="102"/>
        <v>#DIV/0!</v>
      </c>
      <c r="BU257" s="24" t="e">
        <f t="shared" si="103"/>
        <v>#DIV/0!</v>
      </c>
      <c r="BV257" s="24" t="e">
        <f t="shared" si="104"/>
        <v>#DIV/0!</v>
      </c>
      <c r="BW257" s="24" t="e">
        <f t="shared" si="105"/>
        <v>#DIV/0!</v>
      </c>
      <c r="BX257" s="24" t="e">
        <f t="shared" si="106"/>
        <v>#DIV/0!</v>
      </c>
      <c r="BY257" s="24" t="e">
        <f t="shared" si="107"/>
        <v>#DIV/0!</v>
      </c>
      <c r="BZ257" s="24" t="e">
        <f t="shared" si="108"/>
        <v>#DIV/0!</v>
      </c>
      <c r="CA257" s="24" t="e">
        <f>10*LOG10(IF(BS257="",0,POWER(10,((BS257+'ModelParams Lw'!$O$4)/10))) +IF(BT257="",0,POWER(10,((BT257+'ModelParams Lw'!$P$4)/10))) +IF(BU257="",0,POWER(10,((BU257+'ModelParams Lw'!$Q$4)/10))) +IF(BV257="",0,POWER(10,((BV257+'ModelParams Lw'!$R$4)/10))) +IF(BW257="",0,POWER(10,((BW257+'ModelParams Lw'!$S$4)/10))) +IF(BX257="",0,POWER(10,((BX257+'ModelParams Lw'!$T$4)/10))) +IF(BY257="",0,POWER(10,((BY257+'ModelParams Lw'!$U$4)/10)))+IF(BZ257="",0,POWER(10,((BZ257+'ModelParams Lw'!$V$4)/10))))</f>
        <v>#DIV/0!</v>
      </c>
      <c r="CB257" s="24" t="e">
        <f t="shared" si="109"/>
        <v>#DIV/0!</v>
      </c>
      <c r="CC257" s="24" t="e">
        <f>(BS257-'ModelParams Lw'!O$10)/'ModelParams Lw'!O$11</f>
        <v>#DIV/0!</v>
      </c>
      <c r="CD257" s="24" t="e">
        <f>(BT257-'ModelParams Lw'!P$10)/'ModelParams Lw'!P$11</f>
        <v>#DIV/0!</v>
      </c>
      <c r="CE257" s="24" t="e">
        <f>(BU257-'ModelParams Lw'!Q$10)/'ModelParams Lw'!Q$11</f>
        <v>#DIV/0!</v>
      </c>
      <c r="CF257" s="24" t="e">
        <f>(BV257-'ModelParams Lw'!R$10)/'ModelParams Lw'!R$11</f>
        <v>#DIV/0!</v>
      </c>
      <c r="CG257" s="24" t="e">
        <f>(BW257-'ModelParams Lw'!S$10)/'ModelParams Lw'!S$11</f>
        <v>#DIV/0!</v>
      </c>
      <c r="CH257" s="24" t="e">
        <f>(BX257-'ModelParams Lw'!T$10)/'ModelParams Lw'!T$11</f>
        <v>#DIV/0!</v>
      </c>
      <c r="CI257" s="24" t="e">
        <f>(BY257-'ModelParams Lw'!U$10)/'ModelParams Lw'!U$11</f>
        <v>#DIV/0!</v>
      </c>
      <c r="CJ257" s="24" t="e">
        <f>(BZ257-'ModelParams Lw'!V$10)/'ModelParams Lw'!V$11</f>
        <v>#DIV/0!</v>
      </c>
      <c r="CK257" s="24">
        <f>IF(Calcul!$E262="SW",'ModelParams Lw'!C$18+'ModelParams Lw'!C$19*LOG(CK$3)+'ModelParams Lw'!C$20*(PI()/4*($D257/1000)^2),IF('ModelParams Lw'!C$21+'ModelParams Lw'!C$22*LOG(CK$3)+'ModelParams Lw'!C$23*(PI()/4*($D257/1000)^2)&lt;'ModelParams Lw'!C$18+'ModelParams Lw'!C$19*LOG(CK$3)+'ModelParams Lw'!C$20*(PI()/4*($D257/1000)^2),'ModelParams Lw'!C$18+'ModelParams Lw'!C$19*LOG(CK$3)+'ModelParams Lw'!C$20*(PI()/4*($D257/1000)^2),'ModelParams Lw'!C$21+'ModelParams Lw'!C$22*LOG(CK$3)+'ModelParams Lw'!C$23*(PI()/4*($D257/1000)^2)))</f>
        <v>31.246735224896717</v>
      </c>
      <c r="CL257" s="24">
        <f>IF(Calcul!$E262="SW",'ModelParams Lw'!D$18+'ModelParams Lw'!D$19*LOG(CL$3)+'ModelParams Lw'!D$20*(PI()/4*($D257/1000)^2),IF('ModelParams Lw'!D$21+'ModelParams Lw'!D$22*LOG(CL$3)+'ModelParams Lw'!D$23*(PI()/4*($D257/1000)^2)&lt;'ModelParams Lw'!D$18+'ModelParams Lw'!D$19*LOG(CL$3)+'ModelParams Lw'!D$20*(PI()/4*($D257/1000)^2),'ModelParams Lw'!D$18+'ModelParams Lw'!D$19*LOG(CL$3)+'ModelParams Lw'!D$20*(PI()/4*($D257/1000)^2),'ModelParams Lw'!D$21+'ModelParams Lw'!D$22*LOG(CL$3)+'ModelParams Lw'!D$23*(PI()/4*($D257/1000)^2)))</f>
        <v>39.203910379364636</v>
      </c>
      <c r="CM257" s="24">
        <f>IF(Calcul!$E262="SW",'ModelParams Lw'!E$18+'ModelParams Lw'!E$19*LOG(CM$3)+'ModelParams Lw'!E$20*(PI()/4*($D257/1000)^2),IF('ModelParams Lw'!E$21+'ModelParams Lw'!E$22*LOG(CM$3)+'ModelParams Lw'!E$23*(PI()/4*($D257/1000)^2)&lt;'ModelParams Lw'!E$18+'ModelParams Lw'!E$19*LOG(CM$3)+'ModelParams Lw'!E$20*(PI()/4*($D257/1000)^2),'ModelParams Lw'!E$18+'ModelParams Lw'!E$19*LOG(CM$3)+'ModelParams Lw'!E$20*(PI()/4*($D257/1000)^2),'ModelParams Lw'!E$21+'ModelParams Lw'!E$22*LOG(CM$3)+'ModelParams Lw'!E$23*(PI()/4*($D257/1000)^2)))</f>
        <v>38.761096154158118</v>
      </c>
      <c r="CN257" s="24">
        <f>IF(Calcul!$E262="SW",'ModelParams Lw'!F$18+'ModelParams Lw'!F$19*LOG(CN$3)+'ModelParams Lw'!F$20*(PI()/4*($D257/1000)^2),IF('ModelParams Lw'!F$21+'ModelParams Lw'!F$22*LOG(CN$3)+'ModelParams Lw'!F$23*(PI()/4*($D257/1000)^2)&lt;'ModelParams Lw'!F$18+'ModelParams Lw'!F$19*LOG(CN$3)+'ModelParams Lw'!F$20*(PI()/4*($D257/1000)^2),'ModelParams Lw'!F$18+'ModelParams Lw'!F$19*LOG(CN$3)+'ModelParams Lw'!F$20*(PI()/4*($D257/1000)^2),'ModelParams Lw'!F$21+'ModelParams Lw'!F$22*LOG(CN$3)+'ModelParams Lw'!F$23*(PI()/4*($D257/1000)^2)))</f>
        <v>42.457901012674256</v>
      </c>
      <c r="CO257" s="24">
        <f>IF(Calcul!$E262="SW",'ModelParams Lw'!G$18+'ModelParams Lw'!G$19*LOG(CO$3)+'ModelParams Lw'!G$20*(PI()/4*($D257/1000)^2),IF('ModelParams Lw'!G$21+'ModelParams Lw'!G$22*LOG(CO$3)+'ModelParams Lw'!G$23*(PI()/4*($D257/1000)^2)&lt;'ModelParams Lw'!G$18+'ModelParams Lw'!G$19*LOG(CO$3)+'ModelParams Lw'!G$20*(PI()/4*($D257/1000)^2),'ModelParams Lw'!G$18+'ModelParams Lw'!G$19*LOG(CO$3)+'ModelParams Lw'!G$20*(PI()/4*($D257/1000)^2),'ModelParams Lw'!G$21+'ModelParams Lw'!G$22*LOG(CO$3)+'ModelParams Lw'!G$23*(PI()/4*($D257/1000)^2)))</f>
        <v>39.983812335865188</v>
      </c>
      <c r="CP257" s="24">
        <f>IF(Calcul!$E262="SW",'ModelParams Lw'!H$18+'ModelParams Lw'!H$19*LOG(CP$3)+'ModelParams Lw'!H$20*(PI()/4*($D257/1000)^2),IF('ModelParams Lw'!H$21+'ModelParams Lw'!H$22*LOG(CP$3)+'ModelParams Lw'!H$23*(PI()/4*($D257/1000)^2)&lt;'ModelParams Lw'!H$18+'ModelParams Lw'!H$19*LOG(CP$3)+'ModelParams Lw'!H$20*(PI()/4*($D257/1000)^2),'ModelParams Lw'!H$18+'ModelParams Lw'!H$19*LOG(CP$3)+'ModelParams Lw'!H$20*(PI()/4*($D257/1000)^2),'ModelParams Lw'!H$21+'ModelParams Lw'!H$22*LOG(CP$3)+'ModelParams Lw'!H$23*(PI()/4*($D257/1000)^2)))</f>
        <v>40.306137042572608</v>
      </c>
      <c r="CQ257" s="24">
        <f>IF(Calcul!$E262="SW",'ModelParams Lw'!I$18+'ModelParams Lw'!I$19*LOG(CQ$3)+'ModelParams Lw'!I$20*(PI()/4*($D257/1000)^2),IF('ModelParams Lw'!I$21+'ModelParams Lw'!I$22*LOG(CQ$3)+'ModelParams Lw'!I$23*(PI()/4*($D257/1000)^2)&lt;'ModelParams Lw'!I$18+'ModelParams Lw'!I$19*LOG(CQ$3)+'ModelParams Lw'!I$20*(PI()/4*($D257/1000)^2),'ModelParams Lw'!I$18+'ModelParams Lw'!I$19*LOG(CQ$3)+'ModelParams Lw'!I$20*(PI()/4*($D257/1000)^2),'ModelParams Lw'!I$21+'ModelParams Lw'!I$22*LOG(CQ$3)+'ModelParams Lw'!I$23*(PI()/4*($D257/1000)^2)))</f>
        <v>35.604370798776131</v>
      </c>
      <c r="CR257" s="24">
        <f>IF(Calcul!$E262="SW",'ModelParams Lw'!J$18+'ModelParams Lw'!J$19*LOG(CR$3)+'ModelParams Lw'!J$20*(PI()/4*($D257/1000)^2),IF('ModelParams Lw'!J$21+'ModelParams Lw'!J$22*LOG(CR$3)+'ModelParams Lw'!J$23*(PI()/4*($D257/1000)^2)&lt;'ModelParams Lw'!J$18+'ModelParams Lw'!J$19*LOG(CR$3)+'ModelParams Lw'!J$20*(PI()/4*($D257/1000)^2),'ModelParams Lw'!J$18+'ModelParams Lw'!J$19*LOG(CR$3)+'ModelParams Lw'!J$20*(PI()/4*($D257/1000)^2),'ModelParams Lw'!J$21+'ModelParams Lw'!J$22*LOG(CR$3)+'ModelParams Lw'!J$23*(PI()/4*($D257/1000)^2)))</f>
        <v>26.405199060578074</v>
      </c>
      <c r="CS257" s="24" t="e">
        <f t="shared" si="86"/>
        <v>#DIV/0!</v>
      </c>
      <c r="CT257" s="24" t="e">
        <f t="shared" si="87"/>
        <v>#DIV/0!</v>
      </c>
      <c r="CU257" s="24" t="e">
        <f t="shared" si="88"/>
        <v>#DIV/0!</v>
      </c>
      <c r="CV257" s="24" t="e">
        <f t="shared" si="89"/>
        <v>#DIV/0!</v>
      </c>
      <c r="CW257" s="24" t="e">
        <f t="shared" si="90"/>
        <v>#DIV/0!</v>
      </c>
      <c r="CX257" s="24" t="e">
        <f t="shared" si="91"/>
        <v>#DIV/0!</v>
      </c>
      <c r="CY257" s="24" t="e">
        <f t="shared" si="92"/>
        <v>#DIV/0!</v>
      </c>
      <c r="CZ257" s="24" t="e">
        <f t="shared" si="93"/>
        <v>#DIV/0!</v>
      </c>
      <c r="DA257" s="24" t="e">
        <f>10*LOG10(IF(CS257="",0,POWER(10,((CS257+'ModelParams Lw'!$O$4)/10))) +IF(CT257="",0,POWER(10,((CT257+'ModelParams Lw'!$P$4)/10))) +IF(CU257="",0,POWER(10,((CU257+'ModelParams Lw'!$Q$4)/10))) +IF(CV257="",0,POWER(10,((CV257+'ModelParams Lw'!$R$4)/10))) +IF(CW257="",0,POWER(10,((CW257+'ModelParams Lw'!$S$4)/10))) +IF(CX257="",0,POWER(10,((CX257+'ModelParams Lw'!$T$4)/10))) +IF(CY257="",0,POWER(10,((CY257+'ModelParams Lw'!$U$4)/10)))+IF(CZ257="",0,POWER(10,((CZ257+'ModelParams Lw'!$V$4)/10))))</f>
        <v>#DIV/0!</v>
      </c>
      <c r="DB257" s="24" t="e">
        <f t="shared" si="110"/>
        <v>#DIV/0!</v>
      </c>
      <c r="DC257" s="24" t="e">
        <f>(CS257-'ModelParams Lw'!$O$10)/'ModelParams Lw'!$O$11</f>
        <v>#DIV/0!</v>
      </c>
      <c r="DD257" s="24" t="e">
        <f>(CT257-'ModelParams Lw'!$P$10)/'ModelParams Lw'!$P$11</f>
        <v>#DIV/0!</v>
      </c>
      <c r="DE257" s="24" t="e">
        <f>(CU257-'ModelParams Lw'!$Q$10)/'ModelParams Lw'!$Q$11</f>
        <v>#DIV/0!</v>
      </c>
      <c r="DF257" s="24" t="e">
        <f>(CV257-'ModelParams Lw'!$R$10)/'ModelParams Lw'!$R$11</f>
        <v>#DIV/0!</v>
      </c>
      <c r="DG257" s="24" t="e">
        <f>(CW257-'ModelParams Lw'!$S$10)/'ModelParams Lw'!$S$11</f>
        <v>#DIV/0!</v>
      </c>
      <c r="DH257" s="24" t="e">
        <f>(CX257-'ModelParams Lw'!$T$10)/'ModelParams Lw'!$T$11</f>
        <v>#DIV/0!</v>
      </c>
      <c r="DI257" s="24" t="e">
        <f>(CY257-'ModelParams Lw'!$U$10)/'ModelParams Lw'!$U$11</f>
        <v>#DIV/0!</v>
      </c>
      <c r="DJ257" s="24" t="e">
        <f>(CZ257-'ModelParams Lw'!$V$10)/'ModelParams Lw'!$V$11</f>
        <v>#DIV/0!</v>
      </c>
    </row>
    <row r="258" spans="1:114">
      <c r="A258" s="12">
        <f>Calcul!B260</f>
        <v>0</v>
      </c>
      <c r="B258" s="12">
        <f t="shared" si="94"/>
        <v>0</v>
      </c>
      <c r="C258" s="12">
        <f>Calcul!C260</f>
        <v>0</v>
      </c>
      <c r="D258" s="12">
        <f>Calcul!D263</f>
        <v>0</v>
      </c>
      <c r="E258" s="12">
        <f t="shared" si="95"/>
        <v>400</v>
      </c>
      <c r="F258" s="12">
        <f t="shared" si="96"/>
        <v>900</v>
      </c>
      <c r="G258" s="12" t="e">
        <f t="shared" si="97"/>
        <v>#DIV/0!</v>
      </c>
      <c r="H258" s="24" t="e">
        <f t="shared" si="98"/>
        <v>#DIV/0!</v>
      </c>
      <c r="I258" s="24">
        <f>'ModelParams Lw'!$B$6*EXP('ModelParams Lw'!$C$6*D258)</f>
        <v>-0.98585217513044054</v>
      </c>
      <c r="J258" s="24">
        <f>'ModelParams Lw'!$B$7*D258^2+'ModelParams Lw'!$C$7*D258+'ModelParams Lw'!$D$7</f>
        <v>-7.1</v>
      </c>
      <c r="K258" s="24">
        <f>'ModelParams Lw'!$B$8*D258^2+'ModelParams Lw'!$C$8*D258+'ModelParams Lw'!$D$8</f>
        <v>46.485999999999997</v>
      </c>
      <c r="L258" s="21" t="e">
        <f t="shared" si="111"/>
        <v>#DIV/0!</v>
      </c>
      <c r="M258" s="21" t="e">
        <f t="shared" si="112"/>
        <v>#DIV/0!</v>
      </c>
      <c r="N258" s="21" t="e">
        <f t="shared" si="112"/>
        <v>#DIV/0!</v>
      </c>
      <c r="O258" s="21" t="e">
        <f t="shared" si="112"/>
        <v>#DIV/0!</v>
      </c>
      <c r="P258" s="21" t="e">
        <f t="shared" si="112"/>
        <v>#DIV/0!</v>
      </c>
      <c r="Q258" s="21" t="e">
        <f t="shared" si="112"/>
        <v>#DIV/0!</v>
      </c>
      <c r="R258" s="21" t="e">
        <f t="shared" si="112"/>
        <v>#DIV/0!</v>
      </c>
      <c r="S258" s="21" t="e">
        <f t="shared" si="112"/>
        <v>#DIV/0!</v>
      </c>
      <c r="T258" s="24" t="e">
        <f>'ModelParams Lw'!$B$3+'ModelParams Lw'!$B$4*LOG10($B258/3600/(PI()/4*($D258/1000)^2))+'ModelParams Lw'!$B$5*LOG10(2*$H258/(1.2*($B258/3600/(PI()/4*($D258/1000)^2))^2))+10*LOG10($D258/1000)+L258</f>
        <v>#DIV/0!</v>
      </c>
      <c r="U258" s="24" t="e">
        <f>'ModelParams Lw'!$B$3+'ModelParams Lw'!$B$4*LOG10($B258/3600/(PI()/4*($D258/1000)^2))+'ModelParams Lw'!$B$5*LOG10(2*$H258/(1.2*($B258/3600/(PI()/4*($D258/1000)^2))^2))+10*LOG10($D258/1000)+M258</f>
        <v>#DIV/0!</v>
      </c>
      <c r="V258" s="24" t="e">
        <f>'ModelParams Lw'!$B$3+'ModelParams Lw'!$B$4*LOG10($B258/3600/(PI()/4*($D258/1000)^2))+'ModelParams Lw'!$B$5*LOG10(2*$H258/(1.2*($B258/3600/(PI()/4*($D258/1000)^2))^2))+10*LOG10($D258/1000)+N258</f>
        <v>#DIV/0!</v>
      </c>
      <c r="W258" s="24" t="e">
        <f>'ModelParams Lw'!$B$3+'ModelParams Lw'!$B$4*LOG10($B258/3600/(PI()/4*($D258/1000)^2))+'ModelParams Lw'!$B$5*LOG10(2*$H258/(1.2*($B258/3600/(PI()/4*($D258/1000)^2))^2))+10*LOG10($D258/1000)+O258</f>
        <v>#DIV/0!</v>
      </c>
      <c r="X258" s="24" t="e">
        <f>'ModelParams Lw'!$B$3+'ModelParams Lw'!$B$4*LOG10($B258/3600/(PI()/4*($D258/1000)^2))+'ModelParams Lw'!$B$5*LOG10(2*$H258/(1.2*($B258/3600/(PI()/4*($D258/1000)^2))^2))+10*LOG10($D258/1000)+P258</f>
        <v>#DIV/0!</v>
      </c>
      <c r="Y258" s="24" t="e">
        <f>'ModelParams Lw'!$B$3+'ModelParams Lw'!$B$4*LOG10($B258/3600/(PI()/4*($D258/1000)^2))+'ModelParams Lw'!$B$5*LOG10(2*$H258/(1.2*($B258/3600/(PI()/4*($D258/1000)^2))^2))+10*LOG10($D258/1000)+Q258</f>
        <v>#DIV/0!</v>
      </c>
      <c r="Z258" s="24" t="e">
        <f>'ModelParams Lw'!$B$3+'ModelParams Lw'!$B$4*LOG10($B258/3600/(PI()/4*($D258/1000)^2))+'ModelParams Lw'!$B$5*LOG10(2*$H258/(1.2*($B258/3600/(PI()/4*($D258/1000)^2))^2))+10*LOG10($D258/1000)+R258</f>
        <v>#DIV/0!</v>
      </c>
      <c r="AA258" s="24" t="e">
        <f>'ModelParams Lw'!$B$3+'ModelParams Lw'!$B$4*LOG10($B258/3600/(PI()/4*($D258/1000)^2))+'ModelParams Lw'!$B$5*LOG10(2*$H258/(1.2*($B258/3600/(PI()/4*($D258/1000)^2))^2))+10*LOG10($D258/1000)+S258</f>
        <v>#DIV/0!</v>
      </c>
      <c r="AB258" s="24" t="e">
        <f>10*LOG10(IF(T258="",0,POWER(10,((T258+'ModelParams Lw'!$O$4)/10))) +IF(U258="",0,POWER(10,((U258+'ModelParams Lw'!$P$4)/10))) +IF(V258="",0,POWER(10,((V258+'ModelParams Lw'!$Q$4)/10))) +IF(W258="",0,POWER(10,((W258+'ModelParams Lw'!$R$4)/10))) +IF(X258="",0,POWER(10,((X258+'ModelParams Lw'!$S$4)/10))) +IF(Y258="",0,POWER(10,((Y258+'ModelParams Lw'!$T$4)/10))) +IF(Z258="",0,POWER(10,((Z258+'ModelParams Lw'!$U$4)/10)))+IF(AA258="",0,POWER(10,((AA258+'ModelParams Lw'!$V$4)/10))))</f>
        <v>#DIV/0!</v>
      </c>
      <c r="AC258" s="24" t="e">
        <f t="shared" si="99"/>
        <v>#DIV/0!</v>
      </c>
      <c r="AD258" s="24" t="e">
        <f>(T258-'ModelParams Lw'!O$10)/'ModelParams Lw'!O$11</f>
        <v>#DIV/0!</v>
      </c>
      <c r="AE258" s="24" t="e">
        <f>(U258-'ModelParams Lw'!P$10)/'ModelParams Lw'!P$11</f>
        <v>#DIV/0!</v>
      </c>
      <c r="AF258" s="24" t="e">
        <f>(V258-'ModelParams Lw'!Q$10)/'ModelParams Lw'!Q$11</f>
        <v>#DIV/0!</v>
      </c>
      <c r="AG258" s="24" t="e">
        <f>(W258-'ModelParams Lw'!R$10)/'ModelParams Lw'!R$11</f>
        <v>#DIV/0!</v>
      </c>
      <c r="AH258" s="24" t="e">
        <f>(X258-'ModelParams Lw'!S$10)/'ModelParams Lw'!S$11</f>
        <v>#DIV/0!</v>
      </c>
      <c r="AI258" s="24" t="e">
        <f>(Y258-'ModelParams Lw'!T$10)/'ModelParams Lw'!T$11</f>
        <v>#DIV/0!</v>
      </c>
      <c r="AJ258" s="24" t="e">
        <f>(Z258-'ModelParams Lw'!U$10)/'ModelParams Lw'!U$11</f>
        <v>#DIV/0!</v>
      </c>
      <c r="AK258" s="24" t="e">
        <f>(AA258-'ModelParams Lw'!V$10)/'ModelParams Lw'!V$11</f>
        <v>#DIV/0!</v>
      </c>
      <c r="AL258" s="24" t="e">
        <f t="shared" si="100"/>
        <v>#DIV/0!</v>
      </c>
      <c r="AM258" s="24" t="e">
        <f>LOOKUP($G258,SilencerParams!$E$3:$E$98,SilencerParams!K$3:K$98)</f>
        <v>#DIV/0!</v>
      </c>
      <c r="AN258" s="24" t="e">
        <f>LOOKUP($G258,SilencerParams!$E$3:$E$98,SilencerParams!L$3:L$98)</f>
        <v>#DIV/0!</v>
      </c>
      <c r="AO258" s="24" t="e">
        <f>LOOKUP($G258,SilencerParams!$E$3:$E$98,SilencerParams!M$3:M$98)</f>
        <v>#DIV/0!</v>
      </c>
      <c r="AP258" s="24" t="e">
        <f>LOOKUP($G258,SilencerParams!$E$3:$E$98,SilencerParams!N$3:N$98)</f>
        <v>#DIV/0!</v>
      </c>
      <c r="AQ258" s="24" t="e">
        <f>LOOKUP($G258,SilencerParams!$E$3:$E$98,SilencerParams!O$3:O$98)</f>
        <v>#DIV/0!</v>
      </c>
      <c r="AR258" s="24" t="e">
        <f>LOOKUP($G258,SilencerParams!$E$3:$E$98,SilencerParams!P$3:P$98)</f>
        <v>#DIV/0!</v>
      </c>
      <c r="AS258" s="24" t="e">
        <f>LOOKUP($G258,SilencerParams!$E$3:$E$98,SilencerParams!Q$3:Q$98)</f>
        <v>#DIV/0!</v>
      </c>
      <c r="AT258" s="24" t="e">
        <f>LOOKUP($G258,SilencerParams!$E$3:$E$98,SilencerParams!R$3:R$98)</f>
        <v>#DIV/0!</v>
      </c>
      <c r="AU258" s="151" t="e">
        <f>LOOKUP($G258,SilencerParams!$E$3:$E$98,SilencerParams!S$3:S$98)</f>
        <v>#DIV/0!</v>
      </c>
      <c r="AV258" s="151" t="e">
        <f>LOOKUP($G258,SilencerParams!$E$3:$E$98,SilencerParams!T$3:T$98)</f>
        <v>#DIV/0!</v>
      </c>
      <c r="AW258" s="151" t="e">
        <f>LOOKUP($G258,SilencerParams!$E$3:$E$98,SilencerParams!U$3:U$98)</f>
        <v>#DIV/0!</v>
      </c>
      <c r="AX258" s="151" t="e">
        <f>LOOKUP($G258,SilencerParams!$E$3:$E$98,SilencerParams!V$3:V$98)</f>
        <v>#DIV/0!</v>
      </c>
      <c r="AY258" s="151" t="e">
        <f>LOOKUP($G258,SilencerParams!$E$3:$E$98,SilencerParams!W$3:W$98)</f>
        <v>#DIV/0!</v>
      </c>
      <c r="AZ258" s="151" t="e">
        <f>LOOKUP($G258,SilencerParams!$E$3:$E$98,SilencerParams!X$3:X$98)</f>
        <v>#DIV/0!</v>
      </c>
      <c r="BA258" s="151" t="e">
        <f>LOOKUP($G258,SilencerParams!$E$3:$E$98,SilencerParams!Y$3:Y$98)</f>
        <v>#DIV/0!</v>
      </c>
      <c r="BB258" s="151" t="e">
        <f>LOOKUP($G258,SilencerParams!$E$3:$E$98,SilencerParams!Z$3:Z$98)</f>
        <v>#DIV/0!</v>
      </c>
      <c r="BC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S$3:S$98)</f>
        <v>#DIV/0!</v>
      </c>
      <c r="BD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T$3:T$98)</f>
        <v>#DIV/0!</v>
      </c>
      <c r="BE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U$3:U$98)</f>
        <v>#DIV/0!</v>
      </c>
      <c r="BF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V$3:V$98)</f>
        <v>#DIV/0!</v>
      </c>
      <c r="BG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W$3:W$98)</f>
        <v>#DIV/0!</v>
      </c>
      <c r="BH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X$3:X$98)</f>
        <v>#DIV/0!</v>
      </c>
      <c r="BI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Y$3:Y$98)</f>
        <v>#DIV/0!</v>
      </c>
      <c r="BJ258" s="151" t="e">
        <f>LOOKUP(IF(MROUND($AL258,2)&lt;=$AL258,CONCATENATE($D258,IF($F258&gt;=1000,$F258,CONCATENATE(0,$F258)),CONCATENATE(0,MROUND($AL258,2)+2)),CONCATENATE($D258,IF($F258&gt;=1000,$F258,CONCATENATE(0,$F258)),CONCATENATE(0,MROUND($AL258,2)-2))),SilencerParams!$E$3:$E$98,SilencerParams!Z$3:Z$98)</f>
        <v>#DIV/0!</v>
      </c>
      <c r="BK258" s="151" t="e">
        <f>IF($AL258&lt;2,LOOKUP(CONCATENATE($D258,IF($E258&gt;=1000,$E258,CONCATENATE(0,$E258)),"02"),SilencerParams!$E$3:$E$98,SilencerParams!S$3:S$98)/(LOG10(2)-LOG10(0.0001))*(LOG10($AL258)-LOG10(0.0001)),(BC258-AU258)/(LOG10(IF(MROUND($AL258,2)&lt;=$AL258,MROUND($AL258,2)+2,MROUND($AL258,2)-2))-LOG10(MROUND($AL258,2)))*(LOG10($AL258)-LOG10(MROUND($AL258,2)))+AU258)</f>
        <v>#DIV/0!</v>
      </c>
      <c r="BL258" s="151" t="e">
        <f>IF($AL258&lt;2,LOOKUP(CONCATENATE($D258,IF($E258&gt;=1000,$E258,CONCATENATE(0,$E258)),"02"),SilencerParams!$E$3:$E$98,SilencerParams!T$3:T$98)/(LOG10(2)-LOG10(0.0001))*(LOG10($AL258)-LOG10(0.0001)),(BD258-AV258)/(LOG10(IF(MROUND($AL258,2)&lt;=$AL258,MROUND($AL258,2)+2,MROUND($AL258,2)-2))-LOG10(MROUND($AL258,2)))*(LOG10($AL258)-LOG10(MROUND($AL258,2)))+AV258)</f>
        <v>#DIV/0!</v>
      </c>
      <c r="BM258" s="151" t="e">
        <f>IF($AL258&lt;2,LOOKUP(CONCATENATE($D258,IF($E258&gt;=1000,$E258,CONCATENATE(0,$E258)),"02"),SilencerParams!$E$3:$E$98,SilencerParams!U$3:U$98)/(LOG10(2)-LOG10(0.0001))*(LOG10($AL258)-LOG10(0.0001)),(BE258-AW258)/(LOG10(IF(MROUND($AL258,2)&lt;=$AL258,MROUND($AL258,2)+2,MROUND($AL258,2)-2))-LOG10(MROUND($AL258,2)))*(LOG10($AL258)-LOG10(MROUND($AL258,2)))+AW258)</f>
        <v>#DIV/0!</v>
      </c>
      <c r="BN258" s="151" t="e">
        <f>IF($AL258&lt;2,LOOKUP(CONCATENATE($D258,IF($E258&gt;=1000,$E258,CONCATENATE(0,$E258)),"02"),SilencerParams!$E$3:$E$98,SilencerParams!V$3:V$98)/(LOG10(2)-LOG10(0.0001))*(LOG10($AL258)-LOG10(0.0001)),(BF258-AX258)/(LOG10(IF(MROUND($AL258,2)&lt;=$AL258,MROUND($AL258,2)+2,MROUND($AL258,2)-2))-LOG10(MROUND($AL258,2)))*(LOG10($AL258)-LOG10(MROUND($AL258,2)))+AX258)</f>
        <v>#DIV/0!</v>
      </c>
      <c r="BO258" s="151" t="e">
        <f>IF($AL258&lt;2,LOOKUP(CONCATENATE($D258,IF($E258&gt;=1000,$E258,CONCATENATE(0,$E258)),"02"),SilencerParams!$E$3:$E$98,SilencerParams!W$3:W$98)/(LOG10(2)-LOG10(0.0001))*(LOG10($AL258)-LOG10(0.0001)),(BG258-AY258)/(LOG10(IF(MROUND($AL258,2)&lt;=$AL258,MROUND($AL258,2)+2,MROUND($AL258,2)-2))-LOG10(MROUND($AL258,2)))*(LOG10($AL258)-LOG10(MROUND($AL258,2)))+AY258)</f>
        <v>#DIV/0!</v>
      </c>
      <c r="BP258" s="151" t="e">
        <f>IF($AL258&lt;2,LOOKUP(CONCATENATE($D258,IF($E258&gt;=1000,$E258,CONCATENATE(0,$E258)),"02"),SilencerParams!$E$3:$E$98,SilencerParams!X$3:X$98)/(LOG10(2)-LOG10(0.0001))*(LOG10($AL258)-LOG10(0.0001)),(BH258-AZ258)/(LOG10(IF(MROUND($AL258,2)&lt;=$AL258,MROUND($AL258,2)+2,MROUND($AL258,2)-2))-LOG10(MROUND($AL258,2)))*(LOG10($AL258)-LOG10(MROUND($AL258,2)))+AZ258)</f>
        <v>#DIV/0!</v>
      </c>
      <c r="BQ258" s="151" t="e">
        <f>IF($AL258&lt;2,LOOKUP(CONCATENATE($D258,IF($E258&gt;=1000,$E258,CONCATENATE(0,$E258)),"02"),SilencerParams!$E$3:$E$98,SilencerParams!Y$3:Y$98)/(LOG10(2)-LOG10(0.0001))*(LOG10($AL258)-LOG10(0.0001)),(BI258-BA258)/(LOG10(IF(MROUND($AL258,2)&lt;=$AL258,MROUND($AL258,2)+2,MROUND($AL258,2)-2))-LOG10(MROUND($AL258,2)))*(LOG10($AL258)-LOG10(MROUND($AL258,2)))+BA258)</f>
        <v>#DIV/0!</v>
      </c>
      <c r="BR258" s="151" t="e">
        <f>IF($AL258&lt;2,LOOKUP(CONCATENATE($D258,IF($E258&gt;=1000,$E258,CONCATENATE(0,$E258)),"02"),SilencerParams!$E$3:$E$98,SilencerParams!Z$3:Z$98)/(LOG10(2)-LOG10(0.0001))*(LOG10($AL258)-LOG10(0.0001)),(BJ258-BB258)/(LOG10(IF(MROUND($AL258,2)&lt;=$AL258,MROUND($AL258,2)+2,MROUND($AL258,2)-2))-LOG10(MROUND($AL258,2)))*(LOG10($AL258)-LOG10(MROUND($AL258,2)))+BB258)</f>
        <v>#DIV/0!</v>
      </c>
      <c r="BS258" s="24" t="e">
        <f t="shared" si="101"/>
        <v>#DIV/0!</v>
      </c>
      <c r="BT258" s="24" t="e">
        <f t="shared" si="102"/>
        <v>#DIV/0!</v>
      </c>
      <c r="BU258" s="24" t="e">
        <f t="shared" si="103"/>
        <v>#DIV/0!</v>
      </c>
      <c r="BV258" s="24" t="e">
        <f t="shared" si="104"/>
        <v>#DIV/0!</v>
      </c>
      <c r="BW258" s="24" t="e">
        <f t="shared" si="105"/>
        <v>#DIV/0!</v>
      </c>
      <c r="BX258" s="24" t="e">
        <f t="shared" si="106"/>
        <v>#DIV/0!</v>
      </c>
      <c r="BY258" s="24" t="e">
        <f t="shared" si="107"/>
        <v>#DIV/0!</v>
      </c>
      <c r="BZ258" s="24" t="e">
        <f t="shared" si="108"/>
        <v>#DIV/0!</v>
      </c>
      <c r="CA258" s="24" t="e">
        <f>10*LOG10(IF(BS258="",0,POWER(10,((BS258+'ModelParams Lw'!$O$4)/10))) +IF(BT258="",0,POWER(10,((BT258+'ModelParams Lw'!$P$4)/10))) +IF(BU258="",0,POWER(10,((BU258+'ModelParams Lw'!$Q$4)/10))) +IF(BV258="",0,POWER(10,((BV258+'ModelParams Lw'!$R$4)/10))) +IF(BW258="",0,POWER(10,((BW258+'ModelParams Lw'!$S$4)/10))) +IF(BX258="",0,POWER(10,((BX258+'ModelParams Lw'!$T$4)/10))) +IF(BY258="",0,POWER(10,((BY258+'ModelParams Lw'!$U$4)/10)))+IF(BZ258="",0,POWER(10,((BZ258+'ModelParams Lw'!$V$4)/10))))</f>
        <v>#DIV/0!</v>
      </c>
      <c r="CB258" s="24" t="e">
        <f t="shared" si="109"/>
        <v>#DIV/0!</v>
      </c>
      <c r="CC258" s="24" t="e">
        <f>(BS258-'ModelParams Lw'!O$10)/'ModelParams Lw'!O$11</f>
        <v>#DIV/0!</v>
      </c>
      <c r="CD258" s="24" t="e">
        <f>(BT258-'ModelParams Lw'!P$10)/'ModelParams Lw'!P$11</f>
        <v>#DIV/0!</v>
      </c>
      <c r="CE258" s="24" t="e">
        <f>(BU258-'ModelParams Lw'!Q$10)/'ModelParams Lw'!Q$11</f>
        <v>#DIV/0!</v>
      </c>
      <c r="CF258" s="24" t="e">
        <f>(BV258-'ModelParams Lw'!R$10)/'ModelParams Lw'!R$11</f>
        <v>#DIV/0!</v>
      </c>
      <c r="CG258" s="24" t="e">
        <f>(BW258-'ModelParams Lw'!S$10)/'ModelParams Lw'!S$11</f>
        <v>#DIV/0!</v>
      </c>
      <c r="CH258" s="24" t="e">
        <f>(BX258-'ModelParams Lw'!T$10)/'ModelParams Lw'!T$11</f>
        <v>#DIV/0!</v>
      </c>
      <c r="CI258" s="24" t="e">
        <f>(BY258-'ModelParams Lw'!U$10)/'ModelParams Lw'!U$11</f>
        <v>#DIV/0!</v>
      </c>
      <c r="CJ258" s="24" t="e">
        <f>(BZ258-'ModelParams Lw'!V$10)/'ModelParams Lw'!V$11</f>
        <v>#DIV/0!</v>
      </c>
      <c r="CK258" s="24">
        <f>IF(Calcul!$E263="SW",'ModelParams Lw'!C$18+'ModelParams Lw'!C$19*LOG(CK$3)+'ModelParams Lw'!C$20*(PI()/4*($D258/1000)^2),IF('ModelParams Lw'!C$21+'ModelParams Lw'!C$22*LOG(CK$3)+'ModelParams Lw'!C$23*(PI()/4*($D258/1000)^2)&lt;'ModelParams Lw'!C$18+'ModelParams Lw'!C$19*LOG(CK$3)+'ModelParams Lw'!C$20*(PI()/4*($D258/1000)^2),'ModelParams Lw'!C$18+'ModelParams Lw'!C$19*LOG(CK$3)+'ModelParams Lw'!C$20*(PI()/4*($D258/1000)^2),'ModelParams Lw'!C$21+'ModelParams Lw'!C$22*LOG(CK$3)+'ModelParams Lw'!C$23*(PI()/4*($D258/1000)^2)))</f>
        <v>31.246735224896717</v>
      </c>
      <c r="CL258" s="24">
        <f>IF(Calcul!$E263="SW",'ModelParams Lw'!D$18+'ModelParams Lw'!D$19*LOG(CL$3)+'ModelParams Lw'!D$20*(PI()/4*($D258/1000)^2),IF('ModelParams Lw'!D$21+'ModelParams Lw'!D$22*LOG(CL$3)+'ModelParams Lw'!D$23*(PI()/4*($D258/1000)^2)&lt;'ModelParams Lw'!D$18+'ModelParams Lw'!D$19*LOG(CL$3)+'ModelParams Lw'!D$20*(PI()/4*($D258/1000)^2),'ModelParams Lw'!D$18+'ModelParams Lw'!D$19*LOG(CL$3)+'ModelParams Lw'!D$20*(PI()/4*($D258/1000)^2),'ModelParams Lw'!D$21+'ModelParams Lw'!D$22*LOG(CL$3)+'ModelParams Lw'!D$23*(PI()/4*($D258/1000)^2)))</f>
        <v>39.203910379364636</v>
      </c>
      <c r="CM258" s="24">
        <f>IF(Calcul!$E263="SW",'ModelParams Lw'!E$18+'ModelParams Lw'!E$19*LOG(CM$3)+'ModelParams Lw'!E$20*(PI()/4*($D258/1000)^2),IF('ModelParams Lw'!E$21+'ModelParams Lw'!E$22*LOG(CM$3)+'ModelParams Lw'!E$23*(PI()/4*($D258/1000)^2)&lt;'ModelParams Lw'!E$18+'ModelParams Lw'!E$19*LOG(CM$3)+'ModelParams Lw'!E$20*(PI()/4*($D258/1000)^2),'ModelParams Lw'!E$18+'ModelParams Lw'!E$19*LOG(CM$3)+'ModelParams Lw'!E$20*(PI()/4*($D258/1000)^2),'ModelParams Lw'!E$21+'ModelParams Lw'!E$22*LOG(CM$3)+'ModelParams Lw'!E$23*(PI()/4*($D258/1000)^2)))</f>
        <v>38.761096154158118</v>
      </c>
      <c r="CN258" s="24">
        <f>IF(Calcul!$E263="SW",'ModelParams Lw'!F$18+'ModelParams Lw'!F$19*LOG(CN$3)+'ModelParams Lw'!F$20*(PI()/4*($D258/1000)^2),IF('ModelParams Lw'!F$21+'ModelParams Lw'!F$22*LOG(CN$3)+'ModelParams Lw'!F$23*(PI()/4*($D258/1000)^2)&lt;'ModelParams Lw'!F$18+'ModelParams Lw'!F$19*LOG(CN$3)+'ModelParams Lw'!F$20*(PI()/4*($D258/1000)^2),'ModelParams Lw'!F$18+'ModelParams Lw'!F$19*LOG(CN$3)+'ModelParams Lw'!F$20*(PI()/4*($D258/1000)^2),'ModelParams Lw'!F$21+'ModelParams Lw'!F$22*LOG(CN$3)+'ModelParams Lw'!F$23*(PI()/4*($D258/1000)^2)))</f>
        <v>42.457901012674256</v>
      </c>
      <c r="CO258" s="24">
        <f>IF(Calcul!$E263="SW",'ModelParams Lw'!G$18+'ModelParams Lw'!G$19*LOG(CO$3)+'ModelParams Lw'!G$20*(PI()/4*($D258/1000)^2),IF('ModelParams Lw'!G$21+'ModelParams Lw'!G$22*LOG(CO$3)+'ModelParams Lw'!G$23*(PI()/4*($D258/1000)^2)&lt;'ModelParams Lw'!G$18+'ModelParams Lw'!G$19*LOG(CO$3)+'ModelParams Lw'!G$20*(PI()/4*($D258/1000)^2),'ModelParams Lw'!G$18+'ModelParams Lw'!G$19*LOG(CO$3)+'ModelParams Lw'!G$20*(PI()/4*($D258/1000)^2),'ModelParams Lw'!G$21+'ModelParams Lw'!G$22*LOG(CO$3)+'ModelParams Lw'!G$23*(PI()/4*($D258/1000)^2)))</f>
        <v>39.983812335865188</v>
      </c>
      <c r="CP258" s="24">
        <f>IF(Calcul!$E263="SW",'ModelParams Lw'!H$18+'ModelParams Lw'!H$19*LOG(CP$3)+'ModelParams Lw'!H$20*(PI()/4*($D258/1000)^2),IF('ModelParams Lw'!H$21+'ModelParams Lw'!H$22*LOG(CP$3)+'ModelParams Lw'!H$23*(PI()/4*($D258/1000)^2)&lt;'ModelParams Lw'!H$18+'ModelParams Lw'!H$19*LOG(CP$3)+'ModelParams Lw'!H$20*(PI()/4*($D258/1000)^2),'ModelParams Lw'!H$18+'ModelParams Lw'!H$19*LOG(CP$3)+'ModelParams Lw'!H$20*(PI()/4*($D258/1000)^2),'ModelParams Lw'!H$21+'ModelParams Lw'!H$22*LOG(CP$3)+'ModelParams Lw'!H$23*(PI()/4*($D258/1000)^2)))</f>
        <v>40.306137042572608</v>
      </c>
      <c r="CQ258" s="24">
        <f>IF(Calcul!$E263="SW",'ModelParams Lw'!I$18+'ModelParams Lw'!I$19*LOG(CQ$3)+'ModelParams Lw'!I$20*(PI()/4*($D258/1000)^2),IF('ModelParams Lw'!I$21+'ModelParams Lw'!I$22*LOG(CQ$3)+'ModelParams Lw'!I$23*(PI()/4*($D258/1000)^2)&lt;'ModelParams Lw'!I$18+'ModelParams Lw'!I$19*LOG(CQ$3)+'ModelParams Lw'!I$20*(PI()/4*($D258/1000)^2),'ModelParams Lw'!I$18+'ModelParams Lw'!I$19*LOG(CQ$3)+'ModelParams Lw'!I$20*(PI()/4*($D258/1000)^2),'ModelParams Lw'!I$21+'ModelParams Lw'!I$22*LOG(CQ$3)+'ModelParams Lw'!I$23*(PI()/4*($D258/1000)^2)))</f>
        <v>35.604370798776131</v>
      </c>
      <c r="CR258" s="24">
        <f>IF(Calcul!$E263="SW",'ModelParams Lw'!J$18+'ModelParams Lw'!J$19*LOG(CR$3)+'ModelParams Lw'!J$20*(PI()/4*($D258/1000)^2),IF('ModelParams Lw'!J$21+'ModelParams Lw'!J$22*LOG(CR$3)+'ModelParams Lw'!J$23*(PI()/4*($D258/1000)^2)&lt;'ModelParams Lw'!J$18+'ModelParams Lw'!J$19*LOG(CR$3)+'ModelParams Lw'!J$20*(PI()/4*($D258/1000)^2),'ModelParams Lw'!J$18+'ModelParams Lw'!J$19*LOG(CR$3)+'ModelParams Lw'!J$20*(PI()/4*($D258/1000)^2),'ModelParams Lw'!J$21+'ModelParams Lw'!J$22*LOG(CR$3)+'ModelParams Lw'!J$23*(PI()/4*($D258/1000)^2)))</f>
        <v>26.405199060578074</v>
      </c>
      <c r="CS258" s="24" t="e">
        <f t="shared" si="86"/>
        <v>#DIV/0!</v>
      </c>
      <c r="CT258" s="24" t="e">
        <f t="shared" si="87"/>
        <v>#DIV/0!</v>
      </c>
      <c r="CU258" s="24" t="e">
        <f t="shared" si="88"/>
        <v>#DIV/0!</v>
      </c>
      <c r="CV258" s="24" t="e">
        <f t="shared" si="89"/>
        <v>#DIV/0!</v>
      </c>
      <c r="CW258" s="24" t="e">
        <f t="shared" si="90"/>
        <v>#DIV/0!</v>
      </c>
      <c r="CX258" s="24" t="e">
        <f t="shared" si="91"/>
        <v>#DIV/0!</v>
      </c>
      <c r="CY258" s="24" t="e">
        <f t="shared" si="92"/>
        <v>#DIV/0!</v>
      </c>
      <c r="CZ258" s="24" t="e">
        <f t="shared" si="93"/>
        <v>#DIV/0!</v>
      </c>
      <c r="DA258" s="24" t="e">
        <f>10*LOG10(IF(CS258="",0,POWER(10,((CS258+'ModelParams Lw'!$O$4)/10))) +IF(CT258="",0,POWER(10,((CT258+'ModelParams Lw'!$P$4)/10))) +IF(CU258="",0,POWER(10,((CU258+'ModelParams Lw'!$Q$4)/10))) +IF(CV258="",0,POWER(10,((CV258+'ModelParams Lw'!$R$4)/10))) +IF(CW258="",0,POWER(10,((CW258+'ModelParams Lw'!$S$4)/10))) +IF(CX258="",0,POWER(10,((CX258+'ModelParams Lw'!$T$4)/10))) +IF(CY258="",0,POWER(10,((CY258+'ModelParams Lw'!$U$4)/10)))+IF(CZ258="",0,POWER(10,((CZ258+'ModelParams Lw'!$V$4)/10))))</f>
        <v>#DIV/0!</v>
      </c>
      <c r="DB258" s="24" t="e">
        <f t="shared" si="110"/>
        <v>#DIV/0!</v>
      </c>
      <c r="DC258" s="24" t="e">
        <f>(CS258-'ModelParams Lw'!$O$10)/'ModelParams Lw'!$O$11</f>
        <v>#DIV/0!</v>
      </c>
      <c r="DD258" s="24" t="e">
        <f>(CT258-'ModelParams Lw'!$P$10)/'ModelParams Lw'!$P$11</f>
        <v>#DIV/0!</v>
      </c>
      <c r="DE258" s="24" t="e">
        <f>(CU258-'ModelParams Lw'!$Q$10)/'ModelParams Lw'!$Q$11</f>
        <v>#DIV/0!</v>
      </c>
      <c r="DF258" s="24" t="e">
        <f>(CV258-'ModelParams Lw'!$R$10)/'ModelParams Lw'!$R$11</f>
        <v>#DIV/0!</v>
      </c>
      <c r="DG258" s="24" t="e">
        <f>(CW258-'ModelParams Lw'!$S$10)/'ModelParams Lw'!$S$11</f>
        <v>#DIV/0!</v>
      </c>
      <c r="DH258" s="24" t="e">
        <f>(CX258-'ModelParams Lw'!$T$10)/'ModelParams Lw'!$T$11</f>
        <v>#DIV/0!</v>
      </c>
      <c r="DI258" s="24" t="e">
        <f>(CY258-'ModelParams Lw'!$U$10)/'ModelParams Lw'!$U$11</f>
        <v>#DIV/0!</v>
      </c>
      <c r="DJ258" s="24" t="e">
        <f>(CZ258-'ModelParams Lw'!$V$10)/'ModelParams Lw'!$V$11</f>
        <v>#DIV/0!</v>
      </c>
    </row>
    <row r="259" spans="1:114">
      <c r="A259" s="12">
        <f>Calcul!B261</f>
        <v>0</v>
      </c>
      <c r="B259" s="12">
        <f t="shared" si="94"/>
        <v>0</v>
      </c>
      <c r="C259" s="12">
        <f>Calcul!C261</f>
        <v>0</v>
      </c>
      <c r="D259" s="12">
        <f>Calcul!D264</f>
        <v>0</v>
      </c>
      <c r="E259" s="12">
        <f t="shared" si="95"/>
        <v>400</v>
      </c>
      <c r="F259" s="12">
        <f t="shared" si="96"/>
        <v>900</v>
      </c>
      <c r="G259" s="12" t="e">
        <f t="shared" si="97"/>
        <v>#DIV/0!</v>
      </c>
      <c r="H259" s="24" t="e">
        <f t="shared" si="98"/>
        <v>#DIV/0!</v>
      </c>
      <c r="I259" s="24">
        <f>'ModelParams Lw'!$B$6*EXP('ModelParams Lw'!$C$6*D259)</f>
        <v>-0.98585217513044054</v>
      </c>
      <c r="J259" s="24">
        <f>'ModelParams Lw'!$B$7*D259^2+'ModelParams Lw'!$C$7*D259+'ModelParams Lw'!$D$7</f>
        <v>-7.1</v>
      </c>
      <c r="K259" s="24">
        <f>'ModelParams Lw'!$B$8*D259^2+'ModelParams Lw'!$C$8*D259+'ModelParams Lw'!$D$8</f>
        <v>46.485999999999997</v>
      </c>
      <c r="L259" s="21" t="e">
        <f t="shared" si="111"/>
        <v>#DIV/0!</v>
      </c>
      <c r="M259" s="21" t="e">
        <f t="shared" si="112"/>
        <v>#DIV/0!</v>
      </c>
      <c r="N259" s="21" t="e">
        <f t="shared" si="112"/>
        <v>#DIV/0!</v>
      </c>
      <c r="O259" s="21" t="e">
        <f t="shared" si="112"/>
        <v>#DIV/0!</v>
      </c>
      <c r="P259" s="21" t="e">
        <f t="shared" si="112"/>
        <v>#DIV/0!</v>
      </c>
      <c r="Q259" s="21" t="e">
        <f t="shared" si="112"/>
        <v>#DIV/0!</v>
      </c>
      <c r="R259" s="21" t="e">
        <f t="shared" si="112"/>
        <v>#DIV/0!</v>
      </c>
      <c r="S259" s="21" t="e">
        <f t="shared" si="112"/>
        <v>#DIV/0!</v>
      </c>
      <c r="T259" s="24" t="e">
        <f>'ModelParams Lw'!$B$3+'ModelParams Lw'!$B$4*LOG10($B259/3600/(PI()/4*($D259/1000)^2))+'ModelParams Lw'!$B$5*LOG10(2*$H259/(1.2*($B259/3600/(PI()/4*($D259/1000)^2))^2))+10*LOG10($D259/1000)+L259</f>
        <v>#DIV/0!</v>
      </c>
      <c r="U259" s="24" t="e">
        <f>'ModelParams Lw'!$B$3+'ModelParams Lw'!$B$4*LOG10($B259/3600/(PI()/4*($D259/1000)^2))+'ModelParams Lw'!$B$5*LOG10(2*$H259/(1.2*($B259/3600/(PI()/4*($D259/1000)^2))^2))+10*LOG10($D259/1000)+M259</f>
        <v>#DIV/0!</v>
      </c>
      <c r="V259" s="24" t="e">
        <f>'ModelParams Lw'!$B$3+'ModelParams Lw'!$B$4*LOG10($B259/3600/(PI()/4*($D259/1000)^2))+'ModelParams Lw'!$B$5*LOG10(2*$H259/(1.2*($B259/3600/(PI()/4*($D259/1000)^2))^2))+10*LOG10($D259/1000)+N259</f>
        <v>#DIV/0!</v>
      </c>
      <c r="W259" s="24" t="e">
        <f>'ModelParams Lw'!$B$3+'ModelParams Lw'!$B$4*LOG10($B259/3600/(PI()/4*($D259/1000)^2))+'ModelParams Lw'!$B$5*LOG10(2*$H259/(1.2*($B259/3600/(PI()/4*($D259/1000)^2))^2))+10*LOG10($D259/1000)+O259</f>
        <v>#DIV/0!</v>
      </c>
      <c r="X259" s="24" t="e">
        <f>'ModelParams Lw'!$B$3+'ModelParams Lw'!$B$4*LOG10($B259/3600/(PI()/4*($D259/1000)^2))+'ModelParams Lw'!$B$5*LOG10(2*$H259/(1.2*($B259/3600/(PI()/4*($D259/1000)^2))^2))+10*LOG10($D259/1000)+P259</f>
        <v>#DIV/0!</v>
      </c>
      <c r="Y259" s="24" t="e">
        <f>'ModelParams Lw'!$B$3+'ModelParams Lw'!$B$4*LOG10($B259/3600/(PI()/4*($D259/1000)^2))+'ModelParams Lw'!$B$5*LOG10(2*$H259/(1.2*($B259/3600/(PI()/4*($D259/1000)^2))^2))+10*LOG10($D259/1000)+Q259</f>
        <v>#DIV/0!</v>
      </c>
      <c r="Z259" s="24" t="e">
        <f>'ModelParams Lw'!$B$3+'ModelParams Lw'!$B$4*LOG10($B259/3600/(PI()/4*($D259/1000)^2))+'ModelParams Lw'!$B$5*LOG10(2*$H259/(1.2*($B259/3600/(PI()/4*($D259/1000)^2))^2))+10*LOG10($D259/1000)+R259</f>
        <v>#DIV/0!</v>
      </c>
      <c r="AA259" s="24" t="e">
        <f>'ModelParams Lw'!$B$3+'ModelParams Lw'!$B$4*LOG10($B259/3600/(PI()/4*($D259/1000)^2))+'ModelParams Lw'!$B$5*LOG10(2*$H259/(1.2*($B259/3600/(PI()/4*($D259/1000)^2))^2))+10*LOG10($D259/1000)+S259</f>
        <v>#DIV/0!</v>
      </c>
      <c r="AB259" s="24" t="e">
        <f>10*LOG10(IF(T259="",0,POWER(10,((T259+'ModelParams Lw'!$O$4)/10))) +IF(U259="",0,POWER(10,((U259+'ModelParams Lw'!$P$4)/10))) +IF(V259="",0,POWER(10,((V259+'ModelParams Lw'!$Q$4)/10))) +IF(W259="",0,POWER(10,((W259+'ModelParams Lw'!$R$4)/10))) +IF(X259="",0,POWER(10,((X259+'ModelParams Lw'!$S$4)/10))) +IF(Y259="",0,POWER(10,((Y259+'ModelParams Lw'!$T$4)/10))) +IF(Z259="",0,POWER(10,((Z259+'ModelParams Lw'!$U$4)/10)))+IF(AA259="",0,POWER(10,((AA259+'ModelParams Lw'!$V$4)/10))))</f>
        <v>#DIV/0!</v>
      </c>
      <c r="AC259" s="24" t="e">
        <f t="shared" si="99"/>
        <v>#DIV/0!</v>
      </c>
      <c r="AD259" s="24" t="e">
        <f>(T259-'ModelParams Lw'!O$10)/'ModelParams Lw'!O$11</f>
        <v>#DIV/0!</v>
      </c>
      <c r="AE259" s="24" t="e">
        <f>(U259-'ModelParams Lw'!P$10)/'ModelParams Lw'!P$11</f>
        <v>#DIV/0!</v>
      </c>
      <c r="AF259" s="24" t="e">
        <f>(V259-'ModelParams Lw'!Q$10)/'ModelParams Lw'!Q$11</f>
        <v>#DIV/0!</v>
      </c>
      <c r="AG259" s="24" t="e">
        <f>(W259-'ModelParams Lw'!R$10)/'ModelParams Lw'!R$11</f>
        <v>#DIV/0!</v>
      </c>
      <c r="AH259" s="24" t="e">
        <f>(X259-'ModelParams Lw'!S$10)/'ModelParams Lw'!S$11</f>
        <v>#DIV/0!</v>
      </c>
      <c r="AI259" s="24" t="e">
        <f>(Y259-'ModelParams Lw'!T$10)/'ModelParams Lw'!T$11</f>
        <v>#DIV/0!</v>
      </c>
      <c r="AJ259" s="24" t="e">
        <f>(Z259-'ModelParams Lw'!U$10)/'ModelParams Lw'!U$11</f>
        <v>#DIV/0!</v>
      </c>
      <c r="AK259" s="24" t="e">
        <f>(AA259-'ModelParams Lw'!V$10)/'ModelParams Lw'!V$11</f>
        <v>#DIV/0!</v>
      </c>
      <c r="AL259" s="24" t="e">
        <f t="shared" si="100"/>
        <v>#DIV/0!</v>
      </c>
      <c r="AM259" s="24" t="e">
        <f>LOOKUP($G259,SilencerParams!$E$3:$E$98,SilencerParams!K$3:K$98)</f>
        <v>#DIV/0!</v>
      </c>
      <c r="AN259" s="24" t="e">
        <f>LOOKUP($G259,SilencerParams!$E$3:$E$98,SilencerParams!L$3:L$98)</f>
        <v>#DIV/0!</v>
      </c>
      <c r="AO259" s="24" t="e">
        <f>LOOKUP($G259,SilencerParams!$E$3:$E$98,SilencerParams!M$3:M$98)</f>
        <v>#DIV/0!</v>
      </c>
      <c r="AP259" s="24" t="e">
        <f>LOOKUP($G259,SilencerParams!$E$3:$E$98,SilencerParams!N$3:N$98)</f>
        <v>#DIV/0!</v>
      </c>
      <c r="AQ259" s="24" t="e">
        <f>LOOKUP($G259,SilencerParams!$E$3:$E$98,SilencerParams!O$3:O$98)</f>
        <v>#DIV/0!</v>
      </c>
      <c r="AR259" s="24" t="e">
        <f>LOOKUP($G259,SilencerParams!$E$3:$E$98,SilencerParams!P$3:P$98)</f>
        <v>#DIV/0!</v>
      </c>
      <c r="AS259" s="24" t="e">
        <f>LOOKUP($G259,SilencerParams!$E$3:$E$98,SilencerParams!Q$3:Q$98)</f>
        <v>#DIV/0!</v>
      </c>
      <c r="AT259" s="24" t="e">
        <f>LOOKUP($G259,SilencerParams!$E$3:$E$98,SilencerParams!R$3:R$98)</f>
        <v>#DIV/0!</v>
      </c>
      <c r="AU259" s="151" t="e">
        <f>LOOKUP($G259,SilencerParams!$E$3:$E$98,SilencerParams!S$3:S$98)</f>
        <v>#DIV/0!</v>
      </c>
      <c r="AV259" s="151" t="e">
        <f>LOOKUP($G259,SilencerParams!$E$3:$E$98,SilencerParams!T$3:T$98)</f>
        <v>#DIV/0!</v>
      </c>
      <c r="AW259" s="151" t="e">
        <f>LOOKUP($G259,SilencerParams!$E$3:$E$98,SilencerParams!U$3:U$98)</f>
        <v>#DIV/0!</v>
      </c>
      <c r="AX259" s="151" t="e">
        <f>LOOKUP($G259,SilencerParams!$E$3:$E$98,SilencerParams!V$3:V$98)</f>
        <v>#DIV/0!</v>
      </c>
      <c r="AY259" s="151" t="e">
        <f>LOOKUP($G259,SilencerParams!$E$3:$E$98,SilencerParams!W$3:W$98)</f>
        <v>#DIV/0!</v>
      </c>
      <c r="AZ259" s="151" t="e">
        <f>LOOKUP($G259,SilencerParams!$E$3:$E$98,SilencerParams!X$3:X$98)</f>
        <v>#DIV/0!</v>
      </c>
      <c r="BA259" s="151" t="e">
        <f>LOOKUP($G259,SilencerParams!$E$3:$E$98,SilencerParams!Y$3:Y$98)</f>
        <v>#DIV/0!</v>
      </c>
      <c r="BB259" s="151" t="e">
        <f>LOOKUP($G259,SilencerParams!$E$3:$E$98,SilencerParams!Z$3:Z$98)</f>
        <v>#DIV/0!</v>
      </c>
      <c r="BC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S$3:S$98)</f>
        <v>#DIV/0!</v>
      </c>
      <c r="BD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T$3:T$98)</f>
        <v>#DIV/0!</v>
      </c>
      <c r="BE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U$3:U$98)</f>
        <v>#DIV/0!</v>
      </c>
      <c r="BF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V$3:V$98)</f>
        <v>#DIV/0!</v>
      </c>
      <c r="BG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W$3:W$98)</f>
        <v>#DIV/0!</v>
      </c>
      <c r="BH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X$3:X$98)</f>
        <v>#DIV/0!</v>
      </c>
      <c r="BI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Y$3:Y$98)</f>
        <v>#DIV/0!</v>
      </c>
      <c r="BJ259" s="151" t="e">
        <f>LOOKUP(IF(MROUND($AL259,2)&lt;=$AL259,CONCATENATE($D259,IF($F259&gt;=1000,$F259,CONCATENATE(0,$F259)),CONCATENATE(0,MROUND($AL259,2)+2)),CONCATENATE($D259,IF($F259&gt;=1000,$F259,CONCATENATE(0,$F259)),CONCATENATE(0,MROUND($AL259,2)-2))),SilencerParams!$E$3:$E$98,SilencerParams!Z$3:Z$98)</f>
        <v>#DIV/0!</v>
      </c>
      <c r="BK259" s="151" t="e">
        <f>IF($AL259&lt;2,LOOKUP(CONCATENATE($D259,IF($E259&gt;=1000,$E259,CONCATENATE(0,$E259)),"02"),SilencerParams!$E$3:$E$98,SilencerParams!S$3:S$98)/(LOG10(2)-LOG10(0.0001))*(LOG10($AL259)-LOG10(0.0001)),(BC259-AU259)/(LOG10(IF(MROUND($AL259,2)&lt;=$AL259,MROUND($AL259,2)+2,MROUND($AL259,2)-2))-LOG10(MROUND($AL259,2)))*(LOG10($AL259)-LOG10(MROUND($AL259,2)))+AU259)</f>
        <v>#DIV/0!</v>
      </c>
      <c r="BL259" s="151" t="e">
        <f>IF($AL259&lt;2,LOOKUP(CONCATENATE($D259,IF($E259&gt;=1000,$E259,CONCATENATE(0,$E259)),"02"),SilencerParams!$E$3:$E$98,SilencerParams!T$3:T$98)/(LOG10(2)-LOG10(0.0001))*(LOG10($AL259)-LOG10(0.0001)),(BD259-AV259)/(LOG10(IF(MROUND($AL259,2)&lt;=$AL259,MROUND($AL259,2)+2,MROUND($AL259,2)-2))-LOG10(MROUND($AL259,2)))*(LOG10($AL259)-LOG10(MROUND($AL259,2)))+AV259)</f>
        <v>#DIV/0!</v>
      </c>
      <c r="BM259" s="151" t="e">
        <f>IF($AL259&lt;2,LOOKUP(CONCATENATE($D259,IF($E259&gt;=1000,$E259,CONCATENATE(0,$E259)),"02"),SilencerParams!$E$3:$E$98,SilencerParams!U$3:U$98)/(LOG10(2)-LOG10(0.0001))*(LOG10($AL259)-LOG10(0.0001)),(BE259-AW259)/(LOG10(IF(MROUND($AL259,2)&lt;=$AL259,MROUND($AL259,2)+2,MROUND($AL259,2)-2))-LOG10(MROUND($AL259,2)))*(LOG10($AL259)-LOG10(MROUND($AL259,2)))+AW259)</f>
        <v>#DIV/0!</v>
      </c>
      <c r="BN259" s="151" t="e">
        <f>IF($AL259&lt;2,LOOKUP(CONCATENATE($D259,IF($E259&gt;=1000,$E259,CONCATENATE(0,$E259)),"02"),SilencerParams!$E$3:$E$98,SilencerParams!V$3:V$98)/(LOG10(2)-LOG10(0.0001))*(LOG10($AL259)-LOG10(0.0001)),(BF259-AX259)/(LOG10(IF(MROUND($AL259,2)&lt;=$AL259,MROUND($AL259,2)+2,MROUND($AL259,2)-2))-LOG10(MROUND($AL259,2)))*(LOG10($AL259)-LOG10(MROUND($AL259,2)))+AX259)</f>
        <v>#DIV/0!</v>
      </c>
      <c r="BO259" s="151" t="e">
        <f>IF($AL259&lt;2,LOOKUP(CONCATENATE($D259,IF($E259&gt;=1000,$E259,CONCATENATE(0,$E259)),"02"),SilencerParams!$E$3:$E$98,SilencerParams!W$3:W$98)/(LOG10(2)-LOG10(0.0001))*(LOG10($AL259)-LOG10(0.0001)),(BG259-AY259)/(LOG10(IF(MROUND($AL259,2)&lt;=$AL259,MROUND($AL259,2)+2,MROUND($AL259,2)-2))-LOG10(MROUND($AL259,2)))*(LOG10($AL259)-LOG10(MROUND($AL259,2)))+AY259)</f>
        <v>#DIV/0!</v>
      </c>
      <c r="BP259" s="151" t="e">
        <f>IF($AL259&lt;2,LOOKUP(CONCATENATE($D259,IF($E259&gt;=1000,$E259,CONCATENATE(0,$E259)),"02"),SilencerParams!$E$3:$E$98,SilencerParams!X$3:X$98)/(LOG10(2)-LOG10(0.0001))*(LOG10($AL259)-LOG10(0.0001)),(BH259-AZ259)/(LOG10(IF(MROUND($AL259,2)&lt;=$AL259,MROUND($AL259,2)+2,MROUND($AL259,2)-2))-LOG10(MROUND($AL259,2)))*(LOG10($AL259)-LOG10(MROUND($AL259,2)))+AZ259)</f>
        <v>#DIV/0!</v>
      </c>
      <c r="BQ259" s="151" t="e">
        <f>IF($AL259&lt;2,LOOKUP(CONCATENATE($D259,IF($E259&gt;=1000,$E259,CONCATENATE(0,$E259)),"02"),SilencerParams!$E$3:$E$98,SilencerParams!Y$3:Y$98)/(LOG10(2)-LOG10(0.0001))*(LOG10($AL259)-LOG10(0.0001)),(BI259-BA259)/(LOG10(IF(MROUND($AL259,2)&lt;=$AL259,MROUND($AL259,2)+2,MROUND($AL259,2)-2))-LOG10(MROUND($AL259,2)))*(LOG10($AL259)-LOG10(MROUND($AL259,2)))+BA259)</f>
        <v>#DIV/0!</v>
      </c>
      <c r="BR259" s="151" t="e">
        <f>IF($AL259&lt;2,LOOKUP(CONCATENATE($D259,IF($E259&gt;=1000,$E259,CONCATENATE(0,$E259)),"02"),SilencerParams!$E$3:$E$98,SilencerParams!Z$3:Z$98)/(LOG10(2)-LOG10(0.0001))*(LOG10($AL259)-LOG10(0.0001)),(BJ259-BB259)/(LOG10(IF(MROUND($AL259,2)&lt;=$AL259,MROUND($AL259,2)+2,MROUND($AL259,2)-2))-LOG10(MROUND($AL259,2)))*(LOG10($AL259)-LOG10(MROUND($AL259,2)))+BB259)</f>
        <v>#DIV/0!</v>
      </c>
      <c r="BS259" s="24" t="e">
        <f t="shared" si="101"/>
        <v>#DIV/0!</v>
      </c>
      <c r="BT259" s="24" t="e">
        <f t="shared" si="102"/>
        <v>#DIV/0!</v>
      </c>
      <c r="BU259" s="24" t="e">
        <f t="shared" si="103"/>
        <v>#DIV/0!</v>
      </c>
      <c r="BV259" s="24" t="e">
        <f t="shared" si="104"/>
        <v>#DIV/0!</v>
      </c>
      <c r="BW259" s="24" t="e">
        <f t="shared" si="105"/>
        <v>#DIV/0!</v>
      </c>
      <c r="BX259" s="24" t="e">
        <f t="shared" si="106"/>
        <v>#DIV/0!</v>
      </c>
      <c r="BY259" s="24" t="e">
        <f t="shared" si="107"/>
        <v>#DIV/0!</v>
      </c>
      <c r="BZ259" s="24" t="e">
        <f t="shared" si="108"/>
        <v>#DIV/0!</v>
      </c>
      <c r="CA259" s="24" t="e">
        <f>10*LOG10(IF(BS259="",0,POWER(10,((BS259+'ModelParams Lw'!$O$4)/10))) +IF(BT259="",0,POWER(10,((BT259+'ModelParams Lw'!$P$4)/10))) +IF(BU259="",0,POWER(10,((BU259+'ModelParams Lw'!$Q$4)/10))) +IF(BV259="",0,POWER(10,((BV259+'ModelParams Lw'!$R$4)/10))) +IF(BW259="",0,POWER(10,((BW259+'ModelParams Lw'!$S$4)/10))) +IF(BX259="",0,POWER(10,((BX259+'ModelParams Lw'!$T$4)/10))) +IF(BY259="",0,POWER(10,((BY259+'ModelParams Lw'!$U$4)/10)))+IF(BZ259="",0,POWER(10,((BZ259+'ModelParams Lw'!$V$4)/10))))</f>
        <v>#DIV/0!</v>
      </c>
      <c r="CB259" s="24" t="e">
        <f t="shared" si="109"/>
        <v>#DIV/0!</v>
      </c>
      <c r="CC259" s="24" t="e">
        <f>(BS259-'ModelParams Lw'!O$10)/'ModelParams Lw'!O$11</f>
        <v>#DIV/0!</v>
      </c>
      <c r="CD259" s="24" t="e">
        <f>(BT259-'ModelParams Lw'!P$10)/'ModelParams Lw'!P$11</f>
        <v>#DIV/0!</v>
      </c>
      <c r="CE259" s="24" t="e">
        <f>(BU259-'ModelParams Lw'!Q$10)/'ModelParams Lw'!Q$11</f>
        <v>#DIV/0!</v>
      </c>
      <c r="CF259" s="24" t="e">
        <f>(BV259-'ModelParams Lw'!R$10)/'ModelParams Lw'!R$11</f>
        <v>#DIV/0!</v>
      </c>
      <c r="CG259" s="24" t="e">
        <f>(BW259-'ModelParams Lw'!S$10)/'ModelParams Lw'!S$11</f>
        <v>#DIV/0!</v>
      </c>
      <c r="CH259" s="24" t="e">
        <f>(BX259-'ModelParams Lw'!T$10)/'ModelParams Lw'!T$11</f>
        <v>#DIV/0!</v>
      </c>
      <c r="CI259" s="24" t="e">
        <f>(BY259-'ModelParams Lw'!U$10)/'ModelParams Lw'!U$11</f>
        <v>#DIV/0!</v>
      </c>
      <c r="CJ259" s="24" t="e">
        <f>(BZ259-'ModelParams Lw'!V$10)/'ModelParams Lw'!V$11</f>
        <v>#DIV/0!</v>
      </c>
      <c r="CK259" s="24">
        <f>IF(Calcul!$E264="SW",'ModelParams Lw'!C$18+'ModelParams Lw'!C$19*LOG(CK$3)+'ModelParams Lw'!C$20*(PI()/4*($D259/1000)^2),IF('ModelParams Lw'!C$21+'ModelParams Lw'!C$22*LOG(CK$3)+'ModelParams Lw'!C$23*(PI()/4*($D259/1000)^2)&lt;'ModelParams Lw'!C$18+'ModelParams Lw'!C$19*LOG(CK$3)+'ModelParams Lw'!C$20*(PI()/4*($D259/1000)^2),'ModelParams Lw'!C$18+'ModelParams Lw'!C$19*LOG(CK$3)+'ModelParams Lw'!C$20*(PI()/4*($D259/1000)^2),'ModelParams Lw'!C$21+'ModelParams Lw'!C$22*LOG(CK$3)+'ModelParams Lw'!C$23*(PI()/4*($D259/1000)^2)))</f>
        <v>31.246735224896717</v>
      </c>
      <c r="CL259" s="24">
        <f>IF(Calcul!$E264="SW",'ModelParams Lw'!D$18+'ModelParams Lw'!D$19*LOG(CL$3)+'ModelParams Lw'!D$20*(PI()/4*($D259/1000)^2),IF('ModelParams Lw'!D$21+'ModelParams Lw'!D$22*LOG(CL$3)+'ModelParams Lw'!D$23*(PI()/4*($D259/1000)^2)&lt;'ModelParams Lw'!D$18+'ModelParams Lw'!D$19*LOG(CL$3)+'ModelParams Lw'!D$20*(PI()/4*($D259/1000)^2),'ModelParams Lw'!D$18+'ModelParams Lw'!D$19*LOG(CL$3)+'ModelParams Lw'!D$20*(PI()/4*($D259/1000)^2),'ModelParams Lw'!D$21+'ModelParams Lw'!D$22*LOG(CL$3)+'ModelParams Lw'!D$23*(PI()/4*($D259/1000)^2)))</f>
        <v>39.203910379364636</v>
      </c>
      <c r="CM259" s="24">
        <f>IF(Calcul!$E264="SW",'ModelParams Lw'!E$18+'ModelParams Lw'!E$19*LOG(CM$3)+'ModelParams Lw'!E$20*(PI()/4*($D259/1000)^2),IF('ModelParams Lw'!E$21+'ModelParams Lw'!E$22*LOG(CM$3)+'ModelParams Lw'!E$23*(PI()/4*($D259/1000)^2)&lt;'ModelParams Lw'!E$18+'ModelParams Lw'!E$19*LOG(CM$3)+'ModelParams Lw'!E$20*(PI()/4*($D259/1000)^2),'ModelParams Lw'!E$18+'ModelParams Lw'!E$19*LOG(CM$3)+'ModelParams Lw'!E$20*(PI()/4*($D259/1000)^2),'ModelParams Lw'!E$21+'ModelParams Lw'!E$22*LOG(CM$3)+'ModelParams Lw'!E$23*(PI()/4*($D259/1000)^2)))</f>
        <v>38.761096154158118</v>
      </c>
      <c r="CN259" s="24">
        <f>IF(Calcul!$E264="SW",'ModelParams Lw'!F$18+'ModelParams Lw'!F$19*LOG(CN$3)+'ModelParams Lw'!F$20*(PI()/4*($D259/1000)^2),IF('ModelParams Lw'!F$21+'ModelParams Lw'!F$22*LOG(CN$3)+'ModelParams Lw'!F$23*(PI()/4*($D259/1000)^2)&lt;'ModelParams Lw'!F$18+'ModelParams Lw'!F$19*LOG(CN$3)+'ModelParams Lw'!F$20*(PI()/4*($D259/1000)^2),'ModelParams Lw'!F$18+'ModelParams Lw'!F$19*LOG(CN$3)+'ModelParams Lw'!F$20*(PI()/4*($D259/1000)^2),'ModelParams Lw'!F$21+'ModelParams Lw'!F$22*LOG(CN$3)+'ModelParams Lw'!F$23*(PI()/4*($D259/1000)^2)))</f>
        <v>42.457901012674256</v>
      </c>
      <c r="CO259" s="24">
        <f>IF(Calcul!$E264="SW",'ModelParams Lw'!G$18+'ModelParams Lw'!G$19*LOG(CO$3)+'ModelParams Lw'!G$20*(PI()/4*($D259/1000)^2),IF('ModelParams Lw'!G$21+'ModelParams Lw'!G$22*LOG(CO$3)+'ModelParams Lw'!G$23*(PI()/4*($D259/1000)^2)&lt;'ModelParams Lw'!G$18+'ModelParams Lw'!G$19*LOG(CO$3)+'ModelParams Lw'!G$20*(PI()/4*($D259/1000)^2),'ModelParams Lw'!G$18+'ModelParams Lw'!G$19*LOG(CO$3)+'ModelParams Lw'!G$20*(PI()/4*($D259/1000)^2),'ModelParams Lw'!G$21+'ModelParams Lw'!G$22*LOG(CO$3)+'ModelParams Lw'!G$23*(PI()/4*($D259/1000)^2)))</f>
        <v>39.983812335865188</v>
      </c>
      <c r="CP259" s="24">
        <f>IF(Calcul!$E264="SW",'ModelParams Lw'!H$18+'ModelParams Lw'!H$19*LOG(CP$3)+'ModelParams Lw'!H$20*(PI()/4*($D259/1000)^2),IF('ModelParams Lw'!H$21+'ModelParams Lw'!H$22*LOG(CP$3)+'ModelParams Lw'!H$23*(PI()/4*($D259/1000)^2)&lt;'ModelParams Lw'!H$18+'ModelParams Lw'!H$19*LOG(CP$3)+'ModelParams Lw'!H$20*(PI()/4*($D259/1000)^2),'ModelParams Lw'!H$18+'ModelParams Lw'!H$19*LOG(CP$3)+'ModelParams Lw'!H$20*(PI()/4*($D259/1000)^2),'ModelParams Lw'!H$21+'ModelParams Lw'!H$22*LOG(CP$3)+'ModelParams Lw'!H$23*(PI()/4*($D259/1000)^2)))</f>
        <v>40.306137042572608</v>
      </c>
      <c r="CQ259" s="24">
        <f>IF(Calcul!$E264="SW",'ModelParams Lw'!I$18+'ModelParams Lw'!I$19*LOG(CQ$3)+'ModelParams Lw'!I$20*(PI()/4*($D259/1000)^2),IF('ModelParams Lw'!I$21+'ModelParams Lw'!I$22*LOG(CQ$3)+'ModelParams Lw'!I$23*(PI()/4*($D259/1000)^2)&lt;'ModelParams Lw'!I$18+'ModelParams Lw'!I$19*LOG(CQ$3)+'ModelParams Lw'!I$20*(PI()/4*($D259/1000)^2),'ModelParams Lw'!I$18+'ModelParams Lw'!I$19*LOG(CQ$3)+'ModelParams Lw'!I$20*(PI()/4*($D259/1000)^2),'ModelParams Lw'!I$21+'ModelParams Lw'!I$22*LOG(CQ$3)+'ModelParams Lw'!I$23*(PI()/4*($D259/1000)^2)))</f>
        <v>35.604370798776131</v>
      </c>
      <c r="CR259" s="24">
        <f>IF(Calcul!$E264="SW",'ModelParams Lw'!J$18+'ModelParams Lw'!J$19*LOG(CR$3)+'ModelParams Lw'!J$20*(PI()/4*($D259/1000)^2),IF('ModelParams Lw'!J$21+'ModelParams Lw'!J$22*LOG(CR$3)+'ModelParams Lw'!J$23*(PI()/4*($D259/1000)^2)&lt;'ModelParams Lw'!J$18+'ModelParams Lw'!J$19*LOG(CR$3)+'ModelParams Lw'!J$20*(PI()/4*($D259/1000)^2),'ModelParams Lw'!J$18+'ModelParams Lw'!J$19*LOG(CR$3)+'ModelParams Lw'!J$20*(PI()/4*($D259/1000)^2),'ModelParams Lw'!J$21+'ModelParams Lw'!J$22*LOG(CR$3)+'ModelParams Lw'!J$23*(PI()/4*($D259/1000)^2)))</f>
        <v>26.405199060578074</v>
      </c>
      <c r="CS259" s="24" t="e">
        <f t="shared" si="86"/>
        <v>#DIV/0!</v>
      </c>
      <c r="CT259" s="24" t="e">
        <f t="shared" si="87"/>
        <v>#DIV/0!</v>
      </c>
      <c r="CU259" s="24" t="e">
        <f t="shared" si="88"/>
        <v>#DIV/0!</v>
      </c>
      <c r="CV259" s="24" t="e">
        <f t="shared" si="89"/>
        <v>#DIV/0!</v>
      </c>
      <c r="CW259" s="24" t="e">
        <f t="shared" si="90"/>
        <v>#DIV/0!</v>
      </c>
      <c r="CX259" s="24" t="e">
        <f t="shared" si="91"/>
        <v>#DIV/0!</v>
      </c>
      <c r="CY259" s="24" t="e">
        <f t="shared" si="92"/>
        <v>#DIV/0!</v>
      </c>
      <c r="CZ259" s="24" t="e">
        <f t="shared" si="93"/>
        <v>#DIV/0!</v>
      </c>
      <c r="DA259" s="24" t="e">
        <f>10*LOG10(IF(CS259="",0,POWER(10,((CS259+'ModelParams Lw'!$O$4)/10))) +IF(CT259="",0,POWER(10,((CT259+'ModelParams Lw'!$P$4)/10))) +IF(CU259="",0,POWER(10,((CU259+'ModelParams Lw'!$Q$4)/10))) +IF(CV259="",0,POWER(10,((CV259+'ModelParams Lw'!$R$4)/10))) +IF(CW259="",0,POWER(10,((CW259+'ModelParams Lw'!$S$4)/10))) +IF(CX259="",0,POWER(10,((CX259+'ModelParams Lw'!$T$4)/10))) +IF(CY259="",0,POWER(10,((CY259+'ModelParams Lw'!$U$4)/10)))+IF(CZ259="",0,POWER(10,((CZ259+'ModelParams Lw'!$V$4)/10))))</f>
        <v>#DIV/0!</v>
      </c>
      <c r="DB259" s="24" t="e">
        <f t="shared" si="110"/>
        <v>#DIV/0!</v>
      </c>
      <c r="DC259" s="24" t="e">
        <f>(CS259-'ModelParams Lw'!$O$10)/'ModelParams Lw'!$O$11</f>
        <v>#DIV/0!</v>
      </c>
      <c r="DD259" s="24" t="e">
        <f>(CT259-'ModelParams Lw'!$P$10)/'ModelParams Lw'!$P$11</f>
        <v>#DIV/0!</v>
      </c>
      <c r="DE259" s="24" t="e">
        <f>(CU259-'ModelParams Lw'!$Q$10)/'ModelParams Lw'!$Q$11</f>
        <v>#DIV/0!</v>
      </c>
      <c r="DF259" s="24" t="e">
        <f>(CV259-'ModelParams Lw'!$R$10)/'ModelParams Lw'!$R$11</f>
        <v>#DIV/0!</v>
      </c>
      <c r="DG259" s="24" t="e">
        <f>(CW259-'ModelParams Lw'!$S$10)/'ModelParams Lw'!$S$11</f>
        <v>#DIV/0!</v>
      </c>
      <c r="DH259" s="24" t="e">
        <f>(CX259-'ModelParams Lw'!$T$10)/'ModelParams Lw'!$T$11</f>
        <v>#DIV/0!</v>
      </c>
      <c r="DI259" s="24" t="e">
        <f>(CY259-'ModelParams Lw'!$U$10)/'ModelParams Lw'!$U$11</f>
        <v>#DIV/0!</v>
      </c>
      <c r="DJ259" s="24" t="e">
        <f>(CZ259-'ModelParams Lw'!$V$10)/'ModelParams Lw'!$V$11</f>
        <v>#DIV/0!</v>
      </c>
    </row>
    <row r="260" spans="1:114">
      <c r="A260" s="12">
        <f>Calcul!B262</f>
        <v>0</v>
      </c>
      <c r="B260" s="12">
        <f t="shared" si="94"/>
        <v>0</v>
      </c>
      <c r="C260" s="12">
        <f>Calcul!C262</f>
        <v>0</v>
      </c>
      <c r="D260" s="12">
        <f>Calcul!D265</f>
        <v>0</v>
      </c>
      <c r="E260" s="12">
        <f t="shared" si="95"/>
        <v>400</v>
      </c>
      <c r="F260" s="12">
        <f t="shared" si="96"/>
        <v>900</v>
      </c>
      <c r="G260" s="12" t="e">
        <f t="shared" si="97"/>
        <v>#DIV/0!</v>
      </c>
      <c r="H260" s="24" t="e">
        <f t="shared" si="98"/>
        <v>#DIV/0!</v>
      </c>
      <c r="I260" s="24">
        <f>'ModelParams Lw'!$B$6*EXP('ModelParams Lw'!$C$6*D260)</f>
        <v>-0.98585217513044054</v>
      </c>
      <c r="J260" s="24">
        <f>'ModelParams Lw'!$B$7*D260^2+'ModelParams Lw'!$C$7*D260+'ModelParams Lw'!$D$7</f>
        <v>-7.1</v>
      </c>
      <c r="K260" s="24">
        <f>'ModelParams Lw'!$B$8*D260^2+'ModelParams Lw'!$C$8*D260+'ModelParams Lw'!$D$8</f>
        <v>46.485999999999997</v>
      </c>
      <c r="L260" s="21" t="e">
        <f t="shared" si="111"/>
        <v>#DIV/0!</v>
      </c>
      <c r="M260" s="21" t="e">
        <f t="shared" si="112"/>
        <v>#DIV/0!</v>
      </c>
      <c r="N260" s="21" t="e">
        <f t="shared" si="112"/>
        <v>#DIV/0!</v>
      </c>
      <c r="O260" s="21" t="e">
        <f t="shared" si="112"/>
        <v>#DIV/0!</v>
      </c>
      <c r="P260" s="21" t="e">
        <f t="shared" si="112"/>
        <v>#DIV/0!</v>
      </c>
      <c r="Q260" s="21" t="e">
        <f t="shared" si="112"/>
        <v>#DIV/0!</v>
      </c>
      <c r="R260" s="21" t="e">
        <f t="shared" si="112"/>
        <v>#DIV/0!</v>
      </c>
      <c r="S260" s="21" t="e">
        <f t="shared" si="112"/>
        <v>#DIV/0!</v>
      </c>
      <c r="T260" s="24" t="e">
        <f>'ModelParams Lw'!$B$3+'ModelParams Lw'!$B$4*LOG10($B260/3600/(PI()/4*($D260/1000)^2))+'ModelParams Lw'!$B$5*LOG10(2*$H260/(1.2*($B260/3600/(PI()/4*($D260/1000)^2))^2))+10*LOG10($D260/1000)+L260</f>
        <v>#DIV/0!</v>
      </c>
      <c r="U260" s="24" t="e">
        <f>'ModelParams Lw'!$B$3+'ModelParams Lw'!$B$4*LOG10($B260/3600/(PI()/4*($D260/1000)^2))+'ModelParams Lw'!$B$5*LOG10(2*$H260/(1.2*($B260/3600/(PI()/4*($D260/1000)^2))^2))+10*LOG10($D260/1000)+M260</f>
        <v>#DIV/0!</v>
      </c>
      <c r="V260" s="24" t="e">
        <f>'ModelParams Lw'!$B$3+'ModelParams Lw'!$B$4*LOG10($B260/3600/(PI()/4*($D260/1000)^2))+'ModelParams Lw'!$B$5*LOG10(2*$H260/(1.2*($B260/3600/(PI()/4*($D260/1000)^2))^2))+10*LOG10($D260/1000)+N260</f>
        <v>#DIV/0!</v>
      </c>
      <c r="W260" s="24" t="e">
        <f>'ModelParams Lw'!$B$3+'ModelParams Lw'!$B$4*LOG10($B260/3600/(PI()/4*($D260/1000)^2))+'ModelParams Lw'!$B$5*LOG10(2*$H260/(1.2*($B260/3600/(PI()/4*($D260/1000)^2))^2))+10*LOG10($D260/1000)+O260</f>
        <v>#DIV/0!</v>
      </c>
      <c r="X260" s="24" t="e">
        <f>'ModelParams Lw'!$B$3+'ModelParams Lw'!$B$4*LOG10($B260/3600/(PI()/4*($D260/1000)^2))+'ModelParams Lw'!$B$5*LOG10(2*$H260/(1.2*($B260/3600/(PI()/4*($D260/1000)^2))^2))+10*LOG10($D260/1000)+P260</f>
        <v>#DIV/0!</v>
      </c>
      <c r="Y260" s="24" t="e">
        <f>'ModelParams Lw'!$B$3+'ModelParams Lw'!$B$4*LOG10($B260/3600/(PI()/4*($D260/1000)^2))+'ModelParams Lw'!$B$5*LOG10(2*$H260/(1.2*($B260/3600/(PI()/4*($D260/1000)^2))^2))+10*LOG10($D260/1000)+Q260</f>
        <v>#DIV/0!</v>
      </c>
      <c r="Z260" s="24" t="e">
        <f>'ModelParams Lw'!$B$3+'ModelParams Lw'!$B$4*LOG10($B260/3600/(PI()/4*($D260/1000)^2))+'ModelParams Lw'!$B$5*LOG10(2*$H260/(1.2*($B260/3600/(PI()/4*($D260/1000)^2))^2))+10*LOG10($D260/1000)+R260</f>
        <v>#DIV/0!</v>
      </c>
      <c r="AA260" s="24" t="e">
        <f>'ModelParams Lw'!$B$3+'ModelParams Lw'!$B$4*LOG10($B260/3600/(PI()/4*($D260/1000)^2))+'ModelParams Lw'!$B$5*LOG10(2*$H260/(1.2*($B260/3600/(PI()/4*($D260/1000)^2))^2))+10*LOG10($D260/1000)+S260</f>
        <v>#DIV/0!</v>
      </c>
      <c r="AB260" s="24" t="e">
        <f>10*LOG10(IF(T260="",0,POWER(10,((T260+'ModelParams Lw'!$O$4)/10))) +IF(U260="",0,POWER(10,((U260+'ModelParams Lw'!$P$4)/10))) +IF(V260="",0,POWER(10,((V260+'ModelParams Lw'!$Q$4)/10))) +IF(W260="",0,POWER(10,((W260+'ModelParams Lw'!$R$4)/10))) +IF(X260="",0,POWER(10,((X260+'ModelParams Lw'!$S$4)/10))) +IF(Y260="",0,POWER(10,((Y260+'ModelParams Lw'!$T$4)/10))) +IF(Z260="",0,POWER(10,((Z260+'ModelParams Lw'!$U$4)/10)))+IF(AA260="",0,POWER(10,((AA260+'ModelParams Lw'!$V$4)/10))))</f>
        <v>#DIV/0!</v>
      </c>
      <c r="AC260" s="24" t="e">
        <f t="shared" si="99"/>
        <v>#DIV/0!</v>
      </c>
      <c r="AD260" s="24" t="e">
        <f>(T260-'ModelParams Lw'!O$10)/'ModelParams Lw'!O$11</f>
        <v>#DIV/0!</v>
      </c>
      <c r="AE260" s="24" t="e">
        <f>(U260-'ModelParams Lw'!P$10)/'ModelParams Lw'!P$11</f>
        <v>#DIV/0!</v>
      </c>
      <c r="AF260" s="24" t="e">
        <f>(V260-'ModelParams Lw'!Q$10)/'ModelParams Lw'!Q$11</f>
        <v>#DIV/0!</v>
      </c>
      <c r="AG260" s="24" t="e">
        <f>(W260-'ModelParams Lw'!R$10)/'ModelParams Lw'!R$11</f>
        <v>#DIV/0!</v>
      </c>
      <c r="AH260" s="24" t="e">
        <f>(X260-'ModelParams Lw'!S$10)/'ModelParams Lw'!S$11</f>
        <v>#DIV/0!</v>
      </c>
      <c r="AI260" s="24" t="e">
        <f>(Y260-'ModelParams Lw'!T$10)/'ModelParams Lw'!T$11</f>
        <v>#DIV/0!</v>
      </c>
      <c r="AJ260" s="24" t="e">
        <f>(Z260-'ModelParams Lw'!U$10)/'ModelParams Lw'!U$11</f>
        <v>#DIV/0!</v>
      </c>
      <c r="AK260" s="24" t="e">
        <f>(AA260-'ModelParams Lw'!V$10)/'ModelParams Lw'!V$11</f>
        <v>#DIV/0!</v>
      </c>
      <c r="AL260" s="24" t="e">
        <f t="shared" si="100"/>
        <v>#DIV/0!</v>
      </c>
      <c r="AM260" s="24" t="e">
        <f>LOOKUP($G260,SilencerParams!$E$3:$E$98,SilencerParams!K$3:K$98)</f>
        <v>#DIV/0!</v>
      </c>
      <c r="AN260" s="24" t="e">
        <f>LOOKUP($G260,SilencerParams!$E$3:$E$98,SilencerParams!L$3:L$98)</f>
        <v>#DIV/0!</v>
      </c>
      <c r="AO260" s="24" t="e">
        <f>LOOKUP($G260,SilencerParams!$E$3:$E$98,SilencerParams!M$3:M$98)</f>
        <v>#DIV/0!</v>
      </c>
      <c r="AP260" s="24" t="e">
        <f>LOOKUP($G260,SilencerParams!$E$3:$E$98,SilencerParams!N$3:N$98)</f>
        <v>#DIV/0!</v>
      </c>
      <c r="AQ260" s="24" t="e">
        <f>LOOKUP($G260,SilencerParams!$E$3:$E$98,SilencerParams!O$3:O$98)</f>
        <v>#DIV/0!</v>
      </c>
      <c r="AR260" s="24" t="e">
        <f>LOOKUP($G260,SilencerParams!$E$3:$E$98,SilencerParams!P$3:P$98)</f>
        <v>#DIV/0!</v>
      </c>
      <c r="AS260" s="24" t="e">
        <f>LOOKUP($G260,SilencerParams!$E$3:$E$98,SilencerParams!Q$3:Q$98)</f>
        <v>#DIV/0!</v>
      </c>
      <c r="AT260" s="24" t="e">
        <f>LOOKUP($G260,SilencerParams!$E$3:$E$98,SilencerParams!R$3:R$98)</f>
        <v>#DIV/0!</v>
      </c>
      <c r="AU260" s="151" t="e">
        <f>LOOKUP($G260,SilencerParams!$E$3:$E$98,SilencerParams!S$3:S$98)</f>
        <v>#DIV/0!</v>
      </c>
      <c r="AV260" s="151" t="e">
        <f>LOOKUP($G260,SilencerParams!$E$3:$E$98,SilencerParams!T$3:T$98)</f>
        <v>#DIV/0!</v>
      </c>
      <c r="AW260" s="151" t="e">
        <f>LOOKUP($G260,SilencerParams!$E$3:$E$98,SilencerParams!U$3:U$98)</f>
        <v>#DIV/0!</v>
      </c>
      <c r="AX260" s="151" t="e">
        <f>LOOKUP($G260,SilencerParams!$E$3:$E$98,SilencerParams!V$3:V$98)</f>
        <v>#DIV/0!</v>
      </c>
      <c r="AY260" s="151" t="e">
        <f>LOOKUP($G260,SilencerParams!$E$3:$E$98,SilencerParams!W$3:W$98)</f>
        <v>#DIV/0!</v>
      </c>
      <c r="AZ260" s="151" t="e">
        <f>LOOKUP($G260,SilencerParams!$E$3:$E$98,SilencerParams!X$3:X$98)</f>
        <v>#DIV/0!</v>
      </c>
      <c r="BA260" s="151" t="e">
        <f>LOOKUP($G260,SilencerParams!$E$3:$E$98,SilencerParams!Y$3:Y$98)</f>
        <v>#DIV/0!</v>
      </c>
      <c r="BB260" s="151" t="e">
        <f>LOOKUP($G260,SilencerParams!$E$3:$E$98,SilencerParams!Z$3:Z$98)</f>
        <v>#DIV/0!</v>
      </c>
      <c r="BC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S$3:S$98)</f>
        <v>#DIV/0!</v>
      </c>
      <c r="BD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T$3:T$98)</f>
        <v>#DIV/0!</v>
      </c>
      <c r="BE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U$3:U$98)</f>
        <v>#DIV/0!</v>
      </c>
      <c r="BF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V$3:V$98)</f>
        <v>#DIV/0!</v>
      </c>
      <c r="BG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W$3:W$98)</f>
        <v>#DIV/0!</v>
      </c>
      <c r="BH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X$3:X$98)</f>
        <v>#DIV/0!</v>
      </c>
      <c r="BI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Y$3:Y$98)</f>
        <v>#DIV/0!</v>
      </c>
      <c r="BJ260" s="151" t="e">
        <f>LOOKUP(IF(MROUND($AL260,2)&lt;=$AL260,CONCATENATE($D260,IF($F260&gt;=1000,$F260,CONCATENATE(0,$F260)),CONCATENATE(0,MROUND($AL260,2)+2)),CONCATENATE($D260,IF($F260&gt;=1000,$F260,CONCATENATE(0,$F260)),CONCATENATE(0,MROUND($AL260,2)-2))),SilencerParams!$E$3:$E$98,SilencerParams!Z$3:Z$98)</f>
        <v>#DIV/0!</v>
      </c>
      <c r="BK260" s="151" t="e">
        <f>IF($AL260&lt;2,LOOKUP(CONCATENATE($D260,IF($E260&gt;=1000,$E260,CONCATENATE(0,$E260)),"02"),SilencerParams!$E$3:$E$98,SilencerParams!S$3:S$98)/(LOG10(2)-LOG10(0.0001))*(LOG10($AL260)-LOG10(0.0001)),(BC260-AU260)/(LOG10(IF(MROUND($AL260,2)&lt;=$AL260,MROUND($AL260,2)+2,MROUND($AL260,2)-2))-LOG10(MROUND($AL260,2)))*(LOG10($AL260)-LOG10(MROUND($AL260,2)))+AU260)</f>
        <v>#DIV/0!</v>
      </c>
      <c r="BL260" s="151" t="e">
        <f>IF($AL260&lt;2,LOOKUP(CONCATENATE($D260,IF($E260&gt;=1000,$E260,CONCATENATE(0,$E260)),"02"),SilencerParams!$E$3:$E$98,SilencerParams!T$3:T$98)/(LOG10(2)-LOG10(0.0001))*(LOG10($AL260)-LOG10(0.0001)),(BD260-AV260)/(LOG10(IF(MROUND($AL260,2)&lt;=$AL260,MROUND($AL260,2)+2,MROUND($AL260,2)-2))-LOG10(MROUND($AL260,2)))*(LOG10($AL260)-LOG10(MROUND($AL260,2)))+AV260)</f>
        <v>#DIV/0!</v>
      </c>
      <c r="BM260" s="151" t="e">
        <f>IF($AL260&lt;2,LOOKUP(CONCATENATE($D260,IF($E260&gt;=1000,$E260,CONCATENATE(0,$E260)),"02"),SilencerParams!$E$3:$E$98,SilencerParams!U$3:U$98)/(LOG10(2)-LOG10(0.0001))*(LOG10($AL260)-LOG10(0.0001)),(BE260-AW260)/(LOG10(IF(MROUND($AL260,2)&lt;=$AL260,MROUND($AL260,2)+2,MROUND($AL260,2)-2))-LOG10(MROUND($AL260,2)))*(LOG10($AL260)-LOG10(MROUND($AL260,2)))+AW260)</f>
        <v>#DIV/0!</v>
      </c>
      <c r="BN260" s="151" t="e">
        <f>IF($AL260&lt;2,LOOKUP(CONCATENATE($D260,IF($E260&gt;=1000,$E260,CONCATENATE(0,$E260)),"02"),SilencerParams!$E$3:$E$98,SilencerParams!V$3:V$98)/(LOG10(2)-LOG10(0.0001))*(LOG10($AL260)-LOG10(0.0001)),(BF260-AX260)/(LOG10(IF(MROUND($AL260,2)&lt;=$AL260,MROUND($AL260,2)+2,MROUND($AL260,2)-2))-LOG10(MROUND($AL260,2)))*(LOG10($AL260)-LOG10(MROUND($AL260,2)))+AX260)</f>
        <v>#DIV/0!</v>
      </c>
      <c r="BO260" s="151" t="e">
        <f>IF($AL260&lt;2,LOOKUP(CONCATENATE($D260,IF($E260&gt;=1000,$E260,CONCATENATE(0,$E260)),"02"),SilencerParams!$E$3:$E$98,SilencerParams!W$3:W$98)/(LOG10(2)-LOG10(0.0001))*(LOG10($AL260)-LOG10(0.0001)),(BG260-AY260)/(LOG10(IF(MROUND($AL260,2)&lt;=$AL260,MROUND($AL260,2)+2,MROUND($AL260,2)-2))-LOG10(MROUND($AL260,2)))*(LOG10($AL260)-LOG10(MROUND($AL260,2)))+AY260)</f>
        <v>#DIV/0!</v>
      </c>
      <c r="BP260" s="151" t="e">
        <f>IF($AL260&lt;2,LOOKUP(CONCATENATE($D260,IF($E260&gt;=1000,$E260,CONCATENATE(0,$E260)),"02"),SilencerParams!$E$3:$E$98,SilencerParams!X$3:X$98)/(LOG10(2)-LOG10(0.0001))*(LOG10($AL260)-LOG10(0.0001)),(BH260-AZ260)/(LOG10(IF(MROUND($AL260,2)&lt;=$AL260,MROUND($AL260,2)+2,MROUND($AL260,2)-2))-LOG10(MROUND($AL260,2)))*(LOG10($AL260)-LOG10(MROUND($AL260,2)))+AZ260)</f>
        <v>#DIV/0!</v>
      </c>
      <c r="BQ260" s="151" t="e">
        <f>IF($AL260&lt;2,LOOKUP(CONCATENATE($D260,IF($E260&gt;=1000,$E260,CONCATENATE(0,$E260)),"02"),SilencerParams!$E$3:$E$98,SilencerParams!Y$3:Y$98)/(LOG10(2)-LOG10(0.0001))*(LOG10($AL260)-LOG10(0.0001)),(BI260-BA260)/(LOG10(IF(MROUND($AL260,2)&lt;=$AL260,MROUND($AL260,2)+2,MROUND($AL260,2)-2))-LOG10(MROUND($AL260,2)))*(LOG10($AL260)-LOG10(MROUND($AL260,2)))+BA260)</f>
        <v>#DIV/0!</v>
      </c>
      <c r="BR260" s="151" t="e">
        <f>IF($AL260&lt;2,LOOKUP(CONCATENATE($D260,IF($E260&gt;=1000,$E260,CONCATENATE(0,$E260)),"02"),SilencerParams!$E$3:$E$98,SilencerParams!Z$3:Z$98)/(LOG10(2)-LOG10(0.0001))*(LOG10($AL260)-LOG10(0.0001)),(BJ260-BB260)/(LOG10(IF(MROUND($AL260,2)&lt;=$AL260,MROUND($AL260,2)+2,MROUND($AL260,2)-2))-LOG10(MROUND($AL260,2)))*(LOG10($AL260)-LOG10(MROUND($AL260,2)))+BB260)</f>
        <v>#DIV/0!</v>
      </c>
      <c r="BS260" s="24" t="e">
        <f t="shared" si="101"/>
        <v>#DIV/0!</v>
      </c>
      <c r="BT260" s="24" t="e">
        <f t="shared" si="102"/>
        <v>#DIV/0!</v>
      </c>
      <c r="BU260" s="24" t="e">
        <f t="shared" si="103"/>
        <v>#DIV/0!</v>
      </c>
      <c r="BV260" s="24" t="e">
        <f t="shared" si="104"/>
        <v>#DIV/0!</v>
      </c>
      <c r="BW260" s="24" t="e">
        <f t="shared" si="105"/>
        <v>#DIV/0!</v>
      </c>
      <c r="BX260" s="24" t="e">
        <f t="shared" si="106"/>
        <v>#DIV/0!</v>
      </c>
      <c r="BY260" s="24" t="e">
        <f t="shared" si="107"/>
        <v>#DIV/0!</v>
      </c>
      <c r="BZ260" s="24" t="e">
        <f t="shared" si="108"/>
        <v>#DIV/0!</v>
      </c>
      <c r="CA260" s="24" t="e">
        <f>10*LOG10(IF(BS260="",0,POWER(10,((BS260+'ModelParams Lw'!$O$4)/10))) +IF(BT260="",0,POWER(10,((BT260+'ModelParams Lw'!$P$4)/10))) +IF(BU260="",0,POWER(10,((BU260+'ModelParams Lw'!$Q$4)/10))) +IF(BV260="",0,POWER(10,((BV260+'ModelParams Lw'!$R$4)/10))) +IF(BW260="",0,POWER(10,((BW260+'ModelParams Lw'!$S$4)/10))) +IF(BX260="",0,POWER(10,((BX260+'ModelParams Lw'!$T$4)/10))) +IF(BY260="",0,POWER(10,((BY260+'ModelParams Lw'!$U$4)/10)))+IF(BZ260="",0,POWER(10,((BZ260+'ModelParams Lw'!$V$4)/10))))</f>
        <v>#DIV/0!</v>
      </c>
      <c r="CB260" s="24" t="e">
        <f t="shared" si="109"/>
        <v>#DIV/0!</v>
      </c>
      <c r="CC260" s="24" t="e">
        <f>(BS260-'ModelParams Lw'!O$10)/'ModelParams Lw'!O$11</f>
        <v>#DIV/0!</v>
      </c>
      <c r="CD260" s="24" t="e">
        <f>(BT260-'ModelParams Lw'!P$10)/'ModelParams Lw'!P$11</f>
        <v>#DIV/0!</v>
      </c>
      <c r="CE260" s="24" t="e">
        <f>(BU260-'ModelParams Lw'!Q$10)/'ModelParams Lw'!Q$11</f>
        <v>#DIV/0!</v>
      </c>
      <c r="CF260" s="24" t="e">
        <f>(BV260-'ModelParams Lw'!R$10)/'ModelParams Lw'!R$11</f>
        <v>#DIV/0!</v>
      </c>
      <c r="CG260" s="24" t="e">
        <f>(BW260-'ModelParams Lw'!S$10)/'ModelParams Lw'!S$11</f>
        <v>#DIV/0!</v>
      </c>
      <c r="CH260" s="24" t="e">
        <f>(BX260-'ModelParams Lw'!T$10)/'ModelParams Lw'!T$11</f>
        <v>#DIV/0!</v>
      </c>
      <c r="CI260" s="24" t="e">
        <f>(BY260-'ModelParams Lw'!U$10)/'ModelParams Lw'!U$11</f>
        <v>#DIV/0!</v>
      </c>
      <c r="CJ260" s="24" t="e">
        <f>(BZ260-'ModelParams Lw'!V$10)/'ModelParams Lw'!V$11</f>
        <v>#DIV/0!</v>
      </c>
      <c r="CK260" s="24">
        <f>IF(Calcul!$E265="SW",'ModelParams Lw'!C$18+'ModelParams Lw'!C$19*LOG(CK$3)+'ModelParams Lw'!C$20*(PI()/4*($D260/1000)^2),IF('ModelParams Lw'!C$21+'ModelParams Lw'!C$22*LOG(CK$3)+'ModelParams Lw'!C$23*(PI()/4*($D260/1000)^2)&lt;'ModelParams Lw'!C$18+'ModelParams Lw'!C$19*LOG(CK$3)+'ModelParams Lw'!C$20*(PI()/4*($D260/1000)^2),'ModelParams Lw'!C$18+'ModelParams Lw'!C$19*LOG(CK$3)+'ModelParams Lw'!C$20*(PI()/4*($D260/1000)^2),'ModelParams Lw'!C$21+'ModelParams Lw'!C$22*LOG(CK$3)+'ModelParams Lw'!C$23*(PI()/4*($D260/1000)^2)))</f>
        <v>31.246735224896717</v>
      </c>
      <c r="CL260" s="24">
        <f>IF(Calcul!$E265="SW",'ModelParams Lw'!D$18+'ModelParams Lw'!D$19*LOG(CL$3)+'ModelParams Lw'!D$20*(PI()/4*($D260/1000)^2),IF('ModelParams Lw'!D$21+'ModelParams Lw'!D$22*LOG(CL$3)+'ModelParams Lw'!D$23*(PI()/4*($D260/1000)^2)&lt;'ModelParams Lw'!D$18+'ModelParams Lw'!D$19*LOG(CL$3)+'ModelParams Lw'!D$20*(PI()/4*($D260/1000)^2),'ModelParams Lw'!D$18+'ModelParams Lw'!D$19*LOG(CL$3)+'ModelParams Lw'!D$20*(PI()/4*($D260/1000)^2),'ModelParams Lw'!D$21+'ModelParams Lw'!D$22*LOG(CL$3)+'ModelParams Lw'!D$23*(PI()/4*($D260/1000)^2)))</f>
        <v>39.203910379364636</v>
      </c>
      <c r="CM260" s="24">
        <f>IF(Calcul!$E265="SW",'ModelParams Lw'!E$18+'ModelParams Lw'!E$19*LOG(CM$3)+'ModelParams Lw'!E$20*(PI()/4*($D260/1000)^2),IF('ModelParams Lw'!E$21+'ModelParams Lw'!E$22*LOG(CM$3)+'ModelParams Lw'!E$23*(PI()/4*($D260/1000)^2)&lt;'ModelParams Lw'!E$18+'ModelParams Lw'!E$19*LOG(CM$3)+'ModelParams Lw'!E$20*(PI()/4*($D260/1000)^2),'ModelParams Lw'!E$18+'ModelParams Lw'!E$19*LOG(CM$3)+'ModelParams Lw'!E$20*(PI()/4*($D260/1000)^2),'ModelParams Lw'!E$21+'ModelParams Lw'!E$22*LOG(CM$3)+'ModelParams Lw'!E$23*(PI()/4*($D260/1000)^2)))</f>
        <v>38.761096154158118</v>
      </c>
      <c r="CN260" s="24">
        <f>IF(Calcul!$E265="SW",'ModelParams Lw'!F$18+'ModelParams Lw'!F$19*LOG(CN$3)+'ModelParams Lw'!F$20*(PI()/4*($D260/1000)^2),IF('ModelParams Lw'!F$21+'ModelParams Lw'!F$22*LOG(CN$3)+'ModelParams Lw'!F$23*(PI()/4*($D260/1000)^2)&lt;'ModelParams Lw'!F$18+'ModelParams Lw'!F$19*LOG(CN$3)+'ModelParams Lw'!F$20*(PI()/4*($D260/1000)^2),'ModelParams Lw'!F$18+'ModelParams Lw'!F$19*LOG(CN$3)+'ModelParams Lw'!F$20*(PI()/4*($D260/1000)^2),'ModelParams Lw'!F$21+'ModelParams Lw'!F$22*LOG(CN$3)+'ModelParams Lw'!F$23*(PI()/4*($D260/1000)^2)))</f>
        <v>42.457901012674256</v>
      </c>
      <c r="CO260" s="24">
        <f>IF(Calcul!$E265="SW",'ModelParams Lw'!G$18+'ModelParams Lw'!G$19*LOG(CO$3)+'ModelParams Lw'!G$20*(PI()/4*($D260/1000)^2),IF('ModelParams Lw'!G$21+'ModelParams Lw'!G$22*LOG(CO$3)+'ModelParams Lw'!G$23*(PI()/4*($D260/1000)^2)&lt;'ModelParams Lw'!G$18+'ModelParams Lw'!G$19*LOG(CO$3)+'ModelParams Lw'!G$20*(PI()/4*($D260/1000)^2),'ModelParams Lw'!G$18+'ModelParams Lw'!G$19*LOG(CO$3)+'ModelParams Lw'!G$20*(PI()/4*($D260/1000)^2),'ModelParams Lw'!G$21+'ModelParams Lw'!G$22*LOG(CO$3)+'ModelParams Lw'!G$23*(PI()/4*($D260/1000)^2)))</f>
        <v>39.983812335865188</v>
      </c>
      <c r="CP260" s="24">
        <f>IF(Calcul!$E265="SW",'ModelParams Lw'!H$18+'ModelParams Lw'!H$19*LOG(CP$3)+'ModelParams Lw'!H$20*(PI()/4*($D260/1000)^2),IF('ModelParams Lw'!H$21+'ModelParams Lw'!H$22*LOG(CP$3)+'ModelParams Lw'!H$23*(PI()/4*($D260/1000)^2)&lt;'ModelParams Lw'!H$18+'ModelParams Lw'!H$19*LOG(CP$3)+'ModelParams Lw'!H$20*(PI()/4*($D260/1000)^2),'ModelParams Lw'!H$18+'ModelParams Lw'!H$19*LOG(CP$3)+'ModelParams Lw'!H$20*(PI()/4*($D260/1000)^2),'ModelParams Lw'!H$21+'ModelParams Lw'!H$22*LOG(CP$3)+'ModelParams Lw'!H$23*(PI()/4*($D260/1000)^2)))</f>
        <v>40.306137042572608</v>
      </c>
      <c r="CQ260" s="24">
        <f>IF(Calcul!$E265="SW",'ModelParams Lw'!I$18+'ModelParams Lw'!I$19*LOG(CQ$3)+'ModelParams Lw'!I$20*(PI()/4*($D260/1000)^2),IF('ModelParams Lw'!I$21+'ModelParams Lw'!I$22*LOG(CQ$3)+'ModelParams Lw'!I$23*(PI()/4*($D260/1000)^2)&lt;'ModelParams Lw'!I$18+'ModelParams Lw'!I$19*LOG(CQ$3)+'ModelParams Lw'!I$20*(PI()/4*($D260/1000)^2),'ModelParams Lw'!I$18+'ModelParams Lw'!I$19*LOG(CQ$3)+'ModelParams Lw'!I$20*(PI()/4*($D260/1000)^2),'ModelParams Lw'!I$21+'ModelParams Lw'!I$22*LOG(CQ$3)+'ModelParams Lw'!I$23*(PI()/4*($D260/1000)^2)))</f>
        <v>35.604370798776131</v>
      </c>
      <c r="CR260" s="24">
        <f>IF(Calcul!$E265="SW",'ModelParams Lw'!J$18+'ModelParams Lw'!J$19*LOG(CR$3)+'ModelParams Lw'!J$20*(PI()/4*($D260/1000)^2),IF('ModelParams Lw'!J$21+'ModelParams Lw'!J$22*LOG(CR$3)+'ModelParams Lw'!J$23*(PI()/4*($D260/1000)^2)&lt;'ModelParams Lw'!J$18+'ModelParams Lw'!J$19*LOG(CR$3)+'ModelParams Lw'!J$20*(PI()/4*($D260/1000)^2),'ModelParams Lw'!J$18+'ModelParams Lw'!J$19*LOG(CR$3)+'ModelParams Lw'!J$20*(PI()/4*($D260/1000)^2),'ModelParams Lw'!J$21+'ModelParams Lw'!J$22*LOG(CR$3)+'ModelParams Lw'!J$23*(PI()/4*($D260/1000)^2)))</f>
        <v>26.405199060578074</v>
      </c>
      <c r="CS260" s="24" t="e">
        <f t="shared" ref="CS260:CS300" si="113">T260+10*LOG((PI()*($D260/1000)*($E260/1000))/(PI()/4*($D260/1000)^2))-CK260</f>
        <v>#DIV/0!</v>
      </c>
      <c r="CT260" s="24" t="e">
        <f t="shared" ref="CT260:CT300" si="114">U260+10*LOG((PI()*($D260/1000)*($E260/1000))/(PI()/4*($D260/1000)^2))-CL260</f>
        <v>#DIV/0!</v>
      </c>
      <c r="CU260" s="24" t="e">
        <f t="shared" ref="CU260:CU300" si="115">V260+10*LOG((PI()*($D260/1000)*($E260/1000))/(PI()/4*($D260/1000)^2))-CM260</f>
        <v>#DIV/0!</v>
      </c>
      <c r="CV260" s="24" t="e">
        <f t="shared" ref="CV260:CV300" si="116">W260+10*LOG((PI()*($D260/1000)*($E260/1000))/(PI()/4*($D260/1000)^2))-CN260</f>
        <v>#DIV/0!</v>
      </c>
      <c r="CW260" s="24" t="e">
        <f t="shared" ref="CW260:CW300" si="117">X260+10*LOG((PI()*($D260/1000)*($E260/1000))/(PI()/4*($D260/1000)^2))-CO260</f>
        <v>#DIV/0!</v>
      </c>
      <c r="CX260" s="24" t="e">
        <f t="shared" ref="CX260:CX300" si="118">Y260+10*LOG((PI()*($D260/1000)*($E260/1000))/(PI()/4*($D260/1000)^2))-CP260</f>
        <v>#DIV/0!</v>
      </c>
      <c r="CY260" s="24" t="e">
        <f t="shared" ref="CY260:CY300" si="119">Z260+10*LOG((PI()*($D260/1000)*($E260/1000))/(PI()/4*($D260/1000)^2))-CQ260</f>
        <v>#DIV/0!</v>
      </c>
      <c r="CZ260" s="24" t="e">
        <f t="shared" ref="CZ260:CZ300" si="120">AA260+10*LOG((PI()*($D260/1000)*($E260/1000))/(PI()/4*($D260/1000)^2))-CR260</f>
        <v>#DIV/0!</v>
      </c>
      <c r="DA260" s="24" t="e">
        <f>10*LOG10(IF(CS260="",0,POWER(10,((CS260+'ModelParams Lw'!$O$4)/10))) +IF(CT260="",0,POWER(10,((CT260+'ModelParams Lw'!$P$4)/10))) +IF(CU260="",0,POWER(10,((CU260+'ModelParams Lw'!$Q$4)/10))) +IF(CV260="",0,POWER(10,((CV260+'ModelParams Lw'!$R$4)/10))) +IF(CW260="",0,POWER(10,((CW260+'ModelParams Lw'!$S$4)/10))) +IF(CX260="",0,POWER(10,((CX260+'ModelParams Lw'!$T$4)/10))) +IF(CY260="",0,POWER(10,((CY260+'ModelParams Lw'!$U$4)/10)))+IF(CZ260="",0,POWER(10,((CZ260+'ModelParams Lw'!$V$4)/10))))</f>
        <v>#DIV/0!</v>
      </c>
      <c r="DB260" s="24" t="e">
        <f t="shared" si="110"/>
        <v>#DIV/0!</v>
      </c>
      <c r="DC260" s="24" t="e">
        <f>(CS260-'ModelParams Lw'!$O$10)/'ModelParams Lw'!$O$11</f>
        <v>#DIV/0!</v>
      </c>
      <c r="DD260" s="24" t="e">
        <f>(CT260-'ModelParams Lw'!$P$10)/'ModelParams Lw'!$P$11</f>
        <v>#DIV/0!</v>
      </c>
      <c r="DE260" s="24" t="e">
        <f>(CU260-'ModelParams Lw'!$Q$10)/'ModelParams Lw'!$Q$11</f>
        <v>#DIV/0!</v>
      </c>
      <c r="DF260" s="24" t="e">
        <f>(CV260-'ModelParams Lw'!$R$10)/'ModelParams Lw'!$R$11</f>
        <v>#DIV/0!</v>
      </c>
      <c r="DG260" s="24" t="e">
        <f>(CW260-'ModelParams Lw'!$S$10)/'ModelParams Lw'!$S$11</f>
        <v>#DIV/0!</v>
      </c>
      <c r="DH260" s="24" t="e">
        <f>(CX260-'ModelParams Lw'!$T$10)/'ModelParams Lw'!$T$11</f>
        <v>#DIV/0!</v>
      </c>
      <c r="DI260" s="24" t="e">
        <f>(CY260-'ModelParams Lw'!$U$10)/'ModelParams Lw'!$U$11</f>
        <v>#DIV/0!</v>
      </c>
      <c r="DJ260" s="24" t="e">
        <f>(CZ260-'ModelParams Lw'!$V$10)/'ModelParams Lw'!$V$11</f>
        <v>#DIV/0!</v>
      </c>
    </row>
    <row r="261" spans="1:114">
      <c r="A261" s="12">
        <f>Calcul!B263</f>
        <v>0</v>
      </c>
      <c r="B261" s="12">
        <f t="shared" ref="B261:B300" si="121">A261*IF(A260="[L/s]",3.6,IF(A260="[m³/s]",1/3600,1))</f>
        <v>0</v>
      </c>
      <c r="C261" s="12">
        <f>Calcul!C263</f>
        <v>0</v>
      </c>
      <c r="D261" s="12">
        <f>Calcul!D266</f>
        <v>0</v>
      </c>
      <c r="E261" s="12">
        <f t="shared" ref="E261:E300" si="122">IF(D261&gt;200,600,400)</f>
        <v>400</v>
      </c>
      <c r="F261" s="12">
        <f t="shared" ref="F261:F300" si="123">IF(D261&gt;200,1200,900)</f>
        <v>900</v>
      </c>
      <c r="G261" s="12" t="e">
        <f t="shared" ref="G261:G300" si="124">CONCATENATE(D261,IF(F261&gt;=1000,F261,CONCATENATE(0,F261)),IF(MROUND(AL261,2)&gt;=10,MROUND(AL261,2),CONCATENATE(0,MROUND(AL261,2))))</f>
        <v>#DIV/0!</v>
      </c>
      <c r="H261" s="24" t="e">
        <f t="shared" ref="H261:H300" si="125">C261+0.5*1.2*($B261/3600/(PI()/4*(D261/1000)^2))^2</f>
        <v>#DIV/0!</v>
      </c>
      <c r="I261" s="24">
        <f>'ModelParams Lw'!$B$6*EXP('ModelParams Lw'!$C$6*D261)</f>
        <v>-0.98585217513044054</v>
      </c>
      <c r="J261" s="24">
        <f>'ModelParams Lw'!$B$7*D261^2+'ModelParams Lw'!$C$7*D261+'ModelParams Lw'!$D$7</f>
        <v>-7.1</v>
      </c>
      <c r="K261" s="24">
        <f>'ModelParams Lw'!$B$8*D261^2+'ModelParams Lw'!$C$8*D261+'ModelParams Lw'!$D$8</f>
        <v>46.485999999999997</v>
      </c>
      <c r="L261" s="21" t="e">
        <f t="shared" si="111"/>
        <v>#DIV/0!</v>
      </c>
      <c r="M261" s="21" t="e">
        <f t="shared" si="112"/>
        <v>#DIV/0!</v>
      </c>
      <c r="N261" s="21" t="e">
        <f t="shared" si="112"/>
        <v>#DIV/0!</v>
      </c>
      <c r="O261" s="21" t="e">
        <f t="shared" si="112"/>
        <v>#DIV/0!</v>
      </c>
      <c r="P261" s="21" t="e">
        <f t="shared" si="112"/>
        <v>#DIV/0!</v>
      </c>
      <c r="Q261" s="21" t="e">
        <f t="shared" si="112"/>
        <v>#DIV/0!</v>
      </c>
      <c r="R261" s="21" t="e">
        <f t="shared" si="112"/>
        <v>#DIV/0!</v>
      </c>
      <c r="S261" s="21" t="e">
        <f t="shared" si="112"/>
        <v>#DIV/0!</v>
      </c>
      <c r="T261" s="24" t="e">
        <f>'ModelParams Lw'!$B$3+'ModelParams Lw'!$B$4*LOG10($B261/3600/(PI()/4*($D261/1000)^2))+'ModelParams Lw'!$B$5*LOG10(2*$H261/(1.2*($B261/3600/(PI()/4*($D261/1000)^2))^2))+10*LOG10($D261/1000)+L261</f>
        <v>#DIV/0!</v>
      </c>
      <c r="U261" s="24" t="e">
        <f>'ModelParams Lw'!$B$3+'ModelParams Lw'!$B$4*LOG10($B261/3600/(PI()/4*($D261/1000)^2))+'ModelParams Lw'!$B$5*LOG10(2*$H261/(1.2*($B261/3600/(PI()/4*($D261/1000)^2))^2))+10*LOG10($D261/1000)+M261</f>
        <v>#DIV/0!</v>
      </c>
      <c r="V261" s="24" t="e">
        <f>'ModelParams Lw'!$B$3+'ModelParams Lw'!$B$4*LOG10($B261/3600/(PI()/4*($D261/1000)^2))+'ModelParams Lw'!$B$5*LOG10(2*$H261/(1.2*($B261/3600/(PI()/4*($D261/1000)^2))^2))+10*LOG10($D261/1000)+N261</f>
        <v>#DIV/0!</v>
      </c>
      <c r="W261" s="24" t="e">
        <f>'ModelParams Lw'!$B$3+'ModelParams Lw'!$B$4*LOG10($B261/3600/(PI()/4*($D261/1000)^2))+'ModelParams Lw'!$B$5*LOG10(2*$H261/(1.2*($B261/3600/(PI()/4*($D261/1000)^2))^2))+10*LOG10($D261/1000)+O261</f>
        <v>#DIV/0!</v>
      </c>
      <c r="X261" s="24" t="e">
        <f>'ModelParams Lw'!$B$3+'ModelParams Lw'!$B$4*LOG10($B261/3600/(PI()/4*($D261/1000)^2))+'ModelParams Lw'!$B$5*LOG10(2*$H261/(1.2*($B261/3600/(PI()/4*($D261/1000)^2))^2))+10*LOG10($D261/1000)+P261</f>
        <v>#DIV/0!</v>
      </c>
      <c r="Y261" s="24" t="e">
        <f>'ModelParams Lw'!$B$3+'ModelParams Lw'!$B$4*LOG10($B261/3600/(PI()/4*($D261/1000)^2))+'ModelParams Lw'!$B$5*LOG10(2*$H261/(1.2*($B261/3600/(PI()/4*($D261/1000)^2))^2))+10*LOG10($D261/1000)+Q261</f>
        <v>#DIV/0!</v>
      </c>
      <c r="Z261" s="24" t="e">
        <f>'ModelParams Lw'!$B$3+'ModelParams Lw'!$B$4*LOG10($B261/3600/(PI()/4*($D261/1000)^2))+'ModelParams Lw'!$B$5*LOG10(2*$H261/(1.2*($B261/3600/(PI()/4*($D261/1000)^2))^2))+10*LOG10($D261/1000)+R261</f>
        <v>#DIV/0!</v>
      </c>
      <c r="AA261" s="24" t="e">
        <f>'ModelParams Lw'!$B$3+'ModelParams Lw'!$B$4*LOG10($B261/3600/(PI()/4*($D261/1000)^2))+'ModelParams Lw'!$B$5*LOG10(2*$H261/(1.2*($B261/3600/(PI()/4*($D261/1000)^2))^2))+10*LOG10($D261/1000)+S261</f>
        <v>#DIV/0!</v>
      </c>
      <c r="AB261" s="24" t="e">
        <f>10*LOG10(IF(T261="",0,POWER(10,((T261+'ModelParams Lw'!$O$4)/10))) +IF(U261="",0,POWER(10,((U261+'ModelParams Lw'!$P$4)/10))) +IF(V261="",0,POWER(10,((V261+'ModelParams Lw'!$Q$4)/10))) +IF(W261="",0,POWER(10,((W261+'ModelParams Lw'!$R$4)/10))) +IF(X261="",0,POWER(10,((X261+'ModelParams Lw'!$S$4)/10))) +IF(Y261="",0,POWER(10,((Y261+'ModelParams Lw'!$T$4)/10))) +IF(Z261="",0,POWER(10,((Z261+'ModelParams Lw'!$U$4)/10)))+IF(AA261="",0,POWER(10,((AA261+'ModelParams Lw'!$V$4)/10))))</f>
        <v>#DIV/0!</v>
      </c>
      <c r="AC261" s="24" t="e">
        <f t="shared" ref="AC261:AC300" si="126">MAX(AD261:AK261)</f>
        <v>#DIV/0!</v>
      </c>
      <c r="AD261" s="24" t="e">
        <f>(T261-'ModelParams Lw'!O$10)/'ModelParams Lw'!O$11</f>
        <v>#DIV/0!</v>
      </c>
      <c r="AE261" s="24" t="e">
        <f>(U261-'ModelParams Lw'!P$10)/'ModelParams Lw'!P$11</f>
        <v>#DIV/0!</v>
      </c>
      <c r="AF261" s="24" t="e">
        <f>(V261-'ModelParams Lw'!Q$10)/'ModelParams Lw'!Q$11</f>
        <v>#DIV/0!</v>
      </c>
      <c r="AG261" s="24" t="e">
        <f>(W261-'ModelParams Lw'!R$10)/'ModelParams Lw'!R$11</f>
        <v>#DIV/0!</v>
      </c>
      <c r="AH261" s="24" t="e">
        <f>(X261-'ModelParams Lw'!S$10)/'ModelParams Lw'!S$11</f>
        <v>#DIV/0!</v>
      </c>
      <c r="AI261" s="24" t="e">
        <f>(Y261-'ModelParams Lw'!T$10)/'ModelParams Lw'!T$11</f>
        <v>#DIV/0!</v>
      </c>
      <c r="AJ261" s="24" t="e">
        <f>(Z261-'ModelParams Lw'!U$10)/'ModelParams Lw'!U$11</f>
        <v>#DIV/0!</v>
      </c>
      <c r="AK261" s="24" t="e">
        <f>(AA261-'ModelParams Lw'!V$10)/'ModelParams Lw'!V$11</f>
        <v>#DIV/0!</v>
      </c>
      <c r="AL261" s="24" t="e">
        <f t="shared" ref="AL261:AL300" si="127">(B261/3600)/(PI()/4*(D261/1000)^2)</f>
        <v>#DIV/0!</v>
      </c>
      <c r="AM261" s="24" t="e">
        <f>LOOKUP($G261,SilencerParams!$E$3:$E$98,SilencerParams!K$3:K$98)</f>
        <v>#DIV/0!</v>
      </c>
      <c r="AN261" s="24" t="e">
        <f>LOOKUP($G261,SilencerParams!$E$3:$E$98,SilencerParams!L$3:L$98)</f>
        <v>#DIV/0!</v>
      </c>
      <c r="AO261" s="24" t="e">
        <f>LOOKUP($G261,SilencerParams!$E$3:$E$98,SilencerParams!M$3:M$98)</f>
        <v>#DIV/0!</v>
      </c>
      <c r="AP261" s="24" t="e">
        <f>LOOKUP($G261,SilencerParams!$E$3:$E$98,SilencerParams!N$3:N$98)</f>
        <v>#DIV/0!</v>
      </c>
      <c r="AQ261" s="24" t="e">
        <f>LOOKUP($G261,SilencerParams!$E$3:$E$98,SilencerParams!O$3:O$98)</f>
        <v>#DIV/0!</v>
      </c>
      <c r="AR261" s="24" t="e">
        <f>LOOKUP($G261,SilencerParams!$E$3:$E$98,SilencerParams!P$3:P$98)</f>
        <v>#DIV/0!</v>
      </c>
      <c r="AS261" s="24" t="e">
        <f>LOOKUP($G261,SilencerParams!$E$3:$E$98,SilencerParams!Q$3:Q$98)</f>
        <v>#DIV/0!</v>
      </c>
      <c r="AT261" s="24" t="e">
        <f>LOOKUP($G261,SilencerParams!$E$3:$E$98,SilencerParams!R$3:R$98)</f>
        <v>#DIV/0!</v>
      </c>
      <c r="AU261" s="151" t="e">
        <f>LOOKUP($G261,SilencerParams!$E$3:$E$98,SilencerParams!S$3:S$98)</f>
        <v>#DIV/0!</v>
      </c>
      <c r="AV261" s="151" t="e">
        <f>LOOKUP($G261,SilencerParams!$E$3:$E$98,SilencerParams!T$3:T$98)</f>
        <v>#DIV/0!</v>
      </c>
      <c r="AW261" s="151" t="e">
        <f>LOOKUP($G261,SilencerParams!$E$3:$E$98,SilencerParams!U$3:U$98)</f>
        <v>#DIV/0!</v>
      </c>
      <c r="AX261" s="151" t="e">
        <f>LOOKUP($G261,SilencerParams!$E$3:$E$98,SilencerParams!V$3:V$98)</f>
        <v>#DIV/0!</v>
      </c>
      <c r="AY261" s="151" t="e">
        <f>LOOKUP($G261,SilencerParams!$E$3:$E$98,SilencerParams!W$3:W$98)</f>
        <v>#DIV/0!</v>
      </c>
      <c r="AZ261" s="151" t="e">
        <f>LOOKUP($G261,SilencerParams!$E$3:$E$98,SilencerParams!X$3:X$98)</f>
        <v>#DIV/0!</v>
      </c>
      <c r="BA261" s="151" t="e">
        <f>LOOKUP($G261,SilencerParams!$E$3:$E$98,SilencerParams!Y$3:Y$98)</f>
        <v>#DIV/0!</v>
      </c>
      <c r="BB261" s="151" t="e">
        <f>LOOKUP($G261,SilencerParams!$E$3:$E$98,SilencerParams!Z$3:Z$98)</f>
        <v>#DIV/0!</v>
      </c>
      <c r="BC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S$3:S$98)</f>
        <v>#DIV/0!</v>
      </c>
      <c r="BD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T$3:T$98)</f>
        <v>#DIV/0!</v>
      </c>
      <c r="BE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U$3:U$98)</f>
        <v>#DIV/0!</v>
      </c>
      <c r="BF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V$3:V$98)</f>
        <v>#DIV/0!</v>
      </c>
      <c r="BG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W$3:W$98)</f>
        <v>#DIV/0!</v>
      </c>
      <c r="BH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X$3:X$98)</f>
        <v>#DIV/0!</v>
      </c>
      <c r="BI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Y$3:Y$98)</f>
        <v>#DIV/0!</v>
      </c>
      <c r="BJ261" s="151" t="e">
        <f>LOOKUP(IF(MROUND($AL261,2)&lt;=$AL261,CONCATENATE($D261,IF($F261&gt;=1000,$F261,CONCATENATE(0,$F261)),CONCATENATE(0,MROUND($AL261,2)+2)),CONCATENATE($D261,IF($F261&gt;=1000,$F261,CONCATENATE(0,$F261)),CONCATENATE(0,MROUND($AL261,2)-2))),SilencerParams!$E$3:$E$98,SilencerParams!Z$3:Z$98)</f>
        <v>#DIV/0!</v>
      </c>
      <c r="BK261" s="151" t="e">
        <f>IF($AL261&lt;2,LOOKUP(CONCATENATE($D261,IF($E261&gt;=1000,$E261,CONCATENATE(0,$E261)),"02"),SilencerParams!$E$3:$E$98,SilencerParams!S$3:S$98)/(LOG10(2)-LOG10(0.0001))*(LOG10($AL261)-LOG10(0.0001)),(BC261-AU261)/(LOG10(IF(MROUND($AL261,2)&lt;=$AL261,MROUND($AL261,2)+2,MROUND($AL261,2)-2))-LOG10(MROUND($AL261,2)))*(LOG10($AL261)-LOG10(MROUND($AL261,2)))+AU261)</f>
        <v>#DIV/0!</v>
      </c>
      <c r="BL261" s="151" t="e">
        <f>IF($AL261&lt;2,LOOKUP(CONCATENATE($D261,IF($E261&gt;=1000,$E261,CONCATENATE(0,$E261)),"02"),SilencerParams!$E$3:$E$98,SilencerParams!T$3:T$98)/(LOG10(2)-LOG10(0.0001))*(LOG10($AL261)-LOG10(0.0001)),(BD261-AV261)/(LOG10(IF(MROUND($AL261,2)&lt;=$AL261,MROUND($AL261,2)+2,MROUND($AL261,2)-2))-LOG10(MROUND($AL261,2)))*(LOG10($AL261)-LOG10(MROUND($AL261,2)))+AV261)</f>
        <v>#DIV/0!</v>
      </c>
      <c r="BM261" s="151" t="e">
        <f>IF($AL261&lt;2,LOOKUP(CONCATENATE($D261,IF($E261&gt;=1000,$E261,CONCATENATE(0,$E261)),"02"),SilencerParams!$E$3:$E$98,SilencerParams!U$3:U$98)/(LOG10(2)-LOG10(0.0001))*(LOG10($AL261)-LOG10(0.0001)),(BE261-AW261)/(LOG10(IF(MROUND($AL261,2)&lt;=$AL261,MROUND($AL261,2)+2,MROUND($AL261,2)-2))-LOG10(MROUND($AL261,2)))*(LOG10($AL261)-LOG10(MROUND($AL261,2)))+AW261)</f>
        <v>#DIV/0!</v>
      </c>
      <c r="BN261" s="151" t="e">
        <f>IF($AL261&lt;2,LOOKUP(CONCATENATE($D261,IF($E261&gt;=1000,$E261,CONCATENATE(0,$E261)),"02"),SilencerParams!$E$3:$E$98,SilencerParams!V$3:V$98)/(LOG10(2)-LOG10(0.0001))*(LOG10($AL261)-LOG10(0.0001)),(BF261-AX261)/(LOG10(IF(MROUND($AL261,2)&lt;=$AL261,MROUND($AL261,2)+2,MROUND($AL261,2)-2))-LOG10(MROUND($AL261,2)))*(LOG10($AL261)-LOG10(MROUND($AL261,2)))+AX261)</f>
        <v>#DIV/0!</v>
      </c>
      <c r="BO261" s="151" t="e">
        <f>IF($AL261&lt;2,LOOKUP(CONCATENATE($D261,IF($E261&gt;=1000,$E261,CONCATENATE(0,$E261)),"02"),SilencerParams!$E$3:$E$98,SilencerParams!W$3:W$98)/(LOG10(2)-LOG10(0.0001))*(LOG10($AL261)-LOG10(0.0001)),(BG261-AY261)/(LOG10(IF(MROUND($AL261,2)&lt;=$AL261,MROUND($AL261,2)+2,MROUND($AL261,2)-2))-LOG10(MROUND($AL261,2)))*(LOG10($AL261)-LOG10(MROUND($AL261,2)))+AY261)</f>
        <v>#DIV/0!</v>
      </c>
      <c r="BP261" s="151" t="e">
        <f>IF($AL261&lt;2,LOOKUP(CONCATENATE($D261,IF($E261&gt;=1000,$E261,CONCATENATE(0,$E261)),"02"),SilencerParams!$E$3:$E$98,SilencerParams!X$3:X$98)/(LOG10(2)-LOG10(0.0001))*(LOG10($AL261)-LOG10(0.0001)),(BH261-AZ261)/(LOG10(IF(MROUND($AL261,2)&lt;=$AL261,MROUND($AL261,2)+2,MROUND($AL261,2)-2))-LOG10(MROUND($AL261,2)))*(LOG10($AL261)-LOG10(MROUND($AL261,2)))+AZ261)</f>
        <v>#DIV/0!</v>
      </c>
      <c r="BQ261" s="151" t="e">
        <f>IF($AL261&lt;2,LOOKUP(CONCATENATE($D261,IF($E261&gt;=1000,$E261,CONCATENATE(0,$E261)),"02"),SilencerParams!$E$3:$E$98,SilencerParams!Y$3:Y$98)/(LOG10(2)-LOG10(0.0001))*(LOG10($AL261)-LOG10(0.0001)),(BI261-BA261)/(LOG10(IF(MROUND($AL261,2)&lt;=$AL261,MROUND($AL261,2)+2,MROUND($AL261,2)-2))-LOG10(MROUND($AL261,2)))*(LOG10($AL261)-LOG10(MROUND($AL261,2)))+BA261)</f>
        <v>#DIV/0!</v>
      </c>
      <c r="BR261" s="151" t="e">
        <f>IF($AL261&lt;2,LOOKUP(CONCATENATE($D261,IF($E261&gt;=1000,$E261,CONCATENATE(0,$E261)),"02"),SilencerParams!$E$3:$E$98,SilencerParams!Z$3:Z$98)/(LOG10(2)-LOG10(0.0001))*(LOG10($AL261)-LOG10(0.0001)),(BJ261-BB261)/(LOG10(IF(MROUND($AL261,2)&lt;=$AL261,MROUND($AL261,2)+2,MROUND($AL261,2)-2))-LOG10(MROUND($AL261,2)))*(LOG10($AL261)-LOG10(MROUND($AL261,2)))+BB261)</f>
        <v>#DIV/0!</v>
      </c>
      <c r="BS261" s="24" t="e">
        <f t="shared" ref="BS261:BS300" si="128">10*LOG(10^(T261/10-AM261/10)+10^(BK261/10))</f>
        <v>#DIV/0!</v>
      </c>
      <c r="BT261" s="24" t="e">
        <f t="shared" ref="BT261:BT300" si="129">10*LOG(10^(U261/10-AN261/10)+10^(BL261/10))</f>
        <v>#DIV/0!</v>
      </c>
      <c r="BU261" s="24" t="e">
        <f t="shared" ref="BU261:BU300" si="130">10*LOG(10^(V261/10-AO261/10)+10^(BM261/10))</f>
        <v>#DIV/0!</v>
      </c>
      <c r="BV261" s="24" t="e">
        <f t="shared" ref="BV261:BV300" si="131">10*LOG(10^(W261/10-AP261/10)+10^(BN261/10))</f>
        <v>#DIV/0!</v>
      </c>
      <c r="BW261" s="24" t="e">
        <f t="shared" ref="BW261:BW300" si="132">10*LOG(10^(X261/10-AQ261/10)+10^(BO261/10))</f>
        <v>#DIV/0!</v>
      </c>
      <c r="BX261" s="24" t="e">
        <f t="shared" ref="BX261:BX300" si="133">10*LOG(10^(Y261/10-AR261/10)+10^(BP261/10))</f>
        <v>#DIV/0!</v>
      </c>
      <c r="BY261" s="24" t="e">
        <f t="shared" ref="BY261:BY300" si="134">10*LOG(10^(Z261/10-AS261/10)+10^(BQ261/10))</f>
        <v>#DIV/0!</v>
      </c>
      <c r="BZ261" s="24" t="e">
        <f t="shared" ref="BZ261:BZ300" si="135">10*LOG(10^(AA261/10-AT261/10)+10^(BR261/10))</f>
        <v>#DIV/0!</v>
      </c>
      <c r="CA261" s="24" t="e">
        <f>10*LOG10(IF(BS261="",0,POWER(10,((BS261+'ModelParams Lw'!$O$4)/10))) +IF(BT261="",0,POWER(10,((BT261+'ModelParams Lw'!$P$4)/10))) +IF(BU261="",0,POWER(10,((BU261+'ModelParams Lw'!$Q$4)/10))) +IF(BV261="",0,POWER(10,((BV261+'ModelParams Lw'!$R$4)/10))) +IF(BW261="",0,POWER(10,((BW261+'ModelParams Lw'!$S$4)/10))) +IF(BX261="",0,POWER(10,((BX261+'ModelParams Lw'!$T$4)/10))) +IF(BY261="",0,POWER(10,((BY261+'ModelParams Lw'!$U$4)/10)))+IF(BZ261="",0,POWER(10,((BZ261+'ModelParams Lw'!$V$4)/10))))</f>
        <v>#DIV/0!</v>
      </c>
      <c r="CB261" s="24" t="e">
        <f t="shared" ref="CB261:CB300" si="136">MAX(CC261:CJ261)</f>
        <v>#DIV/0!</v>
      </c>
      <c r="CC261" s="24" t="e">
        <f>(BS261-'ModelParams Lw'!O$10)/'ModelParams Lw'!O$11</f>
        <v>#DIV/0!</v>
      </c>
      <c r="CD261" s="24" t="e">
        <f>(BT261-'ModelParams Lw'!P$10)/'ModelParams Lw'!P$11</f>
        <v>#DIV/0!</v>
      </c>
      <c r="CE261" s="24" t="e">
        <f>(BU261-'ModelParams Lw'!Q$10)/'ModelParams Lw'!Q$11</f>
        <v>#DIV/0!</v>
      </c>
      <c r="CF261" s="24" t="e">
        <f>(BV261-'ModelParams Lw'!R$10)/'ModelParams Lw'!R$11</f>
        <v>#DIV/0!</v>
      </c>
      <c r="CG261" s="24" t="e">
        <f>(BW261-'ModelParams Lw'!S$10)/'ModelParams Lw'!S$11</f>
        <v>#DIV/0!</v>
      </c>
      <c r="CH261" s="24" t="e">
        <f>(BX261-'ModelParams Lw'!T$10)/'ModelParams Lw'!T$11</f>
        <v>#DIV/0!</v>
      </c>
      <c r="CI261" s="24" t="e">
        <f>(BY261-'ModelParams Lw'!U$10)/'ModelParams Lw'!U$11</f>
        <v>#DIV/0!</v>
      </c>
      <c r="CJ261" s="24" t="e">
        <f>(BZ261-'ModelParams Lw'!V$10)/'ModelParams Lw'!V$11</f>
        <v>#DIV/0!</v>
      </c>
      <c r="CK261" s="24">
        <f>IF(Calcul!$E266="SW",'ModelParams Lw'!C$18+'ModelParams Lw'!C$19*LOG(CK$3)+'ModelParams Lw'!C$20*(PI()/4*($D261/1000)^2),IF('ModelParams Lw'!C$21+'ModelParams Lw'!C$22*LOG(CK$3)+'ModelParams Lw'!C$23*(PI()/4*($D261/1000)^2)&lt;'ModelParams Lw'!C$18+'ModelParams Lw'!C$19*LOG(CK$3)+'ModelParams Lw'!C$20*(PI()/4*($D261/1000)^2),'ModelParams Lw'!C$18+'ModelParams Lw'!C$19*LOG(CK$3)+'ModelParams Lw'!C$20*(PI()/4*($D261/1000)^2),'ModelParams Lw'!C$21+'ModelParams Lw'!C$22*LOG(CK$3)+'ModelParams Lw'!C$23*(PI()/4*($D261/1000)^2)))</f>
        <v>31.246735224896717</v>
      </c>
      <c r="CL261" s="24">
        <f>IF(Calcul!$E266="SW",'ModelParams Lw'!D$18+'ModelParams Lw'!D$19*LOG(CL$3)+'ModelParams Lw'!D$20*(PI()/4*($D261/1000)^2),IF('ModelParams Lw'!D$21+'ModelParams Lw'!D$22*LOG(CL$3)+'ModelParams Lw'!D$23*(PI()/4*($D261/1000)^2)&lt;'ModelParams Lw'!D$18+'ModelParams Lw'!D$19*LOG(CL$3)+'ModelParams Lw'!D$20*(PI()/4*($D261/1000)^2),'ModelParams Lw'!D$18+'ModelParams Lw'!D$19*LOG(CL$3)+'ModelParams Lw'!D$20*(PI()/4*($D261/1000)^2),'ModelParams Lw'!D$21+'ModelParams Lw'!D$22*LOG(CL$3)+'ModelParams Lw'!D$23*(PI()/4*($D261/1000)^2)))</f>
        <v>39.203910379364636</v>
      </c>
      <c r="CM261" s="24">
        <f>IF(Calcul!$E266="SW",'ModelParams Lw'!E$18+'ModelParams Lw'!E$19*LOG(CM$3)+'ModelParams Lw'!E$20*(PI()/4*($D261/1000)^2),IF('ModelParams Lw'!E$21+'ModelParams Lw'!E$22*LOG(CM$3)+'ModelParams Lw'!E$23*(PI()/4*($D261/1000)^2)&lt;'ModelParams Lw'!E$18+'ModelParams Lw'!E$19*LOG(CM$3)+'ModelParams Lw'!E$20*(PI()/4*($D261/1000)^2),'ModelParams Lw'!E$18+'ModelParams Lw'!E$19*LOG(CM$3)+'ModelParams Lw'!E$20*(PI()/4*($D261/1000)^2),'ModelParams Lw'!E$21+'ModelParams Lw'!E$22*LOG(CM$3)+'ModelParams Lw'!E$23*(PI()/4*($D261/1000)^2)))</f>
        <v>38.761096154158118</v>
      </c>
      <c r="CN261" s="24">
        <f>IF(Calcul!$E266="SW",'ModelParams Lw'!F$18+'ModelParams Lw'!F$19*LOG(CN$3)+'ModelParams Lw'!F$20*(PI()/4*($D261/1000)^2),IF('ModelParams Lw'!F$21+'ModelParams Lw'!F$22*LOG(CN$3)+'ModelParams Lw'!F$23*(PI()/4*($D261/1000)^2)&lt;'ModelParams Lw'!F$18+'ModelParams Lw'!F$19*LOG(CN$3)+'ModelParams Lw'!F$20*(PI()/4*($D261/1000)^2),'ModelParams Lw'!F$18+'ModelParams Lw'!F$19*LOG(CN$3)+'ModelParams Lw'!F$20*(PI()/4*($D261/1000)^2),'ModelParams Lw'!F$21+'ModelParams Lw'!F$22*LOG(CN$3)+'ModelParams Lw'!F$23*(PI()/4*($D261/1000)^2)))</f>
        <v>42.457901012674256</v>
      </c>
      <c r="CO261" s="24">
        <f>IF(Calcul!$E266="SW",'ModelParams Lw'!G$18+'ModelParams Lw'!G$19*LOG(CO$3)+'ModelParams Lw'!G$20*(PI()/4*($D261/1000)^2),IF('ModelParams Lw'!G$21+'ModelParams Lw'!G$22*LOG(CO$3)+'ModelParams Lw'!G$23*(PI()/4*($D261/1000)^2)&lt;'ModelParams Lw'!G$18+'ModelParams Lw'!G$19*LOG(CO$3)+'ModelParams Lw'!G$20*(PI()/4*($D261/1000)^2),'ModelParams Lw'!G$18+'ModelParams Lw'!G$19*LOG(CO$3)+'ModelParams Lw'!G$20*(PI()/4*($D261/1000)^2),'ModelParams Lw'!G$21+'ModelParams Lw'!G$22*LOG(CO$3)+'ModelParams Lw'!G$23*(PI()/4*($D261/1000)^2)))</f>
        <v>39.983812335865188</v>
      </c>
      <c r="CP261" s="24">
        <f>IF(Calcul!$E266="SW",'ModelParams Lw'!H$18+'ModelParams Lw'!H$19*LOG(CP$3)+'ModelParams Lw'!H$20*(PI()/4*($D261/1000)^2),IF('ModelParams Lw'!H$21+'ModelParams Lw'!H$22*LOG(CP$3)+'ModelParams Lw'!H$23*(PI()/4*($D261/1000)^2)&lt;'ModelParams Lw'!H$18+'ModelParams Lw'!H$19*LOG(CP$3)+'ModelParams Lw'!H$20*(PI()/4*($D261/1000)^2),'ModelParams Lw'!H$18+'ModelParams Lw'!H$19*LOG(CP$3)+'ModelParams Lw'!H$20*(PI()/4*($D261/1000)^2),'ModelParams Lw'!H$21+'ModelParams Lw'!H$22*LOG(CP$3)+'ModelParams Lw'!H$23*(PI()/4*($D261/1000)^2)))</f>
        <v>40.306137042572608</v>
      </c>
      <c r="CQ261" s="24">
        <f>IF(Calcul!$E266="SW",'ModelParams Lw'!I$18+'ModelParams Lw'!I$19*LOG(CQ$3)+'ModelParams Lw'!I$20*(PI()/4*($D261/1000)^2),IF('ModelParams Lw'!I$21+'ModelParams Lw'!I$22*LOG(CQ$3)+'ModelParams Lw'!I$23*(PI()/4*($D261/1000)^2)&lt;'ModelParams Lw'!I$18+'ModelParams Lw'!I$19*LOG(CQ$3)+'ModelParams Lw'!I$20*(PI()/4*($D261/1000)^2),'ModelParams Lw'!I$18+'ModelParams Lw'!I$19*LOG(CQ$3)+'ModelParams Lw'!I$20*(PI()/4*($D261/1000)^2),'ModelParams Lw'!I$21+'ModelParams Lw'!I$22*LOG(CQ$3)+'ModelParams Lw'!I$23*(PI()/4*($D261/1000)^2)))</f>
        <v>35.604370798776131</v>
      </c>
      <c r="CR261" s="24">
        <f>IF(Calcul!$E266="SW",'ModelParams Lw'!J$18+'ModelParams Lw'!J$19*LOG(CR$3)+'ModelParams Lw'!J$20*(PI()/4*($D261/1000)^2),IF('ModelParams Lw'!J$21+'ModelParams Lw'!J$22*LOG(CR$3)+'ModelParams Lw'!J$23*(PI()/4*($D261/1000)^2)&lt;'ModelParams Lw'!J$18+'ModelParams Lw'!J$19*LOG(CR$3)+'ModelParams Lw'!J$20*(PI()/4*($D261/1000)^2),'ModelParams Lw'!J$18+'ModelParams Lw'!J$19*LOG(CR$3)+'ModelParams Lw'!J$20*(PI()/4*($D261/1000)^2),'ModelParams Lw'!J$21+'ModelParams Lw'!J$22*LOG(CR$3)+'ModelParams Lw'!J$23*(PI()/4*($D261/1000)^2)))</f>
        <v>26.405199060578074</v>
      </c>
      <c r="CS261" s="24" t="e">
        <f t="shared" si="113"/>
        <v>#DIV/0!</v>
      </c>
      <c r="CT261" s="24" t="e">
        <f t="shared" si="114"/>
        <v>#DIV/0!</v>
      </c>
      <c r="CU261" s="24" t="e">
        <f t="shared" si="115"/>
        <v>#DIV/0!</v>
      </c>
      <c r="CV261" s="24" t="e">
        <f t="shared" si="116"/>
        <v>#DIV/0!</v>
      </c>
      <c r="CW261" s="24" t="e">
        <f t="shared" si="117"/>
        <v>#DIV/0!</v>
      </c>
      <c r="CX261" s="24" t="e">
        <f t="shared" si="118"/>
        <v>#DIV/0!</v>
      </c>
      <c r="CY261" s="24" t="e">
        <f t="shared" si="119"/>
        <v>#DIV/0!</v>
      </c>
      <c r="CZ261" s="24" t="e">
        <f t="shared" si="120"/>
        <v>#DIV/0!</v>
      </c>
      <c r="DA261" s="24" t="e">
        <f>10*LOG10(IF(CS261="",0,POWER(10,((CS261+'ModelParams Lw'!$O$4)/10))) +IF(CT261="",0,POWER(10,((CT261+'ModelParams Lw'!$P$4)/10))) +IF(CU261="",0,POWER(10,((CU261+'ModelParams Lw'!$Q$4)/10))) +IF(CV261="",0,POWER(10,((CV261+'ModelParams Lw'!$R$4)/10))) +IF(CW261="",0,POWER(10,((CW261+'ModelParams Lw'!$S$4)/10))) +IF(CX261="",0,POWER(10,((CX261+'ModelParams Lw'!$T$4)/10))) +IF(CY261="",0,POWER(10,((CY261+'ModelParams Lw'!$U$4)/10)))+IF(CZ261="",0,POWER(10,((CZ261+'ModelParams Lw'!$V$4)/10))))</f>
        <v>#DIV/0!</v>
      </c>
      <c r="DB261" s="24" t="e">
        <f t="shared" ref="DB261:DB300" si="137">MAX(DC261:DJ261)</f>
        <v>#DIV/0!</v>
      </c>
      <c r="DC261" s="24" t="e">
        <f>(CS261-'ModelParams Lw'!$O$10)/'ModelParams Lw'!$O$11</f>
        <v>#DIV/0!</v>
      </c>
      <c r="DD261" s="24" t="e">
        <f>(CT261-'ModelParams Lw'!$P$10)/'ModelParams Lw'!$P$11</f>
        <v>#DIV/0!</v>
      </c>
      <c r="DE261" s="24" t="e">
        <f>(CU261-'ModelParams Lw'!$Q$10)/'ModelParams Lw'!$Q$11</f>
        <v>#DIV/0!</v>
      </c>
      <c r="DF261" s="24" t="e">
        <f>(CV261-'ModelParams Lw'!$R$10)/'ModelParams Lw'!$R$11</f>
        <v>#DIV/0!</v>
      </c>
      <c r="DG261" s="24" t="e">
        <f>(CW261-'ModelParams Lw'!$S$10)/'ModelParams Lw'!$S$11</f>
        <v>#DIV/0!</v>
      </c>
      <c r="DH261" s="24" t="e">
        <f>(CX261-'ModelParams Lw'!$T$10)/'ModelParams Lw'!$T$11</f>
        <v>#DIV/0!</v>
      </c>
      <c r="DI261" s="24" t="e">
        <f>(CY261-'ModelParams Lw'!$U$10)/'ModelParams Lw'!$U$11</f>
        <v>#DIV/0!</v>
      </c>
      <c r="DJ261" s="24" t="e">
        <f>(CZ261-'ModelParams Lw'!$V$10)/'ModelParams Lw'!$V$11</f>
        <v>#DIV/0!</v>
      </c>
    </row>
    <row r="262" spans="1:114">
      <c r="A262" s="12">
        <f>Calcul!B264</f>
        <v>0</v>
      </c>
      <c r="B262" s="12">
        <f t="shared" si="121"/>
        <v>0</v>
      </c>
      <c r="C262" s="12">
        <f>Calcul!C264</f>
        <v>0</v>
      </c>
      <c r="D262" s="12">
        <f>Calcul!D267</f>
        <v>0</v>
      </c>
      <c r="E262" s="12">
        <f t="shared" si="122"/>
        <v>400</v>
      </c>
      <c r="F262" s="12">
        <f t="shared" si="123"/>
        <v>900</v>
      </c>
      <c r="G262" s="12" t="e">
        <f t="shared" si="124"/>
        <v>#DIV/0!</v>
      </c>
      <c r="H262" s="24" t="e">
        <f t="shared" si="125"/>
        <v>#DIV/0!</v>
      </c>
      <c r="I262" s="24">
        <f>'ModelParams Lw'!$B$6*EXP('ModelParams Lw'!$C$6*D262)</f>
        <v>-0.98585217513044054</v>
      </c>
      <c r="J262" s="24">
        <f>'ModelParams Lw'!$B$7*D262^2+'ModelParams Lw'!$C$7*D262+'ModelParams Lw'!$D$7</f>
        <v>-7.1</v>
      </c>
      <c r="K262" s="24">
        <f>'ModelParams Lw'!$B$8*D262^2+'ModelParams Lw'!$C$8*D262+'ModelParams Lw'!$D$8</f>
        <v>46.485999999999997</v>
      </c>
      <c r="L262" s="21" t="e">
        <f t="shared" si="111"/>
        <v>#DIV/0!</v>
      </c>
      <c r="M262" s="21" t="e">
        <f t="shared" si="112"/>
        <v>#DIV/0!</v>
      </c>
      <c r="N262" s="21" t="e">
        <f t="shared" si="112"/>
        <v>#DIV/0!</v>
      </c>
      <c r="O262" s="21" t="e">
        <f t="shared" si="112"/>
        <v>#DIV/0!</v>
      </c>
      <c r="P262" s="21" t="e">
        <f t="shared" si="112"/>
        <v>#DIV/0!</v>
      </c>
      <c r="Q262" s="21" t="e">
        <f t="shared" si="112"/>
        <v>#DIV/0!</v>
      </c>
      <c r="R262" s="21" t="e">
        <f t="shared" si="112"/>
        <v>#DIV/0!</v>
      </c>
      <c r="S262" s="21" t="e">
        <f t="shared" si="112"/>
        <v>#DIV/0!</v>
      </c>
      <c r="T262" s="24" t="e">
        <f>'ModelParams Lw'!$B$3+'ModelParams Lw'!$B$4*LOG10($B262/3600/(PI()/4*($D262/1000)^2))+'ModelParams Lw'!$B$5*LOG10(2*$H262/(1.2*($B262/3600/(PI()/4*($D262/1000)^2))^2))+10*LOG10($D262/1000)+L262</f>
        <v>#DIV/0!</v>
      </c>
      <c r="U262" s="24" t="e">
        <f>'ModelParams Lw'!$B$3+'ModelParams Lw'!$B$4*LOG10($B262/3600/(PI()/4*($D262/1000)^2))+'ModelParams Lw'!$B$5*LOG10(2*$H262/(1.2*($B262/3600/(PI()/4*($D262/1000)^2))^2))+10*LOG10($D262/1000)+M262</f>
        <v>#DIV/0!</v>
      </c>
      <c r="V262" s="24" t="e">
        <f>'ModelParams Lw'!$B$3+'ModelParams Lw'!$B$4*LOG10($B262/3600/(PI()/4*($D262/1000)^2))+'ModelParams Lw'!$B$5*LOG10(2*$H262/(1.2*($B262/3600/(PI()/4*($D262/1000)^2))^2))+10*LOG10($D262/1000)+N262</f>
        <v>#DIV/0!</v>
      </c>
      <c r="W262" s="24" t="e">
        <f>'ModelParams Lw'!$B$3+'ModelParams Lw'!$B$4*LOG10($B262/3600/(PI()/4*($D262/1000)^2))+'ModelParams Lw'!$B$5*LOG10(2*$H262/(1.2*($B262/3600/(PI()/4*($D262/1000)^2))^2))+10*LOG10($D262/1000)+O262</f>
        <v>#DIV/0!</v>
      </c>
      <c r="X262" s="24" t="e">
        <f>'ModelParams Lw'!$B$3+'ModelParams Lw'!$B$4*LOG10($B262/3600/(PI()/4*($D262/1000)^2))+'ModelParams Lw'!$B$5*LOG10(2*$H262/(1.2*($B262/3600/(PI()/4*($D262/1000)^2))^2))+10*LOG10($D262/1000)+P262</f>
        <v>#DIV/0!</v>
      </c>
      <c r="Y262" s="24" t="e">
        <f>'ModelParams Lw'!$B$3+'ModelParams Lw'!$B$4*LOG10($B262/3600/(PI()/4*($D262/1000)^2))+'ModelParams Lw'!$B$5*LOG10(2*$H262/(1.2*($B262/3600/(PI()/4*($D262/1000)^2))^2))+10*LOG10($D262/1000)+Q262</f>
        <v>#DIV/0!</v>
      </c>
      <c r="Z262" s="24" t="e">
        <f>'ModelParams Lw'!$B$3+'ModelParams Lw'!$B$4*LOG10($B262/3600/(PI()/4*($D262/1000)^2))+'ModelParams Lw'!$B$5*LOG10(2*$H262/(1.2*($B262/3600/(PI()/4*($D262/1000)^2))^2))+10*LOG10($D262/1000)+R262</f>
        <v>#DIV/0!</v>
      </c>
      <c r="AA262" s="24" t="e">
        <f>'ModelParams Lw'!$B$3+'ModelParams Lw'!$B$4*LOG10($B262/3600/(PI()/4*($D262/1000)^2))+'ModelParams Lw'!$B$5*LOG10(2*$H262/(1.2*($B262/3600/(PI()/4*($D262/1000)^2))^2))+10*LOG10($D262/1000)+S262</f>
        <v>#DIV/0!</v>
      </c>
      <c r="AB262" s="24" t="e">
        <f>10*LOG10(IF(T262="",0,POWER(10,((T262+'ModelParams Lw'!$O$4)/10))) +IF(U262="",0,POWER(10,((U262+'ModelParams Lw'!$P$4)/10))) +IF(V262="",0,POWER(10,((V262+'ModelParams Lw'!$Q$4)/10))) +IF(W262="",0,POWER(10,((W262+'ModelParams Lw'!$R$4)/10))) +IF(X262="",0,POWER(10,((X262+'ModelParams Lw'!$S$4)/10))) +IF(Y262="",0,POWER(10,((Y262+'ModelParams Lw'!$T$4)/10))) +IF(Z262="",0,POWER(10,((Z262+'ModelParams Lw'!$U$4)/10)))+IF(AA262="",0,POWER(10,((AA262+'ModelParams Lw'!$V$4)/10))))</f>
        <v>#DIV/0!</v>
      </c>
      <c r="AC262" s="24" t="e">
        <f t="shared" si="126"/>
        <v>#DIV/0!</v>
      </c>
      <c r="AD262" s="24" t="e">
        <f>(T262-'ModelParams Lw'!O$10)/'ModelParams Lw'!O$11</f>
        <v>#DIV/0!</v>
      </c>
      <c r="AE262" s="24" t="e">
        <f>(U262-'ModelParams Lw'!P$10)/'ModelParams Lw'!P$11</f>
        <v>#DIV/0!</v>
      </c>
      <c r="AF262" s="24" t="e">
        <f>(V262-'ModelParams Lw'!Q$10)/'ModelParams Lw'!Q$11</f>
        <v>#DIV/0!</v>
      </c>
      <c r="AG262" s="24" t="e">
        <f>(W262-'ModelParams Lw'!R$10)/'ModelParams Lw'!R$11</f>
        <v>#DIV/0!</v>
      </c>
      <c r="AH262" s="24" t="e">
        <f>(X262-'ModelParams Lw'!S$10)/'ModelParams Lw'!S$11</f>
        <v>#DIV/0!</v>
      </c>
      <c r="AI262" s="24" t="e">
        <f>(Y262-'ModelParams Lw'!T$10)/'ModelParams Lw'!T$11</f>
        <v>#DIV/0!</v>
      </c>
      <c r="AJ262" s="24" t="e">
        <f>(Z262-'ModelParams Lw'!U$10)/'ModelParams Lw'!U$11</f>
        <v>#DIV/0!</v>
      </c>
      <c r="AK262" s="24" t="e">
        <f>(AA262-'ModelParams Lw'!V$10)/'ModelParams Lw'!V$11</f>
        <v>#DIV/0!</v>
      </c>
      <c r="AL262" s="24" t="e">
        <f t="shared" si="127"/>
        <v>#DIV/0!</v>
      </c>
      <c r="AM262" s="24" t="e">
        <f>LOOKUP($G262,SilencerParams!$E$3:$E$98,SilencerParams!K$3:K$98)</f>
        <v>#DIV/0!</v>
      </c>
      <c r="AN262" s="24" t="e">
        <f>LOOKUP($G262,SilencerParams!$E$3:$E$98,SilencerParams!L$3:L$98)</f>
        <v>#DIV/0!</v>
      </c>
      <c r="AO262" s="24" t="e">
        <f>LOOKUP($G262,SilencerParams!$E$3:$E$98,SilencerParams!M$3:M$98)</f>
        <v>#DIV/0!</v>
      </c>
      <c r="AP262" s="24" t="e">
        <f>LOOKUP($G262,SilencerParams!$E$3:$E$98,SilencerParams!N$3:N$98)</f>
        <v>#DIV/0!</v>
      </c>
      <c r="AQ262" s="24" t="e">
        <f>LOOKUP($G262,SilencerParams!$E$3:$E$98,SilencerParams!O$3:O$98)</f>
        <v>#DIV/0!</v>
      </c>
      <c r="AR262" s="24" t="e">
        <f>LOOKUP($G262,SilencerParams!$E$3:$E$98,SilencerParams!P$3:P$98)</f>
        <v>#DIV/0!</v>
      </c>
      <c r="AS262" s="24" t="e">
        <f>LOOKUP($G262,SilencerParams!$E$3:$E$98,SilencerParams!Q$3:Q$98)</f>
        <v>#DIV/0!</v>
      </c>
      <c r="AT262" s="24" t="e">
        <f>LOOKUP($G262,SilencerParams!$E$3:$E$98,SilencerParams!R$3:R$98)</f>
        <v>#DIV/0!</v>
      </c>
      <c r="AU262" s="151" t="e">
        <f>LOOKUP($G262,SilencerParams!$E$3:$E$98,SilencerParams!S$3:S$98)</f>
        <v>#DIV/0!</v>
      </c>
      <c r="AV262" s="151" t="e">
        <f>LOOKUP($G262,SilencerParams!$E$3:$E$98,SilencerParams!T$3:T$98)</f>
        <v>#DIV/0!</v>
      </c>
      <c r="AW262" s="151" t="e">
        <f>LOOKUP($G262,SilencerParams!$E$3:$E$98,SilencerParams!U$3:U$98)</f>
        <v>#DIV/0!</v>
      </c>
      <c r="AX262" s="151" t="e">
        <f>LOOKUP($G262,SilencerParams!$E$3:$E$98,SilencerParams!V$3:V$98)</f>
        <v>#DIV/0!</v>
      </c>
      <c r="AY262" s="151" t="e">
        <f>LOOKUP($G262,SilencerParams!$E$3:$E$98,SilencerParams!W$3:W$98)</f>
        <v>#DIV/0!</v>
      </c>
      <c r="AZ262" s="151" t="e">
        <f>LOOKUP($G262,SilencerParams!$E$3:$E$98,SilencerParams!X$3:X$98)</f>
        <v>#DIV/0!</v>
      </c>
      <c r="BA262" s="151" t="e">
        <f>LOOKUP($G262,SilencerParams!$E$3:$E$98,SilencerParams!Y$3:Y$98)</f>
        <v>#DIV/0!</v>
      </c>
      <c r="BB262" s="151" t="e">
        <f>LOOKUP($G262,SilencerParams!$E$3:$E$98,SilencerParams!Z$3:Z$98)</f>
        <v>#DIV/0!</v>
      </c>
      <c r="BC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S$3:S$98)</f>
        <v>#DIV/0!</v>
      </c>
      <c r="BD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T$3:T$98)</f>
        <v>#DIV/0!</v>
      </c>
      <c r="BE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U$3:U$98)</f>
        <v>#DIV/0!</v>
      </c>
      <c r="BF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V$3:V$98)</f>
        <v>#DIV/0!</v>
      </c>
      <c r="BG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W$3:W$98)</f>
        <v>#DIV/0!</v>
      </c>
      <c r="BH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X$3:X$98)</f>
        <v>#DIV/0!</v>
      </c>
      <c r="BI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Y$3:Y$98)</f>
        <v>#DIV/0!</v>
      </c>
      <c r="BJ262" s="151" t="e">
        <f>LOOKUP(IF(MROUND($AL262,2)&lt;=$AL262,CONCATENATE($D262,IF($F262&gt;=1000,$F262,CONCATENATE(0,$F262)),CONCATENATE(0,MROUND($AL262,2)+2)),CONCATENATE($D262,IF($F262&gt;=1000,$F262,CONCATENATE(0,$F262)),CONCATENATE(0,MROUND($AL262,2)-2))),SilencerParams!$E$3:$E$98,SilencerParams!Z$3:Z$98)</f>
        <v>#DIV/0!</v>
      </c>
      <c r="BK262" s="151" t="e">
        <f>IF($AL262&lt;2,LOOKUP(CONCATENATE($D262,IF($E262&gt;=1000,$E262,CONCATENATE(0,$E262)),"02"),SilencerParams!$E$3:$E$98,SilencerParams!S$3:S$98)/(LOG10(2)-LOG10(0.0001))*(LOG10($AL262)-LOG10(0.0001)),(BC262-AU262)/(LOG10(IF(MROUND($AL262,2)&lt;=$AL262,MROUND($AL262,2)+2,MROUND($AL262,2)-2))-LOG10(MROUND($AL262,2)))*(LOG10($AL262)-LOG10(MROUND($AL262,2)))+AU262)</f>
        <v>#DIV/0!</v>
      </c>
      <c r="BL262" s="151" t="e">
        <f>IF($AL262&lt;2,LOOKUP(CONCATENATE($D262,IF($E262&gt;=1000,$E262,CONCATENATE(0,$E262)),"02"),SilencerParams!$E$3:$E$98,SilencerParams!T$3:T$98)/(LOG10(2)-LOG10(0.0001))*(LOG10($AL262)-LOG10(0.0001)),(BD262-AV262)/(LOG10(IF(MROUND($AL262,2)&lt;=$AL262,MROUND($AL262,2)+2,MROUND($AL262,2)-2))-LOG10(MROUND($AL262,2)))*(LOG10($AL262)-LOG10(MROUND($AL262,2)))+AV262)</f>
        <v>#DIV/0!</v>
      </c>
      <c r="BM262" s="151" t="e">
        <f>IF($AL262&lt;2,LOOKUP(CONCATENATE($D262,IF($E262&gt;=1000,$E262,CONCATENATE(0,$E262)),"02"),SilencerParams!$E$3:$E$98,SilencerParams!U$3:U$98)/(LOG10(2)-LOG10(0.0001))*(LOG10($AL262)-LOG10(0.0001)),(BE262-AW262)/(LOG10(IF(MROUND($AL262,2)&lt;=$AL262,MROUND($AL262,2)+2,MROUND($AL262,2)-2))-LOG10(MROUND($AL262,2)))*(LOG10($AL262)-LOG10(MROUND($AL262,2)))+AW262)</f>
        <v>#DIV/0!</v>
      </c>
      <c r="BN262" s="151" t="e">
        <f>IF($AL262&lt;2,LOOKUP(CONCATENATE($D262,IF($E262&gt;=1000,$E262,CONCATENATE(0,$E262)),"02"),SilencerParams!$E$3:$E$98,SilencerParams!V$3:V$98)/(LOG10(2)-LOG10(0.0001))*(LOG10($AL262)-LOG10(0.0001)),(BF262-AX262)/(LOG10(IF(MROUND($AL262,2)&lt;=$AL262,MROUND($AL262,2)+2,MROUND($AL262,2)-2))-LOG10(MROUND($AL262,2)))*(LOG10($AL262)-LOG10(MROUND($AL262,2)))+AX262)</f>
        <v>#DIV/0!</v>
      </c>
      <c r="BO262" s="151" t="e">
        <f>IF($AL262&lt;2,LOOKUP(CONCATENATE($D262,IF($E262&gt;=1000,$E262,CONCATENATE(0,$E262)),"02"),SilencerParams!$E$3:$E$98,SilencerParams!W$3:W$98)/(LOG10(2)-LOG10(0.0001))*(LOG10($AL262)-LOG10(0.0001)),(BG262-AY262)/(LOG10(IF(MROUND($AL262,2)&lt;=$AL262,MROUND($AL262,2)+2,MROUND($AL262,2)-2))-LOG10(MROUND($AL262,2)))*(LOG10($AL262)-LOG10(MROUND($AL262,2)))+AY262)</f>
        <v>#DIV/0!</v>
      </c>
      <c r="BP262" s="151" t="e">
        <f>IF($AL262&lt;2,LOOKUP(CONCATENATE($D262,IF($E262&gt;=1000,$E262,CONCATENATE(0,$E262)),"02"),SilencerParams!$E$3:$E$98,SilencerParams!X$3:X$98)/(LOG10(2)-LOG10(0.0001))*(LOG10($AL262)-LOG10(0.0001)),(BH262-AZ262)/(LOG10(IF(MROUND($AL262,2)&lt;=$AL262,MROUND($AL262,2)+2,MROUND($AL262,2)-2))-LOG10(MROUND($AL262,2)))*(LOG10($AL262)-LOG10(MROUND($AL262,2)))+AZ262)</f>
        <v>#DIV/0!</v>
      </c>
      <c r="BQ262" s="151" t="e">
        <f>IF($AL262&lt;2,LOOKUP(CONCATENATE($D262,IF($E262&gt;=1000,$E262,CONCATENATE(0,$E262)),"02"),SilencerParams!$E$3:$E$98,SilencerParams!Y$3:Y$98)/(LOG10(2)-LOG10(0.0001))*(LOG10($AL262)-LOG10(0.0001)),(BI262-BA262)/(LOG10(IF(MROUND($AL262,2)&lt;=$AL262,MROUND($AL262,2)+2,MROUND($AL262,2)-2))-LOG10(MROUND($AL262,2)))*(LOG10($AL262)-LOG10(MROUND($AL262,2)))+BA262)</f>
        <v>#DIV/0!</v>
      </c>
      <c r="BR262" s="151" t="e">
        <f>IF($AL262&lt;2,LOOKUP(CONCATENATE($D262,IF($E262&gt;=1000,$E262,CONCATENATE(0,$E262)),"02"),SilencerParams!$E$3:$E$98,SilencerParams!Z$3:Z$98)/(LOG10(2)-LOG10(0.0001))*(LOG10($AL262)-LOG10(0.0001)),(BJ262-BB262)/(LOG10(IF(MROUND($AL262,2)&lt;=$AL262,MROUND($AL262,2)+2,MROUND($AL262,2)-2))-LOG10(MROUND($AL262,2)))*(LOG10($AL262)-LOG10(MROUND($AL262,2)))+BB262)</f>
        <v>#DIV/0!</v>
      </c>
      <c r="BS262" s="24" t="e">
        <f t="shared" si="128"/>
        <v>#DIV/0!</v>
      </c>
      <c r="BT262" s="24" t="e">
        <f t="shared" si="129"/>
        <v>#DIV/0!</v>
      </c>
      <c r="BU262" s="24" t="e">
        <f t="shared" si="130"/>
        <v>#DIV/0!</v>
      </c>
      <c r="BV262" s="24" t="e">
        <f t="shared" si="131"/>
        <v>#DIV/0!</v>
      </c>
      <c r="BW262" s="24" t="e">
        <f t="shared" si="132"/>
        <v>#DIV/0!</v>
      </c>
      <c r="BX262" s="24" t="e">
        <f t="shared" si="133"/>
        <v>#DIV/0!</v>
      </c>
      <c r="BY262" s="24" t="e">
        <f t="shared" si="134"/>
        <v>#DIV/0!</v>
      </c>
      <c r="BZ262" s="24" t="e">
        <f t="shared" si="135"/>
        <v>#DIV/0!</v>
      </c>
      <c r="CA262" s="24" t="e">
        <f>10*LOG10(IF(BS262="",0,POWER(10,((BS262+'ModelParams Lw'!$O$4)/10))) +IF(BT262="",0,POWER(10,((BT262+'ModelParams Lw'!$P$4)/10))) +IF(BU262="",0,POWER(10,((BU262+'ModelParams Lw'!$Q$4)/10))) +IF(BV262="",0,POWER(10,((BV262+'ModelParams Lw'!$R$4)/10))) +IF(BW262="",0,POWER(10,((BW262+'ModelParams Lw'!$S$4)/10))) +IF(BX262="",0,POWER(10,((BX262+'ModelParams Lw'!$T$4)/10))) +IF(BY262="",0,POWER(10,((BY262+'ModelParams Lw'!$U$4)/10)))+IF(BZ262="",0,POWER(10,((BZ262+'ModelParams Lw'!$V$4)/10))))</f>
        <v>#DIV/0!</v>
      </c>
      <c r="CB262" s="24" t="e">
        <f t="shared" si="136"/>
        <v>#DIV/0!</v>
      </c>
      <c r="CC262" s="24" t="e">
        <f>(BS262-'ModelParams Lw'!O$10)/'ModelParams Lw'!O$11</f>
        <v>#DIV/0!</v>
      </c>
      <c r="CD262" s="24" t="e">
        <f>(BT262-'ModelParams Lw'!P$10)/'ModelParams Lw'!P$11</f>
        <v>#DIV/0!</v>
      </c>
      <c r="CE262" s="24" t="e">
        <f>(BU262-'ModelParams Lw'!Q$10)/'ModelParams Lw'!Q$11</f>
        <v>#DIV/0!</v>
      </c>
      <c r="CF262" s="24" t="e">
        <f>(BV262-'ModelParams Lw'!R$10)/'ModelParams Lw'!R$11</f>
        <v>#DIV/0!</v>
      </c>
      <c r="CG262" s="24" t="e">
        <f>(BW262-'ModelParams Lw'!S$10)/'ModelParams Lw'!S$11</f>
        <v>#DIV/0!</v>
      </c>
      <c r="CH262" s="24" t="e">
        <f>(BX262-'ModelParams Lw'!T$10)/'ModelParams Lw'!T$11</f>
        <v>#DIV/0!</v>
      </c>
      <c r="CI262" s="24" t="e">
        <f>(BY262-'ModelParams Lw'!U$10)/'ModelParams Lw'!U$11</f>
        <v>#DIV/0!</v>
      </c>
      <c r="CJ262" s="24" t="e">
        <f>(BZ262-'ModelParams Lw'!V$10)/'ModelParams Lw'!V$11</f>
        <v>#DIV/0!</v>
      </c>
      <c r="CK262" s="24">
        <f>IF(Calcul!$E267="SW",'ModelParams Lw'!C$18+'ModelParams Lw'!C$19*LOG(CK$3)+'ModelParams Lw'!C$20*(PI()/4*($D262/1000)^2),IF('ModelParams Lw'!C$21+'ModelParams Lw'!C$22*LOG(CK$3)+'ModelParams Lw'!C$23*(PI()/4*($D262/1000)^2)&lt;'ModelParams Lw'!C$18+'ModelParams Lw'!C$19*LOG(CK$3)+'ModelParams Lw'!C$20*(PI()/4*($D262/1000)^2),'ModelParams Lw'!C$18+'ModelParams Lw'!C$19*LOG(CK$3)+'ModelParams Lw'!C$20*(PI()/4*($D262/1000)^2),'ModelParams Lw'!C$21+'ModelParams Lw'!C$22*LOG(CK$3)+'ModelParams Lw'!C$23*(PI()/4*($D262/1000)^2)))</f>
        <v>31.246735224896717</v>
      </c>
      <c r="CL262" s="24">
        <f>IF(Calcul!$E267="SW",'ModelParams Lw'!D$18+'ModelParams Lw'!D$19*LOG(CL$3)+'ModelParams Lw'!D$20*(PI()/4*($D262/1000)^2),IF('ModelParams Lw'!D$21+'ModelParams Lw'!D$22*LOG(CL$3)+'ModelParams Lw'!D$23*(PI()/4*($D262/1000)^2)&lt;'ModelParams Lw'!D$18+'ModelParams Lw'!D$19*LOG(CL$3)+'ModelParams Lw'!D$20*(PI()/4*($D262/1000)^2),'ModelParams Lw'!D$18+'ModelParams Lw'!D$19*LOG(CL$3)+'ModelParams Lw'!D$20*(PI()/4*($D262/1000)^2),'ModelParams Lw'!D$21+'ModelParams Lw'!D$22*LOG(CL$3)+'ModelParams Lw'!D$23*(PI()/4*($D262/1000)^2)))</f>
        <v>39.203910379364636</v>
      </c>
      <c r="CM262" s="24">
        <f>IF(Calcul!$E267="SW",'ModelParams Lw'!E$18+'ModelParams Lw'!E$19*LOG(CM$3)+'ModelParams Lw'!E$20*(PI()/4*($D262/1000)^2),IF('ModelParams Lw'!E$21+'ModelParams Lw'!E$22*LOG(CM$3)+'ModelParams Lw'!E$23*(PI()/4*($D262/1000)^2)&lt;'ModelParams Lw'!E$18+'ModelParams Lw'!E$19*LOG(CM$3)+'ModelParams Lw'!E$20*(PI()/4*($D262/1000)^2),'ModelParams Lw'!E$18+'ModelParams Lw'!E$19*LOG(CM$3)+'ModelParams Lw'!E$20*(PI()/4*($D262/1000)^2),'ModelParams Lw'!E$21+'ModelParams Lw'!E$22*LOG(CM$3)+'ModelParams Lw'!E$23*(PI()/4*($D262/1000)^2)))</f>
        <v>38.761096154158118</v>
      </c>
      <c r="CN262" s="24">
        <f>IF(Calcul!$E267="SW",'ModelParams Lw'!F$18+'ModelParams Lw'!F$19*LOG(CN$3)+'ModelParams Lw'!F$20*(PI()/4*($D262/1000)^2),IF('ModelParams Lw'!F$21+'ModelParams Lw'!F$22*LOG(CN$3)+'ModelParams Lw'!F$23*(PI()/4*($D262/1000)^2)&lt;'ModelParams Lw'!F$18+'ModelParams Lw'!F$19*LOG(CN$3)+'ModelParams Lw'!F$20*(PI()/4*($D262/1000)^2),'ModelParams Lw'!F$18+'ModelParams Lw'!F$19*LOG(CN$3)+'ModelParams Lw'!F$20*(PI()/4*($D262/1000)^2),'ModelParams Lw'!F$21+'ModelParams Lw'!F$22*LOG(CN$3)+'ModelParams Lw'!F$23*(PI()/4*($D262/1000)^2)))</f>
        <v>42.457901012674256</v>
      </c>
      <c r="CO262" s="24">
        <f>IF(Calcul!$E267="SW",'ModelParams Lw'!G$18+'ModelParams Lw'!G$19*LOG(CO$3)+'ModelParams Lw'!G$20*(PI()/4*($D262/1000)^2),IF('ModelParams Lw'!G$21+'ModelParams Lw'!G$22*LOG(CO$3)+'ModelParams Lw'!G$23*(PI()/4*($D262/1000)^2)&lt;'ModelParams Lw'!G$18+'ModelParams Lw'!G$19*LOG(CO$3)+'ModelParams Lw'!G$20*(PI()/4*($D262/1000)^2),'ModelParams Lw'!G$18+'ModelParams Lw'!G$19*LOG(CO$3)+'ModelParams Lw'!G$20*(PI()/4*($D262/1000)^2),'ModelParams Lw'!G$21+'ModelParams Lw'!G$22*LOG(CO$3)+'ModelParams Lw'!G$23*(PI()/4*($D262/1000)^2)))</f>
        <v>39.983812335865188</v>
      </c>
      <c r="CP262" s="24">
        <f>IF(Calcul!$E267="SW",'ModelParams Lw'!H$18+'ModelParams Lw'!H$19*LOG(CP$3)+'ModelParams Lw'!H$20*(PI()/4*($D262/1000)^2),IF('ModelParams Lw'!H$21+'ModelParams Lw'!H$22*LOG(CP$3)+'ModelParams Lw'!H$23*(PI()/4*($D262/1000)^2)&lt;'ModelParams Lw'!H$18+'ModelParams Lw'!H$19*LOG(CP$3)+'ModelParams Lw'!H$20*(PI()/4*($D262/1000)^2),'ModelParams Lw'!H$18+'ModelParams Lw'!H$19*LOG(CP$3)+'ModelParams Lw'!H$20*(PI()/4*($D262/1000)^2),'ModelParams Lw'!H$21+'ModelParams Lw'!H$22*LOG(CP$3)+'ModelParams Lw'!H$23*(PI()/4*($D262/1000)^2)))</f>
        <v>40.306137042572608</v>
      </c>
      <c r="CQ262" s="24">
        <f>IF(Calcul!$E267="SW",'ModelParams Lw'!I$18+'ModelParams Lw'!I$19*LOG(CQ$3)+'ModelParams Lw'!I$20*(PI()/4*($D262/1000)^2),IF('ModelParams Lw'!I$21+'ModelParams Lw'!I$22*LOG(CQ$3)+'ModelParams Lw'!I$23*(PI()/4*($D262/1000)^2)&lt;'ModelParams Lw'!I$18+'ModelParams Lw'!I$19*LOG(CQ$3)+'ModelParams Lw'!I$20*(PI()/4*($D262/1000)^2),'ModelParams Lw'!I$18+'ModelParams Lw'!I$19*LOG(CQ$3)+'ModelParams Lw'!I$20*(PI()/4*($D262/1000)^2),'ModelParams Lw'!I$21+'ModelParams Lw'!I$22*LOG(CQ$3)+'ModelParams Lw'!I$23*(PI()/4*($D262/1000)^2)))</f>
        <v>35.604370798776131</v>
      </c>
      <c r="CR262" s="24">
        <f>IF(Calcul!$E267="SW",'ModelParams Lw'!J$18+'ModelParams Lw'!J$19*LOG(CR$3)+'ModelParams Lw'!J$20*(PI()/4*($D262/1000)^2),IF('ModelParams Lw'!J$21+'ModelParams Lw'!J$22*LOG(CR$3)+'ModelParams Lw'!J$23*(PI()/4*($D262/1000)^2)&lt;'ModelParams Lw'!J$18+'ModelParams Lw'!J$19*LOG(CR$3)+'ModelParams Lw'!J$20*(PI()/4*($D262/1000)^2),'ModelParams Lw'!J$18+'ModelParams Lw'!J$19*LOG(CR$3)+'ModelParams Lw'!J$20*(PI()/4*($D262/1000)^2),'ModelParams Lw'!J$21+'ModelParams Lw'!J$22*LOG(CR$3)+'ModelParams Lw'!J$23*(PI()/4*($D262/1000)^2)))</f>
        <v>26.405199060578074</v>
      </c>
      <c r="CS262" s="24" t="e">
        <f t="shared" si="113"/>
        <v>#DIV/0!</v>
      </c>
      <c r="CT262" s="24" t="e">
        <f t="shared" si="114"/>
        <v>#DIV/0!</v>
      </c>
      <c r="CU262" s="24" t="e">
        <f t="shared" si="115"/>
        <v>#DIV/0!</v>
      </c>
      <c r="CV262" s="24" t="e">
        <f t="shared" si="116"/>
        <v>#DIV/0!</v>
      </c>
      <c r="CW262" s="24" t="e">
        <f t="shared" si="117"/>
        <v>#DIV/0!</v>
      </c>
      <c r="CX262" s="24" t="e">
        <f t="shared" si="118"/>
        <v>#DIV/0!</v>
      </c>
      <c r="CY262" s="24" t="e">
        <f t="shared" si="119"/>
        <v>#DIV/0!</v>
      </c>
      <c r="CZ262" s="24" t="e">
        <f t="shared" si="120"/>
        <v>#DIV/0!</v>
      </c>
      <c r="DA262" s="24" t="e">
        <f>10*LOG10(IF(CS262="",0,POWER(10,((CS262+'ModelParams Lw'!$O$4)/10))) +IF(CT262="",0,POWER(10,((CT262+'ModelParams Lw'!$P$4)/10))) +IF(CU262="",0,POWER(10,((CU262+'ModelParams Lw'!$Q$4)/10))) +IF(CV262="",0,POWER(10,((CV262+'ModelParams Lw'!$R$4)/10))) +IF(CW262="",0,POWER(10,((CW262+'ModelParams Lw'!$S$4)/10))) +IF(CX262="",0,POWER(10,((CX262+'ModelParams Lw'!$T$4)/10))) +IF(CY262="",0,POWER(10,((CY262+'ModelParams Lw'!$U$4)/10)))+IF(CZ262="",0,POWER(10,((CZ262+'ModelParams Lw'!$V$4)/10))))</f>
        <v>#DIV/0!</v>
      </c>
      <c r="DB262" s="24" t="e">
        <f t="shared" si="137"/>
        <v>#DIV/0!</v>
      </c>
      <c r="DC262" s="24" t="e">
        <f>(CS262-'ModelParams Lw'!$O$10)/'ModelParams Lw'!$O$11</f>
        <v>#DIV/0!</v>
      </c>
      <c r="DD262" s="24" t="e">
        <f>(CT262-'ModelParams Lw'!$P$10)/'ModelParams Lw'!$P$11</f>
        <v>#DIV/0!</v>
      </c>
      <c r="DE262" s="24" t="e">
        <f>(CU262-'ModelParams Lw'!$Q$10)/'ModelParams Lw'!$Q$11</f>
        <v>#DIV/0!</v>
      </c>
      <c r="DF262" s="24" t="e">
        <f>(CV262-'ModelParams Lw'!$R$10)/'ModelParams Lw'!$R$11</f>
        <v>#DIV/0!</v>
      </c>
      <c r="DG262" s="24" t="e">
        <f>(CW262-'ModelParams Lw'!$S$10)/'ModelParams Lw'!$S$11</f>
        <v>#DIV/0!</v>
      </c>
      <c r="DH262" s="24" t="e">
        <f>(CX262-'ModelParams Lw'!$T$10)/'ModelParams Lw'!$T$11</f>
        <v>#DIV/0!</v>
      </c>
      <c r="DI262" s="24" t="e">
        <f>(CY262-'ModelParams Lw'!$U$10)/'ModelParams Lw'!$U$11</f>
        <v>#DIV/0!</v>
      </c>
      <c r="DJ262" s="24" t="e">
        <f>(CZ262-'ModelParams Lw'!$V$10)/'ModelParams Lw'!$V$11</f>
        <v>#DIV/0!</v>
      </c>
    </row>
    <row r="263" spans="1:114">
      <c r="A263" s="12">
        <f>Calcul!B265</f>
        <v>0</v>
      </c>
      <c r="B263" s="12">
        <f t="shared" si="121"/>
        <v>0</v>
      </c>
      <c r="C263" s="12">
        <f>Calcul!C265</f>
        <v>0</v>
      </c>
      <c r="D263" s="12">
        <f>Calcul!D268</f>
        <v>0</v>
      </c>
      <c r="E263" s="12">
        <f t="shared" si="122"/>
        <v>400</v>
      </c>
      <c r="F263" s="12">
        <f t="shared" si="123"/>
        <v>900</v>
      </c>
      <c r="G263" s="12" t="e">
        <f t="shared" si="124"/>
        <v>#DIV/0!</v>
      </c>
      <c r="H263" s="24" t="e">
        <f t="shared" si="125"/>
        <v>#DIV/0!</v>
      </c>
      <c r="I263" s="24">
        <f>'ModelParams Lw'!$B$6*EXP('ModelParams Lw'!$C$6*D263)</f>
        <v>-0.98585217513044054</v>
      </c>
      <c r="J263" s="24">
        <f>'ModelParams Lw'!$B$7*D263^2+'ModelParams Lw'!$C$7*D263+'ModelParams Lw'!$D$7</f>
        <v>-7.1</v>
      </c>
      <c r="K263" s="24">
        <f>'ModelParams Lw'!$B$8*D263^2+'ModelParams Lw'!$C$8*D263+'ModelParams Lw'!$D$8</f>
        <v>46.485999999999997</v>
      </c>
      <c r="L263" s="21" t="e">
        <f t="shared" si="111"/>
        <v>#DIV/0!</v>
      </c>
      <c r="M263" s="21" t="e">
        <f t="shared" si="112"/>
        <v>#DIV/0!</v>
      </c>
      <c r="N263" s="21" t="e">
        <f t="shared" si="112"/>
        <v>#DIV/0!</v>
      </c>
      <c r="O263" s="21" t="e">
        <f t="shared" si="112"/>
        <v>#DIV/0!</v>
      </c>
      <c r="P263" s="21" t="e">
        <f t="shared" si="112"/>
        <v>#DIV/0!</v>
      </c>
      <c r="Q263" s="21" t="e">
        <f t="shared" si="112"/>
        <v>#DIV/0!</v>
      </c>
      <c r="R263" s="21" t="e">
        <f t="shared" si="112"/>
        <v>#DIV/0!</v>
      </c>
      <c r="S263" s="21" t="e">
        <f t="shared" si="112"/>
        <v>#DIV/0!</v>
      </c>
      <c r="T263" s="24" t="e">
        <f>'ModelParams Lw'!$B$3+'ModelParams Lw'!$B$4*LOG10($B263/3600/(PI()/4*($D263/1000)^2))+'ModelParams Lw'!$B$5*LOG10(2*$H263/(1.2*($B263/3600/(PI()/4*($D263/1000)^2))^2))+10*LOG10($D263/1000)+L263</f>
        <v>#DIV/0!</v>
      </c>
      <c r="U263" s="24" t="e">
        <f>'ModelParams Lw'!$B$3+'ModelParams Lw'!$B$4*LOG10($B263/3600/(PI()/4*($D263/1000)^2))+'ModelParams Lw'!$B$5*LOG10(2*$H263/(1.2*($B263/3600/(PI()/4*($D263/1000)^2))^2))+10*LOG10($D263/1000)+M263</f>
        <v>#DIV/0!</v>
      </c>
      <c r="V263" s="24" t="e">
        <f>'ModelParams Lw'!$B$3+'ModelParams Lw'!$B$4*LOG10($B263/3600/(PI()/4*($D263/1000)^2))+'ModelParams Lw'!$B$5*LOG10(2*$H263/(1.2*($B263/3600/(PI()/4*($D263/1000)^2))^2))+10*LOG10($D263/1000)+N263</f>
        <v>#DIV/0!</v>
      </c>
      <c r="W263" s="24" t="e">
        <f>'ModelParams Lw'!$B$3+'ModelParams Lw'!$B$4*LOG10($B263/3600/(PI()/4*($D263/1000)^2))+'ModelParams Lw'!$B$5*LOG10(2*$H263/(1.2*($B263/3600/(PI()/4*($D263/1000)^2))^2))+10*LOG10($D263/1000)+O263</f>
        <v>#DIV/0!</v>
      </c>
      <c r="X263" s="24" t="e">
        <f>'ModelParams Lw'!$B$3+'ModelParams Lw'!$B$4*LOG10($B263/3600/(PI()/4*($D263/1000)^2))+'ModelParams Lw'!$B$5*LOG10(2*$H263/(1.2*($B263/3600/(PI()/4*($D263/1000)^2))^2))+10*LOG10($D263/1000)+P263</f>
        <v>#DIV/0!</v>
      </c>
      <c r="Y263" s="24" t="e">
        <f>'ModelParams Lw'!$B$3+'ModelParams Lw'!$B$4*LOG10($B263/3600/(PI()/4*($D263/1000)^2))+'ModelParams Lw'!$B$5*LOG10(2*$H263/(1.2*($B263/3600/(PI()/4*($D263/1000)^2))^2))+10*LOG10($D263/1000)+Q263</f>
        <v>#DIV/0!</v>
      </c>
      <c r="Z263" s="24" t="e">
        <f>'ModelParams Lw'!$B$3+'ModelParams Lw'!$B$4*LOG10($B263/3600/(PI()/4*($D263/1000)^2))+'ModelParams Lw'!$B$5*LOG10(2*$H263/(1.2*($B263/3600/(PI()/4*($D263/1000)^2))^2))+10*LOG10($D263/1000)+R263</f>
        <v>#DIV/0!</v>
      </c>
      <c r="AA263" s="24" t="e">
        <f>'ModelParams Lw'!$B$3+'ModelParams Lw'!$B$4*LOG10($B263/3600/(PI()/4*($D263/1000)^2))+'ModelParams Lw'!$B$5*LOG10(2*$H263/(1.2*($B263/3600/(PI()/4*($D263/1000)^2))^2))+10*LOG10($D263/1000)+S263</f>
        <v>#DIV/0!</v>
      </c>
      <c r="AB263" s="24" t="e">
        <f>10*LOG10(IF(T263="",0,POWER(10,((T263+'ModelParams Lw'!$O$4)/10))) +IF(U263="",0,POWER(10,((U263+'ModelParams Lw'!$P$4)/10))) +IF(V263="",0,POWER(10,((V263+'ModelParams Lw'!$Q$4)/10))) +IF(W263="",0,POWER(10,((W263+'ModelParams Lw'!$R$4)/10))) +IF(X263="",0,POWER(10,((X263+'ModelParams Lw'!$S$4)/10))) +IF(Y263="",0,POWER(10,((Y263+'ModelParams Lw'!$T$4)/10))) +IF(Z263="",0,POWER(10,((Z263+'ModelParams Lw'!$U$4)/10)))+IF(AA263="",0,POWER(10,((AA263+'ModelParams Lw'!$V$4)/10))))</f>
        <v>#DIV/0!</v>
      </c>
      <c r="AC263" s="24" t="e">
        <f t="shared" si="126"/>
        <v>#DIV/0!</v>
      </c>
      <c r="AD263" s="24" t="e">
        <f>(T263-'ModelParams Lw'!O$10)/'ModelParams Lw'!O$11</f>
        <v>#DIV/0!</v>
      </c>
      <c r="AE263" s="24" t="e">
        <f>(U263-'ModelParams Lw'!P$10)/'ModelParams Lw'!P$11</f>
        <v>#DIV/0!</v>
      </c>
      <c r="AF263" s="24" t="e">
        <f>(V263-'ModelParams Lw'!Q$10)/'ModelParams Lw'!Q$11</f>
        <v>#DIV/0!</v>
      </c>
      <c r="AG263" s="24" t="e">
        <f>(W263-'ModelParams Lw'!R$10)/'ModelParams Lw'!R$11</f>
        <v>#DIV/0!</v>
      </c>
      <c r="AH263" s="24" t="e">
        <f>(X263-'ModelParams Lw'!S$10)/'ModelParams Lw'!S$11</f>
        <v>#DIV/0!</v>
      </c>
      <c r="AI263" s="24" t="e">
        <f>(Y263-'ModelParams Lw'!T$10)/'ModelParams Lw'!T$11</f>
        <v>#DIV/0!</v>
      </c>
      <c r="AJ263" s="24" t="e">
        <f>(Z263-'ModelParams Lw'!U$10)/'ModelParams Lw'!U$11</f>
        <v>#DIV/0!</v>
      </c>
      <c r="AK263" s="24" t="e">
        <f>(AA263-'ModelParams Lw'!V$10)/'ModelParams Lw'!V$11</f>
        <v>#DIV/0!</v>
      </c>
      <c r="AL263" s="24" t="e">
        <f t="shared" si="127"/>
        <v>#DIV/0!</v>
      </c>
      <c r="AM263" s="24" t="e">
        <f>LOOKUP($G263,SilencerParams!$E$3:$E$98,SilencerParams!K$3:K$98)</f>
        <v>#DIV/0!</v>
      </c>
      <c r="AN263" s="24" t="e">
        <f>LOOKUP($G263,SilencerParams!$E$3:$E$98,SilencerParams!L$3:L$98)</f>
        <v>#DIV/0!</v>
      </c>
      <c r="AO263" s="24" t="e">
        <f>LOOKUP($G263,SilencerParams!$E$3:$E$98,SilencerParams!M$3:M$98)</f>
        <v>#DIV/0!</v>
      </c>
      <c r="AP263" s="24" t="e">
        <f>LOOKUP($G263,SilencerParams!$E$3:$E$98,SilencerParams!N$3:N$98)</f>
        <v>#DIV/0!</v>
      </c>
      <c r="AQ263" s="24" t="e">
        <f>LOOKUP($G263,SilencerParams!$E$3:$E$98,SilencerParams!O$3:O$98)</f>
        <v>#DIV/0!</v>
      </c>
      <c r="AR263" s="24" t="e">
        <f>LOOKUP($G263,SilencerParams!$E$3:$E$98,SilencerParams!P$3:P$98)</f>
        <v>#DIV/0!</v>
      </c>
      <c r="AS263" s="24" t="e">
        <f>LOOKUP($G263,SilencerParams!$E$3:$E$98,SilencerParams!Q$3:Q$98)</f>
        <v>#DIV/0!</v>
      </c>
      <c r="AT263" s="24" t="e">
        <f>LOOKUP($G263,SilencerParams!$E$3:$E$98,SilencerParams!R$3:R$98)</f>
        <v>#DIV/0!</v>
      </c>
      <c r="AU263" s="151" t="e">
        <f>LOOKUP($G263,SilencerParams!$E$3:$E$98,SilencerParams!S$3:S$98)</f>
        <v>#DIV/0!</v>
      </c>
      <c r="AV263" s="151" t="e">
        <f>LOOKUP($G263,SilencerParams!$E$3:$E$98,SilencerParams!T$3:T$98)</f>
        <v>#DIV/0!</v>
      </c>
      <c r="AW263" s="151" t="e">
        <f>LOOKUP($G263,SilencerParams!$E$3:$E$98,SilencerParams!U$3:U$98)</f>
        <v>#DIV/0!</v>
      </c>
      <c r="AX263" s="151" t="e">
        <f>LOOKUP($G263,SilencerParams!$E$3:$E$98,SilencerParams!V$3:V$98)</f>
        <v>#DIV/0!</v>
      </c>
      <c r="AY263" s="151" t="e">
        <f>LOOKUP($G263,SilencerParams!$E$3:$E$98,SilencerParams!W$3:W$98)</f>
        <v>#DIV/0!</v>
      </c>
      <c r="AZ263" s="151" t="e">
        <f>LOOKUP($G263,SilencerParams!$E$3:$E$98,SilencerParams!X$3:X$98)</f>
        <v>#DIV/0!</v>
      </c>
      <c r="BA263" s="151" t="e">
        <f>LOOKUP($G263,SilencerParams!$E$3:$E$98,SilencerParams!Y$3:Y$98)</f>
        <v>#DIV/0!</v>
      </c>
      <c r="BB263" s="151" t="e">
        <f>LOOKUP($G263,SilencerParams!$E$3:$E$98,SilencerParams!Z$3:Z$98)</f>
        <v>#DIV/0!</v>
      </c>
      <c r="BC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S$3:S$98)</f>
        <v>#DIV/0!</v>
      </c>
      <c r="BD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T$3:T$98)</f>
        <v>#DIV/0!</v>
      </c>
      <c r="BE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U$3:U$98)</f>
        <v>#DIV/0!</v>
      </c>
      <c r="BF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V$3:V$98)</f>
        <v>#DIV/0!</v>
      </c>
      <c r="BG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W$3:W$98)</f>
        <v>#DIV/0!</v>
      </c>
      <c r="BH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X$3:X$98)</f>
        <v>#DIV/0!</v>
      </c>
      <c r="BI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Y$3:Y$98)</f>
        <v>#DIV/0!</v>
      </c>
      <c r="BJ263" s="151" t="e">
        <f>LOOKUP(IF(MROUND($AL263,2)&lt;=$AL263,CONCATENATE($D263,IF($F263&gt;=1000,$F263,CONCATENATE(0,$F263)),CONCATENATE(0,MROUND($AL263,2)+2)),CONCATENATE($D263,IF($F263&gt;=1000,$F263,CONCATENATE(0,$F263)),CONCATENATE(0,MROUND($AL263,2)-2))),SilencerParams!$E$3:$E$98,SilencerParams!Z$3:Z$98)</f>
        <v>#DIV/0!</v>
      </c>
      <c r="BK263" s="151" t="e">
        <f>IF($AL263&lt;2,LOOKUP(CONCATENATE($D263,IF($E263&gt;=1000,$E263,CONCATENATE(0,$E263)),"02"),SilencerParams!$E$3:$E$98,SilencerParams!S$3:S$98)/(LOG10(2)-LOG10(0.0001))*(LOG10($AL263)-LOG10(0.0001)),(BC263-AU263)/(LOG10(IF(MROUND($AL263,2)&lt;=$AL263,MROUND($AL263,2)+2,MROUND($AL263,2)-2))-LOG10(MROUND($AL263,2)))*(LOG10($AL263)-LOG10(MROUND($AL263,2)))+AU263)</f>
        <v>#DIV/0!</v>
      </c>
      <c r="BL263" s="151" t="e">
        <f>IF($AL263&lt;2,LOOKUP(CONCATENATE($D263,IF($E263&gt;=1000,$E263,CONCATENATE(0,$E263)),"02"),SilencerParams!$E$3:$E$98,SilencerParams!T$3:T$98)/(LOG10(2)-LOG10(0.0001))*(LOG10($AL263)-LOG10(0.0001)),(BD263-AV263)/(LOG10(IF(MROUND($AL263,2)&lt;=$AL263,MROUND($AL263,2)+2,MROUND($AL263,2)-2))-LOG10(MROUND($AL263,2)))*(LOG10($AL263)-LOG10(MROUND($AL263,2)))+AV263)</f>
        <v>#DIV/0!</v>
      </c>
      <c r="BM263" s="151" t="e">
        <f>IF($AL263&lt;2,LOOKUP(CONCATENATE($D263,IF($E263&gt;=1000,$E263,CONCATENATE(0,$E263)),"02"),SilencerParams!$E$3:$E$98,SilencerParams!U$3:U$98)/(LOG10(2)-LOG10(0.0001))*(LOG10($AL263)-LOG10(0.0001)),(BE263-AW263)/(LOG10(IF(MROUND($AL263,2)&lt;=$AL263,MROUND($AL263,2)+2,MROUND($AL263,2)-2))-LOG10(MROUND($AL263,2)))*(LOG10($AL263)-LOG10(MROUND($AL263,2)))+AW263)</f>
        <v>#DIV/0!</v>
      </c>
      <c r="BN263" s="151" t="e">
        <f>IF($AL263&lt;2,LOOKUP(CONCATENATE($D263,IF($E263&gt;=1000,$E263,CONCATENATE(0,$E263)),"02"),SilencerParams!$E$3:$E$98,SilencerParams!V$3:V$98)/(LOG10(2)-LOG10(0.0001))*(LOG10($AL263)-LOG10(0.0001)),(BF263-AX263)/(LOG10(IF(MROUND($AL263,2)&lt;=$AL263,MROUND($AL263,2)+2,MROUND($AL263,2)-2))-LOG10(MROUND($AL263,2)))*(LOG10($AL263)-LOG10(MROUND($AL263,2)))+AX263)</f>
        <v>#DIV/0!</v>
      </c>
      <c r="BO263" s="151" t="e">
        <f>IF($AL263&lt;2,LOOKUP(CONCATENATE($D263,IF($E263&gt;=1000,$E263,CONCATENATE(0,$E263)),"02"),SilencerParams!$E$3:$E$98,SilencerParams!W$3:W$98)/(LOG10(2)-LOG10(0.0001))*(LOG10($AL263)-LOG10(0.0001)),(BG263-AY263)/(LOG10(IF(MROUND($AL263,2)&lt;=$AL263,MROUND($AL263,2)+2,MROUND($AL263,2)-2))-LOG10(MROUND($AL263,2)))*(LOG10($AL263)-LOG10(MROUND($AL263,2)))+AY263)</f>
        <v>#DIV/0!</v>
      </c>
      <c r="BP263" s="151" t="e">
        <f>IF($AL263&lt;2,LOOKUP(CONCATENATE($D263,IF($E263&gt;=1000,$E263,CONCATENATE(0,$E263)),"02"),SilencerParams!$E$3:$E$98,SilencerParams!X$3:X$98)/(LOG10(2)-LOG10(0.0001))*(LOG10($AL263)-LOG10(0.0001)),(BH263-AZ263)/(LOG10(IF(MROUND($AL263,2)&lt;=$AL263,MROUND($AL263,2)+2,MROUND($AL263,2)-2))-LOG10(MROUND($AL263,2)))*(LOG10($AL263)-LOG10(MROUND($AL263,2)))+AZ263)</f>
        <v>#DIV/0!</v>
      </c>
      <c r="BQ263" s="151" t="e">
        <f>IF($AL263&lt;2,LOOKUP(CONCATENATE($D263,IF($E263&gt;=1000,$E263,CONCATENATE(0,$E263)),"02"),SilencerParams!$E$3:$E$98,SilencerParams!Y$3:Y$98)/(LOG10(2)-LOG10(0.0001))*(LOG10($AL263)-LOG10(0.0001)),(BI263-BA263)/(LOG10(IF(MROUND($AL263,2)&lt;=$AL263,MROUND($AL263,2)+2,MROUND($AL263,2)-2))-LOG10(MROUND($AL263,2)))*(LOG10($AL263)-LOG10(MROUND($AL263,2)))+BA263)</f>
        <v>#DIV/0!</v>
      </c>
      <c r="BR263" s="151" t="e">
        <f>IF($AL263&lt;2,LOOKUP(CONCATENATE($D263,IF($E263&gt;=1000,$E263,CONCATENATE(0,$E263)),"02"),SilencerParams!$E$3:$E$98,SilencerParams!Z$3:Z$98)/(LOG10(2)-LOG10(0.0001))*(LOG10($AL263)-LOG10(0.0001)),(BJ263-BB263)/(LOG10(IF(MROUND($AL263,2)&lt;=$AL263,MROUND($AL263,2)+2,MROUND($AL263,2)-2))-LOG10(MROUND($AL263,2)))*(LOG10($AL263)-LOG10(MROUND($AL263,2)))+BB263)</f>
        <v>#DIV/0!</v>
      </c>
      <c r="BS263" s="24" t="e">
        <f t="shared" si="128"/>
        <v>#DIV/0!</v>
      </c>
      <c r="BT263" s="24" t="e">
        <f t="shared" si="129"/>
        <v>#DIV/0!</v>
      </c>
      <c r="BU263" s="24" t="e">
        <f t="shared" si="130"/>
        <v>#DIV/0!</v>
      </c>
      <c r="BV263" s="24" t="e">
        <f t="shared" si="131"/>
        <v>#DIV/0!</v>
      </c>
      <c r="BW263" s="24" t="e">
        <f t="shared" si="132"/>
        <v>#DIV/0!</v>
      </c>
      <c r="BX263" s="24" t="e">
        <f t="shared" si="133"/>
        <v>#DIV/0!</v>
      </c>
      <c r="BY263" s="24" t="e">
        <f t="shared" si="134"/>
        <v>#DIV/0!</v>
      </c>
      <c r="BZ263" s="24" t="e">
        <f t="shared" si="135"/>
        <v>#DIV/0!</v>
      </c>
      <c r="CA263" s="24" t="e">
        <f>10*LOG10(IF(BS263="",0,POWER(10,((BS263+'ModelParams Lw'!$O$4)/10))) +IF(BT263="",0,POWER(10,((BT263+'ModelParams Lw'!$P$4)/10))) +IF(BU263="",0,POWER(10,((BU263+'ModelParams Lw'!$Q$4)/10))) +IF(BV263="",0,POWER(10,((BV263+'ModelParams Lw'!$R$4)/10))) +IF(BW263="",0,POWER(10,((BW263+'ModelParams Lw'!$S$4)/10))) +IF(BX263="",0,POWER(10,((BX263+'ModelParams Lw'!$T$4)/10))) +IF(BY263="",0,POWER(10,((BY263+'ModelParams Lw'!$U$4)/10)))+IF(BZ263="",0,POWER(10,((BZ263+'ModelParams Lw'!$V$4)/10))))</f>
        <v>#DIV/0!</v>
      </c>
      <c r="CB263" s="24" t="e">
        <f t="shared" si="136"/>
        <v>#DIV/0!</v>
      </c>
      <c r="CC263" s="24" t="e">
        <f>(BS263-'ModelParams Lw'!O$10)/'ModelParams Lw'!O$11</f>
        <v>#DIV/0!</v>
      </c>
      <c r="CD263" s="24" t="e">
        <f>(BT263-'ModelParams Lw'!P$10)/'ModelParams Lw'!P$11</f>
        <v>#DIV/0!</v>
      </c>
      <c r="CE263" s="24" t="e">
        <f>(BU263-'ModelParams Lw'!Q$10)/'ModelParams Lw'!Q$11</f>
        <v>#DIV/0!</v>
      </c>
      <c r="CF263" s="24" t="e">
        <f>(BV263-'ModelParams Lw'!R$10)/'ModelParams Lw'!R$11</f>
        <v>#DIV/0!</v>
      </c>
      <c r="CG263" s="24" t="e">
        <f>(BW263-'ModelParams Lw'!S$10)/'ModelParams Lw'!S$11</f>
        <v>#DIV/0!</v>
      </c>
      <c r="CH263" s="24" t="e">
        <f>(BX263-'ModelParams Lw'!T$10)/'ModelParams Lw'!T$11</f>
        <v>#DIV/0!</v>
      </c>
      <c r="CI263" s="24" t="e">
        <f>(BY263-'ModelParams Lw'!U$10)/'ModelParams Lw'!U$11</f>
        <v>#DIV/0!</v>
      </c>
      <c r="CJ263" s="24" t="e">
        <f>(BZ263-'ModelParams Lw'!V$10)/'ModelParams Lw'!V$11</f>
        <v>#DIV/0!</v>
      </c>
      <c r="CK263" s="24">
        <f>IF(Calcul!$E268="SW",'ModelParams Lw'!C$18+'ModelParams Lw'!C$19*LOG(CK$3)+'ModelParams Lw'!C$20*(PI()/4*($D263/1000)^2),IF('ModelParams Lw'!C$21+'ModelParams Lw'!C$22*LOG(CK$3)+'ModelParams Lw'!C$23*(PI()/4*($D263/1000)^2)&lt;'ModelParams Lw'!C$18+'ModelParams Lw'!C$19*LOG(CK$3)+'ModelParams Lw'!C$20*(PI()/4*($D263/1000)^2),'ModelParams Lw'!C$18+'ModelParams Lw'!C$19*LOG(CK$3)+'ModelParams Lw'!C$20*(PI()/4*($D263/1000)^2),'ModelParams Lw'!C$21+'ModelParams Lw'!C$22*LOG(CK$3)+'ModelParams Lw'!C$23*(PI()/4*($D263/1000)^2)))</f>
        <v>31.246735224896717</v>
      </c>
      <c r="CL263" s="24">
        <f>IF(Calcul!$E268="SW",'ModelParams Lw'!D$18+'ModelParams Lw'!D$19*LOG(CL$3)+'ModelParams Lw'!D$20*(PI()/4*($D263/1000)^2),IF('ModelParams Lw'!D$21+'ModelParams Lw'!D$22*LOG(CL$3)+'ModelParams Lw'!D$23*(PI()/4*($D263/1000)^2)&lt;'ModelParams Lw'!D$18+'ModelParams Lw'!D$19*LOG(CL$3)+'ModelParams Lw'!D$20*(PI()/4*($D263/1000)^2),'ModelParams Lw'!D$18+'ModelParams Lw'!D$19*LOG(CL$3)+'ModelParams Lw'!D$20*(PI()/4*($D263/1000)^2),'ModelParams Lw'!D$21+'ModelParams Lw'!D$22*LOG(CL$3)+'ModelParams Lw'!D$23*(PI()/4*($D263/1000)^2)))</f>
        <v>39.203910379364636</v>
      </c>
      <c r="CM263" s="24">
        <f>IF(Calcul!$E268="SW",'ModelParams Lw'!E$18+'ModelParams Lw'!E$19*LOG(CM$3)+'ModelParams Lw'!E$20*(PI()/4*($D263/1000)^2),IF('ModelParams Lw'!E$21+'ModelParams Lw'!E$22*LOG(CM$3)+'ModelParams Lw'!E$23*(PI()/4*($D263/1000)^2)&lt;'ModelParams Lw'!E$18+'ModelParams Lw'!E$19*LOG(CM$3)+'ModelParams Lw'!E$20*(PI()/4*($D263/1000)^2),'ModelParams Lw'!E$18+'ModelParams Lw'!E$19*LOG(CM$3)+'ModelParams Lw'!E$20*(PI()/4*($D263/1000)^2),'ModelParams Lw'!E$21+'ModelParams Lw'!E$22*LOG(CM$3)+'ModelParams Lw'!E$23*(PI()/4*($D263/1000)^2)))</f>
        <v>38.761096154158118</v>
      </c>
      <c r="CN263" s="24">
        <f>IF(Calcul!$E268="SW",'ModelParams Lw'!F$18+'ModelParams Lw'!F$19*LOG(CN$3)+'ModelParams Lw'!F$20*(PI()/4*($D263/1000)^2),IF('ModelParams Lw'!F$21+'ModelParams Lw'!F$22*LOG(CN$3)+'ModelParams Lw'!F$23*(PI()/4*($D263/1000)^2)&lt;'ModelParams Lw'!F$18+'ModelParams Lw'!F$19*LOG(CN$3)+'ModelParams Lw'!F$20*(PI()/4*($D263/1000)^2),'ModelParams Lw'!F$18+'ModelParams Lw'!F$19*LOG(CN$3)+'ModelParams Lw'!F$20*(PI()/4*($D263/1000)^2),'ModelParams Lw'!F$21+'ModelParams Lw'!F$22*LOG(CN$3)+'ModelParams Lw'!F$23*(PI()/4*($D263/1000)^2)))</f>
        <v>42.457901012674256</v>
      </c>
      <c r="CO263" s="24">
        <f>IF(Calcul!$E268="SW",'ModelParams Lw'!G$18+'ModelParams Lw'!G$19*LOG(CO$3)+'ModelParams Lw'!G$20*(PI()/4*($D263/1000)^2),IF('ModelParams Lw'!G$21+'ModelParams Lw'!G$22*LOG(CO$3)+'ModelParams Lw'!G$23*(PI()/4*($D263/1000)^2)&lt;'ModelParams Lw'!G$18+'ModelParams Lw'!G$19*LOG(CO$3)+'ModelParams Lw'!G$20*(PI()/4*($D263/1000)^2),'ModelParams Lw'!G$18+'ModelParams Lw'!G$19*LOG(CO$3)+'ModelParams Lw'!G$20*(PI()/4*($D263/1000)^2),'ModelParams Lw'!G$21+'ModelParams Lw'!G$22*LOG(CO$3)+'ModelParams Lw'!G$23*(PI()/4*($D263/1000)^2)))</f>
        <v>39.983812335865188</v>
      </c>
      <c r="CP263" s="24">
        <f>IF(Calcul!$E268="SW",'ModelParams Lw'!H$18+'ModelParams Lw'!H$19*LOG(CP$3)+'ModelParams Lw'!H$20*(PI()/4*($D263/1000)^2),IF('ModelParams Lw'!H$21+'ModelParams Lw'!H$22*LOG(CP$3)+'ModelParams Lw'!H$23*(PI()/4*($D263/1000)^2)&lt;'ModelParams Lw'!H$18+'ModelParams Lw'!H$19*LOG(CP$3)+'ModelParams Lw'!H$20*(PI()/4*($D263/1000)^2),'ModelParams Lw'!H$18+'ModelParams Lw'!H$19*LOG(CP$3)+'ModelParams Lw'!H$20*(PI()/4*($D263/1000)^2),'ModelParams Lw'!H$21+'ModelParams Lw'!H$22*LOG(CP$3)+'ModelParams Lw'!H$23*(PI()/4*($D263/1000)^2)))</f>
        <v>40.306137042572608</v>
      </c>
      <c r="CQ263" s="24">
        <f>IF(Calcul!$E268="SW",'ModelParams Lw'!I$18+'ModelParams Lw'!I$19*LOG(CQ$3)+'ModelParams Lw'!I$20*(PI()/4*($D263/1000)^2),IF('ModelParams Lw'!I$21+'ModelParams Lw'!I$22*LOG(CQ$3)+'ModelParams Lw'!I$23*(PI()/4*($D263/1000)^2)&lt;'ModelParams Lw'!I$18+'ModelParams Lw'!I$19*LOG(CQ$3)+'ModelParams Lw'!I$20*(PI()/4*($D263/1000)^2),'ModelParams Lw'!I$18+'ModelParams Lw'!I$19*LOG(CQ$3)+'ModelParams Lw'!I$20*(PI()/4*($D263/1000)^2),'ModelParams Lw'!I$21+'ModelParams Lw'!I$22*LOG(CQ$3)+'ModelParams Lw'!I$23*(PI()/4*($D263/1000)^2)))</f>
        <v>35.604370798776131</v>
      </c>
      <c r="CR263" s="24">
        <f>IF(Calcul!$E268="SW",'ModelParams Lw'!J$18+'ModelParams Lw'!J$19*LOG(CR$3)+'ModelParams Lw'!J$20*(PI()/4*($D263/1000)^2),IF('ModelParams Lw'!J$21+'ModelParams Lw'!J$22*LOG(CR$3)+'ModelParams Lw'!J$23*(PI()/4*($D263/1000)^2)&lt;'ModelParams Lw'!J$18+'ModelParams Lw'!J$19*LOG(CR$3)+'ModelParams Lw'!J$20*(PI()/4*($D263/1000)^2),'ModelParams Lw'!J$18+'ModelParams Lw'!J$19*LOG(CR$3)+'ModelParams Lw'!J$20*(PI()/4*($D263/1000)^2),'ModelParams Lw'!J$21+'ModelParams Lw'!J$22*LOG(CR$3)+'ModelParams Lw'!J$23*(PI()/4*($D263/1000)^2)))</f>
        <v>26.405199060578074</v>
      </c>
      <c r="CS263" s="24" t="e">
        <f t="shared" si="113"/>
        <v>#DIV/0!</v>
      </c>
      <c r="CT263" s="24" t="e">
        <f t="shared" si="114"/>
        <v>#DIV/0!</v>
      </c>
      <c r="CU263" s="24" t="e">
        <f t="shared" si="115"/>
        <v>#DIV/0!</v>
      </c>
      <c r="CV263" s="24" t="e">
        <f t="shared" si="116"/>
        <v>#DIV/0!</v>
      </c>
      <c r="CW263" s="24" t="e">
        <f t="shared" si="117"/>
        <v>#DIV/0!</v>
      </c>
      <c r="CX263" s="24" t="e">
        <f t="shared" si="118"/>
        <v>#DIV/0!</v>
      </c>
      <c r="CY263" s="24" t="e">
        <f t="shared" si="119"/>
        <v>#DIV/0!</v>
      </c>
      <c r="CZ263" s="24" t="e">
        <f t="shared" si="120"/>
        <v>#DIV/0!</v>
      </c>
      <c r="DA263" s="24" t="e">
        <f>10*LOG10(IF(CS263="",0,POWER(10,((CS263+'ModelParams Lw'!$O$4)/10))) +IF(CT263="",0,POWER(10,((CT263+'ModelParams Lw'!$P$4)/10))) +IF(CU263="",0,POWER(10,((CU263+'ModelParams Lw'!$Q$4)/10))) +IF(CV263="",0,POWER(10,((CV263+'ModelParams Lw'!$R$4)/10))) +IF(CW263="",0,POWER(10,((CW263+'ModelParams Lw'!$S$4)/10))) +IF(CX263="",0,POWER(10,((CX263+'ModelParams Lw'!$T$4)/10))) +IF(CY263="",0,POWER(10,((CY263+'ModelParams Lw'!$U$4)/10)))+IF(CZ263="",0,POWER(10,((CZ263+'ModelParams Lw'!$V$4)/10))))</f>
        <v>#DIV/0!</v>
      </c>
      <c r="DB263" s="24" t="e">
        <f t="shared" si="137"/>
        <v>#DIV/0!</v>
      </c>
      <c r="DC263" s="24" t="e">
        <f>(CS263-'ModelParams Lw'!$O$10)/'ModelParams Lw'!$O$11</f>
        <v>#DIV/0!</v>
      </c>
      <c r="DD263" s="24" t="e">
        <f>(CT263-'ModelParams Lw'!$P$10)/'ModelParams Lw'!$P$11</f>
        <v>#DIV/0!</v>
      </c>
      <c r="DE263" s="24" t="e">
        <f>(CU263-'ModelParams Lw'!$Q$10)/'ModelParams Lw'!$Q$11</f>
        <v>#DIV/0!</v>
      </c>
      <c r="DF263" s="24" t="e">
        <f>(CV263-'ModelParams Lw'!$R$10)/'ModelParams Lw'!$R$11</f>
        <v>#DIV/0!</v>
      </c>
      <c r="DG263" s="24" t="e">
        <f>(CW263-'ModelParams Lw'!$S$10)/'ModelParams Lw'!$S$11</f>
        <v>#DIV/0!</v>
      </c>
      <c r="DH263" s="24" t="e">
        <f>(CX263-'ModelParams Lw'!$T$10)/'ModelParams Lw'!$T$11</f>
        <v>#DIV/0!</v>
      </c>
      <c r="DI263" s="24" t="e">
        <f>(CY263-'ModelParams Lw'!$U$10)/'ModelParams Lw'!$U$11</f>
        <v>#DIV/0!</v>
      </c>
      <c r="DJ263" s="24" t="e">
        <f>(CZ263-'ModelParams Lw'!$V$10)/'ModelParams Lw'!$V$11</f>
        <v>#DIV/0!</v>
      </c>
    </row>
    <row r="264" spans="1:114">
      <c r="A264" s="12">
        <f>Calcul!B266</f>
        <v>0</v>
      </c>
      <c r="B264" s="12">
        <f t="shared" si="121"/>
        <v>0</v>
      </c>
      <c r="C264" s="12">
        <f>Calcul!C266</f>
        <v>0</v>
      </c>
      <c r="D264" s="12">
        <f>Calcul!D269</f>
        <v>0</v>
      </c>
      <c r="E264" s="12">
        <f t="shared" si="122"/>
        <v>400</v>
      </c>
      <c r="F264" s="12">
        <f t="shared" si="123"/>
        <v>900</v>
      </c>
      <c r="G264" s="12" t="e">
        <f t="shared" si="124"/>
        <v>#DIV/0!</v>
      </c>
      <c r="H264" s="24" t="e">
        <f t="shared" si="125"/>
        <v>#DIV/0!</v>
      </c>
      <c r="I264" s="24">
        <f>'ModelParams Lw'!$B$6*EXP('ModelParams Lw'!$C$6*D264)</f>
        <v>-0.98585217513044054</v>
      </c>
      <c r="J264" s="24">
        <f>'ModelParams Lw'!$B$7*D264^2+'ModelParams Lw'!$C$7*D264+'ModelParams Lw'!$D$7</f>
        <v>-7.1</v>
      </c>
      <c r="K264" s="24">
        <f>'ModelParams Lw'!$B$8*D264^2+'ModelParams Lw'!$C$8*D264+'ModelParams Lw'!$D$8</f>
        <v>46.485999999999997</v>
      </c>
      <c r="L264" s="21" t="e">
        <f t="shared" si="111"/>
        <v>#DIV/0!</v>
      </c>
      <c r="M264" s="21" t="e">
        <f t="shared" si="111"/>
        <v>#DIV/0!</v>
      </c>
      <c r="N264" s="21" t="e">
        <f t="shared" si="111"/>
        <v>#DIV/0!</v>
      </c>
      <c r="O264" s="21" t="e">
        <f t="shared" si="111"/>
        <v>#DIV/0!</v>
      </c>
      <c r="P264" s="21" t="e">
        <f t="shared" si="111"/>
        <v>#DIV/0!</v>
      </c>
      <c r="Q264" s="21" t="e">
        <f t="shared" si="111"/>
        <v>#DIV/0!</v>
      </c>
      <c r="R264" s="21" t="e">
        <f t="shared" si="111"/>
        <v>#DIV/0!</v>
      </c>
      <c r="S264" s="21" t="e">
        <f t="shared" si="111"/>
        <v>#DIV/0!</v>
      </c>
      <c r="T264" s="24" t="e">
        <f>'ModelParams Lw'!$B$3+'ModelParams Lw'!$B$4*LOG10($B264/3600/(PI()/4*($D264/1000)^2))+'ModelParams Lw'!$B$5*LOG10(2*$H264/(1.2*($B264/3600/(PI()/4*($D264/1000)^2))^2))+10*LOG10($D264/1000)+L264</f>
        <v>#DIV/0!</v>
      </c>
      <c r="U264" s="24" t="e">
        <f>'ModelParams Lw'!$B$3+'ModelParams Lw'!$B$4*LOG10($B264/3600/(PI()/4*($D264/1000)^2))+'ModelParams Lw'!$B$5*LOG10(2*$H264/(1.2*($B264/3600/(PI()/4*($D264/1000)^2))^2))+10*LOG10($D264/1000)+M264</f>
        <v>#DIV/0!</v>
      </c>
      <c r="V264" s="24" t="e">
        <f>'ModelParams Lw'!$B$3+'ModelParams Lw'!$B$4*LOG10($B264/3600/(PI()/4*($D264/1000)^2))+'ModelParams Lw'!$B$5*LOG10(2*$H264/(1.2*($B264/3600/(PI()/4*($D264/1000)^2))^2))+10*LOG10($D264/1000)+N264</f>
        <v>#DIV/0!</v>
      </c>
      <c r="W264" s="24" t="e">
        <f>'ModelParams Lw'!$B$3+'ModelParams Lw'!$B$4*LOG10($B264/3600/(PI()/4*($D264/1000)^2))+'ModelParams Lw'!$B$5*LOG10(2*$H264/(1.2*($B264/3600/(PI()/4*($D264/1000)^2))^2))+10*LOG10($D264/1000)+O264</f>
        <v>#DIV/0!</v>
      </c>
      <c r="X264" s="24" t="e">
        <f>'ModelParams Lw'!$B$3+'ModelParams Lw'!$B$4*LOG10($B264/3600/(PI()/4*($D264/1000)^2))+'ModelParams Lw'!$B$5*LOG10(2*$H264/(1.2*($B264/3600/(PI()/4*($D264/1000)^2))^2))+10*LOG10($D264/1000)+P264</f>
        <v>#DIV/0!</v>
      </c>
      <c r="Y264" s="24" t="e">
        <f>'ModelParams Lw'!$B$3+'ModelParams Lw'!$B$4*LOG10($B264/3600/(PI()/4*($D264/1000)^2))+'ModelParams Lw'!$B$5*LOG10(2*$H264/(1.2*($B264/3600/(PI()/4*($D264/1000)^2))^2))+10*LOG10($D264/1000)+Q264</f>
        <v>#DIV/0!</v>
      </c>
      <c r="Z264" s="24" t="e">
        <f>'ModelParams Lw'!$B$3+'ModelParams Lw'!$B$4*LOG10($B264/3600/(PI()/4*($D264/1000)^2))+'ModelParams Lw'!$B$5*LOG10(2*$H264/(1.2*($B264/3600/(PI()/4*($D264/1000)^2))^2))+10*LOG10($D264/1000)+R264</f>
        <v>#DIV/0!</v>
      </c>
      <c r="AA264" s="24" t="e">
        <f>'ModelParams Lw'!$B$3+'ModelParams Lw'!$B$4*LOG10($B264/3600/(PI()/4*($D264/1000)^2))+'ModelParams Lw'!$B$5*LOG10(2*$H264/(1.2*($B264/3600/(PI()/4*($D264/1000)^2))^2))+10*LOG10($D264/1000)+S264</f>
        <v>#DIV/0!</v>
      </c>
      <c r="AB264" s="24" t="e">
        <f>10*LOG10(IF(T264="",0,POWER(10,((T264+'ModelParams Lw'!$O$4)/10))) +IF(U264="",0,POWER(10,((U264+'ModelParams Lw'!$P$4)/10))) +IF(V264="",0,POWER(10,((V264+'ModelParams Lw'!$Q$4)/10))) +IF(W264="",0,POWER(10,((W264+'ModelParams Lw'!$R$4)/10))) +IF(X264="",0,POWER(10,((X264+'ModelParams Lw'!$S$4)/10))) +IF(Y264="",0,POWER(10,((Y264+'ModelParams Lw'!$T$4)/10))) +IF(Z264="",0,POWER(10,((Z264+'ModelParams Lw'!$U$4)/10)))+IF(AA264="",0,POWER(10,((AA264+'ModelParams Lw'!$V$4)/10))))</f>
        <v>#DIV/0!</v>
      </c>
      <c r="AC264" s="24" t="e">
        <f t="shared" si="126"/>
        <v>#DIV/0!</v>
      </c>
      <c r="AD264" s="24" t="e">
        <f>(T264-'ModelParams Lw'!O$10)/'ModelParams Lw'!O$11</f>
        <v>#DIV/0!</v>
      </c>
      <c r="AE264" s="24" t="e">
        <f>(U264-'ModelParams Lw'!P$10)/'ModelParams Lw'!P$11</f>
        <v>#DIV/0!</v>
      </c>
      <c r="AF264" s="24" t="e">
        <f>(V264-'ModelParams Lw'!Q$10)/'ModelParams Lw'!Q$11</f>
        <v>#DIV/0!</v>
      </c>
      <c r="AG264" s="24" t="e">
        <f>(W264-'ModelParams Lw'!R$10)/'ModelParams Lw'!R$11</f>
        <v>#DIV/0!</v>
      </c>
      <c r="AH264" s="24" t="e">
        <f>(X264-'ModelParams Lw'!S$10)/'ModelParams Lw'!S$11</f>
        <v>#DIV/0!</v>
      </c>
      <c r="AI264" s="24" t="e">
        <f>(Y264-'ModelParams Lw'!T$10)/'ModelParams Lw'!T$11</f>
        <v>#DIV/0!</v>
      </c>
      <c r="AJ264" s="24" t="e">
        <f>(Z264-'ModelParams Lw'!U$10)/'ModelParams Lw'!U$11</f>
        <v>#DIV/0!</v>
      </c>
      <c r="AK264" s="24" t="e">
        <f>(AA264-'ModelParams Lw'!V$10)/'ModelParams Lw'!V$11</f>
        <v>#DIV/0!</v>
      </c>
      <c r="AL264" s="24" t="e">
        <f t="shared" si="127"/>
        <v>#DIV/0!</v>
      </c>
      <c r="AM264" s="24" t="e">
        <f>LOOKUP($G264,SilencerParams!$E$3:$E$98,SilencerParams!K$3:K$98)</f>
        <v>#DIV/0!</v>
      </c>
      <c r="AN264" s="24" t="e">
        <f>LOOKUP($G264,SilencerParams!$E$3:$E$98,SilencerParams!L$3:L$98)</f>
        <v>#DIV/0!</v>
      </c>
      <c r="AO264" s="24" t="e">
        <f>LOOKUP($G264,SilencerParams!$E$3:$E$98,SilencerParams!M$3:M$98)</f>
        <v>#DIV/0!</v>
      </c>
      <c r="AP264" s="24" t="e">
        <f>LOOKUP($G264,SilencerParams!$E$3:$E$98,SilencerParams!N$3:N$98)</f>
        <v>#DIV/0!</v>
      </c>
      <c r="AQ264" s="24" t="e">
        <f>LOOKUP($G264,SilencerParams!$E$3:$E$98,SilencerParams!O$3:O$98)</f>
        <v>#DIV/0!</v>
      </c>
      <c r="AR264" s="24" t="e">
        <f>LOOKUP($G264,SilencerParams!$E$3:$E$98,SilencerParams!P$3:P$98)</f>
        <v>#DIV/0!</v>
      </c>
      <c r="AS264" s="24" t="e">
        <f>LOOKUP($G264,SilencerParams!$E$3:$E$98,SilencerParams!Q$3:Q$98)</f>
        <v>#DIV/0!</v>
      </c>
      <c r="AT264" s="24" t="e">
        <f>LOOKUP($G264,SilencerParams!$E$3:$E$98,SilencerParams!R$3:R$98)</f>
        <v>#DIV/0!</v>
      </c>
      <c r="AU264" s="151" t="e">
        <f>LOOKUP($G264,SilencerParams!$E$3:$E$98,SilencerParams!S$3:S$98)</f>
        <v>#DIV/0!</v>
      </c>
      <c r="AV264" s="151" t="e">
        <f>LOOKUP($G264,SilencerParams!$E$3:$E$98,SilencerParams!T$3:T$98)</f>
        <v>#DIV/0!</v>
      </c>
      <c r="AW264" s="151" t="e">
        <f>LOOKUP($G264,SilencerParams!$E$3:$E$98,SilencerParams!U$3:U$98)</f>
        <v>#DIV/0!</v>
      </c>
      <c r="AX264" s="151" t="e">
        <f>LOOKUP($G264,SilencerParams!$E$3:$E$98,SilencerParams!V$3:V$98)</f>
        <v>#DIV/0!</v>
      </c>
      <c r="AY264" s="151" t="e">
        <f>LOOKUP($G264,SilencerParams!$E$3:$E$98,SilencerParams!W$3:W$98)</f>
        <v>#DIV/0!</v>
      </c>
      <c r="AZ264" s="151" t="e">
        <f>LOOKUP($G264,SilencerParams!$E$3:$E$98,SilencerParams!X$3:X$98)</f>
        <v>#DIV/0!</v>
      </c>
      <c r="BA264" s="151" t="e">
        <f>LOOKUP($G264,SilencerParams!$E$3:$E$98,SilencerParams!Y$3:Y$98)</f>
        <v>#DIV/0!</v>
      </c>
      <c r="BB264" s="151" t="e">
        <f>LOOKUP($G264,SilencerParams!$E$3:$E$98,SilencerParams!Z$3:Z$98)</f>
        <v>#DIV/0!</v>
      </c>
      <c r="BC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S$3:S$98)</f>
        <v>#DIV/0!</v>
      </c>
      <c r="BD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T$3:T$98)</f>
        <v>#DIV/0!</v>
      </c>
      <c r="BE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U$3:U$98)</f>
        <v>#DIV/0!</v>
      </c>
      <c r="BF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V$3:V$98)</f>
        <v>#DIV/0!</v>
      </c>
      <c r="BG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W$3:W$98)</f>
        <v>#DIV/0!</v>
      </c>
      <c r="BH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X$3:X$98)</f>
        <v>#DIV/0!</v>
      </c>
      <c r="BI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Y$3:Y$98)</f>
        <v>#DIV/0!</v>
      </c>
      <c r="BJ264" s="151" t="e">
        <f>LOOKUP(IF(MROUND($AL264,2)&lt;=$AL264,CONCATENATE($D264,IF($F264&gt;=1000,$F264,CONCATENATE(0,$F264)),CONCATENATE(0,MROUND($AL264,2)+2)),CONCATENATE($D264,IF($F264&gt;=1000,$F264,CONCATENATE(0,$F264)),CONCATENATE(0,MROUND($AL264,2)-2))),SilencerParams!$E$3:$E$98,SilencerParams!Z$3:Z$98)</f>
        <v>#DIV/0!</v>
      </c>
      <c r="BK264" s="151" t="e">
        <f>IF($AL264&lt;2,LOOKUP(CONCATENATE($D264,IF($E264&gt;=1000,$E264,CONCATENATE(0,$E264)),"02"),SilencerParams!$E$3:$E$98,SilencerParams!S$3:S$98)/(LOG10(2)-LOG10(0.0001))*(LOG10($AL264)-LOG10(0.0001)),(BC264-AU264)/(LOG10(IF(MROUND($AL264,2)&lt;=$AL264,MROUND($AL264,2)+2,MROUND($AL264,2)-2))-LOG10(MROUND($AL264,2)))*(LOG10($AL264)-LOG10(MROUND($AL264,2)))+AU264)</f>
        <v>#DIV/0!</v>
      </c>
      <c r="BL264" s="151" t="e">
        <f>IF($AL264&lt;2,LOOKUP(CONCATENATE($D264,IF($E264&gt;=1000,$E264,CONCATENATE(0,$E264)),"02"),SilencerParams!$E$3:$E$98,SilencerParams!T$3:T$98)/(LOG10(2)-LOG10(0.0001))*(LOG10($AL264)-LOG10(0.0001)),(BD264-AV264)/(LOG10(IF(MROUND($AL264,2)&lt;=$AL264,MROUND($AL264,2)+2,MROUND($AL264,2)-2))-LOG10(MROUND($AL264,2)))*(LOG10($AL264)-LOG10(MROUND($AL264,2)))+AV264)</f>
        <v>#DIV/0!</v>
      </c>
      <c r="BM264" s="151" t="e">
        <f>IF($AL264&lt;2,LOOKUP(CONCATENATE($D264,IF($E264&gt;=1000,$E264,CONCATENATE(0,$E264)),"02"),SilencerParams!$E$3:$E$98,SilencerParams!U$3:U$98)/(LOG10(2)-LOG10(0.0001))*(LOG10($AL264)-LOG10(0.0001)),(BE264-AW264)/(LOG10(IF(MROUND($AL264,2)&lt;=$AL264,MROUND($AL264,2)+2,MROUND($AL264,2)-2))-LOG10(MROUND($AL264,2)))*(LOG10($AL264)-LOG10(MROUND($AL264,2)))+AW264)</f>
        <v>#DIV/0!</v>
      </c>
      <c r="BN264" s="151" t="e">
        <f>IF($AL264&lt;2,LOOKUP(CONCATENATE($D264,IF($E264&gt;=1000,$E264,CONCATENATE(0,$E264)),"02"),SilencerParams!$E$3:$E$98,SilencerParams!V$3:V$98)/(LOG10(2)-LOG10(0.0001))*(LOG10($AL264)-LOG10(0.0001)),(BF264-AX264)/(LOG10(IF(MROUND($AL264,2)&lt;=$AL264,MROUND($AL264,2)+2,MROUND($AL264,2)-2))-LOG10(MROUND($AL264,2)))*(LOG10($AL264)-LOG10(MROUND($AL264,2)))+AX264)</f>
        <v>#DIV/0!</v>
      </c>
      <c r="BO264" s="151" t="e">
        <f>IF($AL264&lt;2,LOOKUP(CONCATENATE($D264,IF($E264&gt;=1000,$E264,CONCATENATE(0,$E264)),"02"),SilencerParams!$E$3:$E$98,SilencerParams!W$3:W$98)/(LOG10(2)-LOG10(0.0001))*(LOG10($AL264)-LOG10(0.0001)),(BG264-AY264)/(LOG10(IF(MROUND($AL264,2)&lt;=$AL264,MROUND($AL264,2)+2,MROUND($AL264,2)-2))-LOG10(MROUND($AL264,2)))*(LOG10($AL264)-LOG10(MROUND($AL264,2)))+AY264)</f>
        <v>#DIV/0!</v>
      </c>
      <c r="BP264" s="151" t="e">
        <f>IF($AL264&lt;2,LOOKUP(CONCATENATE($D264,IF($E264&gt;=1000,$E264,CONCATENATE(0,$E264)),"02"),SilencerParams!$E$3:$E$98,SilencerParams!X$3:X$98)/(LOG10(2)-LOG10(0.0001))*(LOG10($AL264)-LOG10(0.0001)),(BH264-AZ264)/(LOG10(IF(MROUND($AL264,2)&lt;=$AL264,MROUND($AL264,2)+2,MROUND($AL264,2)-2))-LOG10(MROUND($AL264,2)))*(LOG10($AL264)-LOG10(MROUND($AL264,2)))+AZ264)</f>
        <v>#DIV/0!</v>
      </c>
      <c r="BQ264" s="151" t="e">
        <f>IF($AL264&lt;2,LOOKUP(CONCATENATE($D264,IF($E264&gt;=1000,$E264,CONCATENATE(0,$E264)),"02"),SilencerParams!$E$3:$E$98,SilencerParams!Y$3:Y$98)/(LOG10(2)-LOG10(0.0001))*(LOG10($AL264)-LOG10(0.0001)),(BI264-BA264)/(LOG10(IF(MROUND($AL264,2)&lt;=$AL264,MROUND($AL264,2)+2,MROUND($AL264,2)-2))-LOG10(MROUND($AL264,2)))*(LOG10($AL264)-LOG10(MROUND($AL264,2)))+BA264)</f>
        <v>#DIV/0!</v>
      </c>
      <c r="BR264" s="151" t="e">
        <f>IF($AL264&lt;2,LOOKUP(CONCATENATE($D264,IF($E264&gt;=1000,$E264,CONCATENATE(0,$E264)),"02"),SilencerParams!$E$3:$E$98,SilencerParams!Z$3:Z$98)/(LOG10(2)-LOG10(0.0001))*(LOG10($AL264)-LOG10(0.0001)),(BJ264-BB264)/(LOG10(IF(MROUND($AL264,2)&lt;=$AL264,MROUND($AL264,2)+2,MROUND($AL264,2)-2))-LOG10(MROUND($AL264,2)))*(LOG10($AL264)-LOG10(MROUND($AL264,2)))+BB264)</f>
        <v>#DIV/0!</v>
      </c>
      <c r="BS264" s="24" t="e">
        <f t="shared" si="128"/>
        <v>#DIV/0!</v>
      </c>
      <c r="BT264" s="24" t="e">
        <f t="shared" si="129"/>
        <v>#DIV/0!</v>
      </c>
      <c r="BU264" s="24" t="e">
        <f t="shared" si="130"/>
        <v>#DIV/0!</v>
      </c>
      <c r="BV264" s="24" t="e">
        <f t="shared" si="131"/>
        <v>#DIV/0!</v>
      </c>
      <c r="BW264" s="24" t="e">
        <f t="shared" si="132"/>
        <v>#DIV/0!</v>
      </c>
      <c r="BX264" s="24" t="e">
        <f t="shared" si="133"/>
        <v>#DIV/0!</v>
      </c>
      <c r="BY264" s="24" t="e">
        <f t="shared" si="134"/>
        <v>#DIV/0!</v>
      </c>
      <c r="BZ264" s="24" t="e">
        <f t="shared" si="135"/>
        <v>#DIV/0!</v>
      </c>
      <c r="CA264" s="24" t="e">
        <f>10*LOG10(IF(BS264="",0,POWER(10,((BS264+'ModelParams Lw'!$O$4)/10))) +IF(BT264="",0,POWER(10,((BT264+'ModelParams Lw'!$P$4)/10))) +IF(BU264="",0,POWER(10,((BU264+'ModelParams Lw'!$Q$4)/10))) +IF(BV264="",0,POWER(10,((BV264+'ModelParams Lw'!$R$4)/10))) +IF(BW264="",0,POWER(10,((BW264+'ModelParams Lw'!$S$4)/10))) +IF(BX264="",0,POWER(10,((BX264+'ModelParams Lw'!$T$4)/10))) +IF(BY264="",0,POWER(10,((BY264+'ModelParams Lw'!$U$4)/10)))+IF(BZ264="",0,POWER(10,((BZ264+'ModelParams Lw'!$V$4)/10))))</f>
        <v>#DIV/0!</v>
      </c>
      <c r="CB264" s="24" t="e">
        <f t="shared" si="136"/>
        <v>#DIV/0!</v>
      </c>
      <c r="CC264" s="24" t="e">
        <f>(BS264-'ModelParams Lw'!O$10)/'ModelParams Lw'!O$11</f>
        <v>#DIV/0!</v>
      </c>
      <c r="CD264" s="24" t="e">
        <f>(BT264-'ModelParams Lw'!P$10)/'ModelParams Lw'!P$11</f>
        <v>#DIV/0!</v>
      </c>
      <c r="CE264" s="24" t="e">
        <f>(BU264-'ModelParams Lw'!Q$10)/'ModelParams Lw'!Q$11</f>
        <v>#DIV/0!</v>
      </c>
      <c r="CF264" s="24" t="e">
        <f>(BV264-'ModelParams Lw'!R$10)/'ModelParams Lw'!R$11</f>
        <v>#DIV/0!</v>
      </c>
      <c r="CG264" s="24" t="e">
        <f>(BW264-'ModelParams Lw'!S$10)/'ModelParams Lw'!S$11</f>
        <v>#DIV/0!</v>
      </c>
      <c r="CH264" s="24" t="e">
        <f>(BX264-'ModelParams Lw'!T$10)/'ModelParams Lw'!T$11</f>
        <v>#DIV/0!</v>
      </c>
      <c r="CI264" s="24" t="e">
        <f>(BY264-'ModelParams Lw'!U$10)/'ModelParams Lw'!U$11</f>
        <v>#DIV/0!</v>
      </c>
      <c r="CJ264" s="24" t="e">
        <f>(BZ264-'ModelParams Lw'!V$10)/'ModelParams Lw'!V$11</f>
        <v>#DIV/0!</v>
      </c>
      <c r="CK264" s="24">
        <f>IF(Calcul!$E269="SW",'ModelParams Lw'!C$18+'ModelParams Lw'!C$19*LOG(CK$3)+'ModelParams Lw'!C$20*(PI()/4*($D264/1000)^2),IF('ModelParams Lw'!C$21+'ModelParams Lw'!C$22*LOG(CK$3)+'ModelParams Lw'!C$23*(PI()/4*($D264/1000)^2)&lt;'ModelParams Lw'!C$18+'ModelParams Lw'!C$19*LOG(CK$3)+'ModelParams Lw'!C$20*(PI()/4*($D264/1000)^2),'ModelParams Lw'!C$18+'ModelParams Lw'!C$19*LOG(CK$3)+'ModelParams Lw'!C$20*(PI()/4*($D264/1000)^2),'ModelParams Lw'!C$21+'ModelParams Lw'!C$22*LOG(CK$3)+'ModelParams Lw'!C$23*(PI()/4*($D264/1000)^2)))</f>
        <v>31.246735224896717</v>
      </c>
      <c r="CL264" s="24">
        <f>IF(Calcul!$E269="SW",'ModelParams Lw'!D$18+'ModelParams Lw'!D$19*LOG(CL$3)+'ModelParams Lw'!D$20*(PI()/4*($D264/1000)^2),IF('ModelParams Lw'!D$21+'ModelParams Lw'!D$22*LOG(CL$3)+'ModelParams Lw'!D$23*(PI()/4*($D264/1000)^2)&lt;'ModelParams Lw'!D$18+'ModelParams Lw'!D$19*LOG(CL$3)+'ModelParams Lw'!D$20*(PI()/4*($D264/1000)^2),'ModelParams Lw'!D$18+'ModelParams Lw'!D$19*LOG(CL$3)+'ModelParams Lw'!D$20*(PI()/4*($D264/1000)^2),'ModelParams Lw'!D$21+'ModelParams Lw'!D$22*LOG(CL$3)+'ModelParams Lw'!D$23*(PI()/4*($D264/1000)^2)))</f>
        <v>39.203910379364636</v>
      </c>
      <c r="CM264" s="24">
        <f>IF(Calcul!$E269="SW",'ModelParams Lw'!E$18+'ModelParams Lw'!E$19*LOG(CM$3)+'ModelParams Lw'!E$20*(PI()/4*($D264/1000)^2),IF('ModelParams Lw'!E$21+'ModelParams Lw'!E$22*LOG(CM$3)+'ModelParams Lw'!E$23*(PI()/4*($D264/1000)^2)&lt;'ModelParams Lw'!E$18+'ModelParams Lw'!E$19*LOG(CM$3)+'ModelParams Lw'!E$20*(PI()/4*($D264/1000)^2),'ModelParams Lw'!E$18+'ModelParams Lw'!E$19*LOG(CM$3)+'ModelParams Lw'!E$20*(PI()/4*($D264/1000)^2),'ModelParams Lw'!E$21+'ModelParams Lw'!E$22*LOG(CM$3)+'ModelParams Lw'!E$23*(PI()/4*($D264/1000)^2)))</f>
        <v>38.761096154158118</v>
      </c>
      <c r="CN264" s="24">
        <f>IF(Calcul!$E269="SW",'ModelParams Lw'!F$18+'ModelParams Lw'!F$19*LOG(CN$3)+'ModelParams Lw'!F$20*(PI()/4*($D264/1000)^2),IF('ModelParams Lw'!F$21+'ModelParams Lw'!F$22*LOG(CN$3)+'ModelParams Lw'!F$23*(PI()/4*($D264/1000)^2)&lt;'ModelParams Lw'!F$18+'ModelParams Lw'!F$19*LOG(CN$3)+'ModelParams Lw'!F$20*(PI()/4*($D264/1000)^2),'ModelParams Lw'!F$18+'ModelParams Lw'!F$19*LOG(CN$3)+'ModelParams Lw'!F$20*(PI()/4*($D264/1000)^2),'ModelParams Lw'!F$21+'ModelParams Lw'!F$22*LOG(CN$3)+'ModelParams Lw'!F$23*(PI()/4*($D264/1000)^2)))</f>
        <v>42.457901012674256</v>
      </c>
      <c r="CO264" s="24">
        <f>IF(Calcul!$E269="SW",'ModelParams Lw'!G$18+'ModelParams Lw'!G$19*LOG(CO$3)+'ModelParams Lw'!G$20*(PI()/4*($D264/1000)^2),IF('ModelParams Lw'!G$21+'ModelParams Lw'!G$22*LOG(CO$3)+'ModelParams Lw'!G$23*(PI()/4*($D264/1000)^2)&lt;'ModelParams Lw'!G$18+'ModelParams Lw'!G$19*LOG(CO$3)+'ModelParams Lw'!G$20*(PI()/4*($D264/1000)^2),'ModelParams Lw'!G$18+'ModelParams Lw'!G$19*LOG(CO$3)+'ModelParams Lw'!G$20*(PI()/4*($D264/1000)^2),'ModelParams Lw'!G$21+'ModelParams Lw'!G$22*LOG(CO$3)+'ModelParams Lw'!G$23*(PI()/4*($D264/1000)^2)))</f>
        <v>39.983812335865188</v>
      </c>
      <c r="CP264" s="24">
        <f>IF(Calcul!$E269="SW",'ModelParams Lw'!H$18+'ModelParams Lw'!H$19*LOG(CP$3)+'ModelParams Lw'!H$20*(PI()/4*($D264/1000)^2),IF('ModelParams Lw'!H$21+'ModelParams Lw'!H$22*LOG(CP$3)+'ModelParams Lw'!H$23*(PI()/4*($D264/1000)^2)&lt;'ModelParams Lw'!H$18+'ModelParams Lw'!H$19*LOG(CP$3)+'ModelParams Lw'!H$20*(PI()/4*($D264/1000)^2),'ModelParams Lw'!H$18+'ModelParams Lw'!H$19*LOG(CP$3)+'ModelParams Lw'!H$20*(PI()/4*($D264/1000)^2),'ModelParams Lw'!H$21+'ModelParams Lw'!H$22*LOG(CP$3)+'ModelParams Lw'!H$23*(PI()/4*($D264/1000)^2)))</f>
        <v>40.306137042572608</v>
      </c>
      <c r="CQ264" s="24">
        <f>IF(Calcul!$E269="SW",'ModelParams Lw'!I$18+'ModelParams Lw'!I$19*LOG(CQ$3)+'ModelParams Lw'!I$20*(PI()/4*($D264/1000)^2),IF('ModelParams Lw'!I$21+'ModelParams Lw'!I$22*LOG(CQ$3)+'ModelParams Lw'!I$23*(PI()/4*($D264/1000)^2)&lt;'ModelParams Lw'!I$18+'ModelParams Lw'!I$19*LOG(CQ$3)+'ModelParams Lw'!I$20*(PI()/4*($D264/1000)^2),'ModelParams Lw'!I$18+'ModelParams Lw'!I$19*LOG(CQ$3)+'ModelParams Lw'!I$20*(PI()/4*($D264/1000)^2),'ModelParams Lw'!I$21+'ModelParams Lw'!I$22*LOG(CQ$3)+'ModelParams Lw'!I$23*(PI()/4*($D264/1000)^2)))</f>
        <v>35.604370798776131</v>
      </c>
      <c r="CR264" s="24">
        <f>IF(Calcul!$E269="SW",'ModelParams Lw'!J$18+'ModelParams Lw'!J$19*LOG(CR$3)+'ModelParams Lw'!J$20*(PI()/4*($D264/1000)^2),IF('ModelParams Lw'!J$21+'ModelParams Lw'!J$22*LOG(CR$3)+'ModelParams Lw'!J$23*(PI()/4*($D264/1000)^2)&lt;'ModelParams Lw'!J$18+'ModelParams Lw'!J$19*LOG(CR$3)+'ModelParams Lw'!J$20*(PI()/4*($D264/1000)^2),'ModelParams Lw'!J$18+'ModelParams Lw'!J$19*LOG(CR$3)+'ModelParams Lw'!J$20*(PI()/4*($D264/1000)^2),'ModelParams Lw'!J$21+'ModelParams Lw'!J$22*LOG(CR$3)+'ModelParams Lw'!J$23*(PI()/4*($D264/1000)^2)))</f>
        <v>26.405199060578074</v>
      </c>
      <c r="CS264" s="24" t="e">
        <f t="shared" si="113"/>
        <v>#DIV/0!</v>
      </c>
      <c r="CT264" s="24" t="e">
        <f t="shared" si="114"/>
        <v>#DIV/0!</v>
      </c>
      <c r="CU264" s="24" t="e">
        <f t="shared" si="115"/>
        <v>#DIV/0!</v>
      </c>
      <c r="CV264" s="24" t="e">
        <f t="shared" si="116"/>
        <v>#DIV/0!</v>
      </c>
      <c r="CW264" s="24" t="e">
        <f t="shared" si="117"/>
        <v>#DIV/0!</v>
      </c>
      <c r="CX264" s="24" t="e">
        <f t="shared" si="118"/>
        <v>#DIV/0!</v>
      </c>
      <c r="CY264" s="24" t="e">
        <f t="shared" si="119"/>
        <v>#DIV/0!</v>
      </c>
      <c r="CZ264" s="24" t="e">
        <f t="shared" si="120"/>
        <v>#DIV/0!</v>
      </c>
      <c r="DA264" s="24" t="e">
        <f>10*LOG10(IF(CS264="",0,POWER(10,((CS264+'ModelParams Lw'!$O$4)/10))) +IF(CT264="",0,POWER(10,((CT264+'ModelParams Lw'!$P$4)/10))) +IF(CU264="",0,POWER(10,((CU264+'ModelParams Lw'!$Q$4)/10))) +IF(CV264="",0,POWER(10,((CV264+'ModelParams Lw'!$R$4)/10))) +IF(CW264="",0,POWER(10,((CW264+'ModelParams Lw'!$S$4)/10))) +IF(CX264="",0,POWER(10,((CX264+'ModelParams Lw'!$T$4)/10))) +IF(CY264="",0,POWER(10,((CY264+'ModelParams Lw'!$U$4)/10)))+IF(CZ264="",0,POWER(10,((CZ264+'ModelParams Lw'!$V$4)/10))))</f>
        <v>#DIV/0!</v>
      </c>
      <c r="DB264" s="24" t="e">
        <f t="shared" si="137"/>
        <v>#DIV/0!</v>
      </c>
      <c r="DC264" s="24" t="e">
        <f>(CS264-'ModelParams Lw'!$O$10)/'ModelParams Lw'!$O$11</f>
        <v>#DIV/0!</v>
      </c>
      <c r="DD264" s="24" t="e">
        <f>(CT264-'ModelParams Lw'!$P$10)/'ModelParams Lw'!$P$11</f>
        <v>#DIV/0!</v>
      </c>
      <c r="DE264" s="24" t="e">
        <f>(CU264-'ModelParams Lw'!$Q$10)/'ModelParams Lw'!$Q$11</f>
        <v>#DIV/0!</v>
      </c>
      <c r="DF264" s="24" t="e">
        <f>(CV264-'ModelParams Lw'!$R$10)/'ModelParams Lw'!$R$11</f>
        <v>#DIV/0!</v>
      </c>
      <c r="DG264" s="24" t="e">
        <f>(CW264-'ModelParams Lw'!$S$10)/'ModelParams Lw'!$S$11</f>
        <v>#DIV/0!</v>
      </c>
      <c r="DH264" s="24" t="e">
        <f>(CX264-'ModelParams Lw'!$T$10)/'ModelParams Lw'!$T$11</f>
        <v>#DIV/0!</v>
      </c>
      <c r="DI264" s="24" t="e">
        <f>(CY264-'ModelParams Lw'!$U$10)/'ModelParams Lw'!$U$11</f>
        <v>#DIV/0!</v>
      </c>
      <c r="DJ264" s="24" t="e">
        <f>(CZ264-'ModelParams Lw'!$V$10)/'ModelParams Lw'!$V$11</f>
        <v>#DIV/0!</v>
      </c>
    </row>
    <row r="265" spans="1:114">
      <c r="A265" s="12">
        <f>Calcul!B267</f>
        <v>0</v>
      </c>
      <c r="B265" s="12">
        <f t="shared" si="121"/>
        <v>0</v>
      </c>
      <c r="C265" s="12">
        <f>Calcul!C267</f>
        <v>0</v>
      </c>
      <c r="D265" s="12">
        <f>Calcul!D270</f>
        <v>0</v>
      </c>
      <c r="E265" s="12">
        <f t="shared" si="122"/>
        <v>400</v>
      </c>
      <c r="F265" s="12">
        <f t="shared" si="123"/>
        <v>900</v>
      </c>
      <c r="G265" s="12" t="e">
        <f t="shared" si="124"/>
        <v>#DIV/0!</v>
      </c>
      <c r="H265" s="24" t="e">
        <f t="shared" si="125"/>
        <v>#DIV/0!</v>
      </c>
      <c r="I265" s="24">
        <f>'ModelParams Lw'!$B$6*EXP('ModelParams Lw'!$C$6*D265)</f>
        <v>-0.98585217513044054</v>
      </c>
      <c r="J265" s="24">
        <f>'ModelParams Lw'!$B$7*D265^2+'ModelParams Lw'!$C$7*D265+'ModelParams Lw'!$D$7</f>
        <v>-7.1</v>
      </c>
      <c r="K265" s="24">
        <f>'ModelParams Lw'!$B$8*D265^2+'ModelParams Lw'!$C$8*D265+'ModelParams Lw'!$D$8</f>
        <v>46.485999999999997</v>
      </c>
      <c r="L265" s="21" t="e">
        <f t="shared" ref="L265:S296" si="138">$I265*(LN(L$3/($AL265^0.4*$H265^0.3)))^2+$J265*LN(L$3/($AL265^0.4*$H265^0.3))+$K265</f>
        <v>#DIV/0!</v>
      </c>
      <c r="M265" s="21" t="e">
        <f t="shared" si="138"/>
        <v>#DIV/0!</v>
      </c>
      <c r="N265" s="21" t="e">
        <f t="shared" si="138"/>
        <v>#DIV/0!</v>
      </c>
      <c r="O265" s="21" t="e">
        <f t="shared" si="138"/>
        <v>#DIV/0!</v>
      </c>
      <c r="P265" s="21" t="e">
        <f t="shared" si="138"/>
        <v>#DIV/0!</v>
      </c>
      <c r="Q265" s="21" t="e">
        <f t="shared" si="138"/>
        <v>#DIV/0!</v>
      </c>
      <c r="R265" s="21" t="e">
        <f t="shared" si="138"/>
        <v>#DIV/0!</v>
      </c>
      <c r="S265" s="21" t="e">
        <f t="shared" si="138"/>
        <v>#DIV/0!</v>
      </c>
      <c r="T265" s="24" t="e">
        <f>'ModelParams Lw'!$B$3+'ModelParams Lw'!$B$4*LOG10($B265/3600/(PI()/4*($D265/1000)^2))+'ModelParams Lw'!$B$5*LOG10(2*$H265/(1.2*($B265/3600/(PI()/4*($D265/1000)^2))^2))+10*LOG10($D265/1000)+L265</f>
        <v>#DIV/0!</v>
      </c>
      <c r="U265" s="24" t="e">
        <f>'ModelParams Lw'!$B$3+'ModelParams Lw'!$B$4*LOG10($B265/3600/(PI()/4*($D265/1000)^2))+'ModelParams Lw'!$B$5*LOG10(2*$H265/(1.2*($B265/3600/(PI()/4*($D265/1000)^2))^2))+10*LOG10($D265/1000)+M265</f>
        <v>#DIV/0!</v>
      </c>
      <c r="V265" s="24" t="e">
        <f>'ModelParams Lw'!$B$3+'ModelParams Lw'!$B$4*LOG10($B265/3600/(PI()/4*($D265/1000)^2))+'ModelParams Lw'!$B$5*LOG10(2*$H265/(1.2*($B265/3600/(PI()/4*($D265/1000)^2))^2))+10*LOG10($D265/1000)+N265</f>
        <v>#DIV/0!</v>
      </c>
      <c r="W265" s="24" t="e">
        <f>'ModelParams Lw'!$B$3+'ModelParams Lw'!$B$4*LOG10($B265/3600/(PI()/4*($D265/1000)^2))+'ModelParams Lw'!$B$5*LOG10(2*$H265/(1.2*($B265/3600/(PI()/4*($D265/1000)^2))^2))+10*LOG10($D265/1000)+O265</f>
        <v>#DIV/0!</v>
      </c>
      <c r="X265" s="24" t="e">
        <f>'ModelParams Lw'!$B$3+'ModelParams Lw'!$B$4*LOG10($B265/3600/(PI()/4*($D265/1000)^2))+'ModelParams Lw'!$B$5*LOG10(2*$H265/(1.2*($B265/3600/(PI()/4*($D265/1000)^2))^2))+10*LOG10($D265/1000)+P265</f>
        <v>#DIV/0!</v>
      </c>
      <c r="Y265" s="24" t="e">
        <f>'ModelParams Lw'!$B$3+'ModelParams Lw'!$B$4*LOG10($B265/3600/(PI()/4*($D265/1000)^2))+'ModelParams Lw'!$B$5*LOG10(2*$H265/(1.2*($B265/3600/(PI()/4*($D265/1000)^2))^2))+10*LOG10($D265/1000)+Q265</f>
        <v>#DIV/0!</v>
      </c>
      <c r="Z265" s="24" t="e">
        <f>'ModelParams Lw'!$B$3+'ModelParams Lw'!$B$4*LOG10($B265/3600/(PI()/4*($D265/1000)^2))+'ModelParams Lw'!$B$5*LOG10(2*$H265/(1.2*($B265/3600/(PI()/4*($D265/1000)^2))^2))+10*LOG10($D265/1000)+R265</f>
        <v>#DIV/0!</v>
      </c>
      <c r="AA265" s="24" t="e">
        <f>'ModelParams Lw'!$B$3+'ModelParams Lw'!$B$4*LOG10($B265/3600/(PI()/4*($D265/1000)^2))+'ModelParams Lw'!$B$5*LOG10(2*$H265/(1.2*($B265/3600/(PI()/4*($D265/1000)^2))^2))+10*LOG10($D265/1000)+S265</f>
        <v>#DIV/0!</v>
      </c>
      <c r="AB265" s="24" t="e">
        <f>10*LOG10(IF(T265="",0,POWER(10,((T265+'ModelParams Lw'!$O$4)/10))) +IF(U265="",0,POWER(10,((U265+'ModelParams Lw'!$P$4)/10))) +IF(V265="",0,POWER(10,((V265+'ModelParams Lw'!$Q$4)/10))) +IF(W265="",0,POWER(10,((W265+'ModelParams Lw'!$R$4)/10))) +IF(X265="",0,POWER(10,((X265+'ModelParams Lw'!$S$4)/10))) +IF(Y265="",0,POWER(10,((Y265+'ModelParams Lw'!$T$4)/10))) +IF(Z265="",0,POWER(10,((Z265+'ModelParams Lw'!$U$4)/10)))+IF(AA265="",0,POWER(10,((AA265+'ModelParams Lw'!$V$4)/10))))</f>
        <v>#DIV/0!</v>
      </c>
      <c r="AC265" s="24" t="e">
        <f t="shared" si="126"/>
        <v>#DIV/0!</v>
      </c>
      <c r="AD265" s="24" t="e">
        <f>(T265-'ModelParams Lw'!O$10)/'ModelParams Lw'!O$11</f>
        <v>#DIV/0!</v>
      </c>
      <c r="AE265" s="24" t="e">
        <f>(U265-'ModelParams Lw'!P$10)/'ModelParams Lw'!P$11</f>
        <v>#DIV/0!</v>
      </c>
      <c r="AF265" s="24" t="e">
        <f>(V265-'ModelParams Lw'!Q$10)/'ModelParams Lw'!Q$11</f>
        <v>#DIV/0!</v>
      </c>
      <c r="AG265" s="24" t="e">
        <f>(W265-'ModelParams Lw'!R$10)/'ModelParams Lw'!R$11</f>
        <v>#DIV/0!</v>
      </c>
      <c r="AH265" s="24" t="e">
        <f>(X265-'ModelParams Lw'!S$10)/'ModelParams Lw'!S$11</f>
        <v>#DIV/0!</v>
      </c>
      <c r="AI265" s="24" t="e">
        <f>(Y265-'ModelParams Lw'!T$10)/'ModelParams Lw'!T$11</f>
        <v>#DIV/0!</v>
      </c>
      <c r="AJ265" s="24" t="e">
        <f>(Z265-'ModelParams Lw'!U$10)/'ModelParams Lw'!U$11</f>
        <v>#DIV/0!</v>
      </c>
      <c r="AK265" s="24" t="e">
        <f>(AA265-'ModelParams Lw'!V$10)/'ModelParams Lw'!V$11</f>
        <v>#DIV/0!</v>
      </c>
      <c r="AL265" s="24" t="e">
        <f t="shared" si="127"/>
        <v>#DIV/0!</v>
      </c>
      <c r="AM265" s="24" t="e">
        <f>LOOKUP($G265,SilencerParams!$E$3:$E$98,SilencerParams!K$3:K$98)</f>
        <v>#DIV/0!</v>
      </c>
      <c r="AN265" s="24" t="e">
        <f>LOOKUP($G265,SilencerParams!$E$3:$E$98,SilencerParams!L$3:L$98)</f>
        <v>#DIV/0!</v>
      </c>
      <c r="AO265" s="24" t="e">
        <f>LOOKUP($G265,SilencerParams!$E$3:$E$98,SilencerParams!M$3:M$98)</f>
        <v>#DIV/0!</v>
      </c>
      <c r="AP265" s="24" t="e">
        <f>LOOKUP($G265,SilencerParams!$E$3:$E$98,SilencerParams!N$3:N$98)</f>
        <v>#DIV/0!</v>
      </c>
      <c r="AQ265" s="24" t="e">
        <f>LOOKUP($G265,SilencerParams!$E$3:$E$98,SilencerParams!O$3:O$98)</f>
        <v>#DIV/0!</v>
      </c>
      <c r="AR265" s="24" t="e">
        <f>LOOKUP($G265,SilencerParams!$E$3:$E$98,SilencerParams!P$3:P$98)</f>
        <v>#DIV/0!</v>
      </c>
      <c r="AS265" s="24" t="e">
        <f>LOOKUP($G265,SilencerParams!$E$3:$E$98,SilencerParams!Q$3:Q$98)</f>
        <v>#DIV/0!</v>
      </c>
      <c r="AT265" s="24" t="e">
        <f>LOOKUP($G265,SilencerParams!$E$3:$E$98,SilencerParams!R$3:R$98)</f>
        <v>#DIV/0!</v>
      </c>
      <c r="AU265" s="151" t="e">
        <f>LOOKUP($G265,SilencerParams!$E$3:$E$98,SilencerParams!S$3:S$98)</f>
        <v>#DIV/0!</v>
      </c>
      <c r="AV265" s="151" t="e">
        <f>LOOKUP($G265,SilencerParams!$E$3:$E$98,SilencerParams!T$3:T$98)</f>
        <v>#DIV/0!</v>
      </c>
      <c r="AW265" s="151" t="e">
        <f>LOOKUP($G265,SilencerParams!$E$3:$E$98,SilencerParams!U$3:U$98)</f>
        <v>#DIV/0!</v>
      </c>
      <c r="AX265" s="151" t="e">
        <f>LOOKUP($G265,SilencerParams!$E$3:$E$98,SilencerParams!V$3:V$98)</f>
        <v>#DIV/0!</v>
      </c>
      <c r="AY265" s="151" t="e">
        <f>LOOKUP($G265,SilencerParams!$E$3:$E$98,SilencerParams!W$3:W$98)</f>
        <v>#DIV/0!</v>
      </c>
      <c r="AZ265" s="151" t="e">
        <f>LOOKUP($G265,SilencerParams!$E$3:$E$98,SilencerParams!X$3:X$98)</f>
        <v>#DIV/0!</v>
      </c>
      <c r="BA265" s="151" t="e">
        <f>LOOKUP($G265,SilencerParams!$E$3:$E$98,SilencerParams!Y$3:Y$98)</f>
        <v>#DIV/0!</v>
      </c>
      <c r="BB265" s="151" t="e">
        <f>LOOKUP($G265,SilencerParams!$E$3:$E$98,SilencerParams!Z$3:Z$98)</f>
        <v>#DIV/0!</v>
      </c>
      <c r="BC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S$3:S$98)</f>
        <v>#DIV/0!</v>
      </c>
      <c r="BD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T$3:T$98)</f>
        <v>#DIV/0!</v>
      </c>
      <c r="BE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U$3:U$98)</f>
        <v>#DIV/0!</v>
      </c>
      <c r="BF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V$3:V$98)</f>
        <v>#DIV/0!</v>
      </c>
      <c r="BG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W$3:W$98)</f>
        <v>#DIV/0!</v>
      </c>
      <c r="BH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X$3:X$98)</f>
        <v>#DIV/0!</v>
      </c>
      <c r="BI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Y$3:Y$98)</f>
        <v>#DIV/0!</v>
      </c>
      <c r="BJ265" s="151" t="e">
        <f>LOOKUP(IF(MROUND($AL265,2)&lt;=$AL265,CONCATENATE($D265,IF($F265&gt;=1000,$F265,CONCATENATE(0,$F265)),CONCATENATE(0,MROUND($AL265,2)+2)),CONCATENATE($D265,IF($F265&gt;=1000,$F265,CONCATENATE(0,$F265)),CONCATENATE(0,MROUND($AL265,2)-2))),SilencerParams!$E$3:$E$98,SilencerParams!Z$3:Z$98)</f>
        <v>#DIV/0!</v>
      </c>
      <c r="BK265" s="151" t="e">
        <f>IF($AL265&lt;2,LOOKUP(CONCATENATE($D265,IF($E265&gt;=1000,$E265,CONCATENATE(0,$E265)),"02"),SilencerParams!$E$3:$E$98,SilencerParams!S$3:S$98)/(LOG10(2)-LOG10(0.0001))*(LOG10($AL265)-LOG10(0.0001)),(BC265-AU265)/(LOG10(IF(MROUND($AL265,2)&lt;=$AL265,MROUND($AL265,2)+2,MROUND($AL265,2)-2))-LOG10(MROUND($AL265,2)))*(LOG10($AL265)-LOG10(MROUND($AL265,2)))+AU265)</f>
        <v>#DIV/0!</v>
      </c>
      <c r="BL265" s="151" t="e">
        <f>IF($AL265&lt;2,LOOKUP(CONCATENATE($D265,IF($E265&gt;=1000,$E265,CONCATENATE(0,$E265)),"02"),SilencerParams!$E$3:$E$98,SilencerParams!T$3:T$98)/(LOG10(2)-LOG10(0.0001))*(LOG10($AL265)-LOG10(0.0001)),(BD265-AV265)/(LOG10(IF(MROUND($AL265,2)&lt;=$AL265,MROUND($AL265,2)+2,MROUND($AL265,2)-2))-LOG10(MROUND($AL265,2)))*(LOG10($AL265)-LOG10(MROUND($AL265,2)))+AV265)</f>
        <v>#DIV/0!</v>
      </c>
      <c r="BM265" s="151" t="e">
        <f>IF($AL265&lt;2,LOOKUP(CONCATENATE($D265,IF($E265&gt;=1000,$E265,CONCATENATE(0,$E265)),"02"),SilencerParams!$E$3:$E$98,SilencerParams!U$3:U$98)/(LOG10(2)-LOG10(0.0001))*(LOG10($AL265)-LOG10(0.0001)),(BE265-AW265)/(LOG10(IF(MROUND($AL265,2)&lt;=$AL265,MROUND($AL265,2)+2,MROUND($AL265,2)-2))-LOG10(MROUND($AL265,2)))*(LOG10($AL265)-LOG10(MROUND($AL265,2)))+AW265)</f>
        <v>#DIV/0!</v>
      </c>
      <c r="BN265" s="151" t="e">
        <f>IF($AL265&lt;2,LOOKUP(CONCATENATE($D265,IF($E265&gt;=1000,$E265,CONCATENATE(0,$E265)),"02"),SilencerParams!$E$3:$E$98,SilencerParams!V$3:V$98)/(LOG10(2)-LOG10(0.0001))*(LOG10($AL265)-LOG10(0.0001)),(BF265-AX265)/(LOG10(IF(MROUND($AL265,2)&lt;=$AL265,MROUND($AL265,2)+2,MROUND($AL265,2)-2))-LOG10(MROUND($AL265,2)))*(LOG10($AL265)-LOG10(MROUND($AL265,2)))+AX265)</f>
        <v>#DIV/0!</v>
      </c>
      <c r="BO265" s="151" t="e">
        <f>IF($AL265&lt;2,LOOKUP(CONCATENATE($D265,IF($E265&gt;=1000,$E265,CONCATENATE(0,$E265)),"02"),SilencerParams!$E$3:$E$98,SilencerParams!W$3:W$98)/(LOG10(2)-LOG10(0.0001))*(LOG10($AL265)-LOG10(0.0001)),(BG265-AY265)/(LOG10(IF(MROUND($AL265,2)&lt;=$AL265,MROUND($AL265,2)+2,MROUND($AL265,2)-2))-LOG10(MROUND($AL265,2)))*(LOG10($AL265)-LOG10(MROUND($AL265,2)))+AY265)</f>
        <v>#DIV/0!</v>
      </c>
      <c r="BP265" s="151" t="e">
        <f>IF($AL265&lt;2,LOOKUP(CONCATENATE($D265,IF($E265&gt;=1000,$E265,CONCATENATE(0,$E265)),"02"),SilencerParams!$E$3:$E$98,SilencerParams!X$3:X$98)/(LOG10(2)-LOG10(0.0001))*(LOG10($AL265)-LOG10(0.0001)),(BH265-AZ265)/(LOG10(IF(MROUND($AL265,2)&lt;=$AL265,MROUND($AL265,2)+2,MROUND($AL265,2)-2))-LOG10(MROUND($AL265,2)))*(LOG10($AL265)-LOG10(MROUND($AL265,2)))+AZ265)</f>
        <v>#DIV/0!</v>
      </c>
      <c r="BQ265" s="151" t="e">
        <f>IF($AL265&lt;2,LOOKUP(CONCATENATE($D265,IF($E265&gt;=1000,$E265,CONCATENATE(0,$E265)),"02"),SilencerParams!$E$3:$E$98,SilencerParams!Y$3:Y$98)/(LOG10(2)-LOG10(0.0001))*(LOG10($AL265)-LOG10(0.0001)),(BI265-BA265)/(LOG10(IF(MROUND($AL265,2)&lt;=$AL265,MROUND($AL265,2)+2,MROUND($AL265,2)-2))-LOG10(MROUND($AL265,2)))*(LOG10($AL265)-LOG10(MROUND($AL265,2)))+BA265)</f>
        <v>#DIV/0!</v>
      </c>
      <c r="BR265" s="151" t="e">
        <f>IF($AL265&lt;2,LOOKUP(CONCATENATE($D265,IF($E265&gt;=1000,$E265,CONCATENATE(0,$E265)),"02"),SilencerParams!$E$3:$E$98,SilencerParams!Z$3:Z$98)/(LOG10(2)-LOG10(0.0001))*(LOG10($AL265)-LOG10(0.0001)),(BJ265-BB265)/(LOG10(IF(MROUND($AL265,2)&lt;=$AL265,MROUND($AL265,2)+2,MROUND($AL265,2)-2))-LOG10(MROUND($AL265,2)))*(LOG10($AL265)-LOG10(MROUND($AL265,2)))+BB265)</f>
        <v>#DIV/0!</v>
      </c>
      <c r="BS265" s="24" t="e">
        <f t="shared" si="128"/>
        <v>#DIV/0!</v>
      </c>
      <c r="BT265" s="24" t="e">
        <f t="shared" si="129"/>
        <v>#DIV/0!</v>
      </c>
      <c r="BU265" s="24" t="e">
        <f t="shared" si="130"/>
        <v>#DIV/0!</v>
      </c>
      <c r="BV265" s="24" t="e">
        <f t="shared" si="131"/>
        <v>#DIV/0!</v>
      </c>
      <c r="BW265" s="24" t="e">
        <f t="shared" si="132"/>
        <v>#DIV/0!</v>
      </c>
      <c r="BX265" s="24" t="e">
        <f t="shared" si="133"/>
        <v>#DIV/0!</v>
      </c>
      <c r="BY265" s="24" t="e">
        <f t="shared" si="134"/>
        <v>#DIV/0!</v>
      </c>
      <c r="BZ265" s="24" t="e">
        <f t="shared" si="135"/>
        <v>#DIV/0!</v>
      </c>
      <c r="CA265" s="24" t="e">
        <f>10*LOG10(IF(BS265="",0,POWER(10,((BS265+'ModelParams Lw'!$O$4)/10))) +IF(BT265="",0,POWER(10,((BT265+'ModelParams Lw'!$P$4)/10))) +IF(BU265="",0,POWER(10,((BU265+'ModelParams Lw'!$Q$4)/10))) +IF(BV265="",0,POWER(10,((BV265+'ModelParams Lw'!$R$4)/10))) +IF(BW265="",0,POWER(10,((BW265+'ModelParams Lw'!$S$4)/10))) +IF(BX265="",0,POWER(10,((BX265+'ModelParams Lw'!$T$4)/10))) +IF(BY265="",0,POWER(10,((BY265+'ModelParams Lw'!$U$4)/10)))+IF(BZ265="",0,POWER(10,((BZ265+'ModelParams Lw'!$V$4)/10))))</f>
        <v>#DIV/0!</v>
      </c>
      <c r="CB265" s="24" t="e">
        <f t="shared" si="136"/>
        <v>#DIV/0!</v>
      </c>
      <c r="CC265" s="24" t="e">
        <f>(BS265-'ModelParams Lw'!O$10)/'ModelParams Lw'!O$11</f>
        <v>#DIV/0!</v>
      </c>
      <c r="CD265" s="24" t="e">
        <f>(BT265-'ModelParams Lw'!P$10)/'ModelParams Lw'!P$11</f>
        <v>#DIV/0!</v>
      </c>
      <c r="CE265" s="24" t="e">
        <f>(BU265-'ModelParams Lw'!Q$10)/'ModelParams Lw'!Q$11</f>
        <v>#DIV/0!</v>
      </c>
      <c r="CF265" s="24" t="e">
        <f>(BV265-'ModelParams Lw'!R$10)/'ModelParams Lw'!R$11</f>
        <v>#DIV/0!</v>
      </c>
      <c r="CG265" s="24" t="e">
        <f>(BW265-'ModelParams Lw'!S$10)/'ModelParams Lw'!S$11</f>
        <v>#DIV/0!</v>
      </c>
      <c r="CH265" s="24" t="e">
        <f>(BX265-'ModelParams Lw'!T$10)/'ModelParams Lw'!T$11</f>
        <v>#DIV/0!</v>
      </c>
      <c r="CI265" s="24" t="e">
        <f>(BY265-'ModelParams Lw'!U$10)/'ModelParams Lw'!U$11</f>
        <v>#DIV/0!</v>
      </c>
      <c r="CJ265" s="24" t="e">
        <f>(BZ265-'ModelParams Lw'!V$10)/'ModelParams Lw'!V$11</f>
        <v>#DIV/0!</v>
      </c>
      <c r="CK265" s="24">
        <f>IF(Calcul!$E270="SW",'ModelParams Lw'!C$18+'ModelParams Lw'!C$19*LOG(CK$3)+'ModelParams Lw'!C$20*(PI()/4*($D265/1000)^2),IF('ModelParams Lw'!C$21+'ModelParams Lw'!C$22*LOG(CK$3)+'ModelParams Lw'!C$23*(PI()/4*($D265/1000)^2)&lt;'ModelParams Lw'!C$18+'ModelParams Lw'!C$19*LOG(CK$3)+'ModelParams Lw'!C$20*(PI()/4*($D265/1000)^2),'ModelParams Lw'!C$18+'ModelParams Lw'!C$19*LOG(CK$3)+'ModelParams Lw'!C$20*(PI()/4*($D265/1000)^2),'ModelParams Lw'!C$21+'ModelParams Lw'!C$22*LOG(CK$3)+'ModelParams Lw'!C$23*(PI()/4*($D265/1000)^2)))</f>
        <v>31.246735224896717</v>
      </c>
      <c r="CL265" s="24">
        <f>IF(Calcul!$E270="SW",'ModelParams Lw'!D$18+'ModelParams Lw'!D$19*LOG(CL$3)+'ModelParams Lw'!D$20*(PI()/4*($D265/1000)^2),IF('ModelParams Lw'!D$21+'ModelParams Lw'!D$22*LOG(CL$3)+'ModelParams Lw'!D$23*(PI()/4*($D265/1000)^2)&lt;'ModelParams Lw'!D$18+'ModelParams Lw'!D$19*LOG(CL$3)+'ModelParams Lw'!D$20*(PI()/4*($D265/1000)^2),'ModelParams Lw'!D$18+'ModelParams Lw'!D$19*LOG(CL$3)+'ModelParams Lw'!D$20*(PI()/4*($D265/1000)^2),'ModelParams Lw'!D$21+'ModelParams Lw'!D$22*LOG(CL$3)+'ModelParams Lw'!D$23*(PI()/4*($D265/1000)^2)))</f>
        <v>39.203910379364636</v>
      </c>
      <c r="CM265" s="24">
        <f>IF(Calcul!$E270="SW",'ModelParams Lw'!E$18+'ModelParams Lw'!E$19*LOG(CM$3)+'ModelParams Lw'!E$20*(PI()/4*($D265/1000)^2),IF('ModelParams Lw'!E$21+'ModelParams Lw'!E$22*LOG(CM$3)+'ModelParams Lw'!E$23*(PI()/4*($D265/1000)^2)&lt;'ModelParams Lw'!E$18+'ModelParams Lw'!E$19*LOG(CM$3)+'ModelParams Lw'!E$20*(PI()/4*($D265/1000)^2),'ModelParams Lw'!E$18+'ModelParams Lw'!E$19*LOG(CM$3)+'ModelParams Lw'!E$20*(PI()/4*($D265/1000)^2),'ModelParams Lw'!E$21+'ModelParams Lw'!E$22*LOG(CM$3)+'ModelParams Lw'!E$23*(PI()/4*($D265/1000)^2)))</f>
        <v>38.761096154158118</v>
      </c>
      <c r="CN265" s="24">
        <f>IF(Calcul!$E270="SW",'ModelParams Lw'!F$18+'ModelParams Lw'!F$19*LOG(CN$3)+'ModelParams Lw'!F$20*(PI()/4*($D265/1000)^2),IF('ModelParams Lw'!F$21+'ModelParams Lw'!F$22*LOG(CN$3)+'ModelParams Lw'!F$23*(PI()/4*($D265/1000)^2)&lt;'ModelParams Lw'!F$18+'ModelParams Lw'!F$19*LOG(CN$3)+'ModelParams Lw'!F$20*(PI()/4*($D265/1000)^2),'ModelParams Lw'!F$18+'ModelParams Lw'!F$19*LOG(CN$3)+'ModelParams Lw'!F$20*(PI()/4*($D265/1000)^2),'ModelParams Lw'!F$21+'ModelParams Lw'!F$22*LOG(CN$3)+'ModelParams Lw'!F$23*(PI()/4*($D265/1000)^2)))</f>
        <v>42.457901012674256</v>
      </c>
      <c r="CO265" s="24">
        <f>IF(Calcul!$E270="SW",'ModelParams Lw'!G$18+'ModelParams Lw'!G$19*LOG(CO$3)+'ModelParams Lw'!G$20*(PI()/4*($D265/1000)^2),IF('ModelParams Lw'!G$21+'ModelParams Lw'!G$22*LOG(CO$3)+'ModelParams Lw'!G$23*(PI()/4*($D265/1000)^2)&lt;'ModelParams Lw'!G$18+'ModelParams Lw'!G$19*LOG(CO$3)+'ModelParams Lw'!G$20*(PI()/4*($D265/1000)^2),'ModelParams Lw'!G$18+'ModelParams Lw'!G$19*LOG(CO$3)+'ModelParams Lw'!G$20*(PI()/4*($D265/1000)^2),'ModelParams Lw'!G$21+'ModelParams Lw'!G$22*LOG(CO$3)+'ModelParams Lw'!G$23*(PI()/4*($D265/1000)^2)))</f>
        <v>39.983812335865188</v>
      </c>
      <c r="CP265" s="24">
        <f>IF(Calcul!$E270="SW",'ModelParams Lw'!H$18+'ModelParams Lw'!H$19*LOG(CP$3)+'ModelParams Lw'!H$20*(PI()/4*($D265/1000)^2),IF('ModelParams Lw'!H$21+'ModelParams Lw'!H$22*LOG(CP$3)+'ModelParams Lw'!H$23*(PI()/4*($D265/1000)^2)&lt;'ModelParams Lw'!H$18+'ModelParams Lw'!H$19*LOG(CP$3)+'ModelParams Lw'!H$20*(PI()/4*($D265/1000)^2),'ModelParams Lw'!H$18+'ModelParams Lw'!H$19*LOG(CP$3)+'ModelParams Lw'!H$20*(PI()/4*($D265/1000)^2),'ModelParams Lw'!H$21+'ModelParams Lw'!H$22*LOG(CP$3)+'ModelParams Lw'!H$23*(PI()/4*($D265/1000)^2)))</f>
        <v>40.306137042572608</v>
      </c>
      <c r="CQ265" s="24">
        <f>IF(Calcul!$E270="SW",'ModelParams Lw'!I$18+'ModelParams Lw'!I$19*LOG(CQ$3)+'ModelParams Lw'!I$20*(PI()/4*($D265/1000)^2),IF('ModelParams Lw'!I$21+'ModelParams Lw'!I$22*LOG(CQ$3)+'ModelParams Lw'!I$23*(PI()/4*($D265/1000)^2)&lt;'ModelParams Lw'!I$18+'ModelParams Lw'!I$19*LOG(CQ$3)+'ModelParams Lw'!I$20*(PI()/4*($D265/1000)^2),'ModelParams Lw'!I$18+'ModelParams Lw'!I$19*LOG(CQ$3)+'ModelParams Lw'!I$20*(PI()/4*($D265/1000)^2),'ModelParams Lw'!I$21+'ModelParams Lw'!I$22*LOG(CQ$3)+'ModelParams Lw'!I$23*(PI()/4*($D265/1000)^2)))</f>
        <v>35.604370798776131</v>
      </c>
      <c r="CR265" s="24">
        <f>IF(Calcul!$E270="SW",'ModelParams Lw'!J$18+'ModelParams Lw'!J$19*LOG(CR$3)+'ModelParams Lw'!J$20*(PI()/4*($D265/1000)^2),IF('ModelParams Lw'!J$21+'ModelParams Lw'!J$22*LOG(CR$3)+'ModelParams Lw'!J$23*(PI()/4*($D265/1000)^2)&lt;'ModelParams Lw'!J$18+'ModelParams Lw'!J$19*LOG(CR$3)+'ModelParams Lw'!J$20*(PI()/4*($D265/1000)^2),'ModelParams Lw'!J$18+'ModelParams Lw'!J$19*LOG(CR$3)+'ModelParams Lw'!J$20*(PI()/4*($D265/1000)^2),'ModelParams Lw'!J$21+'ModelParams Lw'!J$22*LOG(CR$3)+'ModelParams Lw'!J$23*(PI()/4*($D265/1000)^2)))</f>
        <v>26.405199060578074</v>
      </c>
      <c r="CS265" s="24" t="e">
        <f t="shared" si="113"/>
        <v>#DIV/0!</v>
      </c>
      <c r="CT265" s="24" t="e">
        <f t="shared" si="114"/>
        <v>#DIV/0!</v>
      </c>
      <c r="CU265" s="24" t="e">
        <f t="shared" si="115"/>
        <v>#DIV/0!</v>
      </c>
      <c r="CV265" s="24" t="e">
        <f t="shared" si="116"/>
        <v>#DIV/0!</v>
      </c>
      <c r="CW265" s="24" t="e">
        <f t="shared" si="117"/>
        <v>#DIV/0!</v>
      </c>
      <c r="CX265" s="24" t="e">
        <f t="shared" si="118"/>
        <v>#DIV/0!</v>
      </c>
      <c r="CY265" s="24" t="e">
        <f t="shared" si="119"/>
        <v>#DIV/0!</v>
      </c>
      <c r="CZ265" s="24" t="e">
        <f t="shared" si="120"/>
        <v>#DIV/0!</v>
      </c>
      <c r="DA265" s="24" t="e">
        <f>10*LOG10(IF(CS265="",0,POWER(10,((CS265+'ModelParams Lw'!$O$4)/10))) +IF(CT265="",0,POWER(10,((CT265+'ModelParams Lw'!$P$4)/10))) +IF(CU265="",0,POWER(10,((CU265+'ModelParams Lw'!$Q$4)/10))) +IF(CV265="",0,POWER(10,((CV265+'ModelParams Lw'!$R$4)/10))) +IF(CW265="",0,POWER(10,((CW265+'ModelParams Lw'!$S$4)/10))) +IF(CX265="",0,POWER(10,((CX265+'ModelParams Lw'!$T$4)/10))) +IF(CY265="",0,POWER(10,((CY265+'ModelParams Lw'!$U$4)/10)))+IF(CZ265="",0,POWER(10,((CZ265+'ModelParams Lw'!$V$4)/10))))</f>
        <v>#DIV/0!</v>
      </c>
      <c r="DB265" s="24" t="e">
        <f t="shared" si="137"/>
        <v>#DIV/0!</v>
      </c>
      <c r="DC265" s="24" t="e">
        <f>(CS265-'ModelParams Lw'!$O$10)/'ModelParams Lw'!$O$11</f>
        <v>#DIV/0!</v>
      </c>
      <c r="DD265" s="24" t="e">
        <f>(CT265-'ModelParams Lw'!$P$10)/'ModelParams Lw'!$P$11</f>
        <v>#DIV/0!</v>
      </c>
      <c r="DE265" s="24" t="e">
        <f>(CU265-'ModelParams Lw'!$Q$10)/'ModelParams Lw'!$Q$11</f>
        <v>#DIV/0!</v>
      </c>
      <c r="DF265" s="24" t="e">
        <f>(CV265-'ModelParams Lw'!$R$10)/'ModelParams Lw'!$R$11</f>
        <v>#DIV/0!</v>
      </c>
      <c r="DG265" s="24" t="e">
        <f>(CW265-'ModelParams Lw'!$S$10)/'ModelParams Lw'!$S$11</f>
        <v>#DIV/0!</v>
      </c>
      <c r="DH265" s="24" t="e">
        <f>(CX265-'ModelParams Lw'!$T$10)/'ModelParams Lw'!$T$11</f>
        <v>#DIV/0!</v>
      </c>
      <c r="DI265" s="24" t="e">
        <f>(CY265-'ModelParams Lw'!$U$10)/'ModelParams Lw'!$U$11</f>
        <v>#DIV/0!</v>
      </c>
      <c r="DJ265" s="24" t="e">
        <f>(CZ265-'ModelParams Lw'!$V$10)/'ModelParams Lw'!$V$11</f>
        <v>#DIV/0!</v>
      </c>
    </row>
    <row r="266" spans="1:114">
      <c r="A266" s="12">
        <f>Calcul!B268</f>
        <v>0</v>
      </c>
      <c r="B266" s="12">
        <f t="shared" si="121"/>
        <v>0</v>
      </c>
      <c r="C266" s="12">
        <f>Calcul!C268</f>
        <v>0</v>
      </c>
      <c r="D266" s="12">
        <f>Calcul!D271</f>
        <v>0</v>
      </c>
      <c r="E266" s="12">
        <f t="shared" si="122"/>
        <v>400</v>
      </c>
      <c r="F266" s="12">
        <f t="shared" si="123"/>
        <v>900</v>
      </c>
      <c r="G266" s="12" t="e">
        <f t="shared" si="124"/>
        <v>#DIV/0!</v>
      </c>
      <c r="H266" s="24" t="e">
        <f t="shared" si="125"/>
        <v>#DIV/0!</v>
      </c>
      <c r="I266" s="24">
        <f>'ModelParams Lw'!$B$6*EXP('ModelParams Lw'!$C$6*D266)</f>
        <v>-0.98585217513044054</v>
      </c>
      <c r="J266" s="24">
        <f>'ModelParams Lw'!$B$7*D266^2+'ModelParams Lw'!$C$7*D266+'ModelParams Lw'!$D$7</f>
        <v>-7.1</v>
      </c>
      <c r="K266" s="24">
        <f>'ModelParams Lw'!$B$8*D266^2+'ModelParams Lw'!$C$8*D266+'ModelParams Lw'!$D$8</f>
        <v>46.485999999999997</v>
      </c>
      <c r="L266" s="21" t="e">
        <f t="shared" si="138"/>
        <v>#DIV/0!</v>
      </c>
      <c r="M266" s="21" t="e">
        <f t="shared" si="138"/>
        <v>#DIV/0!</v>
      </c>
      <c r="N266" s="21" t="e">
        <f t="shared" si="138"/>
        <v>#DIV/0!</v>
      </c>
      <c r="O266" s="21" t="e">
        <f t="shared" si="138"/>
        <v>#DIV/0!</v>
      </c>
      <c r="P266" s="21" t="e">
        <f t="shared" si="138"/>
        <v>#DIV/0!</v>
      </c>
      <c r="Q266" s="21" t="e">
        <f t="shared" si="138"/>
        <v>#DIV/0!</v>
      </c>
      <c r="R266" s="21" t="e">
        <f t="shared" si="138"/>
        <v>#DIV/0!</v>
      </c>
      <c r="S266" s="21" t="e">
        <f t="shared" si="138"/>
        <v>#DIV/0!</v>
      </c>
      <c r="T266" s="24" t="e">
        <f>'ModelParams Lw'!$B$3+'ModelParams Lw'!$B$4*LOG10($B266/3600/(PI()/4*($D266/1000)^2))+'ModelParams Lw'!$B$5*LOG10(2*$H266/(1.2*($B266/3600/(PI()/4*($D266/1000)^2))^2))+10*LOG10($D266/1000)+L266</f>
        <v>#DIV/0!</v>
      </c>
      <c r="U266" s="24" t="e">
        <f>'ModelParams Lw'!$B$3+'ModelParams Lw'!$B$4*LOG10($B266/3600/(PI()/4*($D266/1000)^2))+'ModelParams Lw'!$B$5*LOG10(2*$H266/(1.2*($B266/3600/(PI()/4*($D266/1000)^2))^2))+10*LOG10($D266/1000)+M266</f>
        <v>#DIV/0!</v>
      </c>
      <c r="V266" s="24" t="e">
        <f>'ModelParams Lw'!$B$3+'ModelParams Lw'!$B$4*LOG10($B266/3600/(PI()/4*($D266/1000)^2))+'ModelParams Lw'!$B$5*LOG10(2*$H266/(1.2*($B266/3600/(PI()/4*($D266/1000)^2))^2))+10*LOG10($D266/1000)+N266</f>
        <v>#DIV/0!</v>
      </c>
      <c r="W266" s="24" t="e">
        <f>'ModelParams Lw'!$B$3+'ModelParams Lw'!$B$4*LOG10($B266/3600/(PI()/4*($D266/1000)^2))+'ModelParams Lw'!$B$5*LOG10(2*$H266/(1.2*($B266/3600/(PI()/4*($D266/1000)^2))^2))+10*LOG10($D266/1000)+O266</f>
        <v>#DIV/0!</v>
      </c>
      <c r="X266" s="24" t="e">
        <f>'ModelParams Lw'!$B$3+'ModelParams Lw'!$B$4*LOG10($B266/3600/(PI()/4*($D266/1000)^2))+'ModelParams Lw'!$B$5*LOG10(2*$H266/(1.2*($B266/3600/(PI()/4*($D266/1000)^2))^2))+10*LOG10($D266/1000)+P266</f>
        <v>#DIV/0!</v>
      </c>
      <c r="Y266" s="24" t="e">
        <f>'ModelParams Lw'!$B$3+'ModelParams Lw'!$B$4*LOG10($B266/3600/(PI()/4*($D266/1000)^2))+'ModelParams Lw'!$B$5*LOG10(2*$H266/(1.2*($B266/3600/(PI()/4*($D266/1000)^2))^2))+10*LOG10($D266/1000)+Q266</f>
        <v>#DIV/0!</v>
      </c>
      <c r="Z266" s="24" t="e">
        <f>'ModelParams Lw'!$B$3+'ModelParams Lw'!$B$4*LOG10($B266/3600/(PI()/4*($D266/1000)^2))+'ModelParams Lw'!$B$5*LOG10(2*$H266/(1.2*($B266/3600/(PI()/4*($D266/1000)^2))^2))+10*LOG10($D266/1000)+R266</f>
        <v>#DIV/0!</v>
      </c>
      <c r="AA266" s="24" t="e">
        <f>'ModelParams Lw'!$B$3+'ModelParams Lw'!$B$4*LOG10($B266/3600/(PI()/4*($D266/1000)^2))+'ModelParams Lw'!$B$5*LOG10(2*$H266/(1.2*($B266/3600/(PI()/4*($D266/1000)^2))^2))+10*LOG10($D266/1000)+S266</f>
        <v>#DIV/0!</v>
      </c>
      <c r="AB266" s="24" t="e">
        <f>10*LOG10(IF(T266="",0,POWER(10,((T266+'ModelParams Lw'!$O$4)/10))) +IF(U266="",0,POWER(10,((U266+'ModelParams Lw'!$P$4)/10))) +IF(V266="",0,POWER(10,((V266+'ModelParams Lw'!$Q$4)/10))) +IF(W266="",0,POWER(10,((W266+'ModelParams Lw'!$R$4)/10))) +IF(X266="",0,POWER(10,((X266+'ModelParams Lw'!$S$4)/10))) +IF(Y266="",0,POWER(10,((Y266+'ModelParams Lw'!$T$4)/10))) +IF(Z266="",0,POWER(10,((Z266+'ModelParams Lw'!$U$4)/10)))+IF(AA266="",0,POWER(10,((AA266+'ModelParams Lw'!$V$4)/10))))</f>
        <v>#DIV/0!</v>
      </c>
      <c r="AC266" s="24" t="e">
        <f t="shared" si="126"/>
        <v>#DIV/0!</v>
      </c>
      <c r="AD266" s="24" t="e">
        <f>(T266-'ModelParams Lw'!O$10)/'ModelParams Lw'!O$11</f>
        <v>#DIV/0!</v>
      </c>
      <c r="AE266" s="24" t="e">
        <f>(U266-'ModelParams Lw'!P$10)/'ModelParams Lw'!P$11</f>
        <v>#DIV/0!</v>
      </c>
      <c r="AF266" s="24" t="e">
        <f>(V266-'ModelParams Lw'!Q$10)/'ModelParams Lw'!Q$11</f>
        <v>#DIV/0!</v>
      </c>
      <c r="AG266" s="24" t="e">
        <f>(W266-'ModelParams Lw'!R$10)/'ModelParams Lw'!R$11</f>
        <v>#DIV/0!</v>
      </c>
      <c r="AH266" s="24" t="e">
        <f>(X266-'ModelParams Lw'!S$10)/'ModelParams Lw'!S$11</f>
        <v>#DIV/0!</v>
      </c>
      <c r="AI266" s="24" t="e">
        <f>(Y266-'ModelParams Lw'!T$10)/'ModelParams Lw'!T$11</f>
        <v>#DIV/0!</v>
      </c>
      <c r="AJ266" s="24" t="e">
        <f>(Z266-'ModelParams Lw'!U$10)/'ModelParams Lw'!U$11</f>
        <v>#DIV/0!</v>
      </c>
      <c r="AK266" s="24" t="e">
        <f>(AA266-'ModelParams Lw'!V$10)/'ModelParams Lw'!V$11</f>
        <v>#DIV/0!</v>
      </c>
      <c r="AL266" s="24" t="e">
        <f t="shared" si="127"/>
        <v>#DIV/0!</v>
      </c>
      <c r="AM266" s="24" t="e">
        <f>LOOKUP($G266,SilencerParams!$E$3:$E$98,SilencerParams!K$3:K$98)</f>
        <v>#DIV/0!</v>
      </c>
      <c r="AN266" s="24" t="e">
        <f>LOOKUP($G266,SilencerParams!$E$3:$E$98,SilencerParams!L$3:L$98)</f>
        <v>#DIV/0!</v>
      </c>
      <c r="AO266" s="24" t="e">
        <f>LOOKUP($G266,SilencerParams!$E$3:$E$98,SilencerParams!M$3:M$98)</f>
        <v>#DIV/0!</v>
      </c>
      <c r="AP266" s="24" t="e">
        <f>LOOKUP($G266,SilencerParams!$E$3:$E$98,SilencerParams!N$3:N$98)</f>
        <v>#DIV/0!</v>
      </c>
      <c r="AQ266" s="24" t="e">
        <f>LOOKUP($G266,SilencerParams!$E$3:$E$98,SilencerParams!O$3:O$98)</f>
        <v>#DIV/0!</v>
      </c>
      <c r="AR266" s="24" t="e">
        <f>LOOKUP($G266,SilencerParams!$E$3:$E$98,SilencerParams!P$3:P$98)</f>
        <v>#DIV/0!</v>
      </c>
      <c r="AS266" s="24" t="e">
        <f>LOOKUP($G266,SilencerParams!$E$3:$E$98,SilencerParams!Q$3:Q$98)</f>
        <v>#DIV/0!</v>
      </c>
      <c r="AT266" s="24" t="e">
        <f>LOOKUP($G266,SilencerParams!$E$3:$E$98,SilencerParams!R$3:R$98)</f>
        <v>#DIV/0!</v>
      </c>
      <c r="AU266" s="151" t="e">
        <f>LOOKUP($G266,SilencerParams!$E$3:$E$98,SilencerParams!S$3:S$98)</f>
        <v>#DIV/0!</v>
      </c>
      <c r="AV266" s="151" t="e">
        <f>LOOKUP($G266,SilencerParams!$E$3:$E$98,SilencerParams!T$3:T$98)</f>
        <v>#DIV/0!</v>
      </c>
      <c r="AW266" s="151" t="e">
        <f>LOOKUP($G266,SilencerParams!$E$3:$E$98,SilencerParams!U$3:U$98)</f>
        <v>#DIV/0!</v>
      </c>
      <c r="AX266" s="151" t="e">
        <f>LOOKUP($G266,SilencerParams!$E$3:$E$98,SilencerParams!V$3:V$98)</f>
        <v>#DIV/0!</v>
      </c>
      <c r="AY266" s="151" t="e">
        <f>LOOKUP($G266,SilencerParams!$E$3:$E$98,SilencerParams!W$3:W$98)</f>
        <v>#DIV/0!</v>
      </c>
      <c r="AZ266" s="151" t="e">
        <f>LOOKUP($G266,SilencerParams!$E$3:$E$98,SilencerParams!X$3:X$98)</f>
        <v>#DIV/0!</v>
      </c>
      <c r="BA266" s="151" t="e">
        <f>LOOKUP($G266,SilencerParams!$E$3:$E$98,SilencerParams!Y$3:Y$98)</f>
        <v>#DIV/0!</v>
      </c>
      <c r="BB266" s="151" t="e">
        <f>LOOKUP($G266,SilencerParams!$E$3:$E$98,SilencerParams!Z$3:Z$98)</f>
        <v>#DIV/0!</v>
      </c>
      <c r="BC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S$3:S$98)</f>
        <v>#DIV/0!</v>
      </c>
      <c r="BD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T$3:T$98)</f>
        <v>#DIV/0!</v>
      </c>
      <c r="BE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U$3:U$98)</f>
        <v>#DIV/0!</v>
      </c>
      <c r="BF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V$3:V$98)</f>
        <v>#DIV/0!</v>
      </c>
      <c r="BG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W$3:W$98)</f>
        <v>#DIV/0!</v>
      </c>
      <c r="BH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X$3:X$98)</f>
        <v>#DIV/0!</v>
      </c>
      <c r="BI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Y$3:Y$98)</f>
        <v>#DIV/0!</v>
      </c>
      <c r="BJ266" s="151" t="e">
        <f>LOOKUP(IF(MROUND($AL266,2)&lt;=$AL266,CONCATENATE($D266,IF($F266&gt;=1000,$F266,CONCATENATE(0,$F266)),CONCATENATE(0,MROUND($AL266,2)+2)),CONCATENATE($D266,IF($F266&gt;=1000,$F266,CONCATENATE(0,$F266)),CONCATENATE(0,MROUND($AL266,2)-2))),SilencerParams!$E$3:$E$98,SilencerParams!Z$3:Z$98)</f>
        <v>#DIV/0!</v>
      </c>
      <c r="BK266" s="151" t="e">
        <f>IF($AL266&lt;2,LOOKUP(CONCATENATE($D266,IF($E266&gt;=1000,$E266,CONCATENATE(0,$E266)),"02"),SilencerParams!$E$3:$E$98,SilencerParams!S$3:S$98)/(LOG10(2)-LOG10(0.0001))*(LOG10($AL266)-LOG10(0.0001)),(BC266-AU266)/(LOG10(IF(MROUND($AL266,2)&lt;=$AL266,MROUND($AL266,2)+2,MROUND($AL266,2)-2))-LOG10(MROUND($AL266,2)))*(LOG10($AL266)-LOG10(MROUND($AL266,2)))+AU266)</f>
        <v>#DIV/0!</v>
      </c>
      <c r="BL266" s="151" t="e">
        <f>IF($AL266&lt;2,LOOKUP(CONCATENATE($D266,IF($E266&gt;=1000,$E266,CONCATENATE(0,$E266)),"02"),SilencerParams!$E$3:$E$98,SilencerParams!T$3:T$98)/(LOG10(2)-LOG10(0.0001))*(LOG10($AL266)-LOG10(0.0001)),(BD266-AV266)/(LOG10(IF(MROUND($AL266,2)&lt;=$AL266,MROUND($AL266,2)+2,MROUND($AL266,2)-2))-LOG10(MROUND($AL266,2)))*(LOG10($AL266)-LOG10(MROUND($AL266,2)))+AV266)</f>
        <v>#DIV/0!</v>
      </c>
      <c r="BM266" s="151" t="e">
        <f>IF($AL266&lt;2,LOOKUP(CONCATENATE($D266,IF($E266&gt;=1000,$E266,CONCATENATE(0,$E266)),"02"),SilencerParams!$E$3:$E$98,SilencerParams!U$3:U$98)/(LOG10(2)-LOG10(0.0001))*(LOG10($AL266)-LOG10(0.0001)),(BE266-AW266)/(LOG10(IF(MROUND($AL266,2)&lt;=$AL266,MROUND($AL266,2)+2,MROUND($AL266,2)-2))-LOG10(MROUND($AL266,2)))*(LOG10($AL266)-LOG10(MROUND($AL266,2)))+AW266)</f>
        <v>#DIV/0!</v>
      </c>
      <c r="BN266" s="151" t="e">
        <f>IF($AL266&lt;2,LOOKUP(CONCATENATE($D266,IF($E266&gt;=1000,$E266,CONCATENATE(0,$E266)),"02"),SilencerParams!$E$3:$E$98,SilencerParams!V$3:V$98)/(LOG10(2)-LOG10(0.0001))*(LOG10($AL266)-LOG10(0.0001)),(BF266-AX266)/(LOG10(IF(MROUND($AL266,2)&lt;=$AL266,MROUND($AL266,2)+2,MROUND($AL266,2)-2))-LOG10(MROUND($AL266,2)))*(LOG10($AL266)-LOG10(MROUND($AL266,2)))+AX266)</f>
        <v>#DIV/0!</v>
      </c>
      <c r="BO266" s="151" t="e">
        <f>IF($AL266&lt;2,LOOKUP(CONCATENATE($D266,IF($E266&gt;=1000,$E266,CONCATENATE(0,$E266)),"02"),SilencerParams!$E$3:$E$98,SilencerParams!W$3:W$98)/(LOG10(2)-LOG10(0.0001))*(LOG10($AL266)-LOG10(0.0001)),(BG266-AY266)/(LOG10(IF(MROUND($AL266,2)&lt;=$AL266,MROUND($AL266,2)+2,MROUND($AL266,2)-2))-LOG10(MROUND($AL266,2)))*(LOG10($AL266)-LOG10(MROUND($AL266,2)))+AY266)</f>
        <v>#DIV/0!</v>
      </c>
      <c r="BP266" s="151" t="e">
        <f>IF($AL266&lt;2,LOOKUP(CONCATENATE($D266,IF($E266&gt;=1000,$E266,CONCATENATE(0,$E266)),"02"),SilencerParams!$E$3:$E$98,SilencerParams!X$3:X$98)/(LOG10(2)-LOG10(0.0001))*(LOG10($AL266)-LOG10(0.0001)),(BH266-AZ266)/(LOG10(IF(MROUND($AL266,2)&lt;=$AL266,MROUND($AL266,2)+2,MROUND($AL266,2)-2))-LOG10(MROUND($AL266,2)))*(LOG10($AL266)-LOG10(MROUND($AL266,2)))+AZ266)</f>
        <v>#DIV/0!</v>
      </c>
      <c r="BQ266" s="151" t="e">
        <f>IF($AL266&lt;2,LOOKUP(CONCATENATE($D266,IF($E266&gt;=1000,$E266,CONCATENATE(0,$E266)),"02"),SilencerParams!$E$3:$E$98,SilencerParams!Y$3:Y$98)/(LOG10(2)-LOG10(0.0001))*(LOG10($AL266)-LOG10(0.0001)),(BI266-BA266)/(LOG10(IF(MROUND($AL266,2)&lt;=$AL266,MROUND($AL266,2)+2,MROUND($AL266,2)-2))-LOG10(MROUND($AL266,2)))*(LOG10($AL266)-LOG10(MROUND($AL266,2)))+BA266)</f>
        <v>#DIV/0!</v>
      </c>
      <c r="BR266" s="151" t="e">
        <f>IF($AL266&lt;2,LOOKUP(CONCATENATE($D266,IF($E266&gt;=1000,$E266,CONCATENATE(0,$E266)),"02"),SilencerParams!$E$3:$E$98,SilencerParams!Z$3:Z$98)/(LOG10(2)-LOG10(0.0001))*(LOG10($AL266)-LOG10(0.0001)),(BJ266-BB266)/(LOG10(IF(MROUND($AL266,2)&lt;=$AL266,MROUND($AL266,2)+2,MROUND($AL266,2)-2))-LOG10(MROUND($AL266,2)))*(LOG10($AL266)-LOG10(MROUND($AL266,2)))+BB266)</f>
        <v>#DIV/0!</v>
      </c>
      <c r="BS266" s="24" t="e">
        <f t="shared" si="128"/>
        <v>#DIV/0!</v>
      </c>
      <c r="BT266" s="24" t="e">
        <f t="shared" si="129"/>
        <v>#DIV/0!</v>
      </c>
      <c r="BU266" s="24" t="e">
        <f t="shared" si="130"/>
        <v>#DIV/0!</v>
      </c>
      <c r="BV266" s="24" t="e">
        <f t="shared" si="131"/>
        <v>#DIV/0!</v>
      </c>
      <c r="BW266" s="24" t="e">
        <f t="shared" si="132"/>
        <v>#DIV/0!</v>
      </c>
      <c r="BX266" s="24" t="e">
        <f t="shared" si="133"/>
        <v>#DIV/0!</v>
      </c>
      <c r="BY266" s="24" t="e">
        <f t="shared" si="134"/>
        <v>#DIV/0!</v>
      </c>
      <c r="BZ266" s="24" t="e">
        <f t="shared" si="135"/>
        <v>#DIV/0!</v>
      </c>
      <c r="CA266" s="24" t="e">
        <f>10*LOG10(IF(BS266="",0,POWER(10,((BS266+'ModelParams Lw'!$O$4)/10))) +IF(BT266="",0,POWER(10,((BT266+'ModelParams Lw'!$P$4)/10))) +IF(BU266="",0,POWER(10,((BU266+'ModelParams Lw'!$Q$4)/10))) +IF(BV266="",0,POWER(10,((BV266+'ModelParams Lw'!$R$4)/10))) +IF(BW266="",0,POWER(10,((BW266+'ModelParams Lw'!$S$4)/10))) +IF(BX266="",0,POWER(10,((BX266+'ModelParams Lw'!$T$4)/10))) +IF(BY266="",0,POWER(10,((BY266+'ModelParams Lw'!$U$4)/10)))+IF(BZ266="",0,POWER(10,((BZ266+'ModelParams Lw'!$V$4)/10))))</f>
        <v>#DIV/0!</v>
      </c>
      <c r="CB266" s="24" t="e">
        <f t="shared" si="136"/>
        <v>#DIV/0!</v>
      </c>
      <c r="CC266" s="24" t="e">
        <f>(BS266-'ModelParams Lw'!O$10)/'ModelParams Lw'!O$11</f>
        <v>#DIV/0!</v>
      </c>
      <c r="CD266" s="24" t="e">
        <f>(BT266-'ModelParams Lw'!P$10)/'ModelParams Lw'!P$11</f>
        <v>#DIV/0!</v>
      </c>
      <c r="CE266" s="24" t="e">
        <f>(BU266-'ModelParams Lw'!Q$10)/'ModelParams Lw'!Q$11</f>
        <v>#DIV/0!</v>
      </c>
      <c r="CF266" s="24" t="e">
        <f>(BV266-'ModelParams Lw'!R$10)/'ModelParams Lw'!R$11</f>
        <v>#DIV/0!</v>
      </c>
      <c r="CG266" s="24" t="e">
        <f>(BW266-'ModelParams Lw'!S$10)/'ModelParams Lw'!S$11</f>
        <v>#DIV/0!</v>
      </c>
      <c r="CH266" s="24" t="e">
        <f>(BX266-'ModelParams Lw'!T$10)/'ModelParams Lw'!T$11</f>
        <v>#DIV/0!</v>
      </c>
      <c r="CI266" s="24" t="e">
        <f>(BY266-'ModelParams Lw'!U$10)/'ModelParams Lw'!U$11</f>
        <v>#DIV/0!</v>
      </c>
      <c r="CJ266" s="24" t="e">
        <f>(BZ266-'ModelParams Lw'!V$10)/'ModelParams Lw'!V$11</f>
        <v>#DIV/0!</v>
      </c>
      <c r="CK266" s="24">
        <f>IF(Calcul!$E271="SW",'ModelParams Lw'!C$18+'ModelParams Lw'!C$19*LOG(CK$3)+'ModelParams Lw'!C$20*(PI()/4*($D266/1000)^2),IF('ModelParams Lw'!C$21+'ModelParams Lw'!C$22*LOG(CK$3)+'ModelParams Lw'!C$23*(PI()/4*($D266/1000)^2)&lt;'ModelParams Lw'!C$18+'ModelParams Lw'!C$19*LOG(CK$3)+'ModelParams Lw'!C$20*(PI()/4*($D266/1000)^2),'ModelParams Lw'!C$18+'ModelParams Lw'!C$19*LOG(CK$3)+'ModelParams Lw'!C$20*(PI()/4*($D266/1000)^2),'ModelParams Lw'!C$21+'ModelParams Lw'!C$22*LOG(CK$3)+'ModelParams Lw'!C$23*(PI()/4*($D266/1000)^2)))</f>
        <v>31.246735224896717</v>
      </c>
      <c r="CL266" s="24">
        <f>IF(Calcul!$E271="SW",'ModelParams Lw'!D$18+'ModelParams Lw'!D$19*LOG(CL$3)+'ModelParams Lw'!D$20*(PI()/4*($D266/1000)^2),IF('ModelParams Lw'!D$21+'ModelParams Lw'!D$22*LOG(CL$3)+'ModelParams Lw'!D$23*(PI()/4*($D266/1000)^2)&lt;'ModelParams Lw'!D$18+'ModelParams Lw'!D$19*LOG(CL$3)+'ModelParams Lw'!D$20*(PI()/4*($D266/1000)^2),'ModelParams Lw'!D$18+'ModelParams Lw'!D$19*LOG(CL$3)+'ModelParams Lw'!D$20*(PI()/4*($D266/1000)^2),'ModelParams Lw'!D$21+'ModelParams Lw'!D$22*LOG(CL$3)+'ModelParams Lw'!D$23*(PI()/4*($D266/1000)^2)))</f>
        <v>39.203910379364636</v>
      </c>
      <c r="CM266" s="24">
        <f>IF(Calcul!$E271="SW",'ModelParams Lw'!E$18+'ModelParams Lw'!E$19*LOG(CM$3)+'ModelParams Lw'!E$20*(PI()/4*($D266/1000)^2),IF('ModelParams Lw'!E$21+'ModelParams Lw'!E$22*LOG(CM$3)+'ModelParams Lw'!E$23*(PI()/4*($D266/1000)^2)&lt;'ModelParams Lw'!E$18+'ModelParams Lw'!E$19*LOG(CM$3)+'ModelParams Lw'!E$20*(PI()/4*($D266/1000)^2),'ModelParams Lw'!E$18+'ModelParams Lw'!E$19*LOG(CM$3)+'ModelParams Lw'!E$20*(PI()/4*($D266/1000)^2),'ModelParams Lw'!E$21+'ModelParams Lw'!E$22*LOG(CM$3)+'ModelParams Lw'!E$23*(PI()/4*($D266/1000)^2)))</f>
        <v>38.761096154158118</v>
      </c>
      <c r="CN266" s="24">
        <f>IF(Calcul!$E271="SW",'ModelParams Lw'!F$18+'ModelParams Lw'!F$19*LOG(CN$3)+'ModelParams Lw'!F$20*(PI()/4*($D266/1000)^2),IF('ModelParams Lw'!F$21+'ModelParams Lw'!F$22*LOG(CN$3)+'ModelParams Lw'!F$23*(PI()/4*($D266/1000)^2)&lt;'ModelParams Lw'!F$18+'ModelParams Lw'!F$19*LOG(CN$3)+'ModelParams Lw'!F$20*(PI()/4*($D266/1000)^2),'ModelParams Lw'!F$18+'ModelParams Lw'!F$19*LOG(CN$3)+'ModelParams Lw'!F$20*(PI()/4*($D266/1000)^2),'ModelParams Lw'!F$21+'ModelParams Lw'!F$22*LOG(CN$3)+'ModelParams Lw'!F$23*(PI()/4*($D266/1000)^2)))</f>
        <v>42.457901012674256</v>
      </c>
      <c r="CO266" s="24">
        <f>IF(Calcul!$E271="SW",'ModelParams Lw'!G$18+'ModelParams Lw'!G$19*LOG(CO$3)+'ModelParams Lw'!G$20*(PI()/4*($D266/1000)^2),IF('ModelParams Lw'!G$21+'ModelParams Lw'!G$22*LOG(CO$3)+'ModelParams Lw'!G$23*(PI()/4*($D266/1000)^2)&lt;'ModelParams Lw'!G$18+'ModelParams Lw'!G$19*LOG(CO$3)+'ModelParams Lw'!G$20*(PI()/4*($D266/1000)^2),'ModelParams Lw'!G$18+'ModelParams Lw'!G$19*LOG(CO$3)+'ModelParams Lw'!G$20*(PI()/4*($D266/1000)^2),'ModelParams Lw'!G$21+'ModelParams Lw'!G$22*LOG(CO$3)+'ModelParams Lw'!G$23*(PI()/4*($D266/1000)^2)))</f>
        <v>39.983812335865188</v>
      </c>
      <c r="CP266" s="24">
        <f>IF(Calcul!$E271="SW",'ModelParams Lw'!H$18+'ModelParams Lw'!H$19*LOG(CP$3)+'ModelParams Lw'!H$20*(PI()/4*($D266/1000)^2),IF('ModelParams Lw'!H$21+'ModelParams Lw'!H$22*LOG(CP$3)+'ModelParams Lw'!H$23*(PI()/4*($D266/1000)^2)&lt;'ModelParams Lw'!H$18+'ModelParams Lw'!H$19*LOG(CP$3)+'ModelParams Lw'!H$20*(PI()/4*($D266/1000)^2),'ModelParams Lw'!H$18+'ModelParams Lw'!H$19*LOG(CP$3)+'ModelParams Lw'!H$20*(PI()/4*($D266/1000)^2),'ModelParams Lw'!H$21+'ModelParams Lw'!H$22*LOG(CP$3)+'ModelParams Lw'!H$23*(PI()/4*($D266/1000)^2)))</f>
        <v>40.306137042572608</v>
      </c>
      <c r="CQ266" s="24">
        <f>IF(Calcul!$E271="SW",'ModelParams Lw'!I$18+'ModelParams Lw'!I$19*LOG(CQ$3)+'ModelParams Lw'!I$20*(PI()/4*($D266/1000)^2),IF('ModelParams Lw'!I$21+'ModelParams Lw'!I$22*LOG(CQ$3)+'ModelParams Lw'!I$23*(PI()/4*($D266/1000)^2)&lt;'ModelParams Lw'!I$18+'ModelParams Lw'!I$19*LOG(CQ$3)+'ModelParams Lw'!I$20*(PI()/4*($D266/1000)^2),'ModelParams Lw'!I$18+'ModelParams Lw'!I$19*LOG(CQ$3)+'ModelParams Lw'!I$20*(PI()/4*($D266/1000)^2),'ModelParams Lw'!I$21+'ModelParams Lw'!I$22*LOG(CQ$3)+'ModelParams Lw'!I$23*(PI()/4*($D266/1000)^2)))</f>
        <v>35.604370798776131</v>
      </c>
      <c r="CR266" s="24">
        <f>IF(Calcul!$E271="SW",'ModelParams Lw'!J$18+'ModelParams Lw'!J$19*LOG(CR$3)+'ModelParams Lw'!J$20*(PI()/4*($D266/1000)^2),IF('ModelParams Lw'!J$21+'ModelParams Lw'!J$22*LOG(CR$3)+'ModelParams Lw'!J$23*(PI()/4*($D266/1000)^2)&lt;'ModelParams Lw'!J$18+'ModelParams Lw'!J$19*LOG(CR$3)+'ModelParams Lw'!J$20*(PI()/4*($D266/1000)^2),'ModelParams Lw'!J$18+'ModelParams Lw'!J$19*LOG(CR$3)+'ModelParams Lw'!J$20*(PI()/4*($D266/1000)^2),'ModelParams Lw'!J$21+'ModelParams Lw'!J$22*LOG(CR$3)+'ModelParams Lw'!J$23*(PI()/4*($D266/1000)^2)))</f>
        <v>26.405199060578074</v>
      </c>
      <c r="CS266" s="24" t="e">
        <f t="shared" si="113"/>
        <v>#DIV/0!</v>
      </c>
      <c r="CT266" s="24" t="e">
        <f t="shared" si="114"/>
        <v>#DIV/0!</v>
      </c>
      <c r="CU266" s="24" t="e">
        <f t="shared" si="115"/>
        <v>#DIV/0!</v>
      </c>
      <c r="CV266" s="24" t="e">
        <f t="shared" si="116"/>
        <v>#DIV/0!</v>
      </c>
      <c r="CW266" s="24" t="e">
        <f t="shared" si="117"/>
        <v>#DIV/0!</v>
      </c>
      <c r="CX266" s="24" t="e">
        <f t="shared" si="118"/>
        <v>#DIV/0!</v>
      </c>
      <c r="CY266" s="24" t="e">
        <f t="shared" si="119"/>
        <v>#DIV/0!</v>
      </c>
      <c r="CZ266" s="24" t="e">
        <f t="shared" si="120"/>
        <v>#DIV/0!</v>
      </c>
      <c r="DA266" s="24" t="e">
        <f>10*LOG10(IF(CS266="",0,POWER(10,((CS266+'ModelParams Lw'!$O$4)/10))) +IF(CT266="",0,POWER(10,((CT266+'ModelParams Lw'!$P$4)/10))) +IF(CU266="",0,POWER(10,((CU266+'ModelParams Lw'!$Q$4)/10))) +IF(CV266="",0,POWER(10,((CV266+'ModelParams Lw'!$R$4)/10))) +IF(CW266="",0,POWER(10,((CW266+'ModelParams Lw'!$S$4)/10))) +IF(CX266="",0,POWER(10,((CX266+'ModelParams Lw'!$T$4)/10))) +IF(CY266="",0,POWER(10,((CY266+'ModelParams Lw'!$U$4)/10)))+IF(CZ266="",0,POWER(10,((CZ266+'ModelParams Lw'!$V$4)/10))))</f>
        <v>#DIV/0!</v>
      </c>
      <c r="DB266" s="24" t="e">
        <f t="shared" si="137"/>
        <v>#DIV/0!</v>
      </c>
      <c r="DC266" s="24" t="e">
        <f>(CS266-'ModelParams Lw'!$O$10)/'ModelParams Lw'!$O$11</f>
        <v>#DIV/0!</v>
      </c>
      <c r="DD266" s="24" t="e">
        <f>(CT266-'ModelParams Lw'!$P$10)/'ModelParams Lw'!$P$11</f>
        <v>#DIV/0!</v>
      </c>
      <c r="DE266" s="24" t="e">
        <f>(CU266-'ModelParams Lw'!$Q$10)/'ModelParams Lw'!$Q$11</f>
        <v>#DIV/0!</v>
      </c>
      <c r="DF266" s="24" t="e">
        <f>(CV266-'ModelParams Lw'!$R$10)/'ModelParams Lw'!$R$11</f>
        <v>#DIV/0!</v>
      </c>
      <c r="DG266" s="24" t="e">
        <f>(CW266-'ModelParams Lw'!$S$10)/'ModelParams Lw'!$S$11</f>
        <v>#DIV/0!</v>
      </c>
      <c r="DH266" s="24" t="e">
        <f>(CX266-'ModelParams Lw'!$T$10)/'ModelParams Lw'!$T$11</f>
        <v>#DIV/0!</v>
      </c>
      <c r="DI266" s="24" t="e">
        <f>(CY266-'ModelParams Lw'!$U$10)/'ModelParams Lw'!$U$11</f>
        <v>#DIV/0!</v>
      </c>
      <c r="DJ266" s="24" t="e">
        <f>(CZ266-'ModelParams Lw'!$V$10)/'ModelParams Lw'!$V$11</f>
        <v>#DIV/0!</v>
      </c>
    </row>
    <row r="267" spans="1:114">
      <c r="A267" s="12">
        <f>Calcul!B269</f>
        <v>0</v>
      </c>
      <c r="B267" s="12">
        <f t="shared" si="121"/>
        <v>0</v>
      </c>
      <c r="C267" s="12">
        <f>Calcul!C269</f>
        <v>0</v>
      </c>
      <c r="D267" s="12">
        <f>Calcul!D272</f>
        <v>0</v>
      </c>
      <c r="E267" s="12">
        <f t="shared" si="122"/>
        <v>400</v>
      </c>
      <c r="F267" s="12">
        <f t="shared" si="123"/>
        <v>900</v>
      </c>
      <c r="G267" s="12" t="e">
        <f t="shared" si="124"/>
        <v>#DIV/0!</v>
      </c>
      <c r="H267" s="24" t="e">
        <f t="shared" si="125"/>
        <v>#DIV/0!</v>
      </c>
      <c r="I267" s="24">
        <f>'ModelParams Lw'!$B$6*EXP('ModelParams Lw'!$C$6*D267)</f>
        <v>-0.98585217513044054</v>
      </c>
      <c r="J267" s="24">
        <f>'ModelParams Lw'!$B$7*D267^2+'ModelParams Lw'!$C$7*D267+'ModelParams Lw'!$D$7</f>
        <v>-7.1</v>
      </c>
      <c r="K267" s="24">
        <f>'ModelParams Lw'!$B$8*D267^2+'ModelParams Lw'!$C$8*D267+'ModelParams Lw'!$D$8</f>
        <v>46.485999999999997</v>
      </c>
      <c r="L267" s="21" t="e">
        <f t="shared" si="138"/>
        <v>#DIV/0!</v>
      </c>
      <c r="M267" s="21" t="e">
        <f t="shared" si="138"/>
        <v>#DIV/0!</v>
      </c>
      <c r="N267" s="21" t="e">
        <f t="shared" si="138"/>
        <v>#DIV/0!</v>
      </c>
      <c r="O267" s="21" t="e">
        <f t="shared" si="138"/>
        <v>#DIV/0!</v>
      </c>
      <c r="P267" s="21" t="e">
        <f t="shared" si="138"/>
        <v>#DIV/0!</v>
      </c>
      <c r="Q267" s="21" t="e">
        <f t="shared" si="138"/>
        <v>#DIV/0!</v>
      </c>
      <c r="R267" s="21" t="e">
        <f t="shared" si="138"/>
        <v>#DIV/0!</v>
      </c>
      <c r="S267" s="21" t="e">
        <f t="shared" si="138"/>
        <v>#DIV/0!</v>
      </c>
      <c r="T267" s="24" t="e">
        <f>'ModelParams Lw'!$B$3+'ModelParams Lw'!$B$4*LOG10($B267/3600/(PI()/4*($D267/1000)^2))+'ModelParams Lw'!$B$5*LOG10(2*$H267/(1.2*($B267/3600/(PI()/4*($D267/1000)^2))^2))+10*LOG10($D267/1000)+L267</f>
        <v>#DIV/0!</v>
      </c>
      <c r="U267" s="24" t="e">
        <f>'ModelParams Lw'!$B$3+'ModelParams Lw'!$B$4*LOG10($B267/3600/(PI()/4*($D267/1000)^2))+'ModelParams Lw'!$B$5*LOG10(2*$H267/(1.2*($B267/3600/(PI()/4*($D267/1000)^2))^2))+10*LOG10($D267/1000)+M267</f>
        <v>#DIV/0!</v>
      </c>
      <c r="V267" s="24" t="e">
        <f>'ModelParams Lw'!$B$3+'ModelParams Lw'!$B$4*LOG10($B267/3600/(PI()/4*($D267/1000)^2))+'ModelParams Lw'!$B$5*LOG10(2*$H267/(1.2*($B267/3600/(PI()/4*($D267/1000)^2))^2))+10*LOG10($D267/1000)+N267</f>
        <v>#DIV/0!</v>
      </c>
      <c r="W267" s="24" t="e">
        <f>'ModelParams Lw'!$B$3+'ModelParams Lw'!$B$4*LOG10($B267/3600/(PI()/4*($D267/1000)^2))+'ModelParams Lw'!$B$5*LOG10(2*$H267/(1.2*($B267/3600/(PI()/4*($D267/1000)^2))^2))+10*LOG10($D267/1000)+O267</f>
        <v>#DIV/0!</v>
      </c>
      <c r="X267" s="24" t="e">
        <f>'ModelParams Lw'!$B$3+'ModelParams Lw'!$B$4*LOG10($B267/3600/(PI()/4*($D267/1000)^2))+'ModelParams Lw'!$B$5*LOG10(2*$H267/(1.2*($B267/3600/(PI()/4*($D267/1000)^2))^2))+10*LOG10($D267/1000)+P267</f>
        <v>#DIV/0!</v>
      </c>
      <c r="Y267" s="24" t="e">
        <f>'ModelParams Lw'!$B$3+'ModelParams Lw'!$B$4*LOG10($B267/3600/(PI()/4*($D267/1000)^2))+'ModelParams Lw'!$B$5*LOG10(2*$H267/(1.2*($B267/3600/(PI()/4*($D267/1000)^2))^2))+10*LOG10($D267/1000)+Q267</f>
        <v>#DIV/0!</v>
      </c>
      <c r="Z267" s="24" t="e">
        <f>'ModelParams Lw'!$B$3+'ModelParams Lw'!$B$4*LOG10($B267/3600/(PI()/4*($D267/1000)^2))+'ModelParams Lw'!$B$5*LOG10(2*$H267/(1.2*($B267/3600/(PI()/4*($D267/1000)^2))^2))+10*LOG10($D267/1000)+R267</f>
        <v>#DIV/0!</v>
      </c>
      <c r="AA267" s="24" t="e">
        <f>'ModelParams Lw'!$B$3+'ModelParams Lw'!$B$4*LOG10($B267/3600/(PI()/4*($D267/1000)^2))+'ModelParams Lw'!$B$5*LOG10(2*$H267/(1.2*($B267/3600/(PI()/4*($D267/1000)^2))^2))+10*LOG10($D267/1000)+S267</f>
        <v>#DIV/0!</v>
      </c>
      <c r="AB267" s="24" t="e">
        <f>10*LOG10(IF(T267="",0,POWER(10,((T267+'ModelParams Lw'!$O$4)/10))) +IF(U267="",0,POWER(10,((U267+'ModelParams Lw'!$P$4)/10))) +IF(V267="",0,POWER(10,((V267+'ModelParams Lw'!$Q$4)/10))) +IF(W267="",0,POWER(10,((W267+'ModelParams Lw'!$R$4)/10))) +IF(X267="",0,POWER(10,((X267+'ModelParams Lw'!$S$4)/10))) +IF(Y267="",0,POWER(10,((Y267+'ModelParams Lw'!$T$4)/10))) +IF(Z267="",0,POWER(10,((Z267+'ModelParams Lw'!$U$4)/10)))+IF(AA267="",0,POWER(10,((AA267+'ModelParams Lw'!$V$4)/10))))</f>
        <v>#DIV/0!</v>
      </c>
      <c r="AC267" s="24" t="e">
        <f t="shared" si="126"/>
        <v>#DIV/0!</v>
      </c>
      <c r="AD267" s="24" t="e">
        <f>(T267-'ModelParams Lw'!O$10)/'ModelParams Lw'!O$11</f>
        <v>#DIV/0!</v>
      </c>
      <c r="AE267" s="24" t="e">
        <f>(U267-'ModelParams Lw'!P$10)/'ModelParams Lw'!P$11</f>
        <v>#DIV/0!</v>
      </c>
      <c r="AF267" s="24" t="e">
        <f>(V267-'ModelParams Lw'!Q$10)/'ModelParams Lw'!Q$11</f>
        <v>#DIV/0!</v>
      </c>
      <c r="AG267" s="24" t="e">
        <f>(W267-'ModelParams Lw'!R$10)/'ModelParams Lw'!R$11</f>
        <v>#DIV/0!</v>
      </c>
      <c r="AH267" s="24" t="e">
        <f>(X267-'ModelParams Lw'!S$10)/'ModelParams Lw'!S$11</f>
        <v>#DIV/0!</v>
      </c>
      <c r="AI267" s="24" t="e">
        <f>(Y267-'ModelParams Lw'!T$10)/'ModelParams Lw'!T$11</f>
        <v>#DIV/0!</v>
      </c>
      <c r="AJ267" s="24" t="e">
        <f>(Z267-'ModelParams Lw'!U$10)/'ModelParams Lw'!U$11</f>
        <v>#DIV/0!</v>
      </c>
      <c r="AK267" s="24" t="e">
        <f>(AA267-'ModelParams Lw'!V$10)/'ModelParams Lw'!V$11</f>
        <v>#DIV/0!</v>
      </c>
      <c r="AL267" s="24" t="e">
        <f t="shared" si="127"/>
        <v>#DIV/0!</v>
      </c>
      <c r="AM267" s="24" t="e">
        <f>LOOKUP($G267,SilencerParams!$E$3:$E$98,SilencerParams!K$3:K$98)</f>
        <v>#DIV/0!</v>
      </c>
      <c r="AN267" s="24" t="e">
        <f>LOOKUP($G267,SilencerParams!$E$3:$E$98,SilencerParams!L$3:L$98)</f>
        <v>#DIV/0!</v>
      </c>
      <c r="AO267" s="24" t="e">
        <f>LOOKUP($G267,SilencerParams!$E$3:$E$98,SilencerParams!M$3:M$98)</f>
        <v>#DIV/0!</v>
      </c>
      <c r="AP267" s="24" t="e">
        <f>LOOKUP($G267,SilencerParams!$E$3:$E$98,SilencerParams!N$3:N$98)</f>
        <v>#DIV/0!</v>
      </c>
      <c r="AQ267" s="24" t="e">
        <f>LOOKUP($G267,SilencerParams!$E$3:$E$98,SilencerParams!O$3:O$98)</f>
        <v>#DIV/0!</v>
      </c>
      <c r="AR267" s="24" t="e">
        <f>LOOKUP($G267,SilencerParams!$E$3:$E$98,SilencerParams!P$3:P$98)</f>
        <v>#DIV/0!</v>
      </c>
      <c r="AS267" s="24" t="e">
        <f>LOOKUP($G267,SilencerParams!$E$3:$E$98,SilencerParams!Q$3:Q$98)</f>
        <v>#DIV/0!</v>
      </c>
      <c r="AT267" s="24" t="e">
        <f>LOOKUP($G267,SilencerParams!$E$3:$E$98,SilencerParams!R$3:R$98)</f>
        <v>#DIV/0!</v>
      </c>
      <c r="AU267" s="151" t="e">
        <f>LOOKUP($G267,SilencerParams!$E$3:$E$98,SilencerParams!S$3:S$98)</f>
        <v>#DIV/0!</v>
      </c>
      <c r="AV267" s="151" t="e">
        <f>LOOKUP($G267,SilencerParams!$E$3:$E$98,SilencerParams!T$3:T$98)</f>
        <v>#DIV/0!</v>
      </c>
      <c r="AW267" s="151" t="e">
        <f>LOOKUP($G267,SilencerParams!$E$3:$E$98,SilencerParams!U$3:U$98)</f>
        <v>#DIV/0!</v>
      </c>
      <c r="AX267" s="151" t="e">
        <f>LOOKUP($G267,SilencerParams!$E$3:$E$98,SilencerParams!V$3:V$98)</f>
        <v>#DIV/0!</v>
      </c>
      <c r="AY267" s="151" t="e">
        <f>LOOKUP($G267,SilencerParams!$E$3:$E$98,SilencerParams!W$3:W$98)</f>
        <v>#DIV/0!</v>
      </c>
      <c r="AZ267" s="151" t="e">
        <f>LOOKUP($G267,SilencerParams!$E$3:$E$98,SilencerParams!X$3:X$98)</f>
        <v>#DIV/0!</v>
      </c>
      <c r="BA267" s="151" t="e">
        <f>LOOKUP($G267,SilencerParams!$E$3:$E$98,SilencerParams!Y$3:Y$98)</f>
        <v>#DIV/0!</v>
      </c>
      <c r="BB267" s="151" t="e">
        <f>LOOKUP($G267,SilencerParams!$E$3:$E$98,SilencerParams!Z$3:Z$98)</f>
        <v>#DIV/0!</v>
      </c>
      <c r="BC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S$3:S$98)</f>
        <v>#DIV/0!</v>
      </c>
      <c r="BD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T$3:T$98)</f>
        <v>#DIV/0!</v>
      </c>
      <c r="BE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U$3:U$98)</f>
        <v>#DIV/0!</v>
      </c>
      <c r="BF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V$3:V$98)</f>
        <v>#DIV/0!</v>
      </c>
      <c r="BG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W$3:W$98)</f>
        <v>#DIV/0!</v>
      </c>
      <c r="BH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X$3:X$98)</f>
        <v>#DIV/0!</v>
      </c>
      <c r="BI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Y$3:Y$98)</f>
        <v>#DIV/0!</v>
      </c>
      <c r="BJ267" s="151" t="e">
        <f>LOOKUP(IF(MROUND($AL267,2)&lt;=$AL267,CONCATENATE($D267,IF($F267&gt;=1000,$F267,CONCATENATE(0,$F267)),CONCATENATE(0,MROUND($AL267,2)+2)),CONCATENATE($D267,IF($F267&gt;=1000,$F267,CONCATENATE(0,$F267)),CONCATENATE(0,MROUND($AL267,2)-2))),SilencerParams!$E$3:$E$98,SilencerParams!Z$3:Z$98)</f>
        <v>#DIV/0!</v>
      </c>
      <c r="BK267" s="151" t="e">
        <f>IF($AL267&lt;2,LOOKUP(CONCATENATE($D267,IF($E267&gt;=1000,$E267,CONCATENATE(0,$E267)),"02"),SilencerParams!$E$3:$E$98,SilencerParams!S$3:S$98)/(LOG10(2)-LOG10(0.0001))*(LOG10($AL267)-LOG10(0.0001)),(BC267-AU267)/(LOG10(IF(MROUND($AL267,2)&lt;=$AL267,MROUND($AL267,2)+2,MROUND($AL267,2)-2))-LOG10(MROUND($AL267,2)))*(LOG10($AL267)-LOG10(MROUND($AL267,2)))+AU267)</f>
        <v>#DIV/0!</v>
      </c>
      <c r="BL267" s="151" t="e">
        <f>IF($AL267&lt;2,LOOKUP(CONCATENATE($D267,IF($E267&gt;=1000,$E267,CONCATENATE(0,$E267)),"02"),SilencerParams!$E$3:$E$98,SilencerParams!T$3:T$98)/(LOG10(2)-LOG10(0.0001))*(LOG10($AL267)-LOG10(0.0001)),(BD267-AV267)/(LOG10(IF(MROUND($AL267,2)&lt;=$AL267,MROUND($AL267,2)+2,MROUND($AL267,2)-2))-LOG10(MROUND($AL267,2)))*(LOG10($AL267)-LOG10(MROUND($AL267,2)))+AV267)</f>
        <v>#DIV/0!</v>
      </c>
      <c r="BM267" s="151" t="e">
        <f>IF($AL267&lt;2,LOOKUP(CONCATENATE($D267,IF($E267&gt;=1000,$E267,CONCATENATE(0,$E267)),"02"),SilencerParams!$E$3:$E$98,SilencerParams!U$3:U$98)/(LOG10(2)-LOG10(0.0001))*(LOG10($AL267)-LOG10(0.0001)),(BE267-AW267)/(LOG10(IF(MROUND($AL267,2)&lt;=$AL267,MROUND($AL267,2)+2,MROUND($AL267,2)-2))-LOG10(MROUND($AL267,2)))*(LOG10($AL267)-LOG10(MROUND($AL267,2)))+AW267)</f>
        <v>#DIV/0!</v>
      </c>
      <c r="BN267" s="151" t="e">
        <f>IF($AL267&lt;2,LOOKUP(CONCATENATE($D267,IF($E267&gt;=1000,$E267,CONCATENATE(0,$E267)),"02"),SilencerParams!$E$3:$E$98,SilencerParams!V$3:V$98)/(LOG10(2)-LOG10(0.0001))*(LOG10($AL267)-LOG10(0.0001)),(BF267-AX267)/(LOG10(IF(MROUND($AL267,2)&lt;=$AL267,MROUND($AL267,2)+2,MROUND($AL267,2)-2))-LOG10(MROUND($AL267,2)))*(LOG10($AL267)-LOG10(MROUND($AL267,2)))+AX267)</f>
        <v>#DIV/0!</v>
      </c>
      <c r="BO267" s="151" t="e">
        <f>IF($AL267&lt;2,LOOKUP(CONCATENATE($D267,IF($E267&gt;=1000,$E267,CONCATENATE(0,$E267)),"02"),SilencerParams!$E$3:$E$98,SilencerParams!W$3:W$98)/(LOG10(2)-LOG10(0.0001))*(LOG10($AL267)-LOG10(0.0001)),(BG267-AY267)/(LOG10(IF(MROUND($AL267,2)&lt;=$AL267,MROUND($AL267,2)+2,MROUND($AL267,2)-2))-LOG10(MROUND($AL267,2)))*(LOG10($AL267)-LOG10(MROUND($AL267,2)))+AY267)</f>
        <v>#DIV/0!</v>
      </c>
      <c r="BP267" s="151" t="e">
        <f>IF($AL267&lt;2,LOOKUP(CONCATENATE($D267,IF($E267&gt;=1000,$E267,CONCATENATE(0,$E267)),"02"),SilencerParams!$E$3:$E$98,SilencerParams!X$3:X$98)/(LOG10(2)-LOG10(0.0001))*(LOG10($AL267)-LOG10(0.0001)),(BH267-AZ267)/(LOG10(IF(MROUND($AL267,2)&lt;=$AL267,MROUND($AL267,2)+2,MROUND($AL267,2)-2))-LOG10(MROUND($AL267,2)))*(LOG10($AL267)-LOG10(MROUND($AL267,2)))+AZ267)</f>
        <v>#DIV/0!</v>
      </c>
      <c r="BQ267" s="151" t="e">
        <f>IF($AL267&lt;2,LOOKUP(CONCATENATE($D267,IF($E267&gt;=1000,$E267,CONCATENATE(0,$E267)),"02"),SilencerParams!$E$3:$E$98,SilencerParams!Y$3:Y$98)/(LOG10(2)-LOG10(0.0001))*(LOG10($AL267)-LOG10(0.0001)),(BI267-BA267)/(LOG10(IF(MROUND($AL267,2)&lt;=$AL267,MROUND($AL267,2)+2,MROUND($AL267,2)-2))-LOG10(MROUND($AL267,2)))*(LOG10($AL267)-LOG10(MROUND($AL267,2)))+BA267)</f>
        <v>#DIV/0!</v>
      </c>
      <c r="BR267" s="151" t="e">
        <f>IF($AL267&lt;2,LOOKUP(CONCATENATE($D267,IF($E267&gt;=1000,$E267,CONCATENATE(0,$E267)),"02"),SilencerParams!$E$3:$E$98,SilencerParams!Z$3:Z$98)/(LOG10(2)-LOG10(0.0001))*(LOG10($AL267)-LOG10(0.0001)),(BJ267-BB267)/(LOG10(IF(MROUND($AL267,2)&lt;=$AL267,MROUND($AL267,2)+2,MROUND($AL267,2)-2))-LOG10(MROUND($AL267,2)))*(LOG10($AL267)-LOG10(MROUND($AL267,2)))+BB267)</f>
        <v>#DIV/0!</v>
      </c>
      <c r="BS267" s="24" t="e">
        <f t="shared" si="128"/>
        <v>#DIV/0!</v>
      </c>
      <c r="BT267" s="24" t="e">
        <f t="shared" si="129"/>
        <v>#DIV/0!</v>
      </c>
      <c r="BU267" s="24" t="e">
        <f t="shared" si="130"/>
        <v>#DIV/0!</v>
      </c>
      <c r="BV267" s="24" t="e">
        <f t="shared" si="131"/>
        <v>#DIV/0!</v>
      </c>
      <c r="BW267" s="24" t="e">
        <f t="shared" si="132"/>
        <v>#DIV/0!</v>
      </c>
      <c r="BX267" s="24" t="e">
        <f t="shared" si="133"/>
        <v>#DIV/0!</v>
      </c>
      <c r="BY267" s="24" t="e">
        <f t="shared" si="134"/>
        <v>#DIV/0!</v>
      </c>
      <c r="BZ267" s="24" t="e">
        <f t="shared" si="135"/>
        <v>#DIV/0!</v>
      </c>
      <c r="CA267" s="24" t="e">
        <f>10*LOG10(IF(BS267="",0,POWER(10,((BS267+'ModelParams Lw'!$O$4)/10))) +IF(BT267="",0,POWER(10,((BT267+'ModelParams Lw'!$P$4)/10))) +IF(BU267="",0,POWER(10,((BU267+'ModelParams Lw'!$Q$4)/10))) +IF(BV267="",0,POWER(10,((BV267+'ModelParams Lw'!$R$4)/10))) +IF(BW267="",0,POWER(10,((BW267+'ModelParams Lw'!$S$4)/10))) +IF(BX267="",0,POWER(10,((BX267+'ModelParams Lw'!$T$4)/10))) +IF(BY267="",0,POWER(10,((BY267+'ModelParams Lw'!$U$4)/10)))+IF(BZ267="",0,POWER(10,((BZ267+'ModelParams Lw'!$V$4)/10))))</f>
        <v>#DIV/0!</v>
      </c>
      <c r="CB267" s="24" t="e">
        <f t="shared" si="136"/>
        <v>#DIV/0!</v>
      </c>
      <c r="CC267" s="24" t="e">
        <f>(BS267-'ModelParams Lw'!O$10)/'ModelParams Lw'!O$11</f>
        <v>#DIV/0!</v>
      </c>
      <c r="CD267" s="24" t="e">
        <f>(BT267-'ModelParams Lw'!P$10)/'ModelParams Lw'!P$11</f>
        <v>#DIV/0!</v>
      </c>
      <c r="CE267" s="24" t="e">
        <f>(BU267-'ModelParams Lw'!Q$10)/'ModelParams Lw'!Q$11</f>
        <v>#DIV/0!</v>
      </c>
      <c r="CF267" s="24" t="e">
        <f>(BV267-'ModelParams Lw'!R$10)/'ModelParams Lw'!R$11</f>
        <v>#DIV/0!</v>
      </c>
      <c r="CG267" s="24" t="e">
        <f>(BW267-'ModelParams Lw'!S$10)/'ModelParams Lw'!S$11</f>
        <v>#DIV/0!</v>
      </c>
      <c r="CH267" s="24" t="e">
        <f>(BX267-'ModelParams Lw'!T$10)/'ModelParams Lw'!T$11</f>
        <v>#DIV/0!</v>
      </c>
      <c r="CI267" s="24" t="e">
        <f>(BY267-'ModelParams Lw'!U$10)/'ModelParams Lw'!U$11</f>
        <v>#DIV/0!</v>
      </c>
      <c r="CJ267" s="24" t="e">
        <f>(BZ267-'ModelParams Lw'!V$10)/'ModelParams Lw'!V$11</f>
        <v>#DIV/0!</v>
      </c>
      <c r="CK267" s="24">
        <f>IF(Calcul!$E272="SW",'ModelParams Lw'!C$18+'ModelParams Lw'!C$19*LOG(CK$3)+'ModelParams Lw'!C$20*(PI()/4*($D267/1000)^2),IF('ModelParams Lw'!C$21+'ModelParams Lw'!C$22*LOG(CK$3)+'ModelParams Lw'!C$23*(PI()/4*($D267/1000)^2)&lt;'ModelParams Lw'!C$18+'ModelParams Lw'!C$19*LOG(CK$3)+'ModelParams Lw'!C$20*(PI()/4*($D267/1000)^2),'ModelParams Lw'!C$18+'ModelParams Lw'!C$19*LOG(CK$3)+'ModelParams Lw'!C$20*(PI()/4*($D267/1000)^2),'ModelParams Lw'!C$21+'ModelParams Lw'!C$22*LOG(CK$3)+'ModelParams Lw'!C$23*(PI()/4*($D267/1000)^2)))</f>
        <v>31.246735224896717</v>
      </c>
      <c r="CL267" s="24">
        <f>IF(Calcul!$E272="SW",'ModelParams Lw'!D$18+'ModelParams Lw'!D$19*LOG(CL$3)+'ModelParams Lw'!D$20*(PI()/4*($D267/1000)^2),IF('ModelParams Lw'!D$21+'ModelParams Lw'!D$22*LOG(CL$3)+'ModelParams Lw'!D$23*(PI()/4*($D267/1000)^2)&lt;'ModelParams Lw'!D$18+'ModelParams Lw'!D$19*LOG(CL$3)+'ModelParams Lw'!D$20*(PI()/4*($D267/1000)^2),'ModelParams Lw'!D$18+'ModelParams Lw'!D$19*LOG(CL$3)+'ModelParams Lw'!D$20*(PI()/4*($D267/1000)^2),'ModelParams Lw'!D$21+'ModelParams Lw'!D$22*LOG(CL$3)+'ModelParams Lw'!D$23*(PI()/4*($D267/1000)^2)))</f>
        <v>39.203910379364636</v>
      </c>
      <c r="CM267" s="24">
        <f>IF(Calcul!$E272="SW",'ModelParams Lw'!E$18+'ModelParams Lw'!E$19*LOG(CM$3)+'ModelParams Lw'!E$20*(PI()/4*($D267/1000)^2),IF('ModelParams Lw'!E$21+'ModelParams Lw'!E$22*LOG(CM$3)+'ModelParams Lw'!E$23*(PI()/4*($D267/1000)^2)&lt;'ModelParams Lw'!E$18+'ModelParams Lw'!E$19*LOG(CM$3)+'ModelParams Lw'!E$20*(PI()/4*($D267/1000)^2),'ModelParams Lw'!E$18+'ModelParams Lw'!E$19*LOG(CM$3)+'ModelParams Lw'!E$20*(PI()/4*($D267/1000)^2),'ModelParams Lw'!E$21+'ModelParams Lw'!E$22*LOG(CM$3)+'ModelParams Lw'!E$23*(PI()/4*($D267/1000)^2)))</f>
        <v>38.761096154158118</v>
      </c>
      <c r="CN267" s="24">
        <f>IF(Calcul!$E272="SW",'ModelParams Lw'!F$18+'ModelParams Lw'!F$19*LOG(CN$3)+'ModelParams Lw'!F$20*(PI()/4*($D267/1000)^2),IF('ModelParams Lw'!F$21+'ModelParams Lw'!F$22*LOG(CN$3)+'ModelParams Lw'!F$23*(PI()/4*($D267/1000)^2)&lt;'ModelParams Lw'!F$18+'ModelParams Lw'!F$19*LOG(CN$3)+'ModelParams Lw'!F$20*(PI()/4*($D267/1000)^2),'ModelParams Lw'!F$18+'ModelParams Lw'!F$19*LOG(CN$3)+'ModelParams Lw'!F$20*(PI()/4*($D267/1000)^2),'ModelParams Lw'!F$21+'ModelParams Lw'!F$22*LOG(CN$3)+'ModelParams Lw'!F$23*(PI()/4*($D267/1000)^2)))</f>
        <v>42.457901012674256</v>
      </c>
      <c r="CO267" s="24">
        <f>IF(Calcul!$E272="SW",'ModelParams Lw'!G$18+'ModelParams Lw'!G$19*LOG(CO$3)+'ModelParams Lw'!G$20*(PI()/4*($D267/1000)^2),IF('ModelParams Lw'!G$21+'ModelParams Lw'!G$22*LOG(CO$3)+'ModelParams Lw'!G$23*(PI()/4*($D267/1000)^2)&lt;'ModelParams Lw'!G$18+'ModelParams Lw'!G$19*LOG(CO$3)+'ModelParams Lw'!G$20*(PI()/4*($D267/1000)^2),'ModelParams Lw'!G$18+'ModelParams Lw'!G$19*LOG(CO$3)+'ModelParams Lw'!G$20*(PI()/4*($D267/1000)^2),'ModelParams Lw'!G$21+'ModelParams Lw'!G$22*LOG(CO$3)+'ModelParams Lw'!G$23*(PI()/4*($D267/1000)^2)))</f>
        <v>39.983812335865188</v>
      </c>
      <c r="CP267" s="24">
        <f>IF(Calcul!$E272="SW",'ModelParams Lw'!H$18+'ModelParams Lw'!H$19*LOG(CP$3)+'ModelParams Lw'!H$20*(PI()/4*($D267/1000)^2),IF('ModelParams Lw'!H$21+'ModelParams Lw'!H$22*LOG(CP$3)+'ModelParams Lw'!H$23*(PI()/4*($D267/1000)^2)&lt;'ModelParams Lw'!H$18+'ModelParams Lw'!H$19*LOG(CP$3)+'ModelParams Lw'!H$20*(PI()/4*($D267/1000)^2),'ModelParams Lw'!H$18+'ModelParams Lw'!H$19*LOG(CP$3)+'ModelParams Lw'!H$20*(PI()/4*($D267/1000)^2),'ModelParams Lw'!H$21+'ModelParams Lw'!H$22*LOG(CP$3)+'ModelParams Lw'!H$23*(PI()/4*($D267/1000)^2)))</f>
        <v>40.306137042572608</v>
      </c>
      <c r="CQ267" s="24">
        <f>IF(Calcul!$E272="SW",'ModelParams Lw'!I$18+'ModelParams Lw'!I$19*LOG(CQ$3)+'ModelParams Lw'!I$20*(PI()/4*($D267/1000)^2),IF('ModelParams Lw'!I$21+'ModelParams Lw'!I$22*LOG(CQ$3)+'ModelParams Lw'!I$23*(PI()/4*($D267/1000)^2)&lt;'ModelParams Lw'!I$18+'ModelParams Lw'!I$19*LOG(CQ$3)+'ModelParams Lw'!I$20*(PI()/4*($D267/1000)^2),'ModelParams Lw'!I$18+'ModelParams Lw'!I$19*LOG(CQ$3)+'ModelParams Lw'!I$20*(PI()/4*($D267/1000)^2),'ModelParams Lw'!I$21+'ModelParams Lw'!I$22*LOG(CQ$3)+'ModelParams Lw'!I$23*(PI()/4*($D267/1000)^2)))</f>
        <v>35.604370798776131</v>
      </c>
      <c r="CR267" s="24">
        <f>IF(Calcul!$E272="SW",'ModelParams Lw'!J$18+'ModelParams Lw'!J$19*LOG(CR$3)+'ModelParams Lw'!J$20*(PI()/4*($D267/1000)^2),IF('ModelParams Lw'!J$21+'ModelParams Lw'!J$22*LOG(CR$3)+'ModelParams Lw'!J$23*(PI()/4*($D267/1000)^2)&lt;'ModelParams Lw'!J$18+'ModelParams Lw'!J$19*LOG(CR$3)+'ModelParams Lw'!J$20*(PI()/4*($D267/1000)^2),'ModelParams Lw'!J$18+'ModelParams Lw'!J$19*LOG(CR$3)+'ModelParams Lw'!J$20*(PI()/4*($D267/1000)^2),'ModelParams Lw'!J$21+'ModelParams Lw'!J$22*LOG(CR$3)+'ModelParams Lw'!J$23*(PI()/4*($D267/1000)^2)))</f>
        <v>26.405199060578074</v>
      </c>
      <c r="CS267" s="24" t="e">
        <f t="shared" si="113"/>
        <v>#DIV/0!</v>
      </c>
      <c r="CT267" s="24" t="e">
        <f t="shared" si="114"/>
        <v>#DIV/0!</v>
      </c>
      <c r="CU267" s="24" t="e">
        <f t="shared" si="115"/>
        <v>#DIV/0!</v>
      </c>
      <c r="CV267" s="24" t="e">
        <f t="shared" si="116"/>
        <v>#DIV/0!</v>
      </c>
      <c r="CW267" s="24" t="e">
        <f t="shared" si="117"/>
        <v>#DIV/0!</v>
      </c>
      <c r="CX267" s="24" t="e">
        <f t="shared" si="118"/>
        <v>#DIV/0!</v>
      </c>
      <c r="CY267" s="24" t="e">
        <f t="shared" si="119"/>
        <v>#DIV/0!</v>
      </c>
      <c r="CZ267" s="24" t="e">
        <f t="shared" si="120"/>
        <v>#DIV/0!</v>
      </c>
      <c r="DA267" s="24" t="e">
        <f>10*LOG10(IF(CS267="",0,POWER(10,((CS267+'ModelParams Lw'!$O$4)/10))) +IF(CT267="",0,POWER(10,((CT267+'ModelParams Lw'!$P$4)/10))) +IF(CU267="",0,POWER(10,((CU267+'ModelParams Lw'!$Q$4)/10))) +IF(CV267="",0,POWER(10,((CV267+'ModelParams Lw'!$R$4)/10))) +IF(CW267="",0,POWER(10,((CW267+'ModelParams Lw'!$S$4)/10))) +IF(CX267="",0,POWER(10,((CX267+'ModelParams Lw'!$T$4)/10))) +IF(CY267="",0,POWER(10,((CY267+'ModelParams Lw'!$U$4)/10)))+IF(CZ267="",0,POWER(10,((CZ267+'ModelParams Lw'!$V$4)/10))))</f>
        <v>#DIV/0!</v>
      </c>
      <c r="DB267" s="24" t="e">
        <f t="shared" si="137"/>
        <v>#DIV/0!</v>
      </c>
      <c r="DC267" s="24" t="e">
        <f>(CS267-'ModelParams Lw'!$O$10)/'ModelParams Lw'!$O$11</f>
        <v>#DIV/0!</v>
      </c>
      <c r="DD267" s="24" t="e">
        <f>(CT267-'ModelParams Lw'!$P$10)/'ModelParams Lw'!$P$11</f>
        <v>#DIV/0!</v>
      </c>
      <c r="DE267" s="24" t="e">
        <f>(CU267-'ModelParams Lw'!$Q$10)/'ModelParams Lw'!$Q$11</f>
        <v>#DIV/0!</v>
      </c>
      <c r="DF267" s="24" t="e">
        <f>(CV267-'ModelParams Lw'!$R$10)/'ModelParams Lw'!$R$11</f>
        <v>#DIV/0!</v>
      </c>
      <c r="DG267" s="24" t="e">
        <f>(CW267-'ModelParams Lw'!$S$10)/'ModelParams Lw'!$S$11</f>
        <v>#DIV/0!</v>
      </c>
      <c r="DH267" s="24" t="e">
        <f>(CX267-'ModelParams Lw'!$T$10)/'ModelParams Lw'!$T$11</f>
        <v>#DIV/0!</v>
      </c>
      <c r="DI267" s="24" t="e">
        <f>(CY267-'ModelParams Lw'!$U$10)/'ModelParams Lw'!$U$11</f>
        <v>#DIV/0!</v>
      </c>
      <c r="DJ267" s="24" t="e">
        <f>(CZ267-'ModelParams Lw'!$V$10)/'ModelParams Lw'!$V$11</f>
        <v>#DIV/0!</v>
      </c>
    </row>
    <row r="268" spans="1:114">
      <c r="A268" s="12">
        <f>Calcul!B270</f>
        <v>0</v>
      </c>
      <c r="B268" s="12">
        <f t="shared" si="121"/>
        <v>0</v>
      </c>
      <c r="C268" s="12">
        <f>Calcul!C270</f>
        <v>0</v>
      </c>
      <c r="D268" s="12">
        <f>Calcul!D273</f>
        <v>0</v>
      </c>
      <c r="E268" s="12">
        <f t="shared" si="122"/>
        <v>400</v>
      </c>
      <c r="F268" s="12">
        <f t="shared" si="123"/>
        <v>900</v>
      </c>
      <c r="G268" s="12" t="e">
        <f t="shared" si="124"/>
        <v>#DIV/0!</v>
      </c>
      <c r="H268" s="24" t="e">
        <f t="shared" si="125"/>
        <v>#DIV/0!</v>
      </c>
      <c r="I268" s="24">
        <f>'ModelParams Lw'!$B$6*EXP('ModelParams Lw'!$C$6*D268)</f>
        <v>-0.98585217513044054</v>
      </c>
      <c r="J268" s="24">
        <f>'ModelParams Lw'!$B$7*D268^2+'ModelParams Lw'!$C$7*D268+'ModelParams Lw'!$D$7</f>
        <v>-7.1</v>
      </c>
      <c r="K268" s="24">
        <f>'ModelParams Lw'!$B$8*D268^2+'ModelParams Lw'!$C$8*D268+'ModelParams Lw'!$D$8</f>
        <v>46.485999999999997</v>
      </c>
      <c r="L268" s="21" t="e">
        <f t="shared" si="138"/>
        <v>#DIV/0!</v>
      </c>
      <c r="M268" s="21" t="e">
        <f t="shared" si="138"/>
        <v>#DIV/0!</v>
      </c>
      <c r="N268" s="21" t="e">
        <f t="shared" si="138"/>
        <v>#DIV/0!</v>
      </c>
      <c r="O268" s="21" t="e">
        <f t="shared" si="138"/>
        <v>#DIV/0!</v>
      </c>
      <c r="P268" s="21" t="e">
        <f t="shared" si="138"/>
        <v>#DIV/0!</v>
      </c>
      <c r="Q268" s="21" t="e">
        <f t="shared" si="138"/>
        <v>#DIV/0!</v>
      </c>
      <c r="R268" s="21" t="e">
        <f t="shared" si="138"/>
        <v>#DIV/0!</v>
      </c>
      <c r="S268" s="21" t="e">
        <f t="shared" si="138"/>
        <v>#DIV/0!</v>
      </c>
      <c r="T268" s="24" t="e">
        <f>'ModelParams Lw'!$B$3+'ModelParams Lw'!$B$4*LOG10($B268/3600/(PI()/4*($D268/1000)^2))+'ModelParams Lw'!$B$5*LOG10(2*$H268/(1.2*($B268/3600/(PI()/4*($D268/1000)^2))^2))+10*LOG10($D268/1000)+L268</f>
        <v>#DIV/0!</v>
      </c>
      <c r="U268" s="24" t="e">
        <f>'ModelParams Lw'!$B$3+'ModelParams Lw'!$B$4*LOG10($B268/3600/(PI()/4*($D268/1000)^2))+'ModelParams Lw'!$B$5*LOG10(2*$H268/(1.2*($B268/3600/(PI()/4*($D268/1000)^2))^2))+10*LOG10($D268/1000)+M268</f>
        <v>#DIV/0!</v>
      </c>
      <c r="V268" s="24" t="e">
        <f>'ModelParams Lw'!$B$3+'ModelParams Lw'!$B$4*LOG10($B268/3600/(PI()/4*($D268/1000)^2))+'ModelParams Lw'!$B$5*LOG10(2*$H268/(1.2*($B268/3600/(PI()/4*($D268/1000)^2))^2))+10*LOG10($D268/1000)+N268</f>
        <v>#DIV/0!</v>
      </c>
      <c r="W268" s="24" t="e">
        <f>'ModelParams Lw'!$B$3+'ModelParams Lw'!$B$4*LOG10($B268/3600/(PI()/4*($D268/1000)^2))+'ModelParams Lw'!$B$5*LOG10(2*$H268/(1.2*($B268/3600/(PI()/4*($D268/1000)^2))^2))+10*LOG10($D268/1000)+O268</f>
        <v>#DIV/0!</v>
      </c>
      <c r="X268" s="24" t="e">
        <f>'ModelParams Lw'!$B$3+'ModelParams Lw'!$B$4*LOG10($B268/3600/(PI()/4*($D268/1000)^2))+'ModelParams Lw'!$B$5*LOG10(2*$H268/(1.2*($B268/3600/(PI()/4*($D268/1000)^2))^2))+10*LOG10($D268/1000)+P268</f>
        <v>#DIV/0!</v>
      </c>
      <c r="Y268" s="24" t="e">
        <f>'ModelParams Lw'!$B$3+'ModelParams Lw'!$B$4*LOG10($B268/3600/(PI()/4*($D268/1000)^2))+'ModelParams Lw'!$B$5*LOG10(2*$H268/(1.2*($B268/3600/(PI()/4*($D268/1000)^2))^2))+10*LOG10($D268/1000)+Q268</f>
        <v>#DIV/0!</v>
      </c>
      <c r="Z268" s="24" t="e">
        <f>'ModelParams Lw'!$B$3+'ModelParams Lw'!$B$4*LOG10($B268/3600/(PI()/4*($D268/1000)^2))+'ModelParams Lw'!$B$5*LOG10(2*$H268/(1.2*($B268/3600/(PI()/4*($D268/1000)^2))^2))+10*LOG10($D268/1000)+R268</f>
        <v>#DIV/0!</v>
      </c>
      <c r="AA268" s="24" t="e">
        <f>'ModelParams Lw'!$B$3+'ModelParams Lw'!$B$4*LOG10($B268/3600/(PI()/4*($D268/1000)^2))+'ModelParams Lw'!$B$5*LOG10(2*$H268/(1.2*($B268/3600/(PI()/4*($D268/1000)^2))^2))+10*LOG10($D268/1000)+S268</f>
        <v>#DIV/0!</v>
      </c>
      <c r="AB268" s="24" t="e">
        <f>10*LOG10(IF(T268="",0,POWER(10,((T268+'ModelParams Lw'!$O$4)/10))) +IF(U268="",0,POWER(10,((U268+'ModelParams Lw'!$P$4)/10))) +IF(V268="",0,POWER(10,((V268+'ModelParams Lw'!$Q$4)/10))) +IF(W268="",0,POWER(10,((W268+'ModelParams Lw'!$R$4)/10))) +IF(X268="",0,POWER(10,((X268+'ModelParams Lw'!$S$4)/10))) +IF(Y268="",0,POWER(10,((Y268+'ModelParams Lw'!$T$4)/10))) +IF(Z268="",0,POWER(10,((Z268+'ModelParams Lw'!$U$4)/10)))+IF(AA268="",0,POWER(10,((AA268+'ModelParams Lw'!$V$4)/10))))</f>
        <v>#DIV/0!</v>
      </c>
      <c r="AC268" s="24" t="e">
        <f t="shared" si="126"/>
        <v>#DIV/0!</v>
      </c>
      <c r="AD268" s="24" t="e">
        <f>(T268-'ModelParams Lw'!O$10)/'ModelParams Lw'!O$11</f>
        <v>#DIV/0!</v>
      </c>
      <c r="AE268" s="24" t="e">
        <f>(U268-'ModelParams Lw'!P$10)/'ModelParams Lw'!P$11</f>
        <v>#DIV/0!</v>
      </c>
      <c r="AF268" s="24" t="e">
        <f>(V268-'ModelParams Lw'!Q$10)/'ModelParams Lw'!Q$11</f>
        <v>#DIV/0!</v>
      </c>
      <c r="AG268" s="24" t="e">
        <f>(W268-'ModelParams Lw'!R$10)/'ModelParams Lw'!R$11</f>
        <v>#DIV/0!</v>
      </c>
      <c r="AH268" s="24" t="e">
        <f>(X268-'ModelParams Lw'!S$10)/'ModelParams Lw'!S$11</f>
        <v>#DIV/0!</v>
      </c>
      <c r="AI268" s="24" t="e">
        <f>(Y268-'ModelParams Lw'!T$10)/'ModelParams Lw'!T$11</f>
        <v>#DIV/0!</v>
      </c>
      <c r="AJ268" s="24" t="e">
        <f>(Z268-'ModelParams Lw'!U$10)/'ModelParams Lw'!U$11</f>
        <v>#DIV/0!</v>
      </c>
      <c r="AK268" s="24" t="e">
        <f>(AA268-'ModelParams Lw'!V$10)/'ModelParams Lw'!V$11</f>
        <v>#DIV/0!</v>
      </c>
      <c r="AL268" s="24" t="e">
        <f t="shared" si="127"/>
        <v>#DIV/0!</v>
      </c>
      <c r="AM268" s="24" t="e">
        <f>LOOKUP($G268,SilencerParams!$E$3:$E$98,SilencerParams!K$3:K$98)</f>
        <v>#DIV/0!</v>
      </c>
      <c r="AN268" s="24" t="e">
        <f>LOOKUP($G268,SilencerParams!$E$3:$E$98,SilencerParams!L$3:L$98)</f>
        <v>#DIV/0!</v>
      </c>
      <c r="AO268" s="24" t="e">
        <f>LOOKUP($G268,SilencerParams!$E$3:$E$98,SilencerParams!M$3:M$98)</f>
        <v>#DIV/0!</v>
      </c>
      <c r="AP268" s="24" t="e">
        <f>LOOKUP($G268,SilencerParams!$E$3:$E$98,SilencerParams!N$3:N$98)</f>
        <v>#DIV/0!</v>
      </c>
      <c r="AQ268" s="24" t="e">
        <f>LOOKUP($G268,SilencerParams!$E$3:$E$98,SilencerParams!O$3:O$98)</f>
        <v>#DIV/0!</v>
      </c>
      <c r="AR268" s="24" t="e">
        <f>LOOKUP($G268,SilencerParams!$E$3:$E$98,SilencerParams!P$3:P$98)</f>
        <v>#DIV/0!</v>
      </c>
      <c r="AS268" s="24" t="e">
        <f>LOOKUP($G268,SilencerParams!$E$3:$E$98,SilencerParams!Q$3:Q$98)</f>
        <v>#DIV/0!</v>
      </c>
      <c r="AT268" s="24" t="e">
        <f>LOOKUP($G268,SilencerParams!$E$3:$E$98,SilencerParams!R$3:R$98)</f>
        <v>#DIV/0!</v>
      </c>
      <c r="AU268" s="151" t="e">
        <f>LOOKUP($G268,SilencerParams!$E$3:$E$98,SilencerParams!S$3:S$98)</f>
        <v>#DIV/0!</v>
      </c>
      <c r="AV268" s="151" t="e">
        <f>LOOKUP($G268,SilencerParams!$E$3:$E$98,SilencerParams!T$3:T$98)</f>
        <v>#DIV/0!</v>
      </c>
      <c r="AW268" s="151" t="e">
        <f>LOOKUP($G268,SilencerParams!$E$3:$E$98,SilencerParams!U$3:U$98)</f>
        <v>#DIV/0!</v>
      </c>
      <c r="AX268" s="151" t="e">
        <f>LOOKUP($G268,SilencerParams!$E$3:$E$98,SilencerParams!V$3:V$98)</f>
        <v>#DIV/0!</v>
      </c>
      <c r="AY268" s="151" t="e">
        <f>LOOKUP($G268,SilencerParams!$E$3:$E$98,SilencerParams!W$3:W$98)</f>
        <v>#DIV/0!</v>
      </c>
      <c r="AZ268" s="151" t="e">
        <f>LOOKUP($G268,SilencerParams!$E$3:$E$98,SilencerParams!X$3:X$98)</f>
        <v>#DIV/0!</v>
      </c>
      <c r="BA268" s="151" t="e">
        <f>LOOKUP($G268,SilencerParams!$E$3:$E$98,SilencerParams!Y$3:Y$98)</f>
        <v>#DIV/0!</v>
      </c>
      <c r="BB268" s="151" t="e">
        <f>LOOKUP($G268,SilencerParams!$E$3:$E$98,SilencerParams!Z$3:Z$98)</f>
        <v>#DIV/0!</v>
      </c>
      <c r="BC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S$3:S$98)</f>
        <v>#DIV/0!</v>
      </c>
      <c r="BD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T$3:T$98)</f>
        <v>#DIV/0!</v>
      </c>
      <c r="BE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U$3:U$98)</f>
        <v>#DIV/0!</v>
      </c>
      <c r="BF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V$3:V$98)</f>
        <v>#DIV/0!</v>
      </c>
      <c r="BG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W$3:W$98)</f>
        <v>#DIV/0!</v>
      </c>
      <c r="BH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X$3:X$98)</f>
        <v>#DIV/0!</v>
      </c>
      <c r="BI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Y$3:Y$98)</f>
        <v>#DIV/0!</v>
      </c>
      <c r="BJ268" s="151" t="e">
        <f>LOOKUP(IF(MROUND($AL268,2)&lt;=$AL268,CONCATENATE($D268,IF($F268&gt;=1000,$F268,CONCATENATE(0,$F268)),CONCATENATE(0,MROUND($AL268,2)+2)),CONCATENATE($D268,IF($F268&gt;=1000,$F268,CONCATENATE(0,$F268)),CONCATENATE(0,MROUND($AL268,2)-2))),SilencerParams!$E$3:$E$98,SilencerParams!Z$3:Z$98)</f>
        <v>#DIV/0!</v>
      </c>
      <c r="BK268" s="151" t="e">
        <f>IF($AL268&lt;2,LOOKUP(CONCATENATE($D268,IF($E268&gt;=1000,$E268,CONCATENATE(0,$E268)),"02"),SilencerParams!$E$3:$E$98,SilencerParams!S$3:S$98)/(LOG10(2)-LOG10(0.0001))*(LOG10($AL268)-LOG10(0.0001)),(BC268-AU268)/(LOG10(IF(MROUND($AL268,2)&lt;=$AL268,MROUND($AL268,2)+2,MROUND($AL268,2)-2))-LOG10(MROUND($AL268,2)))*(LOG10($AL268)-LOG10(MROUND($AL268,2)))+AU268)</f>
        <v>#DIV/0!</v>
      </c>
      <c r="BL268" s="151" t="e">
        <f>IF($AL268&lt;2,LOOKUP(CONCATENATE($D268,IF($E268&gt;=1000,$E268,CONCATENATE(0,$E268)),"02"),SilencerParams!$E$3:$E$98,SilencerParams!T$3:T$98)/(LOG10(2)-LOG10(0.0001))*(LOG10($AL268)-LOG10(0.0001)),(BD268-AV268)/(LOG10(IF(MROUND($AL268,2)&lt;=$AL268,MROUND($AL268,2)+2,MROUND($AL268,2)-2))-LOG10(MROUND($AL268,2)))*(LOG10($AL268)-LOG10(MROUND($AL268,2)))+AV268)</f>
        <v>#DIV/0!</v>
      </c>
      <c r="BM268" s="151" t="e">
        <f>IF($AL268&lt;2,LOOKUP(CONCATENATE($D268,IF($E268&gt;=1000,$E268,CONCATENATE(0,$E268)),"02"),SilencerParams!$E$3:$E$98,SilencerParams!U$3:U$98)/(LOG10(2)-LOG10(0.0001))*(LOG10($AL268)-LOG10(0.0001)),(BE268-AW268)/(LOG10(IF(MROUND($AL268,2)&lt;=$AL268,MROUND($AL268,2)+2,MROUND($AL268,2)-2))-LOG10(MROUND($AL268,2)))*(LOG10($AL268)-LOG10(MROUND($AL268,2)))+AW268)</f>
        <v>#DIV/0!</v>
      </c>
      <c r="BN268" s="151" t="e">
        <f>IF($AL268&lt;2,LOOKUP(CONCATENATE($D268,IF($E268&gt;=1000,$E268,CONCATENATE(0,$E268)),"02"),SilencerParams!$E$3:$E$98,SilencerParams!V$3:V$98)/(LOG10(2)-LOG10(0.0001))*(LOG10($AL268)-LOG10(0.0001)),(BF268-AX268)/(LOG10(IF(MROUND($AL268,2)&lt;=$AL268,MROUND($AL268,2)+2,MROUND($AL268,2)-2))-LOG10(MROUND($AL268,2)))*(LOG10($AL268)-LOG10(MROUND($AL268,2)))+AX268)</f>
        <v>#DIV/0!</v>
      </c>
      <c r="BO268" s="151" t="e">
        <f>IF($AL268&lt;2,LOOKUP(CONCATENATE($D268,IF($E268&gt;=1000,$E268,CONCATENATE(0,$E268)),"02"),SilencerParams!$E$3:$E$98,SilencerParams!W$3:W$98)/(LOG10(2)-LOG10(0.0001))*(LOG10($AL268)-LOG10(0.0001)),(BG268-AY268)/(LOG10(IF(MROUND($AL268,2)&lt;=$AL268,MROUND($AL268,2)+2,MROUND($AL268,2)-2))-LOG10(MROUND($AL268,2)))*(LOG10($AL268)-LOG10(MROUND($AL268,2)))+AY268)</f>
        <v>#DIV/0!</v>
      </c>
      <c r="BP268" s="151" t="e">
        <f>IF($AL268&lt;2,LOOKUP(CONCATENATE($D268,IF($E268&gt;=1000,$E268,CONCATENATE(0,$E268)),"02"),SilencerParams!$E$3:$E$98,SilencerParams!X$3:X$98)/(LOG10(2)-LOG10(0.0001))*(LOG10($AL268)-LOG10(0.0001)),(BH268-AZ268)/(LOG10(IF(MROUND($AL268,2)&lt;=$AL268,MROUND($AL268,2)+2,MROUND($AL268,2)-2))-LOG10(MROUND($AL268,2)))*(LOG10($AL268)-LOG10(MROUND($AL268,2)))+AZ268)</f>
        <v>#DIV/0!</v>
      </c>
      <c r="BQ268" s="151" t="e">
        <f>IF($AL268&lt;2,LOOKUP(CONCATENATE($D268,IF($E268&gt;=1000,$E268,CONCATENATE(0,$E268)),"02"),SilencerParams!$E$3:$E$98,SilencerParams!Y$3:Y$98)/(LOG10(2)-LOG10(0.0001))*(LOG10($AL268)-LOG10(0.0001)),(BI268-BA268)/(LOG10(IF(MROUND($AL268,2)&lt;=$AL268,MROUND($AL268,2)+2,MROUND($AL268,2)-2))-LOG10(MROUND($AL268,2)))*(LOG10($AL268)-LOG10(MROUND($AL268,2)))+BA268)</f>
        <v>#DIV/0!</v>
      </c>
      <c r="BR268" s="151" t="e">
        <f>IF($AL268&lt;2,LOOKUP(CONCATENATE($D268,IF($E268&gt;=1000,$E268,CONCATENATE(0,$E268)),"02"),SilencerParams!$E$3:$E$98,SilencerParams!Z$3:Z$98)/(LOG10(2)-LOG10(0.0001))*(LOG10($AL268)-LOG10(0.0001)),(BJ268-BB268)/(LOG10(IF(MROUND($AL268,2)&lt;=$AL268,MROUND($AL268,2)+2,MROUND($AL268,2)-2))-LOG10(MROUND($AL268,2)))*(LOG10($AL268)-LOG10(MROUND($AL268,2)))+BB268)</f>
        <v>#DIV/0!</v>
      </c>
      <c r="BS268" s="24" t="e">
        <f t="shared" si="128"/>
        <v>#DIV/0!</v>
      </c>
      <c r="BT268" s="24" t="e">
        <f t="shared" si="129"/>
        <v>#DIV/0!</v>
      </c>
      <c r="BU268" s="24" t="e">
        <f t="shared" si="130"/>
        <v>#DIV/0!</v>
      </c>
      <c r="BV268" s="24" t="e">
        <f t="shared" si="131"/>
        <v>#DIV/0!</v>
      </c>
      <c r="BW268" s="24" t="e">
        <f t="shared" si="132"/>
        <v>#DIV/0!</v>
      </c>
      <c r="BX268" s="24" t="e">
        <f t="shared" si="133"/>
        <v>#DIV/0!</v>
      </c>
      <c r="BY268" s="24" t="e">
        <f t="shared" si="134"/>
        <v>#DIV/0!</v>
      </c>
      <c r="BZ268" s="24" t="e">
        <f t="shared" si="135"/>
        <v>#DIV/0!</v>
      </c>
      <c r="CA268" s="24" t="e">
        <f>10*LOG10(IF(BS268="",0,POWER(10,((BS268+'ModelParams Lw'!$O$4)/10))) +IF(BT268="",0,POWER(10,((BT268+'ModelParams Lw'!$P$4)/10))) +IF(BU268="",0,POWER(10,((BU268+'ModelParams Lw'!$Q$4)/10))) +IF(BV268="",0,POWER(10,((BV268+'ModelParams Lw'!$R$4)/10))) +IF(BW268="",0,POWER(10,((BW268+'ModelParams Lw'!$S$4)/10))) +IF(BX268="",0,POWER(10,((BX268+'ModelParams Lw'!$T$4)/10))) +IF(BY268="",0,POWER(10,((BY268+'ModelParams Lw'!$U$4)/10)))+IF(BZ268="",0,POWER(10,((BZ268+'ModelParams Lw'!$V$4)/10))))</f>
        <v>#DIV/0!</v>
      </c>
      <c r="CB268" s="24" t="e">
        <f t="shared" si="136"/>
        <v>#DIV/0!</v>
      </c>
      <c r="CC268" s="24" t="e">
        <f>(BS268-'ModelParams Lw'!O$10)/'ModelParams Lw'!O$11</f>
        <v>#DIV/0!</v>
      </c>
      <c r="CD268" s="24" t="e">
        <f>(BT268-'ModelParams Lw'!P$10)/'ModelParams Lw'!P$11</f>
        <v>#DIV/0!</v>
      </c>
      <c r="CE268" s="24" t="e">
        <f>(BU268-'ModelParams Lw'!Q$10)/'ModelParams Lw'!Q$11</f>
        <v>#DIV/0!</v>
      </c>
      <c r="CF268" s="24" t="e">
        <f>(BV268-'ModelParams Lw'!R$10)/'ModelParams Lw'!R$11</f>
        <v>#DIV/0!</v>
      </c>
      <c r="CG268" s="24" t="e">
        <f>(BW268-'ModelParams Lw'!S$10)/'ModelParams Lw'!S$11</f>
        <v>#DIV/0!</v>
      </c>
      <c r="CH268" s="24" t="e">
        <f>(BX268-'ModelParams Lw'!T$10)/'ModelParams Lw'!T$11</f>
        <v>#DIV/0!</v>
      </c>
      <c r="CI268" s="24" t="e">
        <f>(BY268-'ModelParams Lw'!U$10)/'ModelParams Lw'!U$11</f>
        <v>#DIV/0!</v>
      </c>
      <c r="CJ268" s="24" t="e">
        <f>(BZ268-'ModelParams Lw'!V$10)/'ModelParams Lw'!V$11</f>
        <v>#DIV/0!</v>
      </c>
      <c r="CK268" s="24">
        <f>IF(Calcul!$E273="SW",'ModelParams Lw'!C$18+'ModelParams Lw'!C$19*LOG(CK$3)+'ModelParams Lw'!C$20*(PI()/4*($D268/1000)^2),IF('ModelParams Lw'!C$21+'ModelParams Lw'!C$22*LOG(CK$3)+'ModelParams Lw'!C$23*(PI()/4*($D268/1000)^2)&lt;'ModelParams Lw'!C$18+'ModelParams Lw'!C$19*LOG(CK$3)+'ModelParams Lw'!C$20*(PI()/4*($D268/1000)^2),'ModelParams Lw'!C$18+'ModelParams Lw'!C$19*LOG(CK$3)+'ModelParams Lw'!C$20*(PI()/4*($D268/1000)^2),'ModelParams Lw'!C$21+'ModelParams Lw'!C$22*LOG(CK$3)+'ModelParams Lw'!C$23*(PI()/4*($D268/1000)^2)))</f>
        <v>31.246735224896717</v>
      </c>
      <c r="CL268" s="24">
        <f>IF(Calcul!$E273="SW",'ModelParams Lw'!D$18+'ModelParams Lw'!D$19*LOG(CL$3)+'ModelParams Lw'!D$20*(PI()/4*($D268/1000)^2),IF('ModelParams Lw'!D$21+'ModelParams Lw'!D$22*LOG(CL$3)+'ModelParams Lw'!D$23*(PI()/4*($D268/1000)^2)&lt;'ModelParams Lw'!D$18+'ModelParams Lw'!D$19*LOG(CL$3)+'ModelParams Lw'!D$20*(PI()/4*($D268/1000)^2),'ModelParams Lw'!D$18+'ModelParams Lw'!D$19*LOG(CL$3)+'ModelParams Lw'!D$20*(PI()/4*($D268/1000)^2),'ModelParams Lw'!D$21+'ModelParams Lw'!D$22*LOG(CL$3)+'ModelParams Lw'!D$23*(PI()/4*($D268/1000)^2)))</f>
        <v>39.203910379364636</v>
      </c>
      <c r="CM268" s="24">
        <f>IF(Calcul!$E273="SW",'ModelParams Lw'!E$18+'ModelParams Lw'!E$19*LOG(CM$3)+'ModelParams Lw'!E$20*(PI()/4*($D268/1000)^2),IF('ModelParams Lw'!E$21+'ModelParams Lw'!E$22*LOG(CM$3)+'ModelParams Lw'!E$23*(PI()/4*($D268/1000)^2)&lt;'ModelParams Lw'!E$18+'ModelParams Lw'!E$19*LOG(CM$3)+'ModelParams Lw'!E$20*(PI()/4*($D268/1000)^2),'ModelParams Lw'!E$18+'ModelParams Lw'!E$19*LOG(CM$3)+'ModelParams Lw'!E$20*(PI()/4*($D268/1000)^2),'ModelParams Lw'!E$21+'ModelParams Lw'!E$22*LOG(CM$3)+'ModelParams Lw'!E$23*(PI()/4*($D268/1000)^2)))</f>
        <v>38.761096154158118</v>
      </c>
      <c r="CN268" s="24">
        <f>IF(Calcul!$E273="SW",'ModelParams Lw'!F$18+'ModelParams Lw'!F$19*LOG(CN$3)+'ModelParams Lw'!F$20*(PI()/4*($D268/1000)^2),IF('ModelParams Lw'!F$21+'ModelParams Lw'!F$22*LOG(CN$3)+'ModelParams Lw'!F$23*(PI()/4*($D268/1000)^2)&lt;'ModelParams Lw'!F$18+'ModelParams Lw'!F$19*LOG(CN$3)+'ModelParams Lw'!F$20*(PI()/4*($D268/1000)^2),'ModelParams Lw'!F$18+'ModelParams Lw'!F$19*LOG(CN$3)+'ModelParams Lw'!F$20*(PI()/4*($D268/1000)^2),'ModelParams Lw'!F$21+'ModelParams Lw'!F$22*LOG(CN$3)+'ModelParams Lw'!F$23*(PI()/4*($D268/1000)^2)))</f>
        <v>42.457901012674256</v>
      </c>
      <c r="CO268" s="24">
        <f>IF(Calcul!$E273="SW",'ModelParams Lw'!G$18+'ModelParams Lw'!G$19*LOG(CO$3)+'ModelParams Lw'!G$20*(PI()/4*($D268/1000)^2),IF('ModelParams Lw'!G$21+'ModelParams Lw'!G$22*LOG(CO$3)+'ModelParams Lw'!G$23*(PI()/4*($D268/1000)^2)&lt;'ModelParams Lw'!G$18+'ModelParams Lw'!G$19*LOG(CO$3)+'ModelParams Lw'!G$20*(PI()/4*($D268/1000)^2),'ModelParams Lw'!G$18+'ModelParams Lw'!G$19*LOG(CO$3)+'ModelParams Lw'!G$20*(PI()/4*($D268/1000)^2),'ModelParams Lw'!G$21+'ModelParams Lw'!G$22*LOG(CO$3)+'ModelParams Lw'!G$23*(PI()/4*($D268/1000)^2)))</f>
        <v>39.983812335865188</v>
      </c>
      <c r="CP268" s="24">
        <f>IF(Calcul!$E273="SW",'ModelParams Lw'!H$18+'ModelParams Lw'!H$19*LOG(CP$3)+'ModelParams Lw'!H$20*(PI()/4*($D268/1000)^2),IF('ModelParams Lw'!H$21+'ModelParams Lw'!H$22*LOG(CP$3)+'ModelParams Lw'!H$23*(PI()/4*($D268/1000)^2)&lt;'ModelParams Lw'!H$18+'ModelParams Lw'!H$19*LOG(CP$3)+'ModelParams Lw'!H$20*(PI()/4*($D268/1000)^2),'ModelParams Lw'!H$18+'ModelParams Lw'!H$19*LOG(CP$3)+'ModelParams Lw'!H$20*(PI()/4*($D268/1000)^2),'ModelParams Lw'!H$21+'ModelParams Lw'!H$22*LOG(CP$3)+'ModelParams Lw'!H$23*(PI()/4*($D268/1000)^2)))</f>
        <v>40.306137042572608</v>
      </c>
      <c r="CQ268" s="24">
        <f>IF(Calcul!$E273="SW",'ModelParams Lw'!I$18+'ModelParams Lw'!I$19*LOG(CQ$3)+'ModelParams Lw'!I$20*(PI()/4*($D268/1000)^2),IF('ModelParams Lw'!I$21+'ModelParams Lw'!I$22*LOG(CQ$3)+'ModelParams Lw'!I$23*(PI()/4*($D268/1000)^2)&lt;'ModelParams Lw'!I$18+'ModelParams Lw'!I$19*LOG(CQ$3)+'ModelParams Lw'!I$20*(PI()/4*($D268/1000)^2),'ModelParams Lw'!I$18+'ModelParams Lw'!I$19*LOG(CQ$3)+'ModelParams Lw'!I$20*(PI()/4*($D268/1000)^2),'ModelParams Lw'!I$21+'ModelParams Lw'!I$22*LOG(CQ$3)+'ModelParams Lw'!I$23*(PI()/4*($D268/1000)^2)))</f>
        <v>35.604370798776131</v>
      </c>
      <c r="CR268" s="24">
        <f>IF(Calcul!$E273="SW",'ModelParams Lw'!J$18+'ModelParams Lw'!J$19*LOG(CR$3)+'ModelParams Lw'!J$20*(PI()/4*($D268/1000)^2),IF('ModelParams Lw'!J$21+'ModelParams Lw'!J$22*LOG(CR$3)+'ModelParams Lw'!J$23*(PI()/4*($D268/1000)^2)&lt;'ModelParams Lw'!J$18+'ModelParams Lw'!J$19*LOG(CR$3)+'ModelParams Lw'!J$20*(PI()/4*($D268/1000)^2),'ModelParams Lw'!J$18+'ModelParams Lw'!J$19*LOG(CR$3)+'ModelParams Lw'!J$20*(PI()/4*($D268/1000)^2),'ModelParams Lw'!J$21+'ModelParams Lw'!J$22*LOG(CR$3)+'ModelParams Lw'!J$23*(PI()/4*($D268/1000)^2)))</f>
        <v>26.405199060578074</v>
      </c>
      <c r="CS268" s="24" t="e">
        <f t="shared" si="113"/>
        <v>#DIV/0!</v>
      </c>
      <c r="CT268" s="24" t="e">
        <f t="shared" si="114"/>
        <v>#DIV/0!</v>
      </c>
      <c r="CU268" s="24" t="e">
        <f t="shared" si="115"/>
        <v>#DIV/0!</v>
      </c>
      <c r="CV268" s="24" t="e">
        <f t="shared" si="116"/>
        <v>#DIV/0!</v>
      </c>
      <c r="CW268" s="24" t="e">
        <f t="shared" si="117"/>
        <v>#DIV/0!</v>
      </c>
      <c r="CX268" s="24" t="e">
        <f t="shared" si="118"/>
        <v>#DIV/0!</v>
      </c>
      <c r="CY268" s="24" t="e">
        <f t="shared" si="119"/>
        <v>#DIV/0!</v>
      </c>
      <c r="CZ268" s="24" t="e">
        <f t="shared" si="120"/>
        <v>#DIV/0!</v>
      </c>
      <c r="DA268" s="24" t="e">
        <f>10*LOG10(IF(CS268="",0,POWER(10,((CS268+'ModelParams Lw'!$O$4)/10))) +IF(CT268="",0,POWER(10,((CT268+'ModelParams Lw'!$P$4)/10))) +IF(CU268="",0,POWER(10,((CU268+'ModelParams Lw'!$Q$4)/10))) +IF(CV268="",0,POWER(10,((CV268+'ModelParams Lw'!$R$4)/10))) +IF(CW268="",0,POWER(10,((CW268+'ModelParams Lw'!$S$4)/10))) +IF(CX268="",0,POWER(10,((CX268+'ModelParams Lw'!$T$4)/10))) +IF(CY268="",0,POWER(10,((CY268+'ModelParams Lw'!$U$4)/10)))+IF(CZ268="",0,POWER(10,((CZ268+'ModelParams Lw'!$V$4)/10))))</f>
        <v>#DIV/0!</v>
      </c>
      <c r="DB268" s="24" t="e">
        <f t="shared" si="137"/>
        <v>#DIV/0!</v>
      </c>
      <c r="DC268" s="24" t="e">
        <f>(CS268-'ModelParams Lw'!$O$10)/'ModelParams Lw'!$O$11</f>
        <v>#DIV/0!</v>
      </c>
      <c r="DD268" s="24" t="e">
        <f>(CT268-'ModelParams Lw'!$P$10)/'ModelParams Lw'!$P$11</f>
        <v>#DIV/0!</v>
      </c>
      <c r="DE268" s="24" t="e">
        <f>(CU268-'ModelParams Lw'!$Q$10)/'ModelParams Lw'!$Q$11</f>
        <v>#DIV/0!</v>
      </c>
      <c r="DF268" s="24" t="e">
        <f>(CV268-'ModelParams Lw'!$R$10)/'ModelParams Lw'!$R$11</f>
        <v>#DIV/0!</v>
      </c>
      <c r="DG268" s="24" t="e">
        <f>(CW268-'ModelParams Lw'!$S$10)/'ModelParams Lw'!$S$11</f>
        <v>#DIV/0!</v>
      </c>
      <c r="DH268" s="24" t="e">
        <f>(CX268-'ModelParams Lw'!$T$10)/'ModelParams Lw'!$T$11</f>
        <v>#DIV/0!</v>
      </c>
      <c r="DI268" s="24" t="e">
        <f>(CY268-'ModelParams Lw'!$U$10)/'ModelParams Lw'!$U$11</f>
        <v>#DIV/0!</v>
      </c>
      <c r="DJ268" s="24" t="e">
        <f>(CZ268-'ModelParams Lw'!$V$10)/'ModelParams Lw'!$V$11</f>
        <v>#DIV/0!</v>
      </c>
    </row>
    <row r="269" spans="1:114">
      <c r="A269" s="12">
        <f>Calcul!B271</f>
        <v>0</v>
      </c>
      <c r="B269" s="12">
        <f t="shared" si="121"/>
        <v>0</v>
      </c>
      <c r="C269" s="12">
        <f>Calcul!C271</f>
        <v>0</v>
      </c>
      <c r="D269" s="12">
        <f>Calcul!D274</f>
        <v>0</v>
      </c>
      <c r="E269" s="12">
        <f t="shared" si="122"/>
        <v>400</v>
      </c>
      <c r="F269" s="12">
        <f t="shared" si="123"/>
        <v>900</v>
      </c>
      <c r="G269" s="12" t="e">
        <f t="shared" si="124"/>
        <v>#DIV/0!</v>
      </c>
      <c r="H269" s="24" t="e">
        <f t="shared" si="125"/>
        <v>#DIV/0!</v>
      </c>
      <c r="I269" s="24">
        <f>'ModelParams Lw'!$B$6*EXP('ModelParams Lw'!$C$6*D269)</f>
        <v>-0.98585217513044054</v>
      </c>
      <c r="J269" s="24">
        <f>'ModelParams Lw'!$B$7*D269^2+'ModelParams Lw'!$C$7*D269+'ModelParams Lw'!$D$7</f>
        <v>-7.1</v>
      </c>
      <c r="K269" s="24">
        <f>'ModelParams Lw'!$B$8*D269^2+'ModelParams Lw'!$C$8*D269+'ModelParams Lw'!$D$8</f>
        <v>46.485999999999997</v>
      </c>
      <c r="L269" s="21" t="e">
        <f t="shared" si="138"/>
        <v>#DIV/0!</v>
      </c>
      <c r="M269" s="21" t="e">
        <f t="shared" si="138"/>
        <v>#DIV/0!</v>
      </c>
      <c r="N269" s="21" t="e">
        <f t="shared" si="138"/>
        <v>#DIV/0!</v>
      </c>
      <c r="O269" s="21" t="e">
        <f t="shared" si="138"/>
        <v>#DIV/0!</v>
      </c>
      <c r="P269" s="21" t="e">
        <f t="shared" si="138"/>
        <v>#DIV/0!</v>
      </c>
      <c r="Q269" s="21" t="e">
        <f t="shared" si="138"/>
        <v>#DIV/0!</v>
      </c>
      <c r="R269" s="21" t="e">
        <f t="shared" si="138"/>
        <v>#DIV/0!</v>
      </c>
      <c r="S269" s="21" t="e">
        <f t="shared" si="138"/>
        <v>#DIV/0!</v>
      </c>
      <c r="T269" s="24" t="e">
        <f>'ModelParams Lw'!$B$3+'ModelParams Lw'!$B$4*LOG10($B269/3600/(PI()/4*($D269/1000)^2))+'ModelParams Lw'!$B$5*LOG10(2*$H269/(1.2*($B269/3600/(PI()/4*($D269/1000)^2))^2))+10*LOG10($D269/1000)+L269</f>
        <v>#DIV/0!</v>
      </c>
      <c r="U269" s="24" t="e">
        <f>'ModelParams Lw'!$B$3+'ModelParams Lw'!$B$4*LOG10($B269/3600/(PI()/4*($D269/1000)^2))+'ModelParams Lw'!$B$5*LOG10(2*$H269/(1.2*($B269/3600/(PI()/4*($D269/1000)^2))^2))+10*LOG10($D269/1000)+M269</f>
        <v>#DIV/0!</v>
      </c>
      <c r="V269" s="24" t="e">
        <f>'ModelParams Lw'!$B$3+'ModelParams Lw'!$B$4*LOG10($B269/3600/(PI()/4*($D269/1000)^2))+'ModelParams Lw'!$B$5*LOG10(2*$H269/(1.2*($B269/3600/(PI()/4*($D269/1000)^2))^2))+10*LOG10($D269/1000)+N269</f>
        <v>#DIV/0!</v>
      </c>
      <c r="W269" s="24" t="e">
        <f>'ModelParams Lw'!$B$3+'ModelParams Lw'!$B$4*LOG10($B269/3600/(PI()/4*($D269/1000)^2))+'ModelParams Lw'!$B$5*LOG10(2*$H269/(1.2*($B269/3600/(PI()/4*($D269/1000)^2))^2))+10*LOG10($D269/1000)+O269</f>
        <v>#DIV/0!</v>
      </c>
      <c r="X269" s="24" t="e">
        <f>'ModelParams Lw'!$B$3+'ModelParams Lw'!$B$4*LOG10($B269/3600/(PI()/4*($D269/1000)^2))+'ModelParams Lw'!$B$5*LOG10(2*$H269/(1.2*($B269/3600/(PI()/4*($D269/1000)^2))^2))+10*LOG10($D269/1000)+P269</f>
        <v>#DIV/0!</v>
      </c>
      <c r="Y269" s="24" t="e">
        <f>'ModelParams Lw'!$B$3+'ModelParams Lw'!$B$4*LOG10($B269/3600/(PI()/4*($D269/1000)^2))+'ModelParams Lw'!$B$5*LOG10(2*$H269/(1.2*($B269/3600/(PI()/4*($D269/1000)^2))^2))+10*LOG10($D269/1000)+Q269</f>
        <v>#DIV/0!</v>
      </c>
      <c r="Z269" s="24" t="e">
        <f>'ModelParams Lw'!$B$3+'ModelParams Lw'!$B$4*LOG10($B269/3600/(PI()/4*($D269/1000)^2))+'ModelParams Lw'!$B$5*LOG10(2*$H269/(1.2*($B269/3600/(PI()/4*($D269/1000)^2))^2))+10*LOG10($D269/1000)+R269</f>
        <v>#DIV/0!</v>
      </c>
      <c r="AA269" s="24" t="e">
        <f>'ModelParams Lw'!$B$3+'ModelParams Lw'!$B$4*LOG10($B269/3600/(PI()/4*($D269/1000)^2))+'ModelParams Lw'!$B$5*LOG10(2*$H269/(1.2*($B269/3600/(PI()/4*($D269/1000)^2))^2))+10*LOG10($D269/1000)+S269</f>
        <v>#DIV/0!</v>
      </c>
      <c r="AB269" s="24" t="e">
        <f>10*LOG10(IF(T269="",0,POWER(10,((T269+'ModelParams Lw'!$O$4)/10))) +IF(U269="",0,POWER(10,((U269+'ModelParams Lw'!$P$4)/10))) +IF(V269="",0,POWER(10,((V269+'ModelParams Lw'!$Q$4)/10))) +IF(W269="",0,POWER(10,((W269+'ModelParams Lw'!$R$4)/10))) +IF(X269="",0,POWER(10,((X269+'ModelParams Lw'!$S$4)/10))) +IF(Y269="",0,POWER(10,((Y269+'ModelParams Lw'!$T$4)/10))) +IF(Z269="",0,POWER(10,((Z269+'ModelParams Lw'!$U$4)/10)))+IF(AA269="",0,POWER(10,((AA269+'ModelParams Lw'!$V$4)/10))))</f>
        <v>#DIV/0!</v>
      </c>
      <c r="AC269" s="24" t="e">
        <f t="shared" si="126"/>
        <v>#DIV/0!</v>
      </c>
      <c r="AD269" s="24" t="e">
        <f>(T269-'ModelParams Lw'!O$10)/'ModelParams Lw'!O$11</f>
        <v>#DIV/0!</v>
      </c>
      <c r="AE269" s="24" t="e">
        <f>(U269-'ModelParams Lw'!P$10)/'ModelParams Lw'!P$11</f>
        <v>#DIV/0!</v>
      </c>
      <c r="AF269" s="24" t="e">
        <f>(V269-'ModelParams Lw'!Q$10)/'ModelParams Lw'!Q$11</f>
        <v>#DIV/0!</v>
      </c>
      <c r="AG269" s="24" t="e">
        <f>(W269-'ModelParams Lw'!R$10)/'ModelParams Lw'!R$11</f>
        <v>#DIV/0!</v>
      </c>
      <c r="AH269" s="24" t="e">
        <f>(X269-'ModelParams Lw'!S$10)/'ModelParams Lw'!S$11</f>
        <v>#DIV/0!</v>
      </c>
      <c r="AI269" s="24" t="e">
        <f>(Y269-'ModelParams Lw'!T$10)/'ModelParams Lw'!T$11</f>
        <v>#DIV/0!</v>
      </c>
      <c r="AJ269" s="24" t="e">
        <f>(Z269-'ModelParams Lw'!U$10)/'ModelParams Lw'!U$11</f>
        <v>#DIV/0!</v>
      </c>
      <c r="AK269" s="24" t="e">
        <f>(AA269-'ModelParams Lw'!V$10)/'ModelParams Lw'!V$11</f>
        <v>#DIV/0!</v>
      </c>
      <c r="AL269" s="24" t="e">
        <f t="shared" si="127"/>
        <v>#DIV/0!</v>
      </c>
      <c r="AM269" s="24" t="e">
        <f>LOOKUP($G269,SilencerParams!$E$3:$E$98,SilencerParams!K$3:K$98)</f>
        <v>#DIV/0!</v>
      </c>
      <c r="AN269" s="24" t="e">
        <f>LOOKUP($G269,SilencerParams!$E$3:$E$98,SilencerParams!L$3:L$98)</f>
        <v>#DIV/0!</v>
      </c>
      <c r="AO269" s="24" t="e">
        <f>LOOKUP($G269,SilencerParams!$E$3:$E$98,SilencerParams!M$3:M$98)</f>
        <v>#DIV/0!</v>
      </c>
      <c r="AP269" s="24" t="e">
        <f>LOOKUP($G269,SilencerParams!$E$3:$E$98,SilencerParams!N$3:N$98)</f>
        <v>#DIV/0!</v>
      </c>
      <c r="AQ269" s="24" t="e">
        <f>LOOKUP($G269,SilencerParams!$E$3:$E$98,SilencerParams!O$3:O$98)</f>
        <v>#DIV/0!</v>
      </c>
      <c r="AR269" s="24" t="e">
        <f>LOOKUP($G269,SilencerParams!$E$3:$E$98,SilencerParams!P$3:P$98)</f>
        <v>#DIV/0!</v>
      </c>
      <c r="AS269" s="24" t="e">
        <f>LOOKUP($G269,SilencerParams!$E$3:$E$98,SilencerParams!Q$3:Q$98)</f>
        <v>#DIV/0!</v>
      </c>
      <c r="AT269" s="24" t="e">
        <f>LOOKUP($G269,SilencerParams!$E$3:$E$98,SilencerParams!R$3:R$98)</f>
        <v>#DIV/0!</v>
      </c>
      <c r="AU269" s="151" t="e">
        <f>LOOKUP($G269,SilencerParams!$E$3:$E$98,SilencerParams!S$3:S$98)</f>
        <v>#DIV/0!</v>
      </c>
      <c r="AV269" s="151" t="e">
        <f>LOOKUP($G269,SilencerParams!$E$3:$E$98,SilencerParams!T$3:T$98)</f>
        <v>#DIV/0!</v>
      </c>
      <c r="AW269" s="151" t="e">
        <f>LOOKUP($G269,SilencerParams!$E$3:$E$98,SilencerParams!U$3:U$98)</f>
        <v>#DIV/0!</v>
      </c>
      <c r="AX269" s="151" t="e">
        <f>LOOKUP($G269,SilencerParams!$E$3:$E$98,SilencerParams!V$3:V$98)</f>
        <v>#DIV/0!</v>
      </c>
      <c r="AY269" s="151" t="e">
        <f>LOOKUP($G269,SilencerParams!$E$3:$E$98,SilencerParams!W$3:W$98)</f>
        <v>#DIV/0!</v>
      </c>
      <c r="AZ269" s="151" t="e">
        <f>LOOKUP($G269,SilencerParams!$E$3:$E$98,SilencerParams!X$3:X$98)</f>
        <v>#DIV/0!</v>
      </c>
      <c r="BA269" s="151" t="e">
        <f>LOOKUP($G269,SilencerParams!$E$3:$E$98,SilencerParams!Y$3:Y$98)</f>
        <v>#DIV/0!</v>
      </c>
      <c r="BB269" s="151" t="e">
        <f>LOOKUP($G269,SilencerParams!$E$3:$E$98,SilencerParams!Z$3:Z$98)</f>
        <v>#DIV/0!</v>
      </c>
      <c r="BC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S$3:S$98)</f>
        <v>#DIV/0!</v>
      </c>
      <c r="BD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T$3:T$98)</f>
        <v>#DIV/0!</v>
      </c>
      <c r="BE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U$3:U$98)</f>
        <v>#DIV/0!</v>
      </c>
      <c r="BF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V$3:V$98)</f>
        <v>#DIV/0!</v>
      </c>
      <c r="BG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W$3:W$98)</f>
        <v>#DIV/0!</v>
      </c>
      <c r="BH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X$3:X$98)</f>
        <v>#DIV/0!</v>
      </c>
      <c r="BI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Y$3:Y$98)</f>
        <v>#DIV/0!</v>
      </c>
      <c r="BJ269" s="151" t="e">
        <f>LOOKUP(IF(MROUND($AL269,2)&lt;=$AL269,CONCATENATE($D269,IF($F269&gt;=1000,$F269,CONCATENATE(0,$F269)),CONCATENATE(0,MROUND($AL269,2)+2)),CONCATENATE($D269,IF($F269&gt;=1000,$F269,CONCATENATE(0,$F269)),CONCATENATE(0,MROUND($AL269,2)-2))),SilencerParams!$E$3:$E$98,SilencerParams!Z$3:Z$98)</f>
        <v>#DIV/0!</v>
      </c>
      <c r="BK269" s="151" t="e">
        <f>IF($AL269&lt;2,LOOKUP(CONCATENATE($D269,IF($E269&gt;=1000,$E269,CONCATENATE(0,$E269)),"02"),SilencerParams!$E$3:$E$98,SilencerParams!S$3:S$98)/(LOG10(2)-LOG10(0.0001))*(LOG10($AL269)-LOG10(0.0001)),(BC269-AU269)/(LOG10(IF(MROUND($AL269,2)&lt;=$AL269,MROUND($AL269,2)+2,MROUND($AL269,2)-2))-LOG10(MROUND($AL269,2)))*(LOG10($AL269)-LOG10(MROUND($AL269,2)))+AU269)</f>
        <v>#DIV/0!</v>
      </c>
      <c r="BL269" s="151" t="e">
        <f>IF($AL269&lt;2,LOOKUP(CONCATENATE($D269,IF($E269&gt;=1000,$E269,CONCATENATE(0,$E269)),"02"),SilencerParams!$E$3:$E$98,SilencerParams!T$3:T$98)/(LOG10(2)-LOG10(0.0001))*(LOG10($AL269)-LOG10(0.0001)),(BD269-AV269)/(LOG10(IF(MROUND($AL269,2)&lt;=$AL269,MROUND($AL269,2)+2,MROUND($AL269,2)-2))-LOG10(MROUND($AL269,2)))*(LOG10($AL269)-LOG10(MROUND($AL269,2)))+AV269)</f>
        <v>#DIV/0!</v>
      </c>
      <c r="BM269" s="151" t="e">
        <f>IF($AL269&lt;2,LOOKUP(CONCATENATE($D269,IF($E269&gt;=1000,$E269,CONCATENATE(0,$E269)),"02"),SilencerParams!$E$3:$E$98,SilencerParams!U$3:U$98)/(LOG10(2)-LOG10(0.0001))*(LOG10($AL269)-LOG10(0.0001)),(BE269-AW269)/(LOG10(IF(MROUND($AL269,2)&lt;=$AL269,MROUND($AL269,2)+2,MROUND($AL269,2)-2))-LOG10(MROUND($AL269,2)))*(LOG10($AL269)-LOG10(MROUND($AL269,2)))+AW269)</f>
        <v>#DIV/0!</v>
      </c>
      <c r="BN269" s="151" t="e">
        <f>IF($AL269&lt;2,LOOKUP(CONCATENATE($D269,IF($E269&gt;=1000,$E269,CONCATENATE(0,$E269)),"02"),SilencerParams!$E$3:$E$98,SilencerParams!V$3:V$98)/(LOG10(2)-LOG10(0.0001))*(LOG10($AL269)-LOG10(0.0001)),(BF269-AX269)/(LOG10(IF(MROUND($AL269,2)&lt;=$AL269,MROUND($AL269,2)+2,MROUND($AL269,2)-2))-LOG10(MROUND($AL269,2)))*(LOG10($AL269)-LOG10(MROUND($AL269,2)))+AX269)</f>
        <v>#DIV/0!</v>
      </c>
      <c r="BO269" s="151" t="e">
        <f>IF($AL269&lt;2,LOOKUP(CONCATENATE($D269,IF($E269&gt;=1000,$E269,CONCATENATE(0,$E269)),"02"),SilencerParams!$E$3:$E$98,SilencerParams!W$3:W$98)/(LOG10(2)-LOG10(0.0001))*(LOG10($AL269)-LOG10(0.0001)),(BG269-AY269)/(LOG10(IF(MROUND($AL269,2)&lt;=$AL269,MROUND($AL269,2)+2,MROUND($AL269,2)-2))-LOG10(MROUND($AL269,2)))*(LOG10($AL269)-LOG10(MROUND($AL269,2)))+AY269)</f>
        <v>#DIV/0!</v>
      </c>
      <c r="BP269" s="151" t="e">
        <f>IF($AL269&lt;2,LOOKUP(CONCATENATE($D269,IF($E269&gt;=1000,$E269,CONCATENATE(0,$E269)),"02"),SilencerParams!$E$3:$E$98,SilencerParams!X$3:X$98)/(LOG10(2)-LOG10(0.0001))*(LOG10($AL269)-LOG10(0.0001)),(BH269-AZ269)/(LOG10(IF(MROUND($AL269,2)&lt;=$AL269,MROUND($AL269,2)+2,MROUND($AL269,2)-2))-LOG10(MROUND($AL269,2)))*(LOG10($AL269)-LOG10(MROUND($AL269,2)))+AZ269)</f>
        <v>#DIV/0!</v>
      </c>
      <c r="BQ269" s="151" t="e">
        <f>IF($AL269&lt;2,LOOKUP(CONCATENATE($D269,IF($E269&gt;=1000,$E269,CONCATENATE(0,$E269)),"02"),SilencerParams!$E$3:$E$98,SilencerParams!Y$3:Y$98)/(LOG10(2)-LOG10(0.0001))*(LOG10($AL269)-LOG10(0.0001)),(BI269-BA269)/(LOG10(IF(MROUND($AL269,2)&lt;=$AL269,MROUND($AL269,2)+2,MROUND($AL269,2)-2))-LOG10(MROUND($AL269,2)))*(LOG10($AL269)-LOG10(MROUND($AL269,2)))+BA269)</f>
        <v>#DIV/0!</v>
      </c>
      <c r="BR269" s="151" t="e">
        <f>IF($AL269&lt;2,LOOKUP(CONCATENATE($D269,IF($E269&gt;=1000,$E269,CONCATENATE(0,$E269)),"02"),SilencerParams!$E$3:$E$98,SilencerParams!Z$3:Z$98)/(LOG10(2)-LOG10(0.0001))*(LOG10($AL269)-LOG10(0.0001)),(BJ269-BB269)/(LOG10(IF(MROUND($AL269,2)&lt;=$AL269,MROUND($AL269,2)+2,MROUND($AL269,2)-2))-LOG10(MROUND($AL269,2)))*(LOG10($AL269)-LOG10(MROUND($AL269,2)))+BB269)</f>
        <v>#DIV/0!</v>
      </c>
      <c r="BS269" s="24" t="e">
        <f t="shared" si="128"/>
        <v>#DIV/0!</v>
      </c>
      <c r="BT269" s="24" t="e">
        <f t="shared" si="129"/>
        <v>#DIV/0!</v>
      </c>
      <c r="BU269" s="24" t="e">
        <f t="shared" si="130"/>
        <v>#DIV/0!</v>
      </c>
      <c r="BV269" s="24" t="e">
        <f t="shared" si="131"/>
        <v>#DIV/0!</v>
      </c>
      <c r="BW269" s="24" t="e">
        <f t="shared" si="132"/>
        <v>#DIV/0!</v>
      </c>
      <c r="BX269" s="24" t="e">
        <f t="shared" si="133"/>
        <v>#DIV/0!</v>
      </c>
      <c r="BY269" s="24" t="e">
        <f t="shared" si="134"/>
        <v>#DIV/0!</v>
      </c>
      <c r="BZ269" s="24" t="e">
        <f t="shared" si="135"/>
        <v>#DIV/0!</v>
      </c>
      <c r="CA269" s="24" t="e">
        <f>10*LOG10(IF(BS269="",0,POWER(10,((BS269+'ModelParams Lw'!$O$4)/10))) +IF(BT269="",0,POWER(10,((BT269+'ModelParams Lw'!$P$4)/10))) +IF(BU269="",0,POWER(10,((BU269+'ModelParams Lw'!$Q$4)/10))) +IF(BV269="",0,POWER(10,((BV269+'ModelParams Lw'!$R$4)/10))) +IF(BW269="",0,POWER(10,((BW269+'ModelParams Lw'!$S$4)/10))) +IF(BX269="",0,POWER(10,((BX269+'ModelParams Lw'!$T$4)/10))) +IF(BY269="",0,POWER(10,((BY269+'ModelParams Lw'!$U$4)/10)))+IF(BZ269="",0,POWER(10,((BZ269+'ModelParams Lw'!$V$4)/10))))</f>
        <v>#DIV/0!</v>
      </c>
      <c r="CB269" s="24" t="e">
        <f t="shared" si="136"/>
        <v>#DIV/0!</v>
      </c>
      <c r="CC269" s="24" t="e">
        <f>(BS269-'ModelParams Lw'!O$10)/'ModelParams Lw'!O$11</f>
        <v>#DIV/0!</v>
      </c>
      <c r="CD269" s="24" t="e">
        <f>(BT269-'ModelParams Lw'!P$10)/'ModelParams Lw'!P$11</f>
        <v>#DIV/0!</v>
      </c>
      <c r="CE269" s="24" t="e">
        <f>(BU269-'ModelParams Lw'!Q$10)/'ModelParams Lw'!Q$11</f>
        <v>#DIV/0!</v>
      </c>
      <c r="CF269" s="24" t="e">
        <f>(BV269-'ModelParams Lw'!R$10)/'ModelParams Lw'!R$11</f>
        <v>#DIV/0!</v>
      </c>
      <c r="CG269" s="24" t="e">
        <f>(BW269-'ModelParams Lw'!S$10)/'ModelParams Lw'!S$11</f>
        <v>#DIV/0!</v>
      </c>
      <c r="CH269" s="24" t="e">
        <f>(BX269-'ModelParams Lw'!T$10)/'ModelParams Lw'!T$11</f>
        <v>#DIV/0!</v>
      </c>
      <c r="CI269" s="24" t="e">
        <f>(BY269-'ModelParams Lw'!U$10)/'ModelParams Lw'!U$11</f>
        <v>#DIV/0!</v>
      </c>
      <c r="CJ269" s="24" t="e">
        <f>(BZ269-'ModelParams Lw'!V$10)/'ModelParams Lw'!V$11</f>
        <v>#DIV/0!</v>
      </c>
      <c r="CK269" s="24">
        <f>IF(Calcul!$E274="SW",'ModelParams Lw'!C$18+'ModelParams Lw'!C$19*LOG(CK$3)+'ModelParams Lw'!C$20*(PI()/4*($D269/1000)^2),IF('ModelParams Lw'!C$21+'ModelParams Lw'!C$22*LOG(CK$3)+'ModelParams Lw'!C$23*(PI()/4*($D269/1000)^2)&lt;'ModelParams Lw'!C$18+'ModelParams Lw'!C$19*LOG(CK$3)+'ModelParams Lw'!C$20*(PI()/4*($D269/1000)^2),'ModelParams Lw'!C$18+'ModelParams Lw'!C$19*LOG(CK$3)+'ModelParams Lw'!C$20*(PI()/4*($D269/1000)^2),'ModelParams Lw'!C$21+'ModelParams Lw'!C$22*LOG(CK$3)+'ModelParams Lw'!C$23*(PI()/4*($D269/1000)^2)))</f>
        <v>31.246735224896717</v>
      </c>
      <c r="CL269" s="24">
        <f>IF(Calcul!$E274="SW",'ModelParams Lw'!D$18+'ModelParams Lw'!D$19*LOG(CL$3)+'ModelParams Lw'!D$20*(PI()/4*($D269/1000)^2),IF('ModelParams Lw'!D$21+'ModelParams Lw'!D$22*LOG(CL$3)+'ModelParams Lw'!D$23*(PI()/4*($D269/1000)^2)&lt;'ModelParams Lw'!D$18+'ModelParams Lw'!D$19*LOG(CL$3)+'ModelParams Lw'!D$20*(PI()/4*($D269/1000)^2),'ModelParams Lw'!D$18+'ModelParams Lw'!D$19*LOG(CL$3)+'ModelParams Lw'!D$20*(PI()/4*($D269/1000)^2),'ModelParams Lw'!D$21+'ModelParams Lw'!D$22*LOG(CL$3)+'ModelParams Lw'!D$23*(PI()/4*($D269/1000)^2)))</f>
        <v>39.203910379364636</v>
      </c>
      <c r="CM269" s="24">
        <f>IF(Calcul!$E274="SW",'ModelParams Lw'!E$18+'ModelParams Lw'!E$19*LOG(CM$3)+'ModelParams Lw'!E$20*(PI()/4*($D269/1000)^2),IF('ModelParams Lw'!E$21+'ModelParams Lw'!E$22*LOG(CM$3)+'ModelParams Lw'!E$23*(PI()/4*($D269/1000)^2)&lt;'ModelParams Lw'!E$18+'ModelParams Lw'!E$19*LOG(CM$3)+'ModelParams Lw'!E$20*(PI()/4*($D269/1000)^2),'ModelParams Lw'!E$18+'ModelParams Lw'!E$19*LOG(CM$3)+'ModelParams Lw'!E$20*(PI()/4*($D269/1000)^2),'ModelParams Lw'!E$21+'ModelParams Lw'!E$22*LOG(CM$3)+'ModelParams Lw'!E$23*(PI()/4*($D269/1000)^2)))</f>
        <v>38.761096154158118</v>
      </c>
      <c r="CN269" s="24">
        <f>IF(Calcul!$E274="SW",'ModelParams Lw'!F$18+'ModelParams Lw'!F$19*LOG(CN$3)+'ModelParams Lw'!F$20*(PI()/4*($D269/1000)^2),IF('ModelParams Lw'!F$21+'ModelParams Lw'!F$22*LOG(CN$3)+'ModelParams Lw'!F$23*(PI()/4*($D269/1000)^2)&lt;'ModelParams Lw'!F$18+'ModelParams Lw'!F$19*LOG(CN$3)+'ModelParams Lw'!F$20*(PI()/4*($D269/1000)^2),'ModelParams Lw'!F$18+'ModelParams Lw'!F$19*LOG(CN$3)+'ModelParams Lw'!F$20*(PI()/4*($D269/1000)^2),'ModelParams Lw'!F$21+'ModelParams Lw'!F$22*LOG(CN$3)+'ModelParams Lw'!F$23*(PI()/4*($D269/1000)^2)))</f>
        <v>42.457901012674256</v>
      </c>
      <c r="CO269" s="24">
        <f>IF(Calcul!$E274="SW",'ModelParams Lw'!G$18+'ModelParams Lw'!G$19*LOG(CO$3)+'ModelParams Lw'!G$20*(PI()/4*($D269/1000)^2),IF('ModelParams Lw'!G$21+'ModelParams Lw'!G$22*LOG(CO$3)+'ModelParams Lw'!G$23*(PI()/4*($D269/1000)^2)&lt;'ModelParams Lw'!G$18+'ModelParams Lw'!G$19*LOG(CO$3)+'ModelParams Lw'!G$20*(PI()/4*($D269/1000)^2),'ModelParams Lw'!G$18+'ModelParams Lw'!G$19*LOG(CO$3)+'ModelParams Lw'!G$20*(PI()/4*($D269/1000)^2),'ModelParams Lw'!G$21+'ModelParams Lw'!G$22*LOG(CO$3)+'ModelParams Lw'!G$23*(PI()/4*($D269/1000)^2)))</f>
        <v>39.983812335865188</v>
      </c>
      <c r="CP269" s="24">
        <f>IF(Calcul!$E274="SW",'ModelParams Lw'!H$18+'ModelParams Lw'!H$19*LOG(CP$3)+'ModelParams Lw'!H$20*(PI()/4*($D269/1000)^2),IF('ModelParams Lw'!H$21+'ModelParams Lw'!H$22*LOG(CP$3)+'ModelParams Lw'!H$23*(PI()/4*($D269/1000)^2)&lt;'ModelParams Lw'!H$18+'ModelParams Lw'!H$19*LOG(CP$3)+'ModelParams Lw'!H$20*(PI()/4*($D269/1000)^2),'ModelParams Lw'!H$18+'ModelParams Lw'!H$19*LOG(CP$3)+'ModelParams Lw'!H$20*(PI()/4*($D269/1000)^2),'ModelParams Lw'!H$21+'ModelParams Lw'!H$22*LOG(CP$3)+'ModelParams Lw'!H$23*(PI()/4*($D269/1000)^2)))</f>
        <v>40.306137042572608</v>
      </c>
      <c r="CQ269" s="24">
        <f>IF(Calcul!$E274="SW",'ModelParams Lw'!I$18+'ModelParams Lw'!I$19*LOG(CQ$3)+'ModelParams Lw'!I$20*(PI()/4*($D269/1000)^2),IF('ModelParams Lw'!I$21+'ModelParams Lw'!I$22*LOG(CQ$3)+'ModelParams Lw'!I$23*(PI()/4*($D269/1000)^2)&lt;'ModelParams Lw'!I$18+'ModelParams Lw'!I$19*LOG(CQ$3)+'ModelParams Lw'!I$20*(PI()/4*($D269/1000)^2),'ModelParams Lw'!I$18+'ModelParams Lw'!I$19*LOG(CQ$3)+'ModelParams Lw'!I$20*(PI()/4*($D269/1000)^2),'ModelParams Lw'!I$21+'ModelParams Lw'!I$22*LOG(CQ$3)+'ModelParams Lw'!I$23*(PI()/4*($D269/1000)^2)))</f>
        <v>35.604370798776131</v>
      </c>
      <c r="CR269" s="24">
        <f>IF(Calcul!$E274="SW",'ModelParams Lw'!J$18+'ModelParams Lw'!J$19*LOG(CR$3)+'ModelParams Lw'!J$20*(PI()/4*($D269/1000)^2),IF('ModelParams Lw'!J$21+'ModelParams Lw'!J$22*LOG(CR$3)+'ModelParams Lw'!J$23*(PI()/4*($D269/1000)^2)&lt;'ModelParams Lw'!J$18+'ModelParams Lw'!J$19*LOG(CR$3)+'ModelParams Lw'!J$20*(PI()/4*($D269/1000)^2),'ModelParams Lw'!J$18+'ModelParams Lw'!J$19*LOG(CR$3)+'ModelParams Lw'!J$20*(PI()/4*($D269/1000)^2),'ModelParams Lw'!J$21+'ModelParams Lw'!J$22*LOG(CR$3)+'ModelParams Lw'!J$23*(PI()/4*($D269/1000)^2)))</f>
        <v>26.405199060578074</v>
      </c>
      <c r="CS269" s="24" t="e">
        <f t="shared" si="113"/>
        <v>#DIV/0!</v>
      </c>
      <c r="CT269" s="24" t="e">
        <f t="shared" si="114"/>
        <v>#DIV/0!</v>
      </c>
      <c r="CU269" s="24" t="e">
        <f t="shared" si="115"/>
        <v>#DIV/0!</v>
      </c>
      <c r="CV269" s="24" t="e">
        <f t="shared" si="116"/>
        <v>#DIV/0!</v>
      </c>
      <c r="CW269" s="24" t="e">
        <f t="shared" si="117"/>
        <v>#DIV/0!</v>
      </c>
      <c r="CX269" s="24" t="e">
        <f t="shared" si="118"/>
        <v>#DIV/0!</v>
      </c>
      <c r="CY269" s="24" t="e">
        <f t="shared" si="119"/>
        <v>#DIV/0!</v>
      </c>
      <c r="CZ269" s="24" t="e">
        <f t="shared" si="120"/>
        <v>#DIV/0!</v>
      </c>
      <c r="DA269" s="24" t="e">
        <f>10*LOG10(IF(CS269="",0,POWER(10,((CS269+'ModelParams Lw'!$O$4)/10))) +IF(CT269="",0,POWER(10,((CT269+'ModelParams Lw'!$P$4)/10))) +IF(CU269="",0,POWER(10,((CU269+'ModelParams Lw'!$Q$4)/10))) +IF(CV269="",0,POWER(10,((CV269+'ModelParams Lw'!$R$4)/10))) +IF(CW269="",0,POWER(10,((CW269+'ModelParams Lw'!$S$4)/10))) +IF(CX269="",0,POWER(10,((CX269+'ModelParams Lw'!$T$4)/10))) +IF(CY269="",0,POWER(10,((CY269+'ModelParams Lw'!$U$4)/10)))+IF(CZ269="",0,POWER(10,((CZ269+'ModelParams Lw'!$V$4)/10))))</f>
        <v>#DIV/0!</v>
      </c>
      <c r="DB269" s="24" t="e">
        <f t="shared" si="137"/>
        <v>#DIV/0!</v>
      </c>
      <c r="DC269" s="24" t="e">
        <f>(CS269-'ModelParams Lw'!$O$10)/'ModelParams Lw'!$O$11</f>
        <v>#DIV/0!</v>
      </c>
      <c r="DD269" s="24" t="e">
        <f>(CT269-'ModelParams Lw'!$P$10)/'ModelParams Lw'!$P$11</f>
        <v>#DIV/0!</v>
      </c>
      <c r="DE269" s="24" t="e">
        <f>(CU269-'ModelParams Lw'!$Q$10)/'ModelParams Lw'!$Q$11</f>
        <v>#DIV/0!</v>
      </c>
      <c r="DF269" s="24" t="e">
        <f>(CV269-'ModelParams Lw'!$R$10)/'ModelParams Lw'!$R$11</f>
        <v>#DIV/0!</v>
      </c>
      <c r="DG269" s="24" t="e">
        <f>(CW269-'ModelParams Lw'!$S$10)/'ModelParams Lw'!$S$11</f>
        <v>#DIV/0!</v>
      </c>
      <c r="DH269" s="24" t="e">
        <f>(CX269-'ModelParams Lw'!$T$10)/'ModelParams Lw'!$T$11</f>
        <v>#DIV/0!</v>
      </c>
      <c r="DI269" s="24" t="e">
        <f>(CY269-'ModelParams Lw'!$U$10)/'ModelParams Lw'!$U$11</f>
        <v>#DIV/0!</v>
      </c>
      <c r="DJ269" s="24" t="e">
        <f>(CZ269-'ModelParams Lw'!$V$10)/'ModelParams Lw'!$V$11</f>
        <v>#DIV/0!</v>
      </c>
    </row>
    <row r="270" spans="1:114">
      <c r="A270" s="12">
        <f>Calcul!B272</f>
        <v>0</v>
      </c>
      <c r="B270" s="12">
        <f t="shared" si="121"/>
        <v>0</v>
      </c>
      <c r="C270" s="12">
        <f>Calcul!C272</f>
        <v>0</v>
      </c>
      <c r="D270" s="12">
        <f>Calcul!D275</f>
        <v>0</v>
      </c>
      <c r="E270" s="12">
        <f t="shared" si="122"/>
        <v>400</v>
      </c>
      <c r="F270" s="12">
        <f t="shared" si="123"/>
        <v>900</v>
      </c>
      <c r="G270" s="12" t="e">
        <f t="shared" si="124"/>
        <v>#DIV/0!</v>
      </c>
      <c r="H270" s="24" t="e">
        <f t="shared" si="125"/>
        <v>#DIV/0!</v>
      </c>
      <c r="I270" s="24">
        <f>'ModelParams Lw'!$B$6*EXP('ModelParams Lw'!$C$6*D270)</f>
        <v>-0.98585217513044054</v>
      </c>
      <c r="J270" s="24">
        <f>'ModelParams Lw'!$B$7*D270^2+'ModelParams Lw'!$C$7*D270+'ModelParams Lw'!$D$7</f>
        <v>-7.1</v>
      </c>
      <c r="K270" s="24">
        <f>'ModelParams Lw'!$B$8*D270^2+'ModelParams Lw'!$C$8*D270+'ModelParams Lw'!$D$8</f>
        <v>46.485999999999997</v>
      </c>
      <c r="L270" s="21" t="e">
        <f t="shared" si="138"/>
        <v>#DIV/0!</v>
      </c>
      <c r="M270" s="21" t="e">
        <f t="shared" si="138"/>
        <v>#DIV/0!</v>
      </c>
      <c r="N270" s="21" t="e">
        <f t="shared" si="138"/>
        <v>#DIV/0!</v>
      </c>
      <c r="O270" s="21" t="e">
        <f t="shared" si="138"/>
        <v>#DIV/0!</v>
      </c>
      <c r="P270" s="21" t="e">
        <f t="shared" si="138"/>
        <v>#DIV/0!</v>
      </c>
      <c r="Q270" s="21" t="e">
        <f t="shared" si="138"/>
        <v>#DIV/0!</v>
      </c>
      <c r="R270" s="21" t="e">
        <f t="shared" si="138"/>
        <v>#DIV/0!</v>
      </c>
      <c r="S270" s="21" t="e">
        <f t="shared" si="138"/>
        <v>#DIV/0!</v>
      </c>
      <c r="T270" s="24" t="e">
        <f>'ModelParams Lw'!$B$3+'ModelParams Lw'!$B$4*LOG10($B270/3600/(PI()/4*($D270/1000)^2))+'ModelParams Lw'!$B$5*LOG10(2*$H270/(1.2*($B270/3600/(PI()/4*($D270/1000)^2))^2))+10*LOG10($D270/1000)+L270</f>
        <v>#DIV/0!</v>
      </c>
      <c r="U270" s="24" t="e">
        <f>'ModelParams Lw'!$B$3+'ModelParams Lw'!$B$4*LOG10($B270/3600/(PI()/4*($D270/1000)^2))+'ModelParams Lw'!$B$5*LOG10(2*$H270/(1.2*($B270/3600/(PI()/4*($D270/1000)^2))^2))+10*LOG10($D270/1000)+M270</f>
        <v>#DIV/0!</v>
      </c>
      <c r="V270" s="24" t="e">
        <f>'ModelParams Lw'!$B$3+'ModelParams Lw'!$B$4*LOG10($B270/3600/(PI()/4*($D270/1000)^2))+'ModelParams Lw'!$B$5*LOG10(2*$H270/(1.2*($B270/3600/(PI()/4*($D270/1000)^2))^2))+10*LOG10($D270/1000)+N270</f>
        <v>#DIV/0!</v>
      </c>
      <c r="W270" s="24" t="e">
        <f>'ModelParams Lw'!$B$3+'ModelParams Lw'!$B$4*LOG10($B270/3600/(PI()/4*($D270/1000)^2))+'ModelParams Lw'!$B$5*LOG10(2*$H270/(1.2*($B270/3600/(PI()/4*($D270/1000)^2))^2))+10*LOG10($D270/1000)+O270</f>
        <v>#DIV/0!</v>
      </c>
      <c r="X270" s="24" t="e">
        <f>'ModelParams Lw'!$B$3+'ModelParams Lw'!$B$4*LOG10($B270/3600/(PI()/4*($D270/1000)^2))+'ModelParams Lw'!$B$5*LOG10(2*$H270/(1.2*($B270/3600/(PI()/4*($D270/1000)^2))^2))+10*LOG10($D270/1000)+P270</f>
        <v>#DIV/0!</v>
      </c>
      <c r="Y270" s="24" t="e">
        <f>'ModelParams Lw'!$B$3+'ModelParams Lw'!$B$4*LOG10($B270/3600/(PI()/4*($D270/1000)^2))+'ModelParams Lw'!$B$5*LOG10(2*$H270/(1.2*($B270/3600/(PI()/4*($D270/1000)^2))^2))+10*LOG10($D270/1000)+Q270</f>
        <v>#DIV/0!</v>
      </c>
      <c r="Z270" s="24" t="e">
        <f>'ModelParams Lw'!$B$3+'ModelParams Lw'!$B$4*LOG10($B270/3600/(PI()/4*($D270/1000)^2))+'ModelParams Lw'!$B$5*LOG10(2*$H270/(1.2*($B270/3600/(PI()/4*($D270/1000)^2))^2))+10*LOG10($D270/1000)+R270</f>
        <v>#DIV/0!</v>
      </c>
      <c r="AA270" s="24" t="e">
        <f>'ModelParams Lw'!$B$3+'ModelParams Lw'!$B$4*LOG10($B270/3600/(PI()/4*($D270/1000)^2))+'ModelParams Lw'!$B$5*LOG10(2*$H270/(1.2*($B270/3600/(PI()/4*($D270/1000)^2))^2))+10*LOG10($D270/1000)+S270</f>
        <v>#DIV/0!</v>
      </c>
      <c r="AB270" s="24" t="e">
        <f>10*LOG10(IF(T270="",0,POWER(10,((T270+'ModelParams Lw'!$O$4)/10))) +IF(U270="",0,POWER(10,((U270+'ModelParams Lw'!$P$4)/10))) +IF(V270="",0,POWER(10,((V270+'ModelParams Lw'!$Q$4)/10))) +IF(W270="",0,POWER(10,((W270+'ModelParams Lw'!$R$4)/10))) +IF(X270="",0,POWER(10,((X270+'ModelParams Lw'!$S$4)/10))) +IF(Y270="",0,POWER(10,((Y270+'ModelParams Lw'!$T$4)/10))) +IF(Z270="",0,POWER(10,((Z270+'ModelParams Lw'!$U$4)/10)))+IF(AA270="",0,POWER(10,((AA270+'ModelParams Lw'!$V$4)/10))))</f>
        <v>#DIV/0!</v>
      </c>
      <c r="AC270" s="24" t="e">
        <f t="shared" si="126"/>
        <v>#DIV/0!</v>
      </c>
      <c r="AD270" s="24" t="e">
        <f>(T270-'ModelParams Lw'!O$10)/'ModelParams Lw'!O$11</f>
        <v>#DIV/0!</v>
      </c>
      <c r="AE270" s="24" t="e">
        <f>(U270-'ModelParams Lw'!P$10)/'ModelParams Lw'!P$11</f>
        <v>#DIV/0!</v>
      </c>
      <c r="AF270" s="24" t="e">
        <f>(V270-'ModelParams Lw'!Q$10)/'ModelParams Lw'!Q$11</f>
        <v>#DIV/0!</v>
      </c>
      <c r="AG270" s="24" t="e">
        <f>(W270-'ModelParams Lw'!R$10)/'ModelParams Lw'!R$11</f>
        <v>#DIV/0!</v>
      </c>
      <c r="AH270" s="24" t="e">
        <f>(X270-'ModelParams Lw'!S$10)/'ModelParams Lw'!S$11</f>
        <v>#DIV/0!</v>
      </c>
      <c r="AI270" s="24" t="e">
        <f>(Y270-'ModelParams Lw'!T$10)/'ModelParams Lw'!T$11</f>
        <v>#DIV/0!</v>
      </c>
      <c r="AJ270" s="24" t="e">
        <f>(Z270-'ModelParams Lw'!U$10)/'ModelParams Lw'!U$11</f>
        <v>#DIV/0!</v>
      </c>
      <c r="AK270" s="24" t="e">
        <f>(AA270-'ModelParams Lw'!V$10)/'ModelParams Lw'!V$11</f>
        <v>#DIV/0!</v>
      </c>
      <c r="AL270" s="24" t="e">
        <f t="shared" si="127"/>
        <v>#DIV/0!</v>
      </c>
      <c r="AM270" s="24" t="e">
        <f>LOOKUP($G270,SilencerParams!$E$3:$E$98,SilencerParams!K$3:K$98)</f>
        <v>#DIV/0!</v>
      </c>
      <c r="AN270" s="24" t="e">
        <f>LOOKUP($G270,SilencerParams!$E$3:$E$98,SilencerParams!L$3:L$98)</f>
        <v>#DIV/0!</v>
      </c>
      <c r="AO270" s="24" t="e">
        <f>LOOKUP($G270,SilencerParams!$E$3:$E$98,SilencerParams!M$3:M$98)</f>
        <v>#DIV/0!</v>
      </c>
      <c r="AP270" s="24" t="e">
        <f>LOOKUP($G270,SilencerParams!$E$3:$E$98,SilencerParams!N$3:N$98)</f>
        <v>#DIV/0!</v>
      </c>
      <c r="AQ270" s="24" t="e">
        <f>LOOKUP($G270,SilencerParams!$E$3:$E$98,SilencerParams!O$3:O$98)</f>
        <v>#DIV/0!</v>
      </c>
      <c r="AR270" s="24" t="e">
        <f>LOOKUP($G270,SilencerParams!$E$3:$E$98,SilencerParams!P$3:P$98)</f>
        <v>#DIV/0!</v>
      </c>
      <c r="AS270" s="24" t="e">
        <f>LOOKUP($G270,SilencerParams!$E$3:$E$98,SilencerParams!Q$3:Q$98)</f>
        <v>#DIV/0!</v>
      </c>
      <c r="AT270" s="24" t="e">
        <f>LOOKUP($G270,SilencerParams!$E$3:$E$98,SilencerParams!R$3:R$98)</f>
        <v>#DIV/0!</v>
      </c>
      <c r="AU270" s="151" t="e">
        <f>LOOKUP($G270,SilencerParams!$E$3:$E$98,SilencerParams!S$3:S$98)</f>
        <v>#DIV/0!</v>
      </c>
      <c r="AV270" s="151" t="e">
        <f>LOOKUP($G270,SilencerParams!$E$3:$E$98,SilencerParams!T$3:T$98)</f>
        <v>#DIV/0!</v>
      </c>
      <c r="AW270" s="151" t="e">
        <f>LOOKUP($G270,SilencerParams!$E$3:$E$98,SilencerParams!U$3:U$98)</f>
        <v>#DIV/0!</v>
      </c>
      <c r="AX270" s="151" t="e">
        <f>LOOKUP($G270,SilencerParams!$E$3:$E$98,SilencerParams!V$3:V$98)</f>
        <v>#DIV/0!</v>
      </c>
      <c r="AY270" s="151" t="e">
        <f>LOOKUP($G270,SilencerParams!$E$3:$E$98,SilencerParams!W$3:W$98)</f>
        <v>#DIV/0!</v>
      </c>
      <c r="AZ270" s="151" t="e">
        <f>LOOKUP($G270,SilencerParams!$E$3:$E$98,SilencerParams!X$3:X$98)</f>
        <v>#DIV/0!</v>
      </c>
      <c r="BA270" s="151" t="e">
        <f>LOOKUP($G270,SilencerParams!$E$3:$E$98,SilencerParams!Y$3:Y$98)</f>
        <v>#DIV/0!</v>
      </c>
      <c r="BB270" s="151" t="e">
        <f>LOOKUP($G270,SilencerParams!$E$3:$E$98,SilencerParams!Z$3:Z$98)</f>
        <v>#DIV/0!</v>
      </c>
      <c r="BC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S$3:S$98)</f>
        <v>#DIV/0!</v>
      </c>
      <c r="BD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T$3:T$98)</f>
        <v>#DIV/0!</v>
      </c>
      <c r="BE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U$3:U$98)</f>
        <v>#DIV/0!</v>
      </c>
      <c r="BF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V$3:V$98)</f>
        <v>#DIV/0!</v>
      </c>
      <c r="BG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W$3:W$98)</f>
        <v>#DIV/0!</v>
      </c>
      <c r="BH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X$3:X$98)</f>
        <v>#DIV/0!</v>
      </c>
      <c r="BI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Y$3:Y$98)</f>
        <v>#DIV/0!</v>
      </c>
      <c r="BJ270" s="151" t="e">
        <f>LOOKUP(IF(MROUND($AL270,2)&lt;=$AL270,CONCATENATE($D270,IF($F270&gt;=1000,$F270,CONCATENATE(0,$F270)),CONCATENATE(0,MROUND($AL270,2)+2)),CONCATENATE($D270,IF($F270&gt;=1000,$F270,CONCATENATE(0,$F270)),CONCATENATE(0,MROUND($AL270,2)-2))),SilencerParams!$E$3:$E$98,SilencerParams!Z$3:Z$98)</f>
        <v>#DIV/0!</v>
      </c>
      <c r="BK270" s="151" t="e">
        <f>IF($AL270&lt;2,LOOKUP(CONCATENATE($D270,IF($E270&gt;=1000,$E270,CONCATENATE(0,$E270)),"02"),SilencerParams!$E$3:$E$98,SilencerParams!S$3:S$98)/(LOG10(2)-LOG10(0.0001))*(LOG10($AL270)-LOG10(0.0001)),(BC270-AU270)/(LOG10(IF(MROUND($AL270,2)&lt;=$AL270,MROUND($AL270,2)+2,MROUND($AL270,2)-2))-LOG10(MROUND($AL270,2)))*(LOG10($AL270)-LOG10(MROUND($AL270,2)))+AU270)</f>
        <v>#DIV/0!</v>
      </c>
      <c r="BL270" s="151" t="e">
        <f>IF($AL270&lt;2,LOOKUP(CONCATENATE($D270,IF($E270&gt;=1000,$E270,CONCATENATE(0,$E270)),"02"),SilencerParams!$E$3:$E$98,SilencerParams!T$3:T$98)/(LOG10(2)-LOG10(0.0001))*(LOG10($AL270)-LOG10(0.0001)),(BD270-AV270)/(LOG10(IF(MROUND($AL270,2)&lt;=$AL270,MROUND($AL270,2)+2,MROUND($AL270,2)-2))-LOG10(MROUND($AL270,2)))*(LOG10($AL270)-LOG10(MROUND($AL270,2)))+AV270)</f>
        <v>#DIV/0!</v>
      </c>
      <c r="BM270" s="151" t="e">
        <f>IF($AL270&lt;2,LOOKUP(CONCATENATE($D270,IF($E270&gt;=1000,$E270,CONCATENATE(0,$E270)),"02"),SilencerParams!$E$3:$E$98,SilencerParams!U$3:U$98)/(LOG10(2)-LOG10(0.0001))*(LOG10($AL270)-LOG10(0.0001)),(BE270-AW270)/(LOG10(IF(MROUND($AL270,2)&lt;=$AL270,MROUND($AL270,2)+2,MROUND($AL270,2)-2))-LOG10(MROUND($AL270,2)))*(LOG10($AL270)-LOG10(MROUND($AL270,2)))+AW270)</f>
        <v>#DIV/0!</v>
      </c>
      <c r="BN270" s="151" t="e">
        <f>IF($AL270&lt;2,LOOKUP(CONCATENATE($D270,IF($E270&gt;=1000,$E270,CONCATENATE(0,$E270)),"02"),SilencerParams!$E$3:$E$98,SilencerParams!V$3:V$98)/(LOG10(2)-LOG10(0.0001))*(LOG10($AL270)-LOG10(0.0001)),(BF270-AX270)/(LOG10(IF(MROUND($AL270,2)&lt;=$AL270,MROUND($AL270,2)+2,MROUND($AL270,2)-2))-LOG10(MROUND($AL270,2)))*(LOG10($AL270)-LOG10(MROUND($AL270,2)))+AX270)</f>
        <v>#DIV/0!</v>
      </c>
      <c r="BO270" s="151" t="e">
        <f>IF($AL270&lt;2,LOOKUP(CONCATENATE($D270,IF($E270&gt;=1000,$E270,CONCATENATE(0,$E270)),"02"),SilencerParams!$E$3:$E$98,SilencerParams!W$3:W$98)/(LOG10(2)-LOG10(0.0001))*(LOG10($AL270)-LOG10(0.0001)),(BG270-AY270)/(LOG10(IF(MROUND($AL270,2)&lt;=$AL270,MROUND($AL270,2)+2,MROUND($AL270,2)-2))-LOG10(MROUND($AL270,2)))*(LOG10($AL270)-LOG10(MROUND($AL270,2)))+AY270)</f>
        <v>#DIV/0!</v>
      </c>
      <c r="BP270" s="151" t="e">
        <f>IF($AL270&lt;2,LOOKUP(CONCATENATE($D270,IF($E270&gt;=1000,$E270,CONCATENATE(0,$E270)),"02"),SilencerParams!$E$3:$E$98,SilencerParams!X$3:X$98)/(LOG10(2)-LOG10(0.0001))*(LOG10($AL270)-LOG10(0.0001)),(BH270-AZ270)/(LOG10(IF(MROUND($AL270,2)&lt;=$AL270,MROUND($AL270,2)+2,MROUND($AL270,2)-2))-LOG10(MROUND($AL270,2)))*(LOG10($AL270)-LOG10(MROUND($AL270,2)))+AZ270)</f>
        <v>#DIV/0!</v>
      </c>
      <c r="BQ270" s="151" t="e">
        <f>IF($AL270&lt;2,LOOKUP(CONCATENATE($D270,IF($E270&gt;=1000,$E270,CONCATENATE(0,$E270)),"02"),SilencerParams!$E$3:$E$98,SilencerParams!Y$3:Y$98)/(LOG10(2)-LOG10(0.0001))*(LOG10($AL270)-LOG10(0.0001)),(BI270-BA270)/(LOG10(IF(MROUND($AL270,2)&lt;=$AL270,MROUND($AL270,2)+2,MROUND($AL270,2)-2))-LOG10(MROUND($AL270,2)))*(LOG10($AL270)-LOG10(MROUND($AL270,2)))+BA270)</f>
        <v>#DIV/0!</v>
      </c>
      <c r="BR270" s="151" t="e">
        <f>IF($AL270&lt;2,LOOKUP(CONCATENATE($D270,IF($E270&gt;=1000,$E270,CONCATENATE(0,$E270)),"02"),SilencerParams!$E$3:$E$98,SilencerParams!Z$3:Z$98)/(LOG10(2)-LOG10(0.0001))*(LOG10($AL270)-LOG10(0.0001)),(BJ270-BB270)/(LOG10(IF(MROUND($AL270,2)&lt;=$AL270,MROUND($AL270,2)+2,MROUND($AL270,2)-2))-LOG10(MROUND($AL270,2)))*(LOG10($AL270)-LOG10(MROUND($AL270,2)))+BB270)</f>
        <v>#DIV/0!</v>
      </c>
      <c r="BS270" s="24" t="e">
        <f t="shared" si="128"/>
        <v>#DIV/0!</v>
      </c>
      <c r="BT270" s="24" t="e">
        <f t="shared" si="129"/>
        <v>#DIV/0!</v>
      </c>
      <c r="BU270" s="24" t="e">
        <f t="shared" si="130"/>
        <v>#DIV/0!</v>
      </c>
      <c r="BV270" s="24" t="e">
        <f t="shared" si="131"/>
        <v>#DIV/0!</v>
      </c>
      <c r="BW270" s="24" t="e">
        <f t="shared" si="132"/>
        <v>#DIV/0!</v>
      </c>
      <c r="BX270" s="24" t="e">
        <f t="shared" si="133"/>
        <v>#DIV/0!</v>
      </c>
      <c r="BY270" s="24" t="e">
        <f t="shared" si="134"/>
        <v>#DIV/0!</v>
      </c>
      <c r="BZ270" s="24" t="e">
        <f t="shared" si="135"/>
        <v>#DIV/0!</v>
      </c>
      <c r="CA270" s="24" t="e">
        <f>10*LOG10(IF(BS270="",0,POWER(10,((BS270+'ModelParams Lw'!$O$4)/10))) +IF(BT270="",0,POWER(10,((BT270+'ModelParams Lw'!$P$4)/10))) +IF(BU270="",0,POWER(10,((BU270+'ModelParams Lw'!$Q$4)/10))) +IF(BV270="",0,POWER(10,((BV270+'ModelParams Lw'!$R$4)/10))) +IF(BW270="",0,POWER(10,((BW270+'ModelParams Lw'!$S$4)/10))) +IF(BX270="",0,POWER(10,((BX270+'ModelParams Lw'!$T$4)/10))) +IF(BY270="",0,POWER(10,((BY270+'ModelParams Lw'!$U$4)/10)))+IF(BZ270="",0,POWER(10,((BZ270+'ModelParams Lw'!$V$4)/10))))</f>
        <v>#DIV/0!</v>
      </c>
      <c r="CB270" s="24" t="e">
        <f t="shared" si="136"/>
        <v>#DIV/0!</v>
      </c>
      <c r="CC270" s="24" t="e">
        <f>(BS270-'ModelParams Lw'!O$10)/'ModelParams Lw'!O$11</f>
        <v>#DIV/0!</v>
      </c>
      <c r="CD270" s="24" t="e">
        <f>(BT270-'ModelParams Lw'!P$10)/'ModelParams Lw'!P$11</f>
        <v>#DIV/0!</v>
      </c>
      <c r="CE270" s="24" t="e">
        <f>(BU270-'ModelParams Lw'!Q$10)/'ModelParams Lw'!Q$11</f>
        <v>#DIV/0!</v>
      </c>
      <c r="CF270" s="24" t="e">
        <f>(BV270-'ModelParams Lw'!R$10)/'ModelParams Lw'!R$11</f>
        <v>#DIV/0!</v>
      </c>
      <c r="CG270" s="24" t="e">
        <f>(BW270-'ModelParams Lw'!S$10)/'ModelParams Lw'!S$11</f>
        <v>#DIV/0!</v>
      </c>
      <c r="CH270" s="24" t="e">
        <f>(BX270-'ModelParams Lw'!T$10)/'ModelParams Lw'!T$11</f>
        <v>#DIV/0!</v>
      </c>
      <c r="CI270" s="24" t="e">
        <f>(BY270-'ModelParams Lw'!U$10)/'ModelParams Lw'!U$11</f>
        <v>#DIV/0!</v>
      </c>
      <c r="CJ270" s="24" t="e">
        <f>(BZ270-'ModelParams Lw'!V$10)/'ModelParams Lw'!V$11</f>
        <v>#DIV/0!</v>
      </c>
      <c r="CK270" s="24">
        <f>IF(Calcul!$E275="SW",'ModelParams Lw'!C$18+'ModelParams Lw'!C$19*LOG(CK$3)+'ModelParams Lw'!C$20*(PI()/4*($D270/1000)^2),IF('ModelParams Lw'!C$21+'ModelParams Lw'!C$22*LOG(CK$3)+'ModelParams Lw'!C$23*(PI()/4*($D270/1000)^2)&lt;'ModelParams Lw'!C$18+'ModelParams Lw'!C$19*LOG(CK$3)+'ModelParams Lw'!C$20*(PI()/4*($D270/1000)^2),'ModelParams Lw'!C$18+'ModelParams Lw'!C$19*LOG(CK$3)+'ModelParams Lw'!C$20*(PI()/4*($D270/1000)^2),'ModelParams Lw'!C$21+'ModelParams Lw'!C$22*LOG(CK$3)+'ModelParams Lw'!C$23*(PI()/4*($D270/1000)^2)))</f>
        <v>31.246735224896717</v>
      </c>
      <c r="CL270" s="24">
        <f>IF(Calcul!$E275="SW",'ModelParams Lw'!D$18+'ModelParams Lw'!D$19*LOG(CL$3)+'ModelParams Lw'!D$20*(PI()/4*($D270/1000)^2),IF('ModelParams Lw'!D$21+'ModelParams Lw'!D$22*LOG(CL$3)+'ModelParams Lw'!D$23*(PI()/4*($D270/1000)^2)&lt;'ModelParams Lw'!D$18+'ModelParams Lw'!D$19*LOG(CL$3)+'ModelParams Lw'!D$20*(PI()/4*($D270/1000)^2),'ModelParams Lw'!D$18+'ModelParams Lw'!D$19*LOG(CL$3)+'ModelParams Lw'!D$20*(PI()/4*($D270/1000)^2),'ModelParams Lw'!D$21+'ModelParams Lw'!D$22*LOG(CL$3)+'ModelParams Lw'!D$23*(PI()/4*($D270/1000)^2)))</f>
        <v>39.203910379364636</v>
      </c>
      <c r="CM270" s="24">
        <f>IF(Calcul!$E275="SW",'ModelParams Lw'!E$18+'ModelParams Lw'!E$19*LOG(CM$3)+'ModelParams Lw'!E$20*(PI()/4*($D270/1000)^2),IF('ModelParams Lw'!E$21+'ModelParams Lw'!E$22*LOG(CM$3)+'ModelParams Lw'!E$23*(PI()/4*($D270/1000)^2)&lt;'ModelParams Lw'!E$18+'ModelParams Lw'!E$19*LOG(CM$3)+'ModelParams Lw'!E$20*(PI()/4*($D270/1000)^2),'ModelParams Lw'!E$18+'ModelParams Lw'!E$19*LOG(CM$3)+'ModelParams Lw'!E$20*(PI()/4*($D270/1000)^2),'ModelParams Lw'!E$21+'ModelParams Lw'!E$22*LOG(CM$3)+'ModelParams Lw'!E$23*(PI()/4*($D270/1000)^2)))</f>
        <v>38.761096154158118</v>
      </c>
      <c r="CN270" s="24">
        <f>IF(Calcul!$E275="SW",'ModelParams Lw'!F$18+'ModelParams Lw'!F$19*LOG(CN$3)+'ModelParams Lw'!F$20*(PI()/4*($D270/1000)^2),IF('ModelParams Lw'!F$21+'ModelParams Lw'!F$22*LOG(CN$3)+'ModelParams Lw'!F$23*(PI()/4*($D270/1000)^2)&lt;'ModelParams Lw'!F$18+'ModelParams Lw'!F$19*LOG(CN$3)+'ModelParams Lw'!F$20*(PI()/4*($D270/1000)^2),'ModelParams Lw'!F$18+'ModelParams Lw'!F$19*LOG(CN$3)+'ModelParams Lw'!F$20*(PI()/4*($D270/1000)^2),'ModelParams Lw'!F$21+'ModelParams Lw'!F$22*LOG(CN$3)+'ModelParams Lw'!F$23*(PI()/4*($D270/1000)^2)))</f>
        <v>42.457901012674256</v>
      </c>
      <c r="CO270" s="24">
        <f>IF(Calcul!$E275="SW",'ModelParams Lw'!G$18+'ModelParams Lw'!G$19*LOG(CO$3)+'ModelParams Lw'!G$20*(PI()/4*($D270/1000)^2),IF('ModelParams Lw'!G$21+'ModelParams Lw'!G$22*LOG(CO$3)+'ModelParams Lw'!G$23*(PI()/4*($D270/1000)^2)&lt;'ModelParams Lw'!G$18+'ModelParams Lw'!G$19*LOG(CO$3)+'ModelParams Lw'!G$20*(PI()/4*($D270/1000)^2),'ModelParams Lw'!G$18+'ModelParams Lw'!G$19*LOG(CO$3)+'ModelParams Lw'!G$20*(PI()/4*($D270/1000)^2),'ModelParams Lw'!G$21+'ModelParams Lw'!G$22*LOG(CO$3)+'ModelParams Lw'!G$23*(PI()/4*($D270/1000)^2)))</f>
        <v>39.983812335865188</v>
      </c>
      <c r="CP270" s="24">
        <f>IF(Calcul!$E275="SW",'ModelParams Lw'!H$18+'ModelParams Lw'!H$19*LOG(CP$3)+'ModelParams Lw'!H$20*(PI()/4*($D270/1000)^2),IF('ModelParams Lw'!H$21+'ModelParams Lw'!H$22*LOG(CP$3)+'ModelParams Lw'!H$23*(PI()/4*($D270/1000)^2)&lt;'ModelParams Lw'!H$18+'ModelParams Lw'!H$19*LOG(CP$3)+'ModelParams Lw'!H$20*(PI()/4*($D270/1000)^2),'ModelParams Lw'!H$18+'ModelParams Lw'!H$19*LOG(CP$3)+'ModelParams Lw'!H$20*(PI()/4*($D270/1000)^2),'ModelParams Lw'!H$21+'ModelParams Lw'!H$22*LOG(CP$3)+'ModelParams Lw'!H$23*(PI()/4*($D270/1000)^2)))</f>
        <v>40.306137042572608</v>
      </c>
      <c r="CQ270" s="24">
        <f>IF(Calcul!$E275="SW",'ModelParams Lw'!I$18+'ModelParams Lw'!I$19*LOG(CQ$3)+'ModelParams Lw'!I$20*(PI()/4*($D270/1000)^2),IF('ModelParams Lw'!I$21+'ModelParams Lw'!I$22*LOG(CQ$3)+'ModelParams Lw'!I$23*(PI()/4*($D270/1000)^2)&lt;'ModelParams Lw'!I$18+'ModelParams Lw'!I$19*LOG(CQ$3)+'ModelParams Lw'!I$20*(PI()/4*($D270/1000)^2),'ModelParams Lw'!I$18+'ModelParams Lw'!I$19*LOG(CQ$3)+'ModelParams Lw'!I$20*(PI()/4*($D270/1000)^2),'ModelParams Lw'!I$21+'ModelParams Lw'!I$22*LOG(CQ$3)+'ModelParams Lw'!I$23*(PI()/4*($D270/1000)^2)))</f>
        <v>35.604370798776131</v>
      </c>
      <c r="CR270" s="24">
        <f>IF(Calcul!$E275="SW",'ModelParams Lw'!J$18+'ModelParams Lw'!J$19*LOG(CR$3)+'ModelParams Lw'!J$20*(PI()/4*($D270/1000)^2),IF('ModelParams Lw'!J$21+'ModelParams Lw'!J$22*LOG(CR$3)+'ModelParams Lw'!J$23*(PI()/4*($D270/1000)^2)&lt;'ModelParams Lw'!J$18+'ModelParams Lw'!J$19*LOG(CR$3)+'ModelParams Lw'!J$20*(PI()/4*($D270/1000)^2),'ModelParams Lw'!J$18+'ModelParams Lw'!J$19*LOG(CR$3)+'ModelParams Lw'!J$20*(PI()/4*($D270/1000)^2),'ModelParams Lw'!J$21+'ModelParams Lw'!J$22*LOG(CR$3)+'ModelParams Lw'!J$23*(PI()/4*($D270/1000)^2)))</f>
        <v>26.405199060578074</v>
      </c>
      <c r="CS270" s="24" t="e">
        <f t="shared" si="113"/>
        <v>#DIV/0!</v>
      </c>
      <c r="CT270" s="24" t="e">
        <f t="shared" si="114"/>
        <v>#DIV/0!</v>
      </c>
      <c r="CU270" s="24" t="e">
        <f t="shared" si="115"/>
        <v>#DIV/0!</v>
      </c>
      <c r="CV270" s="24" t="e">
        <f t="shared" si="116"/>
        <v>#DIV/0!</v>
      </c>
      <c r="CW270" s="24" t="e">
        <f t="shared" si="117"/>
        <v>#DIV/0!</v>
      </c>
      <c r="CX270" s="24" t="e">
        <f t="shared" si="118"/>
        <v>#DIV/0!</v>
      </c>
      <c r="CY270" s="24" t="e">
        <f t="shared" si="119"/>
        <v>#DIV/0!</v>
      </c>
      <c r="CZ270" s="24" t="e">
        <f t="shared" si="120"/>
        <v>#DIV/0!</v>
      </c>
      <c r="DA270" s="24" t="e">
        <f>10*LOG10(IF(CS270="",0,POWER(10,((CS270+'ModelParams Lw'!$O$4)/10))) +IF(CT270="",0,POWER(10,((CT270+'ModelParams Lw'!$P$4)/10))) +IF(CU270="",0,POWER(10,((CU270+'ModelParams Lw'!$Q$4)/10))) +IF(CV270="",0,POWER(10,((CV270+'ModelParams Lw'!$R$4)/10))) +IF(CW270="",0,POWER(10,((CW270+'ModelParams Lw'!$S$4)/10))) +IF(CX270="",0,POWER(10,((CX270+'ModelParams Lw'!$T$4)/10))) +IF(CY270="",0,POWER(10,((CY270+'ModelParams Lw'!$U$4)/10)))+IF(CZ270="",0,POWER(10,((CZ270+'ModelParams Lw'!$V$4)/10))))</f>
        <v>#DIV/0!</v>
      </c>
      <c r="DB270" s="24" t="e">
        <f t="shared" si="137"/>
        <v>#DIV/0!</v>
      </c>
      <c r="DC270" s="24" t="e">
        <f>(CS270-'ModelParams Lw'!$O$10)/'ModelParams Lw'!$O$11</f>
        <v>#DIV/0!</v>
      </c>
      <c r="DD270" s="24" t="e">
        <f>(CT270-'ModelParams Lw'!$P$10)/'ModelParams Lw'!$P$11</f>
        <v>#DIV/0!</v>
      </c>
      <c r="DE270" s="24" t="e">
        <f>(CU270-'ModelParams Lw'!$Q$10)/'ModelParams Lw'!$Q$11</f>
        <v>#DIV/0!</v>
      </c>
      <c r="DF270" s="24" t="e">
        <f>(CV270-'ModelParams Lw'!$R$10)/'ModelParams Lw'!$R$11</f>
        <v>#DIV/0!</v>
      </c>
      <c r="DG270" s="24" t="e">
        <f>(CW270-'ModelParams Lw'!$S$10)/'ModelParams Lw'!$S$11</f>
        <v>#DIV/0!</v>
      </c>
      <c r="DH270" s="24" t="e">
        <f>(CX270-'ModelParams Lw'!$T$10)/'ModelParams Lw'!$T$11</f>
        <v>#DIV/0!</v>
      </c>
      <c r="DI270" s="24" t="e">
        <f>(CY270-'ModelParams Lw'!$U$10)/'ModelParams Lw'!$U$11</f>
        <v>#DIV/0!</v>
      </c>
      <c r="DJ270" s="24" t="e">
        <f>(CZ270-'ModelParams Lw'!$V$10)/'ModelParams Lw'!$V$11</f>
        <v>#DIV/0!</v>
      </c>
    </row>
    <row r="271" spans="1:114">
      <c r="A271" s="12">
        <f>Calcul!B273</f>
        <v>0</v>
      </c>
      <c r="B271" s="12">
        <f t="shared" si="121"/>
        <v>0</v>
      </c>
      <c r="C271" s="12">
        <f>Calcul!C273</f>
        <v>0</v>
      </c>
      <c r="D271" s="12">
        <f>Calcul!D276</f>
        <v>0</v>
      </c>
      <c r="E271" s="12">
        <f t="shared" si="122"/>
        <v>400</v>
      </c>
      <c r="F271" s="12">
        <f t="shared" si="123"/>
        <v>900</v>
      </c>
      <c r="G271" s="12" t="e">
        <f t="shared" si="124"/>
        <v>#DIV/0!</v>
      </c>
      <c r="H271" s="24" t="e">
        <f t="shared" si="125"/>
        <v>#DIV/0!</v>
      </c>
      <c r="I271" s="24">
        <f>'ModelParams Lw'!$B$6*EXP('ModelParams Lw'!$C$6*D271)</f>
        <v>-0.98585217513044054</v>
      </c>
      <c r="J271" s="24">
        <f>'ModelParams Lw'!$B$7*D271^2+'ModelParams Lw'!$C$7*D271+'ModelParams Lw'!$D$7</f>
        <v>-7.1</v>
      </c>
      <c r="K271" s="24">
        <f>'ModelParams Lw'!$B$8*D271^2+'ModelParams Lw'!$C$8*D271+'ModelParams Lw'!$D$8</f>
        <v>46.485999999999997</v>
      </c>
      <c r="L271" s="21" t="e">
        <f t="shared" si="138"/>
        <v>#DIV/0!</v>
      </c>
      <c r="M271" s="21" t="e">
        <f t="shared" si="138"/>
        <v>#DIV/0!</v>
      </c>
      <c r="N271" s="21" t="e">
        <f t="shared" si="138"/>
        <v>#DIV/0!</v>
      </c>
      <c r="O271" s="21" t="e">
        <f t="shared" si="138"/>
        <v>#DIV/0!</v>
      </c>
      <c r="P271" s="21" t="e">
        <f t="shared" si="138"/>
        <v>#DIV/0!</v>
      </c>
      <c r="Q271" s="21" t="e">
        <f t="shared" si="138"/>
        <v>#DIV/0!</v>
      </c>
      <c r="R271" s="21" t="e">
        <f t="shared" si="138"/>
        <v>#DIV/0!</v>
      </c>
      <c r="S271" s="21" t="e">
        <f t="shared" si="138"/>
        <v>#DIV/0!</v>
      </c>
      <c r="T271" s="24" t="e">
        <f>'ModelParams Lw'!$B$3+'ModelParams Lw'!$B$4*LOG10($B271/3600/(PI()/4*($D271/1000)^2))+'ModelParams Lw'!$B$5*LOG10(2*$H271/(1.2*($B271/3600/(PI()/4*($D271/1000)^2))^2))+10*LOG10($D271/1000)+L271</f>
        <v>#DIV/0!</v>
      </c>
      <c r="U271" s="24" t="e">
        <f>'ModelParams Lw'!$B$3+'ModelParams Lw'!$B$4*LOG10($B271/3600/(PI()/4*($D271/1000)^2))+'ModelParams Lw'!$B$5*LOG10(2*$H271/(1.2*($B271/3600/(PI()/4*($D271/1000)^2))^2))+10*LOG10($D271/1000)+M271</f>
        <v>#DIV/0!</v>
      </c>
      <c r="V271" s="24" t="e">
        <f>'ModelParams Lw'!$B$3+'ModelParams Lw'!$B$4*LOG10($B271/3600/(PI()/4*($D271/1000)^2))+'ModelParams Lw'!$B$5*LOG10(2*$H271/(1.2*($B271/3600/(PI()/4*($D271/1000)^2))^2))+10*LOG10($D271/1000)+N271</f>
        <v>#DIV/0!</v>
      </c>
      <c r="W271" s="24" t="e">
        <f>'ModelParams Lw'!$B$3+'ModelParams Lw'!$B$4*LOG10($B271/3600/(PI()/4*($D271/1000)^2))+'ModelParams Lw'!$B$5*LOG10(2*$H271/(1.2*($B271/3600/(PI()/4*($D271/1000)^2))^2))+10*LOG10($D271/1000)+O271</f>
        <v>#DIV/0!</v>
      </c>
      <c r="X271" s="24" t="e">
        <f>'ModelParams Lw'!$B$3+'ModelParams Lw'!$B$4*LOG10($B271/3600/(PI()/4*($D271/1000)^2))+'ModelParams Lw'!$B$5*LOG10(2*$H271/(1.2*($B271/3600/(PI()/4*($D271/1000)^2))^2))+10*LOG10($D271/1000)+P271</f>
        <v>#DIV/0!</v>
      </c>
      <c r="Y271" s="24" t="e">
        <f>'ModelParams Lw'!$B$3+'ModelParams Lw'!$B$4*LOG10($B271/3600/(PI()/4*($D271/1000)^2))+'ModelParams Lw'!$B$5*LOG10(2*$H271/(1.2*($B271/3600/(PI()/4*($D271/1000)^2))^2))+10*LOG10($D271/1000)+Q271</f>
        <v>#DIV/0!</v>
      </c>
      <c r="Z271" s="24" t="e">
        <f>'ModelParams Lw'!$B$3+'ModelParams Lw'!$B$4*LOG10($B271/3600/(PI()/4*($D271/1000)^2))+'ModelParams Lw'!$B$5*LOG10(2*$H271/(1.2*($B271/3600/(PI()/4*($D271/1000)^2))^2))+10*LOG10($D271/1000)+R271</f>
        <v>#DIV/0!</v>
      </c>
      <c r="AA271" s="24" t="e">
        <f>'ModelParams Lw'!$B$3+'ModelParams Lw'!$B$4*LOG10($B271/3600/(PI()/4*($D271/1000)^2))+'ModelParams Lw'!$B$5*LOG10(2*$H271/(1.2*($B271/3600/(PI()/4*($D271/1000)^2))^2))+10*LOG10($D271/1000)+S271</f>
        <v>#DIV/0!</v>
      </c>
      <c r="AB271" s="24" t="e">
        <f>10*LOG10(IF(T271="",0,POWER(10,((T271+'ModelParams Lw'!$O$4)/10))) +IF(U271="",0,POWER(10,((U271+'ModelParams Lw'!$P$4)/10))) +IF(V271="",0,POWER(10,((V271+'ModelParams Lw'!$Q$4)/10))) +IF(W271="",0,POWER(10,((W271+'ModelParams Lw'!$R$4)/10))) +IF(X271="",0,POWER(10,((X271+'ModelParams Lw'!$S$4)/10))) +IF(Y271="",0,POWER(10,((Y271+'ModelParams Lw'!$T$4)/10))) +IF(Z271="",0,POWER(10,((Z271+'ModelParams Lw'!$U$4)/10)))+IF(AA271="",0,POWER(10,((AA271+'ModelParams Lw'!$V$4)/10))))</f>
        <v>#DIV/0!</v>
      </c>
      <c r="AC271" s="24" t="e">
        <f t="shared" si="126"/>
        <v>#DIV/0!</v>
      </c>
      <c r="AD271" s="24" t="e">
        <f>(T271-'ModelParams Lw'!O$10)/'ModelParams Lw'!O$11</f>
        <v>#DIV/0!</v>
      </c>
      <c r="AE271" s="24" t="e">
        <f>(U271-'ModelParams Lw'!P$10)/'ModelParams Lw'!P$11</f>
        <v>#DIV/0!</v>
      </c>
      <c r="AF271" s="24" t="e">
        <f>(V271-'ModelParams Lw'!Q$10)/'ModelParams Lw'!Q$11</f>
        <v>#DIV/0!</v>
      </c>
      <c r="AG271" s="24" t="e">
        <f>(W271-'ModelParams Lw'!R$10)/'ModelParams Lw'!R$11</f>
        <v>#DIV/0!</v>
      </c>
      <c r="AH271" s="24" t="e">
        <f>(X271-'ModelParams Lw'!S$10)/'ModelParams Lw'!S$11</f>
        <v>#DIV/0!</v>
      </c>
      <c r="AI271" s="24" t="e">
        <f>(Y271-'ModelParams Lw'!T$10)/'ModelParams Lw'!T$11</f>
        <v>#DIV/0!</v>
      </c>
      <c r="AJ271" s="24" t="e">
        <f>(Z271-'ModelParams Lw'!U$10)/'ModelParams Lw'!U$11</f>
        <v>#DIV/0!</v>
      </c>
      <c r="AK271" s="24" t="e">
        <f>(AA271-'ModelParams Lw'!V$10)/'ModelParams Lw'!V$11</f>
        <v>#DIV/0!</v>
      </c>
      <c r="AL271" s="24" t="e">
        <f t="shared" si="127"/>
        <v>#DIV/0!</v>
      </c>
      <c r="AM271" s="24" t="e">
        <f>LOOKUP($G271,SilencerParams!$E$3:$E$98,SilencerParams!K$3:K$98)</f>
        <v>#DIV/0!</v>
      </c>
      <c r="AN271" s="24" t="e">
        <f>LOOKUP($G271,SilencerParams!$E$3:$E$98,SilencerParams!L$3:L$98)</f>
        <v>#DIV/0!</v>
      </c>
      <c r="AO271" s="24" t="e">
        <f>LOOKUP($G271,SilencerParams!$E$3:$E$98,SilencerParams!M$3:M$98)</f>
        <v>#DIV/0!</v>
      </c>
      <c r="AP271" s="24" t="e">
        <f>LOOKUP($G271,SilencerParams!$E$3:$E$98,SilencerParams!N$3:N$98)</f>
        <v>#DIV/0!</v>
      </c>
      <c r="AQ271" s="24" t="e">
        <f>LOOKUP($G271,SilencerParams!$E$3:$E$98,SilencerParams!O$3:O$98)</f>
        <v>#DIV/0!</v>
      </c>
      <c r="AR271" s="24" t="e">
        <f>LOOKUP($G271,SilencerParams!$E$3:$E$98,SilencerParams!P$3:P$98)</f>
        <v>#DIV/0!</v>
      </c>
      <c r="AS271" s="24" t="e">
        <f>LOOKUP($G271,SilencerParams!$E$3:$E$98,SilencerParams!Q$3:Q$98)</f>
        <v>#DIV/0!</v>
      </c>
      <c r="AT271" s="24" t="e">
        <f>LOOKUP($G271,SilencerParams!$E$3:$E$98,SilencerParams!R$3:R$98)</f>
        <v>#DIV/0!</v>
      </c>
      <c r="AU271" s="151" t="e">
        <f>LOOKUP($G271,SilencerParams!$E$3:$E$98,SilencerParams!S$3:S$98)</f>
        <v>#DIV/0!</v>
      </c>
      <c r="AV271" s="151" t="e">
        <f>LOOKUP($G271,SilencerParams!$E$3:$E$98,SilencerParams!T$3:T$98)</f>
        <v>#DIV/0!</v>
      </c>
      <c r="AW271" s="151" t="e">
        <f>LOOKUP($G271,SilencerParams!$E$3:$E$98,SilencerParams!U$3:U$98)</f>
        <v>#DIV/0!</v>
      </c>
      <c r="AX271" s="151" t="e">
        <f>LOOKUP($G271,SilencerParams!$E$3:$E$98,SilencerParams!V$3:V$98)</f>
        <v>#DIV/0!</v>
      </c>
      <c r="AY271" s="151" t="e">
        <f>LOOKUP($G271,SilencerParams!$E$3:$E$98,SilencerParams!W$3:W$98)</f>
        <v>#DIV/0!</v>
      </c>
      <c r="AZ271" s="151" t="e">
        <f>LOOKUP($G271,SilencerParams!$E$3:$E$98,SilencerParams!X$3:X$98)</f>
        <v>#DIV/0!</v>
      </c>
      <c r="BA271" s="151" t="e">
        <f>LOOKUP($G271,SilencerParams!$E$3:$E$98,SilencerParams!Y$3:Y$98)</f>
        <v>#DIV/0!</v>
      </c>
      <c r="BB271" s="151" t="e">
        <f>LOOKUP($G271,SilencerParams!$E$3:$E$98,SilencerParams!Z$3:Z$98)</f>
        <v>#DIV/0!</v>
      </c>
      <c r="BC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S$3:S$98)</f>
        <v>#DIV/0!</v>
      </c>
      <c r="BD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T$3:T$98)</f>
        <v>#DIV/0!</v>
      </c>
      <c r="BE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U$3:U$98)</f>
        <v>#DIV/0!</v>
      </c>
      <c r="BF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V$3:V$98)</f>
        <v>#DIV/0!</v>
      </c>
      <c r="BG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W$3:W$98)</f>
        <v>#DIV/0!</v>
      </c>
      <c r="BH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X$3:X$98)</f>
        <v>#DIV/0!</v>
      </c>
      <c r="BI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Y$3:Y$98)</f>
        <v>#DIV/0!</v>
      </c>
      <c r="BJ271" s="151" t="e">
        <f>LOOKUP(IF(MROUND($AL271,2)&lt;=$AL271,CONCATENATE($D271,IF($F271&gt;=1000,$F271,CONCATENATE(0,$F271)),CONCATENATE(0,MROUND($AL271,2)+2)),CONCATENATE($D271,IF($F271&gt;=1000,$F271,CONCATENATE(0,$F271)),CONCATENATE(0,MROUND($AL271,2)-2))),SilencerParams!$E$3:$E$98,SilencerParams!Z$3:Z$98)</f>
        <v>#DIV/0!</v>
      </c>
      <c r="BK271" s="151" t="e">
        <f>IF($AL271&lt;2,LOOKUP(CONCATENATE($D271,IF($E271&gt;=1000,$E271,CONCATENATE(0,$E271)),"02"),SilencerParams!$E$3:$E$98,SilencerParams!S$3:S$98)/(LOG10(2)-LOG10(0.0001))*(LOG10($AL271)-LOG10(0.0001)),(BC271-AU271)/(LOG10(IF(MROUND($AL271,2)&lt;=$AL271,MROUND($AL271,2)+2,MROUND($AL271,2)-2))-LOG10(MROUND($AL271,2)))*(LOG10($AL271)-LOG10(MROUND($AL271,2)))+AU271)</f>
        <v>#DIV/0!</v>
      </c>
      <c r="BL271" s="151" t="e">
        <f>IF($AL271&lt;2,LOOKUP(CONCATENATE($D271,IF($E271&gt;=1000,$E271,CONCATENATE(0,$E271)),"02"),SilencerParams!$E$3:$E$98,SilencerParams!T$3:T$98)/(LOG10(2)-LOG10(0.0001))*(LOG10($AL271)-LOG10(0.0001)),(BD271-AV271)/(LOG10(IF(MROUND($AL271,2)&lt;=$AL271,MROUND($AL271,2)+2,MROUND($AL271,2)-2))-LOG10(MROUND($AL271,2)))*(LOG10($AL271)-LOG10(MROUND($AL271,2)))+AV271)</f>
        <v>#DIV/0!</v>
      </c>
      <c r="BM271" s="151" t="e">
        <f>IF($AL271&lt;2,LOOKUP(CONCATENATE($D271,IF($E271&gt;=1000,$E271,CONCATENATE(0,$E271)),"02"),SilencerParams!$E$3:$E$98,SilencerParams!U$3:U$98)/(LOG10(2)-LOG10(0.0001))*(LOG10($AL271)-LOG10(0.0001)),(BE271-AW271)/(LOG10(IF(MROUND($AL271,2)&lt;=$AL271,MROUND($AL271,2)+2,MROUND($AL271,2)-2))-LOG10(MROUND($AL271,2)))*(LOG10($AL271)-LOG10(MROUND($AL271,2)))+AW271)</f>
        <v>#DIV/0!</v>
      </c>
      <c r="BN271" s="151" t="e">
        <f>IF($AL271&lt;2,LOOKUP(CONCATENATE($D271,IF($E271&gt;=1000,$E271,CONCATENATE(0,$E271)),"02"),SilencerParams!$E$3:$E$98,SilencerParams!V$3:V$98)/(LOG10(2)-LOG10(0.0001))*(LOG10($AL271)-LOG10(0.0001)),(BF271-AX271)/(LOG10(IF(MROUND($AL271,2)&lt;=$AL271,MROUND($AL271,2)+2,MROUND($AL271,2)-2))-LOG10(MROUND($AL271,2)))*(LOG10($AL271)-LOG10(MROUND($AL271,2)))+AX271)</f>
        <v>#DIV/0!</v>
      </c>
      <c r="BO271" s="151" t="e">
        <f>IF($AL271&lt;2,LOOKUP(CONCATENATE($D271,IF($E271&gt;=1000,$E271,CONCATENATE(0,$E271)),"02"),SilencerParams!$E$3:$E$98,SilencerParams!W$3:W$98)/(LOG10(2)-LOG10(0.0001))*(LOG10($AL271)-LOG10(0.0001)),(BG271-AY271)/(LOG10(IF(MROUND($AL271,2)&lt;=$AL271,MROUND($AL271,2)+2,MROUND($AL271,2)-2))-LOG10(MROUND($AL271,2)))*(LOG10($AL271)-LOG10(MROUND($AL271,2)))+AY271)</f>
        <v>#DIV/0!</v>
      </c>
      <c r="BP271" s="151" t="e">
        <f>IF($AL271&lt;2,LOOKUP(CONCATENATE($D271,IF($E271&gt;=1000,$E271,CONCATENATE(0,$E271)),"02"),SilencerParams!$E$3:$E$98,SilencerParams!X$3:X$98)/(LOG10(2)-LOG10(0.0001))*(LOG10($AL271)-LOG10(0.0001)),(BH271-AZ271)/(LOG10(IF(MROUND($AL271,2)&lt;=$AL271,MROUND($AL271,2)+2,MROUND($AL271,2)-2))-LOG10(MROUND($AL271,2)))*(LOG10($AL271)-LOG10(MROUND($AL271,2)))+AZ271)</f>
        <v>#DIV/0!</v>
      </c>
      <c r="BQ271" s="151" t="e">
        <f>IF($AL271&lt;2,LOOKUP(CONCATENATE($D271,IF($E271&gt;=1000,$E271,CONCATENATE(0,$E271)),"02"),SilencerParams!$E$3:$E$98,SilencerParams!Y$3:Y$98)/(LOG10(2)-LOG10(0.0001))*(LOG10($AL271)-LOG10(0.0001)),(BI271-BA271)/(LOG10(IF(MROUND($AL271,2)&lt;=$AL271,MROUND($AL271,2)+2,MROUND($AL271,2)-2))-LOG10(MROUND($AL271,2)))*(LOG10($AL271)-LOG10(MROUND($AL271,2)))+BA271)</f>
        <v>#DIV/0!</v>
      </c>
      <c r="BR271" s="151" t="e">
        <f>IF($AL271&lt;2,LOOKUP(CONCATENATE($D271,IF($E271&gt;=1000,$E271,CONCATENATE(0,$E271)),"02"),SilencerParams!$E$3:$E$98,SilencerParams!Z$3:Z$98)/(LOG10(2)-LOG10(0.0001))*(LOG10($AL271)-LOG10(0.0001)),(BJ271-BB271)/(LOG10(IF(MROUND($AL271,2)&lt;=$AL271,MROUND($AL271,2)+2,MROUND($AL271,2)-2))-LOG10(MROUND($AL271,2)))*(LOG10($AL271)-LOG10(MROUND($AL271,2)))+BB271)</f>
        <v>#DIV/0!</v>
      </c>
      <c r="BS271" s="24" t="e">
        <f t="shared" si="128"/>
        <v>#DIV/0!</v>
      </c>
      <c r="BT271" s="24" t="e">
        <f t="shared" si="129"/>
        <v>#DIV/0!</v>
      </c>
      <c r="BU271" s="24" t="e">
        <f t="shared" si="130"/>
        <v>#DIV/0!</v>
      </c>
      <c r="BV271" s="24" t="e">
        <f t="shared" si="131"/>
        <v>#DIV/0!</v>
      </c>
      <c r="BW271" s="24" t="e">
        <f t="shared" si="132"/>
        <v>#DIV/0!</v>
      </c>
      <c r="BX271" s="24" t="e">
        <f t="shared" si="133"/>
        <v>#DIV/0!</v>
      </c>
      <c r="BY271" s="24" t="e">
        <f t="shared" si="134"/>
        <v>#DIV/0!</v>
      </c>
      <c r="BZ271" s="24" t="e">
        <f t="shared" si="135"/>
        <v>#DIV/0!</v>
      </c>
      <c r="CA271" s="24" t="e">
        <f>10*LOG10(IF(BS271="",0,POWER(10,((BS271+'ModelParams Lw'!$O$4)/10))) +IF(BT271="",0,POWER(10,((BT271+'ModelParams Lw'!$P$4)/10))) +IF(BU271="",0,POWER(10,((BU271+'ModelParams Lw'!$Q$4)/10))) +IF(BV271="",0,POWER(10,((BV271+'ModelParams Lw'!$R$4)/10))) +IF(BW271="",0,POWER(10,((BW271+'ModelParams Lw'!$S$4)/10))) +IF(BX271="",0,POWER(10,((BX271+'ModelParams Lw'!$T$4)/10))) +IF(BY271="",0,POWER(10,((BY271+'ModelParams Lw'!$U$4)/10)))+IF(BZ271="",0,POWER(10,((BZ271+'ModelParams Lw'!$V$4)/10))))</f>
        <v>#DIV/0!</v>
      </c>
      <c r="CB271" s="24" t="e">
        <f t="shared" si="136"/>
        <v>#DIV/0!</v>
      </c>
      <c r="CC271" s="24" t="e">
        <f>(BS271-'ModelParams Lw'!O$10)/'ModelParams Lw'!O$11</f>
        <v>#DIV/0!</v>
      </c>
      <c r="CD271" s="24" t="e">
        <f>(BT271-'ModelParams Lw'!P$10)/'ModelParams Lw'!P$11</f>
        <v>#DIV/0!</v>
      </c>
      <c r="CE271" s="24" t="e">
        <f>(BU271-'ModelParams Lw'!Q$10)/'ModelParams Lw'!Q$11</f>
        <v>#DIV/0!</v>
      </c>
      <c r="CF271" s="24" t="e">
        <f>(BV271-'ModelParams Lw'!R$10)/'ModelParams Lw'!R$11</f>
        <v>#DIV/0!</v>
      </c>
      <c r="CG271" s="24" t="e">
        <f>(BW271-'ModelParams Lw'!S$10)/'ModelParams Lw'!S$11</f>
        <v>#DIV/0!</v>
      </c>
      <c r="CH271" s="24" t="e">
        <f>(BX271-'ModelParams Lw'!T$10)/'ModelParams Lw'!T$11</f>
        <v>#DIV/0!</v>
      </c>
      <c r="CI271" s="24" t="e">
        <f>(BY271-'ModelParams Lw'!U$10)/'ModelParams Lw'!U$11</f>
        <v>#DIV/0!</v>
      </c>
      <c r="CJ271" s="24" t="e">
        <f>(BZ271-'ModelParams Lw'!V$10)/'ModelParams Lw'!V$11</f>
        <v>#DIV/0!</v>
      </c>
      <c r="CK271" s="24">
        <f>IF(Calcul!$E276="SW",'ModelParams Lw'!C$18+'ModelParams Lw'!C$19*LOG(CK$3)+'ModelParams Lw'!C$20*(PI()/4*($D271/1000)^2),IF('ModelParams Lw'!C$21+'ModelParams Lw'!C$22*LOG(CK$3)+'ModelParams Lw'!C$23*(PI()/4*($D271/1000)^2)&lt;'ModelParams Lw'!C$18+'ModelParams Lw'!C$19*LOG(CK$3)+'ModelParams Lw'!C$20*(PI()/4*($D271/1000)^2),'ModelParams Lw'!C$18+'ModelParams Lw'!C$19*LOG(CK$3)+'ModelParams Lw'!C$20*(PI()/4*($D271/1000)^2),'ModelParams Lw'!C$21+'ModelParams Lw'!C$22*LOG(CK$3)+'ModelParams Lw'!C$23*(PI()/4*($D271/1000)^2)))</f>
        <v>31.246735224896717</v>
      </c>
      <c r="CL271" s="24">
        <f>IF(Calcul!$E276="SW",'ModelParams Lw'!D$18+'ModelParams Lw'!D$19*LOG(CL$3)+'ModelParams Lw'!D$20*(PI()/4*($D271/1000)^2),IF('ModelParams Lw'!D$21+'ModelParams Lw'!D$22*LOG(CL$3)+'ModelParams Lw'!D$23*(PI()/4*($D271/1000)^2)&lt;'ModelParams Lw'!D$18+'ModelParams Lw'!D$19*LOG(CL$3)+'ModelParams Lw'!D$20*(PI()/4*($D271/1000)^2),'ModelParams Lw'!D$18+'ModelParams Lw'!D$19*LOG(CL$3)+'ModelParams Lw'!D$20*(PI()/4*($D271/1000)^2),'ModelParams Lw'!D$21+'ModelParams Lw'!D$22*LOG(CL$3)+'ModelParams Lw'!D$23*(PI()/4*($D271/1000)^2)))</f>
        <v>39.203910379364636</v>
      </c>
      <c r="CM271" s="24">
        <f>IF(Calcul!$E276="SW",'ModelParams Lw'!E$18+'ModelParams Lw'!E$19*LOG(CM$3)+'ModelParams Lw'!E$20*(PI()/4*($D271/1000)^2),IF('ModelParams Lw'!E$21+'ModelParams Lw'!E$22*LOG(CM$3)+'ModelParams Lw'!E$23*(PI()/4*($D271/1000)^2)&lt;'ModelParams Lw'!E$18+'ModelParams Lw'!E$19*LOG(CM$3)+'ModelParams Lw'!E$20*(PI()/4*($D271/1000)^2),'ModelParams Lw'!E$18+'ModelParams Lw'!E$19*LOG(CM$3)+'ModelParams Lw'!E$20*(PI()/4*($D271/1000)^2),'ModelParams Lw'!E$21+'ModelParams Lw'!E$22*LOG(CM$3)+'ModelParams Lw'!E$23*(PI()/4*($D271/1000)^2)))</f>
        <v>38.761096154158118</v>
      </c>
      <c r="CN271" s="24">
        <f>IF(Calcul!$E276="SW",'ModelParams Lw'!F$18+'ModelParams Lw'!F$19*LOG(CN$3)+'ModelParams Lw'!F$20*(PI()/4*($D271/1000)^2),IF('ModelParams Lw'!F$21+'ModelParams Lw'!F$22*LOG(CN$3)+'ModelParams Lw'!F$23*(PI()/4*($D271/1000)^2)&lt;'ModelParams Lw'!F$18+'ModelParams Lw'!F$19*LOG(CN$3)+'ModelParams Lw'!F$20*(PI()/4*($D271/1000)^2),'ModelParams Lw'!F$18+'ModelParams Lw'!F$19*LOG(CN$3)+'ModelParams Lw'!F$20*(PI()/4*($D271/1000)^2),'ModelParams Lw'!F$21+'ModelParams Lw'!F$22*LOG(CN$3)+'ModelParams Lw'!F$23*(PI()/4*($D271/1000)^2)))</f>
        <v>42.457901012674256</v>
      </c>
      <c r="CO271" s="24">
        <f>IF(Calcul!$E276="SW",'ModelParams Lw'!G$18+'ModelParams Lw'!G$19*LOG(CO$3)+'ModelParams Lw'!G$20*(PI()/4*($D271/1000)^2),IF('ModelParams Lw'!G$21+'ModelParams Lw'!G$22*LOG(CO$3)+'ModelParams Lw'!G$23*(PI()/4*($D271/1000)^2)&lt;'ModelParams Lw'!G$18+'ModelParams Lw'!G$19*LOG(CO$3)+'ModelParams Lw'!G$20*(PI()/4*($D271/1000)^2),'ModelParams Lw'!G$18+'ModelParams Lw'!G$19*LOG(CO$3)+'ModelParams Lw'!G$20*(PI()/4*($D271/1000)^2),'ModelParams Lw'!G$21+'ModelParams Lw'!G$22*LOG(CO$3)+'ModelParams Lw'!G$23*(PI()/4*($D271/1000)^2)))</f>
        <v>39.983812335865188</v>
      </c>
      <c r="CP271" s="24">
        <f>IF(Calcul!$E276="SW",'ModelParams Lw'!H$18+'ModelParams Lw'!H$19*LOG(CP$3)+'ModelParams Lw'!H$20*(PI()/4*($D271/1000)^2),IF('ModelParams Lw'!H$21+'ModelParams Lw'!H$22*LOG(CP$3)+'ModelParams Lw'!H$23*(PI()/4*($D271/1000)^2)&lt;'ModelParams Lw'!H$18+'ModelParams Lw'!H$19*LOG(CP$3)+'ModelParams Lw'!H$20*(PI()/4*($D271/1000)^2),'ModelParams Lw'!H$18+'ModelParams Lw'!H$19*LOG(CP$3)+'ModelParams Lw'!H$20*(PI()/4*($D271/1000)^2),'ModelParams Lw'!H$21+'ModelParams Lw'!H$22*LOG(CP$3)+'ModelParams Lw'!H$23*(PI()/4*($D271/1000)^2)))</f>
        <v>40.306137042572608</v>
      </c>
      <c r="CQ271" s="24">
        <f>IF(Calcul!$E276="SW",'ModelParams Lw'!I$18+'ModelParams Lw'!I$19*LOG(CQ$3)+'ModelParams Lw'!I$20*(PI()/4*($D271/1000)^2),IF('ModelParams Lw'!I$21+'ModelParams Lw'!I$22*LOG(CQ$3)+'ModelParams Lw'!I$23*(PI()/4*($D271/1000)^2)&lt;'ModelParams Lw'!I$18+'ModelParams Lw'!I$19*LOG(CQ$3)+'ModelParams Lw'!I$20*(PI()/4*($D271/1000)^2),'ModelParams Lw'!I$18+'ModelParams Lw'!I$19*LOG(CQ$3)+'ModelParams Lw'!I$20*(PI()/4*($D271/1000)^2),'ModelParams Lw'!I$21+'ModelParams Lw'!I$22*LOG(CQ$3)+'ModelParams Lw'!I$23*(PI()/4*($D271/1000)^2)))</f>
        <v>35.604370798776131</v>
      </c>
      <c r="CR271" s="24">
        <f>IF(Calcul!$E276="SW",'ModelParams Lw'!J$18+'ModelParams Lw'!J$19*LOG(CR$3)+'ModelParams Lw'!J$20*(PI()/4*($D271/1000)^2),IF('ModelParams Lw'!J$21+'ModelParams Lw'!J$22*LOG(CR$3)+'ModelParams Lw'!J$23*(PI()/4*($D271/1000)^2)&lt;'ModelParams Lw'!J$18+'ModelParams Lw'!J$19*LOG(CR$3)+'ModelParams Lw'!J$20*(PI()/4*($D271/1000)^2),'ModelParams Lw'!J$18+'ModelParams Lw'!J$19*LOG(CR$3)+'ModelParams Lw'!J$20*(PI()/4*($D271/1000)^2),'ModelParams Lw'!J$21+'ModelParams Lw'!J$22*LOG(CR$3)+'ModelParams Lw'!J$23*(PI()/4*($D271/1000)^2)))</f>
        <v>26.405199060578074</v>
      </c>
      <c r="CS271" s="24" t="e">
        <f t="shared" si="113"/>
        <v>#DIV/0!</v>
      </c>
      <c r="CT271" s="24" t="e">
        <f t="shared" si="114"/>
        <v>#DIV/0!</v>
      </c>
      <c r="CU271" s="24" t="e">
        <f t="shared" si="115"/>
        <v>#DIV/0!</v>
      </c>
      <c r="CV271" s="24" t="e">
        <f t="shared" si="116"/>
        <v>#DIV/0!</v>
      </c>
      <c r="CW271" s="24" t="e">
        <f t="shared" si="117"/>
        <v>#DIV/0!</v>
      </c>
      <c r="CX271" s="24" t="e">
        <f t="shared" si="118"/>
        <v>#DIV/0!</v>
      </c>
      <c r="CY271" s="24" t="e">
        <f t="shared" si="119"/>
        <v>#DIV/0!</v>
      </c>
      <c r="CZ271" s="24" t="e">
        <f t="shared" si="120"/>
        <v>#DIV/0!</v>
      </c>
      <c r="DA271" s="24" t="e">
        <f>10*LOG10(IF(CS271="",0,POWER(10,((CS271+'ModelParams Lw'!$O$4)/10))) +IF(CT271="",0,POWER(10,((CT271+'ModelParams Lw'!$P$4)/10))) +IF(CU271="",0,POWER(10,((CU271+'ModelParams Lw'!$Q$4)/10))) +IF(CV271="",0,POWER(10,((CV271+'ModelParams Lw'!$R$4)/10))) +IF(CW271="",0,POWER(10,((CW271+'ModelParams Lw'!$S$4)/10))) +IF(CX271="",0,POWER(10,((CX271+'ModelParams Lw'!$T$4)/10))) +IF(CY271="",0,POWER(10,((CY271+'ModelParams Lw'!$U$4)/10)))+IF(CZ271="",0,POWER(10,((CZ271+'ModelParams Lw'!$V$4)/10))))</f>
        <v>#DIV/0!</v>
      </c>
      <c r="DB271" s="24" t="e">
        <f t="shared" si="137"/>
        <v>#DIV/0!</v>
      </c>
      <c r="DC271" s="24" t="e">
        <f>(CS271-'ModelParams Lw'!$O$10)/'ModelParams Lw'!$O$11</f>
        <v>#DIV/0!</v>
      </c>
      <c r="DD271" s="24" t="e">
        <f>(CT271-'ModelParams Lw'!$P$10)/'ModelParams Lw'!$P$11</f>
        <v>#DIV/0!</v>
      </c>
      <c r="DE271" s="24" t="e">
        <f>(CU271-'ModelParams Lw'!$Q$10)/'ModelParams Lw'!$Q$11</f>
        <v>#DIV/0!</v>
      </c>
      <c r="DF271" s="24" t="e">
        <f>(CV271-'ModelParams Lw'!$R$10)/'ModelParams Lw'!$R$11</f>
        <v>#DIV/0!</v>
      </c>
      <c r="DG271" s="24" t="e">
        <f>(CW271-'ModelParams Lw'!$S$10)/'ModelParams Lw'!$S$11</f>
        <v>#DIV/0!</v>
      </c>
      <c r="DH271" s="24" t="e">
        <f>(CX271-'ModelParams Lw'!$T$10)/'ModelParams Lw'!$T$11</f>
        <v>#DIV/0!</v>
      </c>
      <c r="DI271" s="24" t="e">
        <f>(CY271-'ModelParams Lw'!$U$10)/'ModelParams Lw'!$U$11</f>
        <v>#DIV/0!</v>
      </c>
      <c r="DJ271" s="24" t="e">
        <f>(CZ271-'ModelParams Lw'!$V$10)/'ModelParams Lw'!$V$11</f>
        <v>#DIV/0!</v>
      </c>
    </row>
    <row r="272" spans="1:114">
      <c r="A272" s="12">
        <f>Calcul!B274</f>
        <v>0</v>
      </c>
      <c r="B272" s="12">
        <f t="shared" si="121"/>
        <v>0</v>
      </c>
      <c r="C272" s="12">
        <f>Calcul!C274</f>
        <v>0</v>
      </c>
      <c r="D272" s="12">
        <f>Calcul!D277</f>
        <v>0</v>
      </c>
      <c r="E272" s="12">
        <f t="shared" si="122"/>
        <v>400</v>
      </c>
      <c r="F272" s="12">
        <f t="shared" si="123"/>
        <v>900</v>
      </c>
      <c r="G272" s="12" t="e">
        <f t="shared" si="124"/>
        <v>#DIV/0!</v>
      </c>
      <c r="H272" s="24" t="e">
        <f t="shared" si="125"/>
        <v>#DIV/0!</v>
      </c>
      <c r="I272" s="24">
        <f>'ModelParams Lw'!$B$6*EXP('ModelParams Lw'!$C$6*D272)</f>
        <v>-0.98585217513044054</v>
      </c>
      <c r="J272" s="24">
        <f>'ModelParams Lw'!$B$7*D272^2+'ModelParams Lw'!$C$7*D272+'ModelParams Lw'!$D$7</f>
        <v>-7.1</v>
      </c>
      <c r="K272" s="24">
        <f>'ModelParams Lw'!$B$8*D272^2+'ModelParams Lw'!$C$8*D272+'ModelParams Lw'!$D$8</f>
        <v>46.485999999999997</v>
      </c>
      <c r="L272" s="21" t="e">
        <f t="shared" si="138"/>
        <v>#DIV/0!</v>
      </c>
      <c r="M272" s="21" t="e">
        <f t="shared" si="138"/>
        <v>#DIV/0!</v>
      </c>
      <c r="N272" s="21" t="e">
        <f t="shared" si="138"/>
        <v>#DIV/0!</v>
      </c>
      <c r="O272" s="21" t="e">
        <f t="shared" si="138"/>
        <v>#DIV/0!</v>
      </c>
      <c r="P272" s="21" t="e">
        <f t="shared" si="138"/>
        <v>#DIV/0!</v>
      </c>
      <c r="Q272" s="21" t="e">
        <f t="shared" si="138"/>
        <v>#DIV/0!</v>
      </c>
      <c r="R272" s="21" t="e">
        <f t="shared" si="138"/>
        <v>#DIV/0!</v>
      </c>
      <c r="S272" s="21" t="e">
        <f t="shared" si="138"/>
        <v>#DIV/0!</v>
      </c>
      <c r="T272" s="24" t="e">
        <f>'ModelParams Lw'!$B$3+'ModelParams Lw'!$B$4*LOG10($B272/3600/(PI()/4*($D272/1000)^2))+'ModelParams Lw'!$B$5*LOG10(2*$H272/(1.2*($B272/3600/(PI()/4*($D272/1000)^2))^2))+10*LOG10($D272/1000)+L272</f>
        <v>#DIV/0!</v>
      </c>
      <c r="U272" s="24" t="e">
        <f>'ModelParams Lw'!$B$3+'ModelParams Lw'!$B$4*LOG10($B272/3600/(PI()/4*($D272/1000)^2))+'ModelParams Lw'!$B$5*LOG10(2*$H272/(1.2*($B272/3600/(PI()/4*($D272/1000)^2))^2))+10*LOG10($D272/1000)+M272</f>
        <v>#DIV/0!</v>
      </c>
      <c r="V272" s="24" t="e">
        <f>'ModelParams Lw'!$B$3+'ModelParams Lw'!$B$4*LOG10($B272/3600/(PI()/4*($D272/1000)^2))+'ModelParams Lw'!$B$5*LOG10(2*$H272/(1.2*($B272/3600/(PI()/4*($D272/1000)^2))^2))+10*LOG10($D272/1000)+N272</f>
        <v>#DIV/0!</v>
      </c>
      <c r="W272" s="24" t="e">
        <f>'ModelParams Lw'!$B$3+'ModelParams Lw'!$B$4*LOG10($B272/3600/(PI()/4*($D272/1000)^2))+'ModelParams Lw'!$B$5*LOG10(2*$H272/(1.2*($B272/3600/(PI()/4*($D272/1000)^2))^2))+10*LOG10($D272/1000)+O272</f>
        <v>#DIV/0!</v>
      </c>
      <c r="X272" s="24" t="e">
        <f>'ModelParams Lw'!$B$3+'ModelParams Lw'!$B$4*LOG10($B272/3600/(PI()/4*($D272/1000)^2))+'ModelParams Lw'!$B$5*LOG10(2*$H272/(1.2*($B272/3600/(PI()/4*($D272/1000)^2))^2))+10*LOG10($D272/1000)+P272</f>
        <v>#DIV/0!</v>
      </c>
      <c r="Y272" s="24" t="e">
        <f>'ModelParams Lw'!$B$3+'ModelParams Lw'!$B$4*LOG10($B272/3600/(PI()/4*($D272/1000)^2))+'ModelParams Lw'!$B$5*LOG10(2*$H272/(1.2*($B272/3600/(PI()/4*($D272/1000)^2))^2))+10*LOG10($D272/1000)+Q272</f>
        <v>#DIV/0!</v>
      </c>
      <c r="Z272" s="24" t="e">
        <f>'ModelParams Lw'!$B$3+'ModelParams Lw'!$B$4*LOG10($B272/3600/(PI()/4*($D272/1000)^2))+'ModelParams Lw'!$B$5*LOG10(2*$H272/(1.2*($B272/3600/(PI()/4*($D272/1000)^2))^2))+10*LOG10($D272/1000)+R272</f>
        <v>#DIV/0!</v>
      </c>
      <c r="AA272" s="24" t="e">
        <f>'ModelParams Lw'!$B$3+'ModelParams Lw'!$B$4*LOG10($B272/3600/(PI()/4*($D272/1000)^2))+'ModelParams Lw'!$B$5*LOG10(2*$H272/(1.2*($B272/3600/(PI()/4*($D272/1000)^2))^2))+10*LOG10($D272/1000)+S272</f>
        <v>#DIV/0!</v>
      </c>
      <c r="AB272" s="24" t="e">
        <f>10*LOG10(IF(T272="",0,POWER(10,((T272+'ModelParams Lw'!$O$4)/10))) +IF(U272="",0,POWER(10,((U272+'ModelParams Lw'!$P$4)/10))) +IF(V272="",0,POWER(10,((V272+'ModelParams Lw'!$Q$4)/10))) +IF(W272="",0,POWER(10,((W272+'ModelParams Lw'!$R$4)/10))) +IF(X272="",0,POWER(10,((X272+'ModelParams Lw'!$S$4)/10))) +IF(Y272="",0,POWER(10,((Y272+'ModelParams Lw'!$T$4)/10))) +IF(Z272="",0,POWER(10,((Z272+'ModelParams Lw'!$U$4)/10)))+IF(AA272="",0,POWER(10,((AA272+'ModelParams Lw'!$V$4)/10))))</f>
        <v>#DIV/0!</v>
      </c>
      <c r="AC272" s="24" t="e">
        <f t="shared" si="126"/>
        <v>#DIV/0!</v>
      </c>
      <c r="AD272" s="24" t="e">
        <f>(T272-'ModelParams Lw'!O$10)/'ModelParams Lw'!O$11</f>
        <v>#DIV/0!</v>
      </c>
      <c r="AE272" s="24" t="e">
        <f>(U272-'ModelParams Lw'!P$10)/'ModelParams Lw'!P$11</f>
        <v>#DIV/0!</v>
      </c>
      <c r="AF272" s="24" t="e">
        <f>(V272-'ModelParams Lw'!Q$10)/'ModelParams Lw'!Q$11</f>
        <v>#DIV/0!</v>
      </c>
      <c r="AG272" s="24" t="e">
        <f>(W272-'ModelParams Lw'!R$10)/'ModelParams Lw'!R$11</f>
        <v>#DIV/0!</v>
      </c>
      <c r="AH272" s="24" t="e">
        <f>(X272-'ModelParams Lw'!S$10)/'ModelParams Lw'!S$11</f>
        <v>#DIV/0!</v>
      </c>
      <c r="AI272" s="24" t="e">
        <f>(Y272-'ModelParams Lw'!T$10)/'ModelParams Lw'!T$11</f>
        <v>#DIV/0!</v>
      </c>
      <c r="AJ272" s="24" t="e">
        <f>(Z272-'ModelParams Lw'!U$10)/'ModelParams Lw'!U$11</f>
        <v>#DIV/0!</v>
      </c>
      <c r="AK272" s="24" t="e">
        <f>(AA272-'ModelParams Lw'!V$10)/'ModelParams Lw'!V$11</f>
        <v>#DIV/0!</v>
      </c>
      <c r="AL272" s="24" t="e">
        <f t="shared" si="127"/>
        <v>#DIV/0!</v>
      </c>
      <c r="AM272" s="24" t="e">
        <f>LOOKUP($G272,SilencerParams!$E$3:$E$98,SilencerParams!K$3:K$98)</f>
        <v>#DIV/0!</v>
      </c>
      <c r="AN272" s="24" t="e">
        <f>LOOKUP($G272,SilencerParams!$E$3:$E$98,SilencerParams!L$3:L$98)</f>
        <v>#DIV/0!</v>
      </c>
      <c r="AO272" s="24" t="e">
        <f>LOOKUP($G272,SilencerParams!$E$3:$E$98,SilencerParams!M$3:M$98)</f>
        <v>#DIV/0!</v>
      </c>
      <c r="AP272" s="24" t="e">
        <f>LOOKUP($G272,SilencerParams!$E$3:$E$98,SilencerParams!N$3:N$98)</f>
        <v>#DIV/0!</v>
      </c>
      <c r="AQ272" s="24" t="e">
        <f>LOOKUP($G272,SilencerParams!$E$3:$E$98,SilencerParams!O$3:O$98)</f>
        <v>#DIV/0!</v>
      </c>
      <c r="AR272" s="24" t="e">
        <f>LOOKUP($G272,SilencerParams!$E$3:$E$98,SilencerParams!P$3:P$98)</f>
        <v>#DIV/0!</v>
      </c>
      <c r="AS272" s="24" t="e">
        <f>LOOKUP($G272,SilencerParams!$E$3:$E$98,SilencerParams!Q$3:Q$98)</f>
        <v>#DIV/0!</v>
      </c>
      <c r="AT272" s="24" t="e">
        <f>LOOKUP($G272,SilencerParams!$E$3:$E$98,SilencerParams!R$3:R$98)</f>
        <v>#DIV/0!</v>
      </c>
      <c r="AU272" s="151" t="e">
        <f>LOOKUP($G272,SilencerParams!$E$3:$E$98,SilencerParams!S$3:S$98)</f>
        <v>#DIV/0!</v>
      </c>
      <c r="AV272" s="151" t="e">
        <f>LOOKUP($G272,SilencerParams!$E$3:$E$98,SilencerParams!T$3:T$98)</f>
        <v>#DIV/0!</v>
      </c>
      <c r="AW272" s="151" t="e">
        <f>LOOKUP($G272,SilencerParams!$E$3:$E$98,SilencerParams!U$3:U$98)</f>
        <v>#DIV/0!</v>
      </c>
      <c r="AX272" s="151" t="e">
        <f>LOOKUP($G272,SilencerParams!$E$3:$E$98,SilencerParams!V$3:V$98)</f>
        <v>#DIV/0!</v>
      </c>
      <c r="AY272" s="151" t="e">
        <f>LOOKUP($G272,SilencerParams!$E$3:$E$98,SilencerParams!W$3:W$98)</f>
        <v>#DIV/0!</v>
      </c>
      <c r="AZ272" s="151" t="e">
        <f>LOOKUP($G272,SilencerParams!$E$3:$E$98,SilencerParams!X$3:X$98)</f>
        <v>#DIV/0!</v>
      </c>
      <c r="BA272" s="151" t="e">
        <f>LOOKUP($G272,SilencerParams!$E$3:$E$98,SilencerParams!Y$3:Y$98)</f>
        <v>#DIV/0!</v>
      </c>
      <c r="BB272" s="151" t="e">
        <f>LOOKUP($G272,SilencerParams!$E$3:$E$98,SilencerParams!Z$3:Z$98)</f>
        <v>#DIV/0!</v>
      </c>
      <c r="BC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S$3:S$98)</f>
        <v>#DIV/0!</v>
      </c>
      <c r="BD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T$3:T$98)</f>
        <v>#DIV/0!</v>
      </c>
      <c r="BE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U$3:U$98)</f>
        <v>#DIV/0!</v>
      </c>
      <c r="BF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V$3:V$98)</f>
        <v>#DIV/0!</v>
      </c>
      <c r="BG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W$3:W$98)</f>
        <v>#DIV/0!</v>
      </c>
      <c r="BH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X$3:X$98)</f>
        <v>#DIV/0!</v>
      </c>
      <c r="BI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Y$3:Y$98)</f>
        <v>#DIV/0!</v>
      </c>
      <c r="BJ272" s="151" t="e">
        <f>LOOKUP(IF(MROUND($AL272,2)&lt;=$AL272,CONCATENATE($D272,IF($F272&gt;=1000,$F272,CONCATENATE(0,$F272)),CONCATENATE(0,MROUND($AL272,2)+2)),CONCATENATE($D272,IF($F272&gt;=1000,$F272,CONCATENATE(0,$F272)),CONCATENATE(0,MROUND($AL272,2)-2))),SilencerParams!$E$3:$E$98,SilencerParams!Z$3:Z$98)</f>
        <v>#DIV/0!</v>
      </c>
      <c r="BK272" s="151" t="e">
        <f>IF($AL272&lt;2,LOOKUP(CONCATENATE($D272,IF($E272&gt;=1000,$E272,CONCATENATE(0,$E272)),"02"),SilencerParams!$E$3:$E$98,SilencerParams!S$3:S$98)/(LOG10(2)-LOG10(0.0001))*(LOG10($AL272)-LOG10(0.0001)),(BC272-AU272)/(LOG10(IF(MROUND($AL272,2)&lt;=$AL272,MROUND($AL272,2)+2,MROUND($AL272,2)-2))-LOG10(MROUND($AL272,2)))*(LOG10($AL272)-LOG10(MROUND($AL272,2)))+AU272)</f>
        <v>#DIV/0!</v>
      </c>
      <c r="BL272" s="151" t="e">
        <f>IF($AL272&lt;2,LOOKUP(CONCATENATE($D272,IF($E272&gt;=1000,$E272,CONCATENATE(0,$E272)),"02"),SilencerParams!$E$3:$E$98,SilencerParams!T$3:T$98)/(LOG10(2)-LOG10(0.0001))*(LOG10($AL272)-LOG10(0.0001)),(BD272-AV272)/(LOG10(IF(MROUND($AL272,2)&lt;=$AL272,MROUND($AL272,2)+2,MROUND($AL272,2)-2))-LOG10(MROUND($AL272,2)))*(LOG10($AL272)-LOG10(MROUND($AL272,2)))+AV272)</f>
        <v>#DIV/0!</v>
      </c>
      <c r="BM272" s="151" t="e">
        <f>IF($AL272&lt;2,LOOKUP(CONCATENATE($D272,IF($E272&gt;=1000,$E272,CONCATENATE(0,$E272)),"02"),SilencerParams!$E$3:$E$98,SilencerParams!U$3:U$98)/(LOG10(2)-LOG10(0.0001))*(LOG10($AL272)-LOG10(0.0001)),(BE272-AW272)/(LOG10(IF(MROUND($AL272,2)&lt;=$AL272,MROUND($AL272,2)+2,MROUND($AL272,2)-2))-LOG10(MROUND($AL272,2)))*(LOG10($AL272)-LOG10(MROUND($AL272,2)))+AW272)</f>
        <v>#DIV/0!</v>
      </c>
      <c r="BN272" s="151" t="e">
        <f>IF($AL272&lt;2,LOOKUP(CONCATENATE($D272,IF($E272&gt;=1000,$E272,CONCATENATE(0,$E272)),"02"),SilencerParams!$E$3:$E$98,SilencerParams!V$3:V$98)/(LOG10(2)-LOG10(0.0001))*(LOG10($AL272)-LOG10(0.0001)),(BF272-AX272)/(LOG10(IF(MROUND($AL272,2)&lt;=$AL272,MROUND($AL272,2)+2,MROUND($AL272,2)-2))-LOG10(MROUND($AL272,2)))*(LOG10($AL272)-LOG10(MROUND($AL272,2)))+AX272)</f>
        <v>#DIV/0!</v>
      </c>
      <c r="BO272" s="151" t="e">
        <f>IF($AL272&lt;2,LOOKUP(CONCATENATE($D272,IF($E272&gt;=1000,$E272,CONCATENATE(0,$E272)),"02"),SilencerParams!$E$3:$E$98,SilencerParams!W$3:W$98)/(LOG10(2)-LOG10(0.0001))*(LOG10($AL272)-LOG10(0.0001)),(BG272-AY272)/(LOG10(IF(MROUND($AL272,2)&lt;=$AL272,MROUND($AL272,2)+2,MROUND($AL272,2)-2))-LOG10(MROUND($AL272,2)))*(LOG10($AL272)-LOG10(MROUND($AL272,2)))+AY272)</f>
        <v>#DIV/0!</v>
      </c>
      <c r="BP272" s="151" t="e">
        <f>IF($AL272&lt;2,LOOKUP(CONCATENATE($D272,IF($E272&gt;=1000,$E272,CONCATENATE(0,$E272)),"02"),SilencerParams!$E$3:$E$98,SilencerParams!X$3:X$98)/(LOG10(2)-LOG10(0.0001))*(LOG10($AL272)-LOG10(0.0001)),(BH272-AZ272)/(LOG10(IF(MROUND($AL272,2)&lt;=$AL272,MROUND($AL272,2)+2,MROUND($AL272,2)-2))-LOG10(MROUND($AL272,2)))*(LOG10($AL272)-LOG10(MROUND($AL272,2)))+AZ272)</f>
        <v>#DIV/0!</v>
      </c>
      <c r="BQ272" s="151" t="e">
        <f>IF($AL272&lt;2,LOOKUP(CONCATENATE($D272,IF($E272&gt;=1000,$E272,CONCATENATE(0,$E272)),"02"),SilencerParams!$E$3:$E$98,SilencerParams!Y$3:Y$98)/(LOG10(2)-LOG10(0.0001))*(LOG10($AL272)-LOG10(0.0001)),(BI272-BA272)/(LOG10(IF(MROUND($AL272,2)&lt;=$AL272,MROUND($AL272,2)+2,MROUND($AL272,2)-2))-LOG10(MROUND($AL272,2)))*(LOG10($AL272)-LOG10(MROUND($AL272,2)))+BA272)</f>
        <v>#DIV/0!</v>
      </c>
      <c r="BR272" s="151" t="e">
        <f>IF($AL272&lt;2,LOOKUP(CONCATENATE($D272,IF($E272&gt;=1000,$E272,CONCATENATE(0,$E272)),"02"),SilencerParams!$E$3:$E$98,SilencerParams!Z$3:Z$98)/(LOG10(2)-LOG10(0.0001))*(LOG10($AL272)-LOG10(0.0001)),(BJ272-BB272)/(LOG10(IF(MROUND($AL272,2)&lt;=$AL272,MROUND($AL272,2)+2,MROUND($AL272,2)-2))-LOG10(MROUND($AL272,2)))*(LOG10($AL272)-LOG10(MROUND($AL272,2)))+BB272)</f>
        <v>#DIV/0!</v>
      </c>
      <c r="BS272" s="24" t="e">
        <f t="shared" si="128"/>
        <v>#DIV/0!</v>
      </c>
      <c r="BT272" s="24" t="e">
        <f t="shared" si="129"/>
        <v>#DIV/0!</v>
      </c>
      <c r="BU272" s="24" t="e">
        <f t="shared" si="130"/>
        <v>#DIV/0!</v>
      </c>
      <c r="BV272" s="24" t="e">
        <f t="shared" si="131"/>
        <v>#DIV/0!</v>
      </c>
      <c r="BW272" s="24" t="e">
        <f t="shared" si="132"/>
        <v>#DIV/0!</v>
      </c>
      <c r="BX272" s="24" t="e">
        <f t="shared" si="133"/>
        <v>#DIV/0!</v>
      </c>
      <c r="BY272" s="24" t="e">
        <f t="shared" si="134"/>
        <v>#DIV/0!</v>
      </c>
      <c r="BZ272" s="24" t="e">
        <f t="shared" si="135"/>
        <v>#DIV/0!</v>
      </c>
      <c r="CA272" s="24" t="e">
        <f>10*LOG10(IF(BS272="",0,POWER(10,((BS272+'ModelParams Lw'!$O$4)/10))) +IF(BT272="",0,POWER(10,((BT272+'ModelParams Lw'!$P$4)/10))) +IF(BU272="",0,POWER(10,((BU272+'ModelParams Lw'!$Q$4)/10))) +IF(BV272="",0,POWER(10,((BV272+'ModelParams Lw'!$R$4)/10))) +IF(BW272="",0,POWER(10,((BW272+'ModelParams Lw'!$S$4)/10))) +IF(BX272="",0,POWER(10,((BX272+'ModelParams Lw'!$T$4)/10))) +IF(BY272="",0,POWER(10,((BY272+'ModelParams Lw'!$U$4)/10)))+IF(BZ272="",0,POWER(10,((BZ272+'ModelParams Lw'!$V$4)/10))))</f>
        <v>#DIV/0!</v>
      </c>
      <c r="CB272" s="24" t="e">
        <f t="shared" si="136"/>
        <v>#DIV/0!</v>
      </c>
      <c r="CC272" s="24" t="e">
        <f>(BS272-'ModelParams Lw'!O$10)/'ModelParams Lw'!O$11</f>
        <v>#DIV/0!</v>
      </c>
      <c r="CD272" s="24" t="e">
        <f>(BT272-'ModelParams Lw'!P$10)/'ModelParams Lw'!P$11</f>
        <v>#DIV/0!</v>
      </c>
      <c r="CE272" s="24" t="e">
        <f>(BU272-'ModelParams Lw'!Q$10)/'ModelParams Lw'!Q$11</f>
        <v>#DIV/0!</v>
      </c>
      <c r="CF272" s="24" t="e">
        <f>(BV272-'ModelParams Lw'!R$10)/'ModelParams Lw'!R$11</f>
        <v>#DIV/0!</v>
      </c>
      <c r="CG272" s="24" t="e">
        <f>(BW272-'ModelParams Lw'!S$10)/'ModelParams Lw'!S$11</f>
        <v>#DIV/0!</v>
      </c>
      <c r="CH272" s="24" t="e">
        <f>(BX272-'ModelParams Lw'!T$10)/'ModelParams Lw'!T$11</f>
        <v>#DIV/0!</v>
      </c>
      <c r="CI272" s="24" t="e">
        <f>(BY272-'ModelParams Lw'!U$10)/'ModelParams Lw'!U$11</f>
        <v>#DIV/0!</v>
      </c>
      <c r="CJ272" s="24" t="e">
        <f>(BZ272-'ModelParams Lw'!V$10)/'ModelParams Lw'!V$11</f>
        <v>#DIV/0!</v>
      </c>
      <c r="CK272" s="24">
        <f>IF(Calcul!$E277="SW",'ModelParams Lw'!C$18+'ModelParams Lw'!C$19*LOG(CK$3)+'ModelParams Lw'!C$20*(PI()/4*($D272/1000)^2),IF('ModelParams Lw'!C$21+'ModelParams Lw'!C$22*LOG(CK$3)+'ModelParams Lw'!C$23*(PI()/4*($D272/1000)^2)&lt;'ModelParams Lw'!C$18+'ModelParams Lw'!C$19*LOG(CK$3)+'ModelParams Lw'!C$20*(PI()/4*($D272/1000)^2),'ModelParams Lw'!C$18+'ModelParams Lw'!C$19*LOG(CK$3)+'ModelParams Lw'!C$20*(PI()/4*($D272/1000)^2),'ModelParams Lw'!C$21+'ModelParams Lw'!C$22*LOG(CK$3)+'ModelParams Lw'!C$23*(PI()/4*($D272/1000)^2)))</f>
        <v>31.246735224896717</v>
      </c>
      <c r="CL272" s="24">
        <f>IF(Calcul!$E277="SW",'ModelParams Lw'!D$18+'ModelParams Lw'!D$19*LOG(CL$3)+'ModelParams Lw'!D$20*(PI()/4*($D272/1000)^2),IF('ModelParams Lw'!D$21+'ModelParams Lw'!D$22*LOG(CL$3)+'ModelParams Lw'!D$23*(PI()/4*($D272/1000)^2)&lt;'ModelParams Lw'!D$18+'ModelParams Lw'!D$19*LOG(CL$3)+'ModelParams Lw'!D$20*(PI()/4*($D272/1000)^2),'ModelParams Lw'!D$18+'ModelParams Lw'!D$19*LOG(CL$3)+'ModelParams Lw'!D$20*(PI()/4*($D272/1000)^2),'ModelParams Lw'!D$21+'ModelParams Lw'!D$22*LOG(CL$3)+'ModelParams Lw'!D$23*(PI()/4*($D272/1000)^2)))</f>
        <v>39.203910379364636</v>
      </c>
      <c r="CM272" s="24">
        <f>IF(Calcul!$E277="SW",'ModelParams Lw'!E$18+'ModelParams Lw'!E$19*LOG(CM$3)+'ModelParams Lw'!E$20*(PI()/4*($D272/1000)^2),IF('ModelParams Lw'!E$21+'ModelParams Lw'!E$22*LOG(CM$3)+'ModelParams Lw'!E$23*(PI()/4*($D272/1000)^2)&lt;'ModelParams Lw'!E$18+'ModelParams Lw'!E$19*LOG(CM$3)+'ModelParams Lw'!E$20*(PI()/4*($D272/1000)^2),'ModelParams Lw'!E$18+'ModelParams Lw'!E$19*LOG(CM$3)+'ModelParams Lw'!E$20*(PI()/4*($D272/1000)^2),'ModelParams Lw'!E$21+'ModelParams Lw'!E$22*LOG(CM$3)+'ModelParams Lw'!E$23*(PI()/4*($D272/1000)^2)))</f>
        <v>38.761096154158118</v>
      </c>
      <c r="CN272" s="24">
        <f>IF(Calcul!$E277="SW",'ModelParams Lw'!F$18+'ModelParams Lw'!F$19*LOG(CN$3)+'ModelParams Lw'!F$20*(PI()/4*($D272/1000)^2),IF('ModelParams Lw'!F$21+'ModelParams Lw'!F$22*LOG(CN$3)+'ModelParams Lw'!F$23*(PI()/4*($D272/1000)^2)&lt;'ModelParams Lw'!F$18+'ModelParams Lw'!F$19*LOG(CN$3)+'ModelParams Lw'!F$20*(PI()/4*($D272/1000)^2),'ModelParams Lw'!F$18+'ModelParams Lw'!F$19*LOG(CN$3)+'ModelParams Lw'!F$20*(PI()/4*($D272/1000)^2),'ModelParams Lw'!F$21+'ModelParams Lw'!F$22*LOG(CN$3)+'ModelParams Lw'!F$23*(PI()/4*($D272/1000)^2)))</f>
        <v>42.457901012674256</v>
      </c>
      <c r="CO272" s="24">
        <f>IF(Calcul!$E277="SW",'ModelParams Lw'!G$18+'ModelParams Lw'!G$19*LOG(CO$3)+'ModelParams Lw'!G$20*(PI()/4*($D272/1000)^2),IF('ModelParams Lw'!G$21+'ModelParams Lw'!G$22*LOG(CO$3)+'ModelParams Lw'!G$23*(PI()/4*($D272/1000)^2)&lt;'ModelParams Lw'!G$18+'ModelParams Lw'!G$19*LOG(CO$3)+'ModelParams Lw'!G$20*(PI()/4*($D272/1000)^2),'ModelParams Lw'!G$18+'ModelParams Lw'!G$19*LOG(CO$3)+'ModelParams Lw'!G$20*(PI()/4*($D272/1000)^2),'ModelParams Lw'!G$21+'ModelParams Lw'!G$22*LOG(CO$3)+'ModelParams Lw'!G$23*(PI()/4*($D272/1000)^2)))</f>
        <v>39.983812335865188</v>
      </c>
      <c r="CP272" s="24">
        <f>IF(Calcul!$E277="SW",'ModelParams Lw'!H$18+'ModelParams Lw'!H$19*LOG(CP$3)+'ModelParams Lw'!H$20*(PI()/4*($D272/1000)^2),IF('ModelParams Lw'!H$21+'ModelParams Lw'!H$22*LOG(CP$3)+'ModelParams Lw'!H$23*(PI()/4*($D272/1000)^2)&lt;'ModelParams Lw'!H$18+'ModelParams Lw'!H$19*LOG(CP$3)+'ModelParams Lw'!H$20*(PI()/4*($D272/1000)^2),'ModelParams Lw'!H$18+'ModelParams Lw'!H$19*LOG(CP$3)+'ModelParams Lw'!H$20*(PI()/4*($D272/1000)^2),'ModelParams Lw'!H$21+'ModelParams Lw'!H$22*LOG(CP$3)+'ModelParams Lw'!H$23*(PI()/4*($D272/1000)^2)))</f>
        <v>40.306137042572608</v>
      </c>
      <c r="CQ272" s="24">
        <f>IF(Calcul!$E277="SW",'ModelParams Lw'!I$18+'ModelParams Lw'!I$19*LOG(CQ$3)+'ModelParams Lw'!I$20*(PI()/4*($D272/1000)^2),IF('ModelParams Lw'!I$21+'ModelParams Lw'!I$22*LOG(CQ$3)+'ModelParams Lw'!I$23*(PI()/4*($D272/1000)^2)&lt;'ModelParams Lw'!I$18+'ModelParams Lw'!I$19*LOG(CQ$3)+'ModelParams Lw'!I$20*(PI()/4*($D272/1000)^2),'ModelParams Lw'!I$18+'ModelParams Lw'!I$19*LOG(CQ$3)+'ModelParams Lw'!I$20*(PI()/4*($D272/1000)^2),'ModelParams Lw'!I$21+'ModelParams Lw'!I$22*LOG(CQ$3)+'ModelParams Lw'!I$23*(PI()/4*($D272/1000)^2)))</f>
        <v>35.604370798776131</v>
      </c>
      <c r="CR272" s="24">
        <f>IF(Calcul!$E277="SW",'ModelParams Lw'!J$18+'ModelParams Lw'!J$19*LOG(CR$3)+'ModelParams Lw'!J$20*(PI()/4*($D272/1000)^2),IF('ModelParams Lw'!J$21+'ModelParams Lw'!J$22*LOG(CR$3)+'ModelParams Lw'!J$23*(PI()/4*($D272/1000)^2)&lt;'ModelParams Lw'!J$18+'ModelParams Lw'!J$19*LOG(CR$3)+'ModelParams Lw'!J$20*(PI()/4*($D272/1000)^2),'ModelParams Lw'!J$18+'ModelParams Lw'!J$19*LOG(CR$3)+'ModelParams Lw'!J$20*(PI()/4*($D272/1000)^2),'ModelParams Lw'!J$21+'ModelParams Lw'!J$22*LOG(CR$3)+'ModelParams Lw'!J$23*(PI()/4*($D272/1000)^2)))</f>
        <v>26.405199060578074</v>
      </c>
      <c r="CS272" s="24" t="e">
        <f t="shared" si="113"/>
        <v>#DIV/0!</v>
      </c>
      <c r="CT272" s="24" t="e">
        <f t="shared" si="114"/>
        <v>#DIV/0!</v>
      </c>
      <c r="CU272" s="24" t="e">
        <f t="shared" si="115"/>
        <v>#DIV/0!</v>
      </c>
      <c r="CV272" s="24" t="e">
        <f t="shared" si="116"/>
        <v>#DIV/0!</v>
      </c>
      <c r="CW272" s="24" t="e">
        <f t="shared" si="117"/>
        <v>#DIV/0!</v>
      </c>
      <c r="CX272" s="24" t="e">
        <f t="shared" si="118"/>
        <v>#DIV/0!</v>
      </c>
      <c r="CY272" s="24" t="e">
        <f t="shared" si="119"/>
        <v>#DIV/0!</v>
      </c>
      <c r="CZ272" s="24" t="e">
        <f t="shared" si="120"/>
        <v>#DIV/0!</v>
      </c>
      <c r="DA272" s="24" t="e">
        <f>10*LOG10(IF(CS272="",0,POWER(10,((CS272+'ModelParams Lw'!$O$4)/10))) +IF(CT272="",0,POWER(10,((CT272+'ModelParams Lw'!$P$4)/10))) +IF(CU272="",0,POWER(10,((CU272+'ModelParams Lw'!$Q$4)/10))) +IF(CV272="",0,POWER(10,((CV272+'ModelParams Lw'!$R$4)/10))) +IF(CW272="",0,POWER(10,((CW272+'ModelParams Lw'!$S$4)/10))) +IF(CX272="",0,POWER(10,((CX272+'ModelParams Lw'!$T$4)/10))) +IF(CY272="",0,POWER(10,((CY272+'ModelParams Lw'!$U$4)/10)))+IF(CZ272="",0,POWER(10,((CZ272+'ModelParams Lw'!$V$4)/10))))</f>
        <v>#DIV/0!</v>
      </c>
      <c r="DB272" s="24" t="e">
        <f t="shared" si="137"/>
        <v>#DIV/0!</v>
      </c>
      <c r="DC272" s="24" t="e">
        <f>(CS272-'ModelParams Lw'!$O$10)/'ModelParams Lw'!$O$11</f>
        <v>#DIV/0!</v>
      </c>
      <c r="DD272" s="24" t="e">
        <f>(CT272-'ModelParams Lw'!$P$10)/'ModelParams Lw'!$P$11</f>
        <v>#DIV/0!</v>
      </c>
      <c r="DE272" s="24" t="e">
        <f>(CU272-'ModelParams Lw'!$Q$10)/'ModelParams Lw'!$Q$11</f>
        <v>#DIV/0!</v>
      </c>
      <c r="DF272" s="24" t="e">
        <f>(CV272-'ModelParams Lw'!$R$10)/'ModelParams Lw'!$R$11</f>
        <v>#DIV/0!</v>
      </c>
      <c r="DG272" s="24" t="e">
        <f>(CW272-'ModelParams Lw'!$S$10)/'ModelParams Lw'!$S$11</f>
        <v>#DIV/0!</v>
      </c>
      <c r="DH272" s="24" t="e">
        <f>(CX272-'ModelParams Lw'!$T$10)/'ModelParams Lw'!$T$11</f>
        <v>#DIV/0!</v>
      </c>
      <c r="DI272" s="24" t="e">
        <f>(CY272-'ModelParams Lw'!$U$10)/'ModelParams Lw'!$U$11</f>
        <v>#DIV/0!</v>
      </c>
      <c r="DJ272" s="24" t="e">
        <f>(CZ272-'ModelParams Lw'!$V$10)/'ModelParams Lw'!$V$11</f>
        <v>#DIV/0!</v>
      </c>
    </row>
    <row r="273" spans="1:114">
      <c r="A273" s="12">
        <f>Calcul!B275</f>
        <v>0</v>
      </c>
      <c r="B273" s="12">
        <f t="shared" si="121"/>
        <v>0</v>
      </c>
      <c r="C273" s="12">
        <f>Calcul!C275</f>
        <v>0</v>
      </c>
      <c r="D273" s="12">
        <f>Calcul!D278</f>
        <v>0</v>
      </c>
      <c r="E273" s="12">
        <f t="shared" si="122"/>
        <v>400</v>
      </c>
      <c r="F273" s="12">
        <f t="shared" si="123"/>
        <v>900</v>
      </c>
      <c r="G273" s="12" t="e">
        <f t="shared" si="124"/>
        <v>#DIV/0!</v>
      </c>
      <c r="H273" s="24" t="e">
        <f t="shared" si="125"/>
        <v>#DIV/0!</v>
      </c>
      <c r="I273" s="24">
        <f>'ModelParams Lw'!$B$6*EXP('ModelParams Lw'!$C$6*D273)</f>
        <v>-0.98585217513044054</v>
      </c>
      <c r="J273" s="24">
        <f>'ModelParams Lw'!$B$7*D273^2+'ModelParams Lw'!$C$7*D273+'ModelParams Lw'!$D$7</f>
        <v>-7.1</v>
      </c>
      <c r="K273" s="24">
        <f>'ModelParams Lw'!$B$8*D273^2+'ModelParams Lw'!$C$8*D273+'ModelParams Lw'!$D$8</f>
        <v>46.485999999999997</v>
      </c>
      <c r="L273" s="21" t="e">
        <f t="shared" si="138"/>
        <v>#DIV/0!</v>
      </c>
      <c r="M273" s="21" t="e">
        <f t="shared" si="138"/>
        <v>#DIV/0!</v>
      </c>
      <c r="N273" s="21" t="e">
        <f t="shared" si="138"/>
        <v>#DIV/0!</v>
      </c>
      <c r="O273" s="21" t="e">
        <f t="shared" si="138"/>
        <v>#DIV/0!</v>
      </c>
      <c r="P273" s="21" t="e">
        <f t="shared" si="138"/>
        <v>#DIV/0!</v>
      </c>
      <c r="Q273" s="21" t="e">
        <f t="shared" si="138"/>
        <v>#DIV/0!</v>
      </c>
      <c r="R273" s="21" t="e">
        <f t="shared" si="138"/>
        <v>#DIV/0!</v>
      </c>
      <c r="S273" s="21" t="e">
        <f t="shared" si="138"/>
        <v>#DIV/0!</v>
      </c>
      <c r="T273" s="24" t="e">
        <f>'ModelParams Lw'!$B$3+'ModelParams Lw'!$B$4*LOG10($B273/3600/(PI()/4*($D273/1000)^2))+'ModelParams Lw'!$B$5*LOG10(2*$H273/(1.2*($B273/3600/(PI()/4*($D273/1000)^2))^2))+10*LOG10($D273/1000)+L273</f>
        <v>#DIV/0!</v>
      </c>
      <c r="U273" s="24" t="e">
        <f>'ModelParams Lw'!$B$3+'ModelParams Lw'!$B$4*LOG10($B273/3600/(PI()/4*($D273/1000)^2))+'ModelParams Lw'!$B$5*LOG10(2*$H273/(1.2*($B273/3600/(PI()/4*($D273/1000)^2))^2))+10*LOG10($D273/1000)+M273</f>
        <v>#DIV/0!</v>
      </c>
      <c r="V273" s="24" t="e">
        <f>'ModelParams Lw'!$B$3+'ModelParams Lw'!$B$4*LOG10($B273/3600/(PI()/4*($D273/1000)^2))+'ModelParams Lw'!$B$5*LOG10(2*$H273/(1.2*($B273/3600/(PI()/4*($D273/1000)^2))^2))+10*LOG10($D273/1000)+N273</f>
        <v>#DIV/0!</v>
      </c>
      <c r="W273" s="24" t="e">
        <f>'ModelParams Lw'!$B$3+'ModelParams Lw'!$B$4*LOG10($B273/3600/(PI()/4*($D273/1000)^2))+'ModelParams Lw'!$B$5*LOG10(2*$H273/(1.2*($B273/3600/(PI()/4*($D273/1000)^2))^2))+10*LOG10($D273/1000)+O273</f>
        <v>#DIV/0!</v>
      </c>
      <c r="X273" s="24" t="e">
        <f>'ModelParams Lw'!$B$3+'ModelParams Lw'!$B$4*LOG10($B273/3600/(PI()/4*($D273/1000)^2))+'ModelParams Lw'!$B$5*LOG10(2*$H273/(1.2*($B273/3600/(PI()/4*($D273/1000)^2))^2))+10*LOG10($D273/1000)+P273</f>
        <v>#DIV/0!</v>
      </c>
      <c r="Y273" s="24" t="e">
        <f>'ModelParams Lw'!$B$3+'ModelParams Lw'!$B$4*LOG10($B273/3600/(PI()/4*($D273/1000)^2))+'ModelParams Lw'!$B$5*LOG10(2*$H273/(1.2*($B273/3600/(PI()/4*($D273/1000)^2))^2))+10*LOG10($D273/1000)+Q273</f>
        <v>#DIV/0!</v>
      </c>
      <c r="Z273" s="24" t="e">
        <f>'ModelParams Lw'!$B$3+'ModelParams Lw'!$B$4*LOG10($B273/3600/(PI()/4*($D273/1000)^2))+'ModelParams Lw'!$B$5*LOG10(2*$H273/(1.2*($B273/3600/(PI()/4*($D273/1000)^2))^2))+10*LOG10($D273/1000)+R273</f>
        <v>#DIV/0!</v>
      </c>
      <c r="AA273" s="24" t="e">
        <f>'ModelParams Lw'!$B$3+'ModelParams Lw'!$B$4*LOG10($B273/3600/(PI()/4*($D273/1000)^2))+'ModelParams Lw'!$B$5*LOG10(2*$H273/(1.2*($B273/3600/(PI()/4*($D273/1000)^2))^2))+10*LOG10($D273/1000)+S273</f>
        <v>#DIV/0!</v>
      </c>
      <c r="AB273" s="24" t="e">
        <f>10*LOG10(IF(T273="",0,POWER(10,((T273+'ModelParams Lw'!$O$4)/10))) +IF(U273="",0,POWER(10,((U273+'ModelParams Lw'!$P$4)/10))) +IF(V273="",0,POWER(10,((V273+'ModelParams Lw'!$Q$4)/10))) +IF(W273="",0,POWER(10,((W273+'ModelParams Lw'!$R$4)/10))) +IF(X273="",0,POWER(10,((X273+'ModelParams Lw'!$S$4)/10))) +IF(Y273="",0,POWER(10,((Y273+'ModelParams Lw'!$T$4)/10))) +IF(Z273="",0,POWER(10,((Z273+'ModelParams Lw'!$U$4)/10)))+IF(AA273="",0,POWER(10,((AA273+'ModelParams Lw'!$V$4)/10))))</f>
        <v>#DIV/0!</v>
      </c>
      <c r="AC273" s="24" t="e">
        <f t="shared" si="126"/>
        <v>#DIV/0!</v>
      </c>
      <c r="AD273" s="24" t="e">
        <f>(T273-'ModelParams Lw'!O$10)/'ModelParams Lw'!O$11</f>
        <v>#DIV/0!</v>
      </c>
      <c r="AE273" s="24" t="e">
        <f>(U273-'ModelParams Lw'!P$10)/'ModelParams Lw'!P$11</f>
        <v>#DIV/0!</v>
      </c>
      <c r="AF273" s="24" t="e">
        <f>(V273-'ModelParams Lw'!Q$10)/'ModelParams Lw'!Q$11</f>
        <v>#DIV/0!</v>
      </c>
      <c r="AG273" s="24" t="e">
        <f>(W273-'ModelParams Lw'!R$10)/'ModelParams Lw'!R$11</f>
        <v>#DIV/0!</v>
      </c>
      <c r="AH273" s="24" t="e">
        <f>(X273-'ModelParams Lw'!S$10)/'ModelParams Lw'!S$11</f>
        <v>#DIV/0!</v>
      </c>
      <c r="AI273" s="24" t="e">
        <f>(Y273-'ModelParams Lw'!T$10)/'ModelParams Lw'!T$11</f>
        <v>#DIV/0!</v>
      </c>
      <c r="AJ273" s="24" t="e">
        <f>(Z273-'ModelParams Lw'!U$10)/'ModelParams Lw'!U$11</f>
        <v>#DIV/0!</v>
      </c>
      <c r="AK273" s="24" t="e">
        <f>(AA273-'ModelParams Lw'!V$10)/'ModelParams Lw'!V$11</f>
        <v>#DIV/0!</v>
      </c>
      <c r="AL273" s="24" t="e">
        <f t="shared" si="127"/>
        <v>#DIV/0!</v>
      </c>
      <c r="AM273" s="24" t="e">
        <f>LOOKUP($G273,SilencerParams!$E$3:$E$98,SilencerParams!K$3:K$98)</f>
        <v>#DIV/0!</v>
      </c>
      <c r="AN273" s="24" t="e">
        <f>LOOKUP($G273,SilencerParams!$E$3:$E$98,SilencerParams!L$3:L$98)</f>
        <v>#DIV/0!</v>
      </c>
      <c r="AO273" s="24" t="e">
        <f>LOOKUP($G273,SilencerParams!$E$3:$E$98,SilencerParams!M$3:M$98)</f>
        <v>#DIV/0!</v>
      </c>
      <c r="AP273" s="24" t="e">
        <f>LOOKUP($G273,SilencerParams!$E$3:$E$98,SilencerParams!N$3:N$98)</f>
        <v>#DIV/0!</v>
      </c>
      <c r="AQ273" s="24" t="e">
        <f>LOOKUP($G273,SilencerParams!$E$3:$E$98,SilencerParams!O$3:O$98)</f>
        <v>#DIV/0!</v>
      </c>
      <c r="AR273" s="24" t="e">
        <f>LOOKUP($G273,SilencerParams!$E$3:$E$98,SilencerParams!P$3:P$98)</f>
        <v>#DIV/0!</v>
      </c>
      <c r="AS273" s="24" t="e">
        <f>LOOKUP($G273,SilencerParams!$E$3:$E$98,SilencerParams!Q$3:Q$98)</f>
        <v>#DIV/0!</v>
      </c>
      <c r="AT273" s="24" t="e">
        <f>LOOKUP($G273,SilencerParams!$E$3:$E$98,SilencerParams!R$3:R$98)</f>
        <v>#DIV/0!</v>
      </c>
      <c r="AU273" s="151" t="e">
        <f>LOOKUP($G273,SilencerParams!$E$3:$E$98,SilencerParams!S$3:S$98)</f>
        <v>#DIV/0!</v>
      </c>
      <c r="AV273" s="151" t="e">
        <f>LOOKUP($G273,SilencerParams!$E$3:$E$98,SilencerParams!T$3:T$98)</f>
        <v>#DIV/0!</v>
      </c>
      <c r="AW273" s="151" t="e">
        <f>LOOKUP($G273,SilencerParams!$E$3:$E$98,SilencerParams!U$3:U$98)</f>
        <v>#DIV/0!</v>
      </c>
      <c r="AX273" s="151" t="e">
        <f>LOOKUP($G273,SilencerParams!$E$3:$E$98,SilencerParams!V$3:V$98)</f>
        <v>#DIV/0!</v>
      </c>
      <c r="AY273" s="151" t="e">
        <f>LOOKUP($G273,SilencerParams!$E$3:$E$98,SilencerParams!W$3:W$98)</f>
        <v>#DIV/0!</v>
      </c>
      <c r="AZ273" s="151" t="e">
        <f>LOOKUP($G273,SilencerParams!$E$3:$E$98,SilencerParams!X$3:X$98)</f>
        <v>#DIV/0!</v>
      </c>
      <c r="BA273" s="151" t="e">
        <f>LOOKUP($G273,SilencerParams!$E$3:$E$98,SilencerParams!Y$3:Y$98)</f>
        <v>#DIV/0!</v>
      </c>
      <c r="BB273" s="151" t="e">
        <f>LOOKUP($G273,SilencerParams!$E$3:$E$98,SilencerParams!Z$3:Z$98)</f>
        <v>#DIV/0!</v>
      </c>
      <c r="BC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S$3:S$98)</f>
        <v>#DIV/0!</v>
      </c>
      <c r="BD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T$3:T$98)</f>
        <v>#DIV/0!</v>
      </c>
      <c r="BE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U$3:U$98)</f>
        <v>#DIV/0!</v>
      </c>
      <c r="BF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V$3:V$98)</f>
        <v>#DIV/0!</v>
      </c>
      <c r="BG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W$3:W$98)</f>
        <v>#DIV/0!</v>
      </c>
      <c r="BH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X$3:X$98)</f>
        <v>#DIV/0!</v>
      </c>
      <c r="BI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Y$3:Y$98)</f>
        <v>#DIV/0!</v>
      </c>
      <c r="BJ273" s="151" t="e">
        <f>LOOKUP(IF(MROUND($AL273,2)&lt;=$AL273,CONCATENATE($D273,IF($F273&gt;=1000,$F273,CONCATENATE(0,$F273)),CONCATENATE(0,MROUND($AL273,2)+2)),CONCATENATE($D273,IF($F273&gt;=1000,$F273,CONCATENATE(0,$F273)),CONCATENATE(0,MROUND($AL273,2)-2))),SilencerParams!$E$3:$E$98,SilencerParams!Z$3:Z$98)</f>
        <v>#DIV/0!</v>
      </c>
      <c r="BK273" s="151" t="e">
        <f>IF($AL273&lt;2,LOOKUP(CONCATENATE($D273,IF($E273&gt;=1000,$E273,CONCATENATE(0,$E273)),"02"),SilencerParams!$E$3:$E$98,SilencerParams!S$3:S$98)/(LOG10(2)-LOG10(0.0001))*(LOG10($AL273)-LOG10(0.0001)),(BC273-AU273)/(LOG10(IF(MROUND($AL273,2)&lt;=$AL273,MROUND($AL273,2)+2,MROUND($AL273,2)-2))-LOG10(MROUND($AL273,2)))*(LOG10($AL273)-LOG10(MROUND($AL273,2)))+AU273)</f>
        <v>#DIV/0!</v>
      </c>
      <c r="BL273" s="151" t="e">
        <f>IF($AL273&lt;2,LOOKUP(CONCATENATE($D273,IF($E273&gt;=1000,$E273,CONCATENATE(0,$E273)),"02"),SilencerParams!$E$3:$E$98,SilencerParams!T$3:T$98)/(LOG10(2)-LOG10(0.0001))*(LOG10($AL273)-LOG10(0.0001)),(BD273-AV273)/(LOG10(IF(MROUND($AL273,2)&lt;=$AL273,MROUND($AL273,2)+2,MROUND($AL273,2)-2))-LOG10(MROUND($AL273,2)))*(LOG10($AL273)-LOG10(MROUND($AL273,2)))+AV273)</f>
        <v>#DIV/0!</v>
      </c>
      <c r="BM273" s="151" t="e">
        <f>IF($AL273&lt;2,LOOKUP(CONCATENATE($D273,IF($E273&gt;=1000,$E273,CONCATENATE(0,$E273)),"02"),SilencerParams!$E$3:$E$98,SilencerParams!U$3:U$98)/(LOG10(2)-LOG10(0.0001))*(LOG10($AL273)-LOG10(0.0001)),(BE273-AW273)/(LOG10(IF(MROUND($AL273,2)&lt;=$AL273,MROUND($AL273,2)+2,MROUND($AL273,2)-2))-LOG10(MROUND($AL273,2)))*(LOG10($AL273)-LOG10(MROUND($AL273,2)))+AW273)</f>
        <v>#DIV/0!</v>
      </c>
      <c r="BN273" s="151" t="e">
        <f>IF($AL273&lt;2,LOOKUP(CONCATENATE($D273,IF($E273&gt;=1000,$E273,CONCATENATE(0,$E273)),"02"),SilencerParams!$E$3:$E$98,SilencerParams!V$3:V$98)/(LOG10(2)-LOG10(0.0001))*(LOG10($AL273)-LOG10(0.0001)),(BF273-AX273)/(LOG10(IF(MROUND($AL273,2)&lt;=$AL273,MROUND($AL273,2)+2,MROUND($AL273,2)-2))-LOG10(MROUND($AL273,2)))*(LOG10($AL273)-LOG10(MROUND($AL273,2)))+AX273)</f>
        <v>#DIV/0!</v>
      </c>
      <c r="BO273" s="151" t="e">
        <f>IF($AL273&lt;2,LOOKUP(CONCATENATE($D273,IF($E273&gt;=1000,$E273,CONCATENATE(0,$E273)),"02"),SilencerParams!$E$3:$E$98,SilencerParams!W$3:W$98)/(LOG10(2)-LOG10(0.0001))*(LOG10($AL273)-LOG10(0.0001)),(BG273-AY273)/(LOG10(IF(MROUND($AL273,2)&lt;=$AL273,MROUND($AL273,2)+2,MROUND($AL273,2)-2))-LOG10(MROUND($AL273,2)))*(LOG10($AL273)-LOG10(MROUND($AL273,2)))+AY273)</f>
        <v>#DIV/0!</v>
      </c>
      <c r="BP273" s="151" t="e">
        <f>IF($AL273&lt;2,LOOKUP(CONCATENATE($D273,IF($E273&gt;=1000,$E273,CONCATENATE(0,$E273)),"02"),SilencerParams!$E$3:$E$98,SilencerParams!X$3:X$98)/(LOG10(2)-LOG10(0.0001))*(LOG10($AL273)-LOG10(0.0001)),(BH273-AZ273)/(LOG10(IF(MROUND($AL273,2)&lt;=$AL273,MROUND($AL273,2)+2,MROUND($AL273,2)-2))-LOG10(MROUND($AL273,2)))*(LOG10($AL273)-LOG10(MROUND($AL273,2)))+AZ273)</f>
        <v>#DIV/0!</v>
      </c>
      <c r="BQ273" s="151" t="e">
        <f>IF($AL273&lt;2,LOOKUP(CONCATENATE($D273,IF($E273&gt;=1000,$E273,CONCATENATE(0,$E273)),"02"),SilencerParams!$E$3:$E$98,SilencerParams!Y$3:Y$98)/(LOG10(2)-LOG10(0.0001))*(LOG10($AL273)-LOG10(0.0001)),(BI273-BA273)/(LOG10(IF(MROUND($AL273,2)&lt;=$AL273,MROUND($AL273,2)+2,MROUND($AL273,2)-2))-LOG10(MROUND($AL273,2)))*(LOG10($AL273)-LOG10(MROUND($AL273,2)))+BA273)</f>
        <v>#DIV/0!</v>
      </c>
      <c r="BR273" s="151" t="e">
        <f>IF($AL273&lt;2,LOOKUP(CONCATENATE($D273,IF($E273&gt;=1000,$E273,CONCATENATE(0,$E273)),"02"),SilencerParams!$E$3:$E$98,SilencerParams!Z$3:Z$98)/(LOG10(2)-LOG10(0.0001))*(LOG10($AL273)-LOG10(0.0001)),(BJ273-BB273)/(LOG10(IF(MROUND($AL273,2)&lt;=$AL273,MROUND($AL273,2)+2,MROUND($AL273,2)-2))-LOG10(MROUND($AL273,2)))*(LOG10($AL273)-LOG10(MROUND($AL273,2)))+BB273)</f>
        <v>#DIV/0!</v>
      </c>
      <c r="BS273" s="24" t="e">
        <f t="shared" si="128"/>
        <v>#DIV/0!</v>
      </c>
      <c r="BT273" s="24" t="e">
        <f t="shared" si="129"/>
        <v>#DIV/0!</v>
      </c>
      <c r="BU273" s="24" t="e">
        <f t="shared" si="130"/>
        <v>#DIV/0!</v>
      </c>
      <c r="BV273" s="24" t="e">
        <f t="shared" si="131"/>
        <v>#DIV/0!</v>
      </c>
      <c r="BW273" s="24" t="e">
        <f t="shared" si="132"/>
        <v>#DIV/0!</v>
      </c>
      <c r="BX273" s="24" t="e">
        <f t="shared" si="133"/>
        <v>#DIV/0!</v>
      </c>
      <c r="BY273" s="24" t="e">
        <f t="shared" si="134"/>
        <v>#DIV/0!</v>
      </c>
      <c r="BZ273" s="24" t="e">
        <f t="shared" si="135"/>
        <v>#DIV/0!</v>
      </c>
      <c r="CA273" s="24" t="e">
        <f>10*LOG10(IF(BS273="",0,POWER(10,((BS273+'ModelParams Lw'!$O$4)/10))) +IF(BT273="",0,POWER(10,((BT273+'ModelParams Lw'!$P$4)/10))) +IF(BU273="",0,POWER(10,((BU273+'ModelParams Lw'!$Q$4)/10))) +IF(BV273="",0,POWER(10,((BV273+'ModelParams Lw'!$R$4)/10))) +IF(BW273="",0,POWER(10,((BW273+'ModelParams Lw'!$S$4)/10))) +IF(BX273="",0,POWER(10,((BX273+'ModelParams Lw'!$T$4)/10))) +IF(BY273="",0,POWER(10,((BY273+'ModelParams Lw'!$U$4)/10)))+IF(BZ273="",0,POWER(10,((BZ273+'ModelParams Lw'!$V$4)/10))))</f>
        <v>#DIV/0!</v>
      </c>
      <c r="CB273" s="24" t="e">
        <f t="shared" si="136"/>
        <v>#DIV/0!</v>
      </c>
      <c r="CC273" s="24" t="e">
        <f>(BS273-'ModelParams Lw'!O$10)/'ModelParams Lw'!O$11</f>
        <v>#DIV/0!</v>
      </c>
      <c r="CD273" s="24" t="e">
        <f>(BT273-'ModelParams Lw'!P$10)/'ModelParams Lw'!P$11</f>
        <v>#DIV/0!</v>
      </c>
      <c r="CE273" s="24" t="e">
        <f>(BU273-'ModelParams Lw'!Q$10)/'ModelParams Lw'!Q$11</f>
        <v>#DIV/0!</v>
      </c>
      <c r="CF273" s="24" t="e">
        <f>(BV273-'ModelParams Lw'!R$10)/'ModelParams Lw'!R$11</f>
        <v>#DIV/0!</v>
      </c>
      <c r="CG273" s="24" t="e">
        <f>(BW273-'ModelParams Lw'!S$10)/'ModelParams Lw'!S$11</f>
        <v>#DIV/0!</v>
      </c>
      <c r="CH273" s="24" t="e">
        <f>(BX273-'ModelParams Lw'!T$10)/'ModelParams Lw'!T$11</f>
        <v>#DIV/0!</v>
      </c>
      <c r="CI273" s="24" t="e">
        <f>(BY273-'ModelParams Lw'!U$10)/'ModelParams Lw'!U$11</f>
        <v>#DIV/0!</v>
      </c>
      <c r="CJ273" s="24" t="e">
        <f>(BZ273-'ModelParams Lw'!V$10)/'ModelParams Lw'!V$11</f>
        <v>#DIV/0!</v>
      </c>
      <c r="CK273" s="24">
        <f>IF(Calcul!$E278="SW",'ModelParams Lw'!C$18+'ModelParams Lw'!C$19*LOG(CK$3)+'ModelParams Lw'!C$20*(PI()/4*($D273/1000)^2),IF('ModelParams Lw'!C$21+'ModelParams Lw'!C$22*LOG(CK$3)+'ModelParams Lw'!C$23*(PI()/4*($D273/1000)^2)&lt;'ModelParams Lw'!C$18+'ModelParams Lw'!C$19*LOG(CK$3)+'ModelParams Lw'!C$20*(PI()/4*($D273/1000)^2),'ModelParams Lw'!C$18+'ModelParams Lw'!C$19*LOG(CK$3)+'ModelParams Lw'!C$20*(PI()/4*($D273/1000)^2),'ModelParams Lw'!C$21+'ModelParams Lw'!C$22*LOG(CK$3)+'ModelParams Lw'!C$23*(PI()/4*($D273/1000)^2)))</f>
        <v>31.246735224896717</v>
      </c>
      <c r="CL273" s="24">
        <f>IF(Calcul!$E278="SW",'ModelParams Lw'!D$18+'ModelParams Lw'!D$19*LOG(CL$3)+'ModelParams Lw'!D$20*(PI()/4*($D273/1000)^2),IF('ModelParams Lw'!D$21+'ModelParams Lw'!D$22*LOG(CL$3)+'ModelParams Lw'!D$23*(PI()/4*($D273/1000)^2)&lt;'ModelParams Lw'!D$18+'ModelParams Lw'!D$19*LOG(CL$3)+'ModelParams Lw'!D$20*(PI()/4*($D273/1000)^2),'ModelParams Lw'!D$18+'ModelParams Lw'!D$19*LOG(CL$3)+'ModelParams Lw'!D$20*(PI()/4*($D273/1000)^2),'ModelParams Lw'!D$21+'ModelParams Lw'!D$22*LOG(CL$3)+'ModelParams Lw'!D$23*(PI()/4*($D273/1000)^2)))</f>
        <v>39.203910379364636</v>
      </c>
      <c r="CM273" s="24">
        <f>IF(Calcul!$E278="SW",'ModelParams Lw'!E$18+'ModelParams Lw'!E$19*LOG(CM$3)+'ModelParams Lw'!E$20*(PI()/4*($D273/1000)^2),IF('ModelParams Lw'!E$21+'ModelParams Lw'!E$22*LOG(CM$3)+'ModelParams Lw'!E$23*(PI()/4*($D273/1000)^2)&lt;'ModelParams Lw'!E$18+'ModelParams Lw'!E$19*LOG(CM$3)+'ModelParams Lw'!E$20*(PI()/4*($D273/1000)^2),'ModelParams Lw'!E$18+'ModelParams Lw'!E$19*LOG(CM$3)+'ModelParams Lw'!E$20*(PI()/4*($D273/1000)^2),'ModelParams Lw'!E$21+'ModelParams Lw'!E$22*LOG(CM$3)+'ModelParams Lw'!E$23*(PI()/4*($D273/1000)^2)))</f>
        <v>38.761096154158118</v>
      </c>
      <c r="CN273" s="24">
        <f>IF(Calcul!$E278="SW",'ModelParams Lw'!F$18+'ModelParams Lw'!F$19*LOG(CN$3)+'ModelParams Lw'!F$20*(PI()/4*($D273/1000)^2),IF('ModelParams Lw'!F$21+'ModelParams Lw'!F$22*LOG(CN$3)+'ModelParams Lw'!F$23*(PI()/4*($D273/1000)^2)&lt;'ModelParams Lw'!F$18+'ModelParams Lw'!F$19*LOG(CN$3)+'ModelParams Lw'!F$20*(PI()/4*($D273/1000)^2),'ModelParams Lw'!F$18+'ModelParams Lw'!F$19*LOG(CN$3)+'ModelParams Lw'!F$20*(PI()/4*($D273/1000)^2),'ModelParams Lw'!F$21+'ModelParams Lw'!F$22*LOG(CN$3)+'ModelParams Lw'!F$23*(PI()/4*($D273/1000)^2)))</f>
        <v>42.457901012674256</v>
      </c>
      <c r="CO273" s="24">
        <f>IF(Calcul!$E278="SW",'ModelParams Lw'!G$18+'ModelParams Lw'!G$19*LOG(CO$3)+'ModelParams Lw'!G$20*(PI()/4*($D273/1000)^2),IF('ModelParams Lw'!G$21+'ModelParams Lw'!G$22*LOG(CO$3)+'ModelParams Lw'!G$23*(PI()/4*($D273/1000)^2)&lt;'ModelParams Lw'!G$18+'ModelParams Lw'!G$19*LOG(CO$3)+'ModelParams Lw'!G$20*(PI()/4*($D273/1000)^2),'ModelParams Lw'!G$18+'ModelParams Lw'!G$19*LOG(CO$3)+'ModelParams Lw'!G$20*(PI()/4*($D273/1000)^2),'ModelParams Lw'!G$21+'ModelParams Lw'!G$22*LOG(CO$3)+'ModelParams Lw'!G$23*(PI()/4*($D273/1000)^2)))</f>
        <v>39.983812335865188</v>
      </c>
      <c r="CP273" s="24">
        <f>IF(Calcul!$E278="SW",'ModelParams Lw'!H$18+'ModelParams Lw'!H$19*LOG(CP$3)+'ModelParams Lw'!H$20*(PI()/4*($D273/1000)^2),IF('ModelParams Lw'!H$21+'ModelParams Lw'!H$22*LOG(CP$3)+'ModelParams Lw'!H$23*(PI()/4*($D273/1000)^2)&lt;'ModelParams Lw'!H$18+'ModelParams Lw'!H$19*LOG(CP$3)+'ModelParams Lw'!H$20*(PI()/4*($D273/1000)^2),'ModelParams Lw'!H$18+'ModelParams Lw'!H$19*LOG(CP$3)+'ModelParams Lw'!H$20*(PI()/4*($D273/1000)^2),'ModelParams Lw'!H$21+'ModelParams Lw'!H$22*LOG(CP$3)+'ModelParams Lw'!H$23*(PI()/4*($D273/1000)^2)))</f>
        <v>40.306137042572608</v>
      </c>
      <c r="CQ273" s="24">
        <f>IF(Calcul!$E278="SW",'ModelParams Lw'!I$18+'ModelParams Lw'!I$19*LOG(CQ$3)+'ModelParams Lw'!I$20*(PI()/4*($D273/1000)^2),IF('ModelParams Lw'!I$21+'ModelParams Lw'!I$22*LOG(CQ$3)+'ModelParams Lw'!I$23*(PI()/4*($D273/1000)^2)&lt;'ModelParams Lw'!I$18+'ModelParams Lw'!I$19*LOG(CQ$3)+'ModelParams Lw'!I$20*(PI()/4*($D273/1000)^2),'ModelParams Lw'!I$18+'ModelParams Lw'!I$19*LOG(CQ$3)+'ModelParams Lw'!I$20*(PI()/4*($D273/1000)^2),'ModelParams Lw'!I$21+'ModelParams Lw'!I$22*LOG(CQ$3)+'ModelParams Lw'!I$23*(PI()/4*($D273/1000)^2)))</f>
        <v>35.604370798776131</v>
      </c>
      <c r="CR273" s="24">
        <f>IF(Calcul!$E278="SW",'ModelParams Lw'!J$18+'ModelParams Lw'!J$19*LOG(CR$3)+'ModelParams Lw'!J$20*(PI()/4*($D273/1000)^2),IF('ModelParams Lw'!J$21+'ModelParams Lw'!J$22*LOG(CR$3)+'ModelParams Lw'!J$23*(PI()/4*($D273/1000)^2)&lt;'ModelParams Lw'!J$18+'ModelParams Lw'!J$19*LOG(CR$3)+'ModelParams Lw'!J$20*(PI()/4*($D273/1000)^2),'ModelParams Lw'!J$18+'ModelParams Lw'!J$19*LOG(CR$3)+'ModelParams Lw'!J$20*(PI()/4*($D273/1000)^2),'ModelParams Lw'!J$21+'ModelParams Lw'!J$22*LOG(CR$3)+'ModelParams Lw'!J$23*(PI()/4*($D273/1000)^2)))</f>
        <v>26.405199060578074</v>
      </c>
      <c r="CS273" s="24" t="e">
        <f t="shared" si="113"/>
        <v>#DIV/0!</v>
      </c>
      <c r="CT273" s="24" t="e">
        <f t="shared" si="114"/>
        <v>#DIV/0!</v>
      </c>
      <c r="CU273" s="24" t="e">
        <f t="shared" si="115"/>
        <v>#DIV/0!</v>
      </c>
      <c r="CV273" s="24" t="e">
        <f t="shared" si="116"/>
        <v>#DIV/0!</v>
      </c>
      <c r="CW273" s="24" t="e">
        <f t="shared" si="117"/>
        <v>#DIV/0!</v>
      </c>
      <c r="CX273" s="24" t="e">
        <f t="shared" si="118"/>
        <v>#DIV/0!</v>
      </c>
      <c r="CY273" s="24" t="e">
        <f t="shared" si="119"/>
        <v>#DIV/0!</v>
      </c>
      <c r="CZ273" s="24" t="e">
        <f t="shared" si="120"/>
        <v>#DIV/0!</v>
      </c>
      <c r="DA273" s="24" t="e">
        <f>10*LOG10(IF(CS273="",0,POWER(10,((CS273+'ModelParams Lw'!$O$4)/10))) +IF(CT273="",0,POWER(10,((CT273+'ModelParams Lw'!$P$4)/10))) +IF(CU273="",0,POWER(10,((CU273+'ModelParams Lw'!$Q$4)/10))) +IF(CV273="",0,POWER(10,((CV273+'ModelParams Lw'!$R$4)/10))) +IF(CW273="",0,POWER(10,((CW273+'ModelParams Lw'!$S$4)/10))) +IF(CX273="",0,POWER(10,((CX273+'ModelParams Lw'!$T$4)/10))) +IF(CY273="",0,POWER(10,((CY273+'ModelParams Lw'!$U$4)/10)))+IF(CZ273="",0,POWER(10,((CZ273+'ModelParams Lw'!$V$4)/10))))</f>
        <v>#DIV/0!</v>
      </c>
      <c r="DB273" s="24" t="e">
        <f t="shared" si="137"/>
        <v>#DIV/0!</v>
      </c>
      <c r="DC273" s="24" t="e">
        <f>(CS273-'ModelParams Lw'!$O$10)/'ModelParams Lw'!$O$11</f>
        <v>#DIV/0!</v>
      </c>
      <c r="DD273" s="24" t="e">
        <f>(CT273-'ModelParams Lw'!$P$10)/'ModelParams Lw'!$P$11</f>
        <v>#DIV/0!</v>
      </c>
      <c r="DE273" s="24" t="e">
        <f>(CU273-'ModelParams Lw'!$Q$10)/'ModelParams Lw'!$Q$11</f>
        <v>#DIV/0!</v>
      </c>
      <c r="DF273" s="24" t="e">
        <f>(CV273-'ModelParams Lw'!$R$10)/'ModelParams Lw'!$R$11</f>
        <v>#DIV/0!</v>
      </c>
      <c r="DG273" s="24" t="e">
        <f>(CW273-'ModelParams Lw'!$S$10)/'ModelParams Lw'!$S$11</f>
        <v>#DIV/0!</v>
      </c>
      <c r="DH273" s="24" t="e">
        <f>(CX273-'ModelParams Lw'!$T$10)/'ModelParams Lw'!$T$11</f>
        <v>#DIV/0!</v>
      </c>
      <c r="DI273" s="24" t="e">
        <f>(CY273-'ModelParams Lw'!$U$10)/'ModelParams Lw'!$U$11</f>
        <v>#DIV/0!</v>
      </c>
      <c r="DJ273" s="24" t="e">
        <f>(CZ273-'ModelParams Lw'!$V$10)/'ModelParams Lw'!$V$11</f>
        <v>#DIV/0!</v>
      </c>
    </row>
    <row r="274" spans="1:114">
      <c r="A274" s="12">
        <f>Calcul!B276</f>
        <v>0</v>
      </c>
      <c r="B274" s="12">
        <f t="shared" si="121"/>
        <v>0</v>
      </c>
      <c r="C274" s="12">
        <f>Calcul!C276</f>
        <v>0</v>
      </c>
      <c r="D274" s="12">
        <f>Calcul!D279</f>
        <v>0</v>
      </c>
      <c r="E274" s="12">
        <f t="shared" si="122"/>
        <v>400</v>
      </c>
      <c r="F274" s="12">
        <f t="shared" si="123"/>
        <v>900</v>
      </c>
      <c r="G274" s="12" t="e">
        <f t="shared" si="124"/>
        <v>#DIV/0!</v>
      </c>
      <c r="H274" s="24" t="e">
        <f t="shared" si="125"/>
        <v>#DIV/0!</v>
      </c>
      <c r="I274" s="24">
        <f>'ModelParams Lw'!$B$6*EXP('ModelParams Lw'!$C$6*D274)</f>
        <v>-0.98585217513044054</v>
      </c>
      <c r="J274" s="24">
        <f>'ModelParams Lw'!$B$7*D274^2+'ModelParams Lw'!$C$7*D274+'ModelParams Lw'!$D$7</f>
        <v>-7.1</v>
      </c>
      <c r="K274" s="24">
        <f>'ModelParams Lw'!$B$8*D274^2+'ModelParams Lw'!$C$8*D274+'ModelParams Lw'!$D$8</f>
        <v>46.485999999999997</v>
      </c>
      <c r="L274" s="21" t="e">
        <f t="shared" si="138"/>
        <v>#DIV/0!</v>
      </c>
      <c r="M274" s="21" t="e">
        <f t="shared" si="138"/>
        <v>#DIV/0!</v>
      </c>
      <c r="N274" s="21" t="e">
        <f t="shared" si="138"/>
        <v>#DIV/0!</v>
      </c>
      <c r="O274" s="21" t="e">
        <f t="shared" si="138"/>
        <v>#DIV/0!</v>
      </c>
      <c r="P274" s="21" t="e">
        <f t="shared" si="138"/>
        <v>#DIV/0!</v>
      </c>
      <c r="Q274" s="21" t="e">
        <f t="shared" si="138"/>
        <v>#DIV/0!</v>
      </c>
      <c r="R274" s="21" t="e">
        <f t="shared" si="138"/>
        <v>#DIV/0!</v>
      </c>
      <c r="S274" s="21" t="e">
        <f t="shared" si="138"/>
        <v>#DIV/0!</v>
      </c>
      <c r="T274" s="24" t="e">
        <f>'ModelParams Lw'!$B$3+'ModelParams Lw'!$B$4*LOG10($B274/3600/(PI()/4*($D274/1000)^2))+'ModelParams Lw'!$B$5*LOG10(2*$H274/(1.2*($B274/3600/(PI()/4*($D274/1000)^2))^2))+10*LOG10($D274/1000)+L274</f>
        <v>#DIV/0!</v>
      </c>
      <c r="U274" s="24" t="e">
        <f>'ModelParams Lw'!$B$3+'ModelParams Lw'!$B$4*LOG10($B274/3600/(PI()/4*($D274/1000)^2))+'ModelParams Lw'!$B$5*LOG10(2*$H274/(1.2*($B274/3600/(PI()/4*($D274/1000)^2))^2))+10*LOG10($D274/1000)+M274</f>
        <v>#DIV/0!</v>
      </c>
      <c r="V274" s="24" t="e">
        <f>'ModelParams Lw'!$B$3+'ModelParams Lw'!$B$4*LOG10($B274/3600/(PI()/4*($D274/1000)^2))+'ModelParams Lw'!$B$5*LOG10(2*$H274/(1.2*($B274/3600/(PI()/4*($D274/1000)^2))^2))+10*LOG10($D274/1000)+N274</f>
        <v>#DIV/0!</v>
      </c>
      <c r="W274" s="24" t="e">
        <f>'ModelParams Lw'!$B$3+'ModelParams Lw'!$B$4*LOG10($B274/3600/(PI()/4*($D274/1000)^2))+'ModelParams Lw'!$B$5*LOG10(2*$H274/(1.2*($B274/3600/(PI()/4*($D274/1000)^2))^2))+10*LOG10($D274/1000)+O274</f>
        <v>#DIV/0!</v>
      </c>
      <c r="X274" s="24" t="e">
        <f>'ModelParams Lw'!$B$3+'ModelParams Lw'!$B$4*LOG10($B274/3600/(PI()/4*($D274/1000)^2))+'ModelParams Lw'!$B$5*LOG10(2*$H274/(1.2*($B274/3600/(PI()/4*($D274/1000)^2))^2))+10*LOG10($D274/1000)+P274</f>
        <v>#DIV/0!</v>
      </c>
      <c r="Y274" s="24" t="e">
        <f>'ModelParams Lw'!$B$3+'ModelParams Lw'!$B$4*LOG10($B274/3600/(PI()/4*($D274/1000)^2))+'ModelParams Lw'!$B$5*LOG10(2*$H274/(1.2*($B274/3600/(PI()/4*($D274/1000)^2))^2))+10*LOG10($D274/1000)+Q274</f>
        <v>#DIV/0!</v>
      </c>
      <c r="Z274" s="24" t="e">
        <f>'ModelParams Lw'!$B$3+'ModelParams Lw'!$B$4*LOG10($B274/3600/(PI()/4*($D274/1000)^2))+'ModelParams Lw'!$B$5*LOG10(2*$H274/(1.2*($B274/3600/(PI()/4*($D274/1000)^2))^2))+10*LOG10($D274/1000)+R274</f>
        <v>#DIV/0!</v>
      </c>
      <c r="AA274" s="24" t="e">
        <f>'ModelParams Lw'!$B$3+'ModelParams Lw'!$B$4*LOG10($B274/3600/(PI()/4*($D274/1000)^2))+'ModelParams Lw'!$B$5*LOG10(2*$H274/(1.2*($B274/3600/(PI()/4*($D274/1000)^2))^2))+10*LOG10($D274/1000)+S274</f>
        <v>#DIV/0!</v>
      </c>
      <c r="AB274" s="24" t="e">
        <f>10*LOG10(IF(T274="",0,POWER(10,((T274+'ModelParams Lw'!$O$4)/10))) +IF(U274="",0,POWER(10,((U274+'ModelParams Lw'!$P$4)/10))) +IF(V274="",0,POWER(10,((V274+'ModelParams Lw'!$Q$4)/10))) +IF(W274="",0,POWER(10,((W274+'ModelParams Lw'!$R$4)/10))) +IF(X274="",0,POWER(10,((X274+'ModelParams Lw'!$S$4)/10))) +IF(Y274="",0,POWER(10,((Y274+'ModelParams Lw'!$T$4)/10))) +IF(Z274="",0,POWER(10,((Z274+'ModelParams Lw'!$U$4)/10)))+IF(AA274="",0,POWER(10,((AA274+'ModelParams Lw'!$V$4)/10))))</f>
        <v>#DIV/0!</v>
      </c>
      <c r="AC274" s="24" t="e">
        <f t="shared" si="126"/>
        <v>#DIV/0!</v>
      </c>
      <c r="AD274" s="24" t="e">
        <f>(T274-'ModelParams Lw'!O$10)/'ModelParams Lw'!O$11</f>
        <v>#DIV/0!</v>
      </c>
      <c r="AE274" s="24" t="e">
        <f>(U274-'ModelParams Lw'!P$10)/'ModelParams Lw'!P$11</f>
        <v>#DIV/0!</v>
      </c>
      <c r="AF274" s="24" t="e">
        <f>(V274-'ModelParams Lw'!Q$10)/'ModelParams Lw'!Q$11</f>
        <v>#DIV/0!</v>
      </c>
      <c r="AG274" s="24" t="e">
        <f>(W274-'ModelParams Lw'!R$10)/'ModelParams Lw'!R$11</f>
        <v>#DIV/0!</v>
      </c>
      <c r="AH274" s="24" t="e">
        <f>(X274-'ModelParams Lw'!S$10)/'ModelParams Lw'!S$11</f>
        <v>#DIV/0!</v>
      </c>
      <c r="AI274" s="24" t="e">
        <f>(Y274-'ModelParams Lw'!T$10)/'ModelParams Lw'!T$11</f>
        <v>#DIV/0!</v>
      </c>
      <c r="AJ274" s="24" t="e">
        <f>(Z274-'ModelParams Lw'!U$10)/'ModelParams Lw'!U$11</f>
        <v>#DIV/0!</v>
      </c>
      <c r="AK274" s="24" t="e">
        <f>(AA274-'ModelParams Lw'!V$10)/'ModelParams Lw'!V$11</f>
        <v>#DIV/0!</v>
      </c>
      <c r="AL274" s="24" t="e">
        <f t="shared" si="127"/>
        <v>#DIV/0!</v>
      </c>
      <c r="AM274" s="24" t="e">
        <f>LOOKUP($G274,SilencerParams!$E$3:$E$98,SilencerParams!K$3:K$98)</f>
        <v>#DIV/0!</v>
      </c>
      <c r="AN274" s="24" t="e">
        <f>LOOKUP($G274,SilencerParams!$E$3:$E$98,SilencerParams!L$3:L$98)</f>
        <v>#DIV/0!</v>
      </c>
      <c r="AO274" s="24" t="e">
        <f>LOOKUP($G274,SilencerParams!$E$3:$E$98,SilencerParams!M$3:M$98)</f>
        <v>#DIV/0!</v>
      </c>
      <c r="AP274" s="24" t="e">
        <f>LOOKUP($G274,SilencerParams!$E$3:$E$98,SilencerParams!N$3:N$98)</f>
        <v>#DIV/0!</v>
      </c>
      <c r="AQ274" s="24" t="e">
        <f>LOOKUP($G274,SilencerParams!$E$3:$E$98,SilencerParams!O$3:O$98)</f>
        <v>#DIV/0!</v>
      </c>
      <c r="AR274" s="24" t="e">
        <f>LOOKUP($G274,SilencerParams!$E$3:$E$98,SilencerParams!P$3:P$98)</f>
        <v>#DIV/0!</v>
      </c>
      <c r="AS274" s="24" t="e">
        <f>LOOKUP($G274,SilencerParams!$E$3:$E$98,SilencerParams!Q$3:Q$98)</f>
        <v>#DIV/0!</v>
      </c>
      <c r="AT274" s="24" t="e">
        <f>LOOKUP($G274,SilencerParams!$E$3:$E$98,SilencerParams!R$3:R$98)</f>
        <v>#DIV/0!</v>
      </c>
      <c r="AU274" s="151" t="e">
        <f>LOOKUP($G274,SilencerParams!$E$3:$E$98,SilencerParams!S$3:S$98)</f>
        <v>#DIV/0!</v>
      </c>
      <c r="AV274" s="151" t="e">
        <f>LOOKUP($G274,SilencerParams!$E$3:$E$98,SilencerParams!T$3:T$98)</f>
        <v>#DIV/0!</v>
      </c>
      <c r="AW274" s="151" t="e">
        <f>LOOKUP($G274,SilencerParams!$E$3:$E$98,SilencerParams!U$3:U$98)</f>
        <v>#DIV/0!</v>
      </c>
      <c r="AX274" s="151" t="e">
        <f>LOOKUP($G274,SilencerParams!$E$3:$E$98,SilencerParams!V$3:V$98)</f>
        <v>#DIV/0!</v>
      </c>
      <c r="AY274" s="151" t="e">
        <f>LOOKUP($G274,SilencerParams!$E$3:$E$98,SilencerParams!W$3:W$98)</f>
        <v>#DIV/0!</v>
      </c>
      <c r="AZ274" s="151" t="e">
        <f>LOOKUP($G274,SilencerParams!$E$3:$E$98,SilencerParams!X$3:X$98)</f>
        <v>#DIV/0!</v>
      </c>
      <c r="BA274" s="151" t="e">
        <f>LOOKUP($G274,SilencerParams!$E$3:$E$98,SilencerParams!Y$3:Y$98)</f>
        <v>#DIV/0!</v>
      </c>
      <c r="BB274" s="151" t="e">
        <f>LOOKUP($G274,SilencerParams!$E$3:$E$98,SilencerParams!Z$3:Z$98)</f>
        <v>#DIV/0!</v>
      </c>
      <c r="BC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S$3:S$98)</f>
        <v>#DIV/0!</v>
      </c>
      <c r="BD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T$3:T$98)</f>
        <v>#DIV/0!</v>
      </c>
      <c r="BE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U$3:U$98)</f>
        <v>#DIV/0!</v>
      </c>
      <c r="BF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V$3:V$98)</f>
        <v>#DIV/0!</v>
      </c>
      <c r="BG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W$3:W$98)</f>
        <v>#DIV/0!</v>
      </c>
      <c r="BH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X$3:X$98)</f>
        <v>#DIV/0!</v>
      </c>
      <c r="BI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Y$3:Y$98)</f>
        <v>#DIV/0!</v>
      </c>
      <c r="BJ274" s="151" t="e">
        <f>LOOKUP(IF(MROUND($AL274,2)&lt;=$AL274,CONCATENATE($D274,IF($F274&gt;=1000,$F274,CONCATENATE(0,$F274)),CONCATENATE(0,MROUND($AL274,2)+2)),CONCATENATE($D274,IF($F274&gt;=1000,$F274,CONCATENATE(0,$F274)),CONCATENATE(0,MROUND($AL274,2)-2))),SilencerParams!$E$3:$E$98,SilencerParams!Z$3:Z$98)</f>
        <v>#DIV/0!</v>
      </c>
      <c r="BK274" s="151" t="e">
        <f>IF($AL274&lt;2,LOOKUP(CONCATENATE($D274,IF($E274&gt;=1000,$E274,CONCATENATE(0,$E274)),"02"),SilencerParams!$E$3:$E$98,SilencerParams!S$3:S$98)/(LOG10(2)-LOG10(0.0001))*(LOG10($AL274)-LOG10(0.0001)),(BC274-AU274)/(LOG10(IF(MROUND($AL274,2)&lt;=$AL274,MROUND($AL274,2)+2,MROUND($AL274,2)-2))-LOG10(MROUND($AL274,2)))*(LOG10($AL274)-LOG10(MROUND($AL274,2)))+AU274)</f>
        <v>#DIV/0!</v>
      </c>
      <c r="BL274" s="151" t="e">
        <f>IF($AL274&lt;2,LOOKUP(CONCATENATE($D274,IF($E274&gt;=1000,$E274,CONCATENATE(0,$E274)),"02"),SilencerParams!$E$3:$E$98,SilencerParams!T$3:T$98)/(LOG10(2)-LOG10(0.0001))*(LOG10($AL274)-LOG10(0.0001)),(BD274-AV274)/(LOG10(IF(MROUND($AL274,2)&lt;=$AL274,MROUND($AL274,2)+2,MROUND($AL274,2)-2))-LOG10(MROUND($AL274,2)))*(LOG10($AL274)-LOG10(MROUND($AL274,2)))+AV274)</f>
        <v>#DIV/0!</v>
      </c>
      <c r="BM274" s="151" t="e">
        <f>IF($AL274&lt;2,LOOKUP(CONCATENATE($D274,IF($E274&gt;=1000,$E274,CONCATENATE(0,$E274)),"02"),SilencerParams!$E$3:$E$98,SilencerParams!U$3:U$98)/(LOG10(2)-LOG10(0.0001))*(LOG10($AL274)-LOG10(0.0001)),(BE274-AW274)/(LOG10(IF(MROUND($AL274,2)&lt;=$AL274,MROUND($AL274,2)+2,MROUND($AL274,2)-2))-LOG10(MROUND($AL274,2)))*(LOG10($AL274)-LOG10(MROUND($AL274,2)))+AW274)</f>
        <v>#DIV/0!</v>
      </c>
      <c r="BN274" s="151" t="e">
        <f>IF($AL274&lt;2,LOOKUP(CONCATENATE($D274,IF($E274&gt;=1000,$E274,CONCATENATE(0,$E274)),"02"),SilencerParams!$E$3:$E$98,SilencerParams!V$3:V$98)/(LOG10(2)-LOG10(0.0001))*(LOG10($AL274)-LOG10(0.0001)),(BF274-AX274)/(LOG10(IF(MROUND($AL274,2)&lt;=$AL274,MROUND($AL274,2)+2,MROUND($AL274,2)-2))-LOG10(MROUND($AL274,2)))*(LOG10($AL274)-LOG10(MROUND($AL274,2)))+AX274)</f>
        <v>#DIV/0!</v>
      </c>
      <c r="BO274" s="151" t="e">
        <f>IF($AL274&lt;2,LOOKUP(CONCATENATE($D274,IF($E274&gt;=1000,$E274,CONCATENATE(0,$E274)),"02"),SilencerParams!$E$3:$E$98,SilencerParams!W$3:W$98)/(LOG10(2)-LOG10(0.0001))*(LOG10($AL274)-LOG10(0.0001)),(BG274-AY274)/(LOG10(IF(MROUND($AL274,2)&lt;=$AL274,MROUND($AL274,2)+2,MROUND($AL274,2)-2))-LOG10(MROUND($AL274,2)))*(LOG10($AL274)-LOG10(MROUND($AL274,2)))+AY274)</f>
        <v>#DIV/0!</v>
      </c>
      <c r="BP274" s="151" t="e">
        <f>IF($AL274&lt;2,LOOKUP(CONCATENATE($D274,IF($E274&gt;=1000,$E274,CONCATENATE(0,$E274)),"02"),SilencerParams!$E$3:$E$98,SilencerParams!X$3:X$98)/(LOG10(2)-LOG10(0.0001))*(LOG10($AL274)-LOG10(0.0001)),(BH274-AZ274)/(LOG10(IF(MROUND($AL274,2)&lt;=$AL274,MROUND($AL274,2)+2,MROUND($AL274,2)-2))-LOG10(MROUND($AL274,2)))*(LOG10($AL274)-LOG10(MROUND($AL274,2)))+AZ274)</f>
        <v>#DIV/0!</v>
      </c>
      <c r="BQ274" s="151" t="e">
        <f>IF($AL274&lt;2,LOOKUP(CONCATENATE($D274,IF($E274&gt;=1000,$E274,CONCATENATE(0,$E274)),"02"),SilencerParams!$E$3:$E$98,SilencerParams!Y$3:Y$98)/(LOG10(2)-LOG10(0.0001))*(LOG10($AL274)-LOG10(0.0001)),(BI274-BA274)/(LOG10(IF(MROUND($AL274,2)&lt;=$AL274,MROUND($AL274,2)+2,MROUND($AL274,2)-2))-LOG10(MROUND($AL274,2)))*(LOG10($AL274)-LOG10(MROUND($AL274,2)))+BA274)</f>
        <v>#DIV/0!</v>
      </c>
      <c r="BR274" s="151" t="e">
        <f>IF($AL274&lt;2,LOOKUP(CONCATENATE($D274,IF($E274&gt;=1000,$E274,CONCATENATE(0,$E274)),"02"),SilencerParams!$E$3:$E$98,SilencerParams!Z$3:Z$98)/(LOG10(2)-LOG10(0.0001))*(LOG10($AL274)-LOG10(0.0001)),(BJ274-BB274)/(LOG10(IF(MROUND($AL274,2)&lt;=$AL274,MROUND($AL274,2)+2,MROUND($AL274,2)-2))-LOG10(MROUND($AL274,2)))*(LOG10($AL274)-LOG10(MROUND($AL274,2)))+BB274)</f>
        <v>#DIV/0!</v>
      </c>
      <c r="BS274" s="24" t="e">
        <f t="shared" si="128"/>
        <v>#DIV/0!</v>
      </c>
      <c r="BT274" s="24" t="e">
        <f t="shared" si="129"/>
        <v>#DIV/0!</v>
      </c>
      <c r="BU274" s="24" t="e">
        <f t="shared" si="130"/>
        <v>#DIV/0!</v>
      </c>
      <c r="BV274" s="24" t="e">
        <f t="shared" si="131"/>
        <v>#DIV/0!</v>
      </c>
      <c r="BW274" s="24" t="e">
        <f t="shared" si="132"/>
        <v>#DIV/0!</v>
      </c>
      <c r="BX274" s="24" t="e">
        <f t="shared" si="133"/>
        <v>#DIV/0!</v>
      </c>
      <c r="BY274" s="24" t="e">
        <f t="shared" si="134"/>
        <v>#DIV/0!</v>
      </c>
      <c r="BZ274" s="24" t="e">
        <f t="shared" si="135"/>
        <v>#DIV/0!</v>
      </c>
      <c r="CA274" s="24" t="e">
        <f>10*LOG10(IF(BS274="",0,POWER(10,((BS274+'ModelParams Lw'!$O$4)/10))) +IF(BT274="",0,POWER(10,((BT274+'ModelParams Lw'!$P$4)/10))) +IF(BU274="",0,POWER(10,((BU274+'ModelParams Lw'!$Q$4)/10))) +IF(BV274="",0,POWER(10,((BV274+'ModelParams Lw'!$R$4)/10))) +IF(BW274="",0,POWER(10,((BW274+'ModelParams Lw'!$S$4)/10))) +IF(BX274="",0,POWER(10,((BX274+'ModelParams Lw'!$T$4)/10))) +IF(BY274="",0,POWER(10,((BY274+'ModelParams Lw'!$U$4)/10)))+IF(BZ274="",0,POWER(10,((BZ274+'ModelParams Lw'!$V$4)/10))))</f>
        <v>#DIV/0!</v>
      </c>
      <c r="CB274" s="24" t="e">
        <f t="shared" si="136"/>
        <v>#DIV/0!</v>
      </c>
      <c r="CC274" s="24" t="e">
        <f>(BS274-'ModelParams Lw'!O$10)/'ModelParams Lw'!O$11</f>
        <v>#DIV/0!</v>
      </c>
      <c r="CD274" s="24" t="e">
        <f>(BT274-'ModelParams Lw'!P$10)/'ModelParams Lw'!P$11</f>
        <v>#DIV/0!</v>
      </c>
      <c r="CE274" s="24" t="e">
        <f>(BU274-'ModelParams Lw'!Q$10)/'ModelParams Lw'!Q$11</f>
        <v>#DIV/0!</v>
      </c>
      <c r="CF274" s="24" t="e">
        <f>(BV274-'ModelParams Lw'!R$10)/'ModelParams Lw'!R$11</f>
        <v>#DIV/0!</v>
      </c>
      <c r="CG274" s="24" t="e">
        <f>(BW274-'ModelParams Lw'!S$10)/'ModelParams Lw'!S$11</f>
        <v>#DIV/0!</v>
      </c>
      <c r="CH274" s="24" t="e">
        <f>(BX274-'ModelParams Lw'!T$10)/'ModelParams Lw'!T$11</f>
        <v>#DIV/0!</v>
      </c>
      <c r="CI274" s="24" t="e">
        <f>(BY274-'ModelParams Lw'!U$10)/'ModelParams Lw'!U$11</f>
        <v>#DIV/0!</v>
      </c>
      <c r="CJ274" s="24" t="e">
        <f>(BZ274-'ModelParams Lw'!V$10)/'ModelParams Lw'!V$11</f>
        <v>#DIV/0!</v>
      </c>
      <c r="CK274" s="24">
        <f>IF(Calcul!$E279="SW",'ModelParams Lw'!C$18+'ModelParams Lw'!C$19*LOG(CK$3)+'ModelParams Lw'!C$20*(PI()/4*($D274/1000)^2),IF('ModelParams Lw'!C$21+'ModelParams Lw'!C$22*LOG(CK$3)+'ModelParams Lw'!C$23*(PI()/4*($D274/1000)^2)&lt;'ModelParams Lw'!C$18+'ModelParams Lw'!C$19*LOG(CK$3)+'ModelParams Lw'!C$20*(PI()/4*($D274/1000)^2),'ModelParams Lw'!C$18+'ModelParams Lw'!C$19*LOG(CK$3)+'ModelParams Lw'!C$20*(PI()/4*($D274/1000)^2),'ModelParams Lw'!C$21+'ModelParams Lw'!C$22*LOG(CK$3)+'ModelParams Lw'!C$23*(PI()/4*($D274/1000)^2)))</f>
        <v>31.246735224896717</v>
      </c>
      <c r="CL274" s="24">
        <f>IF(Calcul!$E279="SW",'ModelParams Lw'!D$18+'ModelParams Lw'!D$19*LOG(CL$3)+'ModelParams Lw'!D$20*(PI()/4*($D274/1000)^2),IF('ModelParams Lw'!D$21+'ModelParams Lw'!D$22*LOG(CL$3)+'ModelParams Lw'!D$23*(PI()/4*($D274/1000)^2)&lt;'ModelParams Lw'!D$18+'ModelParams Lw'!D$19*LOG(CL$3)+'ModelParams Lw'!D$20*(PI()/4*($D274/1000)^2),'ModelParams Lw'!D$18+'ModelParams Lw'!D$19*LOG(CL$3)+'ModelParams Lw'!D$20*(PI()/4*($D274/1000)^2),'ModelParams Lw'!D$21+'ModelParams Lw'!D$22*LOG(CL$3)+'ModelParams Lw'!D$23*(PI()/4*($D274/1000)^2)))</f>
        <v>39.203910379364636</v>
      </c>
      <c r="CM274" s="24">
        <f>IF(Calcul!$E279="SW",'ModelParams Lw'!E$18+'ModelParams Lw'!E$19*LOG(CM$3)+'ModelParams Lw'!E$20*(PI()/4*($D274/1000)^2),IF('ModelParams Lw'!E$21+'ModelParams Lw'!E$22*LOG(CM$3)+'ModelParams Lw'!E$23*(PI()/4*($D274/1000)^2)&lt;'ModelParams Lw'!E$18+'ModelParams Lw'!E$19*LOG(CM$3)+'ModelParams Lw'!E$20*(PI()/4*($D274/1000)^2),'ModelParams Lw'!E$18+'ModelParams Lw'!E$19*LOG(CM$3)+'ModelParams Lw'!E$20*(PI()/4*($D274/1000)^2),'ModelParams Lw'!E$21+'ModelParams Lw'!E$22*LOG(CM$3)+'ModelParams Lw'!E$23*(PI()/4*($D274/1000)^2)))</f>
        <v>38.761096154158118</v>
      </c>
      <c r="CN274" s="24">
        <f>IF(Calcul!$E279="SW",'ModelParams Lw'!F$18+'ModelParams Lw'!F$19*LOG(CN$3)+'ModelParams Lw'!F$20*(PI()/4*($D274/1000)^2),IF('ModelParams Lw'!F$21+'ModelParams Lw'!F$22*LOG(CN$3)+'ModelParams Lw'!F$23*(PI()/4*($D274/1000)^2)&lt;'ModelParams Lw'!F$18+'ModelParams Lw'!F$19*LOG(CN$3)+'ModelParams Lw'!F$20*(PI()/4*($D274/1000)^2),'ModelParams Lw'!F$18+'ModelParams Lw'!F$19*LOG(CN$3)+'ModelParams Lw'!F$20*(PI()/4*($D274/1000)^2),'ModelParams Lw'!F$21+'ModelParams Lw'!F$22*LOG(CN$3)+'ModelParams Lw'!F$23*(PI()/4*($D274/1000)^2)))</f>
        <v>42.457901012674256</v>
      </c>
      <c r="CO274" s="24">
        <f>IF(Calcul!$E279="SW",'ModelParams Lw'!G$18+'ModelParams Lw'!G$19*LOG(CO$3)+'ModelParams Lw'!G$20*(PI()/4*($D274/1000)^2),IF('ModelParams Lw'!G$21+'ModelParams Lw'!G$22*LOG(CO$3)+'ModelParams Lw'!G$23*(PI()/4*($D274/1000)^2)&lt;'ModelParams Lw'!G$18+'ModelParams Lw'!G$19*LOG(CO$3)+'ModelParams Lw'!G$20*(PI()/4*($D274/1000)^2),'ModelParams Lw'!G$18+'ModelParams Lw'!G$19*LOG(CO$3)+'ModelParams Lw'!G$20*(PI()/4*($D274/1000)^2),'ModelParams Lw'!G$21+'ModelParams Lw'!G$22*LOG(CO$3)+'ModelParams Lw'!G$23*(PI()/4*($D274/1000)^2)))</f>
        <v>39.983812335865188</v>
      </c>
      <c r="CP274" s="24">
        <f>IF(Calcul!$E279="SW",'ModelParams Lw'!H$18+'ModelParams Lw'!H$19*LOG(CP$3)+'ModelParams Lw'!H$20*(PI()/4*($D274/1000)^2),IF('ModelParams Lw'!H$21+'ModelParams Lw'!H$22*LOG(CP$3)+'ModelParams Lw'!H$23*(PI()/4*($D274/1000)^2)&lt;'ModelParams Lw'!H$18+'ModelParams Lw'!H$19*LOG(CP$3)+'ModelParams Lw'!H$20*(PI()/4*($D274/1000)^2),'ModelParams Lw'!H$18+'ModelParams Lw'!H$19*LOG(CP$3)+'ModelParams Lw'!H$20*(PI()/4*($D274/1000)^2),'ModelParams Lw'!H$21+'ModelParams Lw'!H$22*LOG(CP$3)+'ModelParams Lw'!H$23*(PI()/4*($D274/1000)^2)))</f>
        <v>40.306137042572608</v>
      </c>
      <c r="CQ274" s="24">
        <f>IF(Calcul!$E279="SW",'ModelParams Lw'!I$18+'ModelParams Lw'!I$19*LOG(CQ$3)+'ModelParams Lw'!I$20*(PI()/4*($D274/1000)^2),IF('ModelParams Lw'!I$21+'ModelParams Lw'!I$22*LOG(CQ$3)+'ModelParams Lw'!I$23*(PI()/4*($D274/1000)^2)&lt;'ModelParams Lw'!I$18+'ModelParams Lw'!I$19*LOG(CQ$3)+'ModelParams Lw'!I$20*(PI()/4*($D274/1000)^2),'ModelParams Lw'!I$18+'ModelParams Lw'!I$19*LOG(CQ$3)+'ModelParams Lw'!I$20*(PI()/4*($D274/1000)^2),'ModelParams Lw'!I$21+'ModelParams Lw'!I$22*LOG(CQ$3)+'ModelParams Lw'!I$23*(PI()/4*($D274/1000)^2)))</f>
        <v>35.604370798776131</v>
      </c>
      <c r="CR274" s="24">
        <f>IF(Calcul!$E279="SW",'ModelParams Lw'!J$18+'ModelParams Lw'!J$19*LOG(CR$3)+'ModelParams Lw'!J$20*(PI()/4*($D274/1000)^2),IF('ModelParams Lw'!J$21+'ModelParams Lw'!J$22*LOG(CR$3)+'ModelParams Lw'!J$23*(PI()/4*($D274/1000)^2)&lt;'ModelParams Lw'!J$18+'ModelParams Lw'!J$19*LOG(CR$3)+'ModelParams Lw'!J$20*(PI()/4*($D274/1000)^2),'ModelParams Lw'!J$18+'ModelParams Lw'!J$19*LOG(CR$3)+'ModelParams Lw'!J$20*(PI()/4*($D274/1000)^2),'ModelParams Lw'!J$21+'ModelParams Lw'!J$22*LOG(CR$3)+'ModelParams Lw'!J$23*(PI()/4*($D274/1000)^2)))</f>
        <v>26.405199060578074</v>
      </c>
      <c r="CS274" s="24" t="e">
        <f t="shared" si="113"/>
        <v>#DIV/0!</v>
      </c>
      <c r="CT274" s="24" t="e">
        <f t="shared" si="114"/>
        <v>#DIV/0!</v>
      </c>
      <c r="CU274" s="24" t="e">
        <f t="shared" si="115"/>
        <v>#DIV/0!</v>
      </c>
      <c r="CV274" s="24" t="e">
        <f t="shared" si="116"/>
        <v>#DIV/0!</v>
      </c>
      <c r="CW274" s="24" t="e">
        <f t="shared" si="117"/>
        <v>#DIV/0!</v>
      </c>
      <c r="CX274" s="24" t="e">
        <f t="shared" si="118"/>
        <v>#DIV/0!</v>
      </c>
      <c r="CY274" s="24" t="e">
        <f t="shared" si="119"/>
        <v>#DIV/0!</v>
      </c>
      <c r="CZ274" s="24" t="e">
        <f t="shared" si="120"/>
        <v>#DIV/0!</v>
      </c>
      <c r="DA274" s="24" t="e">
        <f>10*LOG10(IF(CS274="",0,POWER(10,((CS274+'ModelParams Lw'!$O$4)/10))) +IF(CT274="",0,POWER(10,((CT274+'ModelParams Lw'!$P$4)/10))) +IF(CU274="",0,POWER(10,((CU274+'ModelParams Lw'!$Q$4)/10))) +IF(CV274="",0,POWER(10,((CV274+'ModelParams Lw'!$R$4)/10))) +IF(CW274="",0,POWER(10,((CW274+'ModelParams Lw'!$S$4)/10))) +IF(CX274="",0,POWER(10,((CX274+'ModelParams Lw'!$T$4)/10))) +IF(CY274="",0,POWER(10,((CY274+'ModelParams Lw'!$U$4)/10)))+IF(CZ274="",0,POWER(10,((CZ274+'ModelParams Lw'!$V$4)/10))))</f>
        <v>#DIV/0!</v>
      </c>
      <c r="DB274" s="24" t="e">
        <f t="shared" si="137"/>
        <v>#DIV/0!</v>
      </c>
      <c r="DC274" s="24" t="e">
        <f>(CS274-'ModelParams Lw'!$O$10)/'ModelParams Lw'!$O$11</f>
        <v>#DIV/0!</v>
      </c>
      <c r="DD274" s="24" t="e">
        <f>(CT274-'ModelParams Lw'!$P$10)/'ModelParams Lw'!$P$11</f>
        <v>#DIV/0!</v>
      </c>
      <c r="DE274" s="24" t="e">
        <f>(CU274-'ModelParams Lw'!$Q$10)/'ModelParams Lw'!$Q$11</f>
        <v>#DIV/0!</v>
      </c>
      <c r="DF274" s="24" t="e">
        <f>(CV274-'ModelParams Lw'!$R$10)/'ModelParams Lw'!$R$11</f>
        <v>#DIV/0!</v>
      </c>
      <c r="DG274" s="24" t="e">
        <f>(CW274-'ModelParams Lw'!$S$10)/'ModelParams Lw'!$S$11</f>
        <v>#DIV/0!</v>
      </c>
      <c r="DH274" s="24" t="e">
        <f>(CX274-'ModelParams Lw'!$T$10)/'ModelParams Lw'!$T$11</f>
        <v>#DIV/0!</v>
      </c>
      <c r="DI274" s="24" t="e">
        <f>(CY274-'ModelParams Lw'!$U$10)/'ModelParams Lw'!$U$11</f>
        <v>#DIV/0!</v>
      </c>
      <c r="DJ274" s="24" t="e">
        <f>(CZ274-'ModelParams Lw'!$V$10)/'ModelParams Lw'!$V$11</f>
        <v>#DIV/0!</v>
      </c>
    </row>
    <row r="275" spans="1:114">
      <c r="A275" s="12">
        <f>Calcul!B277</f>
        <v>0</v>
      </c>
      <c r="B275" s="12">
        <f t="shared" si="121"/>
        <v>0</v>
      </c>
      <c r="C275" s="12">
        <f>Calcul!C277</f>
        <v>0</v>
      </c>
      <c r="D275" s="12">
        <f>Calcul!D280</f>
        <v>0</v>
      </c>
      <c r="E275" s="12">
        <f t="shared" si="122"/>
        <v>400</v>
      </c>
      <c r="F275" s="12">
        <f t="shared" si="123"/>
        <v>900</v>
      </c>
      <c r="G275" s="12" t="e">
        <f t="shared" si="124"/>
        <v>#DIV/0!</v>
      </c>
      <c r="H275" s="24" t="e">
        <f t="shared" si="125"/>
        <v>#DIV/0!</v>
      </c>
      <c r="I275" s="24">
        <f>'ModelParams Lw'!$B$6*EXP('ModelParams Lw'!$C$6*D275)</f>
        <v>-0.98585217513044054</v>
      </c>
      <c r="J275" s="24">
        <f>'ModelParams Lw'!$B$7*D275^2+'ModelParams Lw'!$C$7*D275+'ModelParams Lw'!$D$7</f>
        <v>-7.1</v>
      </c>
      <c r="K275" s="24">
        <f>'ModelParams Lw'!$B$8*D275^2+'ModelParams Lw'!$C$8*D275+'ModelParams Lw'!$D$8</f>
        <v>46.485999999999997</v>
      </c>
      <c r="L275" s="21" t="e">
        <f t="shared" si="138"/>
        <v>#DIV/0!</v>
      </c>
      <c r="M275" s="21" t="e">
        <f t="shared" si="138"/>
        <v>#DIV/0!</v>
      </c>
      <c r="N275" s="21" t="e">
        <f t="shared" si="138"/>
        <v>#DIV/0!</v>
      </c>
      <c r="O275" s="21" t="e">
        <f t="shared" si="138"/>
        <v>#DIV/0!</v>
      </c>
      <c r="P275" s="21" t="e">
        <f t="shared" si="138"/>
        <v>#DIV/0!</v>
      </c>
      <c r="Q275" s="21" t="e">
        <f t="shared" si="138"/>
        <v>#DIV/0!</v>
      </c>
      <c r="R275" s="21" t="e">
        <f t="shared" si="138"/>
        <v>#DIV/0!</v>
      </c>
      <c r="S275" s="21" t="e">
        <f t="shared" si="138"/>
        <v>#DIV/0!</v>
      </c>
      <c r="T275" s="24" t="e">
        <f>'ModelParams Lw'!$B$3+'ModelParams Lw'!$B$4*LOG10($B275/3600/(PI()/4*($D275/1000)^2))+'ModelParams Lw'!$B$5*LOG10(2*$H275/(1.2*($B275/3600/(PI()/4*($D275/1000)^2))^2))+10*LOG10($D275/1000)+L275</f>
        <v>#DIV/0!</v>
      </c>
      <c r="U275" s="24" t="e">
        <f>'ModelParams Lw'!$B$3+'ModelParams Lw'!$B$4*LOG10($B275/3600/(PI()/4*($D275/1000)^2))+'ModelParams Lw'!$B$5*LOG10(2*$H275/(1.2*($B275/3600/(PI()/4*($D275/1000)^2))^2))+10*LOG10($D275/1000)+M275</f>
        <v>#DIV/0!</v>
      </c>
      <c r="V275" s="24" t="e">
        <f>'ModelParams Lw'!$B$3+'ModelParams Lw'!$B$4*LOG10($B275/3600/(PI()/4*($D275/1000)^2))+'ModelParams Lw'!$B$5*LOG10(2*$H275/(1.2*($B275/3600/(PI()/4*($D275/1000)^2))^2))+10*LOG10($D275/1000)+N275</f>
        <v>#DIV/0!</v>
      </c>
      <c r="W275" s="24" t="e">
        <f>'ModelParams Lw'!$B$3+'ModelParams Lw'!$B$4*LOG10($B275/3600/(PI()/4*($D275/1000)^2))+'ModelParams Lw'!$B$5*LOG10(2*$H275/(1.2*($B275/3600/(PI()/4*($D275/1000)^2))^2))+10*LOG10($D275/1000)+O275</f>
        <v>#DIV/0!</v>
      </c>
      <c r="X275" s="24" t="e">
        <f>'ModelParams Lw'!$B$3+'ModelParams Lw'!$B$4*LOG10($B275/3600/(PI()/4*($D275/1000)^2))+'ModelParams Lw'!$B$5*LOG10(2*$H275/(1.2*($B275/3600/(PI()/4*($D275/1000)^2))^2))+10*LOG10($D275/1000)+P275</f>
        <v>#DIV/0!</v>
      </c>
      <c r="Y275" s="24" t="e">
        <f>'ModelParams Lw'!$B$3+'ModelParams Lw'!$B$4*LOG10($B275/3600/(PI()/4*($D275/1000)^2))+'ModelParams Lw'!$B$5*LOG10(2*$H275/(1.2*($B275/3600/(PI()/4*($D275/1000)^2))^2))+10*LOG10($D275/1000)+Q275</f>
        <v>#DIV/0!</v>
      </c>
      <c r="Z275" s="24" t="e">
        <f>'ModelParams Lw'!$B$3+'ModelParams Lw'!$B$4*LOG10($B275/3600/(PI()/4*($D275/1000)^2))+'ModelParams Lw'!$B$5*LOG10(2*$H275/(1.2*($B275/3600/(PI()/4*($D275/1000)^2))^2))+10*LOG10($D275/1000)+R275</f>
        <v>#DIV/0!</v>
      </c>
      <c r="AA275" s="24" t="e">
        <f>'ModelParams Lw'!$B$3+'ModelParams Lw'!$B$4*LOG10($B275/3600/(PI()/4*($D275/1000)^2))+'ModelParams Lw'!$B$5*LOG10(2*$H275/(1.2*($B275/3600/(PI()/4*($D275/1000)^2))^2))+10*LOG10($D275/1000)+S275</f>
        <v>#DIV/0!</v>
      </c>
      <c r="AB275" s="24" t="e">
        <f>10*LOG10(IF(T275="",0,POWER(10,((T275+'ModelParams Lw'!$O$4)/10))) +IF(U275="",0,POWER(10,((U275+'ModelParams Lw'!$P$4)/10))) +IF(V275="",0,POWER(10,((V275+'ModelParams Lw'!$Q$4)/10))) +IF(W275="",0,POWER(10,((W275+'ModelParams Lw'!$R$4)/10))) +IF(X275="",0,POWER(10,((X275+'ModelParams Lw'!$S$4)/10))) +IF(Y275="",0,POWER(10,((Y275+'ModelParams Lw'!$T$4)/10))) +IF(Z275="",0,POWER(10,((Z275+'ModelParams Lw'!$U$4)/10)))+IF(AA275="",0,POWER(10,((AA275+'ModelParams Lw'!$V$4)/10))))</f>
        <v>#DIV/0!</v>
      </c>
      <c r="AC275" s="24" t="e">
        <f t="shared" si="126"/>
        <v>#DIV/0!</v>
      </c>
      <c r="AD275" s="24" t="e">
        <f>(T275-'ModelParams Lw'!O$10)/'ModelParams Lw'!O$11</f>
        <v>#DIV/0!</v>
      </c>
      <c r="AE275" s="24" t="e">
        <f>(U275-'ModelParams Lw'!P$10)/'ModelParams Lw'!P$11</f>
        <v>#DIV/0!</v>
      </c>
      <c r="AF275" s="24" t="e">
        <f>(V275-'ModelParams Lw'!Q$10)/'ModelParams Lw'!Q$11</f>
        <v>#DIV/0!</v>
      </c>
      <c r="AG275" s="24" t="e">
        <f>(W275-'ModelParams Lw'!R$10)/'ModelParams Lw'!R$11</f>
        <v>#DIV/0!</v>
      </c>
      <c r="AH275" s="24" t="e">
        <f>(X275-'ModelParams Lw'!S$10)/'ModelParams Lw'!S$11</f>
        <v>#DIV/0!</v>
      </c>
      <c r="AI275" s="24" t="e">
        <f>(Y275-'ModelParams Lw'!T$10)/'ModelParams Lw'!T$11</f>
        <v>#DIV/0!</v>
      </c>
      <c r="AJ275" s="24" t="e">
        <f>(Z275-'ModelParams Lw'!U$10)/'ModelParams Lw'!U$11</f>
        <v>#DIV/0!</v>
      </c>
      <c r="AK275" s="24" t="e">
        <f>(AA275-'ModelParams Lw'!V$10)/'ModelParams Lw'!V$11</f>
        <v>#DIV/0!</v>
      </c>
      <c r="AL275" s="24" t="e">
        <f t="shared" si="127"/>
        <v>#DIV/0!</v>
      </c>
      <c r="AM275" s="24" t="e">
        <f>LOOKUP($G275,SilencerParams!$E$3:$E$98,SilencerParams!K$3:K$98)</f>
        <v>#DIV/0!</v>
      </c>
      <c r="AN275" s="24" t="e">
        <f>LOOKUP($G275,SilencerParams!$E$3:$E$98,SilencerParams!L$3:L$98)</f>
        <v>#DIV/0!</v>
      </c>
      <c r="AO275" s="24" t="e">
        <f>LOOKUP($G275,SilencerParams!$E$3:$E$98,SilencerParams!M$3:M$98)</f>
        <v>#DIV/0!</v>
      </c>
      <c r="AP275" s="24" t="e">
        <f>LOOKUP($G275,SilencerParams!$E$3:$E$98,SilencerParams!N$3:N$98)</f>
        <v>#DIV/0!</v>
      </c>
      <c r="AQ275" s="24" t="e">
        <f>LOOKUP($G275,SilencerParams!$E$3:$E$98,SilencerParams!O$3:O$98)</f>
        <v>#DIV/0!</v>
      </c>
      <c r="AR275" s="24" t="e">
        <f>LOOKUP($G275,SilencerParams!$E$3:$E$98,SilencerParams!P$3:P$98)</f>
        <v>#DIV/0!</v>
      </c>
      <c r="AS275" s="24" t="e">
        <f>LOOKUP($G275,SilencerParams!$E$3:$E$98,SilencerParams!Q$3:Q$98)</f>
        <v>#DIV/0!</v>
      </c>
      <c r="AT275" s="24" t="e">
        <f>LOOKUP($G275,SilencerParams!$E$3:$E$98,SilencerParams!R$3:R$98)</f>
        <v>#DIV/0!</v>
      </c>
      <c r="AU275" s="151" t="e">
        <f>LOOKUP($G275,SilencerParams!$E$3:$E$98,SilencerParams!S$3:S$98)</f>
        <v>#DIV/0!</v>
      </c>
      <c r="AV275" s="151" t="e">
        <f>LOOKUP($G275,SilencerParams!$E$3:$E$98,SilencerParams!T$3:T$98)</f>
        <v>#DIV/0!</v>
      </c>
      <c r="AW275" s="151" t="e">
        <f>LOOKUP($G275,SilencerParams!$E$3:$E$98,SilencerParams!U$3:U$98)</f>
        <v>#DIV/0!</v>
      </c>
      <c r="AX275" s="151" t="e">
        <f>LOOKUP($G275,SilencerParams!$E$3:$E$98,SilencerParams!V$3:V$98)</f>
        <v>#DIV/0!</v>
      </c>
      <c r="AY275" s="151" t="e">
        <f>LOOKUP($G275,SilencerParams!$E$3:$E$98,SilencerParams!W$3:W$98)</f>
        <v>#DIV/0!</v>
      </c>
      <c r="AZ275" s="151" t="e">
        <f>LOOKUP($G275,SilencerParams!$E$3:$E$98,SilencerParams!X$3:X$98)</f>
        <v>#DIV/0!</v>
      </c>
      <c r="BA275" s="151" t="e">
        <f>LOOKUP($G275,SilencerParams!$E$3:$E$98,SilencerParams!Y$3:Y$98)</f>
        <v>#DIV/0!</v>
      </c>
      <c r="BB275" s="151" t="e">
        <f>LOOKUP($G275,SilencerParams!$E$3:$E$98,SilencerParams!Z$3:Z$98)</f>
        <v>#DIV/0!</v>
      </c>
      <c r="BC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S$3:S$98)</f>
        <v>#DIV/0!</v>
      </c>
      <c r="BD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T$3:T$98)</f>
        <v>#DIV/0!</v>
      </c>
      <c r="BE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U$3:U$98)</f>
        <v>#DIV/0!</v>
      </c>
      <c r="BF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V$3:V$98)</f>
        <v>#DIV/0!</v>
      </c>
      <c r="BG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W$3:W$98)</f>
        <v>#DIV/0!</v>
      </c>
      <c r="BH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X$3:X$98)</f>
        <v>#DIV/0!</v>
      </c>
      <c r="BI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Y$3:Y$98)</f>
        <v>#DIV/0!</v>
      </c>
      <c r="BJ275" s="151" t="e">
        <f>LOOKUP(IF(MROUND($AL275,2)&lt;=$AL275,CONCATENATE($D275,IF($F275&gt;=1000,$F275,CONCATENATE(0,$F275)),CONCATENATE(0,MROUND($AL275,2)+2)),CONCATENATE($D275,IF($F275&gt;=1000,$F275,CONCATENATE(0,$F275)),CONCATENATE(0,MROUND($AL275,2)-2))),SilencerParams!$E$3:$E$98,SilencerParams!Z$3:Z$98)</f>
        <v>#DIV/0!</v>
      </c>
      <c r="BK275" s="151" t="e">
        <f>IF($AL275&lt;2,LOOKUP(CONCATENATE($D275,IF($E275&gt;=1000,$E275,CONCATENATE(0,$E275)),"02"),SilencerParams!$E$3:$E$98,SilencerParams!S$3:S$98)/(LOG10(2)-LOG10(0.0001))*(LOG10($AL275)-LOG10(0.0001)),(BC275-AU275)/(LOG10(IF(MROUND($AL275,2)&lt;=$AL275,MROUND($AL275,2)+2,MROUND($AL275,2)-2))-LOG10(MROUND($AL275,2)))*(LOG10($AL275)-LOG10(MROUND($AL275,2)))+AU275)</f>
        <v>#DIV/0!</v>
      </c>
      <c r="BL275" s="151" t="e">
        <f>IF($AL275&lt;2,LOOKUP(CONCATENATE($D275,IF($E275&gt;=1000,$E275,CONCATENATE(0,$E275)),"02"),SilencerParams!$E$3:$E$98,SilencerParams!T$3:T$98)/(LOG10(2)-LOG10(0.0001))*(LOG10($AL275)-LOG10(0.0001)),(BD275-AV275)/(LOG10(IF(MROUND($AL275,2)&lt;=$AL275,MROUND($AL275,2)+2,MROUND($AL275,2)-2))-LOG10(MROUND($AL275,2)))*(LOG10($AL275)-LOG10(MROUND($AL275,2)))+AV275)</f>
        <v>#DIV/0!</v>
      </c>
      <c r="BM275" s="151" t="e">
        <f>IF($AL275&lt;2,LOOKUP(CONCATENATE($D275,IF($E275&gt;=1000,$E275,CONCATENATE(0,$E275)),"02"),SilencerParams!$E$3:$E$98,SilencerParams!U$3:U$98)/(LOG10(2)-LOG10(0.0001))*(LOG10($AL275)-LOG10(0.0001)),(BE275-AW275)/(LOG10(IF(MROUND($AL275,2)&lt;=$AL275,MROUND($AL275,2)+2,MROUND($AL275,2)-2))-LOG10(MROUND($AL275,2)))*(LOG10($AL275)-LOG10(MROUND($AL275,2)))+AW275)</f>
        <v>#DIV/0!</v>
      </c>
      <c r="BN275" s="151" t="e">
        <f>IF($AL275&lt;2,LOOKUP(CONCATENATE($D275,IF($E275&gt;=1000,$E275,CONCATENATE(0,$E275)),"02"),SilencerParams!$E$3:$E$98,SilencerParams!V$3:V$98)/(LOG10(2)-LOG10(0.0001))*(LOG10($AL275)-LOG10(0.0001)),(BF275-AX275)/(LOG10(IF(MROUND($AL275,2)&lt;=$AL275,MROUND($AL275,2)+2,MROUND($AL275,2)-2))-LOG10(MROUND($AL275,2)))*(LOG10($AL275)-LOG10(MROUND($AL275,2)))+AX275)</f>
        <v>#DIV/0!</v>
      </c>
      <c r="BO275" s="151" t="e">
        <f>IF($AL275&lt;2,LOOKUP(CONCATENATE($D275,IF($E275&gt;=1000,$E275,CONCATENATE(0,$E275)),"02"),SilencerParams!$E$3:$E$98,SilencerParams!W$3:W$98)/(LOG10(2)-LOG10(0.0001))*(LOG10($AL275)-LOG10(0.0001)),(BG275-AY275)/(LOG10(IF(MROUND($AL275,2)&lt;=$AL275,MROUND($AL275,2)+2,MROUND($AL275,2)-2))-LOG10(MROUND($AL275,2)))*(LOG10($AL275)-LOG10(MROUND($AL275,2)))+AY275)</f>
        <v>#DIV/0!</v>
      </c>
      <c r="BP275" s="151" t="e">
        <f>IF($AL275&lt;2,LOOKUP(CONCATENATE($D275,IF($E275&gt;=1000,$E275,CONCATENATE(0,$E275)),"02"),SilencerParams!$E$3:$E$98,SilencerParams!X$3:X$98)/(LOG10(2)-LOG10(0.0001))*(LOG10($AL275)-LOG10(0.0001)),(BH275-AZ275)/(LOG10(IF(MROUND($AL275,2)&lt;=$AL275,MROUND($AL275,2)+2,MROUND($AL275,2)-2))-LOG10(MROUND($AL275,2)))*(LOG10($AL275)-LOG10(MROUND($AL275,2)))+AZ275)</f>
        <v>#DIV/0!</v>
      </c>
      <c r="BQ275" s="151" t="e">
        <f>IF($AL275&lt;2,LOOKUP(CONCATENATE($D275,IF($E275&gt;=1000,$E275,CONCATENATE(0,$E275)),"02"),SilencerParams!$E$3:$E$98,SilencerParams!Y$3:Y$98)/(LOG10(2)-LOG10(0.0001))*(LOG10($AL275)-LOG10(0.0001)),(BI275-BA275)/(LOG10(IF(MROUND($AL275,2)&lt;=$AL275,MROUND($AL275,2)+2,MROUND($AL275,2)-2))-LOG10(MROUND($AL275,2)))*(LOG10($AL275)-LOG10(MROUND($AL275,2)))+BA275)</f>
        <v>#DIV/0!</v>
      </c>
      <c r="BR275" s="151" t="e">
        <f>IF($AL275&lt;2,LOOKUP(CONCATENATE($D275,IF($E275&gt;=1000,$E275,CONCATENATE(0,$E275)),"02"),SilencerParams!$E$3:$E$98,SilencerParams!Z$3:Z$98)/(LOG10(2)-LOG10(0.0001))*(LOG10($AL275)-LOG10(0.0001)),(BJ275-BB275)/(LOG10(IF(MROUND($AL275,2)&lt;=$AL275,MROUND($AL275,2)+2,MROUND($AL275,2)-2))-LOG10(MROUND($AL275,2)))*(LOG10($AL275)-LOG10(MROUND($AL275,2)))+BB275)</f>
        <v>#DIV/0!</v>
      </c>
      <c r="BS275" s="24" t="e">
        <f t="shared" si="128"/>
        <v>#DIV/0!</v>
      </c>
      <c r="BT275" s="24" t="e">
        <f t="shared" si="129"/>
        <v>#DIV/0!</v>
      </c>
      <c r="BU275" s="24" t="e">
        <f t="shared" si="130"/>
        <v>#DIV/0!</v>
      </c>
      <c r="BV275" s="24" t="e">
        <f t="shared" si="131"/>
        <v>#DIV/0!</v>
      </c>
      <c r="BW275" s="24" t="e">
        <f t="shared" si="132"/>
        <v>#DIV/0!</v>
      </c>
      <c r="BX275" s="24" t="e">
        <f t="shared" si="133"/>
        <v>#DIV/0!</v>
      </c>
      <c r="BY275" s="24" t="e">
        <f t="shared" si="134"/>
        <v>#DIV/0!</v>
      </c>
      <c r="BZ275" s="24" t="e">
        <f t="shared" si="135"/>
        <v>#DIV/0!</v>
      </c>
      <c r="CA275" s="24" t="e">
        <f>10*LOG10(IF(BS275="",0,POWER(10,((BS275+'ModelParams Lw'!$O$4)/10))) +IF(BT275="",0,POWER(10,((BT275+'ModelParams Lw'!$P$4)/10))) +IF(BU275="",0,POWER(10,((BU275+'ModelParams Lw'!$Q$4)/10))) +IF(BV275="",0,POWER(10,((BV275+'ModelParams Lw'!$R$4)/10))) +IF(BW275="",0,POWER(10,((BW275+'ModelParams Lw'!$S$4)/10))) +IF(BX275="",0,POWER(10,((BX275+'ModelParams Lw'!$T$4)/10))) +IF(BY275="",0,POWER(10,((BY275+'ModelParams Lw'!$U$4)/10)))+IF(BZ275="",0,POWER(10,((BZ275+'ModelParams Lw'!$V$4)/10))))</f>
        <v>#DIV/0!</v>
      </c>
      <c r="CB275" s="24" t="e">
        <f t="shared" si="136"/>
        <v>#DIV/0!</v>
      </c>
      <c r="CC275" s="24" t="e">
        <f>(BS275-'ModelParams Lw'!O$10)/'ModelParams Lw'!O$11</f>
        <v>#DIV/0!</v>
      </c>
      <c r="CD275" s="24" t="e">
        <f>(BT275-'ModelParams Lw'!P$10)/'ModelParams Lw'!P$11</f>
        <v>#DIV/0!</v>
      </c>
      <c r="CE275" s="24" t="e">
        <f>(BU275-'ModelParams Lw'!Q$10)/'ModelParams Lw'!Q$11</f>
        <v>#DIV/0!</v>
      </c>
      <c r="CF275" s="24" t="e">
        <f>(BV275-'ModelParams Lw'!R$10)/'ModelParams Lw'!R$11</f>
        <v>#DIV/0!</v>
      </c>
      <c r="CG275" s="24" t="e">
        <f>(BW275-'ModelParams Lw'!S$10)/'ModelParams Lw'!S$11</f>
        <v>#DIV/0!</v>
      </c>
      <c r="CH275" s="24" t="e">
        <f>(BX275-'ModelParams Lw'!T$10)/'ModelParams Lw'!T$11</f>
        <v>#DIV/0!</v>
      </c>
      <c r="CI275" s="24" t="e">
        <f>(BY275-'ModelParams Lw'!U$10)/'ModelParams Lw'!U$11</f>
        <v>#DIV/0!</v>
      </c>
      <c r="CJ275" s="24" t="e">
        <f>(BZ275-'ModelParams Lw'!V$10)/'ModelParams Lw'!V$11</f>
        <v>#DIV/0!</v>
      </c>
      <c r="CK275" s="24">
        <f>IF(Calcul!$E280="SW",'ModelParams Lw'!C$18+'ModelParams Lw'!C$19*LOG(CK$3)+'ModelParams Lw'!C$20*(PI()/4*($D275/1000)^2),IF('ModelParams Lw'!C$21+'ModelParams Lw'!C$22*LOG(CK$3)+'ModelParams Lw'!C$23*(PI()/4*($D275/1000)^2)&lt;'ModelParams Lw'!C$18+'ModelParams Lw'!C$19*LOG(CK$3)+'ModelParams Lw'!C$20*(PI()/4*($D275/1000)^2),'ModelParams Lw'!C$18+'ModelParams Lw'!C$19*LOG(CK$3)+'ModelParams Lw'!C$20*(PI()/4*($D275/1000)^2),'ModelParams Lw'!C$21+'ModelParams Lw'!C$22*LOG(CK$3)+'ModelParams Lw'!C$23*(PI()/4*($D275/1000)^2)))</f>
        <v>31.246735224896717</v>
      </c>
      <c r="CL275" s="24">
        <f>IF(Calcul!$E280="SW",'ModelParams Lw'!D$18+'ModelParams Lw'!D$19*LOG(CL$3)+'ModelParams Lw'!D$20*(PI()/4*($D275/1000)^2),IF('ModelParams Lw'!D$21+'ModelParams Lw'!D$22*LOG(CL$3)+'ModelParams Lw'!D$23*(PI()/4*($D275/1000)^2)&lt;'ModelParams Lw'!D$18+'ModelParams Lw'!D$19*LOG(CL$3)+'ModelParams Lw'!D$20*(PI()/4*($D275/1000)^2),'ModelParams Lw'!D$18+'ModelParams Lw'!D$19*LOG(CL$3)+'ModelParams Lw'!D$20*(PI()/4*($D275/1000)^2),'ModelParams Lw'!D$21+'ModelParams Lw'!D$22*LOG(CL$3)+'ModelParams Lw'!D$23*(PI()/4*($D275/1000)^2)))</f>
        <v>39.203910379364636</v>
      </c>
      <c r="CM275" s="24">
        <f>IF(Calcul!$E280="SW",'ModelParams Lw'!E$18+'ModelParams Lw'!E$19*LOG(CM$3)+'ModelParams Lw'!E$20*(PI()/4*($D275/1000)^2),IF('ModelParams Lw'!E$21+'ModelParams Lw'!E$22*LOG(CM$3)+'ModelParams Lw'!E$23*(PI()/4*($D275/1000)^2)&lt;'ModelParams Lw'!E$18+'ModelParams Lw'!E$19*LOG(CM$3)+'ModelParams Lw'!E$20*(PI()/4*($D275/1000)^2),'ModelParams Lw'!E$18+'ModelParams Lw'!E$19*LOG(CM$3)+'ModelParams Lw'!E$20*(PI()/4*($D275/1000)^2),'ModelParams Lw'!E$21+'ModelParams Lw'!E$22*LOG(CM$3)+'ModelParams Lw'!E$23*(PI()/4*($D275/1000)^2)))</f>
        <v>38.761096154158118</v>
      </c>
      <c r="CN275" s="24">
        <f>IF(Calcul!$E280="SW",'ModelParams Lw'!F$18+'ModelParams Lw'!F$19*LOG(CN$3)+'ModelParams Lw'!F$20*(PI()/4*($D275/1000)^2),IF('ModelParams Lw'!F$21+'ModelParams Lw'!F$22*LOG(CN$3)+'ModelParams Lw'!F$23*(PI()/4*($D275/1000)^2)&lt;'ModelParams Lw'!F$18+'ModelParams Lw'!F$19*LOG(CN$3)+'ModelParams Lw'!F$20*(PI()/4*($D275/1000)^2),'ModelParams Lw'!F$18+'ModelParams Lw'!F$19*LOG(CN$3)+'ModelParams Lw'!F$20*(PI()/4*($D275/1000)^2),'ModelParams Lw'!F$21+'ModelParams Lw'!F$22*LOG(CN$3)+'ModelParams Lw'!F$23*(PI()/4*($D275/1000)^2)))</f>
        <v>42.457901012674256</v>
      </c>
      <c r="CO275" s="24">
        <f>IF(Calcul!$E280="SW",'ModelParams Lw'!G$18+'ModelParams Lw'!G$19*LOG(CO$3)+'ModelParams Lw'!G$20*(PI()/4*($D275/1000)^2),IF('ModelParams Lw'!G$21+'ModelParams Lw'!G$22*LOG(CO$3)+'ModelParams Lw'!G$23*(PI()/4*($D275/1000)^2)&lt;'ModelParams Lw'!G$18+'ModelParams Lw'!G$19*LOG(CO$3)+'ModelParams Lw'!G$20*(PI()/4*($D275/1000)^2),'ModelParams Lw'!G$18+'ModelParams Lw'!G$19*LOG(CO$3)+'ModelParams Lw'!G$20*(PI()/4*($D275/1000)^2),'ModelParams Lw'!G$21+'ModelParams Lw'!G$22*LOG(CO$3)+'ModelParams Lw'!G$23*(PI()/4*($D275/1000)^2)))</f>
        <v>39.983812335865188</v>
      </c>
      <c r="CP275" s="24">
        <f>IF(Calcul!$E280="SW",'ModelParams Lw'!H$18+'ModelParams Lw'!H$19*LOG(CP$3)+'ModelParams Lw'!H$20*(PI()/4*($D275/1000)^2),IF('ModelParams Lw'!H$21+'ModelParams Lw'!H$22*LOG(CP$3)+'ModelParams Lw'!H$23*(PI()/4*($D275/1000)^2)&lt;'ModelParams Lw'!H$18+'ModelParams Lw'!H$19*LOG(CP$3)+'ModelParams Lw'!H$20*(PI()/4*($D275/1000)^2),'ModelParams Lw'!H$18+'ModelParams Lw'!H$19*LOG(CP$3)+'ModelParams Lw'!H$20*(PI()/4*($D275/1000)^2),'ModelParams Lw'!H$21+'ModelParams Lw'!H$22*LOG(CP$3)+'ModelParams Lw'!H$23*(PI()/4*($D275/1000)^2)))</f>
        <v>40.306137042572608</v>
      </c>
      <c r="CQ275" s="24">
        <f>IF(Calcul!$E280="SW",'ModelParams Lw'!I$18+'ModelParams Lw'!I$19*LOG(CQ$3)+'ModelParams Lw'!I$20*(PI()/4*($D275/1000)^2),IF('ModelParams Lw'!I$21+'ModelParams Lw'!I$22*LOG(CQ$3)+'ModelParams Lw'!I$23*(PI()/4*($D275/1000)^2)&lt;'ModelParams Lw'!I$18+'ModelParams Lw'!I$19*LOG(CQ$3)+'ModelParams Lw'!I$20*(PI()/4*($D275/1000)^2),'ModelParams Lw'!I$18+'ModelParams Lw'!I$19*LOG(CQ$3)+'ModelParams Lw'!I$20*(PI()/4*($D275/1000)^2),'ModelParams Lw'!I$21+'ModelParams Lw'!I$22*LOG(CQ$3)+'ModelParams Lw'!I$23*(PI()/4*($D275/1000)^2)))</f>
        <v>35.604370798776131</v>
      </c>
      <c r="CR275" s="24">
        <f>IF(Calcul!$E280="SW",'ModelParams Lw'!J$18+'ModelParams Lw'!J$19*LOG(CR$3)+'ModelParams Lw'!J$20*(PI()/4*($D275/1000)^2),IF('ModelParams Lw'!J$21+'ModelParams Lw'!J$22*LOG(CR$3)+'ModelParams Lw'!J$23*(PI()/4*($D275/1000)^2)&lt;'ModelParams Lw'!J$18+'ModelParams Lw'!J$19*LOG(CR$3)+'ModelParams Lw'!J$20*(PI()/4*($D275/1000)^2),'ModelParams Lw'!J$18+'ModelParams Lw'!J$19*LOG(CR$3)+'ModelParams Lw'!J$20*(PI()/4*($D275/1000)^2),'ModelParams Lw'!J$21+'ModelParams Lw'!J$22*LOG(CR$3)+'ModelParams Lw'!J$23*(PI()/4*($D275/1000)^2)))</f>
        <v>26.405199060578074</v>
      </c>
      <c r="CS275" s="24" t="e">
        <f t="shared" si="113"/>
        <v>#DIV/0!</v>
      </c>
      <c r="CT275" s="24" t="e">
        <f t="shared" si="114"/>
        <v>#DIV/0!</v>
      </c>
      <c r="CU275" s="24" t="e">
        <f t="shared" si="115"/>
        <v>#DIV/0!</v>
      </c>
      <c r="CV275" s="24" t="e">
        <f t="shared" si="116"/>
        <v>#DIV/0!</v>
      </c>
      <c r="CW275" s="24" t="e">
        <f t="shared" si="117"/>
        <v>#DIV/0!</v>
      </c>
      <c r="CX275" s="24" t="e">
        <f t="shared" si="118"/>
        <v>#DIV/0!</v>
      </c>
      <c r="CY275" s="24" t="e">
        <f t="shared" si="119"/>
        <v>#DIV/0!</v>
      </c>
      <c r="CZ275" s="24" t="e">
        <f t="shared" si="120"/>
        <v>#DIV/0!</v>
      </c>
      <c r="DA275" s="24" t="e">
        <f>10*LOG10(IF(CS275="",0,POWER(10,((CS275+'ModelParams Lw'!$O$4)/10))) +IF(CT275="",0,POWER(10,((CT275+'ModelParams Lw'!$P$4)/10))) +IF(CU275="",0,POWER(10,((CU275+'ModelParams Lw'!$Q$4)/10))) +IF(CV275="",0,POWER(10,((CV275+'ModelParams Lw'!$R$4)/10))) +IF(CW275="",0,POWER(10,((CW275+'ModelParams Lw'!$S$4)/10))) +IF(CX275="",0,POWER(10,((CX275+'ModelParams Lw'!$T$4)/10))) +IF(CY275="",0,POWER(10,((CY275+'ModelParams Lw'!$U$4)/10)))+IF(CZ275="",0,POWER(10,((CZ275+'ModelParams Lw'!$V$4)/10))))</f>
        <v>#DIV/0!</v>
      </c>
      <c r="DB275" s="24" t="e">
        <f t="shared" si="137"/>
        <v>#DIV/0!</v>
      </c>
      <c r="DC275" s="24" t="e">
        <f>(CS275-'ModelParams Lw'!$O$10)/'ModelParams Lw'!$O$11</f>
        <v>#DIV/0!</v>
      </c>
      <c r="DD275" s="24" t="e">
        <f>(CT275-'ModelParams Lw'!$P$10)/'ModelParams Lw'!$P$11</f>
        <v>#DIV/0!</v>
      </c>
      <c r="DE275" s="24" t="e">
        <f>(CU275-'ModelParams Lw'!$Q$10)/'ModelParams Lw'!$Q$11</f>
        <v>#DIV/0!</v>
      </c>
      <c r="DF275" s="24" t="e">
        <f>(CV275-'ModelParams Lw'!$R$10)/'ModelParams Lw'!$R$11</f>
        <v>#DIV/0!</v>
      </c>
      <c r="DG275" s="24" t="e">
        <f>(CW275-'ModelParams Lw'!$S$10)/'ModelParams Lw'!$S$11</f>
        <v>#DIV/0!</v>
      </c>
      <c r="DH275" s="24" t="e">
        <f>(CX275-'ModelParams Lw'!$T$10)/'ModelParams Lw'!$T$11</f>
        <v>#DIV/0!</v>
      </c>
      <c r="DI275" s="24" t="e">
        <f>(CY275-'ModelParams Lw'!$U$10)/'ModelParams Lw'!$U$11</f>
        <v>#DIV/0!</v>
      </c>
      <c r="DJ275" s="24" t="e">
        <f>(CZ275-'ModelParams Lw'!$V$10)/'ModelParams Lw'!$V$11</f>
        <v>#DIV/0!</v>
      </c>
    </row>
    <row r="276" spans="1:114">
      <c r="A276" s="12">
        <f>Calcul!B278</f>
        <v>0</v>
      </c>
      <c r="B276" s="12">
        <f t="shared" si="121"/>
        <v>0</v>
      </c>
      <c r="C276" s="12">
        <f>Calcul!C278</f>
        <v>0</v>
      </c>
      <c r="D276" s="12">
        <f>Calcul!D281</f>
        <v>0</v>
      </c>
      <c r="E276" s="12">
        <f t="shared" si="122"/>
        <v>400</v>
      </c>
      <c r="F276" s="12">
        <f t="shared" si="123"/>
        <v>900</v>
      </c>
      <c r="G276" s="12" t="e">
        <f t="shared" si="124"/>
        <v>#DIV/0!</v>
      </c>
      <c r="H276" s="24" t="e">
        <f t="shared" si="125"/>
        <v>#DIV/0!</v>
      </c>
      <c r="I276" s="24">
        <f>'ModelParams Lw'!$B$6*EXP('ModelParams Lw'!$C$6*D276)</f>
        <v>-0.98585217513044054</v>
      </c>
      <c r="J276" s="24">
        <f>'ModelParams Lw'!$B$7*D276^2+'ModelParams Lw'!$C$7*D276+'ModelParams Lw'!$D$7</f>
        <v>-7.1</v>
      </c>
      <c r="K276" s="24">
        <f>'ModelParams Lw'!$B$8*D276^2+'ModelParams Lw'!$C$8*D276+'ModelParams Lw'!$D$8</f>
        <v>46.485999999999997</v>
      </c>
      <c r="L276" s="21" t="e">
        <f t="shared" si="138"/>
        <v>#DIV/0!</v>
      </c>
      <c r="M276" s="21" t="e">
        <f t="shared" si="138"/>
        <v>#DIV/0!</v>
      </c>
      <c r="N276" s="21" t="e">
        <f t="shared" si="138"/>
        <v>#DIV/0!</v>
      </c>
      <c r="O276" s="21" t="e">
        <f t="shared" si="138"/>
        <v>#DIV/0!</v>
      </c>
      <c r="P276" s="21" t="e">
        <f t="shared" si="138"/>
        <v>#DIV/0!</v>
      </c>
      <c r="Q276" s="21" t="e">
        <f t="shared" si="138"/>
        <v>#DIV/0!</v>
      </c>
      <c r="R276" s="21" t="e">
        <f t="shared" si="138"/>
        <v>#DIV/0!</v>
      </c>
      <c r="S276" s="21" t="e">
        <f t="shared" si="138"/>
        <v>#DIV/0!</v>
      </c>
      <c r="T276" s="24" t="e">
        <f>'ModelParams Lw'!$B$3+'ModelParams Lw'!$B$4*LOG10($B276/3600/(PI()/4*($D276/1000)^2))+'ModelParams Lw'!$B$5*LOG10(2*$H276/(1.2*($B276/3600/(PI()/4*($D276/1000)^2))^2))+10*LOG10($D276/1000)+L276</f>
        <v>#DIV/0!</v>
      </c>
      <c r="U276" s="24" t="e">
        <f>'ModelParams Lw'!$B$3+'ModelParams Lw'!$B$4*LOG10($B276/3600/(PI()/4*($D276/1000)^2))+'ModelParams Lw'!$B$5*LOG10(2*$H276/(1.2*($B276/3600/(PI()/4*($D276/1000)^2))^2))+10*LOG10($D276/1000)+M276</f>
        <v>#DIV/0!</v>
      </c>
      <c r="V276" s="24" t="e">
        <f>'ModelParams Lw'!$B$3+'ModelParams Lw'!$B$4*LOG10($B276/3600/(PI()/4*($D276/1000)^2))+'ModelParams Lw'!$B$5*LOG10(2*$H276/(1.2*($B276/3600/(PI()/4*($D276/1000)^2))^2))+10*LOG10($D276/1000)+N276</f>
        <v>#DIV/0!</v>
      </c>
      <c r="W276" s="24" t="e">
        <f>'ModelParams Lw'!$B$3+'ModelParams Lw'!$B$4*LOG10($B276/3600/(PI()/4*($D276/1000)^2))+'ModelParams Lw'!$B$5*LOG10(2*$H276/(1.2*($B276/3600/(PI()/4*($D276/1000)^2))^2))+10*LOG10($D276/1000)+O276</f>
        <v>#DIV/0!</v>
      </c>
      <c r="X276" s="24" t="e">
        <f>'ModelParams Lw'!$B$3+'ModelParams Lw'!$B$4*LOG10($B276/3600/(PI()/4*($D276/1000)^2))+'ModelParams Lw'!$B$5*LOG10(2*$H276/(1.2*($B276/3600/(PI()/4*($D276/1000)^2))^2))+10*LOG10($D276/1000)+P276</f>
        <v>#DIV/0!</v>
      </c>
      <c r="Y276" s="24" t="e">
        <f>'ModelParams Lw'!$B$3+'ModelParams Lw'!$B$4*LOG10($B276/3600/(PI()/4*($D276/1000)^2))+'ModelParams Lw'!$B$5*LOG10(2*$H276/(1.2*($B276/3600/(PI()/4*($D276/1000)^2))^2))+10*LOG10($D276/1000)+Q276</f>
        <v>#DIV/0!</v>
      </c>
      <c r="Z276" s="24" t="e">
        <f>'ModelParams Lw'!$B$3+'ModelParams Lw'!$B$4*LOG10($B276/3600/(PI()/4*($D276/1000)^2))+'ModelParams Lw'!$B$5*LOG10(2*$H276/(1.2*($B276/3600/(PI()/4*($D276/1000)^2))^2))+10*LOG10($D276/1000)+R276</f>
        <v>#DIV/0!</v>
      </c>
      <c r="AA276" s="24" t="e">
        <f>'ModelParams Lw'!$B$3+'ModelParams Lw'!$B$4*LOG10($B276/3600/(PI()/4*($D276/1000)^2))+'ModelParams Lw'!$B$5*LOG10(2*$H276/(1.2*($B276/3600/(PI()/4*($D276/1000)^2))^2))+10*LOG10($D276/1000)+S276</f>
        <v>#DIV/0!</v>
      </c>
      <c r="AB276" s="24" t="e">
        <f>10*LOG10(IF(T276="",0,POWER(10,((T276+'ModelParams Lw'!$O$4)/10))) +IF(U276="",0,POWER(10,((U276+'ModelParams Lw'!$P$4)/10))) +IF(V276="",0,POWER(10,((V276+'ModelParams Lw'!$Q$4)/10))) +IF(W276="",0,POWER(10,((W276+'ModelParams Lw'!$R$4)/10))) +IF(X276="",0,POWER(10,((X276+'ModelParams Lw'!$S$4)/10))) +IF(Y276="",0,POWER(10,((Y276+'ModelParams Lw'!$T$4)/10))) +IF(Z276="",0,POWER(10,((Z276+'ModelParams Lw'!$U$4)/10)))+IF(AA276="",0,POWER(10,((AA276+'ModelParams Lw'!$V$4)/10))))</f>
        <v>#DIV/0!</v>
      </c>
      <c r="AC276" s="24" t="e">
        <f t="shared" si="126"/>
        <v>#DIV/0!</v>
      </c>
      <c r="AD276" s="24" t="e">
        <f>(T276-'ModelParams Lw'!O$10)/'ModelParams Lw'!O$11</f>
        <v>#DIV/0!</v>
      </c>
      <c r="AE276" s="24" t="e">
        <f>(U276-'ModelParams Lw'!P$10)/'ModelParams Lw'!P$11</f>
        <v>#DIV/0!</v>
      </c>
      <c r="AF276" s="24" t="e">
        <f>(V276-'ModelParams Lw'!Q$10)/'ModelParams Lw'!Q$11</f>
        <v>#DIV/0!</v>
      </c>
      <c r="AG276" s="24" t="e">
        <f>(W276-'ModelParams Lw'!R$10)/'ModelParams Lw'!R$11</f>
        <v>#DIV/0!</v>
      </c>
      <c r="AH276" s="24" t="e">
        <f>(X276-'ModelParams Lw'!S$10)/'ModelParams Lw'!S$11</f>
        <v>#DIV/0!</v>
      </c>
      <c r="AI276" s="24" t="e">
        <f>(Y276-'ModelParams Lw'!T$10)/'ModelParams Lw'!T$11</f>
        <v>#DIV/0!</v>
      </c>
      <c r="AJ276" s="24" t="e">
        <f>(Z276-'ModelParams Lw'!U$10)/'ModelParams Lw'!U$11</f>
        <v>#DIV/0!</v>
      </c>
      <c r="AK276" s="24" t="e">
        <f>(AA276-'ModelParams Lw'!V$10)/'ModelParams Lw'!V$11</f>
        <v>#DIV/0!</v>
      </c>
      <c r="AL276" s="24" t="e">
        <f t="shared" si="127"/>
        <v>#DIV/0!</v>
      </c>
      <c r="AM276" s="24" t="e">
        <f>LOOKUP($G276,SilencerParams!$E$3:$E$98,SilencerParams!K$3:K$98)</f>
        <v>#DIV/0!</v>
      </c>
      <c r="AN276" s="24" t="e">
        <f>LOOKUP($G276,SilencerParams!$E$3:$E$98,SilencerParams!L$3:L$98)</f>
        <v>#DIV/0!</v>
      </c>
      <c r="AO276" s="24" t="e">
        <f>LOOKUP($G276,SilencerParams!$E$3:$E$98,SilencerParams!M$3:M$98)</f>
        <v>#DIV/0!</v>
      </c>
      <c r="AP276" s="24" t="e">
        <f>LOOKUP($G276,SilencerParams!$E$3:$E$98,SilencerParams!N$3:N$98)</f>
        <v>#DIV/0!</v>
      </c>
      <c r="AQ276" s="24" t="e">
        <f>LOOKUP($G276,SilencerParams!$E$3:$E$98,SilencerParams!O$3:O$98)</f>
        <v>#DIV/0!</v>
      </c>
      <c r="AR276" s="24" t="e">
        <f>LOOKUP($G276,SilencerParams!$E$3:$E$98,SilencerParams!P$3:P$98)</f>
        <v>#DIV/0!</v>
      </c>
      <c r="AS276" s="24" t="e">
        <f>LOOKUP($G276,SilencerParams!$E$3:$E$98,SilencerParams!Q$3:Q$98)</f>
        <v>#DIV/0!</v>
      </c>
      <c r="AT276" s="24" t="e">
        <f>LOOKUP($G276,SilencerParams!$E$3:$E$98,SilencerParams!R$3:R$98)</f>
        <v>#DIV/0!</v>
      </c>
      <c r="AU276" s="151" t="e">
        <f>LOOKUP($G276,SilencerParams!$E$3:$E$98,SilencerParams!S$3:S$98)</f>
        <v>#DIV/0!</v>
      </c>
      <c r="AV276" s="151" t="e">
        <f>LOOKUP($G276,SilencerParams!$E$3:$E$98,SilencerParams!T$3:T$98)</f>
        <v>#DIV/0!</v>
      </c>
      <c r="AW276" s="151" t="e">
        <f>LOOKUP($G276,SilencerParams!$E$3:$E$98,SilencerParams!U$3:U$98)</f>
        <v>#DIV/0!</v>
      </c>
      <c r="AX276" s="151" t="e">
        <f>LOOKUP($G276,SilencerParams!$E$3:$E$98,SilencerParams!V$3:V$98)</f>
        <v>#DIV/0!</v>
      </c>
      <c r="AY276" s="151" t="e">
        <f>LOOKUP($G276,SilencerParams!$E$3:$E$98,SilencerParams!W$3:W$98)</f>
        <v>#DIV/0!</v>
      </c>
      <c r="AZ276" s="151" t="e">
        <f>LOOKUP($G276,SilencerParams!$E$3:$E$98,SilencerParams!X$3:X$98)</f>
        <v>#DIV/0!</v>
      </c>
      <c r="BA276" s="151" t="e">
        <f>LOOKUP($G276,SilencerParams!$E$3:$E$98,SilencerParams!Y$3:Y$98)</f>
        <v>#DIV/0!</v>
      </c>
      <c r="BB276" s="151" t="e">
        <f>LOOKUP($G276,SilencerParams!$E$3:$E$98,SilencerParams!Z$3:Z$98)</f>
        <v>#DIV/0!</v>
      </c>
      <c r="BC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S$3:S$98)</f>
        <v>#DIV/0!</v>
      </c>
      <c r="BD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T$3:T$98)</f>
        <v>#DIV/0!</v>
      </c>
      <c r="BE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U$3:U$98)</f>
        <v>#DIV/0!</v>
      </c>
      <c r="BF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V$3:V$98)</f>
        <v>#DIV/0!</v>
      </c>
      <c r="BG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W$3:W$98)</f>
        <v>#DIV/0!</v>
      </c>
      <c r="BH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X$3:X$98)</f>
        <v>#DIV/0!</v>
      </c>
      <c r="BI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Y$3:Y$98)</f>
        <v>#DIV/0!</v>
      </c>
      <c r="BJ276" s="151" t="e">
        <f>LOOKUP(IF(MROUND($AL276,2)&lt;=$AL276,CONCATENATE($D276,IF($F276&gt;=1000,$F276,CONCATENATE(0,$F276)),CONCATENATE(0,MROUND($AL276,2)+2)),CONCATENATE($D276,IF($F276&gt;=1000,$F276,CONCATENATE(0,$F276)),CONCATENATE(0,MROUND($AL276,2)-2))),SilencerParams!$E$3:$E$98,SilencerParams!Z$3:Z$98)</f>
        <v>#DIV/0!</v>
      </c>
      <c r="BK276" s="151" t="e">
        <f>IF($AL276&lt;2,LOOKUP(CONCATENATE($D276,IF($E276&gt;=1000,$E276,CONCATENATE(0,$E276)),"02"),SilencerParams!$E$3:$E$98,SilencerParams!S$3:S$98)/(LOG10(2)-LOG10(0.0001))*(LOG10($AL276)-LOG10(0.0001)),(BC276-AU276)/(LOG10(IF(MROUND($AL276,2)&lt;=$AL276,MROUND($AL276,2)+2,MROUND($AL276,2)-2))-LOG10(MROUND($AL276,2)))*(LOG10($AL276)-LOG10(MROUND($AL276,2)))+AU276)</f>
        <v>#DIV/0!</v>
      </c>
      <c r="BL276" s="151" t="e">
        <f>IF($AL276&lt;2,LOOKUP(CONCATENATE($D276,IF($E276&gt;=1000,$E276,CONCATENATE(0,$E276)),"02"),SilencerParams!$E$3:$E$98,SilencerParams!T$3:T$98)/(LOG10(2)-LOG10(0.0001))*(LOG10($AL276)-LOG10(0.0001)),(BD276-AV276)/(LOG10(IF(MROUND($AL276,2)&lt;=$AL276,MROUND($AL276,2)+2,MROUND($AL276,2)-2))-LOG10(MROUND($AL276,2)))*(LOG10($AL276)-LOG10(MROUND($AL276,2)))+AV276)</f>
        <v>#DIV/0!</v>
      </c>
      <c r="BM276" s="151" t="e">
        <f>IF($AL276&lt;2,LOOKUP(CONCATENATE($D276,IF($E276&gt;=1000,$E276,CONCATENATE(0,$E276)),"02"),SilencerParams!$E$3:$E$98,SilencerParams!U$3:U$98)/(LOG10(2)-LOG10(0.0001))*(LOG10($AL276)-LOG10(0.0001)),(BE276-AW276)/(LOG10(IF(MROUND($AL276,2)&lt;=$AL276,MROUND($AL276,2)+2,MROUND($AL276,2)-2))-LOG10(MROUND($AL276,2)))*(LOG10($AL276)-LOG10(MROUND($AL276,2)))+AW276)</f>
        <v>#DIV/0!</v>
      </c>
      <c r="BN276" s="151" t="e">
        <f>IF($AL276&lt;2,LOOKUP(CONCATENATE($D276,IF($E276&gt;=1000,$E276,CONCATENATE(0,$E276)),"02"),SilencerParams!$E$3:$E$98,SilencerParams!V$3:V$98)/(LOG10(2)-LOG10(0.0001))*(LOG10($AL276)-LOG10(0.0001)),(BF276-AX276)/(LOG10(IF(MROUND($AL276,2)&lt;=$AL276,MROUND($AL276,2)+2,MROUND($AL276,2)-2))-LOG10(MROUND($AL276,2)))*(LOG10($AL276)-LOG10(MROUND($AL276,2)))+AX276)</f>
        <v>#DIV/0!</v>
      </c>
      <c r="BO276" s="151" t="e">
        <f>IF($AL276&lt;2,LOOKUP(CONCATENATE($D276,IF($E276&gt;=1000,$E276,CONCATENATE(0,$E276)),"02"),SilencerParams!$E$3:$E$98,SilencerParams!W$3:W$98)/(LOG10(2)-LOG10(0.0001))*(LOG10($AL276)-LOG10(0.0001)),(BG276-AY276)/(LOG10(IF(MROUND($AL276,2)&lt;=$AL276,MROUND($AL276,2)+2,MROUND($AL276,2)-2))-LOG10(MROUND($AL276,2)))*(LOG10($AL276)-LOG10(MROUND($AL276,2)))+AY276)</f>
        <v>#DIV/0!</v>
      </c>
      <c r="BP276" s="151" t="e">
        <f>IF($AL276&lt;2,LOOKUP(CONCATENATE($D276,IF($E276&gt;=1000,$E276,CONCATENATE(0,$E276)),"02"),SilencerParams!$E$3:$E$98,SilencerParams!X$3:X$98)/(LOG10(2)-LOG10(0.0001))*(LOG10($AL276)-LOG10(0.0001)),(BH276-AZ276)/(LOG10(IF(MROUND($AL276,2)&lt;=$AL276,MROUND($AL276,2)+2,MROUND($AL276,2)-2))-LOG10(MROUND($AL276,2)))*(LOG10($AL276)-LOG10(MROUND($AL276,2)))+AZ276)</f>
        <v>#DIV/0!</v>
      </c>
      <c r="BQ276" s="151" t="e">
        <f>IF($AL276&lt;2,LOOKUP(CONCATENATE($D276,IF($E276&gt;=1000,$E276,CONCATENATE(0,$E276)),"02"),SilencerParams!$E$3:$E$98,SilencerParams!Y$3:Y$98)/(LOG10(2)-LOG10(0.0001))*(LOG10($AL276)-LOG10(0.0001)),(BI276-BA276)/(LOG10(IF(MROUND($AL276,2)&lt;=$AL276,MROUND($AL276,2)+2,MROUND($AL276,2)-2))-LOG10(MROUND($AL276,2)))*(LOG10($AL276)-LOG10(MROUND($AL276,2)))+BA276)</f>
        <v>#DIV/0!</v>
      </c>
      <c r="BR276" s="151" t="e">
        <f>IF($AL276&lt;2,LOOKUP(CONCATENATE($D276,IF($E276&gt;=1000,$E276,CONCATENATE(0,$E276)),"02"),SilencerParams!$E$3:$E$98,SilencerParams!Z$3:Z$98)/(LOG10(2)-LOG10(0.0001))*(LOG10($AL276)-LOG10(0.0001)),(BJ276-BB276)/(LOG10(IF(MROUND($AL276,2)&lt;=$AL276,MROUND($AL276,2)+2,MROUND($AL276,2)-2))-LOG10(MROUND($AL276,2)))*(LOG10($AL276)-LOG10(MROUND($AL276,2)))+BB276)</f>
        <v>#DIV/0!</v>
      </c>
      <c r="BS276" s="24" t="e">
        <f t="shared" si="128"/>
        <v>#DIV/0!</v>
      </c>
      <c r="BT276" s="24" t="e">
        <f t="shared" si="129"/>
        <v>#DIV/0!</v>
      </c>
      <c r="BU276" s="24" t="e">
        <f t="shared" si="130"/>
        <v>#DIV/0!</v>
      </c>
      <c r="BV276" s="24" t="e">
        <f t="shared" si="131"/>
        <v>#DIV/0!</v>
      </c>
      <c r="BW276" s="24" t="e">
        <f t="shared" si="132"/>
        <v>#DIV/0!</v>
      </c>
      <c r="BX276" s="24" t="e">
        <f t="shared" si="133"/>
        <v>#DIV/0!</v>
      </c>
      <c r="BY276" s="24" t="e">
        <f t="shared" si="134"/>
        <v>#DIV/0!</v>
      </c>
      <c r="BZ276" s="24" t="e">
        <f t="shared" si="135"/>
        <v>#DIV/0!</v>
      </c>
      <c r="CA276" s="24" t="e">
        <f>10*LOG10(IF(BS276="",0,POWER(10,((BS276+'ModelParams Lw'!$O$4)/10))) +IF(BT276="",0,POWER(10,((BT276+'ModelParams Lw'!$P$4)/10))) +IF(BU276="",0,POWER(10,((BU276+'ModelParams Lw'!$Q$4)/10))) +IF(BV276="",0,POWER(10,((BV276+'ModelParams Lw'!$R$4)/10))) +IF(BW276="",0,POWER(10,((BW276+'ModelParams Lw'!$S$4)/10))) +IF(BX276="",0,POWER(10,((BX276+'ModelParams Lw'!$T$4)/10))) +IF(BY276="",0,POWER(10,((BY276+'ModelParams Lw'!$U$4)/10)))+IF(BZ276="",0,POWER(10,((BZ276+'ModelParams Lw'!$V$4)/10))))</f>
        <v>#DIV/0!</v>
      </c>
      <c r="CB276" s="24" t="e">
        <f t="shared" si="136"/>
        <v>#DIV/0!</v>
      </c>
      <c r="CC276" s="24" t="e">
        <f>(BS276-'ModelParams Lw'!O$10)/'ModelParams Lw'!O$11</f>
        <v>#DIV/0!</v>
      </c>
      <c r="CD276" s="24" t="e">
        <f>(BT276-'ModelParams Lw'!P$10)/'ModelParams Lw'!P$11</f>
        <v>#DIV/0!</v>
      </c>
      <c r="CE276" s="24" t="e">
        <f>(BU276-'ModelParams Lw'!Q$10)/'ModelParams Lw'!Q$11</f>
        <v>#DIV/0!</v>
      </c>
      <c r="CF276" s="24" t="e">
        <f>(BV276-'ModelParams Lw'!R$10)/'ModelParams Lw'!R$11</f>
        <v>#DIV/0!</v>
      </c>
      <c r="CG276" s="24" t="e">
        <f>(BW276-'ModelParams Lw'!S$10)/'ModelParams Lw'!S$11</f>
        <v>#DIV/0!</v>
      </c>
      <c r="CH276" s="24" t="e">
        <f>(BX276-'ModelParams Lw'!T$10)/'ModelParams Lw'!T$11</f>
        <v>#DIV/0!</v>
      </c>
      <c r="CI276" s="24" t="e">
        <f>(BY276-'ModelParams Lw'!U$10)/'ModelParams Lw'!U$11</f>
        <v>#DIV/0!</v>
      </c>
      <c r="CJ276" s="24" t="e">
        <f>(BZ276-'ModelParams Lw'!V$10)/'ModelParams Lw'!V$11</f>
        <v>#DIV/0!</v>
      </c>
      <c r="CK276" s="24">
        <f>IF(Calcul!$E281="SW",'ModelParams Lw'!C$18+'ModelParams Lw'!C$19*LOG(CK$3)+'ModelParams Lw'!C$20*(PI()/4*($D276/1000)^2),IF('ModelParams Lw'!C$21+'ModelParams Lw'!C$22*LOG(CK$3)+'ModelParams Lw'!C$23*(PI()/4*($D276/1000)^2)&lt;'ModelParams Lw'!C$18+'ModelParams Lw'!C$19*LOG(CK$3)+'ModelParams Lw'!C$20*(PI()/4*($D276/1000)^2),'ModelParams Lw'!C$18+'ModelParams Lw'!C$19*LOG(CK$3)+'ModelParams Lw'!C$20*(PI()/4*($D276/1000)^2),'ModelParams Lw'!C$21+'ModelParams Lw'!C$22*LOG(CK$3)+'ModelParams Lw'!C$23*(PI()/4*($D276/1000)^2)))</f>
        <v>31.246735224896717</v>
      </c>
      <c r="CL276" s="24">
        <f>IF(Calcul!$E281="SW",'ModelParams Lw'!D$18+'ModelParams Lw'!D$19*LOG(CL$3)+'ModelParams Lw'!D$20*(PI()/4*($D276/1000)^2),IF('ModelParams Lw'!D$21+'ModelParams Lw'!D$22*LOG(CL$3)+'ModelParams Lw'!D$23*(PI()/4*($D276/1000)^2)&lt;'ModelParams Lw'!D$18+'ModelParams Lw'!D$19*LOG(CL$3)+'ModelParams Lw'!D$20*(PI()/4*($D276/1000)^2),'ModelParams Lw'!D$18+'ModelParams Lw'!D$19*LOG(CL$3)+'ModelParams Lw'!D$20*(PI()/4*($D276/1000)^2),'ModelParams Lw'!D$21+'ModelParams Lw'!D$22*LOG(CL$3)+'ModelParams Lw'!D$23*(PI()/4*($D276/1000)^2)))</f>
        <v>39.203910379364636</v>
      </c>
      <c r="CM276" s="24">
        <f>IF(Calcul!$E281="SW",'ModelParams Lw'!E$18+'ModelParams Lw'!E$19*LOG(CM$3)+'ModelParams Lw'!E$20*(PI()/4*($D276/1000)^2),IF('ModelParams Lw'!E$21+'ModelParams Lw'!E$22*LOG(CM$3)+'ModelParams Lw'!E$23*(PI()/4*($D276/1000)^2)&lt;'ModelParams Lw'!E$18+'ModelParams Lw'!E$19*LOG(CM$3)+'ModelParams Lw'!E$20*(PI()/4*($D276/1000)^2),'ModelParams Lw'!E$18+'ModelParams Lw'!E$19*LOG(CM$3)+'ModelParams Lw'!E$20*(PI()/4*($D276/1000)^2),'ModelParams Lw'!E$21+'ModelParams Lw'!E$22*LOG(CM$3)+'ModelParams Lw'!E$23*(PI()/4*($D276/1000)^2)))</f>
        <v>38.761096154158118</v>
      </c>
      <c r="CN276" s="24">
        <f>IF(Calcul!$E281="SW",'ModelParams Lw'!F$18+'ModelParams Lw'!F$19*LOG(CN$3)+'ModelParams Lw'!F$20*(PI()/4*($D276/1000)^2),IF('ModelParams Lw'!F$21+'ModelParams Lw'!F$22*LOG(CN$3)+'ModelParams Lw'!F$23*(PI()/4*($D276/1000)^2)&lt;'ModelParams Lw'!F$18+'ModelParams Lw'!F$19*LOG(CN$3)+'ModelParams Lw'!F$20*(PI()/4*($D276/1000)^2),'ModelParams Lw'!F$18+'ModelParams Lw'!F$19*LOG(CN$3)+'ModelParams Lw'!F$20*(PI()/4*($D276/1000)^2),'ModelParams Lw'!F$21+'ModelParams Lw'!F$22*LOG(CN$3)+'ModelParams Lw'!F$23*(PI()/4*($D276/1000)^2)))</f>
        <v>42.457901012674256</v>
      </c>
      <c r="CO276" s="24">
        <f>IF(Calcul!$E281="SW",'ModelParams Lw'!G$18+'ModelParams Lw'!G$19*LOG(CO$3)+'ModelParams Lw'!G$20*(PI()/4*($D276/1000)^2),IF('ModelParams Lw'!G$21+'ModelParams Lw'!G$22*LOG(CO$3)+'ModelParams Lw'!G$23*(PI()/4*($D276/1000)^2)&lt;'ModelParams Lw'!G$18+'ModelParams Lw'!G$19*LOG(CO$3)+'ModelParams Lw'!G$20*(PI()/4*($D276/1000)^2),'ModelParams Lw'!G$18+'ModelParams Lw'!G$19*LOG(CO$3)+'ModelParams Lw'!G$20*(PI()/4*($D276/1000)^2),'ModelParams Lw'!G$21+'ModelParams Lw'!G$22*LOG(CO$3)+'ModelParams Lw'!G$23*(PI()/4*($D276/1000)^2)))</f>
        <v>39.983812335865188</v>
      </c>
      <c r="CP276" s="24">
        <f>IF(Calcul!$E281="SW",'ModelParams Lw'!H$18+'ModelParams Lw'!H$19*LOG(CP$3)+'ModelParams Lw'!H$20*(PI()/4*($D276/1000)^2),IF('ModelParams Lw'!H$21+'ModelParams Lw'!H$22*LOG(CP$3)+'ModelParams Lw'!H$23*(PI()/4*($D276/1000)^2)&lt;'ModelParams Lw'!H$18+'ModelParams Lw'!H$19*LOG(CP$3)+'ModelParams Lw'!H$20*(PI()/4*($D276/1000)^2),'ModelParams Lw'!H$18+'ModelParams Lw'!H$19*LOG(CP$3)+'ModelParams Lw'!H$20*(PI()/4*($D276/1000)^2),'ModelParams Lw'!H$21+'ModelParams Lw'!H$22*LOG(CP$3)+'ModelParams Lw'!H$23*(PI()/4*($D276/1000)^2)))</f>
        <v>40.306137042572608</v>
      </c>
      <c r="CQ276" s="24">
        <f>IF(Calcul!$E281="SW",'ModelParams Lw'!I$18+'ModelParams Lw'!I$19*LOG(CQ$3)+'ModelParams Lw'!I$20*(PI()/4*($D276/1000)^2),IF('ModelParams Lw'!I$21+'ModelParams Lw'!I$22*LOG(CQ$3)+'ModelParams Lw'!I$23*(PI()/4*($D276/1000)^2)&lt;'ModelParams Lw'!I$18+'ModelParams Lw'!I$19*LOG(CQ$3)+'ModelParams Lw'!I$20*(PI()/4*($D276/1000)^2),'ModelParams Lw'!I$18+'ModelParams Lw'!I$19*LOG(CQ$3)+'ModelParams Lw'!I$20*(PI()/4*($D276/1000)^2),'ModelParams Lw'!I$21+'ModelParams Lw'!I$22*LOG(CQ$3)+'ModelParams Lw'!I$23*(PI()/4*($D276/1000)^2)))</f>
        <v>35.604370798776131</v>
      </c>
      <c r="CR276" s="24">
        <f>IF(Calcul!$E281="SW",'ModelParams Lw'!J$18+'ModelParams Lw'!J$19*LOG(CR$3)+'ModelParams Lw'!J$20*(PI()/4*($D276/1000)^2),IF('ModelParams Lw'!J$21+'ModelParams Lw'!J$22*LOG(CR$3)+'ModelParams Lw'!J$23*(PI()/4*($D276/1000)^2)&lt;'ModelParams Lw'!J$18+'ModelParams Lw'!J$19*LOG(CR$3)+'ModelParams Lw'!J$20*(PI()/4*($D276/1000)^2),'ModelParams Lw'!J$18+'ModelParams Lw'!J$19*LOG(CR$3)+'ModelParams Lw'!J$20*(PI()/4*($D276/1000)^2),'ModelParams Lw'!J$21+'ModelParams Lw'!J$22*LOG(CR$3)+'ModelParams Lw'!J$23*(PI()/4*($D276/1000)^2)))</f>
        <v>26.405199060578074</v>
      </c>
      <c r="CS276" s="24" t="e">
        <f t="shared" si="113"/>
        <v>#DIV/0!</v>
      </c>
      <c r="CT276" s="24" t="e">
        <f t="shared" si="114"/>
        <v>#DIV/0!</v>
      </c>
      <c r="CU276" s="24" t="e">
        <f t="shared" si="115"/>
        <v>#DIV/0!</v>
      </c>
      <c r="CV276" s="24" t="e">
        <f t="shared" si="116"/>
        <v>#DIV/0!</v>
      </c>
      <c r="CW276" s="24" t="e">
        <f t="shared" si="117"/>
        <v>#DIV/0!</v>
      </c>
      <c r="CX276" s="24" t="e">
        <f t="shared" si="118"/>
        <v>#DIV/0!</v>
      </c>
      <c r="CY276" s="24" t="e">
        <f t="shared" si="119"/>
        <v>#DIV/0!</v>
      </c>
      <c r="CZ276" s="24" t="e">
        <f t="shared" si="120"/>
        <v>#DIV/0!</v>
      </c>
      <c r="DA276" s="24" t="e">
        <f>10*LOG10(IF(CS276="",0,POWER(10,((CS276+'ModelParams Lw'!$O$4)/10))) +IF(CT276="",0,POWER(10,((CT276+'ModelParams Lw'!$P$4)/10))) +IF(CU276="",0,POWER(10,((CU276+'ModelParams Lw'!$Q$4)/10))) +IF(CV276="",0,POWER(10,((CV276+'ModelParams Lw'!$R$4)/10))) +IF(CW276="",0,POWER(10,((CW276+'ModelParams Lw'!$S$4)/10))) +IF(CX276="",0,POWER(10,((CX276+'ModelParams Lw'!$T$4)/10))) +IF(CY276="",0,POWER(10,((CY276+'ModelParams Lw'!$U$4)/10)))+IF(CZ276="",0,POWER(10,((CZ276+'ModelParams Lw'!$V$4)/10))))</f>
        <v>#DIV/0!</v>
      </c>
      <c r="DB276" s="24" t="e">
        <f t="shared" si="137"/>
        <v>#DIV/0!</v>
      </c>
      <c r="DC276" s="24" t="e">
        <f>(CS276-'ModelParams Lw'!$O$10)/'ModelParams Lw'!$O$11</f>
        <v>#DIV/0!</v>
      </c>
      <c r="DD276" s="24" t="e">
        <f>(CT276-'ModelParams Lw'!$P$10)/'ModelParams Lw'!$P$11</f>
        <v>#DIV/0!</v>
      </c>
      <c r="DE276" s="24" t="e">
        <f>(CU276-'ModelParams Lw'!$Q$10)/'ModelParams Lw'!$Q$11</f>
        <v>#DIV/0!</v>
      </c>
      <c r="DF276" s="24" t="e">
        <f>(CV276-'ModelParams Lw'!$R$10)/'ModelParams Lw'!$R$11</f>
        <v>#DIV/0!</v>
      </c>
      <c r="DG276" s="24" t="e">
        <f>(CW276-'ModelParams Lw'!$S$10)/'ModelParams Lw'!$S$11</f>
        <v>#DIV/0!</v>
      </c>
      <c r="DH276" s="24" t="e">
        <f>(CX276-'ModelParams Lw'!$T$10)/'ModelParams Lw'!$T$11</f>
        <v>#DIV/0!</v>
      </c>
      <c r="DI276" s="24" t="e">
        <f>(CY276-'ModelParams Lw'!$U$10)/'ModelParams Lw'!$U$11</f>
        <v>#DIV/0!</v>
      </c>
      <c r="DJ276" s="24" t="e">
        <f>(CZ276-'ModelParams Lw'!$V$10)/'ModelParams Lw'!$V$11</f>
        <v>#DIV/0!</v>
      </c>
    </row>
    <row r="277" spans="1:114">
      <c r="A277" s="12">
        <f>Calcul!B279</f>
        <v>0</v>
      </c>
      <c r="B277" s="12">
        <f t="shared" si="121"/>
        <v>0</v>
      </c>
      <c r="C277" s="12">
        <f>Calcul!C279</f>
        <v>0</v>
      </c>
      <c r="D277" s="12">
        <f>Calcul!D282</f>
        <v>0</v>
      </c>
      <c r="E277" s="12">
        <f t="shared" si="122"/>
        <v>400</v>
      </c>
      <c r="F277" s="12">
        <f t="shared" si="123"/>
        <v>900</v>
      </c>
      <c r="G277" s="12" t="e">
        <f t="shared" si="124"/>
        <v>#DIV/0!</v>
      </c>
      <c r="H277" s="24" t="e">
        <f t="shared" si="125"/>
        <v>#DIV/0!</v>
      </c>
      <c r="I277" s="24">
        <f>'ModelParams Lw'!$B$6*EXP('ModelParams Lw'!$C$6*D277)</f>
        <v>-0.98585217513044054</v>
      </c>
      <c r="J277" s="24">
        <f>'ModelParams Lw'!$B$7*D277^2+'ModelParams Lw'!$C$7*D277+'ModelParams Lw'!$D$7</f>
        <v>-7.1</v>
      </c>
      <c r="K277" s="24">
        <f>'ModelParams Lw'!$B$8*D277^2+'ModelParams Lw'!$C$8*D277+'ModelParams Lw'!$D$8</f>
        <v>46.485999999999997</v>
      </c>
      <c r="L277" s="21" t="e">
        <f t="shared" si="138"/>
        <v>#DIV/0!</v>
      </c>
      <c r="M277" s="21" t="e">
        <f t="shared" si="138"/>
        <v>#DIV/0!</v>
      </c>
      <c r="N277" s="21" t="e">
        <f t="shared" si="138"/>
        <v>#DIV/0!</v>
      </c>
      <c r="O277" s="21" t="e">
        <f t="shared" si="138"/>
        <v>#DIV/0!</v>
      </c>
      <c r="P277" s="21" t="e">
        <f t="shared" si="138"/>
        <v>#DIV/0!</v>
      </c>
      <c r="Q277" s="21" t="e">
        <f t="shared" si="138"/>
        <v>#DIV/0!</v>
      </c>
      <c r="R277" s="21" t="e">
        <f t="shared" si="138"/>
        <v>#DIV/0!</v>
      </c>
      <c r="S277" s="21" t="e">
        <f t="shared" si="138"/>
        <v>#DIV/0!</v>
      </c>
      <c r="T277" s="24" t="e">
        <f>'ModelParams Lw'!$B$3+'ModelParams Lw'!$B$4*LOG10($B277/3600/(PI()/4*($D277/1000)^2))+'ModelParams Lw'!$B$5*LOG10(2*$H277/(1.2*($B277/3600/(PI()/4*($D277/1000)^2))^2))+10*LOG10($D277/1000)+L277</f>
        <v>#DIV/0!</v>
      </c>
      <c r="U277" s="24" t="e">
        <f>'ModelParams Lw'!$B$3+'ModelParams Lw'!$B$4*LOG10($B277/3600/(PI()/4*($D277/1000)^2))+'ModelParams Lw'!$B$5*LOG10(2*$H277/(1.2*($B277/3600/(PI()/4*($D277/1000)^2))^2))+10*LOG10($D277/1000)+M277</f>
        <v>#DIV/0!</v>
      </c>
      <c r="V277" s="24" t="e">
        <f>'ModelParams Lw'!$B$3+'ModelParams Lw'!$B$4*LOG10($B277/3600/(PI()/4*($D277/1000)^2))+'ModelParams Lw'!$B$5*LOG10(2*$H277/(1.2*($B277/3600/(PI()/4*($D277/1000)^2))^2))+10*LOG10($D277/1000)+N277</f>
        <v>#DIV/0!</v>
      </c>
      <c r="W277" s="24" t="e">
        <f>'ModelParams Lw'!$B$3+'ModelParams Lw'!$B$4*LOG10($B277/3600/(PI()/4*($D277/1000)^2))+'ModelParams Lw'!$B$5*LOG10(2*$H277/(1.2*($B277/3600/(PI()/4*($D277/1000)^2))^2))+10*LOG10($D277/1000)+O277</f>
        <v>#DIV/0!</v>
      </c>
      <c r="X277" s="24" t="e">
        <f>'ModelParams Lw'!$B$3+'ModelParams Lw'!$B$4*LOG10($B277/3600/(PI()/4*($D277/1000)^2))+'ModelParams Lw'!$B$5*LOG10(2*$H277/(1.2*($B277/3600/(PI()/4*($D277/1000)^2))^2))+10*LOG10($D277/1000)+P277</f>
        <v>#DIV/0!</v>
      </c>
      <c r="Y277" s="24" t="e">
        <f>'ModelParams Lw'!$B$3+'ModelParams Lw'!$B$4*LOG10($B277/3600/(PI()/4*($D277/1000)^2))+'ModelParams Lw'!$B$5*LOG10(2*$H277/(1.2*($B277/3600/(PI()/4*($D277/1000)^2))^2))+10*LOG10($D277/1000)+Q277</f>
        <v>#DIV/0!</v>
      </c>
      <c r="Z277" s="24" t="e">
        <f>'ModelParams Lw'!$B$3+'ModelParams Lw'!$B$4*LOG10($B277/3600/(PI()/4*($D277/1000)^2))+'ModelParams Lw'!$B$5*LOG10(2*$H277/(1.2*($B277/3600/(PI()/4*($D277/1000)^2))^2))+10*LOG10($D277/1000)+R277</f>
        <v>#DIV/0!</v>
      </c>
      <c r="AA277" s="24" t="e">
        <f>'ModelParams Lw'!$B$3+'ModelParams Lw'!$B$4*LOG10($B277/3600/(PI()/4*($D277/1000)^2))+'ModelParams Lw'!$B$5*LOG10(2*$H277/(1.2*($B277/3600/(PI()/4*($D277/1000)^2))^2))+10*LOG10($D277/1000)+S277</f>
        <v>#DIV/0!</v>
      </c>
      <c r="AB277" s="24" t="e">
        <f>10*LOG10(IF(T277="",0,POWER(10,((T277+'ModelParams Lw'!$O$4)/10))) +IF(U277="",0,POWER(10,((U277+'ModelParams Lw'!$P$4)/10))) +IF(V277="",0,POWER(10,((V277+'ModelParams Lw'!$Q$4)/10))) +IF(W277="",0,POWER(10,((W277+'ModelParams Lw'!$R$4)/10))) +IF(X277="",0,POWER(10,((X277+'ModelParams Lw'!$S$4)/10))) +IF(Y277="",0,POWER(10,((Y277+'ModelParams Lw'!$T$4)/10))) +IF(Z277="",0,POWER(10,((Z277+'ModelParams Lw'!$U$4)/10)))+IF(AA277="",0,POWER(10,((AA277+'ModelParams Lw'!$V$4)/10))))</f>
        <v>#DIV/0!</v>
      </c>
      <c r="AC277" s="24" t="e">
        <f t="shared" si="126"/>
        <v>#DIV/0!</v>
      </c>
      <c r="AD277" s="24" t="e">
        <f>(T277-'ModelParams Lw'!O$10)/'ModelParams Lw'!O$11</f>
        <v>#DIV/0!</v>
      </c>
      <c r="AE277" s="24" t="e">
        <f>(U277-'ModelParams Lw'!P$10)/'ModelParams Lw'!P$11</f>
        <v>#DIV/0!</v>
      </c>
      <c r="AF277" s="24" t="e">
        <f>(V277-'ModelParams Lw'!Q$10)/'ModelParams Lw'!Q$11</f>
        <v>#DIV/0!</v>
      </c>
      <c r="AG277" s="24" t="e">
        <f>(W277-'ModelParams Lw'!R$10)/'ModelParams Lw'!R$11</f>
        <v>#DIV/0!</v>
      </c>
      <c r="AH277" s="24" t="e">
        <f>(X277-'ModelParams Lw'!S$10)/'ModelParams Lw'!S$11</f>
        <v>#DIV/0!</v>
      </c>
      <c r="AI277" s="24" t="e">
        <f>(Y277-'ModelParams Lw'!T$10)/'ModelParams Lw'!T$11</f>
        <v>#DIV/0!</v>
      </c>
      <c r="AJ277" s="24" t="e">
        <f>(Z277-'ModelParams Lw'!U$10)/'ModelParams Lw'!U$11</f>
        <v>#DIV/0!</v>
      </c>
      <c r="AK277" s="24" t="e">
        <f>(AA277-'ModelParams Lw'!V$10)/'ModelParams Lw'!V$11</f>
        <v>#DIV/0!</v>
      </c>
      <c r="AL277" s="24" t="e">
        <f t="shared" si="127"/>
        <v>#DIV/0!</v>
      </c>
      <c r="AM277" s="24" t="e">
        <f>LOOKUP($G277,SilencerParams!$E$3:$E$98,SilencerParams!K$3:K$98)</f>
        <v>#DIV/0!</v>
      </c>
      <c r="AN277" s="24" t="e">
        <f>LOOKUP($G277,SilencerParams!$E$3:$E$98,SilencerParams!L$3:L$98)</f>
        <v>#DIV/0!</v>
      </c>
      <c r="AO277" s="24" t="e">
        <f>LOOKUP($G277,SilencerParams!$E$3:$E$98,SilencerParams!M$3:M$98)</f>
        <v>#DIV/0!</v>
      </c>
      <c r="AP277" s="24" t="e">
        <f>LOOKUP($G277,SilencerParams!$E$3:$E$98,SilencerParams!N$3:N$98)</f>
        <v>#DIV/0!</v>
      </c>
      <c r="AQ277" s="24" t="e">
        <f>LOOKUP($G277,SilencerParams!$E$3:$E$98,SilencerParams!O$3:O$98)</f>
        <v>#DIV/0!</v>
      </c>
      <c r="AR277" s="24" t="e">
        <f>LOOKUP($G277,SilencerParams!$E$3:$E$98,SilencerParams!P$3:P$98)</f>
        <v>#DIV/0!</v>
      </c>
      <c r="AS277" s="24" t="e">
        <f>LOOKUP($G277,SilencerParams!$E$3:$E$98,SilencerParams!Q$3:Q$98)</f>
        <v>#DIV/0!</v>
      </c>
      <c r="AT277" s="24" t="e">
        <f>LOOKUP($G277,SilencerParams!$E$3:$E$98,SilencerParams!R$3:R$98)</f>
        <v>#DIV/0!</v>
      </c>
      <c r="AU277" s="151" t="e">
        <f>LOOKUP($G277,SilencerParams!$E$3:$E$98,SilencerParams!S$3:S$98)</f>
        <v>#DIV/0!</v>
      </c>
      <c r="AV277" s="151" t="e">
        <f>LOOKUP($G277,SilencerParams!$E$3:$E$98,SilencerParams!T$3:T$98)</f>
        <v>#DIV/0!</v>
      </c>
      <c r="AW277" s="151" t="e">
        <f>LOOKUP($G277,SilencerParams!$E$3:$E$98,SilencerParams!U$3:U$98)</f>
        <v>#DIV/0!</v>
      </c>
      <c r="AX277" s="151" t="e">
        <f>LOOKUP($G277,SilencerParams!$E$3:$E$98,SilencerParams!V$3:V$98)</f>
        <v>#DIV/0!</v>
      </c>
      <c r="AY277" s="151" t="e">
        <f>LOOKUP($G277,SilencerParams!$E$3:$E$98,SilencerParams!W$3:W$98)</f>
        <v>#DIV/0!</v>
      </c>
      <c r="AZ277" s="151" t="e">
        <f>LOOKUP($G277,SilencerParams!$E$3:$E$98,SilencerParams!X$3:X$98)</f>
        <v>#DIV/0!</v>
      </c>
      <c r="BA277" s="151" t="e">
        <f>LOOKUP($G277,SilencerParams!$E$3:$E$98,SilencerParams!Y$3:Y$98)</f>
        <v>#DIV/0!</v>
      </c>
      <c r="BB277" s="151" t="e">
        <f>LOOKUP($G277,SilencerParams!$E$3:$E$98,SilencerParams!Z$3:Z$98)</f>
        <v>#DIV/0!</v>
      </c>
      <c r="BC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S$3:S$98)</f>
        <v>#DIV/0!</v>
      </c>
      <c r="BD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T$3:T$98)</f>
        <v>#DIV/0!</v>
      </c>
      <c r="BE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U$3:U$98)</f>
        <v>#DIV/0!</v>
      </c>
      <c r="BF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V$3:V$98)</f>
        <v>#DIV/0!</v>
      </c>
      <c r="BG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W$3:W$98)</f>
        <v>#DIV/0!</v>
      </c>
      <c r="BH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X$3:X$98)</f>
        <v>#DIV/0!</v>
      </c>
      <c r="BI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Y$3:Y$98)</f>
        <v>#DIV/0!</v>
      </c>
      <c r="BJ277" s="151" t="e">
        <f>LOOKUP(IF(MROUND($AL277,2)&lt;=$AL277,CONCATENATE($D277,IF($F277&gt;=1000,$F277,CONCATENATE(0,$F277)),CONCATENATE(0,MROUND($AL277,2)+2)),CONCATENATE($D277,IF($F277&gt;=1000,$F277,CONCATENATE(0,$F277)),CONCATENATE(0,MROUND($AL277,2)-2))),SilencerParams!$E$3:$E$98,SilencerParams!Z$3:Z$98)</f>
        <v>#DIV/0!</v>
      </c>
      <c r="BK277" s="151" t="e">
        <f>IF($AL277&lt;2,LOOKUP(CONCATENATE($D277,IF($E277&gt;=1000,$E277,CONCATENATE(0,$E277)),"02"),SilencerParams!$E$3:$E$98,SilencerParams!S$3:S$98)/(LOG10(2)-LOG10(0.0001))*(LOG10($AL277)-LOG10(0.0001)),(BC277-AU277)/(LOG10(IF(MROUND($AL277,2)&lt;=$AL277,MROUND($AL277,2)+2,MROUND($AL277,2)-2))-LOG10(MROUND($AL277,2)))*(LOG10($AL277)-LOG10(MROUND($AL277,2)))+AU277)</f>
        <v>#DIV/0!</v>
      </c>
      <c r="BL277" s="151" t="e">
        <f>IF($AL277&lt;2,LOOKUP(CONCATENATE($D277,IF($E277&gt;=1000,$E277,CONCATENATE(0,$E277)),"02"),SilencerParams!$E$3:$E$98,SilencerParams!T$3:T$98)/(LOG10(2)-LOG10(0.0001))*(LOG10($AL277)-LOG10(0.0001)),(BD277-AV277)/(LOG10(IF(MROUND($AL277,2)&lt;=$AL277,MROUND($AL277,2)+2,MROUND($AL277,2)-2))-LOG10(MROUND($AL277,2)))*(LOG10($AL277)-LOG10(MROUND($AL277,2)))+AV277)</f>
        <v>#DIV/0!</v>
      </c>
      <c r="BM277" s="151" t="e">
        <f>IF($AL277&lt;2,LOOKUP(CONCATENATE($D277,IF($E277&gt;=1000,$E277,CONCATENATE(0,$E277)),"02"),SilencerParams!$E$3:$E$98,SilencerParams!U$3:U$98)/(LOG10(2)-LOG10(0.0001))*(LOG10($AL277)-LOG10(0.0001)),(BE277-AW277)/(LOG10(IF(MROUND($AL277,2)&lt;=$AL277,MROUND($AL277,2)+2,MROUND($AL277,2)-2))-LOG10(MROUND($AL277,2)))*(LOG10($AL277)-LOG10(MROUND($AL277,2)))+AW277)</f>
        <v>#DIV/0!</v>
      </c>
      <c r="BN277" s="151" t="e">
        <f>IF($AL277&lt;2,LOOKUP(CONCATENATE($D277,IF($E277&gt;=1000,$E277,CONCATENATE(0,$E277)),"02"),SilencerParams!$E$3:$E$98,SilencerParams!V$3:V$98)/(LOG10(2)-LOG10(0.0001))*(LOG10($AL277)-LOG10(0.0001)),(BF277-AX277)/(LOG10(IF(MROUND($AL277,2)&lt;=$AL277,MROUND($AL277,2)+2,MROUND($AL277,2)-2))-LOG10(MROUND($AL277,2)))*(LOG10($AL277)-LOG10(MROUND($AL277,2)))+AX277)</f>
        <v>#DIV/0!</v>
      </c>
      <c r="BO277" s="151" t="e">
        <f>IF($AL277&lt;2,LOOKUP(CONCATENATE($D277,IF($E277&gt;=1000,$E277,CONCATENATE(0,$E277)),"02"),SilencerParams!$E$3:$E$98,SilencerParams!W$3:W$98)/(LOG10(2)-LOG10(0.0001))*(LOG10($AL277)-LOG10(0.0001)),(BG277-AY277)/(LOG10(IF(MROUND($AL277,2)&lt;=$AL277,MROUND($AL277,2)+2,MROUND($AL277,2)-2))-LOG10(MROUND($AL277,2)))*(LOG10($AL277)-LOG10(MROUND($AL277,2)))+AY277)</f>
        <v>#DIV/0!</v>
      </c>
      <c r="BP277" s="151" t="e">
        <f>IF($AL277&lt;2,LOOKUP(CONCATENATE($D277,IF($E277&gt;=1000,$E277,CONCATENATE(0,$E277)),"02"),SilencerParams!$E$3:$E$98,SilencerParams!X$3:X$98)/(LOG10(2)-LOG10(0.0001))*(LOG10($AL277)-LOG10(0.0001)),(BH277-AZ277)/(LOG10(IF(MROUND($AL277,2)&lt;=$AL277,MROUND($AL277,2)+2,MROUND($AL277,2)-2))-LOG10(MROUND($AL277,2)))*(LOG10($AL277)-LOG10(MROUND($AL277,2)))+AZ277)</f>
        <v>#DIV/0!</v>
      </c>
      <c r="BQ277" s="151" t="e">
        <f>IF($AL277&lt;2,LOOKUP(CONCATENATE($D277,IF($E277&gt;=1000,$E277,CONCATENATE(0,$E277)),"02"),SilencerParams!$E$3:$E$98,SilencerParams!Y$3:Y$98)/(LOG10(2)-LOG10(0.0001))*(LOG10($AL277)-LOG10(0.0001)),(BI277-BA277)/(LOG10(IF(MROUND($AL277,2)&lt;=$AL277,MROUND($AL277,2)+2,MROUND($AL277,2)-2))-LOG10(MROUND($AL277,2)))*(LOG10($AL277)-LOG10(MROUND($AL277,2)))+BA277)</f>
        <v>#DIV/0!</v>
      </c>
      <c r="BR277" s="151" t="e">
        <f>IF($AL277&lt;2,LOOKUP(CONCATENATE($D277,IF($E277&gt;=1000,$E277,CONCATENATE(0,$E277)),"02"),SilencerParams!$E$3:$E$98,SilencerParams!Z$3:Z$98)/(LOG10(2)-LOG10(0.0001))*(LOG10($AL277)-LOG10(0.0001)),(BJ277-BB277)/(LOG10(IF(MROUND($AL277,2)&lt;=$AL277,MROUND($AL277,2)+2,MROUND($AL277,2)-2))-LOG10(MROUND($AL277,2)))*(LOG10($AL277)-LOG10(MROUND($AL277,2)))+BB277)</f>
        <v>#DIV/0!</v>
      </c>
      <c r="BS277" s="24" t="e">
        <f t="shared" si="128"/>
        <v>#DIV/0!</v>
      </c>
      <c r="BT277" s="24" t="e">
        <f t="shared" si="129"/>
        <v>#DIV/0!</v>
      </c>
      <c r="BU277" s="24" t="e">
        <f t="shared" si="130"/>
        <v>#DIV/0!</v>
      </c>
      <c r="BV277" s="24" t="e">
        <f t="shared" si="131"/>
        <v>#DIV/0!</v>
      </c>
      <c r="BW277" s="24" t="e">
        <f t="shared" si="132"/>
        <v>#DIV/0!</v>
      </c>
      <c r="BX277" s="24" t="e">
        <f t="shared" si="133"/>
        <v>#DIV/0!</v>
      </c>
      <c r="BY277" s="24" t="e">
        <f t="shared" si="134"/>
        <v>#DIV/0!</v>
      </c>
      <c r="BZ277" s="24" t="e">
        <f t="shared" si="135"/>
        <v>#DIV/0!</v>
      </c>
      <c r="CA277" s="24" t="e">
        <f>10*LOG10(IF(BS277="",0,POWER(10,((BS277+'ModelParams Lw'!$O$4)/10))) +IF(BT277="",0,POWER(10,((BT277+'ModelParams Lw'!$P$4)/10))) +IF(BU277="",0,POWER(10,((BU277+'ModelParams Lw'!$Q$4)/10))) +IF(BV277="",0,POWER(10,((BV277+'ModelParams Lw'!$R$4)/10))) +IF(BW277="",0,POWER(10,((BW277+'ModelParams Lw'!$S$4)/10))) +IF(BX277="",0,POWER(10,((BX277+'ModelParams Lw'!$T$4)/10))) +IF(BY277="",0,POWER(10,((BY277+'ModelParams Lw'!$U$4)/10)))+IF(BZ277="",0,POWER(10,((BZ277+'ModelParams Lw'!$V$4)/10))))</f>
        <v>#DIV/0!</v>
      </c>
      <c r="CB277" s="24" t="e">
        <f t="shared" si="136"/>
        <v>#DIV/0!</v>
      </c>
      <c r="CC277" s="24" t="e">
        <f>(BS277-'ModelParams Lw'!O$10)/'ModelParams Lw'!O$11</f>
        <v>#DIV/0!</v>
      </c>
      <c r="CD277" s="24" t="e">
        <f>(BT277-'ModelParams Lw'!P$10)/'ModelParams Lw'!P$11</f>
        <v>#DIV/0!</v>
      </c>
      <c r="CE277" s="24" t="e">
        <f>(BU277-'ModelParams Lw'!Q$10)/'ModelParams Lw'!Q$11</f>
        <v>#DIV/0!</v>
      </c>
      <c r="CF277" s="24" t="e">
        <f>(BV277-'ModelParams Lw'!R$10)/'ModelParams Lw'!R$11</f>
        <v>#DIV/0!</v>
      </c>
      <c r="CG277" s="24" t="e">
        <f>(BW277-'ModelParams Lw'!S$10)/'ModelParams Lw'!S$11</f>
        <v>#DIV/0!</v>
      </c>
      <c r="CH277" s="24" t="e">
        <f>(BX277-'ModelParams Lw'!T$10)/'ModelParams Lw'!T$11</f>
        <v>#DIV/0!</v>
      </c>
      <c r="CI277" s="24" t="e">
        <f>(BY277-'ModelParams Lw'!U$10)/'ModelParams Lw'!U$11</f>
        <v>#DIV/0!</v>
      </c>
      <c r="CJ277" s="24" t="e">
        <f>(BZ277-'ModelParams Lw'!V$10)/'ModelParams Lw'!V$11</f>
        <v>#DIV/0!</v>
      </c>
      <c r="CK277" s="24">
        <f>IF(Calcul!$E282="SW",'ModelParams Lw'!C$18+'ModelParams Lw'!C$19*LOG(CK$3)+'ModelParams Lw'!C$20*(PI()/4*($D277/1000)^2),IF('ModelParams Lw'!C$21+'ModelParams Lw'!C$22*LOG(CK$3)+'ModelParams Lw'!C$23*(PI()/4*($D277/1000)^2)&lt;'ModelParams Lw'!C$18+'ModelParams Lw'!C$19*LOG(CK$3)+'ModelParams Lw'!C$20*(PI()/4*($D277/1000)^2),'ModelParams Lw'!C$18+'ModelParams Lw'!C$19*LOG(CK$3)+'ModelParams Lw'!C$20*(PI()/4*($D277/1000)^2),'ModelParams Lw'!C$21+'ModelParams Lw'!C$22*LOG(CK$3)+'ModelParams Lw'!C$23*(PI()/4*($D277/1000)^2)))</f>
        <v>31.246735224896717</v>
      </c>
      <c r="CL277" s="24">
        <f>IF(Calcul!$E282="SW",'ModelParams Lw'!D$18+'ModelParams Lw'!D$19*LOG(CL$3)+'ModelParams Lw'!D$20*(PI()/4*($D277/1000)^2),IF('ModelParams Lw'!D$21+'ModelParams Lw'!D$22*LOG(CL$3)+'ModelParams Lw'!D$23*(PI()/4*($D277/1000)^2)&lt;'ModelParams Lw'!D$18+'ModelParams Lw'!D$19*LOG(CL$3)+'ModelParams Lw'!D$20*(PI()/4*($D277/1000)^2),'ModelParams Lw'!D$18+'ModelParams Lw'!D$19*LOG(CL$3)+'ModelParams Lw'!D$20*(PI()/4*($D277/1000)^2),'ModelParams Lw'!D$21+'ModelParams Lw'!D$22*LOG(CL$3)+'ModelParams Lw'!D$23*(PI()/4*($D277/1000)^2)))</f>
        <v>39.203910379364636</v>
      </c>
      <c r="CM277" s="24">
        <f>IF(Calcul!$E282="SW",'ModelParams Lw'!E$18+'ModelParams Lw'!E$19*LOG(CM$3)+'ModelParams Lw'!E$20*(PI()/4*($D277/1000)^2),IF('ModelParams Lw'!E$21+'ModelParams Lw'!E$22*LOG(CM$3)+'ModelParams Lw'!E$23*(PI()/4*($D277/1000)^2)&lt;'ModelParams Lw'!E$18+'ModelParams Lw'!E$19*LOG(CM$3)+'ModelParams Lw'!E$20*(PI()/4*($D277/1000)^2),'ModelParams Lw'!E$18+'ModelParams Lw'!E$19*LOG(CM$3)+'ModelParams Lw'!E$20*(PI()/4*($D277/1000)^2),'ModelParams Lw'!E$21+'ModelParams Lw'!E$22*LOG(CM$3)+'ModelParams Lw'!E$23*(PI()/4*($D277/1000)^2)))</f>
        <v>38.761096154158118</v>
      </c>
      <c r="CN277" s="24">
        <f>IF(Calcul!$E282="SW",'ModelParams Lw'!F$18+'ModelParams Lw'!F$19*LOG(CN$3)+'ModelParams Lw'!F$20*(PI()/4*($D277/1000)^2),IF('ModelParams Lw'!F$21+'ModelParams Lw'!F$22*LOG(CN$3)+'ModelParams Lw'!F$23*(PI()/4*($D277/1000)^2)&lt;'ModelParams Lw'!F$18+'ModelParams Lw'!F$19*LOG(CN$3)+'ModelParams Lw'!F$20*(PI()/4*($D277/1000)^2),'ModelParams Lw'!F$18+'ModelParams Lw'!F$19*LOG(CN$3)+'ModelParams Lw'!F$20*(PI()/4*($D277/1000)^2),'ModelParams Lw'!F$21+'ModelParams Lw'!F$22*LOG(CN$3)+'ModelParams Lw'!F$23*(PI()/4*($D277/1000)^2)))</f>
        <v>42.457901012674256</v>
      </c>
      <c r="CO277" s="24">
        <f>IF(Calcul!$E282="SW",'ModelParams Lw'!G$18+'ModelParams Lw'!G$19*LOG(CO$3)+'ModelParams Lw'!G$20*(PI()/4*($D277/1000)^2),IF('ModelParams Lw'!G$21+'ModelParams Lw'!G$22*LOG(CO$3)+'ModelParams Lw'!G$23*(PI()/4*($D277/1000)^2)&lt;'ModelParams Lw'!G$18+'ModelParams Lw'!G$19*LOG(CO$3)+'ModelParams Lw'!G$20*(PI()/4*($D277/1000)^2),'ModelParams Lw'!G$18+'ModelParams Lw'!G$19*LOG(CO$3)+'ModelParams Lw'!G$20*(PI()/4*($D277/1000)^2),'ModelParams Lw'!G$21+'ModelParams Lw'!G$22*LOG(CO$3)+'ModelParams Lw'!G$23*(PI()/4*($D277/1000)^2)))</f>
        <v>39.983812335865188</v>
      </c>
      <c r="CP277" s="24">
        <f>IF(Calcul!$E282="SW",'ModelParams Lw'!H$18+'ModelParams Lw'!H$19*LOG(CP$3)+'ModelParams Lw'!H$20*(PI()/4*($D277/1000)^2),IF('ModelParams Lw'!H$21+'ModelParams Lw'!H$22*LOG(CP$3)+'ModelParams Lw'!H$23*(PI()/4*($D277/1000)^2)&lt;'ModelParams Lw'!H$18+'ModelParams Lw'!H$19*LOG(CP$3)+'ModelParams Lw'!H$20*(PI()/4*($D277/1000)^2),'ModelParams Lw'!H$18+'ModelParams Lw'!H$19*LOG(CP$3)+'ModelParams Lw'!H$20*(PI()/4*($D277/1000)^2),'ModelParams Lw'!H$21+'ModelParams Lw'!H$22*LOG(CP$3)+'ModelParams Lw'!H$23*(PI()/4*($D277/1000)^2)))</f>
        <v>40.306137042572608</v>
      </c>
      <c r="CQ277" s="24">
        <f>IF(Calcul!$E282="SW",'ModelParams Lw'!I$18+'ModelParams Lw'!I$19*LOG(CQ$3)+'ModelParams Lw'!I$20*(PI()/4*($D277/1000)^2),IF('ModelParams Lw'!I$21+'ModelParams Lw'!I$22*LOG(CQ$3)+'ModelParams Lw'!I$23*(PI()/4*($D277/1000)^2)&lt;'ModelParams Lw'!I$18+'ModelParams Lw'!I$19*LOG(CQ$3)+'ModelParams Lw'!I$20*(PI()/4*($D277/1000)^2),'ModelParams Lw'!I$18+'ModelParams Lw'!I$19*LOG(CQ$3)+'ModelParams Lw'!I$20*(PI()/4*($D277/1000)^2),'ModelParams Lw'!I$21+'ModelParams Lw'!I$22*LOG(CQ$3)+'ModelParams Lw'!I$23*(PI()/4*($D277/1000)^2)))</f>
        <v>35.604370798776131</v>
      </c>
      <c r="CR277" s="24">
        <f>IF(Calcul!$E282="SW",'ModelParams Lw'!J$18+'ModelParams Lw'!J$19*LOG(CR$3)+'ModelParams Lw'!J$20*(PI()/4*($D277/1000)^2),IF('ModelParams Lw'!J$21+'ModelParams Lw'!J$22*LOG(CR$3)+'ModelParams Lw'!J$23*(PI()/4*($D277/1000)^2)&lt;'ModelParams Lw'!J$18+'ModelParams Lw'!J$19*LOG(CR$3)+'ModelParams Lw'!J$20*(PI()/4*($D277/1000)^2),'ModelParams Lw'!J$18+'ModelParams Lw'!J$19*LOG(CR$3)+'ModelParams Lw'!J$20*(PI()/4*($D277/1000)^2),'ModelParams Lw'!J$21+'ModelParams Lw'!J$22*LOG(CR$3)+'ModelParams Lw'!J$23*(PI()/4*($D277/1000)^2)))</f>
        <v>26.405199060578074</v>
      </c>
      <c r="CS277" s="24" t="e">
        <f t="shared" si="113"/>
        <v>#DIV/0!</v>
      </c>
      <c r="CT277" s="24" t="e">
        <f t="shared" si="114"/>
        <v>#DIV/0!</v>
      </c>
      <c r="CU277" s="24" t="e">
        <f t="shared" si="115"/>
        <v>#DIV/0!</v>
      </c>
      <c r="CV277" s="24" t="e">
        <f t="shared" si="116"/>
        <v>#DIV/0!</v>
      </c>
      <c r="CW277" s="24" t="e">
        <f t="shared" si="117"/>
        <v>#DIV/0!</v>
      </c>
      <c r="CX277" s="24" t="e">
        <f t="shared" si="118"/>
        <v>#DIV/0!</v>
      </c>
      <c r="CY277" s="24" t="e">
        <f t="shared" si="119"/>
        <v>#DIV/0!</v>
      </c>
      <c r="CZ277" s="24" t="e">
        <f t="shared" si="120"/>
        <v>#DIV/0!</v>
      </c>
      <c r="DA277" s="24" t="e">
        <f>10*LOG10(IF(CS277="",0,POWER(10,((CS277+'ModelParams Lw'!$O$4)/10))) +IF(CT277="",0,POWER(10,((CT277+'ModelParams Lw'!$P$4)/10))) +IF(CU277="",0,POWER(10,((CU277+'ModelParams Lw'!$Q$4)/10))) +IF(CV277="",0,POWER(10,((CV277+'ModelParams Lw'!$R$4)/10))) +IF(CW277="",0,POWER(10,((CW277+'ModelParams Lw'!$S$4)/10))) +IF(CX277="",0,POWER(10,((CX277+'ModelParams Lw'!$T$4)/10))) +IF(CY277="",0,POWER(10,((CY277+'ModelParams Lw'!$U$4)/10)))+IF(CZ277="",0,POWER(10,((CZ277+'ModelParams Lw'!$V$4)/10))))</f>
        <v>#DIV/0!</v>
      </c>
      <c r="DB277" s="24" t="e">
        <f t="shared" si="137"/>
        <v>#DIV/0!</v>
      </c>
      <c r="DC277" s="24" t="e">
        <f>(CS277-'ModelParams Lw'!$O$10)/'ModelParams Lw'!$O$11</f>
        <v>#DIV/0!</v>
      </c>
      <c r="DD277" s="24" t="e">
        <f>(CT277-'ModelParams Lw'!$P$10)/'ModelParams Lw'!$P$11</f>
        <v>#DIV/0!</v>
      </c>
      <c r="DE277" s="24" t="e">
        <f>(CU277-'ModelParams Lw'!$Q$10)/'ModelParams Lw'!$Q$11</f>
        <v>#DIV/0!</v>
      </c>
      <c r="DF277" s="24" t="e">
        <f>(CV277-'ModelParams Lw'!$R$10)/'ModelParams Lw'!$R$11</f>
        <v>#DIV/0!</v>
      </c>
      <c r="DG277" s="24" t="e">
        <f>(CW277-'ModelParams Lw'!$S$10)/'ModelParams Lw'!$S$11</f>
        <v>#DIV/0!</v>
      </c>
      <c r="DH277" s="24" t="e">
        <f>(CX277-'ModelParams Lw'!$T$10)/'ModelParams Lw'!$T$11</f>
        <v>#DIV/0!</v>
      </c>
      <c r="DI277" s="24" t="e">
        <f>(CY277-'ModelParams Lw'!$U$10)/'ModelParams Lw'!$U$11</f>
        <v>#DIV/0!</v>
      </c>
      <c r="DJ277" s="24" t="e">
        <f>(CZ277-'ModelParams Lw'!$V$10)/'ModelParams Lw'!$V$11</f>
        <v>#DIV/0!</v>
      </c>
    </row>
    <row r="278" spans="1:114">
      <c r="A278" s="12">
        <f>Calcul!B280</f>
        <v>0</v>
      </c>
      <c r="B278" s="12">
        <f t="shared" si="121"/>
        <v>0</v>
      </c>
      <c r="C278" s="12">
        <f>Calcul!C280</f>
        <v>0</v>
      </c>
      <c r="D278" s="12">
        <f>Calcul!D283</f>
        <v>0</v>
      </c>
      <c r="E278" s="12">
        <f t="shared" si="122"/>
        <v>400</v>
      </c>
      <c r="F278" s="12">
        <f t="shared" si="123"/>
        <v>900</v>
      </c>
      <c r="G278" s="12" t="e">
        <f t="shared" si="124"/>
        <v>#DIV/0!</v>
      </c>
      <c r="H278" s="24" t="e">
        <f t="shared" si="125"/>
        <v>#DIV/0!</v>
      </c>
      <c r="I278" s="24">
        <f>'ModelParams Lw'!$B$6*EXP('ModelParams Lw'!$C$6*D278)</f>
        <v>-0.98585217513044054</v>
      </c>
      <c r="J278" s="24">
        <f>'ModelParams Lw'!$B$7*D278^2+'ModelParams Lw'!$C$7*D278+'ModelParams Lw'!$D$7</f>
        <v>-7.1</v>
      </c>
      <c r="K278" s="24">
        <f>'ModelParams Lw'!$B$8*D278^2+'ModelParams Lw'!$C$8*D278+'ModelParams Lw'!$D$8</f>
        <v>46.485999999999997</v>
      </c>
      <c r="L278" s="21" t="e">
        <f t="shared" si="138"/>
        <v>#DIV/0!</v>
      </c>
      <c r="M278" s="21" t="e">
        <f t="shared" si="138"/>
        <v>#DIV/0!</v>
      </c>
      <c r="N278" s="21" t="e">
        <f t="shared" si="138"/>
        <v>#DIV/0!</v>
      </c>
      <c r="O278" s="21" t="e">
        <f t="shared" si="138"/>
        <v>#DIV/0!</v>
      </c>
      <c r="P278" s="21" t="e">
        <f t="shared" si="138"/>
        <v>#DIV/0!</v>
      </c>
      <c r="Q278" s="21" t="e">
        <f t="shared" si="138"/>
        <v>#DIV/0!</v>
      </c>
      <c r="R278" s="21" t="e">
        <f t="shared" si="138"/>
        <v>#DIV/0!</v>
      </c>
      <c r="S278" s="21" t="e">
        <f t="shared" si="138"/>
        <v>#DIV/0!</v>
      </c>
      <c r="T278" s="24" t="e">
        <f>'ModelParams Lw'!$B$3+'ModelParams Lw'!$B$4*LOG10($B278/3600/(PI()/4*($D278/1000)^2))+'ModelParams Lw'!$B$5*LOG10(2*$H278/(1.2*($B278/3600/(PI()/4*($D278/1000)^2))^2))+10*LOG10($D278/1000)+L278</f>
        <v>#DIV/0!</v>
      </c>
      <c r="U278" s="24" t="e">
        <f>'ModelParams Lw'!$B$3+'ModelParams Lw'!$B$4*LOG10($B278/3600/(PI()/4*($D278/1000)^2))+'ModelParams Lw'!$B$5*LOG10(2*$H278/(1.2*($B278/3600/(PI()/4*($D278/1000)^2))^2))+10*LOG10($D278/1000)+M278</f>
        <v>#DIV/0!</v>
      </c>
      <c r="V278" s="24" t="e">
        <f>'ModelParams Lw'!$B$3+'ModelParams Lw'!$B$4*LOG10($B278/3600/(PI()/4*($D278/1000)^2))+'ModelParams Lw'!$B$5*LOG10(2*$H278/(1.2*($B278/3600/(PI()/4*($D278/1000)^2))^2))+10*LOG10($D278/1000)+N278</f>
        <v>#DIV/0!</v>
      </c>
      <c r="W278" s="24" t="e">
        <f>'ModelParams Lw'!$B$3+'ModelParams Lw'!$B$4*LOG10($B278/3600/(PI()/4*($D278/1000)^2))+'ModelParams Lw'!$B$5*LOG10(2*$H278/(1.2*($B278/3600/(PI()/4*($D278/1000)^2))^2))+10*LOG10($D278/1000)+O278</f>
        <v>#DIV/0!</v>
      </c>
      <c r="X278" s="24" t="e">
        <f>'ModelParams Lw'!$B$3+'ModelParams Lw'!$B$4*LOG10($B278/3600/(PI()/4*($D278/1000)^2))+'ModelParams Lw'!$B$5*LOG10(2*$H278/(1.2*($B278/3600/(PI()/4*($D278/1000)^2))^2))+10*LOG10($D278/1000)+P278</f>
        <v>#DIV/0!</v>
      </c>
      <c r="Y278" s="24" t="e">
        <f>'ModelParams Lw'!$B$3+'ModelParams Lw'!$B$4*LOG10($B278/3600/(PI()/4*($D278/1000)^2))+'ModelParams Lw'!$B$5*LOG10(2*$H278/(1.2*($B278/3600/(PI()/4*($D278/1000)^2))^2))+10*LOG10($D278/1000)+Q278</f>
        <v>#DIV/0!</v>
      </c>
      <c r="Z278" s="24" t="e">
        <f>'ModelParams Lw'!$B$3+'ModelParams Lw'!$B$4*LOG10($B278/3600/(PI()/4*($D278/1000)^2))+'ModelParams Lw'!$B$5*LOG10(2*$H278/(1.2*($B278/3600/(PI()/4*($D278/1000)^2))^2))+10*LOG10($D278/1000)+R278</f>
        <v>#DIV/0!</v>
      </c>
      <c r="AA278" s="24" t="e">
        <f>'ModelParams Lw'!$B$3+'ModelParams Lw'!$B$4*LOG10($B278/3600/(PI()/4*($D278/1000)^2))+'ModelParams Lw'!$B$5*LOG10(2*$H278/(1.2*($B278/3600/(PI()/4*($D278/1000)^2))^2))+10*LOG10($D278/1000)+S278</f>
        <v>#DIV/0!</v>
      </c>
      <c r="AB278" s="24" t="e">
        <f>10*LOG10(IF(T278="",0,POWER(10,((T278+'ModelParams Lw'!$O$4)/10))) +IF(U278="",0,POWER(10,((U278+'ModelParams Lw'!$P$4)/10))) +IF(V278="",0,POWER(10,((V278+'ModelParams Lw'!$Q$4)/10))) +IF(W278="",0,POWER(10,((W278+'ModelParams Lw'!$R$4)/10))) +IF(X278="",0,POWER(10,((X278+'ModelParams Lw'!$S$4)/10))) +IF(Y278="",0,POWER(10,((Y278+'ModelParams Lw'!$T$4)/10))) +IF(Z278="",0,POWER(10,((Z278+'ModelParams Lw'!$U$4)/10)))+IF(AA278="",0,POWER(10,((AA278+'ModelParams Lw'!$V$4)/10))))</f>
        <v>#DIV/0!</v>
      </c>
      <c r="AC278" s="24" t="e">
        <f t="shared" si="126"/>
        <v>#DIV/0!</v>
      </c>
      <c r="AD278" s="24" t="e">
        <f>(T278-'ModelParams Lw'!O$10)/'ModelParams Lw'!O$11</f>
        <v>#DIV/0!</v>
      </c>
      <c r="AE278" s="24" t="e">
        <f>(U278-'ModelParams Lw'!P$10)/'ModelParams Lw'!P$11</f>
        <v>#DIV/0!</v>
      </c>
      <c r="AF278" s="24" t="e">
        <f>(V278-'ModelParams Lw'!Q$10)/'ModelParams Lw'!Q$11</f>
        <v>#DIV/0!</v>
      </c>
      <c r="AG278" s="24" t="e">
        <f>(W278-'ModelParams Lw'!R$10)/'ModelParams Lw'!R$11</f>
        <v>#DIV/0!</v>
      </c>
      <c r="AH278" s="24" t="e">
        <f>(X278-'ModelParams Lw'!S$10)/'ModelParams Lw'!S$11</f>
        <v>#DIV/0!</v>
      </c>
      <c r="AI278" s="24" t="e">
        <f>(Y278-'ModelParams Lw'!T$10)/'ModelParams Lw'!T$11</f>
        <v>#DIV/0!</v>
      </c>
      <c r="AJ278" s="24" t="e">
        <f>(Z278-'ModelParams Lw'!U$10)/'ModelParams Lw'!U$11</f>
        <v>#DIV/0!</v>
      </c>
      <c r="AK278" s="24" t="e">
        <f>(AA278-'ModelParams Lw'!V$10)/'ModelParams Lw'!V$11</f>
        <v>#DIV/0!</v>
      </c>
      <c r="AL278" s="24" t="e">
        <f t="shared" si="127"/>
        <v>#DIV/0!</v>
      </c>
      <c r="AM278" s="24" t="e">
        <f>LOOKUP($G278,SilencerParams!$E$3:$E$98,SilencerParams!K$3:K$98)</f>
        <v>#DIV/0!</v>
      </c>
      <c r="AN278" s="24" t="e">
        <f>LOOKUP($G278,SilencerParams!$E$3:$E$98,SilencerParams!L$3:L$98)</f>
        <v>#DIV/0!</v>
      </c>
      <c r="AO278" s="24" t="e">
        <f>LOOKUP($G278,SilencerParams!$E$3:$E$98,SilencerParams!M$3:M$98)</f>
        <v>#DIV/0!</v>
      </c>
      <c r="AP278" s="24" t="e">
        <f>LOOKUP($G278,SilencerParams!$E$3:$E$98,SilencerParams!N$3:N$98)</f>
        <v>#DIV/0!</v>
      </c>
      <c r="AQ278" s="24" t="e">
        <f>LOOKUP($G278,SilencerParams!$E$3:$E$98,SilencerParams!O$3:O$98)</f>
        <v>#DIV/0!</v>
      </c>
      <c r="AR278" s="24" t="e">
        <f>LOOKUP($G278,SilencerParams!$E$3:$E$98,SilencerParams!P$3:P$98)</f>
        <v>#DIV/0!</v>
      </c>
      <c r="AS278" s="24" t="e">
        <f>LOOKUP($G278,SilencerParams!$E$3:$E$98,SilencerParams!Q$3:Q$98)</f>
        <v>#DIV/0!</v>
      </c>
      <c r="AT278" s="24" t="e">
        <f>LOOKUP($G278,SilencerParams!$E$3:$E$98,SilencerParams!R$3:R$98)</f>
        <v>#DIV/0!</v>
      </c>
      <c r="AU278" s="151" t="e">
        <f>LOOKUP($G278,SilencerParams!$E$3:$E$98,SilencerParams!S$3:S$98)</f>
        <v>#DIV/0!</v>
      </c>
      <c r="AV278" s="151" t="e">
        <f>LOOKUP($G278,SilencerParams!$E$3:$E$98,SilencerParams!T$3:T$98)</f>
        <v>#DIV/0!</v>
      </c>
      <c r="AW278" s="151" t="e">
        <f>LOOKUP($G278,SilencerParams!$E$3:$E$98,SilencerParams!U$3:U$98)</f>
        <v>#DIV/0!</v>
      </c>
      <c r="AX278" s="151" t="e">
        <f>LOOKUP($G278,SilencerParams!$E$3:$E$98,SilencerParams!V$3:V$98)</f>
        <v>#DIV/0!</v>
      </c>
      <c r="AY278" s="151" t="e">
        <f>LOOKUP($G278,SilencerParams!$E$3:$E$98,SilencerParams!W$3:W$98)</f>
        <v>#DIV/0!</v>
      </c>
      <c r="AZ278" s="151" t="e">
        <f>LOOKUP($G278,SilencerParams!$E$3:$E$98,SilencerParams!X$3:X$98)</f>
        <v>#DIV/0!</v>
      </c>
      <c r="BA278" s="151" t="e">
        <f>LOOKUP($G278,SilencerParams!$E$3:$E$98,SilencerParams!Y$3:Y$98)</f>
        <v>#DIV/0!</v>
      </c>
      <c r="BB278" s="151" t="e">
        <f>LOOKUP($G278,SilencerParams!$E$3:$E$98,SilencerParams!Z$3:Z$98)</f>
        <v>#DIV/0!</v>
      </c>
      <c r="BC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S$3:S$98)</f>
        <v>#DIV/0!</v>
      </c>
      <c r="BD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T$3:T$98)</f>
        <v>#DIV/0!</v>
      </c>
      <c r="BE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U$3:U$98)</f>
        <v>#DIV/0!</v>
      </c>
      <c r="BF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V$3:V$98)</f>
        <v>#DIV/0!</v>
      </c>
      <c r="BG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W$3:W$98)</f>
        <v>#DIV/0!</v>
      </c>
      <c r="BH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X$3:X$98)</f>
        <v>#DIV/0!</v>
      </c>
      <c r="BI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Y$3:Y$98)</f>
        <v>#DIV/0!</v>
      </c>
      <c r="BJ278" s="151" t="e">
        <f>LOOKUP(IF(MROUND($AL278,2)&lt;=$AL278,CONCATENATE($D278,IF($F278&gt;=1000,$F278,CONCATENATE(0,$F278)),CONCATENATE(0,MROUND($AL278,2)+2)),CONCATENATE($D278,IF($F278&gt;=1000,$F278,CONCATENATE(0,$F278)),CONCATENATE(0,MROUND($AL278,2)-2))),SilencerParams!$E$3:$E$98,SilencerParams!Z$3:Z$98)</f>
        <v>#DIV/0!</v>
      </c>
      <c r="BK278" s="151" t="e">
        <f>IF($AL278&lt;2,LOOKUP(CONCATENATE($D278,IF($E278&gt;=1000,$E278,CONCATENATE(0,$E278)),"02"),SilencerParams!$E$3:$E$98,SilencerParams!S$3:S$98)/(LOG10(2)-LOG10(0.0001))*(LOG10($AL278)-LOG10(0.0001)),(BC278-AU278)/(LOG10(IF(MROUND($AL278,2)&lt;=$AL278,MROUND($AL278,2)+2,MROUND($AL278,2)-2))-LOG10(MROUND($AL278,2)))*(LOG10($AL278)-LOG10(MROUND($AL278,2)))+AU278)</f>
        <v>#DIV/0!</v>
      </c>
      <c r="BL278" s="151" t="e">
        <f>IF($AL278&lt;2,LOOKUP(CONCATENATE($D278,IF($E278&gt;=1000,$E278,CONCATENATE(0,$E278)),"02"),SilencerParams!$E$3:$E$98,SilencerParams!T$3:T$98)/(LOG10(2)-LOG10(0.0001))*(LOG10($AL278)-LOG10(0.0001)),(BD278-AV278)/(LOG10(IF(MROUND($AL278,2)&lt;=$AL278,MROUND($AL278,2)+2,MROUND($AL278,2)-2))-LOG10(MROUND($AL278,2)))*(LOG10($AL278)-LOG10(MROUND($AL278,2)))+AV278)</f>
        <v>#DIV/0!</v>
      </c>
      <c r="BM278" s="151" t="e">
        <f>IF($AL278&lt;2,LOOKUP(CONCATENATE($D278,IF($E278&gt;=1000,$E278,CONCATENATE(0,$E278)),"02"),SilencerParams!$E$3:$E$98,SilencerParams!U$3:U$98)/(LOG10(2)-LOG10(0.0001))*(LOG10($AL278)-LOG10(0.0001)),(BE278-AW278)/(LOG10(IF(MROUND($AL278,2)&lt;=$AL278,MROUND($AL278,2)+2,MROUND($AL278,2)-2))-LOG10(MROUND($AL278,2)))*(LOG10($AL278)-LOG10(MROUND($AL278,2)))+AW278)</f>
        <v>#DIV/0!</v>
      </c>
      <c r="BN278" s="151" t="e">
        <f>IF($AL278&lt;2,LOOKUP(CONCATENATE($D278,IF($E278&gt;=1000,$E278,CONCATENATE(0,$E278)),"02"),SilencerParams!$E$3:$E$98,SilencerParams!V$3:V$98)/(LOG10(2)-LOG10(0.0001))*(LOG10($AL278)-LOG10(0.0001)),(BF278-AX278)/(LOG10(IF(MROUND($AL278,2)&lt;=$AL278,MROUND($AL278,2)+2,MROUND($AL278,2)-2))-LOG10(MROUND($AL278,2)))*(LOG10($AL278)-LOG10(MROUND($AL278,2)))+AX278)</f>
        <v>#DIV/0!</v>
      </c>
      <c r="BO278" s="151" t="e">
        <f>IF($AL278&lt;2,LOOKUP(CONCATENATE($D278,IF($E278&gt;=1000,$E278,CONCATENATE(0,$E278)),"02"),SilencerParams!$E$3:$E$98,SilencerParams!W$3:W$98)/(LOG10(2)-LOG10(0.0001))*(LOG10($AL278)-LOG10(0.0001)),(BG278-AY278)/(LOG10(IF(MROUND($AL278,2)&lt;=$AL278,MROUND($AL278,2)+2,MROUND($AL278,2)-2))-LOG10(MROUND($AL278,2)))*(LOG10($AL278)-LOG10(MROUND($AL278,2)))+AY278)</f>
        <v>#DIV/0!</v>
      </c>
      <c r="BP278" s="151" t="e">
        <f>IF($AL278&lt;2,LOOKUP(CONCATENATE($D278,IF($E278&gt;=1000,$E278,CONCATENATE(0,$E278)),"02"),SilencerParams!$E$3:$E$98,SilencerParams!X$3:X$98)/(LOG10(2)-LOG10(0.0001))*(LOG10($AL278)-LOG10(0.0001)),(BH278-AZ278)/(LOG10(IF(MROUND($AL278,2)&lt;=$AL278,MROUND($AL278,2)+2,MROUND($AL278,2)-2))-LOG10(MROUND($AL278,2)))*(LOG10($AL278)-LOG10(MROUND($AL278,2)))+AZ278)</f>
        <v>#DIV/0!</v>
      </c>
      <c r="BQ278" s="151" t="e">
        <f>IF($AL278&lt;2,LOOKUP(CONCATENATE($D278,IF($E278&gt;=1000,$E278,CONCATENATE(0,$E278)),"02"),SilencerParams!$E$3:$E$98,SilencerParams!Y$3:Y$98)/(LOG10(2)-LOG10(0.0001))*(LOG10($AL278)-LOG10(0.0001)),(BI278-BA278)/(LOG10(IF(MROUND($AL278,2)&lt;=$AL278,MROUND($AL278,2)+2,MROUND($AL278,2)-2))-LOG10(MROUND($AL278,2)))*(LOG10($AL278)-LOG10(MROUND($AL278,2)))+BA278)</f>
        <v>#DIV/0!</v>
      </c>
      <c r="BR278" s="151" t="e">
        <f>IF($AL278&lt;2,LOOKUP(CONCATENATE($D278,IF($E278&gt;=1000,$E278,CONCATENATE(0,$E278)),"02"),SilencerParams!$E$3:$E$98,SilencerParams!Z$3:Z$98)/(LOG10(2)-LOG10(0.0001))*(LOG10($AL278)-LOG10(0.0001)),(BJ278-BB278)/(LOG10(IF(MROUND($AL278,2)&lt;=$AL278,MROUND($AL278,2)+2,MROUND($AL278,2)-2))-LOG10(MROUND($AL278,2)))*(LOG10($AL278)-LOG10(MROUND($AL278,2)))+BB278)</f>
        <v>#DIV/0!</v>
      </c>
      <c r="BS278" s="24" t="e">
        <f t="shared" si="128"/>
        <v>#DIV/0!</v>
      </c>
      <c r="BT278" s="24" t="e">
        <f t="shared" si="129"/>
        <v>#DIV/0!</v>
      </c>
      <c r="BU278" s="24" t="e">
        <f t="shared" si="130"/>
        <v>#DIV/0!</v>
      </c>
      <c r="BV278" s="24" t="e">
        <f t="shared" si="131"/>
        <v>#DIV/0!</v>
      </c>
      <c r="BW278" s="24" t="e">
        <f t="shared" si="132"/>
        <v>#DIV/0!</v>
      </c>
      <c r="BX278" s="24" t="e">
        <f t="shared" si="133"/>
        <v>#DIV/0!</v>
      </c>
      <c r="BY278" s="24" t="e">
        <f t="shared" si="134"/>
        <v>#DIV/0!</v>
      </c>
      <c r="BZ278" s="24" t="e">
        <f t="shared" si="135"/>
        <v>#DIV/0!</v>
      </c>
      <c r="CA278" s="24" t="e">
        <f>10*LOG10(IF(BS278="",0,POWER(10,((BS278+'ModelParams Lw'!$O$4)/10))) +IF(BT278="",0,POWER(10,((BT278+'ModelParams Lw'!$P$4)/10))) +IF(BU278="",0,POWER(10,((BU278+'ModelParams Lw'!$Q$4)/10))) +IF(BV278="",0,POWER(10,((BV278+'ModelParams Lw'!$R$4)/10))) +IF(BW278="",0,POWER(10,((BW278+'ModelParams Lw'!$S$4)/10))) +IF(BX278="",0,POWER(10,((BX278+'ModelParams Lw'!$T$4)/10))) +IF(BY278="",0,POWER(10,((BY278+'ModelParams Lw'!$U$4)/10)))+IF(BZ278="",0,POWER(10,((BZ278+'ModelParams Lw'!$V$4)/10))))</f>
        <v>#DIV/0!</v>
      </c>
      <c r="CB278" s="24" t="e">
        <f t="shared" si="136"/>
        <v>#DIV/0!</v>
      </c>
      <c r="CC278" s="24" t="e">
        <f>(BS278-'ModelParams Lw'!O$10)/'ModelParams Lw'!O$11</f>
        <v>#DIV/0!</v>
      </c>
      <c r="CD278" s="24" t="e">
        <f>(BT278-'ModelParams Lw'!P$10)/'ModelParams Lw'!P$11</f>
        <v>#DIV/0!</v>
      </c>
      <c r="CE278" s="24" t="e">
        <f>(BU278-'ModelParams Lw'!Q$10)/'ModelParams Lw'!Q$11</f>
        <v>#DIV/0!</v>
      </c>
      <c r="CF278" s="24" t="e">
        <f>(BV278-'ModelParams Lw'!R$10)/'ModelParams Lw'!R$11</f>
        <v>#DIV/0!</v>
      </c>
      <c r="CG278" s="24" t="e">
        <f>(BW278-'ModelParams Lw'!S$10)/'ModelParams Lw'!S$11</f>
        <v>#DIV/0!</v>
      </c>
      <c r="CH278" s="24" t="e">
        <f>(BX278-'ModelParams Lw'!T$10)/'ModelParams Lw'!T$11</f>
        <v>#DIV/0!</v>
      </c>
      <c r="CI278" s="24" t="e">
        <f>(BY278-'ModelParams Lw'!U$10)/'ModelParams Lw'!U$11</f>
        <v>#DIV/0!</v>
      </c>
      <c r="CJ278" s="24" t="e">
        <f>(BZ278-'ModelParams Lw'!V$10)/'ModelParams Lw'!V$11</f>
        <v>#DIV/0!</v>
      </c>
      <c r="CK278" s="24">
        <f>IF(Calcul!$E283="SW",'ModelParams Lw'!C$18+'ModelParams Lw'!C$19*LOG(CK$3)+'ModelParams Lw'!C$20*(PI()/4*($D278/1000)^2),IF('ModelParams Lw'!C$21+'ModelParams Lw'!C$22*LOG(CK$3)+'ModelParams Lw'!C$23*(PI()/4*($D278/1000)^2)&lt;'ModelParams Lw'!C$18+'ModelParams Lw'!C$19*LOG(CK$3)+'ModelParams Lw'!C$20*(PI()/4*($D278/1000)^2),'ModelParams Lw'!C$18+'ModelParams Lw'!C$19*LOG(CK$3)+'ModelParams Lw'!C$20*(PI()/4*($D278/1000)^2),'ModelParams Lw'!C$21+'ModelParams Lw'!C$22*LOG(CK$3)+'ModelParams Lw'!C$23*(PI()/4*($D278/1000)^2)))</f>
        <v>31.246735224896717</v>
      </c>
      <c r="CL278" s="24">
        <f>IF(Calcul!$E283="SW",'ModelParams Lw'!D$18+'ModelParams Lw'!D$19*LOG(CL$3)+'ModelParams Lw'!D$20*(PI()/4*($D278/1000)^2),IF('ModelParams Lw'!D$21+'ModelParams Lw'!D$22*LOG(CL$3)+'ModelParams Lw'!D$23*(PI()/4*($D278/1000)^2)&lt;'ModelParams Lw'!D$18+'ModelParams Lw'!D$19*LOG(CL$3)+'ModelParams Lw'!D$20*(PI()/4*($D278/1000)^2),'ModelParams Lw'!D$18+'ModelParams Lw'!D$19*LOG(CL$3)+'ModelParams Lw'!D$20*(PI()/4*($D278/1000)^2),'ModelParams Lw'!D$21+'ModelParams Lw'!D$22*LOG(CL$3)+'ModelParams Lw'!D$23*(PI()/4*($D278/1000)^2)))</f>
        <v>39.203910379364636</v>
      </c>
      <c r="CM278" s="24">
        <f>IF(Calcul!$E283="SW",'ModelParams Lw'!E$18+'ModelParams Lw'!E$19*LOG(CM$3)+'ModelParams Lw'!E$20*(PI()/4*($D278/1000)^2),IF('ModelParams Lw'!E$21+'ModelParams Lw'!E$22*LOG(CM$3)+'ModelParams Lw'!E$23*(PI()/4*($D278/1000)^2)&lt;'ModelParams Lw'!E$18+'ModelParams Lw'!E$19*LOG(CM$3)+'ModelParams Lw'!E$20*(PI()/4*($D278/1000)^2),'ModelParams Lw'!E$18+'ModelParams Lw'!E$19*LOG(CM$3)+'ModelParams Lw'!E$20*(PI()/4*($D278/1000)^2),'ModelParams Lw'!E$21+'ModelParams Lw'!E$22*LOG(CM$3)+'ModelParams Lw'!E$23*(PI()/4*($D278/1000)^2)))</f>
        <v>38.761096154158118</v>
      </c>
      <c r="CN278" s="24">
        <f>IF(Calcul!$E283="SW",'ModelParams Lw'!F$18+'ModelParams Lw'!F$19*LOG(CN$3)+'ModelParams Lw'!F$20*(PI()/4*($D278/1000)^2),IF('ModelParams Lw'!F$21+'ModelParams Lw'!F$22*LOG(CN$3)+'ModelParams Lw'!F$23*(PI()/4*($D278/1000)^2)&lt;'ModelParams Lw'!F$18+'ModelParams Lw'!F$19*LOG(CN$3)+'ModelParams Lw'!F$20*(PI()/4*($D278/1000)^2),'ModelParams Lw'!F$18+'ModelParams Lw'!F$19*LOG(CN$3)+'ModelParams Lw'!F$20*(PI()/4*($D278/1000)^2),'ModelParams Lw'!F$21+'ModelParams Lw'!F$22*LOG(CN$3)+'ModelParams Lw'!F$23*(PI()/4*($D278/1000)^2)))</f>
        <v>42.457901012674256</v>
      </c>
      <c r="CO278" s="24">
        <f>IF(Calcul!$E283="SW",'ModelParams Lw'!G$18+'ModelParams Lw'!G$19*LOG(CO$3)+'ModelParams Lw'!G$20*(PI()/4*($D278/1000)^2),IF('ModelParams Lw'!G$21+'ModelParams Lw'!G$22*LOG(CO$3)+'ModelParams Lw'!G$23*(PI()/4*($D278/1000)^2)&lt;'ModelParams Lw'!G$18+'ModelParams Lw'!G$19*LOG(CO$3)+'ModelParams Lw'!G$20*(PI()/4*($D278/1000)^2),'ModelParams Lw'!G$18+'ModelParams Lw'!G$19*LOG(CO$3)+'ModelParams Lw'!G$20*(PI()/4*($D278/1000)^2),'ModelParams Lw'!G$21+'ModelParams Lw'!G$22*LOG(CO$3)+'ModelParams Lw'!G$23*(PI()/4*($D278/1000)^2)))</f>
        <v>39.983812335865188</v>
      </c>
      <c r="CP278" s="24">
        <f>IF(Calcul!$E283="SW",'ModelParams Lw'!H$18+'ModelParams Lw'!H$19*LOG(CP$3)+'ModelParams Lw'!H$20*(PI()/4*($D278/1000)^2),IF('ModelParams Lw'!H$21+'ModelParams Lw'!H$22*LOG(CP$3)+'ModelParams Lw'!H$23*(PI()/4*($D278/1000)^2)&lt;'ModelParams Lw'!H$18+'ModelParams Lw'!H$19*LOG(CP$3)+'ModelParams Lw'!H$20*(PI()/4*($D278/1000)^2),'ModelParams Lw'!H$18+'ModelParams Lw'!H$19*LOG(CP$3)+'ModelParams Lw'!H$20*(PI()/4*($D278/1000)^2),'ModelParams Lw'!H$21+'ModelParams Lw'!H$22*LOG(CP$3)+'ModelParams Lw'!H$23*(PI()/4*($D278/1000)^2)))</f>
        <v>40.306137042572608</v>
      </c>
      <c r="CQ278" s="24">
        <f>IF(Calcul!$E283="SW",'ModelParams Lw'!I$18+'ModelParams Lw'!I$19*LOG(CQ$3)+'ModelParams Lw'!I$20*(PI()/4*($D278/1000)^2),IF('ModelParams Lw'!I$21+'ModelParams Lw'!I$22*LOG(CQ$3)+'ModelParams Lw'!I$23*(PI()/4*($D278/1000)^2)&lt;'ModelParams Lw'!I$18+'ModelParams Lw'!I$19*LOG(CQ$3)+'ModelParams Lw'!I$20*(PI()/4*($D278/1000)^2),'ModelParams Lw'!I$18+'ModelParams Lw'!I$19*LOG(CQ$3)+'ModelParams Lw'!I$20*(PI()/4*($D278/1000)^2),'ModelParams Lw'!I$21+'ModelParams Lw'!I$22*LOG(CQ$3)+'ModelParams Lw'!I$23*(PI()/4*($D278/1000)^2)))</f>
        <v>35.604370798776131</v>
      </c>
      <c r="CR278" s="24">
        <f>IF(Calcul!$E283="SW",'ModelParams Lw'!J$18+'ModelParams Lw'!J$19*LOG(CR$3)+'ModelParams Lw'!J$20*(PI()/4*($D278/1000)^2),IF('ModelParams Lw'!J$21+'ModelParams Lw'!J$22*LOG(CR$3)+'ModelParams Lw'!J$23*(PI()/4*($D278/1000)^2)&lt;'ModelParams Lw'!J$18+'ModelParams Lw'!J$19*LOG(CR$3)+'ModelParams Lw'!J$20*(PI()/4*($D278/1000)^2),'ModelParams Lw'!J$18+'ModelParams Lw'!J$19*LOG(CR$3)+'ModelParams Lw'!J$20*(PI()/4*($D278/1000)^2),'ModelParams Lw'!J$21+'ModelParams Lw'!J$22*LOG(CR$3)+'ModelParams Lw'!J$23*(PI()/4*($D278/1000)^2)))</f>
        <v>26.405199060578074</v>
      </c>
      <c r="CS278" s="24" t="e">
        <f t="shared" si="113"/>
        <v>#DIV/0!</v>
      </c>
      <c r="CT278" s="24" t="e">
        <f t="shared" si="114"/>
        <v>#DIV/0!</v>
      </c>
      <c r="CU278" s="24" t="e">
        <f t="shared" si="115"/>
        <v>#DIV/0!</v>
      </c>
      <c r="CV278" s="24" t="e">
        <f t="shared" si="116"/>
        <v>#DIV/0!</v>
      </c>
      <c r="CW278" s="24" t="e">
        <f t="shared" si="117"/>
        <v>#DIV/0!</v>
      </c>
      <c r="CX278" s="24" t="e">
        <f t="shared" si="118"/>
        <v>#DIV/0!</v>
      </c>
      <c r="CY278" s="24" t="e">
        <f t="shared" si="119"/>
        <v>#DIV/0!</v>
      </c>
      <c r="CZ278" s="24" t="e">
        <f t="shared" si="120"/>
        <v>#DIV/0!</v>
      </c>
      <c r="DA278" s="24" t="e">
        <f>10*LOG10(IF(CS278="",0,POWER(10,((CS278+'ModelParams Lw'!$O$4)/10))) +IF(CT278="",0,POWER(10,((CT278+'ModelParams Lw'!$P$4)/10))) +IF(CU278="",0,POWER(10,((CU278+'ModelParams Lw'!$Q$4)/10))) +IF(CV278="",0,POWER(10,((CV278+'ModelParams Lw'!$R$4)/10))) +IF(CW278="",0,POWER(10,((CW278+'ModelParams Lw'!$S$4)/10))) +IF(CX278="",0,POWER(10,((CX278+'ModelParams Lw'!$T$4)/10))) +IF(CY278="",0,POWER(10,((CY278+'ModelParams Lw'!$U$4)/10)))+IF(CZ278="",0,POWER(10,((CZ278+'ModelParams Lw'!$V$4)/10))))</f>
        <v>#DIV/0!</v>
      </c>
      <c r="DB278" s="24" t="e">
        <f t="shared" si="137"/>
        <v>#DIV/0!</v>
      </c>
      <c r="DC278" s="24" t="e">
        <f>(CS278-'ModelParams Lw'!$O$10)/'ModelParams Lw'!$O$11</f>
        <v>#DIV/0!</v>
      </c>
      <c r="DD278" s="24" t="e">
        <f>(CT278-'ModelParams Lw'!$P$10)/'ModelParams Lw'!$P$11</f>
        <v>#DIV/0!</v>
      </c>
      <c r="DE278" s="24" t="e">
        <f>(CU278-'ModelParams Lw'!$Q$10)/'ModelParams Lw'!$Q$11</f>
        <v>#DIV/0!</v>
      </c>
      <c r="DF278" s="24" t="e">
        <f>(CV278-'ModelParams Lw'!$R$10)/'ModelParams Lw'!$R$11</f>
        <v>#DIV/0!</v>
      </c>
      <c r="DG278" s="24" t="e">
        <f>(CW278-'ModelParams Lw'!$S$10)/'ModelParams Lw'!$S$11</f>
        <v>#DIV/0!</v>
      </c>
      <c r="DH278" s="24" t="e">
        <f>(CX278-'ModelParams Lw'!$T$10)/'ModelParams Lw'!$T$11</f>
        <v>#DIV/0!</v>
      </c>
      <c r="DI278" s="24" t="e">
        <f>(CY278-'ModelParams Lw'!$U$10)/'ModelParams Lw'!$U$11</f>
        <v>#DIV/0!</v>
      </c>
      <c r="DJ278" s="24" t="e">
        <f>(CZ278-'ModelParams Lw'!$V$10)/'ModelParams Lw'!$V$11</f>
        <v>#DIV/0!</v>
      </c>
    </row>
    <row r="279" spans="1:114">
      <c r="A279" s="12">
        <f>Calcul!B281</f>
        <v>0</v>
      </c>
      <c r="B279" s="12">
        <f t="shared" si="121"/>
        <v>0</v>
      </c>
      <c r="C279" s="12">
        <f>Calcul!C281</f>
        <v>0</v>
      </c>
      <c r="D279" s="12">
        <f>Calcul!D284</f>
        <v>0</v>
      </c>
      <c r="E279" s="12">
        <f t="shared" si="122"/>
        <v>400</v>
      </c>
      <c r="F279" s="12">
        <f t="shared" si="123"/>
        <v>900</v>
      </c>
      <c r="G279" s="12" t="e">
        <f t="shared" si="124"/>
        <v>#DIV/0!</v>
      </c>
      <c r="H279" s="24" t="e">
        <f t="shared" si="125"/>
        <v>#DIV/0!</v>
      </c>
      <c r="I279" s="24">
        <f>'ModelParams Lw'!$B$6*EXP('ModelParams Lw'!$C$6*D279)</f>
        <v>-0.98585217513044054</v>
      </c>
      <c r="J279" s="24">
        <f>'ModelParams Lw'!$B$7*D279^2+'ModelParams Lw'!$C$7*D279+'ModelParams Lw'!$D$7</f>
        <v>-7.1</v>
      </c>
      <c r="K279" s="24">
        <f>'ModelParams Lw'!$B$8*D279^2+'ModelParams Lw'!$C$8*D279+'ModelParams Lw'!$D$8</f>
        <v>46.485999999999997</v>
      </c>
      <c r="L279" s="21" t="e">
        <f t="shared" si="138"/>
        <v>#DIV/0!</v>
      </c>
      <c r="M279" s="21" t="e">
        <f t="shared" si="138"/>
        <v>#DIV/0!</v>
      </c>
      <c r="N279" s="21" t="e">
        <f t="shared" si="138"/>
        <v>#DIV/0!</v>
      </c>
      <c r="O279" s="21" t="e">
        <f t="shared" si="138"/>
        <v>#DIV/0!</v>
      </c>
      <c r="P279" s="21" t="e">
        <f t="shared" si="138"/>
        <v>#DIV/0!</v>
      </c>
      <c r="Q279" s="21" t="e">
        <f t="shared" si="138"/>
        <v>#DIV/0!</v>
      </c>
      <c r="R279" s="21" t="e">
        <f t="shared" si="138"/>
        <v>#DIV/0!</v>
      </c>
      <c r="S279" s="21" t="e">
        <f t="shared" si="138"/>
        <v>#DIV/0!</v>
      </c>
      <c r="T279" s="24" t="e">
        <f>'ModelParams Lw'!$B$3+'ModelParams Lw'!$B$4*LOG10($B279/3600/(PI()/4*($D279/1000)^2))+'ModelParams Lw'!$B$5*LOG10(2*$H279/(1.2*($B279/3600/(PI()/4*($D279/1000)^2))^2))+10*LOG10($D279/1000)+L279</f>
        <v>#DIV/0!</v>
      </c>
      <c r="U279" s="24" t="e">
        <f>'ModelParams Lw'!$B$3+'ModelParams Lw'!$B$4*LOG10($B279/3600/(PI()/4*($D279/1000)^2))+'ModelParams Lw'!$B$5*LOG10(2*$H279/(1.2*($B279/3600/(PI()/4*($D279/1000)^2))^2))+10*LOG10($D279/1000)+M279</f>
        <v>#DIV/0!</v>
      </c>
      <c r="V279" s="24" t="e">
        <f>'ModelParams Lw'!$B$3+'ModelParams Lw'!$B$4*LOG10($B279/3600/(PI()/4*($D279/1000)^2))+'ModelParams Lw'!$B$5*LOG10(2*$H279/(1.2*($B279/3600/(PI()/4*($D279/1000)^2))^2))+10*LOG10($D279/1000)+N279</f>
        <v>#DIV/0!</v>
      </c>
      <c r="W279" s="24" t="e">
        <f>'ModelParams Lw'!$B$3+'ModelParams Lw'!$B$4*LOG10($B279/3600/(PI()/4*($D279/1000)^2))+'ModelParams Lw'!$B$5*LOG10(2*$H279/(1.2*($B279/3600/(PI()/4*($D279/1000)^2))^2))+10*LOG10($D279/1000)+O279</f>
        <v>#DIV/0!</v>
      </c>
      <c r="X279" s="24" t="e">
        <f>'ModelParams Lw'!$B$3+'ModelParams Lw'!$B$4*LOG10($B279/3600/(PI()/4*($D279/1000)^2))+'ModelParams Lw'!$B$5*LOG10(2*$H279/(1.2*($B279/3600/(PI()/4*($D279/1000)^2))^2))+10*LOG10($D279/1000)+P279</f>
        <v>#DIV/0!</v>
      </c>
      <c r="Y279" s="24" t="e">
        <f>'ModelParams Lw'!$B$3+'ModelParams Lw'!$B$4*LOG10($B279/3600/(PI()/4*($D279/1000)^2))+'ModelParams Lw'!$B$5*LOG10(2*$H279/(1.2*($B279/3600/(PI()/4*($D279/1000)^2))^2))+10*LOG10($D279/1000)+Q279</f>
        <v>#DIV/0!</v>
      </c>
      <c r="Z279" s="24" t="e">
        <f>'ModelParams Lw'!$B$3+'ModelParams Lw'!$B$4*LOG10($B279/3600/(PI()/4*($D279/1000)^2))+'ModelParams Lw'!$B$5*LOG10(2*$H279/(1.2*($B279/3600/(PI()/4*($D279/1000)^2))^2))+10*LOG10($D279/1000)+R279</f>
        <v>#DIV/0!</v>
      </c>
      <c r="AA279" s="24" t="e">
        <f>'ModelParams Lw'!$B$3+'ModelParams Lw'!$B$4*LOG10($B279/3600/(PI()/4*($D279/1000)^2))+'ModelParams Lw'!$B$5*LOG10(2*$H279/(1.2*($B279/3600/(PI()/4*($D279/1000)^2))^2))+10*LOG10($D279/1000)+S279</f>
        <v>#DIV/0!</v>
      </c>
      <c r="AB279" s="24" t="e">
        <f>10*LOG10(IF(T279="",0,POWER(10,((T279+'ModelParams Lw'!$O$4)/10))) +IF(U279="",0,POWER(10,((U279+'ModelParams Lw'!$P$4)/10))) +IF(V279="",0,POWER(10,((V279+'ModelParams Lw'!$Q$4)/10))) +IF(W279="",0,POWER(10,((W279+'ModelParams Lw'!$R$4)/10))) +IF(X279="",0,POWER(10,((X279+'ModelParams Lw'!$S$4)/10))) +IF(Y279="",0,POWER(10,((Y279+'ModelParams Lw'!$T$4)/10))) +IF(Z279="",0,POWER(10,((Z279+'ModelParams Lw'!$U$4)/10)))+IF(AA279="",0,POWER(10,((AA279+'ModelParams Lw'!$V$4)/10))))</f>
        <v>#DIV/0!</v>
      </c>
      <c r="AC279" s="24" t="e">
        <f t="shared" si="126"/>
        <v>#DIV/0!</v>
      </c>
      <c r="AD279" s="24" t="e">
        <f>(T279-'ModelParams Lw'!O$10)/'ModelParams Lw'!O$11</f>
        <v>#DIV/0!</v>
      </c>
      <c r="AE279" s="24" t="e">
        <f>(U279-'ModelParams Lw'!P$10)/'ModelParams Lw'!P$11</f>
        <v>#DIV/0!</v>
      </c>
      <c r="AF279" s="24" t="e">
        <f>(V279-'ModelParams Lw'!Q$10)/'ModelParams Lw'!Q$11</f>
        <v>#DIV/0!</v>
      </c>
      <c r="AG279" s="24" t="e">
        <f>(W279-'ModelParams Lw'!R$10)/'ModelParams Lw'!R$11</f>
        <v>#DIV/0!</v>
      </c>
      <c r="AH279" s="24" t="e">
        <f>(X279-'ModelParams Lw'!S$10)/'ModelParams Lw'!S$11</f>
        <v>#DIV/0!</v>
      </c>
      <c r="AI279" s="24" t="e">
        <f>(Y279-'ModelParams Lw'!T$10)/'ModelParams Lw'!T$11</f>
        <v>#DIV/0!</v>
      </c>
      <c r="AJ279" s="24" t="e">
        <f>(Z279-'ModelParams Lw'!U$10)/'ModelParams Lw'!U$11</f>
        <v>#DIV/0!</v>
      </c>
      <c r="AK279" s="24" t="e">
        <f>(AA279-'ModelParams Lw'!V$10)/'ModelParams Lw'!V$11</f>
        <v>#DIV/0!</v>
      </c>
      <c r="AL279" s="24" t="e">
        <f t="shared" si="127"/>
        <v>#DIV/0!</v>
      </c>
      <c r="AM279" s="24" t="e">
        <f>LOOKUP($G279,SilencerParams!$E$3:$E$98,SilencerParams!K$3:K$98)</f>
        <v>#DIV/0!</v>
      </c>
      <c r="AN279" s="24" t="e">
        <f>LOOKUP($G279,SilencerParams!$E$3:$E$98,SilencerParams!L$3:L$98)</f>
        <v>#DIV/0!</v>
      </c>
      <c r="AO279" s="24" t="e">
        <f>LOOKUP($G279,SilencerParams!$E$3:$E$98,SilencerParams!M$3:M$98)</f>
        <v>#DIV/0!</v>
      </c>
      <c r="AP279" s="24" t="e">
        <f>LOOKUP($G279,SilencerParams!$E$3:$E$98,SilencerParams!N$3:N$98)</f>
        <v>#DIV/0!</v>
      </c>
      <c r="AQ279" s="24" t="e">
        <f>LOOKUP($G279,SilencerParams!$E$3:$E$98,SilencerParams!O$3:O$98)</f>
        <v>#DIV/0!</v>
      </c>
      <c r="AR279" s="24" t="e">
        <f>LOOKUP($G279,SilencerParams!$E$3:$E$98,SilencerParams!P$3:P$98)</f>
        <v>#DIV/0!</v>
      </c>
      <c r="AS279" s="24" t="e">
        <f>LOOKUP($G279,SilencerParams!$E$3:$E$98,SilencerParams!Q$3:Q$98)</f>
        <v>#DIV/0!</v>
      </c>
      <c r="AT279" s="24" t="e">
        <f>LOOKUP($G279,SilencerParams!$E$3:$E$98,SilencerParams!R$3:R$98)</f>
        <v>#DIV/0!</v>
      </c>
      <c r="AU279" s="151" t="e">
        <f>LOOKUP($G279,SilencerParams!$E$3:$E$98,SilencerParams!S$3:S$98)</f>
        <v>#DIV/0!</v>
      </c>
      <c r="AV279" s="151" t="e">
        <f>LOOKUP($G279,SilencerParams!$E$3:$E$98,SilencerParams!T$3:T$98)</f>
        <v>#DIV/0!</v>
      </c>
      <c r="AW279" s="151" t="e">
        <f>LOOKUP($G279,SilencerParams!$E$3:$E$98,SilencerParams!U$3:U$98)</f>
        <v>#DIV/0!</v>
      </c>
      <c r="AX279" s="151" t="e">
        <f>LOOKUP($G279,SilencerParams!$E$3:$E$98,SilencerParams!V$3:V$98)</f>
        <v>#DIV/0!</v>
      </c>
      <c r="AY279" s="151" t="e">
        <f>LOOKUP($G279,SilencerParams!$E$3:$E$98,SilencerParams!W$3:W$98)</f>
        <v>#DIV/0!</v>
      </c>
      <c r="AZ279" s="151" t="e">
        <f>LOOKUP($G279,SilencerParams!$E$3:$E$98,SilencerParams!X$3:X$98)</f>
        <v>#DIV/0!</v>
      </c>
      <c r="BA279" s="151" t="e">
        <f>LOOKUP($G279,SilencerParams!$E$3:$E$98,SilencerParams!Y$3:Y$98)</f>
        <v>#DIV/0!</v>
      </c>
      <c r="BB279" s="151" t="e">
        <f>LOOKUP($G279,SilencerParams!$E$3:$E$98,SilencerParams!Z$3:Z$98)</f>
        <v>#DIV/0!</v>
      </c>
      <c r="BC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S$3:S$98)</f>
        <v>#DIV/0!</v>
      </c>
      <c r="BD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T$3:T$98)</f>
        <v>#DIV/0!</v>
      </c>
      <c r="BE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U$3:U$98)</f>
        <v>#DIV/0!</v>
      </c>
      <c r="BF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V$3:V$98)</f>
        <v>#DIV/0!</v>
      </c>
      <c r="BG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W$3:W$98)</f>
        <v>#DIV/0!</v>
      </c>
      <c r="BH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X$3:X$98)</f>
        <v>#DIV/0!</v>
      </c>
      <c r="BI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Y$3:Y$98)</f>
        <v>#DIV/0!</v>
      </c>
      <c r="BJ279" s="151" t="e">
        <f>LOOKUP(IF(MROUND($AL279,2)&lt;=$AL279,CONCATENATE($D279,IF($F279&gt;=1000,$F279,CONCATENATE(0,$F279)),CONCATENATE(0,MROUND($AL279,2)+2)),CONCATENATE($D279,IF($F279&gt;=1000,$F279,CONCATENATE(0,$F279)),CONCATENATE(0,MROUND($AL279,2)-2))),SilencerParams!$E$3:$E$98,SilencerParams!Z$3:Z$98)</f>
        <v>#DIV/0!</v>
      </c>
      <c r="BK279" s="151" t="e">
        <f>IF($AL279&lt;2,LOOKUP(CONCATENATE($D279,IF($E279&gt;=1000,$E279,CONCATENATE(0,$E279)),"02"),SilencerParams!$E$3:$E$98,SilencerParams!S$3:S$98)/(LOG10(2)-LOG10(0.0001))*(LOG10($AL279)-LOG10(0.0001)),(BC279-AU279)/(LOG10(IF(MROUND($AL279,2)&lt;=$AL279,MROUND($AL279,2)+2,MROUND($AL279,2)-2))-LOG10(MROUND($AL279,2)))*(LOG10($AL279)-LOG10(MROUND($AL279,2)))+AU279)</f>
        <v>#DIV/0!</v>
      </c>
      <c r="BL279" s="151" t="e">
        <f>IF($AL279&lt;2,LOOKUP(CONCATENATE($D279,IF($E279&gt;=1000,$E279,CONCATENATE(0,$E279)),"02"),SilencerParams!$E$3:$E$98,SilencerParams!T$3:T$98)/(LOG10(2)-LOG10(0.0001))*(LOG10($AL279)-LOG10(0.0001)),(BD279-AV279)/(LOG10(IF(MROUND($AL279,2)&lt;=$AL279,MROUND($AL279,2)+2,MROUND($AL279,2)-2))-LOG10(MROUND($AL279,2)))*(LOG10($AL279)-LOG10(MROUND($AL279,2)))+AV279)</f>
        <v>#DIV/0!</v>
      </c>
      <c r="BM279" s="151" t="e">
        <f>IF($AL279&lt;2,LOOKUP(CONCATENATE($D279,IF($E279&gt;=1000,$E279,CONCATENATE(0,$E279)),"02"),SilencerParams!$E$3:$E$98,SilencerParams!U$3:U$98)/(LOG10(2)-LOG10(0.0001))*(LOG10($AL279)-LOG10(0.0001)),(BE279-AW279)/(LOG10(IF(MROUND($AL279,2)&lt;=$AL279,MROUND($AL279,2)+2,MROUND($AL279,2)-2))-LOG10(MROUND($AL279,2)))*(LOG10($AL279)-LOG10(MROUND($AL279,2)))+AW279)</f>
        <v>#DIV/0!</v>
      </c>
      <c r="BN279" s="151" t="e">
        <f>IF($AL279&lt;2,LOOKUP(CONCATENATE($D279,IF($E279&gt;=1000,$E279,CONCATENATE(0,$E279)),"02"),SilencerParams!$E$3:$E$98,SilencerParams!V$3:V$98)/(LOG10(2)-LOG10(0.0001))*(LOG10($AL279)-LOG10(0.0001)),(BF279-AX279)/(LOG10(IF(MROUND($AL279,2)&lt;=$AL279,MROUND($AL279,2)+2,MROUND($AL279,2)-2))-LOG10(MROUND($AL279,2)))*(LOG10($AL279)-LOG10(MROUND($AL279,2)))+AX279)</f>
        <v>#DIV/0!</v>
      </c>
      <c r="BO279" s="151" t="e">
        <f>IF($AL279&lt;2,LOOKUP(CONCATENATE($D279,IF($E279&gt;=1000,$E279,CONCATENATE(0,$E279)),"02"),SilencerParams!$E$3:$E$98,SilencerParams!W$3:W$98)/(LOG10(2)-LOG10(0.0001))*(LOG10($AL279)-LOG10(0.0001)),(BG279-AY279)/(LOG10(IF(MROUND($AL279,2)&lt;=$AL279,MROUND($AL279,2)+2,MROUND($AL279,2)-2))-LOG10(MROUND($AL279,2)))*(LOG10($AL279)-LOG10(MROUND($AL279,2)))+AY279)</f>
        <v>#DIV/0!</v>
      </c>
      <c r="BP279" s="151" t="e">
        <f>IF($AL279&lt;2,LOOKUP(CONCATENATE($D279,IF($E279&gt;=1000,$E279,CONCATENATE(0,$E279)),"02"),SilencerParams!$E$3:$E$98,SilencerParams!X$3:X$98)/(LOG10(2)-LOG10(0.0001))*(LOG10($AL279)-LOG10(0.0001)),(BH279-AZ279)/(LOG10(IF(MROUND($AL279,2)&lt;=$AL279,MROUND($AL279,2)+2,MROUND($AL279,2)-2))-LOG10(MROUND($AL279,2)))*(LOG10($AL279)-LOG10(MROUND($AL279,2)))+AZ279)</f>
        <v>#DIV/0!</v>
      </c>
      <c r="BQ279" s="151" t="e">
        <f>IF($AL279&lt;2,LOOKUP(CONCATENATE($D279,IF($E279&gt;=1000,$E279,CONCATENATE(0,$E279)),"02"),SilencerParams!$E$3:$E$98,SilencerParams!Y$3:Y$98)/(LOG10(2)-LOG10(0.0001))*(LOG10($AL279)-LOG10(0.0001)),(BI279-BA279)/(LOG10(IF(MROUND($AL279,2)&lt;=$AL279,MROUND($AL279,2)+2,MROUND($AL279,2)-2))-LOG10(MROUND($AL279,2)))*(LOG10($AL279)-LOG10(MROUND($AL279,2)))+BA279)</f>
        <v>#DIV/0!</v>
      </c>
      <c r="BR279" s="151" t="e">
        <f>IF($AL279&lt;2,LOOKUP(CONCATENATE($D279,IF($E279&gt;=1000,$E279,CONCATENATE(0,$E279)),"02"),SilencerParams!$E$3:$E$98,SilencerParams!Z$3:Z$98)/(LOG10(2)-LOG10(0.0001))*(LOG10($AL279)-LOG10(0.0001)),(BJ279-BB279)/(LOG10(IF(MROUND($AL279,2)&lt;=$AL279,MROUND($AL279,2)+2,MROUND($AL279,2)-2))-LOG10(MROUND($AL279,2)))*(LOG10($AL279)-LOG10(MROUND($AL279,2)))+BB279)</f>
        <v>#DIV/0!</v>
      </c>
      <c r="BS279" s="24" t="e">
        <f t="shared" si="128"/>
        <v>#DIV/0!</v>
      </c>
      <c r="BT279" s="24" t="e">
        <f t="shared" si="129"/>
        <v>#DIV/0!</v>
      </c>
      <c r="BU279" s="24" t="e">
        <f t="shared" si="130"/>
        <v>#DIV/0!</v>
      </c>
      <c r="BV279" s="24" t="e">
        <f t="shared" si="131"/>
        <v>#DIV/0!</v>
      </c>
      <c r="BW279" s="24" t="e">
        <f t="shared" si="132"/>
        <v>#DIV/0!</v>
      </c>
      <c r="BX279" s="24" t="e">
        <f t="shared" si="133"/>
        <v>#DIV/0!</v>
      </c>
      <c r="BY279" s="24" t="e">
        <f t="shared" si="134"/>
        <v>#DIV/0!</v>
      </c>
      <c r="BZ279" s="24" t="e">
        <f t="shared" si="135"/>
        <v>#DIV/0!</v>
      </c>
      <c r="CA279" s="24" t="e">
        <f>10*LOG10(IF(BS279="",0,POWER(10,((BS279+'ModelParams Lw'!$O$4)/10))) +IF(BT279="",0,POWER(10,((BT279+'ModelParams Lw'!$P$4)/10))) +IF(BU279="",0,POWER(10,((BU279+'ModelParams Lw'!$Q$4)/10))) +IF(BV279="",0,POWER(10,((BV279+'ModelParams Lw'!$R$4)/10))) +IF(BW279="",0,POWER(10,((BW279+'ModelParams Lw'!$S$4)/10))) +IF(BX279="",0,POWER(10,((BX279+'ModelParams Lw'!$T$4)/10))) +IF(BY279="",0,POWER(10,((BY279+'ModelParams Lw'!$U$4)/10)))+IF(BZ279="",0,POWER(10,((BZ279+'ModelParams Lw'!$V$4)/10))))</f>
        <v>#DIV/0!</v>
      </c>
      <c r="CB279" s="24" t="e">
        <f t="shared" si="136"/>
        <v>#DIV/0!</v>
      </c>
      <c r="CC279" s="24" t="e">
        <f>(BS279-'ModelParams Lw'!O$10)/'ModelParams Lw'!O$11</f>
        <v>#DIV/0!</v>
      </c>
      <c r="CD279" s="24" t="e">
        <f>(BT279-'ModelParams Lw'!P$10)/'ModelParams Lw'!P$11</f>
        <v>#DIV/0!</v>
      </c>
      <c r="CE279" s="24" t="e">
        <f>(BU279-'ModelParams Lw'!Q$10)/'ModelParams Lw'!Q$11</f>
        <v>#DIV/0!</v>
      </c>
      <c r="CF279" s="24" t="e">
        <f>(BV279-'ModelParams Lw'!R$10)/'ModelParams Lw'!R$11</f>
        <v>#DIV/0!</v>
      </c>
      <c r="CG279" s="24" t="e">
        <f>(BW279-'ModelParams Lw'!S$10)/'ModelParams Lw'!S$11</f>
        <v>#DIV/0!</v>
      </c>
      <c r="CH279" s="24" t="e">
        <f>(BX279-'ModelParams Lw'!T$10)/'ModelParams Lw'!T$11</f>
        <v>#DIV/0!</v>
      </c>
      <c r="CI279" s="24" t="e">
        <f>(BY279-'ModelParams Lw'!U$10)/'ModelParams Lw'!U$11</f>
        <v>#DIV/0!</v>
      </c>
      <c r="CJ279" s="24" t="e">
        <f>(BZ279-'ModelParams Lw'!V$10)/'ModelParams Lw'!V$11</f>
        <v>#DIV/0!</v>
      </c>
      <c r="CK279" s="24">
        <f>IF(Calcul!$E284="SW",'ModelParams Lw'!C$18+'ModelParams Lw'!C$19*LOG(CK$3)+'ModelParams Lw'!C$20*(PI()/4*($D279/1000)^2),IF('ModelParams Lw'!C$21+'ModelParams Lw'!C$22*LOG(CK$3)+'ModelParams Lw'!C$23*(PI()/4*($D279/1000)^2)&lt;'ModelParams Lw'!C$18+'ModelParams Lw'!C$19*LOG(CK$3)+'ModelParams Lw'!C$20*(PI()/4*($D279/1000)^2),'ModelParams Lw'!C$18+'ModelParams Lw'!C$19*LOG(CK$3)+'ModelParams Lw'!C$20*(PI()/4*($D279/1000)^2),'ModelParams Lw'!C$21+'ModelParams Lw'!C$22*LOG(CK$3)+'ModelParams Lw'!C$23*(PI()/4*($D279/1000)^2)))</f>
        <v>31.246735224896717</v>
      </c>
      <c r="CL279" s="24">
        <f>IF(Calcul!$E284="SW",'ModelParams Lw'!D$18+'ModelParams Lw'!D$19*LOG(CL$3)+'ModelParams Lw'!D$20*(PI()/4*($D279/1000)^2),IF('ModelParams Lw'!D$21+'ModelParams Lw'!D$22*LOG(CL$3)+'ModelParams Lw'!D$23*(PI()/4*($D279/1000)^2)&lt;'ModelParams Lw'!D$18+'ModelParams Lw'!D$19*LOG(CL$3)+'ModelParams Lw'!D$20*(PI()/4*($D279/1000)^2),'ModelParams Lw'!D$18+'ModelParams Lw'!D$19*LOG(CL$3)+'ModelParams Lw'!D$20*(PI()/4*($D279/1000)^2),'ModelParams Lw'!D$21+'ModelParams Lw'!D$22*LOG(CL$3)+'ModelParams Lw'!D$23*(PI()/4*($D279/1000)^2)))</f>
        <v>39.203910379364636</v>
      </c>
      <c r="CM279" s="24">
        <f>IF(Calcul!$E284="SW",'ModelParams Lw'!E$18+'ModelParams Lw'!E$19*LOG(CM$3)+'ModelParams Lw'!E$20*(PI()/4*($D279/1000)^2),IF('ModelParams Lw'!E$21+'ModelParams Lw'!E$22*LOG(CM$3)+'ModelParams Lw'!E$23*(PI()/4*($D279/1000)^2)&lt;'ModelParams Lw'!E$18+'ModelParams Lw'!E$19*LOG(CM$3)+'ModelParams Lw'!E$20*(PI()/4*($D279/1000)^2),'ModelParams Lw'!E$18+'ModelParams Lw'!E$19*LOG(CM$3)+'ModelParams Lw'!E$20*(PI()/4*($D279/1000)^2),'ModelParams Lw'!E$21+'ModelParams Lw'!E$22*LOG(CM$3)+'ModelParams Lw'!E$23*(PI()/4*($D279/1000)^2)))</f>
        <v>38.761096154158118</v>
      </c>
      <c r="CN279" s="24">
        <f>IF(Calcul!$E284="SW",'ModelParams Lw'!F$18+'ModelParams Lw'!F$19*LOG(CN$3)+'ModelParams Lw'!F$20*(PI()/4*($D279/1000)^2),IF('ModelParams Lw'!F$21+'ModelParams Lw'!F$22*LOG(CN$3)+'ModelParams Lw'!F$23*(PI()/4*($D279/1000)^2)&lt;'ModelParams Lw'!F$18+'ModelParams Lw'!F$19*LOG(CN$3)+'ModelParams Lw'!F$20*(PI()/4*($D279/1000)^2),'ModelParams Lw'!F$18+'ModelParams Lw'!F$19*LOG(CN$3)+'ModelParams Lw'!F$20*(PI()/4*($D279/1000)^2),'ModelParams Lw'!F$21+'ModelParams Lw'!F$22*LOG(CN$3)+'ModelParams Lw'!F$23*(PI()/4*($D279/1000)^2)))</f>
        <v>42.457901012674256</v>
      </c>
      <c r="CO279" s="24">
        <f>IF(Calcul!$E284="SW",'ModelParams Lw'!G$18+'ModelParams Lw'!G$19*LOG(CO$3)+'ModelParams Lw'!G$20*(PI()/4*($D279/1000)^2),IF('ModelParams Lw'!G$21+'ModelParams Lw'!G$22*LOG(CO$3)+'ModelParams Lw'!G$23*(PI()/4*($D279/1000)^2)&lt;'ModelParams Lw'!G$18+'ModelParams Lw'!G$19*LOG(CO$3)+'ModelParams Lw'!G$20*(PI()/4*($D279/1000)^2),'ModelParams Lw'!G$18+'ModelParams Lw'!G$19*LOG(CO$3)+'ModelParams Lw'!G$20*(PI()/4*($D279/1000)^2),'ModelParams Lw'!G$21+'ModelParams Lw'!G$22*LOG(CO$3)+'ModelParams Lw'!G$23*(PI()/4*($D279/1000)^2)))</f>
        <v>39.983812335865188</v>
      </c>
      <c r="CP279" s="24">
        <f>IF(Calcul!$E284="SW",'ModelParams Lw'!H$18+'ModelParams Lw'!H$19*LOG(CP$3)+'ModelParams Lw'!H$20*(PI()/4*($D279/1000)^2),IF('ModelParams Lw'!H$21+'ModelParams Lw'!H$22*LOG(CP$3)+'ModelParams Lw'!H$23*(PI()/4*($D279/1000)^2)&lt;'ModelParams Lw'!H$18+'ModelParams Lw'!H$19*LOG(CP$3)+'ModelParams Lw'!H$20*(PI()/4*($D279/1000)^2),'ModelParams Lw'!H$18+'ModelParams Lw'!H$19*LOG(CP$3)+'ModelParams Lw'!H$20*(PI()/4*($D279/1000)^2),'ModelParams Lw'!H$21+'ModelParams Lw'!H$22*LOG(CP$3)+'ModelParams Lw'!H$23*(PI()/4*($D279/1000)^2)))</f>
        <v>40.306137042572608</v>
      </c>
      <c r="CQ279" s="24">
        <f>IF(Calcul!$E284="SW",'ModelParams Lw'!I$18+'ModelParams Lw'!I$19*LOG(CQ$3)+'ModelParams Lw'!I$20*(PI()/4*($D279/1000)^2),IF('ModelParams Lw'!I$21+'ModelParams Lw'!I$22*LOG(CQ$3)+'ModelParams Lw'!I$23*(PI()/4*($D279/1000)^2)&lt;'ModelParams Lw'!I$18+'ModelParams Lw'!I$19*LOG(CQ$3)+'ModelParams Lw'!I$20*(PI()/4*($D279/1000)^2),'ModelParams Lw'!I$18+'ModelParams Lw'!I$19*LOG(CQ$3)+'ModelParams Lw'!I$20*(PI()/4*($D279/1000)^2),'ModelParams Lw'!I$21+'ModelParams Lw'!I$22*LOG(CQ$3)+'ModelParams Lw'!I$23*(PI()/4*($D279/1000)^2)))</f>
        <v>35.604370798776131</v>
      </c>
      <c r="CR279" s="24">
        <f>IF(Calcul!$E284="SW",'ModelParams Lw'!J$18+'ModelParams Lw'!J$19*LOG(CR$3)+'ModelParams Lw'!J$20*(PI()/4*($D279/1000)^2),IF('ModelParams Lw'!J$21+'ModelParams Lw'!J$22*LOG(CR$3)+'ModelParams Lw'!J$23*(PI()/4*($D279/1000)^2)&lt;'ModelParams Lw'!J$18+'ModelParams Lw'!J$19*LOG(CR$3)+'ModelParams Lw'!J$20*(PI()/4*($D279/1000)^2),'ModelParams Lw'!J$18+'ModelParams Lw'!J$19*LOG(CR$3)+'ModelParams Lw'!J$20*(PI()/4*($D279/1000)^2),'ModelParams Lw'!J$21+'ModelParams Lw'!J$22*LOG(CR$3)+'ModelParams Lw'!J$23*(PI()/4*($D279/1000)^2)))</f>
        <v>26.405199060578074</v>
      </c>
      <c r="CS279" s="24" t="e">
        <f t="shared" si="113"/>
        <v>#DIV/0!</v>
      </c>
      <c r="CT279" s="24" t="e">
        <f t="shared" si="114"/>
        <v>#DIV/0!</v>
      </c>
      <c r="CU279" s="24" t="e">
        <f t="shared" si="115"/>
        <v>#DIV/0!</v>
      </c>
      <c r="CV279" s="24" t="e">
        <f t="shared" si="116"/>
        <v>#DIV/0!</v>
      </c>
      <c r="CW279" s="24" t="e">
        <f t="shared" si="117"/>
        <v>#DIV/0!</v>
      </c>
      <c r="CX279" s="24" t="e">
        <f t="shared" si="118"/>
        <v>#DIV/0!</v>
      </c>
      <c r="CY279" s="24" t="e">
        <f t="shared" si="119"/>
        <v>#DIV/0!</v>
      </c>
      <c r="CZ279" s="24" t="e">
        <f t="shared" si="120"/>
        <v>#DIV/0!</v>
      </c>
      <c r="DA279" s="24" t="e">
        <f>10*LOG10(IF(CS279="",0,POWER(10,((CS279+'ModelParams Lw'!$O$4)/10))) +IF(CT279="",0,POWER(10,((CT279+'ModelParams Lw'!$P$4)/10))) +IF(CU279="",0,POWER(10,((CU279+'ModelParams Lw'!$Q$4)/10))) +IF(CV279="",0,POWER(10,((CV279+'ModelParams Lw'!$R$4)/10))) +IF(CW279="",0,POWER(10,((CW279+'ModelParams Lw'!$S$4)/10))) +IF(CX279="",0,POWER(10,((CX279+'ModelParams Lw'!$T$4)/10))) +IF(CY279="",0,POWER(10,((CY279+'ModelParams Lw'!$U$4)/10)))+IF(CZ279="",0,POWER(10,((CZ279+'ModelParams Lw'!$V$4)/10))))</f>
        <v>#DIV/0!</v>
      </c>
      <c r="DB279" s="24" t="e">
        <f t="shared" si="137"/>
        <v>#DIV/0!</v>
      </c>
      <c r="DC279" s="24" t="e">
        <f>(CS279-'ModelParams Lw'!$O$10)/'ModelParams Lw'!$O$11</f>
        <v>#DIV/0!</v>
      </c>
      <c r="DD279" s="24" t="e">
        <f>(CT279-'ModelParams Lw'!$P$10)/'ModelParams Lw'!$P$11</f>
        <v>#DIV/0!</v>
      </c>
      <c r="DE279" s="24" t="e">
        <f>(CU279-'ModelParams Lw'!$Q$10)/'ModelParams Lw'!$Q$11</f>
        <v>#DIV/0!</v>
      </c>
      <c r="DF279" s="24" t="e">
        <f>(CV279-'ModelParams Lw'!$R$10)/'ModelParams Lw'!$R$11</f>
        <v>#DIV/0!</v>
      </c>
      <c r="DG279" s="24" t="e">
        <f>(CW279-'ModelParams Lw'!$S$10)/'ModelParams Lw'!$S$11</f>
        <v>#DIV/0!</v>
      </c>
      <c r="DH279" s="24" t="e">
        <f>(CX279-'ModelParams Lw'!$T$10)/'ModelParams Lw'!$T$11</f>
        <v>#DIV/0!</v>
      </c>
      <c r="DI279" s="24" t="e">
        <f>(CY279-'ModelParams Lw'!$U$10)/'ModelParams Lw'!$U$11</f>
        <v>#DIV/0!</v>
      </c>
      <c r="DJ279" s="24" t="e">
        <f>(CZ279-'ModelParams Lw'!$V$10)/'ModelParams Lw'!$V$11</f>
        <v>#DIV/0!</v>
      </c>
    </row>
    <row r="280" spans="1:114">
      <c r="A280" s="12">
        <f>Calcul!B282</f>
        <v>0</v>
      </c>
      <c r="B280" s="12">
        <f t="shared" si="121"/>
        <v>0</v>
      </c>
      <c r="C280" s="12">
        <f>Calcul!C282</f>
        <v>0</v>
      </c>
      <c r="D280" s="12">
        <f>Calcul!D285</f>
        <v>0</v>
      </c>
      <c r="E280" s="12">
        <f t="shared" si="122"/>
        <v>400</v>
      </c>
      <c r="F280" s="12">
        <f t="shared" si="123"/>
        <v>900</v>
      </c>
      <c r="G280" s="12" t="e">
        <f t="shared" si="124"/>
        <v>#DIV/0!</v>
      </c>
      <c r="H280" s="24" t="e">
        <f t="shared" si="125"/>
        <v>#DIV/0!</v>
      </c>
      <c r="I280" s="24">
        <f>'ModelParams Lw'!$B$6*EXP('ModelParams Lw'!$C$6*D280)</f>
        <v>-0.98585217513044054</v>
      </c>
      <c r="J280" s="24">
        <f>'ModelParams Lw'!$B$7*D280^2+'ModelParams Lw'!$C$7*D280+'ModelParams Lw'!$D$7</f>
        <v>-7.1</v>
      </c>
      <c r="K280" s="24">
        <f>'ModelParams Lw'!$B$8*D280^2+'ModelParams Lw'!$C$8*D280+'ModelParams Lw'!$D$8</f>
        <v>46.485999999999997</v>
      </c>
      <c r="L280" s="21" t="e">
        <f t="shared" si="138"/>
        <v>#DIV/0!</v>
      </c>
      <c r="M280" s="21" t="e">
        <f t="shared" si="138"/>
        <v>#DIV/0!</v>
      </c>
      <c r="N280" s="21" t="e">
        <f t="shared" si="138"/>
        <v>#DIV/0!</v>
      </c>
      <c r="O280" s="21" t="e">
        <f t="shared" si="138"/>
        <v>#DIV/0!</v>
      </c>
      <c r="P280" s="21" t="e">
        <f t="shared" si="138"/>
        <v>#DIV/0!</v>
      </c>
      <c r="Q280" s="21" t="e">
        <f t="shared" si="138"/>
        <v>#DIV/0!</v>
      </c>
      <c r="R280" s="21" t="e">
        <f t="shared" si="138"/>
        <v>#DIV/0!</v>
      </c>
      <c r="S280" s="21" t="e">
        <f t="shared" si="138"/>
        <v>#DIV/0!</v>
      </c>
      <c r="T280" s="24" t="e">
        <f>'ModelParams Lw'!$B$3+'ModelParams Lw'!$B$4*LOG10($B280/3600/(PI()/4*($D280/1000)^2))+'ModelParams Lw'!$B$5*LOG10(2*$H280/(1.2*($B280/3600/(PI()/4*($D280/1000)^2))^2))+10*LOG10($D280/1000)+L280</f>
        <v>#DIV/0!</v>
      </c>
      <c r="U280" s="24" t="e">
        <f>'ModelParams Lw'!$B$3+'ModelParams Lw'!$B$4*LOG10($B280/3600/(PI()/4*($D280/1000)^2))+'ModelParams Lw'!$B$5*LOG10(2*$H280/(1.2*($B280/3600/(PI()/4*($D280/1000)^2))^2))+10*LOG10($D280/1000)+M280</f>
        <v>#DIV/0!</v>
      </c>
      <c r="V280" s="24" t="e">
        <f>'ModelParams Lw'!$B$3+'ModelParams Lw'!$B$4*LOG10($B280/3600/(PI()/4*($D280/1000)^2))+'ModelParams Lw'!$B$5*LOG10(2*$H280/(1.2*($B280/3600/(PI()/4*($D280/1000)^2))^2))+10*LOG10($D280/1000)+N280</f>
        <v>#DIV/0!</v>
      </c>
      <c r="W280" s="24" t="e">
        <f>'ModelParams Lw'!$B$3+'ModelParams Lw'!$B$4*LOG10($B280/3600/(PI()/4*($D280/1000)^2))+'ModelParams Lw'!$B$5*LOG10(2*$H280/(1.2*($B280/3600/(PI()/4*($D280/1000)^2))^2))+10*LOG10($D280/1000)+O280</f>
        <v>#DIV/0!</v>
      </c>
      <c r="X280" s="24" t="e">
        <f>'ModelParams Lw'!$B$3+'ModelParams Lw'!$B$4*LOG10($B280/3600/(PI()/4*($D280/1000)^2))+'ModelParams Lw'!$B$5*LOG10(2*$H280/(1.2*($B280/3600/(PI()/4*($D280/1000)^2))^2))+10*LOG10($D280/1000)+P280</f>
        <v>#DIV/0!</v>
      </c>
      <c r="Y280" s="24" t="e">
        <f>'ModelParams Lw'!$B$3+'ModelParams Lw'!$B$4*LOG10($B280/3600/(PI()/4*($D280/1000)^2))+'ModelParams Lw'!$B$5*LOG10(2*$H280/(1.2*($B280/3600/(PI()/4*($D280/1000)^2))^2))+10*LOG10($D280/1000)+Q280</f>
        <v>#DIV/0!</v>
      </c>
      <c r="Z280" s="24" t="e">
        <f>'ModelParams Lw'!$B$3+'ModelParams Lw'!$B$4*LOG10($B280/3600/(PI()/4*($D280/1000)^2))+'ModelParams Lw'!$B$5*LOG10(2*$H280/(1.2*($B280/3600/(PI()/4*($D280/1000)^2))^2))+10*LOG10($D280/1000)+R280</f>
        <v>#DIV/0!</v>
      </c>
      <c r="AA280" s="24" t="e">
        <f>'ModelParams Lw'!$B$3+'ModelParams Lw'!$B$4*LOG10($B280/3600/(PI()/4*($D280/1000)^2))+'ModelParams Lw'!$B$5*LOG10(2*$H280/(1.2*($B280/3600/(PI()/4*($D280/1000)^2))^2))+10*LOG10($D280/1000)+S280</f>
        <v>#DIV/0!</v>
      </c>
      <c r="AB280" s="24" t="e">
        <f>10*LOG10(IF(T280="",0,POWER(10,((T280+'ModelParams Lw'!$O$4)/10))) +IF(U280="",0,POWER(10,((U280+'ModelParams Lw'!$P$4)/10))) +IF(V280="",0,POWER(10,((V280+'ModelParams Lw'!$Q$4)/10))) +IF(W280="",0,POWER(10,((W280+'ModelParams Lw'!$R$4)/10))) +IF(X280="",0,POWER(10,((X280+'ModelParams Lw'!$S$4)/10))) +IF(Y280="",0,POWER(10,((Y280+'ModelParams Lw'!$T$4)/10))) +IF(Z280="",0,POWER(10,((Z280+'ModelParams Lw'!$U$4)/10)))+IF(AA280="",0,POWER(10,((AA280+'ModelParams Lw'!$V$4)/10))))</f>
        <v>#DIV/0!</v>
      </c>
      <c r="AC280" s="24" t="e">
        <f t="shared" si="126"/>
        <v>#DIV/0!</v>
      </c>
      <c r="AD280" s="24" t="e">
        <f>(T280-'ModelParams Lw'!O$10)/'ModelParams Lw'!O$11</f>
        <v>#DIV/0!</v>
      </c>
      <c r="AE280" s="24" t="e">
        <f>(U280-'ModelParams Lw'!P$10)/'ModelParams Lw'!P$11</f>
        <v>#DIV/0!</v>
      </c>
      <c r="AF280" s="24" t="e">
        <f>(V280-'ModelParams Lw'!Q$10)/'ModelParams Lw'!Q$11</f>
        <v>#DIV/0!</v>
      </c>
      <c r="AG280" s="24" t="e">
        <f>(W280-'ModelParams Lw'!R$10)/'ModelParams Lw'!R$11</f>
        <v>#DIV/0!</v>
      </c>
      <c r="AH280" s="24" t="e">
        <f>(X280-'ModelParams Lw'!S$10)/'ModelParams Lw'!S$11</f>
        <v>#DIV/0!</v>
      </c>
      <c r="AI280" s="24" t="e">
        <f>(Y280-'ModelParams Lw'!T$10)/'ModelParams Lw'!T$11</f>
        <v>#DIV/0!</v>
      </c>
      <c r="AJ280" s="24" t="e">
        <f>(Z280-'ModelParams Lw'!U$10)/'ModelParams Lw'!U$11</f>
        <v>#DIV/0!</v>
      </c>
      <c r="AK280" s="24" t="e">
        <f>(AA280-'ModelParams Lw'!V$10)/'ModelParams Lw'!V$11</f>
        <v>#DIV/0!</v>
      </c>
      <c r="AL280" s="24" t="e">
        <f t="shared" si="127"/>
        <v>#DIV/0!</v>
      </c>
      <c r="AM280" s="24" t="e">
        <f>LOOKUP($G280,SilencerParams!$E$3:$E$98,SilencerParams!K$3:K$98)</f>
        <v>#DIV/0!</v>
      </c>
      <c r="AN280" s="24" t="e">
        <f>LOOKUP($G280,SilencerParams!$E$3:$E$98,SilencerParams!L$3:L$98)</f>
        <v>#DIV/0!</v>
      </c>
      <c r="AO280" s="24" t="e">
        <f>LOOKUP($G280,SilencerParams!$E$3:$E$98,SilencerParams!M$3:M$98)</f>
        <v>#DIV/0!</v>
      </c>
      <c r="AP280" s="24" t="e">
        <f>LOOKUP($G280,SilencerParams!$E$3:$E$98,SilencerParams!N$3:N$98)</f>
        <v>#DIV/0!</v>
      </c>
      <c r="AQ280" s="24" t="e">
        <f>LOOKUP($G280,SilencerParams!$E$3:$E$98,SilencerParams!O$3:O$98)</f>
        <v>#DIV/0!</v>
      </c>
      <c r="AR280" s="24" t="e">
        <f>LOOKUP($G280,SilencerParams!$E$3:$E$98,SilencerParams!P$3:P$98)</f>
        <v>#DIV/0!</v>
      </c>
      <c r="AS280" s="24" t="e">
        <f>LOOKUP($G280,SilencerParams!$E$3:$E$98,SilencerParams!Q$3:Q$98)</f>
        <v>#DIV/0!</v>
      </c>
      <c r="AT280" s="24" t="e">
        <f>LOOKUP($G280,SilencerParams!$E$3:$E$98,SilencerParams!R$3:R$98)</f>
        <v>#DIV/0!</v>
      </c>
      <c r="AU280" s="151" t="e">
        <f>LOOKUP($G280,SilencerParams!$E$3:$E$98,SilencerParams!S$3:S$98)</f>
        <v>#DIV/0!</v>
      </c>
      <c r="AV280" s="151" t="e">
        <f>LOOKUP($G280,SilencerParams!$E$3:$E$98,SilencerParams!T$3:T$98)</f>
        <v>#DIV/0!</v>
      </c>
      <c r="AW280" s="151" t="e">
        <f>LOOKUP($G280,SilencerParams!$E$3:$E$98,SilencerParams!U$3:U$98)</f>
        <v>#DIV/0!</v>
      </c>
      <c r="AX280" s="151" t="e">
        <f>LOOKUP($G280,SilencerParams!$E$3:$E$98,SilencerParams!V$3:V$98)</f>
        <v>#DIV/0!</v>
      </c>
      <c r="AY280" s="151" t="e">
        <f>LOOKUP($G280,SilencerParams!$E$3:$E$98,SilencerParams!W$3:W$98)</f>
        <v>#DIV/0!</v>
      </c>
      <c r="AZ280" s="151" t="e">
        <f>LOOKUP($G280,SilencerParams!$E$3:$E$98,SilencerParams!X$3:X$98)</f>
        <v>#DIV/0!</v>
      </c>
      <c r="BA280" s="151" t="e">
        <f>LOOKUP($G280,SilencerParams!$E$3:$E$98,SilencerParams!Y$3:Y$98)</f>
        <v>#DIV/0!</v>
      </c>
      <c r="BB280" s="151" t="e">
        <f>LOOKUP($G280,SilencerParams!$E$3:$E$98,SilencerParams!Z$3:Z$98)</f>
        <v>#DIV/0!</v>
      </c>
      <c r="BC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S$3:S$98)</f>
        <v>#DIV/0!</v>
      </c>
      <c r="BD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T$3:T$98)</f>
        <v>#DIV/0!</v>
      </c>
      <c r="BE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U$3:U$98)</f>
        <v>#DIV/0!</v>
      </c>
      <c r="BF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V$3:V$98)</f>
        <v>#DIV/0!</v>
      </c>
      <c r="BG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W$3:W$98)</f>
        <v>#DIV/0!</v>
      </c>
      <c r="BH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X$3:X$98)</f>
        <v>#DIV/0!</v>
      </c>
      <c r="BI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Y$3:Y$98)</f>
        <v>#DIV/0!</v>
      </c>
      <c r="BJ280" s="151" t="e">
        <f>LOOKUP(IF(MROUND($AL280,2)&lt;=$AL280,CONCATENATE($D280,IF($F280&gt;=1000,$F280,CONCATENATE(0,$F280)),CONCATENATE(0,MROUND($AL280,2)+2)),CONCATENATE($D280,IF($F280&gt;=1000,$F280,CONCATENATE(0,$F280)),CONCATENATE(0,MROUND($AL280,2)-2))),SilencerParams!$E$3:$E$98,SilencerParams!Z$3:Z$98)</f>
        <v>#DIV/0!</v>
      </c>
      <c r="BK280" s="151" t="e">
        <f>IF($AL280&lt;2,LOOKUP(CONCATENATE($D280,IF($E280&gt;=1000,$E280,CONCATENATE(0,$E280)),"02"),SilencerParams!$E$3:$E$98,SilencerParams!S$3:S$98)/(LOG10(2)-LOG10(0.0001))*(LOG10($AL280)-LOG10(0.0001)),(BC280-AU280)/(LOG10(IF(MROUND($AL280,2)&lt;=$AL280,MROUND($AL280,2)+2,MROUND($AL280,2)-2))-LOG10(MROUND($AL280,2)))*(LOG10($AL280)-LOG10(MROUND($AL280,2)))+AU280)</f>
        <v>#DIV/0!</v>
      </c>
      <c r="BL280" s="151" t="e">
        <f>IF($AL280&lt;2,LOOKUP(CONCATENATE($D280,IF($E280&gt;=1000,$E280,CONCATENATE(0,$E280)),"02"),SilencerParams!$E$3:$E$98,SilencerParams!T$3:T$98)/(LOG10(2)-LOG10(0.0001))*(LOG10($AL280)-LOG10(0.0001)),(BD280-AV280)/(LOG10(IF(MROUND($AL280,2)&lt;=$AL280,MROUND($AL280,2)+2,MROUND($AL280,2)-2))-LOG10(MROUND($AL280,2)))*(LOG10($AL280)-LOG10(MROUND($AL280,2)))+AV280)</f>
        <v>#DIV/0!</v>
      </c>
      <c r="BM280" s="151" t="e">
        <f>IF($AL280&lt;2,LOOKUP(CONCATENATE($D280,IF($E280&gt;=1000,$E280,CONCATENATE(0,$E280)),"02"),SilencerParams!$E$3:$E$98,SilencerParams!U$3:U$98)/(LOG10(2)-LOG10(0.0001))*(LOG10($AL280)-LOG10(0.0001)),(BE280-AW280)/(LOG10(IF(MROUND($AL280,2)&lt;=$AL280,MROUND($AL280,2)+2,MROUND($AL280,2)-2))-LOG10(MROUND($AL280,2)))*(LOG10($AL280)-LOG10(MROUND($AL280,2)))+AW280)</f>
        <v>#DIV/0!</v>
      </c>
      <c r="BN280" s="151" t="e">
        <f>IF($AL280&lt;2,LOOKUP(CONCATENATE($D280,IF($E280&gt;=1000,$E280,CONCATENATE(0,$E280)),"02"),SilencerParams!$E$3:$E$98,SilencerParams!V$3:V$98)/(LOG10(2)-LOG10(0.0001))*(LOG10($AL280)-LOG10(0.0001)),(BF280-AX280)/(LOG10(IF(MROUND($AL280,2)&lt;=$AL280,MROUND($AL280,2)+2,MROUND($AL280,2)-2))-LOG10(MROUND($AL280,2)))*(LOG10($AL280)-LOG10(MROUND($AL280,2)))+AX280)</f>
        <v>#DIV/0!</v>
      </c>
      <c r="BO280" s="151" t="e">
        <f>IF($AL280&lt;2,LOOKUP(CONCATENATE($D280,IF($E280&gt;=1000,$E280,CONCATENATE(0,$E280)),"02"),SilencerParams!$E$3:$E$98,SilencerParams!W$3:W$98)/(LOG10(2)-LOG10(0.0001))*(LOG10($AL280)-LOG10(0.0001)),(BG280-AY280)/(LOG10(IF(MROUND($AL280,2)&lt;=$AL280,MROUND($AL280,2)+2,MROUND($AL280,2)-2))-LOG10(MROUND($AL280,2)))*(LOG10($AL280)-LOG10(MROUND($AL280,2)))+AY280)</f>
        <v>#DIV/0!</v>
      </c>
      <c r="BP280" s="151" t="e">
        <f>IF($AL280&lt;2,LOOKUP(CONCATENATE($D280,IF($E280&gt;=1000,$E280,CONCATENATE(0,$E280)),"02"),SilencerParams!$E$3:$E$98,SilencerParams!X$3:X$98)/(LOG10(2)-LOG10(0.0001))*(LOG10($AL280)-LOG10(0.0001)),(BH280-AZ280)/(LOG10(IF(MROUND($AL280,2)&lt;=$AL280,MROUND($AL280,2)+2,MROUND($AL280,2)-2))-LOG10(MROUND($AL280,2)))*(LOG10($AL280)-LOG10(MROUND($AL280,2)))+AZ280)</f>
        <v>#DIV/0!</v>
      </c>
      <c r="BQ280" s="151" t="e">
        <f>IF($AL280&lt;2,LOOKUP(CONCATENATE($D280,IF($E280&gt;=1000,$E280,CONCATENATE(0,$E280)),"02"),SilencerParams!$E$3:$E$98,SilencerParams!Y$3:Y$98)/(LOG10(2)-LOG10(0.0001))*(LOG10($AL280)-LOG10(0.0001)),(BI280-BA280)/(LOG10(IF(MROUND($AL280,2)&lt;=$AL280,MROUND($AL280,2)+2,MROUND($AL280,2)-2))-LOG10(MROUND($AL280,2)))*(LOG10($AL280)-LOG10(MROUND($AL280,2)))+BA280)</f>
        <v>#DIV/0!</v>
      </c>
      <c r="BR280" s="151" t="e">
        <f>IF($AL280&lt;2,LOOKUP(CONCATENATE($D280,IF($E280&gt;=1000,$E280,CONCATENATE(0,$E280)),"02"),SilencerParams!$E$3:$E$98,SilencerParams!Z$3:Z$98)/(LOG10(2)-LOG10(0.0001))*(LOG10($AL280)-LOG10(0.0001)),(BJ280-BB280)/(LOG10(IF(MROUND($AL280,2)&lt;=$AL280,MROUND($AL280,2)+2,MROUND($AL280,2)-2))-LOG10(MROUND($AL280,2)))*(LOG10($AL280)-LOG10(MROUND($AL280,2)))+BB280)</f>
        <v>#DIV/0!</v>
      </c>
      <c r="BS280" s="24" t="e">
        <f t="shared" si="128"/>
        <v>#DIV/0!</v>
      </c>
      <c r="BT280" s="24" t="e">
        <f t="shared" si="129"/>
        <v>#DIV/0!</v>
      </c>
      <c r="BU280" s="24" t="e">
        <f t="shared" si="130"/>
        <v>#DIV/0!</v>
      </c>
      <c r="BV280" s="24" t="e">
        <f t="shared" si="131"/>
        <v>#DIV/0!</v>
      </c>
      <c r="BW280" s="24" t="e">
        <f t="shared" si="132"/>
        <v>#DIV/0!</v>
      </c>
      <c r="BX280" s="24" t="e">
        <f t="shared" si="133"/>
        <v>#DIV/0!</v>
      </c>
      <c r="BY280" s="24" t="e">
        <f t="shared" si="134"/>
        <v>#DIV/0!</v>
      </c>
      <c r="BZ280" s="24" t="e">
        <f t="shared" si="135"/>
        <v>#DIV/0!</v>
      </c>
      <c r="CA280" s="24" t="e">
        <f>10*LOG10(IF(BS280="",0,POWER(10,((BS280+'ModelParams Lw'!$O$4)/10))) +IF(BT280="",0,POWER(10,((BT280+'ModelParams Lw'!$P$4)/10))) +IF(BU280="",0,POWER(10,((BU280+'ModelParams Lw'!$Q$4)/10))) +IF(BV280="",0,POWER(10,((BV280+'ModelParams Lw'!$R$4)/10))) +IF(BW280="",0,POWER(10,((BW280+'ModelParams Lw'!$S$4)/10))) +IF(BX280="",0,POWER(10,((BX280+'ModelParams Lw'!$T$4)/10))) +IF(BY280="",0,POWER(10,((BY280+'ModelParams Lw'!$U$4)/10)))+IF(BZ280="",0,POWER(10,((BZ280+'ModelParams Lw'!$V$4)/10))))</f>
        <v>#DIV/0!</v>
      </c>
      <c r="CB280" s="24" t="e">
        <f t="shared" si="136"/>
        <v>#DIV/0!</v>
      </c>
      <c r="CC280" s="24" t="e">
        <f>(BS280-'ModelParams Lw'!O$10)/'ModelParams Lw'!O$11</f>
        <v>#DIV/0!</v>
      </c>
      <c r="CD280" s="24" t="e">
        <f>(BT280-'ModelParams Lw'!P$10)/'ModelParams Lw'!P$11</f>
        <v>#DIV/0!</v>
      </c>
      <c r="CE280" s="24" t="e">
        <f>(BU280-'ModelParams Lw'!Q$10)/'ModelParams Lw'!Q$11</f>
        <v>#DIV/0!</v>
      </c>
      <c r="CF280" s="24" t="e">
        <f>(BV280-'ModelParams Lw'!R$10)/'ModelParams Lw'!R$11</f>
        <v>#DIV/0!</v>
      </c>
      <c r="CG280" s="24" t="e">
        <f>(BW280-'ModelParams Lw'!S$10)/'ModelParams Lw'!S$11</f>
        <v>#DIV/0!</v>
      </c>
      <c r="CH280" s="24" t="e">
        <f>(BX280-'ModelParams Lw'!T$10)/'ModelParams Lw'!T$11</f>
        <v>#DIV/0!</v>
      </c>
      <c r="CI280" s="24" t="e">
        <f>(BY280-'ModelParams Lw'!U$10)/'ModelParams Lw'!U$11</f>
        <v>#DIV/0!</v>
      </c>
      <c r="CJ280" s="24" t="e">
        <f>(BZ280-'ModelParams Lw'!V$10)/'ModelParams Lw'!V$11</f>
        <v>#DIV/0!</v>
      </c>
      <c r="CK280" s="24">
        <f>IF(Calcul!$E285="SW",'ModelParams Lw'!C$18+'ModelParams Lw'!C$19*LOG(CK$3)+'ModelParams Lw'!C$20*(PI()/4*($D280/1000)^2),IF('ModelParams Lw'!C$21+'ModelParams Lw'!C$22*LOG(CK$3)+'ModelParams Lw'!C$23*(PI()/4*($D280/1000)^2)&lt;'ModelParams Lw'!C$18+'ModelParams Lw'!C$19*LOG(CK$3)+'ModelParams Lw'!C$20*(PI()/4*($D280/1000)^2),'ModelParams Lw'!C$18+'ModelParams Lw'!C$19*LOG(CK$3)+'ModelParams Lw'!C$20*(PI()/4*($D280/1000)^2),'ModelParams Lw'!C$21+'ModelParams Lw'!C$22*LOG(CK$3)+'ModelParams Lw'!C$23*(PI()/4*($D280/1000)^2)))</f>
        <v>31.246735224896717</v>
      </c>
      <c r="CL280" s="24">
        <f>IF(Calcul!$E285="SW",'ModelParams Lw'!D$18+'ModelParams Lw'!D$19*LOG(CL$3)+'ModelParams Lw'!D$20*(PI()/4*($D280/1000)^2),IF('ModelParams Lw'!D$21+'ModelParams Lw'!D$22*LOG(CL$3)+'ModelParams Lw'!D$23*(PI()/4*($D280/1000)^2)&lt;'ModelParams Lw'!D$18+'ModelParams Lw'!D$19*LOG(CL$3)+'ModelParams Lw'!D$20*(PI()/4*($D280/1000)^2),'ModelParams Lw'!D$18+'ModelParams Lw'!D$19*LOG(CL$3)+'ModelParams Lw'!D$20*(PI()/4*($D280/1000)^2),'ModelParams Lw'!D$21+'ModelParams Lw'!D$22*LOG(CL$3)+'ModelParams Lw'!D$23*(PI()/4*($D280/1000)^2)))</f>
        <v>39.203910379364636</v>
      </c>
      <c r="CM280" s="24">
        <f>IF(Calcul!$E285="SW",'ModelParams Lw'!E$18+'ModelParams Lw'!E$19*LOG(CM$3)+'ModelParams Lw'!E$20*(PI()/4*($D280/1000)^2),IF('ModelParams Lw'!E$21+'ModelParams Lw'!E$22*LOG(CM$3)+'ModelParams Lw'!E$23*(PI()/4*($D280/1000)^2)&lt;'ModelParams Lw'!E$18+'ModelParams Lw'!E$19*LOG(CM$3)+'ModelParams Lw'!E$20*(PI()/4*($D280/1000)^2),'ModelParams Lw'!E$18+'ModelParams Lw'!E$19*LOG(CM$3)+'ModelParams Lw'!E$20*(PI()/4*($D280/1000)^2),'ModelParams Lw'!E$21+'ModelParams Lw'!E$22*LOG(CM$3)+'ModelParams Lw'!E$23*(PI()/4*($D280/1000)^2)))</f>
        <v>38.761096154158118</v>
      </c>
      <c r="CN280" s="24">
        <f>IF(Calcul!$E285="SW",'ModelParams Lw'!F$18+'ModelParams Lw'!F$19*LOG(CN$3)+'ModelParams Lw'!F$20*(PI()/4*($D280/1000)^2),IF('ModelParams Lw'!F$21+'ModelParams Lw'!F$22*LOG(CN$3)+'ModelParams Lw'!F$23*(PI()/4*($D280/1000)^2)&lt;'ModelParams Lw'!F$18+'ModelParams Lw'!F$19*LOG(CN$3)+'ModelParams Lw'!F$20*(PI()/4*($D280/1000)^2),'ModelParams Lw'!F$18+'ModelParams Lw'!F$19*LOG(CN$3)+'ModelParams Lw'!F$20*(PI()/4*($D280/1000)^2),'ModelParams Lw'!F$21+'ModelParams Lw'!F$22*LOG(CN$3)+'ModelParams Lw'!F$23*(PI()/4*($D280/1000)^2)))</f>
        <v>42.457901012674256</v>
      </c>
      <c r="CO280" s="24">
        <f>IF(Calcul!$E285="SW",'ModelParams Lw'!G$18+'ModelParams Lw'!G$19*LOG(CO$3)+'ModelParams Lw'!G$20*(PI()/4*($D280/1000)^2),IF('ModelParams Lw'!G$21+'ModelParams Lw'!G$22*LOG(CO$3)+'ModelParams Lw'!G$23*(PI()/4*($D280/1000)^2)&lt;'ModelParams Lw'!G$18+'ModelParams Lw'!G$19*LOG(CO$3)+'ModelParams Lw'!G$20*(PI()/4*($D280/1000)^2),'ModelParams Lw'!G$18+'ModelParams Lw'!G$19*LOG(CO$3)+'ModelParams Lw'!G$20*(PI()/4*($D280/1000)^2),'ModelParams Lw'!G$21+'ModelParams Lw'!G$22*LOG(CO$3)+'ModelParams Lw'!G$23*(PI()/4*($D280/1000)^2)))</f>
        <v>39.983812335865188</v>
      </c>
      <c r="CP280" s="24">
        <f>IF(Calcul!$E285="SW",'ModelParams Lw'!H$18+'ModelParams Lw'!H$19*LOG(CP$3)+'ModelParams Lw'!H$20*(PI()/4*($D280/1000)^2),IF('ModelParams Lw'!H$21+'ModelParams Lw'!H$22*LOG(CP$3)+'ModelParams Lw'!H$23*(PI()/4*($D280/1000)^2)&lt;'ModelParams Lw'!H$18+'ModelParams Lw'!H$19*LOG(CP$3)+'ModelParams Lw'!H$20*(PI()/4*($D280/1000)^2),'ModelParams Lw'!H$18+'ModelParams Lw'!H$19*LOG(CP$3)+'ModelParams Lw'!H$20*(PI()/4*($D280/1000)^2),'ModelParams Lw'!H$21+'ModelParams Lw'!H$22*LOG(CP$3)+'ModelParams Lw'!H$23*(PI()/4*($D280/1000)^2)))</f>
        <v>40.306137042572608</v>
      </c>
      <c r="CQ280" s="24">
        <f>IF(Calcul!$E285="SW",'ModelParams Lw'!I$18+'ModelParams Lw'!I$19*LOG(CQ$3)+'ModelParams Lw'!I$20*(PI()/4*($D280/1000)^2),IF('ModelParams Lw'!I$21+'ModelParams Lw'!I$22*LOG(CQ$3)+'ModelParams Lw'!I$23*(PI()/4*($D280/1000)^2)&lt;'ModelParams Lw'!I$18+'ModelParams Lw'!I$19*LOG(CQ$3)+'ModelParams Lw'!I$20*(PI()/4*($D280/1000)^2),'ModelParams Lw'!I$18+'ModelParams Lw'!I$19*LOG(CQ$3)+'ModelParams Lw'!I$20*(PI()/4*($D280/1000)^2),'ModelParams Lw'!I$21+'ModelParams Lw'!I$22*LOG(CQ$3)+'ModelParams Lw'!I$23*(PI()/4*($D280/1000)^2)))</f>
        <v>35.604370798776131</v>
      </c>
      <c r="CR280" s="24">
        <f>IF(Calcul!$E285="SW",'ModelParams Lw'!J$18+'ModelParams Lw'!J$19*LOG(CR$3)+'ModelParams Lw'!J$20*(PI()/4*($D280/1000)^2),IF('ModelParams Lw'!J$21+'ModelParams Lw'!J$22*LOG(CR$3)+'ModelParams Lw'!J$23*(PI()/4*($D280/1000)^2)&lt;'ModelParams Lw'!J$18+'ModelParams Lw'!J$19*LOG(CR$3)+'ModelParams Lw'!J$20*(PI()/4*($D280/1000)^2),'ModelParams Lw'!J$18+'ModelParams Lw'!J$19*LOG(CR$3)+'ModelParams Lw'!J$20*(PI()/4*($D280/1000)^2),'ModelParams Lw'!J$21+'ModelParams Lw'!J$22*LOG(CR$3)+'ModelParams Lw'!J$23*(PI()/4*($D280/1000)^2)))</f>
        <v>26.405199060578074</v>
      </c>
      <c r="CS280" s="24" t="e">
        <f t="shared" si="113"/>
        <v>#DIV/0!</v>
      </c>
      <c r="CT280" s="24" t="e">
        <f t="shared" si="114"/>
        <v>#DIV/0!</v>
      </c>
      <c r="CU280" s="24" t="e">
        <f t="shared" si="115"/>
        <v>#DIV/0!</v>
      </c>
      <c r="CV280" s="24" t="e">
        <f t="shared" si="116"/>
        <v>#DIV/0!</v>
      </c>
      <c r="CW280" s="24" t="e">
        <f t="shared" si="117"/>
        <v>#DIV/0!</v>
      </c>
      <c r="CX280" s="24" t="e">
        <f t="shared" si="118"/>
        <v>#DIV/0!</v>
      </c>
      <c r="CY280" s="24" t="e">
        <f t="shared" si="119"/>
        <v>#DIV/0!</v>
      </c>
      <c r="CZ280" s="24" t="e">
        <f t="shared" si="120"/>
        <v>#DIV/0!</v>
      </c>
      <c r="DA280" s="24" t="e">
        <f>10*LOG10(IF(CS280="",0,POWER(10,((CS280+'ModelParams Lw'!$O$4)/10))) +IF(CT280="",0,POWER(10,((CT280+'ModelParams Lw'!$P$4)/10))) +IF(CU280="",0,POWER(10,((CU280+'ModelParams Lw'!$Q$4)/10))) +IF(CV280="",0,POWER(10,((CV280+'ModelParams Lw'!$R$4)/10))) +IF(CW280="",0,POWER(10,((CW280+'ModelParams Lw'!$S$4)/10))) +IF(CX280="",0,POWER(10,((CX280+'ModelParams Lw'!$T$4)/10))) +IF(CY280="",0,POWER(10,((CY280+'ModelParams Lw'!$U$4)/10)))+IF(CZ280="",0,POWER(10,((CZ280+'ModelParams Lw'!$V$4)/10))))</f>
        <v>#DIV/0!</v>
      </c>
      <c r="DB280" s="24" t="e">
        <f t="shared" si="137"/>
        <v>#DIV/0!</v>
      </c>
      <c r="DC280" s="24" t="e">
        <f>(CS280-'ModelParams Lw'!$O$10)/'ModelParams Lw'!$O$11</f>
        <v>#DIV/0!</v>
      </c>
      <c r="DD280" s="24" t="e">
        <f>(CT280-'ModelParams Lw'!$P$10)/'ModelParams Lw'!$P$11</f>
        <v>#DIV/0!</v>
      </c>
      <c r="DE280" s="24" t="e">
        <f>(CU280-'ModelParams Lw'!$Q$10)/'ModelParams Lw'!$Q$11</f>
        <v>#DIV/0!</v>
      </c>
      <c r="DF280" s="24" t="e">
        <f>(CV280-'ModelParams Lw'!$R$10)/'ModelParams Lw'!$R$11</f>
        <v>#DIV/0!</v>
      </c>
      <c r="DG280" s="24" t="e">
        <f>(CW280-'ModelParams Lw'!$S$10)/'ModelParams Lw'!$S$11</f>
        <v>#DIV/0!</v>
      </c>
      <c r="DH280" s="24" t="e">
        <f>(CX280-'ModelParams Lw'!$T$10)/'ModelParams Lw'!$T$11</f>
        <v>#DIV/0!</v>
      </c>
      <c r="DI280" s="24" t="e">
        <f>(CY280-'ModelParams Lw'!$U$10)/'ModelParams Lw'!$U$11</f>
        <v>#DIV/0!</v>
      </c>
      <c r="DJ280" s="24" t="e">
        <f>(CZ280-'ModelParams Lw'!$V$10)/'ModelParams Lw'!$V$11</f>
        <v>#DIV/0!</v>
      </c>
    </row>
    <row r="281" spans="1:114">
      <c r="A281" s="12">
        <f>Calcul!B283</f>
        <v>0</v>
      </c>
      <c r="B281" s="12">
        <f t="shared" si="121"/>
        <v>0</v>
      </c>
      <c r="C281" s="12">
        <f>Calcul!C283</f>
        <v>0</v>
      </c>
      <c r="D281" s="12">
        <f>Calcul!D286</f>
        <v>0</v>
      </c>
      <c r="E281" s="12">
        <f t="shared" si="122"/>
        <v>400</v>
      </c>
      <c r="F281" s="12">
        <f t="shared" si="123"/>
        <v>900</v>
      </c>
      <c r="G281" s="12" t="e">
        <f t="shared" si="124"/>
        <v>#DIV/0!</v>
      </c>
      <c r="H281" s="24" t="e">
        <f t="shared" si="125"/>
        <v>#DIV/0!</v>
      </c>
      <c r="I281" s="24">
        <f>'ModelParams Lw'!$B$6*EXP('ModelParams Lw'!$C$6*D281)</f>
        <v>-0.98585217513044054</v>
      </c>
      <c r="J281" s="24">
        <f>'ModelParams Lw'!$B$7*D281^2+'ModelParams Lw'!$C$7*D281+'ModelParams Lw'!$D$7</f>
        <v>-7.1</v>
      </c>
      <c r="K281" s="24">
        <f>'ModelParams Lw'!$B$8*D281^2+'ModelParams Lw'!$C$8*D281+'ModelParams Lw'!$D$8</f>
        <v>46.485999999999997</v>
      </c>
      <c r="L281" s="21" t="e">
        <f t="shared" si="138"/>
        <v>#DIV/0!</v>
      </c>
      <c r="M281" s="21" t="e">
        <f t="shared" si="138"/>
        <v>#DIV/0!</v>
      </c>
      <c r="N281" s="21" t="e">
        <f t="shared" si="138"/>
        <v>#DIV/0!</v>
      </c>
      <c r="O281" s="21" t="e">
        <f t="shared" si="138"/>
        <v>#DIV/0!</v>
      </c>
      <c r="P281" s="21" t="e">
        <f t="shared" si="138"/>
        <v>#DIV/0!</v>
      </c>
      <c r="Q281" s="21" t="e">
        <f t="shared" si="138"/>
        <v>#DIV/0!</v>
      </c>
      <c r="R281" s="21" t="e">
        <f t="shared" si="138"/>
        <v>#DIV/0!</v>
      </c>
      <c r="S281" s="21" t="e">
        <f t="shared" si="138"/>
        <v>#DIV/0!</v>
      </c>
      <c r="T281" s="24" t="e">
        <f>'ModelParams Lw'!$B$3+'ModelParams Lw'!$B$4*LOG10($B281/3600/(PI()/4*($D281/1000)^2))+'ModelParams Lw'!$B$5*LOG10(2*$H281/(1.2*($B281/3600/(PI()/4*($D281/1000)^2))^2))+10*LOG10($D281/1000)+L281</f>
        <v>#DIV/0!</v>
      </c>
      <c r="U281" s="24" t="e">
        <f>'ModelParams Lw'!$B$3+'ModelParams Lw'!$B$4*LOG10($B281/3600/(PI()/4*($D281/1000)^2))+'ModelParams Lw'!$B$5*LOG10(2*$H281/(1.2*($B281/3600/(PI()/4*($D281/1000)^2))^2))+10*LOG10($D281/1000)+M281</f>
        <v>#DIV/0!</v>
      </c>
      <c r="V281" s="24" t="e">
        <f>'ModelParams Lw'!$B$3+'ModelParams Lw'!$B$4*LOG10($B281/3600/(PI()/4*($D281/1000)^2))+'ModelParams Lw'!$B$5*LOG10(2*$H281/(1.2*($B281/3600/(PI()/4*($D281/1000)^2))^2))+10*LOG10($D281/1000)+N281</f>
        <v>#DIV/0!</v>
      </c>
      <c r="W281" s="24" t="e">
        <f>'ModelParams Lw'!$B$3+'ModelParams Lw'!$B$4*LOG10($B281/3600/(PI()/4*($D281/1000)^2))+'ModelParams Lw'!$B$5*LOG10(2*$H281/(1.2*($B281/3600/(PI()/4*($D281/1000)^2))^2))+10*LOG10($D281/1000)+O281</f>
        <v>#DIV/0!</v>
      </c>
      <c r="X281" s="24" t="e">
        <f>'ModelParams Lw'!$B$3+'ModelParams Lw'!$B$4*LOG10($B281/3600/(PI()/4*($D281/1000)^2))+'ModelParams Lw'!$B$5*LOG10(2*$H281/(1.2*($B281/3600/(PI()/4*($D281/1000)^2))^2))+10*LOG10($D281/1000)+P281</f>
        <v>#DIV/0!</v>
      </c>
      <c r="Y281" s="24" t="e">
        <f>'ModelParams Lw'!$B$3+'ModelParams Lw'!$B$4*LOG10($B281/3600/(PI()/4*($D281/1000)^2))+'ModelParams Lw'!$B$5*LOG10(2*$H281/(1.2*($B281/3600/(PI()/4*($D281/1000)^2))^2))+10*LOG10($D281/1000)+Q281</f>
        <v>#DIV/0!</v>
      </c>
      <c r="Z281" s="24" t="e">
        <f>'ModelParams Lw'!$B$3+'ModelParams Lw'!$B$4*LOG10($B281/3600/(PI()/4*($D281/1000)^2))+'ModelParams Lw'!$B$5*LOG10(2*$H281/(1.2*($B281/3600/(PI()/4*($D281/1000)^2))^2))+10*LOG10($D281/1000)+R281</f>
        <v>#DIV/0!</v>
      </c>
      <c r="AA281" s="24" t="e">
        <f>'ModelParams Lw'!$B$3+'ModelParams Lw'!$B$4*LOG10($B281/3600/(PI()/4*($D281/1000)^2))+'ModelParams Lw'!$B$5*LOG10(2*$H281/(1.2*($B281/3600/(PI()/4*($D281/1000)^2))^2))+10*LOG10($D281/1000)+S281</f>
        <v>#DIV/0!</v>
      </c>
      <c r="AB281" s="24" t="e">
        <f>10*LOG10(IF(T281="",0,POWER(10,((T281+'ModelParams Lw'!$O$4)/10))) +IF(U281="",0,POWER(10,((U281+'ModelParams Lw'!$P$4)/10))) +IF(V281="",0,POWER(10,((V281+'ModelParams Lw'!$Q$4)/10))) +IF(W281="",0,POWER(10,((W281+'ModelParams Lw'!$R$4)/10))) +IF(X281="",0,POWER(10,((X281+'ModelParams Lw'!$S$4)/10))) +IF(Y281="",0,POWER(10,((Y281+'ModelParams Lw'!$T$4)/10))) +IF(Z281="",0,POWER(10,((Z281+'ModelParams Lw'!$U$4)/10)))+IF(AA281="",0,POWER(10,((AA281+'ModelParams Lw'!$V$4)/10))))</f>
        <v>#DIV/0!</v>
      </c>
      <c r="AC281" s="24" t="e">
        <f t="shared" si="126"/>
        <v>#DIV/0!</v>
      </c>
      <c r="AD281" s="24" t="e">
        <f>(T281-'ModelParams Lw'!O$10)/'ModelParams Lw'!O$11</f>
        <v>#DIV/0!</v>
      </c>
      <c r="AE281" s="24" t="e">
        <f>(U281-'ModelParams Lw'!P$10)/'ModelParams Lw'!P$11</f>
        <v>#DIV/0!</v>
      </c>
      <c r="AF281" s="24" t="e">
        <f>(V281-'ModelParams Lw'!Q$10)/'ModelParams Lw'!Q$11</f>
        <v>#DIV/0!</v>
      </c>
      <c r="AG281" s="24" t="e">
        <f>(W281-'ModelParams Lw'!R$10)/'ModelParams Lw'!R$11</f>
        <v>#DIV/0!</v>
      </c>
      <c r="AH281" s="24" t="e">
        <f>(X281-'ModelParams Lw'!S$10)/'ModelParams Lw'!S$11</f>
        <v>#DIV/0!</v>
      </c>
      <c r="AI281" s="24" t="e">
        <f>(Y281-'ModelParams Lw'!T$10)/'ModelParams Lw'!T$11</f>
        <v>#DIV/0!</v>
      </c>
      <c r="AJ281" s="24" t="e">
        <f>(Z281-'ModelParams Lw'!U$10)/'ModelParams Lw'!U$11</f>
        <v>#DIV/0!</v>
      </c>
      <c r="AK281" s="24" t="e">
        <f>(AA281-'ModelParams Lw'!V$10)/'ModelParams Lw'!V$11</f>
        <v>#DIV/0!</v>
      </c>
      <c r="AL281" s="24" t="e">
        <f t="shared" si="127"/>
        <v>#DIV/0!</v>
      </c>
      <c r="AM281" s="24" t="e">
        <f>LOOKUP($G281,SilencerParams!$E$3:$E$98,SilencerParams!K$3:K$98)</f>
        <v>#DIV/0!</v>
      </c>
      <c r="AN281" s="24" t="e">
        <f>LOOKUP($G281,SilencerParams!$E$3:$E$98,SilencerParams!L$3:L$98)</f>
        <v>#DIV/0!</v>
      </c>
      <c r="AO281" s="24" t="e">
        <f>LOOKUP($G281,SilencerParams!$E$3:$E$98,SilencerParams!M$3:M$98)</f>
        <v>#DIV/0!</v>
      </c>
      <c r="AP281" s="24" t="e">
        <f>LOOKUP($G281,SilencerParams!$E$3:$E$98,SilencerParams!N$3:N$98)</f>
        <v>#DIV/0!</v>
      </c>
      <c r="AQ281" s="24" t="e">
        <f>LOOKUP($G281,SilencerParams!$E$3:$E$98,SilencerParams!O$3:O$98)</f>
        <v>#DIV/0!</v>
      </c>
      <c r="AR281" s="24" t="e">
        <f>LOOKUP($G281,SilencerParams!$E$3:$E$98,SilencerParams!P$3:P$98)</f>
        <v>#DIV/0!</v>
      </c>
      <c r="AS281" s="24" t="e">
        <f>LOOKUP($G281,SilencerParams!$E$3:$E$98,SilencerParams!Q$3:Q$98)</f>
        <v>#DIV/0!</v>
      </c>
      <c r="AT281" s="24" t="e">
        <f>LOOKUP($G281,SilencerParams!$E$3:$E$98,SilencerParams!R$3:R$98)</f>
        <v>#DIV/0!</v>
      </c>
      <c r="AU281" s="151" t="e">
        <f>LOOKUP($G281,SilencerParams!$E$3:$E$98,SilencerParams!S$3:S$98)</f>
        <v>#DIV/0!</v>
      </c>
      <c r="AV281" s="151" t="e">
        <f>LOOKUP($G281,SilencerParams!$E$3:$E$98,SilencerParams!T$3:T$98)</f>
        <v>#DIV/0!</v>
      </c>
      <c r="AW281" s="151" t="e">
        <f>LOOKUP($G281,SilencerParams!$E$3:$E$98,SilencerParams!U$3:U$98)</f>
        <v>#DIV/0!</v>
      </c>
      <c r="AX281" s="151" t="e">
        <f>LOOKUP($G281,SilencerParams!$E$3:$E$98,SilencerParams!V$3:V$98)</f>
        <v>#DIV/0!</v>
      </c>
      <c r="AY281" s="151" t="e">
        <f>LOOKUP($G281,SilencerParams!$E$3:$E$98,SilencerParams!W$3:W$98)</f>
        <v>#DIV/0!</v>
      </c>
      <c r="AZ281" s="151" t="e">
        <f>LOOKUP($G281,SilencerParams!$E$3:$E$98,SilencerParams!X$3:X$98)</f>
        <v>#DIV/0!</v>
      </c>
      <c r="BA281" s="151" t="e">
        <f>LOOKUP($G281,SilencerParams!$E$3:$E$98,SilencerParams!Y$3:Y$98)</f>
        <v>#DIV/0!</v>
      </c>
      <c r="BB281" s="151" t="e">
        <f>LOOKUP($G281,SilencerParams!$E$3:$E$98,SilencerParams!Z$3:Z$98)</f>
        <v>#DIV/0!</v>
      </c>
      <c r="BC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S$3:S$98)</f>
        <v>#DIV/0!</v>
      </c>
      <c r="BD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T$3:T$98)</f>
        <v>#DIV/0!</v>
      </c>
      <c r="BE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U$3:U$98)</f>
        <v>#DIV/0!</v>
      </c>
      <c r="BF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V$3:V$98)</f>
        <v>#DIV/0!</v>
      </c>
      <c r="BG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W$3:W$98)</f>
        <v>#DIV/0!</v>
      </c>
      <c r="BH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X$3:X$98)</f>
        <v>#DIV/0!</v>
      </c>
      <c r="BI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Y$3:Y$98)</f>
        <v>#DIV/0!</v>
      </c>
      <c r="BJ281" s="151" t="e">
        <f>LOOKUP(IF(MROUND($AL281,2)&lt;=$AL281,CONCATENATE($D281,IF($F281&gt;=1000,$F281,CONCATENATE(0,$F281)),CONCATENATE(0,MROUND($AL281,2)+2)),CONCATENATE($D281,IF($F281&gt;=1000,$F281,CONCATENATE(0,$F281)),CONCATENATE(0,MROUND($AL281,2)-2))),SilencerParams!$E$3:$E$98,SilencerParams!Z$3:Z$98)</f>
        <v>#DIV/0!</v>
      </c>
      <c r="BK281" s="151" t="e">
        <f>IF($AL281&lt;2,LOOKUP(CONCATENATE($D281,IF($E281&gt;=1000,$E281,CONCATENATE(0,$E281)),"02"),SilencerParams!$E$3:$E$98,SilencerParams!S$3:S$98)/(LOG10(2)-LOG10(0.0001))*(LOG10($AL281)-LOG10(0.0001)),(BC281-AU281)/(LOG10(IF(MROUND($AL281,2)&lt;=$AL281,MROUND($AL281,2)+2,MROUND($AL281,2)-2))-LOG10(MROUND($AL281,2)))*(LOG10($AL281)-LOG10(MROUND($AL281,2)))+AU281)</f>
        <v>#DIV/0!</v>
      </c>
      <c r="BL281" s="151" t="e">
        <f>IF($AL281&lt;2,LOOKUP(CONCATENATE($D281,IF($E281&gt;=1000,$E281,CONCATENATE(0,$E281)),"02"),SilencerParams!$E$3:$E$98,SilencerParams!T$3:T$98)/(LOG10(2)-LOG10(0.0001))*(LOG10($AL281)-LOG10(0.0001)),(BD281-AV281)/(LOG10(IF(MROUND($AL281,2)&lt;=$AL281,MROUND($AL281,2)+2,MROUND($AL281,2)-2))-LOG10(MROUND($AL281,2)))*(LOG10($AL281)-LOG10(MROUND($AL281,2)))+AV281)</f>
        <v>#DIV/0!</v>
      </c>
      <c r="BM281" s="151" t="e">
        <f>IF($AL281&lt;2,LOOKUP(CONCATENATE($D281,IF($E281&gt;=1000,$E281,CONCATENATE(0,$E281)),"02"),SilencerParams!$E$3:$E$98,SilencerParams!U$3:U$98)/(LOG10(2)-LOG10(0.0001))*(LOG10($AL281)-LOG10(0.0001)),(BE281-AW281)/(LOG10(IF(MROUND($AL281,2)&lt;=$AL281,MROUND($AL281,2)+2,MROUND($AL281,2)-2))-LOG10(MROUND($AL281,2)))*(LOG10($AL281)-LOG10(MROUND($AL281,2)))+AW281)</f>
        <v>#DIV/0!</v>
      </c>
      <c r="BN281" s="151" t="e">
        <f>IF($AL281&lt;2,LOOKUP(CONCATENATE($D281,IF($E281&gt;=1000,$E281,CONCATENATE(0,$E281)),"02"),SilencerParams!$E$3:$E$98,SilencerParams!V$3:V$98)/(LOG10(2)-LOG10(0.0001))*(LOG10($AL281)-LOG10(0.0001)),(BF281-AX281)/(LOG10(IF(MROUND($AL281,2)&lt;=$AL281,MROUND($AL281,2)+2,MROUND($AL281,2)-2))-LOG10(MROUND($AL281,2)))*(LOG10($AL281)-LOG10(MROUND($AL281,2)))+AX281)</f>
        <v>#DIV/0!</v>
      </c>
      <c r="BO281" s="151" t="e">
        <f>IF($AL281&lt;2,LOOKUP(CONCATENATE($D281,IF($E281&gt;=1000,$E281,CONCATENATE(0,$E281)),"02"),SilencerParams!$E$3:$E$98,SilencerParams!W$3:W$98)/(LOG10(2)-LOG10(0.0001))*(LOG10($AL281)-LOG10(0.0001)),(BG281-AY281)/(LOG10(IF(MROUND($AL281,2)&lt;=$AL281,MROUND($AL281,2)+2,MROUND($AL281,2)-2))-LOG10(MROUND($AL281,2)))*(LOG10($AL281)-LOG10(MROUND($AL281,2)))+AY281)</f>
        <v>#DIV/0!</v>
      </c>
      <c r="BP281" s="151" t="e">
        <f>IF($AL281&lt;2,LOOKUP(CONCATENATE($D281,IF($E281&gt;=1000,$E281,CONCATENATE(0,$E281)),"02"),SilencerParams!$E$3:$E$98,SilencerParams!X$3:X$98)/(LOG10(2)-LOG10(0.0001))*(LOG10($AL281)-LOG10(0.0001)),(BH281-AZ281)/(LOG10(IF(MROUND($AL281,2)&lt;=$AL281,MROUND($AL281,2)+2,MROUND($AL281,2)-2))-LOG10(MROUND($AL281,2)))*(LOG10($AL281)-LOG10(MROUND($AL281,2)))+AZ281)</f>
        <v>#DIV/0!</v>
      </c>
      <c r="BQ281" s="151" t="e">
        <f>IF($AL281&lt;2,LOOKUP(CONCATENATE($D281,IF($E281&gt;=1000,$E281,CONCATENATE(0,$E281)),"02"),SilencerParams!$E$3:$E$98,SilencerParams!Y$3:Y$98)/(LOG10(2)-LOG10(0.0001))*(LOG10($AL281)-LOG10(0.0001)),(BI281-BA281)/(LOG10(IF(MROUND($AL281,2)&lt;=$AL281,MROUND($AL281,2)+2,MROUND($AL281,2)-2))-LOG10(MROUND($AL281,2)))*(LOG10($AL281)-LOG10(MROUND($AL281,2)))+BA281)</f>
        <v>#DIV/0!</v>
      </c>
      <c r="BR281" s="151" t="e">
        <f>IF($AL281&lt;2,LOOKUP(CONCATENATE($D281,IF($E281&gt;=1000,$E281,CONCATENATE(0,$E281)),"02"),SilencerParams!$E$3:$E$98,SilencerParams!Z$3:Z$98)/(LOG10(2)-LOG10(0.0001))*(LOG10($AL281)-LOG10(0.0001)),(BJ281-BB281)/(LOG10(IF(MROUND($AL281,2)&lt;=$AL281,MROUND($AL281,2)+2,MROUND($AL281,2)-2))-LOG10(MROUND($AL281,2)))*(LOG10($AL281)-LOG10(MROUND($AL281,2)))+BB281)</f>
        <v>#DIV/0!</v>
      </c>
      <c r="BS281" s="24" t="e">
        <f t="shared" si="128"/>
        <v>#DIV/0!</v>
      </c>
      <c r="BT281" s="24" t="e">
        <f t="shared" si="129"/>
        <v>#DIV/0!</v>
      </c>
      <c r="BU281" s="24" t="e">
        <f t="shared" si="130"/>
        <v>#DIV/0!</v>
      </c>
      <c r="BV281" s="24" t="e">
        <f t="shared" si="131"/>
        <v>#DIV/0!</v>
      </c>
      <c r="BW281" s="24" t="e">
        <f t="shared" si="132"/>
        <v>#DIV/0!</v>
      </c>
      <c r="BX281" s="24" t="e">
        <f t="shared" si="133"/>
        <v>#DIV/0!</v>
      </c>
      <c r="BY281" s="24" t="e">
        <f t="shared" si="134"/>
        <v>#DIV/0!</v>
      </c>
      <c r="BZ281" s="24" t="e">
        <f t="shared" si="135"/>
        <v>#DIV/0!</v>
      </c>
      <c r="CA281" s="24" t="e">
        <f>10*LOG10(IF(BS281="",0,POWER(10,((BS281+'ModelParams Lw'!$O$4)/10))) +IF(BT281="",0,POWER(10,((BT281+'ModelParams Lw'!$P$4)/10))) +IF(BU281="",0,POWER(10,((BU281+'ModelParams Lw'!$Q$4)/10))) +IF(BV281="",0,POWER(10,((BV281+'ModelParams Lw'!$R$4)/10))) +IF(BW281="",0,POWER(10,((BW281+'ModelParams Lw'!$S$4)/10))) +IF(BX281="",0,POWER(10,((BX281+'ModelParams Lw'!$T$4)/10))) +IF(BY281="",0,POWER(10,((BY281+'ModelParams Lw'!$U$4)/10)))+IF(BZ281="",0,POWER(10,((BZ281+'ModelParams Lw'!$V$4)/10))))</f>
        <v>#DIV/0!</v>
      </c>
      <c r="CB281" s="24" t="e">
        <f t="shared" si="136"/>
        <v>#DIV/0!</v>
      </c>
      <c r="CC281" s="24" t="e">
        <f>(BS281-'ModelParams Lw'!O$10)/'ModelParams Lw'!O$11</f>
        <v>#DIV/0!</v>
      </c>
      <c r="CD281" s="24" t="e">
        <f>(BT281-'ModelParams Lw'!P$10)/'ModelParams Lw'!P$11</f>
        <v>#DIV/0!</v>
      </c>
      <c r="CE281" s="24" t="e">
        <f>(BU281-'ModelParams Lw'!Q$10)/'ModelParams Lw'!Q$11</f>
        <v>#DIV/0!</v>
      </c>
      <c r="CF281" s="24" t="e">
        <f>(BV281-'ModelParams Lw'!R$10)/'ModelParams Lw'!R$11</f>
        <v>#DIV/0!</v>
      </c>
      <c r="CG281" s="24" t="e">
        <f>(BW281-'ModelParams Lw'!S$10)/'ModelParams Lw'!S$11</f>
        <v>#DIV/0!</v>
      </c>
      <c r="CH281" s="24" t="e">
        <f>(BX281-'ModelParams Lw'!T$10)/'ModelParams Lw'!T$11</f>
        <v>#DIV/0!</v>
      </c>
      <c r="CI281" s="24" t="e">
        <f>(BY281-'ModelParams Lw'!U$10)/'ModelParams Lw'!U$11</f>
        <v>#DIV/0!</v>
      </c>
      <c r="CJ281" s="24" t="e">
        <f>(BZ281-'ModelParams Lw'!V$10)/'ModelParams Lw'!V$11</f>
        <v>#DIV/0!</v>
      </c>
      <c r="CK281" s="24">
        <f>IF(Calcul!$E286="SW",'ModelParams Lw'!C$18+'ModelParams Lw'!C$19*LOG(CK$3)+'ModelParams Lw'!C$20*(PI()/4*($D281/1000)^2),IF('ModelParams Lw'!C$21+'ModelParams Lw'!C$22*LOG(CK$3)+'ModelParams Lw'!C$23*(PI()/4*($D281/1000)^2)&lt;'ModelParams Lw'!C$18+'ModelParams Lw'!C$19*LOG(CK$3)+'ModelParams Lw'!C$20*(PI()/4*($D281/1000)^2),'ModelParams Lw'!C$18+'ModelParams Lw'!C$19*LOG(CK$3)+'ModelParams Lw'!C$20*(PI()/4*($D281/1000)^2),'ModelParams Lw'!C$21+'ModelParams Lw'!C$22*LOG(CK$3)+'ModelParams Lw'!C$23*(PI()/4*($D281/1000)^2)))</f>
        <v>31.246735224896717</v>
      </c>
      <c r="CL281" s="24">
        <f>IF(Calcul!$E286="SW",'ModelParams Lw'!D$18+'ModelParams Lw'!D$19*LOG(CL$3)+'ModelParams Lw'!D$20*(PI()/4*($D281/1000)^2),IF('ModelParams Lw'!D$21+'ModelParams Lw'!D$22*LOG(CL$3)+'ModelParams Lw'!D$23*(PI()/4*($D281/1000)^2)&lt;'ModelParams Lw'!D$18+'ModelParams Lw'!D$19*LOG(CL$3)+'ModelParams Lw'!D$20*(PI()/4*($D281/1000)^2),'ModelParams Lw'!D$18+'ModelParams Lw'!D$19*LOG(CL$3)+'ModelParams Lw'!D$20*(PI()/4*($D281/1000)^2),'ModelParams Lw'!D$21+'ModelParams Lw'!D$22*LOG(CL$3)+'ModelParams Lw'!D$23*(PI()/4*($D281/1000)^2)))</f>
        <v>39.203910379364636</v>
      </c>
      <c r="CM281" s="24">
        <f>IF(Calcul!$E286="SW",'ModelParams Lw'!E$18+'ModelParams Lw'!E$19*LOG(CM$3)+'ModelParams Lw'!E$20*(PI()/4*($D281/1000)^2),IF('ModelParams Lw'!E$21+'ModelParams Lw'!E$22*LOG(CM$3)+'ModelParams Lw'!E$23*(PI()/4*($D281/1000)^2)&lt;'ModelParams Lw'!E$18+'ModelParams Lw'!E$19*LOG(CM$3)+'ModelParams Lw'!E$20*(PI()/4*($D281/1000)^2),'ModelParams Lw'!E$18+'ModelParams Lw'!E$19*LOG(CM$3)+'ModelParams Lw'!E$20*(PI()/4*($D281/1000)^2),'ModelParams Lw'!E$21+'ModelParams Lw'!E$22*LOG(CM$3)+'ModelParams Lw'!E$23*(PI()/4*($D281/1000)^2)))</f>
        <v>38.761096154158118</v>
      </c>
      <c r="CN281" s="24">
        <f>IF(Calcul!$E286="SW",'ModelParams Lw'!F$18+'ModelParams Lw'!F$19*LOG(CN$3)+'ModelParams Lw'!F$20*(PI()/4*($D281/1000)^2),IF('ModelParams Lw'!F$21+'ModelParams Lw'!F$22*LOG(CN$3)+'ModelParams Lw'!F$23*(PI()/4*($D281/1000)^2)&lt;'ModelParams Lw'!F$18+'ModelParams Lw'!F$19*LOG(CN$3)+'ModelParams Lw'!F$20*(PI()/4*($D281/1000)^2),'ModelParams Lw'!F$18+'ModelParams Lw'!F$19*LOG(CN$3)+'ModelParams Lw'!F$20*(PI()/4*($D281/1000)^2),'ModelParams Lw'!F$21+'ModelParams Lw'!F$22*LOG(CN$3)+'ModelParams Lw'!F$23*(PI()/4*($D281/1000)^2)))</f>
        <v>42.457901012674256</v>
      </c>
      <c r="CO281" s="24">
        <f>IF(Calcul!$E286="SW",'ModelParams Lw'!G$18+'ModelParams Lw'!G$19*LOG(CO$3)+'ModelParams Lw'!G$20*(PI()/4*($D281/1000)^2),IF('ModelParams Lw'!G$21+'ModelParams Lw'!G$22*LOG(CO$3)+'ModelParams Lw'!G$23*(PI()/4*($D281/1000)^2)&lt;'ModelParams Lw'!G$18+'ModelParams Lw'!G$19*LOG(CO$3)+'ModelParams Lw'!G$20*(PI()/4*($D281/1000)^2),'ModelParams Lw'!G$18+'ModelParams Lw'!G$19*LOG(CO$3)+'ModelParams Lw'!G$20*(PI()/4*($D281/1000)^2),'ModelParams Lw'!G$21+'ModelParams Lw'!G$22*LOG(CO$3)+'ModelParams Lw'!G$23*(PI()/4*($D281/1000)^2)))</f>
        <v>39.983812335865188</v>
      </c>
      <c r="CP281" s="24">
        <f>IF(Calcul!$E286="SW",'ModelParams Lw'!H$18+'ModelParams Lw'!H$19*LOG(CP$3)+'ModelParams Lw'!H$20*(PI()/4*($D281/1000)^2),IF('ModelParams Lw'!H$21+'ModelParams Lw'!H$22*LOG(CP$3)+'ModelParams Lw'!H$23*(PI()/4*($D281/1000)^2)&lt;'ModelParams Lw'!H$18+'ModelParams Lw'!H$19*LOG(CP$3)+'ModelParams Lw'!H$20*(PI()/4*($D281/1000)^2),'ModelParams Lw'!H$18+'ModelParams Lw'!H$19*LOG(CP$3)+'ModelParams Lw'!H$20*(PI()/4*($D281/1000)^2),'ModelParams Lw'!H$21+'ModelParams Lw'!H$22*LOG(CP$3)+'ModelParams Lw'!H$23*(PI()/4*($D281/1000)^2)))</f>
        <v>40.306137042572608</v>
      </c>
      <c r="CQ281" s="24">
        <f>IF(Calcul!$E286="SW",'ModelParams Lw'!I$18+'ModelParams Lw'!I$19*LOG(CQ$3)+'ModelParams Lw'!I$20*(PI()/4*($D281/1000)^2),IF('ModelParams Lw'!I$21+'ModelParams Lw'!I$22*LOG(CQ$3)+'ModelParams Lw'!I$23*(PI()/4*($D281/1000)^2)&lt;'ModelParams Lw'!I$18+'ModelParams Lw'!I$19*LOG(CQ$3)+'ModelParams Lw'!I$20*(PI()/4*($D281/1000)^2),'ModelParams Lw'!I$18+'ModelParams Lw'!I$19*LOG(CQ$3)+'ModelParams Lw'!I$20*(PI()/4*($D281/1000)^2),'ModelParams Lw'!I$21+'ModelParams Lw'!I$22*LOG(CQ$3)+'ModelParams Lw'!I$23*(PI()/4*($D281/1000)^2)))</f>
        <v>35.604370798776131</v>
      </c>
      <c r="CR281" s="24">
        <f>IF(Calcul!$E286="SW",'ModelParams Lw'!J$18+'ModelParams Lw'!J$19*LOG(CR$3)+'ModelParams Lw'!J$20*(PI()/4*($D281/1000)^2),IF('ModelParams Lw'!J$21+'ModelParams Lw'!J$22*LOG(CR$3)+'ModelParams Lw'!J$23*(PI()/4*($D281/1000)^2)&lt;'ModelParams Lw'!J$18+'ModelParams Lw'!J$19*LOG(CR$3)+'ModelParams Lw'!J$20*(PI()/4*($D281/1000)^2),'ModelParams Lw'!J$18+'ModelParams Lw'!J$19*LOG(CR$3)+'ModelParams Lw'!J$20*(PI()/4*($D281/1000)^2),'ModelParams Lw'!J$21+'ModelParams Lw'!J$22*LOG(CR$3)+'ModelParams Lw'!J$23*(PI()/4*($D281/1000)^2)))</f>
        <v>26.405199060578074</v>
      </c>
      <c r="CS281" s="24" t="e">
        <f t="shared" si="113"/>
        <v>#DIV/0!</v>
      </c>
      <c r="CT281" s="24" t="e">
        <f t="shared" si="114"/>
        <v>#DIV/0!</v>
      </c>
      <c r="CU281" s="24" t="e">
        <f t="shared" si="115"/>
        <v>#DIV/0!</v>
      </c>
      <c r="CV281" s="24" t="e">
        <f t="shared" si="116"/>
        <v>#DIV/0!</v>
      </c>
      <c r="CW281" s="24" t="e">
        <f t="shared" si="117"/>
        <v>#DIV/0!</v>
      </c>
      <c r="CX281" s="24" t="e">
        <f t="shared" si="118"/>
        <v>#DIV/0!</v>
      </c>
      <c r="CY281" s="24" t="e">
        <f t="shared" si="119"/>
        <v>#DIV/0!</v>
      </c>
      <c r="CZ281" s="24" t="e">
        <f t="shared" si="120"/>
        <v>#DIV/0!</v>
      </c>
      <c r="DA281" s="24" t="e">
        <f>10*LOG10(IF(CS281="",0,POWER(10,((CS281+'ModelParams Lw'!$O$4)/10))) +IF(CT281="",0,POWER(10,((CT281+'ModelParams Lw'!$P$4)/10))) +IF(CU281="",0,POWER(10,((CU281+'ModelParams Lw'!$Q$4)/10))) +IF(CV281="",0,POWER(10,((CV281+'ModelParams Lw'!$R$4)/10))) +IF(CW281="",0,POWER(10,((CW281+'ModelParams Lw'!$S$4)/10))) +IF(CX281="",0,POWER(10,((CX281+'ModelParams Lw'!$T$4)/10))) +IF(CY281="",0,POWER(10,((CY281+'ModelParams Lw'!$U$4)/10)))+IF(CZ281="",0,POWER(10,((CZ281+'ModelParams Lw'!$V$4)/10))))</f>
        <v>#DIV/0!</v>
      </c>
      <c r="DB281" s="24" t="e">
        <f t="shared" si="137"/>
        <v>#DIV/0!</v>
      </c>
      <c r="DC281" s="24" t="e">
        <f>(CS281-'ModelParams Lw'!$O$10)/'ModelParams Lw'!$O$11</f>
        <v>#DIV/0!</v>
      </c>
      <c r="DD281" s="24" t="e">
        <f>(CT281-'ModelParams Lw'!$P$10)/'ModelParams Lw'!$P$11</f>
        <v>#DIV/0!</v>
      </c>
      <c r="DE281" s="24" t="e">
        <f>(CU281-'ModelParams Lw'!$Q$10)/'ModelParams Lw'!$Q$11</f>
        <v>#DIV/0!</v>
      </c>
      <c r="DF281" s="24" t="e">
        <f>(CV281-'ModelParams Lw'!$R$10)/'ModelParams Lw'!$R$11</f>
        <v>#DIV/0!</v>
      </c>
      <c r="DG281" s="24" t="e">
        <f>(CW281-'ModelParams Lw'!$S$10)/'ModelParams Lw'!$S$11</f>
        <v>#DIV/0!</v>
      </c>
      <c r="DH281" s="24" t="e">
        <f>(CX281-'ModelParams Lw'!$T$10)/'ModelParams Lw'!$T$11</f>
        <v>#DIV/0!</v>
      </c>
      <c r="DI281" s="24" t="e">
        <f>(CY281-'ModelParams Lw'!$U$10)/'ModelParams Lw'!$U$11</f>
        <v>#DIV/0!</v>
      </c>
      <c r="DJ281" s="24" t="e">
        <f>(CZ281-'ModelParams Lw'!$V$10)/'ModelParams Lw'!$V$11</f>
        <v>#DIV/0!</v>
      </c>
    </row>
    <row r="282" spans="1:114">
      <c r="A282" s="12">
        <f>Calcul!B284</f>
        <v>0</v>
      </c>
      <c r="B282" s="12">
        <f t="shared" si="121"/>
        <v>0</v>
      </c>
      <c r="C282" s="12">
        <f>Calcul!C284</f>
        <v>0</v>
      </c>
      <c r="D282" s="12">
        <f>Calcul!D287</f>
        <v>0</v>
      </c>
      <c r="E282" s="12">
        <f t="shared" si="122"/>
        <v>400</v>
      </c>
      <c r="F282" s="12">
        <f t="shared" si="123"/>
        <v>900</v>
      </c>
      <c r="G282" s="12" t="e">
        <f t="shared" si="124"/>
        <v>#DIV/0!</v>
      </c>
      <c r="H282" s="24" t="e">
        <f t="shared" si="125"/>
        <v>#DIV/0!</v>
      </c>
      <c r="I282" s="24">
        <f>'ModelParams Lw'!$B$6*EXP('ModelParams Lw'!$C$6*D282)</f>
        <v>-0.98585217513044054</v>
      </c>
      <c r="J282" s="24">
        <f>'ModelParams Lw'!$B$7*D282^2+'ModelParams Lw'!$C$7*D282+'ModelParams Lw'!$D$7</f>
        <v>-7.1</v>
      </c>
      <c r="K282" s="24">
        <f>'ModelParams Lw'!$B$8*D282^2+'ModelParams Lw'!$C$8*D282+'ModelParams Lw'!$D$8</f>
        <v>46.485999999999997</v>
      </c>
      <c r="L282" s="21" t="e">
        <f t="shared" si="138"/>
        <v>#DIV/0!</v>
      </c>
      <c r="M282" s="21" t="e">
        <f t="shared" si="138"/>
        <v>#DIV/0!</v>
      </c>
      <c r="N282" s="21" t="e">
        <f t="shared" si="138"/>
        <v>#DIV/0!</v>
      </c>
      <c r="O282" s="21" t="e">
        <f t="shared" si="138"/>
        <v>#DIV/0!</v>
      </c>
      <c r="P282" s="21" t="e">
        <f t="shared" si="138"/>
        <v>#DIV/0!</v>
      </c>
      <c r="Q282" s="21" t="e">
        <f t="shared" si="138"/>
        <v>#DIV/0!</v>
      </c>
      <c r="R282" s="21" t="e">
        <f t="shared" si="138"/>
        <v>#DIV/0!</v>
      </c>
      <c r="S282" s="21" t="e">
        <f t="shared" si="138"/>
        <v>#DIV/0!</v>
      </c>
      <c r="T282" s="24" t="e">
        <f>'ModelParams Lw'!$B$3+'ModelParams Lw'!$B$4*LOG10($B282/3600/(PI()/4*($D282/1000)^2))+'ModelParams Lw'!$B$5*LOG10(2*$H282/(1.2*($B282/3600/(PI()/4*($D282/1000)^2))^2))+10*LOG10($D282/1000)+L282</f>
        <v>#DIV/0!</v>
      </c>
      <c r="U282" s="24" t="e">
        <f>'ModelParams Lw'!$B$3+'ModelParams Lw'!$B$4*LOG10($B282/3600/(PI()/4*($D282/1000)^2))+'ModelParams Lw'!$B$5*LOG10(2*$H282/(1.2*($B282/3600/(PI()/4*($D282/1000)^2))^2))+10*LOG10($D282/1000)+M282</f>
        <v>#DIV/0!</v>
      </c>
      <c r="V282" s="24" t="e">
        <f>'ModelParams Lw'!$B$3+'ModelParams Lw'!$B$4*LOG10($B282/3600/(PI()/4*($D282/1000)^2))+'ModelParams Lw'!$B$5*LOG10(2*$H282/(1.2*($B282/3600/(PI()/4*($D282/1000)^2))^2))+10*LOG10($D282/1000)+N282</f>
        <v>#DIV/0!</v>
      </c>
      <c r="W282" s="24" t="e">
        <f>'ModelParams Lw'!$B$3+'ModelParams Lw'!$B$4*LOG10($B282/3600/(PI()/4*($D282/1000)^2))+'ModelParams Lw'!$B$5*LOG10(2*$H282/(1.2*($B282/3600/(PI()/4*($D282/1000)^2))^2))+10*LOG10($D282/1000)+O282</f>
        <v>#DIV/0!</v>
      </c>
      <c r="X282" s="24" t="e">
        <f>'ModelParams Lw'!$B$3+'ModelParams Lw'!$B$4*LOG10($B282/3600/(PI()/4*($D282/1000)^2))+'ModelParams Lw'!$B$5*LOG10(2*$H282/(1.2*($B282/3600/(PI()/4*($D282/1000)^2))^2))+10*LOG10($D282/1000)+P282</f>
        <v>#DIV/0!</v>
      </c>
      <c r="Y282" s="24" t="e">
        <f>'ModelParams Lw'!$B$3+'ModelParams Lw'!$B$4*LOG10($B282/3600/(PI()/4*($D282/1000)^2))+'ModelParams Lw'!$B$5*LOG10(2*$H282/(1.2*($B282/3600/(PI()/4*($D282/1000)^2))^2))+10*LOG10($D282/1000)+Q282</f>
        <v>#DIV/0!</v>
      </c>
      <c r="Z282" s="24" t="e">
        <f>'ModelParams Lw'!$B$3+'ModelParams Lw'!$B$4*LOG10($B282/3600/(PI()/4*($D282/1000)^2))+'ModelParams Lw'!$B$5*LOG10(2*$H282/(1.2*($B282/3600/(PI()/4*($D282/1000)^2))^2))+10*LOG10($D282/1000)+R282</f>
        <v>#DIV/0!</v>
      </c>
      <c r="AA282" s="24" t="e">
        <f>'ModelParams Lw'!$B$3+'ModelParams Lw'!$B$4*LOG10($B282/3600/(PI()/4*($D282/1000)^2))+'ModelParams Lw'!$B$5*LOG10(2*$H282/(1.2*($B282/3600/(PI()/4*($D282/1000)^2))^2))+10*LOG10($D282/1000)+S282</f>
        <v>#DIV/0!</v>
      </c>
      <c r="AB282" s="24" t="e">
        <f>10*LOG10(IF(T282="",0,POWER(10,((T282+'ModelParams Lw'!$O$4)/10))) +IF(U282="",0,POWER(10,((U282+'ModelParams Lw'!$P$4)/10))) +IF(V282="",0,POWER(10,((V282+'ModelParams Lw'!$Q$4)/10))) +IF(W282="",0,POWER(10,((W282+'ModelParams Lw'!$R$4)/10))) +IF(X282="",0,POWER(10,((X282+'ModelParams Lw'!$S$4)/10))) +IF(Y282="",0,POWER(10,((Y282+'ModelParams Lw'!$T$4)/10))) +IF(Z282="",0,POWER(10,((Z282+'ModelParams Lw'!$U$4)/10)))+IF(AA282="",0,POWER(10,((AA282+'ModelParams Lw'!$V$4)/10))))</f>
        <v>#DIV/0!</v>
      </c>
      <c r="AC282" s="24" t="e">
        <f t="shared" si="126"/>
        <v>#DIV/0!</v>
      </c>
      <c r="AD282" s="24" t="e">
        <f>(T282-'ModelParams Lw'!O$10)/'ModelParams Lw'!O$11</f>
        <v>#DIV/0!</v>
      </c>
      <c r="AE282" s="24" t="e">
        <f>(U282-'ModelParams Lw'!P$10)/'ModelParams Lw'!P$11</f>
        <v>#DIV/0!</v>
      </c>
      <c r="AF282" s="24" t="e">
        <f>(V282-'ModelParams Lw'!Q$10)/'ModelParams Lw'!Q$11</f>
        <v>#DIV/0!</v>
      </c>
      <c r="AG282" s="24" t="e">
        <f>(W282-'ModelParams Lw'!R$10)/'ModelParams Lw'!R$11</f>
        <v>#DIV/0!</v>
      </c>
      <c r="AH282" s="24" t="e">
        <f>(X282-'ModelParams Lw'!S$10)/'ModelParams Lw'!S$11</f>
        <v>#DIV/0!</v>
      </c>
      <c r="AI282" s="24" t="e">
        <f>(Y282-'ModelParams Lw'!T$10)/'ModelParams Lw'!T$11</f>
        <v>#DIV/0!</v>
      </c>
      <c r="AJ282" s="24" t="e">
        <f>(Z282-'ModelParams Lw'!U$10)/'ModelParams Lw'!U$11</f>
        <v>#DIV/0!</v>
      </c>
      <c r="AK282" s="24" t="e">
        <f>(AA282-'ModelParams Lw'!V$10)/'ModelParams Lw'!V$11</f>
        <v>#DIV/0!</v>
      </c>
      <c r="AL282" s="24" t="e">
        <f t="shared" si="127"/>
        <v>#DIV/0!</v>
      </c>
      <c r="AM282" s="24" t="e">
        <f>LOOKUP($G282,SilencerParams!$E$3:$E$98,SilencerParams!K$3:K$98)</f>
        <v>#DIV/0!</v>
      </c>
      <c r="AN282" s="24" t="e">
        <f>LOOKUP($G282,SilencerParams!$E$3:$E$98,SilencerParams!L$3:L$98)</f>
        <v>#DIV/0!</v>
      </c>
      <c r="AO282" s="24" t="e">
        <f>LOOKUP($G282,SilencerParams!$E$3:$E$98,SilencerParams!M$3:M$98)</f>
        <v>#DIV/0!</v>
      </c>
      <c r="AP282" s="24" t="e">
        <f>LOOKUP($G282,SilencerParams!$E$3:$E$98,SilencerParams!N$3:N$98)</f>
        <v>#DIV/0!</v>
      </c>
      <c r="AQ282" s="24" t="e">
        <f>LOOKUP($G282,SilencerParams!$E$3:$E$98,SilencerParams!O$3:O$98)</f>
        <v>#DIV/0!</v>
      </c>
      <c r="AR282" s="24" t="e">
        <f>LOOKUP($G282,SilencerParams!$E$3:$E$98,SilencerParams!P$3:P$98)</f>
        <v>#DIV/0!</v>
      </c>
      <c r="AS282" s="24" t="e">
        <f>LOOKUP($G282,SilencerParams!$E$3:$E$98,SilencerParams!Q$3:Q$98)</f>
        <v>#DIV/0!</v>
      </c>
      <c r="AT282" s="24" t="e">
        <f>LOOKUP($G282,SilencerParams!$E$3:$E$98,SilencerParams!R$3:R$98)</f>
        <v>#DIV/0!</v>
      </c>
      <c r="AU282" s="151" t="e">
        <f>LOOKUP($G282,SilencerParams!$E$3:$E$98,SilencerParams!S$3:S$98)</f>
        <v>#DIV/0!</v>
      </c>
      <c r="AV282" s="151" t="e">
        <f>LOOKUP($G282,SilencerParams!$E$3:$E$98,SilencerParams!T$3:T$98)</f>
        <v>#DIV/0!</v>
      </c>
      <c r="AW282" s="151" t="e">
        <f>LOOKUP($G282,SilencerParams!$E$3:$E$98,SilencerParams!U$3:U$98)</f>
        <v>#DIV/0!</v>
      </c>
      <c r="AX282" s="151" t="e">
        <f>LOOKUP($G282,SilencerParams!$E$3:$E$98,SilencerParams!V$3:V$98)</f>
        <v>#DIV/0!</v>
      </c>
      <c r="AY282" s="151" t="e">
        <f>LOOKUP($G282,SilencerParams!$E$3:$E$98,SilencerParams!W$3:W$98)</f>
        <v>#DIV/0!</v>
      </c>
      <c r="AZ282" s="151" t="e">
        <f>LOOKUP($G282,SilencerParams!$E$3:$E$98,SilencerParams!X$3:X$98)</f>
        <v>#DIV/0!</v>
      </c>
      <c r="BA282" s="151" t="e">
        <f>LOOKUP($G282,SilencerParams!$E$3:$E$98,SilencerParams!Y$3:Y$98)</f>
        <v>#DIV/0!</v>
      </c>
      <c r="BB282" s="151" t="e">
        <f>LOOKUP($G282,SilencerParams!$E$3:$E$98,SilencerParams!Z$3:Z$98)</f>
        <v>#DIV/0!</v>
      </c>
      <c r="BC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S$3:S$98)</f>
        <v>#DIV/0!</v>
      </c>
      <c r="BD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T$3:T$98)</f>
        <v>#DIV/0!</v>
      </c>
      <c r="BE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U$3:U$98)</f>
        <v>#DIV/0!</v>
      </c>
      <c r="BF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V$3:V$98)</f>
        <v>#DIV/0!</v>
      </c>
      <c r="BG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W$3:W$98)</f>
        <v>#DIV/0!</v>
      </c>
      <c r="BH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X$3:X$98)</f>
        <v>#DIV/0!</v>
      </c>
      <c r="BI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Y$3:Y$98)</f>
        <v>#DIV/0!</v>
      </c>
      <c r="BJ282" s="151" t="e">
        <f>LOOKUP(IF(MROUND($AL282,2)&lt;=$AL282,CONCATENATE($D282,IF($F282&gt;=1000,$F282,CONCATENATE(0,$F282)),CONCATENATE(0,MROUND($AL282,2)+2)),CONCATENATE($D282,IF($F282&gt;=1000,$F282,CONCATENATE(0,$F282)),CONCATENATE(0,MROUND($AL282,2)-2))),SilencerParams!$E$3:$E$98,SilencerParams!Z$3:Z$98)</f>
        <v>#DIV/0!</v>
      </c>
      <c r="BK282" s="151" t="e">
        <f>IF($AL282&lt;2,LOOKUP(CONCATENATE($D282,IF($E282&gt;=1000,$E282,CONCATENATE(0,$E282)),"02"),SilencerParams!$E$3:$E$98,SilencerParams!S$3:S$98)/(LOG10(2)-LOG10(0.0001))*(LOG10($AL282)-LOG10(0.0001)),(BC282-AU282)/(LOG10(IF(MROUND($AL282,2)&lt;=$AL282,MROUND($AL282,2)+2,MROUND($AL282,2)-2))-LOG10(MROUND($AL282,2)))*(LOG10($AL282)-LOG10(MROUND($AL282,2)))+AU282)</f>
        <v>#DIV/0!</v>
      </c>
      <c r="BL282" s="151" t="e">
        <f>IF($AL282&lt;2,LOOKUP(CONCATENATE($D282,IF($E282&gt;=1000,$E282,CONCATENATE(0,$E282)),"02"),SilencerParams!$E$3:$E$98,SilencerParams!T$3:T$98)/(LOG10(2)-LOG10(0.0001))*(LOG10($AL282)-LOG10(0.0001)),(BD282-AV282)/(LOG10(IF(MROUND($AL282,2)&lt;=$AL282,MROUND($AL282,2)+2,MROUND($AL282,2)-2))-LOG10(MROUND($AL282,2)))*(LOG10($AL282)-LOG10(MROUND($AL282,2)))+AV282)</f>
        <v>#DIV/0!</v>
      </c>
      <c r="BM282" s="151" t="e">
        <f>IF($AL282&lt;2,LOOKUP(CONCATENATE($D282,IF($E282&gt;=1000,$E282,CONCATENATE(0,$E282)),"02"),SilencerParams!$E$3:$E$98,SilencerParams!U$3:U$98)/(LOG10(2)-LOG10(0.0001))*(LOG10($AL282)-LOG10(0.0001)),(BE282-AW282)/(LOG10(IF(MROUND($AL282,2)&lt;=$AL282,MROUND($AL282,2)+2,MROUND($AL282,2)-2))-LOG10(MROUND($AL282,2)))*(LOG10($AL282)-LOG10(MROUND($AL282,2)))+AW282)</f>
        <v>#DIV/0!</v>
      </c>
      <c r="BN282" s="151" t="e">
        <f>IF($AL282&lt;2,LOOKUP(CONCATENATE($D282,IF($E282&gt;=1000,$E282,CONCATENATE(0,$E282)),"02"),SilencerParams!$E$3:$E$98,SilencerParams!V$3:V$98)/(LOG10(2)-LOG10(0.0001))*(LOG10($AL282)-LOG10(0.0001)),(BF282-AX282)/(LOG10(IF(MROUND($AL282,2)&lt;=$AL282,MROUND($AL282,2)+2,MROUND($AL282,2)-2))-LOG10(MROUND($AL282,2)))*(LOG10($AL282)-LOG10(MROUND($AL282,2)))+AX282)</f>
        <v>#DIV/0!</v>
      </c>
      <c r="BO282" s="151" t="e">
        <f>IF($AL282&lt;2,LOOKUP(CONCATENATE($D282,IF($E282&gt;=1000,$E282,CONCATENATE(0,$E282)),"02"),SilencerParams!$E$3:$E$98,SilencerParams!W$3:W$98)/(LOG10(2)-LOG10(0.0001))*(LOG10($AL282)-LOG10(0.0001)),(BG282-AY282)/(LOG10(IF(MROUND($AL282,2)&lt;=$AL282,MROUND($AL282,2)+2,MROUND($AL282,2)-2))-LOG10(MROUND($AL282,2)))*(LOG10($AL282)-LOG10(MROUND($AL282,2)))+AY282)</f>
        <v>#DIV/0!</v>
      </c>
      <c r="BP282" s="151" t="e">
        <f>IF($AL282&lt;2,LOOKUP(CONCATENATE($D282,IF($E282&gt;=1000,$E282,CONCATENATE(0,$E282)),"02"),SilencerParams!$E$3:$E$98,SilencerParams!X$3:X$98)/(LOG10(2)-LOG10(0.0001))*(LOG10($AL282)-LOG10(0.0001)),(BH282-AZ282)/(LOG10(IF(MROUND($AL282,2)&lt;=$AL282,MROUND($AL282,2)+2,MROUND($AL282,2)-2))-LOG10(MROUND($AL282,2)))*(LOG10($AL282)-LOG10(MROUND($AL282,2)))+AZ282)</f>
        <v>#DIV/0!</v>
      </c>
      <c r="BQ282" s="151" t="e">
        <f>IF($AL282&lt;2,LOOKUP(CONCATENATE($D282,IF($E282&gt;=1000,$E282,CONCATENATE(0,$E282)),"02"),SilencerParams!$E$3:$E$98,SilencerParams!Y$3:Y$98)/(LOG10(2)-LOG10(0.0001))*(LOG10($AL282)-LOG10(0.0001)),(BI282-BA282)/(LOG10(IF(MROUND($AL282,2)&lt;=$AL282,MROUND($AL282,2)+2,MROUND($AL282,2)-2))-LOG10(MROUND($AL282,2)))*(LOG10($AL282)-LOG10(MROUND($AL282,2)))+BA282)</f>
        <v>#DIV/0!</v>
      </c>
      <c r="BR282" s="151" t="e">
        <f>IF($AL282&lt;2,LOOKUP(CONCATENATE($D282,IF($E282&gt;=1000,$E282,CONCATENATE(0,$E282)),"02"),SilencerParams!$E$3:$E$98,SilencerParams!Z$3:Z$98)/(LOG10(2)-LOG10(0.0001))*(LOG10($AL282)-LOG10(0.0001)),(BJ282-BB282)/(LOG10(IF(MROUND($AL282,2)&lt;=$AL282,MROUND($AL282,2)+2,MROUND($AL282,2)-2))-LOG10(MROUND($AL282,2)))*(LOG10($AL282)-LOG10(MROUND($AL282,2)))+BB282)</f>
        <v>#DIV/0!</v>
      </c>
      <c r="BS282" s="24" t="e">
        <f t="shared" si="128"/>
        <v>#DIV/0!</v>
      </c>
      <c r="BT282" s="24" t="e">
        <f t="shared" si="129"/>
        <v>#DIV/0!</v>
      </c>
      <c r="BU282" s="24" t="e">
        <f t="shared" si="130"/>
        <v>#DIV/0!</v>
      </c>
      <c r="BV282" s="24" t="e">
        <f t="shared" si="131"/>
        <v>#DIV/0!</v>
      </c>
      <c r="BW282" s="24" t="e">
        <f t="shared" si="132"/>
        <v>#DIV/0!</v>
      </c>
      <c r="BX282" s="24" t="e">
        <f t="shared" si="133"/>
        <v>#DIV/0!</v>
      </c>
      <c r="BY282" s="24" t="e">
        <f t="shared" si="134"/>
        <v>#DIV/0!</v>
      </c>
      <c r="BZ282" s="24" t="e">
        <f t="shared" si="135"/>
        <v>#DIV/0!</v>
      </c>
      <c r="CA282" s="24" t="e">
        <f>10*LOG10(IF(BS282="",0,POWER(10,((BS282+'ModelParams Lw'!$O$4)/10))) +IF(BT282="",0,POWER(10,((BT282+'ModelParams Lw'!$P$4)/10))) +IF(BU282="",0,POWER(10,((BU282+'ModelParams Lw'!$Q$4)/10))) +IF(BV282="",0,POWER(10,((BV282+'ModelParams Lw'!$R$4)/10))) +IF(BW282="",0,POWER(10,((BW282+'ModelParams Lw'!$S$4)/10))) +IF(BX282="",0,POWER(10,((BX282+'ModelParams Lw'!$T$4)/10))) +IF(BY282="",0,POWER(10,((BY282+'ModelParams Lw'!$U$4)/10)))+IF(BZ282="",0,POWER(10,((BZ282+'ModelParams Lw'!$V$4)/10))))</f>
        <v>#DIV/0!</v>
      </c>
      <c r="CB282" s="24" t="e">
        <f t="shared" si="136"/>
        <v>#DIV/0!</v>
      </c>
      <c r="CC282" s="24" t="e">
        <f>(BS282-'ModelParams Lw'!O$10)/'ModelParams Lw'!O$11</f>
        <v>#DIV/0!</v>
      </c>
      <c r="CD282" s="24" t="e">
        <f>(BT282-'ModelParams Lw'!P$10)/'ModelParams Lw'!P$11</f>
        <v>#DIV/0!</v>
      </c>
      <c r="CE282" s="24" t="e">
        <f>(BU282-'ModelParams Lw'!Q$10)/'ModelParams Lw'!Q$11</f>
        <v>#DIV/0!</v>
      </c>
      <c r="CF282" s="24" t="e">
        <f>(BV282-'ModelParams Lw'!R$10)/'ModelParams Lw'!R$11</f>
        <v>#DIV/0!</v>
      </c>
      <c r="CG282" s="24" t="e">
        <f>(BW282-'ModelParams Lw'!S$10)/'ModelParams Lw'!S$11</f>
        <v>#DIV/0!</v>
      </c>
      <c r="CH282" s="24" t="e">
        <f>(BX282-'ModelParams Lw'!T$10)/'ModelParams Lw'!T$11</f>
        <v>#DIV/0!</v>
      </c>
      <c r="CI282" s="24" t="e">
        <f>(BY282-'ModelParams Lw'!U$10)/'ModelParams Lw'!U$11</f>
        <v>#DIV/0!</v>
      </c>
      <c r="CJ282" s="24" t="e">
        <f>(BZ282-'ModelParams Lw'!V$10)/'ModelParams Lw'!V$11</f>
        <v>#DIV/0!</v>
      </c>
      <c r="CK282" s="24">
        <f>IF(Calcul!$E287="SW",'ModelParams Lw'!C$18+'ModelParams Lw'!C$19*LOG(CK$3)+'ModelParams Lw'!C$20*(PI()/4*($D282/1000)^2),IF('ModelParams Lw'!C$21+'ModelParams Lw'!C$22*LOG(CK$3)+'ModelParams Lw'!C$23*(PI()/4*($D282/1000)^2)&lt;'ModelParams Lw'!C$18+'ModelParams Lw'!C$19*LOG(CK$3)+'ModelParams Lw'!C$20*(PI()/4*($D282/1000)^2),'ModelParams Lw'!C$18+'ModelParams Lw'!C$19*LOG(CK$3)+'ModelParams Lw'!C$20*(PI()/4*($D282/1000)^2),'ModelParams Lw'!C$21+'ModelParams Lw'!C$22*LOG(CK$3)+'ModelParams Lw'!C$23*(PI()/4*($D282/1000)^2)))</f>
        <v>31.246735224896717</v>
      </c>
      <c r="CL282" s="24">
        <f>IF(Calcul!$E287="SW",'ModelParams Lw'!D$18+'ModelParams Lw'!D$19*LOG(CL$3)+'ModelParams Lw'!D$20*(PI()/4*($D282/1000)^2),IF('ModelParams Lw'!D$21+'ModelParams Lw'!D$22*LOG(CL$3)+'ModelParams Lw'!D$23*(PI()/4*($D282/1000)^2)&lt;'ModelParams Lw'!D$18+'ModelParams Lw'!D$19*LOG(CL$3)+'ModelParams Lw'!D$20*(PI()/4*($D282/1000)^2),'ModelParams Lw'!D$18+'ModelParams Lw'!D$19*LOG(CL$3)+'ModelParams Lw'!D$20*(PI()/4*($D282/1000)^2),'ModelParams Lw'!D$21+'ModelParams Lw'!D$22*LOG(CL$3)+'ModelParams Lw'!D$23*(PI()/4*($D282/1000)^2)))</f>
        <v>39.203910379364636</v>
      </c>
      <c r="CM282" s="24">
        <f>IF(Calcul!$E287="SW",'ModelParams Lw'!E$18+'ModelParams Lw'!E$19*LOG(CM$3)+'ModelParams Lw'!E$20*(PI()/4*($D282/1000)^2),IF('ModelParams Lw'!E$21+'ModelParams Lw'!E$22*LOG(CM$3)+'ModelParams Lw'!E$23*(PI()/4*($D282/1000)^2)&lt;'ModelParams Lw'!E$18+'ModelParams Lw'!E$19*LOG(CM$3)+'ModelParams Lw'!E$20*(PI()/4*($D282/1000)^2),'ModelParams Lw'!E$18+'ModelParams Lw'!E$19*LOG(CM$3)+'ModelParams Lw'!E$20*(PI()/4*($D282/1000)^2),'ModelParams Lw'!E$21+'ModelParams Lw'!E$22*LOG(CM$3)+'ModelParams Lw'!E$23*(PI()/4*($D282/1000)^2)))</f>
        <v>38.761096154158118</v>
      </c>
      <c r="CN282" s="24">
        <f>IF(Calcul!$E287="SW",'ModelParams Lw'!F$18+'ModelParams Lw'!F$19*LOG(CN$3)+'ModelParams Lw'!F$20*(PI()/4*($D282/1000)^2),IF('ModelParams Lw'!F$21+'ModelParams Lw'!F$22*LOG(CN$3)+'ModelParams Lw'!F$23*(PI()/4*($D282/1000)^2)&lt;'ModelParams Lw'!F$18+'ModelParams Lw'!F$19*LOG(CN$3)+'ModelParams Lw'!F$20*(PI()/4*($D282/1000)^2),'ModelParams Lw'!F$18+'ModelParams Lw'!F$19*LOG(CN$3)+'ModelParams Lw'!F$20*(PI()/4*($D282/1000)^2),'ModelParams Lw'!F$21+'ModelParams Lw'!F$22*LOG(CN$3)+'ModelParams Lw'!F$23*(PI()/4*($D282/1000)^2)))</f>
        <v>42.457901012674256</v>
      </c>
      <c r="CO282" s="24">
        <f>IF(Calcul!$E287="SW",'ModelParams Lw'!G$18+'ModelParams Lw'!G$19*LOG(CO$3)+'ModelParams Lw'!G$20*(PI()/4*($D282/1000)^2),IF('ModelParams Lw'!G$21+'ModelParams Lw'!G$22*LOG(CO$3)+'ModelParams Lw'!G$23*(PI()/4*($D282/1000)^2)&lt;'ModelParams Lw'!G$18+'ModelParams Lw'!G$19*LOG(CO$3)+'ModelParams Lw'!G$20*(PI()/4*($D282/1000)^2),'ModelParams Lw'!G$18+'ModelParams Lw'!G$19*LOG(CO$3)+'ModelParams Lw'!G$20*(PI()/4*($D282/1000)^2),'ModelParams Lw'!G$21+'ModelParams Lw'!G$22*LOG(CO$3)+'ModelParams Lw'!G$23*(PI()/4*($D282/1000)^2)))</f>
        <v>39.983812335865188</v>
      </c>
      <c r="CP282" s="24">
        <f>IF(Calcul!$E287="SW",'ModelParams Lw'!H$18+'ModelParams Lw'!H$19*LOG(CP$3)+'ModelParams Lw'!H$20*(PI()/4*($D282/1000)^2),IF('ModelParams Lw'!H$21+'ModelParams Lw'!H$22*LOG(CP$3)+'ModelParams Lw'!H$23*(PI()/4*($D282/1000)^2)&lt;'ModelParams Lw'!H$18+'ModelParams Lw'!H$19*LOG(CP$3)+'ModelParams Lw'!H$20*(PI()/4*($D282/1000)^2),'ModelParams Lw'!H$18+'ModelParams Lw'!H$19*LOG(CP$3)+'ModelParams Lw'!H$20*(PI()/4*($D282/1000)^2),'ModelParams Lw'!H$21+'ModelParams Lw'!H$22*LOG(CP$3)+'ModelParams Lw'!H$23*(PI()/4*($D282/1000)^2)))</f>
        <v>40.306137042572608</v>
      </c>
      <c r="CQ282" s="24">
        <f>IF(Calcul!$E287="SW",'ModelParams Lw'!I$18+'ModelParams Lw'!I$19*LOG(CQ$3)+'ModelParams Lw'!I$20*(PI()/4*($D282/1000)^2),IF('ModelParams Lw'!I$21+'ModelParams Lw'!I$22*LOG(CQ$3)+'ModelParams Lw'!I$23*(PI()/4*($D282/1000)^2)&lt;'ModelParams Lw'!I$18+'ModelParams Lw'!I$19*LOG(CQ$3)+'ModelParams Lw'!I$20*(PI()/4*($D282/1000)^2),'ModelParams Lw'!I$18+'ModelParams Lw'!I$19*LOG(CQ$3)+'ModelParams Lw'!I$20*(PI()/4*($D282/1000)^2),'ModelParams Lw'!I$21+'ModelParams Lw'!I$22*LOG(CQ$3)+'ModelParams Lw'!I$23*(PI()/4*($D282/1000)^2)))</f>
        <v>35.604370798776131</v>
      </c>
      <c r="CR282" s="24">
        <f>IF(Calcul!$E287="SW",'ModelParams Lw'!J$18+'ModelParams Lw'!J$19*LOG(CR$3)+'ModelParams Lw'!J$20*(PI()/4*($D282/1000)^2),IF('ModelParams Lw'!J$21+'ModelParams Lw'!J$22*LOG(CR$3)+'ModelParams Lw'!J$23*(PI()/4*($D282/1000)^2)&lt;'ModelParams Lw'!J$18+'ModelParams Lw'!J$19*LOG(CR$3)+'ModelParams Lw'!J$20*(PI()/4*($D282/1000)^2),'ModelParams Lw'!J$18+'ModelParams Lw'!J$19*LOG(CR$3)+'ModelParams Lw'!J$20*(PI()/4*($D282/1000)^2),'ModelParams Lw'!J$21+'ModelParams Lw'!J$22*LOG(CR$3)+'ModelParams Lw'!J$23*(PI()/4*($D282/1000)^2)))</f>
        <v>26.405199060578074</v>
      </c>
      <c r="CS282" s="24" t="e">
        <f t="shared" si="113"/>
        <v>#DIV/0!</v>
      </c>
      <c r="CT282" s="24" t="e">
        <f t="shared" si="114"/>
        <v>#DIV/0!</v>
      </c>
      <c r="CU282" s="24" t="e">
        <f t="shared" si="115"/>
        <v>#DIV/0!</v>
      </c>
      <c r="CV282" s="24" t="e">
        <f t="shared" si="116"/>
        <v>#DIV/0!</v>
      </c>
      <c r="CW282" s="24" t="e">
        <f t="shared" si="117"/>
        <v>#DIV/0!</v>
      </c>
      <c r="CX282" s="24" t="e">
        <f t="shared" si="118"/>
        <v>#DIV/0!</v>
      </c>
      <c r="CY282" s="24" t="e">
        <f t="shared" si="119"/>
        <v>#DIV/0!</v>
      </c>
      <c r="CZ282" s="24" t="e">
        <f t="shared" si="120"/>
        <v>#DIV/0!</v>
      </c>
      <c r="DA282" s="24" t="e">
        <f>10*LOG10(IF(CS282="",0,POWER(10,((CS282+'ModelParams Lw'!$O$4)/10))) +IF(CT282="",0,POWER(10,((CT282+'ModelParams Lw'!$P$4)/10))) +IF(CU282="",0,POWER(10,((CU282+'ModelParams Lw'!$Q$4)/10))) +IF(CV282="",0,POWER(10,((CV282+'ModelParams Lw'!$R$4)/10))) +IF(CW282="",0,POWER(10,((CW282+'ModelParams Lw'!$S$4)/10))) +IF(CX282="",0,POWER(10,((CX282+'ModelParams Lw'!$T$4)/10))) +IF(CY282="",0,POWER(10,((CY282+'ModelParams Lw'!$U$4)/10)))+IF(CZ282="",0,POWER(10,((CZ282+'ModelParams Lw'!$V$4)/10))))</f>
        <v>#DIV/0!</v>
      </c>
      <c r="DB282" s="24" t="e">
        <f t="shared" si="137"/>
        <v>#DIV/0!</v>
      </c>
      <c r="DC282" s="24" t="e">
        <f>(CS282-'ModelParams Lw'!$O$10)/'ModelParams Lw'!$O$11</f>
        <v>#DIV/0!</v>
      </c>
      <c r="DD282" s="24" t="e">
        <f>(CT282-'ModelParams Lw'!$P$10)/'ModelParams Lw'!$P$11</f>
        <v>#DIV/0!</v>
      </c>
      <c r="DE282" s="24" t="e">
        <f>(CU282-'ModelParams Lw'!$Q$10)/'ModelParams Lw'!$Q$11</f>
        <v>#DIV/0!</v>
      </c>
      <c r="DF282" s="24" t="e">
        <f>(CV282-'ModelParams Lw'!$R$10)/'ModelParams Lw'!$R$11</f>
        <v>#DIV/0!</v>
      </c>
      <c r="DG282" s="24" t="e">
        <f>(CW282-'ModelParams Lw'!$S$10)/'ModelParams Lw'!$S$11</f>
        <v>#DIV/0!</v>
      </c>
      <c r="DH282" s="24" t="e">
        <f>(CX282-'ModelParams Lw'!$T$10)/'ModelParams Lw'!$T$11</f>
        <v>#DIV/0!</v>
      </c>
      <c r="DI282" s="24" t="e">
        <f>(CY282-'ModelParams Lw'!$U$10)/'ModelParams Lw'!$U$11</f>
        <v>#DIV/0!</v>
      </c>
      <c r="DJ282" s="24" t="e">
        <f>(CZ282-'ModelParams Lw'!$V$10)/'ModelParams Lw'!$V$11</f>
        <v>#DIV/0!</v>
      </c>
    </row>
    <row r="283" spans="1:114">
      <c r="A283" s="12">
        <f>Calcul!B285</f>
        <v>0</v>
      </c>
      <c r="B283" s="12">
        <f t="shared" si="121"/>
        <v>0</v>
      </c>
      <c r="C283" s="12">
        <f>Calcul!C285</f>
        <v>0</v>
      </c>
      <c r="D283" s="12">
        <f>Calcul!D288</f>
        <v>0</v>
      </c>
      <c r="E283" s="12">
        <f t="shared" si="122"/>
        <v>400</v>
      </c>
      <c r="F283" s="12">
        <f t="shared" si="123"/>
        <v>900</v>
      </c>
      <c r="G283" s="12" t="e">
        <f t="shared" si="124"/>
        <v>#DIV/0!</v>
      </c>
      <c r="H283" s="24" t="e">
        <f t="shared" si="125"/>
        <v>#DIV/0!</v>
      </c>
      <c r="I283" s="24">
        <f>'ModelParams Lw'!$B$6*EXP('ModelParams Lw'!$C$6*D283)</f>
        <v>-0.98585217513044054</v>
      </c>
      <c r="J283" s="24">
        <f>'ModelParams Lw'!$B$7*D283^2+'ModelParams Lw'!$C$7*D283+'ModelParams Lw'!$D$7</f>
        <v>-7.1</v>
      </c>
      <c r="K283" s="24">
        <f>'ModelParams Lw'!$B$8*D283^2+'ModelParams Lw'!$C$8*D283+'ModelParams Lw'!$D$8</f>
        <v>46.485999999999997</v>
      </c>
      <c r="L283" s="21" t="e">
        <f t="shared" si="138"/>
        <v>#DIV/0!</v>
      </c>
      <c r="M283" s="21" t="e">
        <f t="shared" si="138"/>
        <v>#DIV/0!</v>
      </c>
      <c r="N283" s="21" t="e">
        <f t="shared" si="138"/>
        <v>#DIV/0!</v>
      </c>
      <c r="O283" s="21" t="e">
        <f t="shared" si="138"/>
        <v>#DIV/0!</v>
      </c>
      <c r="P283" s="21" t="e">
        <f t="shared" si="138"/>
        <v>#DIV/0!</v>
      </c>
      <c r="Q283" s="21" t="e">
        <f t="shared" si="138"/>
        <v>#DIV/0!</v>
      </c>
      <c r="R283" s="21" t="e">
        <f t="shared" si="138"/>
        <v>#DIV/0!</v>
      </c>
      <c r="S283" s="21" t="e">
        <f t="shared" si="138"/>
        <v>#DIV/0!</v>
      </c>
      <c r="T283" s="24" t="e">
        <f>'ModelParams Lw'!$B$3+'ModelParams Lw'!$B$4*LOG10($B283/3600/(PI()/4*($D283/1000)^2))+'ModelParams Lw'!$B$5*LOG10(2*$H283/(1.2*($B283/3600/(PI()/4*($D283/1000)^2))^2))+10*LOG10($D283/1000)+L283</f>
        <v>#DIV/0!</v>
      </c>
      <c r="U283" s="24" t="e">
        <f>'ModelParams Lw'!$B$3+'ModelParams Lw'!$B$4*LOG10($B283/3600/(PI()/4*($D283/1000)^2))+'ModelParams Lw'!$B$5*LOG10(2*$H283/(1.2*($B283/3600/(PI()/4*($D283/1000)^2))^2))+10*LOG10($D283/1000)+M283</f>
        <v>#DIV/0!</v>
      </c>
      <c r="V283" s="24" t="e">
        <f>'ModelParams Lw'!$B$3+'ModelParams Lw'!$B$4*LOG10($B283/3600/(PI()/4*($D283/1000)^2))+'ModelParams Lw'!$B$5*LOG10(2*$H283/(1.2*($B283/3600/(PI()/4*($D283/1000)^2))^2))+10*LOG10($D283/1000)+N283</f>
        <v>#DIV/0!</v>
      </c>
      <c r="W283" s="24" t="e">
        <f>'ModelParams Lw'!$B$3+'ModelParams Lw'!$B$4*LOG10($B283/3600/(PI()/4*($D283/1000)^2))+'ModelParams Lw'!$B$5*LOG10(2*$H283/(1.2*($B283/3600/(PI()/4*($D283/1000)^2))^2))+10*LOG10($D283/1000)+O283</f>
        <v>#DIV/0!</v>
      </c>
      <c r="X283" s="24" t="e">
        <f>'ModelParams Lw'!$B$3+'ModelParams Lw'!$B$4*LOG10($B283/3600/(PI()/4*($D283/1000)^2))+'ModelParams Lw'!$B$5*LOG10(2*$H283/(1.2*($B283/3600/(PI()/4*($D283/1000)^2))^2))+10*LOG10($D283/1000)+P283</f>
        <v>#DIV/0!</v>
      </c>
      <c r="Y283" s="24" t="e">
        <f>'ModelParams Lw'!$B$3+'ModelParams Lw'!$B$4*LOG10($B283/3600/(PI()/4*($D283/1000)^2))+'ModelParams Lw'!$B$5*LOG10(2*$H283/(1.2*($B283/3600/(PI()/4*($D283/1000)^2))^2))+10*LOG10($D283/1000)+Q283</f>
        <v>#DIV/0!</v>
      </c>
      <c r="Z283" s="24" t="e">
        <f>'ModelParams Lw'!$B$3+'ModelParams Lw'!$B$4*LOG10($B283/3600/(PI()/4*($D283/1000)^2))+'ModelParams Lw'!$B$5*LOG10(2*$H283/(1.2*($B283/3600/(PI()/4*($D283/1000)^2))^2))+10*LOG10($D283/1000)+R283</f>
        <v>#DIV/0!</v>
      </c>
      <c r="AA283" s="24" t="e">
        <f>'ModelParams Lw'!$B$3+'ModelParams Lw'!$B$4*LOG10($B283/3600/(PI()/4*($D283/1000)^2))+'ModelParams Lw'!$B$5*LOG10(2*$H283/(1.2*($B283/3600/(PI()/4*($D283/1000)^2))^2))+10*LOG10($D283/1000)+S283</f>
        <v>#DIV/0!</v>
      </c>
      <c r="AB283" s="24" t="e">
        <f>10*LOG10(IF(T283="",0,POWER(10,((T283+'ModelParams Lw'!$O$4)/10))) +IF(U283="",0,POWER(10,((U283+'ModelParams Lw'!$P$4)/10))) +IF(V283="",0,POWER(10,((V283+'ModelParams Lw'!$Q$4)/10))) +IF(W283="",0,POWER(10,((W283+'ModelParams Lw'!$R$4)/10))) +IF(X283="",0,POWER(10,((X283+'ModelParams Lw'!$S$4)/10))) +IF(Y283="",0,POWER(10,((Y283+'ModelParams Lw'!$T$4)/10))) +IF(Z283="",0,POWER(10,((Z283+'ModelParams Lw'!$U$4)/10)))+IF(AA283="",0,POWER(10,((AA283+'ModelParams Lw'!$V$4)/10))))</f>
        <v>#DIV/0!</v>
      </c>
      <c r="AC283" s="24" t="e">
        <f t="shared" si="126"/>
        <v>#DIV/0!</v>
      </c>
      <c r="AD283" s="24" t="e">
        <f>(T283-'ModelParams Lw'!O$10)/'ModelParams Lw'!O$11</f>
        <v>#DIV/0!</v>
      </c>
      <c r="AE283" s="24" t="e">
        <f>(U283-'ModelParams Lw'!P$10)/'ModelParams Lw'!P$11</f>
        <v>#DIV/0!</v>
      </c>
      <c r="AF283" s="24" t="e">
        <f>(V283-'ModelParams Lw'!Q$10)/'ModelParams Lw'!Q$11</f>
        <v>#DIV/0!</v>
      </c>
      <c r="AG283" s="24" t="e">
        <f>(W283-'ModelParams Lw'!R$10)/'ModelParams Lw'!R$11</f>
        <v>#DIV/0!</v>
      </c>
      <c r="AH283" s="24" t="e">
        <f>(X283-'ModelParams Lw'!S$10)/'ModelParams Lw'!S$11</f>
        <v>#DIV/0!</v>
      </c>
      <c r="AI283" s="24" t="e">
        <f>(Y283-'ModelParams Lw'!T$10)/'ModelParams Lw'!T$11</f>
        <v>#DIV/0!</v>
      </c>
      <c r="AJ283" s="24" t="e">
        <f>(Z283-'ModelParams Lw'!U$10)/'ModelParams Lw'!U$11</f>
        <v>#DIV/0!</v>
      </c>
      <c r="AK283" s="24" t="e">
        <f>(AA283-'ModelParams Lw'!V$10)/'ModelParams Lw'!V$11</f>
        <v>#DIV/0!</v>
      </c>
      <c r="AL283" s="24" t="e">
        <f t="shared" si="127"/>
        <v>#DIV/0!</v>
      </c>
      <c r="AM283" s="24" t="e">
        <f>LOOKUP($G283,SilencerParams!$E$3:$E$98,SilencerParams!K$3:K$98)</f>
        <v>#DIV/0!</v>
      </c>
      <c r="AN283" s="24" t="e">
        <f>LOOKUP($G283,SilencerParams!$E$3:$E$98,SilencerParams!L$3:L$98)</f>
        <v>#DIV/0!</v>
      </c>
      <c r="AO283" s="24" t="e">
        <f>LOOKUP($G283,SilencerParams!$E$3:$E$98,SilencerParams!M$3:M$98)</f>
        <v>#DIV/0!</v>
      </c>
      <c r="AP283" s="24" t="e">
        <f>LOOKUP($G283,SilencerParams!$E$3:$E$98,SilencerParams!N$3:N$98)</f>
        <v>#DIV/0!</v>
      </c>
      <c r="AQ283" s="24" t="e">
        <f>LOOKUP($G283,SilencerParams!$E$3:$E$98,SilencerParams!O$3:O$98)</f>
        <v>#DIV/0!</v>
      </c>
      <c r="AR283" s="24" t="e">
        <f>LOOKUP($G283,SilencerParams!$E$3:$E$98,SilencerParams!P$3:P$98)</f>
        <v>#DIV/0!</v>
      </c>
      <c r="AS283" s="24" t="e">
        <f>LOOKUP($G283,SilencerParams!$E$3:$E$98,SilencerParams!Q$3:Q$98)</f>
        <v>#DIV/0!</v>
      </c>
      <c r="AT283" s="24" t="e">
        <f>LOOKUP($G283,SilencerParams!$E$3:$E$98,SilencerParams!R$3:R$98)</f>
        <v>#DIV/0!</v>
      </c>
      <c r="AU283" s="151" t="e">
        <f>LOOKUP($G283,SilencerParams!$E$3:$E$98,SilencerParams!S$3:S$98)</f>
        <v>#DIV/0!</v>
      </c>
      <c r="AV283" s="151" t="e">
        <f>LOOKUP($G283,SilencerParams!$E$3:$E$98,SilencerParams!T$3:T$98)</f>
        <v>#DIV/0!</v>
      </c>
      <c r="AW283" s="151" t="e">
        <f>LOOKUP($G283,SilencerParams!$E$3:$E$98,SilencerParams!U$3:U$98)</f>
        <v>#DIV/0!</v>
      </c>
      <c r="AX283" s="151" t="e">
        <f>LOOKUP($G283,SilencerParams!$E$3:$E$98,SilencerParams!V$3:V$98)</f>
        <v>#DIV/0!</v>
      </c>
      <c r="AY283" s="151" t="e">
        <f>LOOKUP($G283,SilencerParams!$E$3:$E$98,SilencerParams!W$3:W$98)</f>
        <v>#DIV/0!</v>
      </c>
      <c r="AZ283" s="151" t="e">
        <f>LOOKUP($G283,SilencerParams!$E$3:$E$98,SilencerParams!X$3:X$98)</f>
        <v>#DIV/0!</v>
      </c>
      <c r="BA283" s="151" t="e">
        <f>LOOKUP($G283,SilencerParams!$E$3:$E$98,SilencerParams!Y$3:Y$98)</f>
        <v>#DIV/0!</v>
      </c>
      <c r="BB283" s="151" t="e">
        <f>LOOKUP($G283,SilencerParams!$E$3:$E$98,SilencerParams!Z$3:Z$98)</f>
        <v>#DIV/0!</v>
      </c>
      <c r="BC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S$3:S$98)</f>
        <v>#DIV/0!</v>
      </c>
      <c r="BD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T$3:T$98)</f>
        <v>#DIV/0!</v>
      </c>
      <c r="BE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U$3:U$98)</f>
        <v>#DIV/0!</v>
      </c>
      <c r="BF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V$3:V$98)</f>
        <v>#DIV/0!</v>
      </c>
      <c r="BG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W$3:W$98)</f>
        <v>#DIV/0!</v>
      </c>
      <c r="BH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X$3:X$98)</f>
        <v>#DIV/0!</v>
      </c>
      <c r="BI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Y$3:Y$98)</f>
        <v>#DIV/0!</v>
      </c>
      <c r="BJ283" s="151" t="e">
        <f>LOOKUP(IF(MROUND($AL283,2)&lt;=$AL283,CONCATENATE($D283,IF($F283&gt;=1000,$F283,CONCATENATE(0,$F283)),CONCATENATE(0,MROUND($AL283,2)+2)),CONCATENATE($D283,IF($F283&gt;=1000,$F283,CONCATENATE(0,$F283)),CONCATENATE(0,MROUND($AL283,2)-2))),SilencerParams!$E$3:$E$98,SilencerParams!Z$3:Z$98)</f>
        <v>#DIV/0!</v>
      </c>
      <c r="BK283" s="151" t="e">
        <f>IF($AL283&lt;2,LOOKUP(CONCATENATE($D283,IF($E283&gt;=1000,$E283,CONCATENATE(0,$E283)),"02"),SilencerParams!$E$3:$E$98,SilencerParams!S$3:S$98)/(LOG10(2)-LOG10(0.0001))*(LOG10($AL283)-LOG10(0.0001)),(BC283-AU283)/(LOG10(IF(MROUND($AL283,2)&lt;=$AL283,MROUND($AL283,2)+2,MROUND($AL283,2)-2))-LOG10(MROUND($AL283,2)))*(LOG10($AL283)-LOG10(MROUND($AL283,2)))+AU283)</f>
        <v>#DIV/0!</v>
      </c>
      <c r="BL283" s="151" t="e">
        <f>IF($AL283&lt;2,LOOKUP(CONCATENATE($D283,IF($E283&gt;=1000,$E283,CONCATENATE(0,$E283)),"02"),SilencerParams!$E$3:$E$98,SilencerParams!T$3:T$98)/(LOG10(2)-LOG10(0.0001))*(LOG10($AL283)-LOG10(0.0001)),(BD283-AV283)/(LOG10(IF(MROUND($AL283,2)&lt;=$AL283,MROUND($AL283,2)+2,MROUND($AL283,2)-2))-LOG10(MROUND($AL283,2)))*(LOG10($AL283)-LOG10(MROUND($AL283,2)))+AV283)</f>
        <v>#DIV/0!</v>
      </c>
      <c r="BM283" s="151" t="e">
        <f>IF($AL283&lt;2,LOOKUP(CONCATENATE($D283,IF($E283&gt;=1000,$E283,CONCATENATE(0,$E283)),"02"),SilencerParams!$E$3:$E$98,SilencerParams!U$3:U$98)/(LOG10(2)-LOG10(0.0001))*(LOG10($AL283)-LOG10(0.0001)),(BE283-AW283)/(LOG10(IF(MROUND($AL283,2)&lt;=$AL283,MROUND($AL283,2)+2,MROUND($AL283,2)-2))-LOG10(MROUND($AL283,2)))*(LOG10($AL283)-LOG10(MROUND($AL283,2)))+AW283)</f>
        <v>#DIV/0!</v>
      </c>
      <c r="BN283" s="151" t="e">
        <f>IF($AL283&lt;2,LOOKUP(CONCATENATE($D283,IF($E283&gt;=1000,$E283,CONCATENATE(0,$E283)),"02"),SilencerParams!$E$3:$E$98,SilencerParams!V$3:V$98)/(LOG10(2)-LOG10(0.0001))*(LOG10($AL283)-LOG10(0.0001)),(BF283-AX283)/(LOG10(IF(MROUND($AL283,2)&lt;=$AL283,MROUND($AL283,2)+2,MROUND($AL283,2)-2))-LOG10(MROUND($AL283,2)))*(LOG10($AL283)-LOG10(MROUND($AL283,2)))+AX283)</f>
        <v>#DIV/0!</v>
      </c>
      <c r="BO283" s="151" t="e">
        <f>IF($AL283&lt;2,LOOKUP(CONCATENATE($D283,IF($E283&gt;=1000,$E283,CONCATENATE(0,$E283)),"02"),SilencerParams!$E$3:$E$98,SilencerParams!W$3:W$98)/(LOG10(2)-LOG10(0.0001))*(LOG10($AL283)-LOG10(0.0001)),(BG283-AY283)/(LOG10(IF(MROUND($AL283,2)&lt;=$AL283,MROUND($AL283,2)+2,MROUND($AL283,2)-2))-LOG10(MROUND($AL283,2)))*(LOG10($AL283)-LOG10(MROUND($AL283,2)))+AY283)</f>
        <v>#DIV/0!</v>
      </c>
      <c r="BP283" s="151" t="e">
        <f>IF($AL283&lt;2,LOOKUP(CONCATENATE($D283,IF($E283&gt;=1000,$E283,CONCATENATE(0,$E283)),"02"),SilencerParams!$E$3:$E$98,SilencerParams!X$3:X$98)/(LOG10(2)-LOG10(0.0001))*(LOG10($AL283)-LOG10(0.0001)),(BH283-AZ283)/(LOG10(IF(MROUND($AL283,2)&lt;=$AL283,MROUND($AL283,2)+2,MROUND($AL283,2)-2))-LOG10(MROUND($AL283,2)))*(LOG10($AL283)-LOG10(MROUND($AL283,2)))+AZ283)</f>
        <v>#DIV/0!</v>
      </c>
      <c r="BQ283" s="151" t="e">
        <f>IF($AL283&lt;2,LOOKUP(CONCATENATE($D283,IF($E283&gt;=1000,$E283,CONCATENATE(0,$E283)),"02"),SilencerParams!$E$3:$E$98,SilencerParams!Y$3:Y$98)/(LOG10(2)-LOG10(0.0001))*(LOG10($AL283)-LOG10(0.0001)),(BI283-BA283)/(LOG10(IF(MROUND($AL283,2)&lt;=$AL283,MROUND($AL283,2)+2,MROUND($AL283,2)-2))-LOG10(MROUND($AL283,2)))*(LOG10($AL283)-LOG10(MROUND($AL283,2)))+BA283)</f>
        <v>#DIV/0!</v>
      </c>
      <c r="BR283" s="151" t="e">
        <f>IF($AL283&lt;2,LOOKUP(CONCATENATE($D283,IF($E283&gt;=1000,$E283,CONCATENATE(0,$E283)),"02"),SilencerParams!$E$3:$E$98,SilencerParams!Z$3:Z$98)/(LOG10(2)-LOG10(0.0001))*(LOG10($AL283)-LOG10(0.0001)),(BJ283-BB283)/(LOG10(IF(MROUND($AL283,2)&lt;=$AL283,MROUND($AL283,2)+2,MROUND($AL283,2)-2))-LOG10(MROUND($AL283,2)))*(LOG10($AL283)-LOG10(MROUND($AL283,2)))+BB283)</f>
        <v>#DIV/0!</v>
      </c>
      <c r="BS283" s="24" t="e">
        <f t="shared" si="128"/>
        <v>#DIV/0!</v>
      </c>
      <c r="BT283" s="24" t="e">
        <f t="shared" si="129"/>
        <v>#DIV/0!</v>
      </c>
      <c r="BU283" s="24" t="e">
        <f t="shared" si="130"/>
        <v>#DIV/0!</v>
      </c>
      <c r="BV283" s="24" t="e">
        <f t="shared" si="131"/>
        <v>#DIV/0!</v>
      </c>
      <c r="BW283" s="24" t="e">
        <f t="shared" si="132"/>
        <v>#DIV/0!</v>
      </c>
      <c r="BX283" s="24" t="e">
        <f t="shared" si="133"/>
        <v>#DIV/0!</v>
      </c>
      <c r="BY283" s="24" t="e">
        <f t="shared" si="134"/>
        <v>#DIV/0!</v>
      </c>
      <c r="BZ283" s="24" t="e">
        <f t="shared" si="135"/>
        <v>#DIV/0!</v>
      </c>
      <c r="CA283" s="24" t="e">
        <f>10*LOG10(IF(BS283="",0,POWER(10,((BS283+'ModelParams Lw'!$O$4)/10))) +IF(BT283="",0,POWER(10,((BT283+'ModelParams Lw'!$P$4)/10))) +IF(BU283="",0,POWER(10,((BU283+'ModelParams Lw'!$Q$4)/10))) +IF(BV283="",0,POWER(10,((BV283+'ModelParams Lw'!$R$4)/10))) +IF(BW283="",0,POWER(10,((BW283+'ModelParams Lw'!$S$4)/10))) +IF(BX283="",0,POWER(10,((BX283+'ModelParams Lw'!$T$4)/10))) +IF(BY283="",0,POWER(10,((BY283+'ModelParams Lw'!$U$4)/10)))+IF(BZ283="",0,POWER(10,((BZ283+'ModelParams Lw'!$V$4)/10))))</f>
        <v>#DIV/0!</v>
      </c>
      <c r="CB283" s="24" t="e">
        <f t="shared" si="136"/>
        <v>#DIV/0!</v>
      </c>
      <c r="CC283" s="24" t="e">
        <f>(BS283-'ModelParams Lw'!O$10)/'ModelParams Lw'!O$11</f>
        <v>#DIV/0!</v>
      </c>
      <c r="CD283" s="24" t="e">
        <f>(BT283-'ModelParams Lw'!P$10)/'ModelParams Lw'!P$11</f>
        <v>#DIV/0!</v>
      </c>
      <c r="CE283" s="24" t="e">
        <f>(BU283-'ModelParams Lw'!Q$10)/'ModelParams Lw'!Q$11</f>
        <v>#DIV/0!</v>
      </c>
      <c r="CF283" s="24" t="e">
        <f>(BV283-'ModelParams Lw'!R$10)/'ModelParams Lw'!R$11</f>
        <v>#DIV/0!</v>
      </c>
      <c r="CG283" s="24" t="e">
        <f>(BW283-'ModelParams Lw'!S$10)/'ModelParams Lw'!S$11</f>
        <v>#DIV/0!</v>
      </c>
      <c r="CH283" s="24" t="e">
        <f>(BX283-'ModelParams Lw'!T$10)/'ModelParams Lw'!T$11</f>
        <v>#DIV/0!</v>
      </c>
      <c r="CI283" s="24" t="e">
        <f>(BY283-'ModelParams Lw'!U$10)/'ModelParams Lw'!U$11</f>
        <v>#DIV/0!</v>
      </c>
      <c r="CJ283" s="24" t="e">
        <f>(BZ283-'ModelParams Lw'!V$10)/'ModelParams Lw'!V$11</f>
        <v>#DIV/0!</v>
      </c>
      <c r="CK283" s="24">
        <f>IF(Calcul!$E288="SW",'ModelParams Lw'!C$18+'ModelParams Lw'!C$19*LOG(CK$3)+'ModelParams Lw'!C$20*(PI()/4*($D283/1000)^2),IF('ModelParams Lw'!C$21+'ModelParams Lw'!C$22*LOG(CK$3)+'ModelParams Lw'!C$23*(PI()/4*($D283/1000)^2)&lt;'ModelParams Lw'!C$18+'ModelParams Lw'!C$19*LOG(CK$3)+'ModelParams Lw'!C$20*(PI()/4*($D283/1000)^2),'ModelParams Lw'!C$18+'ModelParams Lw'!C$19*LOG(CK$3)+'ModelParams Lw'!C$20*(PI()/4*($D283/1000)^2),'ModelParams Lw'!C$21+'ModelParams Lw'!C$22*LOG(CK$3)+'ModelParams Lw'!C$23*(PI()/4*($D283/1000)^2)))</f>
        <v>31.246735224896717</v>
      </c>
      <c r="CL283" s="24">
        <f>IF(Calcul!$E288="SW",'ModelParams Lw'!D$18+'ModelParams Lw'!D$19*LOG(CL$3)+'ModelParams Lw'!D$20*(PI()/4*($D283/1000)^2),IF('ModelParams Lw'!D$21+'ModelParams Lw'!D$22*LOG(CL$3)+'ModelParams Lw'!D$23*(PI()/4*($D283/1000)^2)&lt;'ModelParams Lw'!D$18+'ModelParams Lw'!D$19*LOG(CL$3)+'ModelParams Lw'!D$20*(PI()/4*($D283/1000)^2),'ModelParams Lw'!D$18+'ModelParams Lw'!D$19*LOG(CL$3)+'ModelParams Lw'!D$20*(PI()/4*($D283/1000)^2),'ModelParams Lw'!D$21+'ModelParams Lw'!D$22*LOG(CL$3)+'ModelParams Lw'!D$23*(PI()/4*($D283/1000)^2)))</f>
        <v>39.203910379364636</v>
      </c>
      <c r="CM283" s="24">
        <f>IF(Calcul!$E288="SW",'ModelParams Lw'!E$18+'ModelParams Lw'!E$19*LOG(CM$3)+'ModelParams Lw'!E$20*(PI()/4*($D283/1000)^2),IF('ModelParams Lw'!E$21+'ModelParams Lw'!E$22*LOG(CM$3)+'ModelParams Lw'!E$23*(PI()/4*($D283/1000)^2)&lt;'ModelParams Lw'!E$18+'ModelParams Lw'!E$19*LOG(CM$3)+'ModelParams Lw'!E$20*(PI()/4*($D283/1000)^2),'ModelParams Lw'!E$18+'ModelParams Lw'!E$19*LOG(CM$3)+'ModelParams Lw'!E$20*(PI()/4*($D283/1000)^2),'ModelParams Lw'!E$21+'ModelParams Lw'!E$22*LOG(CM$3)+'ModelParams Lw'!E$23*(PI()/4*($D283/1000)^2)))</f>
        <v>38.761096154158118</v>
      </c>
      <c r="CN283" s="24">
        <f>IF(Calcul!$E288="SW",'ModelParams Lw'!F$18+'ModelParams Lw'!F$19*LOG(CN$3)+'ModelParams Lw'!F$20*(PI()/4*($D283/1000)^2),IF('ModelParams Lw'!F$21+'ModelParams Lw'!F$22*LOG(CN$3)+'ModelParams Lw'!F$23*(PI()/4*($D283/1000)^2)&lt;'ModelParams Lw'!F$18+'ModelParams Lw'!F$19*LOG(CN$3)+'ModelParams Lw'!F$20*(PI()/4*($D283/1000)^2),'ModelParams Lw'!F$18+'ModelParams Lw'!F$19*LOG(CN$3)+'ModelParams Lw'!F$20*(PI()/4*($D283/1000)^2),'ModelParams Lw'!F$21+'ModelParams Lw'!F$22*LOG(CN$3)+'ModelParams Lw'!F$23*(PI()/4*($D283/1000)^2)))</f>
        <v>42.457901012674256</v>
      </c>
      <c r="CO283" s="24">
        <f>IF(Calcul!$E288="SW",'ModelParams Lw'!G$18+'ModelParams Lw'!G$19*LOG(CO$3)+'ModelParams Lw'!G$20*(PI()/4*($D283/1000)^2),IF('ModelParams Lw'!G$21+'ModelParams Lw'!G$22*LOG(CO$3)+'ModelParams Lw'!G$23*(PI()/4*($D283/1000)^2)&lt;'ModelParams Lw'!G$18+'ModelParams Lw'!G$19*LOG(CO$3)+'ModelParams Lw'!G$20*(PI()/4*($D283/1000)^2),'ModelParams Lw'!G$18+'ModelParams Lw'!G$19*LOG(CO$3)+'ModelParams Lw'!G$20*(PI()/4*($D283/1000)^2),'ModelParams Lw'!G$21+'ModelParams Lw'!G$22*LOG(CO$3)+'ModelParams Lw'!G$23*(PI()/4*($D283/1000)^2)))</f>
        <v>39.983812335865188</v>
      </c>
      <c r="CP283" s="24">
        <f>IF(Calcul!$E288="SW",'ModelParams Lw'!H$18+'ModelParams Lw'!H$19*LOG(CP$3)+'ModelParams Lw'!H$20*(PI()/4*($D283/1000)^2),IF('ModelParams Lw'!H$21+'ModelParams Lw'!H$22*LOG(CP$3)+'ModelParams Lw'!H$23*(PI()/4*($D283/1000)^2)&lt;'ModelParams Lw'!H$18+'ModelParams Lw'!H$19*LOG(CP$3)+'ModelParams Lw'!H$20*(PI()/4*($D283/1000)^2),'ModelParams Lw'!H$18+'ModelParams Lw'!H$19*LOG(CP$3)+'ModelParams Lw'!H$20*(PI()/4*($D283/1000)^2),'ModelParams Lw'!H$21+'ModelParams Lw'!H$22*LOG(CP$3)+'ModelParams Lw'!H$23*(PI()/4*($D283/1000)^2)))</f>
        <v>40.306137042572608</v>
      </c>
      <c r="CQ283" s="24">
        <f>IF(Calcul!$E288="SW",'ModelParams Lw'!I$18+'ModelParams Lw'!I$19*LOG(CQ$3)+'ModelParams Lw'!I$20*(PI()/4*($D283/1000)^2),IF('ModelParams Lw'!I$21+'ModelParams Lw'!I$22*LOG(CQ$3)+'ModelParams Lw'!I$23*(PI()/4*($D283/1000)^2)&lt;'ModelParams Lw'!I$18+'ModelParams Lw'!I$19*LOG(CQ$3)+'ModelParams Lw'!I$20*(PI()/4*($D283/1000)^2),'ModelParams Lw'!I$18+'ModelParams Lw'!I$19*LOG(CQ$3)+'ModelParams Lw'!I$20*(PI()/4*($D283/1000)^2),'ModelParams Lw'!I$21+'ModelParams Lw'!I$22*LOG(CQ$3)+'ModelParams Lw'!I$23*(PI()/4*($D283/1000)^2)))</f>
        <v>35.604370798776131</v>
      </c>
      <c r="CR283" s="24">
        <f>IF(Calcul!$E288="SW",'ModelParams Lw'!J$18+'ModelParams Lw'!J$19*LOG(CR$3)+'ModelParams Lw'!J$20*(PI()/4*($D283/1000)^2),IF('ModelParams Lw'!J$21+'ModelParams Lw'!J$22*LOG(CR$3)+'ModelParams Lw'!J$23*(PI()/4*($D283/1000)^2)&lt;'ModelParams Lw'!J$18+'ModelParams Lw'!J$19*LOG(CR$3)+'ModelParams Lw'!J$20*(PI()/4*($D283/1000)^2),'ModelParams Lw'!J$18+'ModelParams Lw'!J$19*LOG(CR$3)+'ModelParams Lw'!J$20*(PI()/4*($D283/1000)^2),'ModelParams Lw'!J$21+'ModelParams Lw'!J$22*LOG(CR$3)+'ModelParams Lw'!J$23*(PI()/4*($D283/1000)^2)))</f>
        <v>26.405199060578074</v>
      </c>
      <c r="CS283" s="24" t="e">
        <f t="shared" si="113"/>
        <v>#DIV/0!</v>
      </c>
      <c r="CT283" s="24" t="e">
        <f t="shared" si="114"/>
        <v>#DIV/0!</v>
      </c>
      <c r="CU283" s="24" t="e">
        <f t="shared" si="115"/>
        <v>#DIV/0!</v>
      </c>
      <c r="CV283" s="24" t="e">
        <f t="shared" si="116"/>
        <v>#DIV/0!</v>
      </c>
      <c r="CW283" s="24" t="e">
        <f t="shared" si="117"/>
        <v>#DIV/0!</v>
      </c>
      <c r="CX283" s="24" t="e">
        <f t="shared" si="118"/>
        <v>#DIV/0!</v>
      </c>
      <c r="CY283" s="24" t="e">
        <f t="shared" si="119"/>
        <v>#DIV/0!</v>
      </c>
      <c r="CZ283" s="24" t="e">
        <f t="shared" si="120"/>
        <v>#DIV/0!</v>
      </c>
      <c r="DA283" s="24" t="e">
        <f>10*LOG10(IF(CS283="",0,POWER(10,((CS283+'ModelParams Lw'!$O$4)/10))) +IF(CT283="",0,POWER(10,((CT283+'ModelParams Lw'!$P$4)/10))) +IF(CU283="",0,POWER(10,((CU283+'ModelParams Lw'!$Q$4)/10))) +IF(CV283="",0,POWER(10,((CV283+'ModelParams Lw'!$R$4)/10))) +IF(CW283="",0,POWER(10,((CW283+'ModelParams Lw'!$S$4)/10))) +IF(CX283="",0,POWER(10,((CX283+'ModelParams Lw'!$T$4)/10))) +IF(CY283="",0,POWER(10,((CY283+'ModelParams Lw'!$U$4)/10)))+IF(CZ283="",0,POWER(10,((CZ283+'ModelParams Lw'!$V$4)/10))))</f>
        <v>#DIV/0!</v>
      </c>
      <c r="DB283" s="24" t="e">
        <f t="shared" si="137"/>
        <v>#DIV/0!</v>
      </c>
      <c r="DC283" s="24" t="e">
        <f>(CS283-'ModelParams Lw'!$O$10)/'ModelParams Lw'!$O$11</f>
        <v>#DIV/0!</v>
      </c>
      <c r="DD283" s="24" t="e">
        <f>(CT283-'ModelParams Lw'!$P$10)/'ModelParams Lw'!$P$11</f>
        <v>#DIV/0!</v>
      </c>
      <c r="DE283" s="24" t="e">
        <f>(CU283-'ModelParams Lw'!$Q$10)/'ModelParams Lw'!$Q$11</f>
        <v>#DIV/0!</v>
      </c>
      <c r="DF283" s="24" t="e">
        <f>(CV283-'ModelParams Lw'!$R$10)/'ModelParams Lw'!$R$11</f>
        <v>#DIV/0!</v>
      </c>
      <c r="DG283" s="24" t="e">
        <f>(CW283-'ModelParams Lw'!$S$10)/'ModelParams Lw'!$S$11</f>
        <v>#DIV/0!</v>
      </c>
      <c r="DH283" s="24" t="e">
        <f>(CX283-'ModelParams Lw'!$T$10)/'ModelParams Lw'!$T$11</f>
        <v>#DIV/0!</v>
      </c>
      <c r="DI283" s="24" t="e">
        <f>(CY283-'ModelParams Lw'!$U$10)/'ModelParams Lw'!$U$11</f>
        <v>#DIV/0!</v>
      </c>
      <c r="DJ283" s="24" t="e">
        <f>(CZ283-'ModelParams Lw'!$V$10)/'ModelParams Lw'!$V$11</f>
        <v>#DIV/0!</v>
      </c>
    </row>
    <row r="284" spans="1:114">
      <c r="A284" s="12">
        <f>Calcul!B286</f>
        <v>0</v>
      </c>
      <c r="B284" s="12">
        <f t="shared" si="121"/>
        <v>0</v>
      </c>
      <c r="C284" s="12">
        <f>Calcul!C286</f>
        <v>0</v>
      </c>
      <c r="D284" s="12">
        <f>Calcul!D289</f>
        <v>0</v>
      </c>
      <c r="E284" s="12">
        <f t="shared" si="122"/>
        <v>400</v>
      </c>
      <c r="F284" s="12">
        <f t="shared" si="123"/>
        <v>900</v>
      </c>
      <c r="G284" s="12" t="e">
        <f t="shared" si="124"/>
        <v>#DIV/0!</v>
      </c>
      <c r="H284" s="24" t="e">
        <f t="shared" si="125"/>
        <v>#DIV/0!</v>
      </c>
      <c r="I284" s="24">
        <f>'ModelParams Lw'!$B$6*EXP('ModelParams Lw'!$C$6*D284)</f>
        <v>-0.98585217513044054</v>
      </c>
      <c r="J284" s="24">
        <f>'ModelParams Lw'!$B$7*D284^2+'ModelParams Lw'!$C$7*D284+'ModelParams Lw'!$D$7</f>
        <v>-7.1</v>
      </c>
      <c r="K284" s="24">
        <f>'ModelParams Lw'!$B$8*D284^2+'ModelParams Lw'!$C$8*D284+'ModelParams Lw'!$D$8</f>
        <v>46.485999999999997</v>
      </c>
      <c r="L284" s="21" t="e">
        <f t="shared" si="138"/>
        <v>#DIV/0!</v>
      </c>
      <c r="M284" s="21" t="e">
        <f t="shared" si="138"/>
        <v>#DIV/0!</v>
      </c>
      <c r="N284" s="21" t="e">
        <f t="shared" si="138"/>
        <v>#DIV/0!</v>
      </c>
      <c r="O284" s="21" t="e">
        <f t="shared" si="138"/>
        <v>#DIV/0!</v>
      </c>
      <c r="P284" s="21" t="e">
        <f t="shared" si="138"/>
        <v>#DIV/0!</v>
      </c>
      <c r="Q284" s="21" t="e">
        <f t="shared" si="138"/>
        <v>#DIV/0!</v>
      </c>
      <c r="R284" s="21" t="e">
        <f t="shared" si="138"/>
        <v>#DIV/0!</v>
      </c>
      <c r="S284" s="21" t="e">
        <f t="shared" si="138"/>
        <v>#DIV/0!</v>
      </c>
      <c r="T284" s="24" t="e">
        <f>'ModelParams Lw'!$B$3+'ModelParams Lw'!$B$4*LOG10($B284/3600/(PI()/4*($D284/1000)^2))+'ModelParams Lw'!$B$5*LOG10(2*$H284/(1.2*($B284/3600/(PI()/4*($D284/1000)^2))^2))+10*LOG10($D284/1000)+L284</f>
        <v>#DIV/0!</v>
      </c>
      <c r="U284" s="24" t="e">
        <f>'ModelParams Lw'!$B$3+'ModelParams Lw'!$B$4*LOG10($B284/3600/(PI()/4*($D284/1000)^2))+'ModelParams Lw'!$B$5*LOG10(2*$H284/(1.2*($B284/3600/(PI()/4*($D284/1000)^2))^2))+10*LOG10($D284/1000)+M284</f>
        <v>#DIV/0!</v>
      </c>
      <c r="V284" s="24" t="e">
        <f>'ModelParams Lw'!$B$3+'ModelParams Lw'!$B$4*LOG10($B284/3600/(PI()/4*($D284/1000)^2))+'ModelParams Lw'!$B$5*LOG10(2*$H284/(1.2*($B284/3600/(PI()/4*($D284/1000)^2))^2))+10*LOG10($D284/1000)+N284</f>
        <v>#DIV/0!</v>
      </c>
      <c r="W284" s="24" t="e">
        <f>'ModelParams Lw'!$B$3+'ModelParams Lw'!$B$4*LOG10($B284/3600/(PI()/4*($D284/1000)^2))+'ModelParams Lw'!$B$5*LOG10(2*$H284/(1.2*($B284/3600/(PI()/4*($D284/1000)^2))^2))+10*LOG10($D284/1000)+O284</f>
        <v>#DIV/0!</v>
      </c>
      <c r="X284" s="24" t="e">
        <f>'ModelParams Lw'!$B$3+'ModelParams Lw'!$B$4*LOG10($B284/3600/(PI()/4*($D284/1000)^2))+'ModelParams Lw'!$B$5*LOG10(2*$H284/(1.2*($B284/3600/(PI()/4*($D284/1000)^2))^2))+10*LOG10($D284/1000)+P284</f>
        <v>#DIV/0!</v>
      </c>
      <c r="Y284" s="24" t="e">
        <f>'ModelParams Lw'!$B$3+'ModelParams Lw'!$B$4*LOG10($B284/3600/(PI()/4*($D284/1000)^2))+'ModelParams Lw'!$B$5*LOG10(2*$H284/(1.2*($B284/3600/(PI()/4*($D284/1000)^2))^2))+10*LOG10($D284/1000)+Q284</f>
        <v>#DIV/0!</v>
      </c>
      <c r="Z284" s="24" t="e">
        <f>'ModelParams Lw'!$B$3+'ModelParams Lw'!$B$4*LOG10($B284/3600/(PI()/4*($D284/1000)^2))+'ModelParams Lw'!$B$5*LOG10(2*$H284/(1.2*($B284/3600/(PI()/4*($D284/1000)^2))^2))+10*LOG10($D284/1000)+R284</f>
        <v>#DIV/0!</v>
      </c>
      <c r="AA284" s="24" t="e">
        <f>'ModelParams Lw'!$B$3+'ModelParams Lw'!$B$4*LOG10($B284/3600/(PI()/4*($D284/1000)^2))+'ModelParams Lw'!$B$5*LOG10(2*$H284/(1.2*($B284/3600/(PI()/4*($D284/1000)^2))^2))+10*LOG10($D284/1000)+S284</f>
        <v>#DIV/0!</v>
      </c>
      <c r="AB284" s="24" t="e">
        <f>10*LOG10(IF(T284="",0,POWER(10,((T284+'ModelParams Lw'!$O$4)/10))) +IF(U284="",0,POWER(10,((U284+'ModelParams Lw'!$P$4)/10))) +IF(V284="",0,POWER(10,((V284+'ModelParams Lw'!$Q$4)/10))) +IF(W284="",0,POWER(10,((W284+'ModelParams Lw'!$R$4)/10))) +IF(X284="",0,POWER(10,((X284+'ModelParams Lw'!$S$4)/10))) +IF(Y284="",0,POWER(10,((Y284+'ModelParams Lw'!$T$4)/10))) +IF(Z284="",0,POWER(10,((Z284+'ModelParams Lw'!$U$4)/10)))+IF(AA284="",0,POWER(10,((AA284+'ModelParams Lw'!$V$4)/10))))</f>
        <v>#DIV/0!</v>
      </c>
      <c r="AC284" s="24" t="e">
        <f t="shared" si="126"/>
        <v>#DIV/0!</v>
      </c>
      <c r="AD284" s="24" t="e">
        <f>(T284-'ModelParams Lw'!O$10)/'ModelParams Lw'!O$11</f>
        <v>#DIV/0!</v>
      </c>
      <c r="AE284" s="24" t="e">
        <f>(U284-'ModelParams Lw'!P$10)/'ModelParams Lw'!P$11</f>
        <v>#DIV/0!</v>
      </c>
      <c r="AF284" s="24" t="e">
        <f>(V284-'ModelParams Lw'!Q$10)/'ModelParams Lw'!Q$11</f>
        <v>#DIV/0!</v>
      </c>
      <c r="AG284" s="24" t="e">
        <f>(W284-'ModelParams Lw'!R$10)/'ModelParams Lw'!R$11</f>
        <v>#DIV/0!</v>
      </c>
      <c r="AH284" s="24" t="e">
        <f>(X284-'ModelParams Lw'!S$10)/'ModelParams Lw'!S$11</f>
        <v>#DIV/0!</v>
      </c>
      <c r="AI284" s="24" t="e">
        <f>(Y284-'ModelParams Lw'!T$10)/'ModelParams Lw'!T$11</f>
        <v>#DIV/0!</v>
      </c>
      <c r="AJ284" s="24" t="e">
        <f>(Z284-'ModelParams Lw'!U$10)/'ModelParams Lw'!U$11</f>
        <v>#DIV/0!</v>
      </c>
      <c r="AK284" s="24" t="e">
        <f>(AA284-'ModelParams Lw'!V$10)/'ModelParams Lw'!V$11</f>
        <v>#DIV/0!</v>
      </c>
      <c r="AL284" s="24" t="e">
        <f t="shared" si="127"/>
        <v>#DIV/0!</v>
      </c>
      <c r="AM284" s="24" t="e">
        <f>LOOKUP($G284,SilencerParams!$E$3:$E$98,SilencerParams!K$3:K$98)</f>
        <v>#DIV/0!</v>
      </c>
      <c r="AN284" s="24" t="e">
        <f>LOOKUP($G284,SilencerParams!$E$3:$E$98,SilencerParams!L$3:L$98)</f>
        <v>#DIV/0!</v>
      </c>
      <c r="AO284" s="24" t="e">
        <f>LOOKUP($G284,SilencerParams!$E$3:$E$98,SilencerParams!M$3:M$98)</f>
        <v>#DIV/0!</v>
      </c>
      <c r="AP284" s="24" t="e">
        <f>LOOKUP($G284,SilencerParams!$E$3:$E$98,SilencerParams!N$3:N$98)</f>
        <v>#DIV/0!</v>
      </c>
      <c r="AQ284" s="24" t="e">
        <f>LOOKUP($G284,SilencerParams!$E$3:$E$98,SilencerParams!O$3:O$98)</f>
        <v>#DIV/0!</v>
      </c>
      <c r="AR284" s="24" t="e">
        <f>LOOKUP($G284,SilencerParams!$E$3:$E$98,SilencerParams!P$3:P$98)</f>
        <v>#DIV/0!</v>
      </c>
      <c r="AS284" s="24" t="e">
        <f>LOOKUP($G284,SilencerParams!$E$3:$E$98,SilencerParams!Q$3:Q$98)</f>
        <v>#DIV/0!</v>
      </c>
      <c r="AT284" s="24" t="e">
        <f>LOOKUP($G284,SilencerParams!$E$3:$E$98,SilencerParams!R$3:R$98)</f>
        <v>#DIV/0!</v>
      </c>
      <c r="AU284" s="151" t="e">
        <f>LOOKUP($G284,SilencerParams!$E$3:$E$98,SilencerParams!S$3:S$98)</f>
        <v>#DIV/0!</v>
      </c>
      <c r="AV284" s="151" t="e">
        <f>LOOKUP($G284,SilencerParams!$E$3:$E$98,SilencerParams!T$3:T$98)</f>
        <v>#DIV/0!</v>
      </c>
      <c r="AW284" s="151" t="e">
        <f>LOOKUP($G284,SilencerParams!$E$3:$E$98,SilencerParams!U$3:U$98)</f>
        <v>#DIV/0!</v>
      </c>
      <c r="AX284" s="151" t="e">
        <f>LOOKUP($G284,SilencerParams!$E$3:$E$98,SilencerParams!V$3:V$98)</f>
        <v>#DIV/0!</v>
      </c>
      <c r="AY284" s="151" t="e">
        <f>LOOKUP($G284,SilencerParams!$E$3:$E$98,SilencerParams!W$3:W$98)</f>
        <v>#DIV/0!</v>
      </c>
      <c r="AZ284" s="151" t="e">
        <f>LOOKUP($G284,SilencerParams!$E$3:$E$98,SilencerParams!X$3:X$98)</f>
        <v>#DIV/0!</v>
      </c>
      <c r="BA284" s="151" t="e">
        <f>LOOKUP($G284,SilencerParams!$E$3:$E$98,SilencerParams!Y$3:Y$98)</f>
        <v>#DIV/0!</v>
      </c>
      <c r="BB284" s="151" t="e">
        <f>LOOKUP($G284,SilencerParams!$E$3:$E$98,SilencerParams!Z$3:Z$98)</f>
        <v>#DIV/0!</v>
      </c>
      <c r="BC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S$3:S$98)</f>
        <v>#DIV/0!</v>
      </c>
      <c r="BD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T$3:T$98)</f>
        <v>#DIV/0!</v>
      </c>
      <c r="BE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U$3:U$98)</f>
        <v>#DIV/0!</v>
      </c>
      <c r="BF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V$3:V$98)</f>
        <v>#DIV/0!</v>
      </c>
      <c r="BG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W$3:W$98)</f>
        <v>#DIV/0!</v>
      </c>
      <c r="BH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X$3:X$98)</f>
        <v>#DIV/0!</v>
      </c>
      <c r="BI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Y$3:Y$98)</f>
        <v>#DIV/0!</v>
      </c>
      <c r="BJ284" s="151" t="e">
        <f>LOOKUP(IF(MROUND($AL284,2)&lt;=$AL284,CONCATENATE($D284,IF($F284&gt;=1000,$F284,CONCATENATE(0,$F284)),CONCATENATE(0,MROUND($AL284,2)+2)),CONCATENATE($D284,IF($F284&gt;=1000,$F284,CONCATENATE(0,$F284)),CONCATENATE(0,MROUND($AL284,2)-2))),SilencerParams!$E$3:$E$98,SilencerParams!Z$3:Z$98)</f>
        <v>#DIV/0!</v>
      </c>
      <c r="BK284" s="151" t="e">
        <f>IF($AL284&lt;2,LOOKUP(CONCATENATE($D284,IF($E284&gt;=1000,$E284,CONCATENATE(0,$E284)),"02"),SilencerParams!$E$3:$E$98,SilencerParams!S$3:S$98)/(LOG10(2)-LOG10(0.0001))*(LOG10($AL284)-LOG10(0.0001)),(BC284-AU284)/(LOG10(IF(MROUND($AL284,2)&lt;=$AL284,MROUND($AL284,2)+2,MROUND($AL284,2)-2))-LOG10(MROUND($AL284,2)))*(LOG10($AL284)-LOG10(MROUND($AL284,2)))+AU284)</f>
        <v>#DIV/0!</v>
      </c>
      <c r="BL284" s="151" t="e">
        <f>IF($AL284&lt;2,LOOKUP(CONCATENATE($D284,IF($E284&gt;=1000,$E284,CONCATENATE(0,$E284)),"02"),SilencerParams!$E$3:$E$98,SilencerParams!T$3:T$98)/(LOG10(2)-LOG10(0.0001))*(LOG10($AL284)-LOG10(0.0001)),(BD284-AV284)/(LOG10(IF(MROUND($AL284,2)&lt;=$AL284,MROUND($AL284,2)+2,MROUND($AL284,2)-2))-LOG10(MROUND($AL284,2)))*(LOG10($AL284)-LOG10(MROUND($AL284,2)))+AV284)</f>
        <v>#DIV/0!</v>
      </c>
      <c r="BM284" s="151" t="e">
        <f>IF($AL284&lt;2,LOOKUP(CONCATENATE($D284,IF($E284&gt;=1000,$E284,CONCATENATE(0,$E284)),"02"),SilencerParams!$E$3:$E$98,SilencerParams!U$3:U$98)/(LOG10(2)-LOG10(0.0001))*(LOG10($AL284)-LOG10(0.0001)),(BE284-AW284)/(LOG10(IF(MROUND($AL284,2)&lt;=$AL284,MROUND($AL284,2)+2,MROUND($AL284,2)-2))-LOG10(MROUND($AL284,2)))*(LOG10($AL284)-LOG10(MROUND($AL284,2)))+AW284)</f>
        <v>#DIV/0!</v>
      </c>
      <c r="BN284" s="151" t="e">
        <f>IF($AL284&lt;2,LOOKUP(CONCATENATE($D284,IF($E284&gt;=1000,$E284,CONCATENATE(0,$E284)),"02"),SilencerParams!$E$3:$E$98,SilencerParams!V$3:V$98)/(LOG10(2)-LOG10(0.0001))*(LOG10($AL284)-LOG10(0.0001)),(BF284-AX284)/(LOG10(IF(MROUND($AL284,2)&lt;=$AL284,MROUND($AL284,2)+2,MROUND($AL284,2)-2))-LOG10(MROUND($AL284,2)))*(LOG10($AL284)-LOG10(MROUND($AL284,2)))+AX284)</f>
        <v>#DIV/0!</v>
      </c>
      <c r="BO284" s="151" t="e">
        <f>IF($AL284&lt;2,LOOKUP(CONCATENATE($D284,IF($E284&gt;=1000,$E284,CONCATENATE(0,$E284)),"02"),SilencerParams!$E$3:$E$98,SilencerParams!W$3:W$98)/(LOG10(2)-LOG10(0.0001))*(LOG10($AL284)-LOG10(0.0001)),(BG284-AY284)/(LOG10(IF(MROUND($AL284,2)&lt;=$AL284,MROUND($AL284,2)+2,MROUND($AL284,2)-2))-LOG10(MROUND($AL284,2)))*(LOG10($AL284)-LOG10(MROUND($AL284,2)))+AY284)</f>
        <v>#DIV/0!</v>
      </c>
      <c r="BP284" s="151" t="e">
        <f>IF($AL284&lt;2,LOOKUP(CONCATENATE($D284,IF($E284&gt;=1000,$E284,CONCATENATE(0,$E284)),"02"),SilencerParams!$E$3:$E$98,SilencerParams!X$3:X$98)/(LOG10(2)-LOG10(0.0001))*(LOG10($AL284)-LOG10(0.0001)),(BH284-AZ284)/(LOG10(IF(MROUND($AL284,2)&lt;=$AL284,MROUND($AL284,2)+2,MROUND($AL284,2)-2))-LOG10(MROUND($AL284,2)))*(LOG10($AL284)-LOG10(MROUND($AL284,2)))+AZ284)</f>
        <v>#DIV/0!</v>
      </c>
      <c r="BQ284" s="151" t="e">
        <f>IF($AL284&lt;2,LOOKUP(CONCATENATE($D284,IF($E284&gt;=1000,$E284,CONCATENATE(0,$E284)),"02"),SilencerParams!$E$3:$E$98,SilencerParams!Y$3:Y$98)/(LOG10(2)-LOG10(0.0001))*(LOG10($AL284)-LOG10(0.0001)),(BI284-BA284)/(LOG10(IF(MROUND($AL284,2)&lt;=$AL284,MROUND($AL284,2)+2,MROUND($AL284,2)-2))-LOG10(MROUND($AL284,2)))*(LOG10($AL284)-LOG10(MROUND($AL284,2)))+BA284)</f>
        <v>#DIV/0!</v>
      </c>
      <c r="BR284" s="151" t="e">
        <f>IF($AL284&lt;2,LOOKUP(CONCATENATE($D284,IF($E284&gt;=1000,$E284,CONCATENATE(0,$E284)),"02"),SilencerParams!$E$3:$E$98,SilencerParams!Z$3:Z$98)/(LOG10(2)-LOG10(0.0001))*(LOG10($AL284)-LOG10(0.0001)),(BJ284-BB284)/(LOG10(IF(MROUND($AL284,2)&lt;=$AL284,MROUND($AL284,2)+2,MROUND($AL284,2)-2))-LOG10(MROUND($AL284,2)))*(LOG10($AL284)-LOG10(MROUND($AL284,2)))+BB284)</f>
        <v>#DIV/0!</v>
      </c>
      <c r="BS284" s="24" t="e">
        <f t="shared" si="128"/>
        <v>#DIV/0!</v>
      </c>
      <c r="BT284" s="24" t="e">
        <f t="shared" si="129"/>
        <v>#DIV/0!</v>
      </c>
      <c r="BU284" s="24" t="e">
        <f t="shared" si="130"/>
        <v>#DIV/0!</v>
      </c>
      <c r="BV284" s="24" t="e">
        <f t="shared" si="131"/>
        <v>#DIV/0!</v>
      </c>
      <c r="BW284" s="24" t="e">
        <f t="shared" si="132"/>
        <v>#DIV/0!</v>
      </c>
      <c r="BX284" s="24" t="e">
        <f t="shared" si="133"/>
        <v>#DIV/0!</v>
      </c>
      <c r="BY284" s="24" t="e">
        <f t="shared" si="134"/>
        <v>#DIV/0!</v>
      </c>
      <c r="BZ284" s="24" t="e">
        <f t="shared" si="135"/>
        <v>#DIV/0!</v>
      </c>
      <c r="CA284" s="24" t="e">
        <f>10*LOG10(IF(BS284="",0,POWER(10,((BS284+'ModelParams Lw'!$O$4)/10))) +IF(BT284="",0,POWER(10,((BT284+'ModelParams Lw'!$P$4)/10))) +IF(BU284="",0,POWER(10,((BU284+'ModelParams Lw'!$Q$4)/10))) +IF(BV284="",0,POWER(10,((BV284+'ModelParams Lw'!$R$4)/10))) +IF(BW284="",0,POWER(10,((BW284+'ModelParams Lw'!$S$4)/10))) +IF(BX284="",0,POWER(10,((BX284+'ModelParams Lw'!$T$4)/10))) +IF(BY284="",0,POWER(10,((BY284+'ModelParams Lw'!$U$4)/10)))+IF(BZ284="",0,POWER(10,((BZ284+'ModelParams Lw'!$V$4)/10))))</f>
        <v>#DIV/0!</v>
      </c>
      <c r="CB284" s="24" t="e">
        <f t="shared" si="136"/>
        <v>#DIV/0!</v>
      </c>
      <c r="CC284" s="24" t="e">
        <f>(BS284-'ModelParams Lw'!O$10)/'ModelParams Lw'!O$11</f>
        <v>#DIV/0!</v>
      </c>
      <c r="CD284" s="24" t="e">
        <f>(BT284-'ModelParams Lw'!P$10)/'ModelParams Lw'!P$11</f>
        <v>#DIV/0!</v>
      </c>
      <c r="CE284" s="24" t="e">
        <f>(BU284-'ModelParams Lw'!Q$10)/'ModelParams Lw'!Q$11</f>
        <v>#DIV/0!</v>
      </c>
      <c r="CF284" s="24" t="e">
        <f>(BV284-'ModelParams Lw'!R$10)/'ModelParams Lw'!R$11</f>
        <v>#DIV/0!</v>
      </c>
      <c r="CG284" s="24" t="e">
        <f>(BW284-'ModelParams Lw'!S$10)/'ModelParams Lw'!S$11</f>
        <v>#DIV/0!</v>
      </c>
      <c r="CH284" s="24" t="e">
        <f>(BX284-'ModelParams Lw'!T$10)/'ModelParams Lw'!T$11</f>
        <v>#DIV/0!</v>
      </c>
      <c r="CI284" s="24" t="e">
        <f>(BY284-'ModelParams Lw'!U$10)/'ModelParams Lw'!U$11</f>
        <v>#DIV/0!</v>
      </c>
      <c r="CJ284" s="24" t="e">
        <f>(BZ284-'ModelParams Lw'!V$10)/'ModelParams Lw'!V$11</f>
        <v>#DIV/0!</v>
      </c>
      <c r="CK284" s="24">
        <f>IF(Calcul!$E289="SW",'ModelParams Lw'!C$18+'ModelParams Lw'!C$19*LOG(CK$3)+'ModelParams Lw'!C$20*(PI()/4*($D284/1000)^2),IF('ModelParams Lw'!C$21+'ModelParams Lw'!C$22*LOG(CK$3)+'ModelParams Lw'!C$23*(PI()/4*($D284/1000)^2)&lt;'ModelParams Lw'!C$18+'ModelParams Lw'!C$19*LOG(CK$3)+'ModelParams Lw'!C$20*(PI()/4*($D284/1000)^2),'ModelParams Lw'!C$18+'ModelParams Lw'!C$19*LOG(CK$3)+'ModelParams Lw'!C$20*(PI()/4*($D284/1000)^2),'ModelParams Lw'!C$21+'ModelParams Lw'!C$22*LOG(CK$3)+'ModelParams Lw'!C$23*(PI()/4*($D284/1000)^2)))</f>
        <v>31.246735224896717</v>
      </c>
      <c r="CL284" s="24">
        <f>IF(Calcul!$E289="SW",'ModelParams Lw'!D$18+'ModelParams Lw'!D$19*LOG(CL$3)+'ModelParams Lw'!D$20*(PI()/4*($D284/1000)^2),IF('ModelParams Lw'!D$21+'ModelParams Lw'!D$22*LOG(CL$3)+'ModelParams Lw'!D$23*(PI()/4*($D284/1000)^2)&lt;'ModelParams Lw'!D$18+'ModelParams Lw'!D$19*LOG(CL$3)+'ModelParams Lw'!D$20*(PI()/4*($D284/1000)^2),'ModelParams Lw'!D$18+'ModelParams Lw'!D$19*LOG(CL$3)+'ModelParams Lw'!D$20*(PI()/4*($D284/1000)^2),'ModelParams Lw'!D$21+'ModelParams Lw'!D$22*LOG(CL$3)+'ModelParams Lw'!D$23*(PI()/4*($D284/1000)^2)))</f>
        <v>39.203910379364636</v>
      </c>
      <c r="CM284" s="24">
        <f>IF(Calcul!$E289="SW",'ModelParams Lw'!E$18+'ModelParams Lw'!E$19*LOG(CM$3)+'ModelParams Lw'!E$20*(PI()/4*($D284/1000)^2),IF('ModelParams Lw'!E$21+'ModelParams Lw'!E$22*LOG(CM$3)+'ModelParams Lw'!E$23*(PI()/4*($D284/1000)^2)&lt;'ModelParams Lw'!E$18+'ModelParams Lw'!E$19*LOG(CM$3)+'ModelParams Lw'!E$20*(PI()/4*($D284/1000)^2),'ModelParams Lw'!E$18+'ModelParams Lw'!E$19*LOG(CM$3)+'ModelParams Lw'!E$20*(PI()/4*($D284/1000)^2),'ModelParams Lw'!E$21+'ModelParams Lw'!E$22*LOG(CM$3)+'ModelParams Lw'!E$23*(PI()/4*($D284/1000)^2)))</f>
        <v>38.761096154158118</v>
      </c>
      <c r="CN284" s="24">
        <f>IF(Calcul!$E289="SW",'ModelParams Lw'!F$18+'ModelParams Lw'!F$19*LOG(CN$3)+'ModelParams Lw'!F$20*(PI()/4*($D284/1000)^2),IF('ModelParams Lw'!F$21+'ModelParams Lw'!F$22*LOG(CN$3)+'ModelParams Lw'!F$23*(PI()/4*($D284/1000)^2)&lt;'ModelParams Lw'!F$18+'ModelParams Lw'!F$19*LOG(CN$3)+'ModelParams Lw'!F$20*(PI()/4*($D284/1000)^2),'ModelParams Lw'!F$18+'ModelParams Lw'!F$19*LOG(CN$3)+'ModelParams Lw'!F$20*(PI()/4*($D284/1000)^2),'ModelParams Lw'!F$21+'ModelParams Lw'!F$22*LOG(CN$3)+'ModelParams Lw'!F$23*(PI()/4*($D284/1000)^2)))</f>
        <v>42.457901012674256</v>
      </c>
      <c r="CO284" s="24">
        <f>IF(Calcul!$E289="SW",'ModelParams Lw'!G$18+'ModelParams Lw'!G$19*LOG(CO$3)+'ModelParams Lw'!G$20*(PI()/4*($D284/1000)^2),IF('ModelParams Lw'!G$21+'ModelParams Lw'!G$22*LOG(CO$3)+'ModelParams Lw'!G$23*(PI()/4*($D284/1000)^2)&lt;'ModelParams Lw'!G$18+'ModelParams Lw'!G$19*LOG(CO$3)+'ModelParams Lw'!G$20*(PI()/4*($D284/1000)^2),'ModelParams Lw'!G$18+'ModelParams Lw'!G$19*LOG(CO$3)+'ModelParams Lw'!G$20*(PI()/4*($D284/1000)^2),'ModelParams Lw'!G$21+'ModelParams Lw'!G$22*LOG(CO$3)+'ModelParams Lw'!G$23*(PI()/4*($D284/1000)^2)))</f>
        <v>39.983812335865188</v>
      </c>
      <c r="CP284" s="24">
        <f>IF(Calcul!$E289="SW",'ModelParams Lw'!H$18+'ModelParams Lw'!H$19*LOG(CP$3)+'ModelParams Lw'!H$20*(PI()/4*($D284/1000)^2),IF('ModelParams Lw'!H$21+'ModelParams Lw'!H$22*LOG(CP$3)+'ModelParams Lw'!H$23*(PI()/4*($D284/1000)^2)&lt;'ModelParams Lw'!H$18+'ModelParams Lw'!H$19*LOG(CP$3)+'ModelParams Lw'!H$20*(PI()/4*($D284/1000)^2),'ModelParams Lw'!H$18+'ModelParams Lw'!H$19*LOG(CP$3)+'ModelParams Lw'!H$20*(PI()/4*($D284/1000)^2),'ModelParams Lw'!H$21+'ModelParams Lw'!H$22*LOG(CP$3)+'ModelParams Lw'!H$23*(PI()/4*($D284/1000)^2)))</f>
        <v>40.306137042572608</v>
      </c>
      <c r="CQ284" s="24">
        <f>IF(Calcul!$E289="SW",'ModelParams Lw'!I$18+'ModelParams Lw'!I$19*LOG(CQ$3)+'ModelParams Lw'!I$20*(PI()/4*($D284/1000)^2),IF('ModelParams Lw'!I$21+'ModelParams Lw'!I$22*LOG(CQ$3)+'ModelParams Lw'!I$23*(PI()/4*($D284/1000)^2)&lt;'ModelParams Lw'!I$18+'ModelParams Lw'!I$19*LOG(CQ$3)+'ModelParams Lw'!I$20*(PI()/4*($D284/1000)^2),'ModelParams Lw'!I$18+'ModelParams Lw'!I$19*LOG(CQ$3)+'ModelParams Lw'!I$20*(PI()/4*($D284/1000)^2),'ModelParams Lw'!I$21+'ModelParams Lw'!I$22*LOG(CQ$3)+'ModelParams Lw'!I$23*(PI()/4*($D284/1000)^2)))</f>
        <v>35.604370798776131</v>
      </c>
      <c r="CR284" s="24">
        <f>IF(Calcul!$E289="SW",'ModelParams Lw'!J$18+'ModelParams Lw'!J$19*LOG(CR$3)+'ModelParams Lw'!J$20*(PI()/4*($D284/1000)^2),IF('ModelParams Lw'!J$21+'ModelParams Lw'!J$22*LOG(CR$3)+'ModelParams Lw'!J$23*(PI()/4*($D284/1000)^2)&lt;'ModelParams Lw'!J$18+'ModelParams Lw'!J$19*LOG(CR$3)+'ModelParams Lw'!J$20*(PI()/4*($D284/1000)^2),'ModelParams Lw'!J$18+'ModelParams Lw'!J$19*LOG(CR$3)+'ModelParams Lw'!J$20*(PI()/4*($D284/1000)^2),'ModelParams Lw'!J$21+'ModelParams Lw'!J$22*LOG(CR$3)+'ModelParams Lw'!J$23*(PI()/4*($D284/1000)^2)))</f>
        <v>26.405199060578074</v>
      </c>
      <c r="CS284" s="24" t="e">
        <f t="shared" si="113"/>
        <v>#DIV/0!</v>
      </c>
      <c r="CT284" s="24" t="e">
        <f t="shared" si="114"/>
        <v>#DIV/0!</v>
      </c>
      <c r="CU284" s="24" t="e">
        <f t="shared" si="115"/>
        <v>#DIV/0!</v>
      </c>
      <c r="CV284" s="24" t="e">
        <f t="shared" si="116"/>
        <v>#DIV/0!</v>
      </c>
      <c r="CW284" s="24" t="e">
        <f t="shared" si="117"/>
        <v>#DIV/0!</v>
      </c>
      <c r="CX284" s="24" t="e">
        <f t="shared" si="118"/>
        <v>#DIV/0!</v>
      </c>
      <c r="CY284" s="24" t="e">
        <f t="shared" si="119"/>
        <v>#DIV/0!</v>
      </c>
      <c r="CZ284" s="24" t="e">
        <f t="shared" si="120"/>
        <v>#DIV/0!</v>
      </c>
      <c r="DA284" s="24" t="e">
        <f>10*LOG10(IF(CS284="",0,POWER(10,((CS284+'ModelParams Lw'!$O$4)/10))) +IF(CT284="",0,POWER(10,((CT284+'ModelParams Lw'!$P$4)/10))) +IF(CU284="",0,POWER(10,((CU284+'ModelParams Lw'!$Q$4)/10))) +IF(CV284="",0,POWER(10,((CV284+'ModelParams Lw'!$R$4)/10))) +IF(CW284="",0,POWER(10,((CW284+'ModelParams Lw'!$S$4)/10))) +IF(CX284="",0,POWER(10,((CX284+'ModelParams Lw'!$T$4)/10))) +IF(CY284="",0,POWER(10,((CY284+'ModelParams Lw'!$U$4)/10)))+IF(CZ284="",0,POWER(10,((CZ284+'ModelParams Lw'!$V$4)/10))))</f>
        <v>#DIV/0!</v>
      </c>
      <c r="DB284" s="24" t="e">
        <f t="shared" si="137"/>
        <v>#DIV/0!</v>
      </c>
      <c r="DC284" s="24" t="e">
        <f>(CS284-'ModelParams Lw'!$O$10)/'ModelParams Lw'!$O$11</f>
        <v>#DIV/0!</v>
      </c>
      <c r="DD284" s="24" t="e">
        <f>(CT284-'ModelParams Lw'!$P$10)/'ModelParams Lw'!$P$11</f>
        <v>#DIV/0!</v>
      </c>
      <c r="DE284" s="24" t="e">
        <f>(CU284-'ModelParams Lw'!$Q$10)/'ModelParams Lw'!$Q$11</f>
        <v>#DIV/0!</v>
      </c>
      <c r="DF284" s="24" t="e">
        <f>(CV284-'ModelParams Lw'!$R$10)/'ModelParams Lw'!$R$11</f>
        <v>#DIV/0!</v>
      </c>
      <c r="DG284" s="24" t="e">
        <f>(CW284-'ModelParams Lw'!$S$10)/'ModelParams Lw'!$S$11</f>
        <v>#DIV/0!</v>
      </c>
      <c r="DH284" s="24" t="e">
        <f>(CX284-'ModelParams Lw'!$T$10)/'ModelParams Lw'!$T$11</f>
        <v>#DIV/0!</v>
      </c>
      <c r="DI284" s="24" t="e">
        <f>(CY284-'ModelParams Lw'!$U$10)/'ModelParams Lw'!$U$11</f>
        <v>#DIV/0!</v>
      </c>
      <c r="DJ284" s="24" t="e">
        <f>(CZ284-'ModelParams Lw'!$V$10)/'ModelParams Lw'!$V$11</f>
        <v>#DIV/0!</v>
      </c>
    </row>
    <row r="285" spans="1:114">
      <c r="A285" s="12">
        <f>Calcul!B287</f>
        <v>0</v>
      </c>
      <c r="B285" s="12">
        <f t="shared" si="121"/>
        <v>0</v>
      </c>
      <c r="C285" s="12">
        <f>Calcul!C287</f>
        <v>0</v>
      </c>
      <c r="D285" s="12">
        <f>Calcul!D290</f>
        <v>0</v>
      </c>
      <c r="E285" s="12">
        <f t="shared" si="122"/>
        <v>400</v>
      </c>
      <c r="F285" s="12">
        <f t="shared" si="123"/>
        <v>900</v>
      </c>
      <c r="G285" s="12" t="e">
        <f t="shared" si="124"/>
        <v>#DIV/0!</v>
      </c>
      <c r="H285" s="24" t="e">
        <f t="shared" si="125"/>
        <v>#DIV/0!</v>
      </c>
      <c r="I285" s="24">
        <f>'ModelParams Lw'!$B$6*EXP('ModelParams Lw'!$C$6*D285)</f>
        <v>-0.98585217513044054</v>
      </c>
      <c r="J285" s="24">
        <f>'ModelParams Lw'!$B$7*D285^2+'ModelParams Lw'!$C$7*D285+'ModelParams Lw'!$D$7</f>
        <v>-7.1</v>
      </c>
      <c r="K285" s="24">
        <f>'ModelParams Lw'!$B$8*D285^2+'ModelParams Lw'!$C$8*D285+'ModelParams Lw'!$D$8</f>
        <v>46.485999999999997</v>
      </c>
      <c r="L285" s="21" t="e">
        <f t="shared" si="138"/>
        <v>#DIV/0!</v>
      </c>
      <c r="M285" s="21" t="e">
        <f t="shared" si="138"/>
        <v>#DIV/0!</v>
      </c>
      <c r="N285" s="21" t="e">
        <f t="shared" si="138"/>
        <v>#DIV/0!</v>
      </c>
      <c r="O285" s="21" t="e">
        <f t="shared" si="138"/>
        <v>#DIV/0!</v>
      </c>
      <c r="P285" s="21" t="e">
        <f t="shared" si="138"/>
        <v>#DIV/0!</v>
      </c>
      <c r="Q285" s="21" t="e">
        <f t="shared" si="138"/>
        <v>#DIV/0!</v>
      </c>
      <c r="R285" s="21" t="e">
        <f t="shared" si="138"/>
        <v>#DIV/0!</v>
      </c>
      <c r="S285" s="21" t="e">
        <f t="shared" si="138"/>
        <v>#DIV/0!</v>
      </c>
      <c r="T285" s="24" t="e">
        <f>'ModelParams Lw'!$B$3+'ModelParams Lw'!$B$4*LOG10($B285/3600/(PI()/4*($D285/1000)^2))+'ModelParams Lw'!$B$5*LOG10(2*$H285/(1.2*($B285/3600/(PI()/4*($D285/1000)^2))^2))+10*LOG10($D285/1000)+L285</f>
        <v>#DIV/0!</v>
      </c>
      <c r="U285" s="24" t="e">
        <f>'ModelParams Lw'!$B$3+'ModelParams Lw'!$B$4*LOG10($B285/3600/(PI()/4*($D285/1000)^2))+'ModelParams Lw'!$B$5*LOG10(2*$H285/(1.2*($B285/3600/(PI()/4*($D285/1000)^2))^2))+10*LOG10($D285/1000)+M285</f>
        <v>#DIV/0!</v>
      </c>
      <c r="V285" s="24" t="e">
        <f>'ModelParams Lw'!$B$3+'ModelParams Lw'!$B$4*LOG10($B285/3600/(PI()/4*($D285/1000)^2))+'ModelParams Lw'!$B$5*LOG10(2*$H285/(1.2*($B285/3600/(PI()/4*($D285/1000)^2))^2))+10*LOG10($D285/1000)+N285</f>
        <v>#DIV/0!</v>
      </c>
      <c r="W285" s="24" t="e">
        <f>'ModelParams Lw'!$B$3+'ModelParams Lw'!$B$4*LOG10($B285/3600/(PI()/4*($D285/1000)^2))+'ModelParams Lw'!$B$5*LOG10(2*$H285/(1.2*($B285/3600/(PI()/4*($D285/1000)^2))^2))+10*LOG10($D285/1000)+O285</f>
        <v>#DIV/0!</v>
      </c>
      <c r="X285" s="24" t="e">
        <f>'ModelParams Lw'!$B$3+'ModelParams Lw'!$B$4*LOG10($B285/3600/(PI()/4*($D285/1000)^2))+'ModelParams Lw'!$B$5*LOG10(2*$H285/(1.2*($B285/3600/(PI()/4*($D285/1000)^2))^2))+10*LOG10($D285/1000)+P285</f>
        <v>#DIV/0!</v>
      </c>
      <c r="Y285" s="24" t="e">
        <f>'ModelParams Lw'!$B$3+'ModelParams Lw'!$B$4*LOG10($B285/3600/(PI()/4*($D285/1000)^2))+'ModelParams Lw'!$B$5*LOG10(2*$H285/(1.2*($B285/3600/(PI()/4*($D285/1000)^2))^2))+10*LOG10($D285/1000)+Q285</f>
        <v>#DIV/0!</v>
      </c>
      <c r="Z285" s="24" t="e">
        <f>'ModelParams Lw'!$B$3+'ModelParams Lw'!$B$4*LOG10($B285/3600/(PI()/4*($D285/1000)^2))+'ModelParams Lw'!$B$5*LOG10(2*$H285/(1.2*($B285/3600/(PI()/4*($D285/1000)^2))^2))+10*LOG10($D285/1000)+R285</f>
        <v>#DIV/0!</v>
      </c>
      <c r="AA285" s="24" t="e">
        <f>'ModelParams Lw'!$B$3+'ModelParams Lw'!$B$4*LOG10($B285/3600/(PI()/4*($D285/1000)^2))+'ModelParams Lw'!$B$5*LOG10(2*$H285/(1.2*($B285/3600/(PI()/4*($D285/1000)^2))^2))+10*LOG10($D285/1000)+S285</f>
        <v>#DIV/0!</v>
      </c>
      <c r="AB285" s="24" t="e">
        <f>10*LOG10(IF(T285="",0,POWER(10,((T285+'ModelParams Lw'!$O$4)/10))) +IF(U285="",0,POWER(10,((U285+'ModelParams Lw'!$P$4)/10))) +IF(V285="",0,POWER(10,((V285+'ModelParams Lw'!$Q$4)/10))) +IF(W285="",0,POWER(10,((W285+'ModelParams Lw'!$R$4)/10))) +IF(X285="",0,POWER(10,((X285+'ModelParams Lw'!$S$4)/10))) +IF(Y285="",0,POWER(10,((Y285+'ModelParams Lw'!$T$4)/10))) +IF(Z285="",0,POWER(10,((Z285+'ModelParams Lw'!$U$4)/10)))+IF(AA285="",0,POWER(10,((AA285+'ModelParams Lw'!$V$4)/10))))</f>
        <v>#DIV/0!</v>
      </c>
      <c r="AC285" s="24" t="e">
        <f t="shared" si="126"/>
        <v>#DIV/0!</v>
      </c>
      <c r="AD285" s="24" t="e">
        <f>(T285-'ModelParams Lw'!O$10)/'ModelParams Lw'!O$11</f>
        <v>#DIV/0!</v>
      </c>
      <c r="AE285" s="24" t="e">
        <f>(U285-'ModelParams Lw'!P$10)/'ModelParams Lw'!P$11</f>
        <v>#DIV/0!</v>
      </c>
      <c r="AF285" s="24" t="e">
        <f>(V285-'ModelParams Lw'!Q$10)/'ModelParams Lw'!Q$11</f>
        <v>#DIV/0!</v>
      </c>
      <c r="AG285" s="24" t="e">
        <f>(W285-'ModelParams Lw'!R$10)/'ModelParams Lw'!R$11</f>
        <v>#DIV/0!</v>
      </c>
      <c r="AH285" s="24" t="e">
        <f>(X285-'ModelParams Lw'!S$10)/'ModelParams Lw'!S$11</f>
        <v>#DIV/0!</v>
      </c>
      <c r="AI285" s="24" t="e">
        <f>(Y285-'ModelParams Lw'!T$10)/'ModelParams Lw'!T$11</f>
        <v>#DIV/0!</v>
      </c>
      <c r="AJ285" s="24" t="e">
        <f>(Z285-'ModelParams Lw'!U$10)/'ModelParams Lw'!U$11</f>
        <v>#DIV/0!</v>
      </c>
      <c r="AK285" s="24" t="e">
        <f>(AA285-'ModelParams Lw'!V$10)/'ModelParams Lw'!V$11</f>
        <v>#DIV/0!</v>
      </c>
      <c r="AL285" s="24" t="e">
        <f t="shared" si="127"/>
        <v>#DIV/0!</v>
      </c>
      <c r="AM285" s="24" t="e">
        <f>LOOKUP($G285,SilencerParams!$E$3:$E$98,SilencerParams!K$3:K$98)</f>
        <v>#DIV/0!</v>
      </c>
      <c r="AN285" s="24" t="e">
        <f>LOOKUP($G285,SilencerParams!$E$3:$E$98,SilencerParams!L$3:L$98)</f>
        <v>#DIV/0!</v>
      </c>
      <c r="AO285" s="24" t="e">
        <f>LOOKUP($G285,SilencerParams!$E$3:$E$98,SilencerParams!M$3:M$98)</f>
        <v>#DIV/0!</v>
      </c>
      <c r="AP285" s="24" t="e">
        <f>LOOKUP($G285,SilencerParams!$E$3:$E$98,SilencerParams!N$3:N$98)</f>
        <v>#DIV/0!</v>
      </c>
      <c r="AQ285" s="24" t="e">
        <f>LOOKUP($G285,SilencerParams!$E$3:$E$98,SilencerParams!O$3:O$98)</f>
        <v>#DIV/0!</v>
      </c>
      <c r="AR285" s="24" t="e">
        <f>LOOKUP($G285,SilencerParams!$E$3:$E$98,SilencerParams!P$3:P$98)</f>
        <v>#DIV/0!</v>
      </c>
      <c r="AS285" s="24" t="e">
        <f>LOOKUP($G285,SilencerParams!$E$3:$E$98,SilencerParams!Q$3:Q$98)</f>
        <v>#DIV/0!</v>
      </c>
      <c r="AT285" s="24" t="e">
        <f>LOOKUP($G285,SilencerParams!$E$3:$E$98,SilencerParams!R$3:R$98)</f>
        <v>#DIV/0!</v>
      </c>
      <c r="AU285" s="151" t="e">
        <f>LOOKUP($G285,SilencerParams!$E$3:$E$98,SilencerParams!S$3:S$98)</f>
        <v>#DIV/0!</v>
      </c>
      <c r="AV285" s="151" t="e">
        <f>LOOKUP($G285,SilencerParams!$E$3:$E$98,SilencerParams!T$3:T$98)</f>
        <v>#DIV/0!</v>
      </c>
      <c r="AW285" s="151" t="e">
        <f>LOOKUP($G285,SilencerParams!$E$3:$E$98,SilencerParams!U$3:U$98)</f>
        <v>#DIV/0!</v>
      </c>
      <c r="AX285" s="151" t="e">
        <f>LOOKUP($G285,SilencerParams!$E$3:$E$98,SilencerParams!V$3:V$98)</f>
        <v>#DIV/0!</v>
      </c>
      <c r="AY285" s="151" t="e">
        <f>LOOKUP($G285,SilencerParams!$E$3:$E$98,SilencerParams!W$3:W$98)</f>
        <v>#DIV/0!</v>
      </c>
      <c r="AZ285" s="151" t="e">
        <f>LOOKUP($G285,SilencerParams!$E$3:$E$98,SilencerParams!X$3:X$98)</f>
        <v>#DIV/0!</v>
      </c>
      <c r="BA285" s="151" t="e">
        <f>LOOKUP($G285,SilencerParams!$E$3:$E$98,SilencerParams!Y$3:Y$98)</f>
        <v>#DIV/0!</v>
      </c>
      <c r="BB285" s="151" t="e">
        <f>LOOKUP($G285,SilencerParams!$E$3:$E$98,SilencerParams!Z$3:Z$98)</f>
        <v>#DIV/0!</v>
      </c>
      <c r="BC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S$3:S$98)</f>
        <v>#DIV/0!</v>
      </c>
      <c r="BD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T$3:T$98)</f>
        <v>#DIV/0!</v>
      </c>
      <c r="BE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U$3:U$98)</f>
        <v>#DIV/0!</v>
      </c>
      <c r="BF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V$3:V$98)</f>
        <v>#DIV/0!</v>
      </c>
      <c r="BG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W$3:W$98)</f>
        <v>#DIV/0!</v>
      </c>
      <c r="BH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X$3:X$98)</f>
        <v>#DIV/0!</v>
      </c>
      <c r="BI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Y$3:Y$98)</f>
        <v>#DIV/0!</v>
      </c>
      <c r="BJ285" s="151" t="e">
        <f>LOOKUP(IF(MROUND($AL285,2)&lt;=$AL285,CONCATENATE($D285,IF($F285&gt;=1000,$F285,CONCATENATE(0,$F285)),CONCATENATE(0,MROUND($AL285,2)+2)),CONCATENATE($D285,IF($F285&gt;=1000,$F285,CONCATENATE(0,$F285)),CONCATENATE(0,MROUND($AL285,2)-2))),SilencerParams!$E$3:$E$98,SilencerParams!Z$3:Z$98)</f>
        <v>#DIV/0!</v>
      </c>
      <c r="BK285" s="151" t="e">
        <f>IF($AL285&lt;2,LOOKUP(CONCATENATE($D285,IF($E285&gt;=1000,$E285,CONCATENATE(0,$E285)),"02"),SilencerParams!$E$3:$E$98,SilencerParams!S$3:S$98)/(LOG10(2)-LOG10(0.0001))*(LOG10($AL285)-LOG10(0.0001)),(BC285-AU285)/(LOG10(IF(MROUND($AL285,2)&lt;=$AL285,MROUND($AL285,2)+2,MROUND($AL285,2)-2))-LOG10(MROUND($AL285,2)))*(LOG10($AL285)-LOG10(MROUND($AL285,2)))+AU285)</f>
        <v>#DIV/0!</v>
      </c>
      <c r="BL285" s="151" t="e">
        <f>IF($AL285&lt;2,LOOKUP(CONCATENATE($D285,IF($E285&gt;=1000,$E285,CONCATENATE(0,$E285)),"02"),SilencerParams!$E$3:$E$98,SilencerParams!T$3:T$98)/(LOG10(2)-LOG10(0.0001))*(LOG10($AL285)-LOG10(0.0001)),(BD285-AV285)/(LOG10(IF(MROUND($AL285,2)&lt;=$AL285,MROUND($AL285,2)+2,MROUND($AL285,2)-2))-LOG10(MROUND($AL285,2)))*(LOG10($AL285)-LOG10(MROUND($AL285,2)))+AV285)</f>
        <v>#DIV/0!</v>
      </c>
      <c r="BM285" s="151" t="e">
        <f>IF($AL285&lt;2,LOOKUP(CONCATENATE($D285,IF($E285&gt;=1000,$E285,CONCATENATE(0,$E285)),"02"),SilencerParams!$E$3:$E$98,SilencerParams!U$3:U$98)/(LOG10(2)-LOG10(0.0001))*(LOG10($AL285)-LOG10(0.0001)),(BE285-AW285)/(LOG10(IF(MROUND($AL285,2)&lt;=$AL285,MROUND($AL285,2)+2,MROUND($AL285,2)-2))-LOG10(MROUND($AL285,2)))*(LOG10($AL285)-LOG10(MROUND($AL285,2)))+AW285)</f>
        <v>#DIV/0!</v>
      </c>
      <c r="BN285" s="151" t="e">
        <f>IF($AL285&lt;2,LOOKUP(CONCATENATE($D285,IF($E285&gt;=1000,$E285,CONCATENATE(0,$E285)),"02"),SilencerParams!$E$3:$E$98,SilencerParams!V$3:V$98)/(LOG10(2)-LOG10(0.0001))*(LOG10($AL285)-LOG10(0.0001)),(BF285-AX285)/(LOG10(IF(MROUND($AL285,2)&lt;=$AL285,MROUND($AL285,2)+2,MROUND($AL285,2)-2))-LOG10(MROUND($AL285,2)))*(LOG10($AL285)-LOG10(MROUND($AL285,2)))+AX285)</f>
        <v>#DIV/0!</v>
      </c>
      <c r="BO285" s="151" t="e">
        <f>IF($AL285&lt;2,LOOKUP(CONCATENATE($D285,IF($E285&gt;=1000,$E285,CONCATENATE(0,$E285)),"02"),SilencerParams!$E$3:$E$98,SilencerParams!W$3:W$98)/(LOG10(2)-LOG10(0.0001))*(LOG10($AL285)-LOG10(0.0001)),(BG285-AY285)/(LOG10(IF(MROUND($AL285,2)&lt;=$AL285,MROUND($AL285,2)+2,MROUND($AL285,2)-2))-LOG10(MROUND($AL285,2)))*(LOG10($AL285)-LOG10(MROUND($AL285,2)))+AY285)</f>
        <v>#DIV/0!</v>
      </c>
      <c r="BP285" s="151" t="e">
        <f>IF($AL285&lt;2,LOOKUP(CONCATENATE($D285,IF($E285&gt;=1000,$E285,CONCATENATE(0,$E285)),"02"),SilencerParams!$E$3:$E$98,SilencerParams!X$3:X$98)/(LOG10(2)-LOG10(0.0001))*(LOG10($AL285)-LOG10(0.0001)),(BH285-AZ285)/(LOG10(IF(MROUND($AL285,2)&lt;=$AL285,MROUND($AL285,2)+2,MROUND($AL285,2)-2))-LOG10(MROUND($AL285,2)))*(LOG10($AL285)-LOG10(MROUND($AL285,2)))+AZ285)</f>
        <v>#DIV/0!</v>
      </c>
      <c r="BQ285" s="151" t="e">
        <f>IF($AL285&lt;2,LOOKUP(CONCATENATE($D285,IF($E285&gt;=1000,$E285,CONCATENATE(0,$E285)),"02"),SilencerParams!$E$3:$E$98,SilencerParams!Y$3:Y$98)/(LOG10(2)-LOG10(0.0001))*(LOG10($AL285)-LOG10(0.0001)),(BI285-BA285)/(LOG10(IF(MROUND($AL285,2)&lt;=$AL285,MROUND($AL285,2)+2,MROUND($AL285,2)-2))-LOG10(MROUND($AL285,2)))*(LOG10($AL285)-LOG10(MROUND($AL285,2)))+BA285)</f>
        <v>#DIV/0!</v>
      </c>
      <c r="BR285" s="151" t="e">
        <f>IF($AL285&lt;2,LOOKUP(CONCATENATE($D285,IF($E285&gt;=1000,$E285,CONCATENATE(0,$E285)),"02"),SilencerParams!$E$3:$E$98,SilencerParams!Z$3:Z$98)/(LOG10(2)-LOG10(0.0001))*(LOG10($AL285)-LOG10(0.0001)),(BJ285-BB285)/(LOG10(IF(MROUND($AL285,2)&lt;=$AL285,MROUND($AL285,2)+2,MROUND($AL285,2)-2))-LOG10(MROUND($AL285,2)))*(LOG10($AL285)-LOG10(MROUND($AL285,2)))+BB285)</f>
        <v>#DIV/0!</v>
      </c>
      <c r="BS285" s="24" t="e">
        <f t="shared" si="128"/>
        <v>#DIV/0!</v>
      </c>
      <c r="BT285" s="24" t="e">
        <f t="shared" si="129"/>
        <v>#DIV/0!</v>
      </c>
      <c r="BU285" s="24" t="e">
        <f t="shared" si="130"/>
        <v>#DIV/0!</v>
      </c>
      <c r="BV285" s="24" t="e">
        <f t="shared" si="131"/>
        <v>#DIV/0!</v>
      </c>
      <c r="BW285" s="24" t="e">
        <f t="shared" si="132"/>
        <v>#DIV/0!</v>
      </c>
      <c r="BX285" s="24" t="e">
        <f t="shared" si="133"/>
        <v>#DIV/0!</v>
      </c>
      <c r="BY285" s="24" t="e">
        <f t="shared" si="134"/>
        <v>#DIV/0!</v>
      </c>
      <c r="BZ285" s="24" t="e">
        <f t="shared" si="135"/>
        <v>#DIV/0!</v>
      </c>
      <c r="CA285" s="24" t="e">
        <f>10*LOG10(IF(BS285="",0,POWER(10,((BS285+'ModelParams Lw'!$O$4)/10))) +IF(BT285="",0,POWER(10,((BT285+'ModelParams Lw'!$P$4)/10))) +IF(BU285="",0,POWER(10,((BU285+'ModelParams Lw'!$Q$4)/10))) +IF(BV285="",0,POWER(10,((BV285+'ModelParams Lw'!$R$4)/10))) +IF(BW285="",0,POWER(10,((BW285+'ModelParams Lw'!$S$4)/10))) +IF(BX285="",0,POWER(10,((BX285+'ModelParams Lw'!$T$4)/10))) +IF(BY285="",0,POWER(10,((BY285+'ModelParams Lw'!$U$4)/10)))+IF(BZ285="",0,POWER(10,((BZ285+'ModelParams Lw'!$V$4)/10))))</f>
        <v>#DIV/0!</v>
      </c>
      <c r="CB285" s="24" t="e">
        <f t="shared" si="136"/>
        <v>#DIV/0!</v>
      </c>
      <c r="CC285" s="24" t="e">
        <f>(BS285-'ModelParams Lw'!O$10)/'ModelParams Lw'!O$11</f>
        <v>#DIV/0!</v>
      </c>
      <c r="CD285" s="24" t="e">
        <f>(BT285-'ModelParams Lw'!P$10)/'ModelParams Lw'!P$11</f>
        <v>#DIV/0!</v>
      </c>
      <c r="CE285" s="24" t="e">
        <f>(BU285-'ModelParams Lw'!Q$10)/'ModelParams Lw'!Q$11</f>
        <v>#DIV/0!</v>
      </c>
      <c r="CF285" s="24" t="e">
        <f>(BV285-'ModelParams Lw'!R$10)/'ModelParams Lw'!R$11</f>
        <v>#DIV/0!</v>
      </c>
      <c r="CG285" s="24" t="e">
        <f>(BW285-'ModelParams Lw'!S$10)/'ModelParams Lw'!S$11</f>
        <v>#DIV/0!</v>
      </c>
      <c r="CH285" s="24" t="e">
        <f>(BX285-'ModelParams Lw'!T$10)/'ModelParams Lw'!T$11</f>
        <v>#DIV/0!</v>
      </c>
      <c r="CI285" s="24" t="e">
        <f>(BY285-'ModelParams Lw'!U$10)/'ModelParams Lw'!U$11</f>
        <v>#DIV/0!</v>
      </c>
      <c r="CJ285" s="24" t="e">
        <f>(BZ285-'ModelParams Lw'!V$10)/'ModelParams Lw'!V$11</f>
        <v>#DIV/0!</v>
      </c>
      <c r="CK285" s="24">
        <f>IF(Calcul!$E290="SW",'ModelParams Lw'!C$18+'ModelParams Lw'!C$19*LOG(CK$3)+'ModelParams Lw'!C$20*(PI()/4*($D285/1000)^2),IF('ModelParams Lw'!C$21+'ModelParams Lw'!C$22*LOG(CK$3)+'ModelParams Lw'!C$23*(PI()/4*($D285/1000)^2)&lt;'ModelParams Lw'!C$18+'ModelParams Lw'!C$19*LOG(CK$3)+'ModelParams Lw'!C$20*(PI()/4*($D285/1000)^2),'ModelParams Lw'!C$18+'ModelParams Lw'!C$19*LOG(CK$3)+'ModelParams Lw'!C$20*(PI()/4*($D285/1000)^2),'ModelParams Lw'!C$21+'ModelParams Lw'!C$22*LOG(CK$3)+'ModelParams Lw'!C$23*(PI()/4*($D285/1000)^2)))</f>
        <v>31.246735224896717</v>
      </c>
      <c r="CL285" s="24">
        <f>IF(Calcul!$E290="SW",'ModelParams Lw'!D$18+'ModelParams Lw'!D$19*LOG(CL$3)+'ModelParams Lw'!D$20*(PI()/4*($D285/1000)^2),IF('ModelParams Lw'!D$21+'ModelParams Lw'!D$22*LOG(CL$3)+'ModelParams Lw'!D$23*(PI()/4*($D285/1000)^2)&lt;'ModelParams Lw'!D$18+'ModelParams Lw'!D$19*LOG(CL$3)+'ModelParams Lw'!D$20*(PI()/4*($D285/1000)^2),'ModelParams Lw'!D$18+'ModelParams Lw'!D$19*LOG(CL$3)+'ModelParams Lw'!D$20*(PI()/4*($D285/1000)^2),'ModelParams Lw'!D$21+'ModelParams Lw'!D$22*LOG(CL$3)+'ModelParams Lw'!D$23*(PI()/4*($D285/1000)^2)))</f>
        <v>39.203910379364636</v>
      </c>
      <c r="CM285" s="24">
        <f>IF(Calcul!$E290="SW",'ModelParams Lw'!E$18+'ModelParams Lw'!E$19*LOG(CM$3)+'ModelParams Lw'!E$20*(PI()/4*($D285/1000)^2),IF('ModelParams Lw'!E$21+'ModelParams Lw'!E$22*LOG(CM$3)+'ModelParams Lw'!E$23*(PI()/4*($D285/1000)^2)&lt;'ModelParams Lw'!E$18+'ModelParams Lw'!E$19*LOG(CM$3)+'ModelParams Lw'!E$20*(PI()/4*($D285/1000)^2),'ModelParams Lw'!E$18+'ModelParams Lw'!E$19*LOG(CM$3)+'ModelParams Lw'!E$20*(PI()/4*($D285/1000)^2),'ModelParams Lw'!E$21+'ModelParams Lw'!E$22*LOG(CM$3)+'ModelParams Lw'!E$23*(PI()/4*($D285/1000)^2)))</f>
        <v>38.761096154158118</v>
      </c>
      <c r="CN285" s="24">
        <f>IF(Calcul!$E290="SW",'ModelParams Lw'!F$18+'ModelParams Lw'!F$19*LOG(CN$3)+'ModelParams Lw'!F$20*(PI()/4*($D285/1000)^2),IF('ModelParams Lw'!F$21+'ModelParams Lw'!F$22*LOG(CN$3)+'ModelParams Lw'!F$23*(PI()/4*($D285/1000)^2)&lt;'ModelParams Lw'!F$18+'ModelParams Lw'!F$19*LOG(CN$3)+'ModelParams Lw'!F$20*(PI()/4*($D285/1000)^2),'ModelParams Lw'!F$18+'ModelParams Lw'!F$19*LOG(CN$3)+'ModelParams Lw'!F$20*(PI()/4*($D285/1000)^2),'ModelParams Lw'!F$21+'ModelParams Lw'!F$22*LOG(CN$3)+'ModelParams Lw'!F$23*(PI()/4*($D285/1000)^2)))</f>
        <v>42.457901012674256</v>
      </c>
      <c r="CO285" s="24">
        <f>IF(Calcul!$E290="SW",'ModelParams Lw'!G$18+'ModelParams Lw'!G$19*LOG(CO$3)+'ModelParams Lw'!G$20*(PI()/4*($D285/1000)^2),IF('ModelParams Lw'!G$21+'ModelParams Lw'!G$22*LOG(CO$3)+'ModelParams Lw'!G$23*(PI()/4*($D285/1000)^2)&lt;'ModelParams Lw'!G$18+'ModelParams Lw'!G$19*LOG(CO$3)+'ModelParams Lw'!G$20*(PI()/4*($D285/1000)^2),'ModelParams Lw'!G$18+'ModelParams Lw'!G$19*LOG(CO$3)+'ModelParams Lw'!G$20*(PI()/4*($D285/1000)^2),'ModelParams Lw'!G$21+'ModelParams Lw'!G$22*LOG(CO$3)+'ModelParams Lw'!G$23*(PI()/4*($D285/1000)^2)))</f>
        <v>39.983812335865188</v>
      </c>
      <c r="CP285" s="24">
        <f>IF(Calcul!$E290="SW",'ModelParams Lw'!H$18+'ModelParams Lw'!H$19*LOG(CP$3)+'ModelParams Lw'!H$20*(PI()/4*($D285/1000)^2),IF('ModelParams Lw'!H$21+'ModelParams Lw'!H$22*LOG(CP$3)+'ModelParams Lw'!H$23*(PI()/4*($D285/1000)^2)&lt;'ModelParams Lw'!H$18+'ModelParams Lw'!H$19*LOG(CP$3)+'ModelParams Lw'!H$20*(PI()/4*($D285/1000)^2),'ModelParams Lw'!H$18+'ModelParams Lw'!H$19*LOG(CP$3)+'ModelParams Lw'!H$20*(PI()/4*($D285/1000)^2),'ModelParams Lw'!H$21+'ModelParams Lw'!H$22*LOG(CP$3)+'ModelParams Lw'!H$23*(PI()/4*($D285/1000)^2)))</f>
        <v>40.306137042572608</v>
      </c>
      <c r="CQ285" s="24">
        <f>IF(Calcul!$E290="SW",'ModelParams Lw'!I$18+'ModelParams Lw'!I$19*LOG(CQ$3)+'ModelParams Lw'!I$20*(PI()/4*($D285/1000)^2),IF('ModelParams Lw'!I$21+'ModelParams Lw'!I$22*LOG(CQ$3)+'ModelParams Lw'!I$23*(PI()/4*($D285/1000)^2)&lt;'ModelParams Lw'!I$18+'ModelParams Lw'!I$19*LOG(CQ$3)+'ModelParams Lw'!I$20*(PI()/4*($D285/1000)^2),'ModelParams Lw'!I$18+'ModelParams Lw'!I$19*LOG(CQ$3)+'ModelParams Lw'!I$20*(PI()/4*($D285/1000)^2),'ModelParams Lw'!I$21+'ModelParams Lw'!I$22*LOG(CQ$3)+'ModelParams Lw'!I$23*(PI()/4*($D285/1000)^2)))</f>
        <v>35.604370798776131</v>
      </c>
      <c r="CR285" s="24">
        <f>IF(Calcul!$E290="SW",'ModelParams Lw'!J$18+'ModelParams Lw'!J$19*LOG(CR$3)+'ModelParams Lw'!J$20*(PI()/4*($D285/1000)^2),IF('ModelParams Lw'!J$21+'ModelParams Lw'!J$22*LOG(CR$3)+'ModelParams Lw'!J$23*(PI()/4*($D285/1000)^2)&lt;'ModelParams Lw'!J$18+'ModelParams Lw'!J$19*LOG(CR$3)+'ModelParams Lw'!J$20*(PI()/4*($D285/1000)^2),'ModelParams Lw'!J$18+'ModelParams Lw'!J$19*LOG(CR$3)+'ModelParams Lw'!J$20*(PI()/4*($D285/1000)^2),'ModelParams Lw'!J$21+'ModelParams Lw'!J$22*LOG(CR$3)+'ModelParams Lw'!J$23*(PI()/4*($D285/1000)^2)))</f>
        <v>26.405199060578074</v>
      </c>
      <c r="CS285" s="24" t="e">
        <f t="shared" si="113"/>
        <v>#DIV/0!</v>
      </c>
      <c r="CT285" s="24" t="e">
        <f t="shared" si="114"/>
        <v>#DIV/0!</v>
      </c>
      <c r="CU285" s="24" t="e">
        <f t="shared" si="115"/>
        <v>#DIV/0!</v>
      </c>
      <c r="CV285" s="24" t="e">
        <f t="shared" si="116"/>
        <v>#DIV/0!</v>
      </c>
      <c r="CW285" s="24" t="e">
        <f t="shared" si="117"/>
        <v>#DIV/0!</v>
      </c>
      <c r="CX285" s="24" t="e">
        <f t="shared" si="118"/>
        <v>#DIV/0!</v>
      </c>
      <c r="CY285" s="24" t="e">
        <f t="shared" si="119"/>
        <v>#DIV/0!</v>
      </c>
      <c r="CZ285" s="24" t="e">
        <f t="shared" si="120"/>
        <v>#DIV/0!</v>
      </c>
      <c r="DA285" s="24" t="e">
        <f>10*LOG10(IF(CS285="",0,POWER(10,((CS285+'ModelParams Lw'!$O$4)/10))) +IF(CT285="",0,POWER(10,((CT285+'ModelParams Lw'!$P$4)/10))) +IF(CU285="",0,POWER(10,((CU285+'ModelParams Lw'!$Q$4)/10))) +IF(CV285="",0,POWER(10,((CV285+'ModelParams Lw'!$R$4)/10))) +IF(CW285="",0,POWER(10,((CW285+'ModelParams Lw'!$S$4)/10))) +IF(CX285="",0,POWER(10,((CX285+'ModelParams Lw'!$T$4)/10))) +IF(CY285="",0,POWER(10,((CY285+'ModelParams Lw'!$U$4)/10)))+IF(CZ285="",0,POWER(10,((CZ285+'ModelParams Lw'!$V$4)/10))))</f>
        <v>#DIV/0!</v>
      </c>
      <c r="DB285" s="24" t="e">
        <f t="shared" si="137"/>
        <v>#DIV/0!</v>
      </c>
      <c r="DC285" s="24" t="e">
        <f>(CS285-'ModelParams Lw'!$O$10)/'ModelParams Lw'!$O$11</f>
        <v>#DIV/0!</v>
      </c>
      <c r="DD285" s="24" t="e">
        <f>(CT285-'ModelParams Lw'!$P$10)/'ModelParams Lw'!$P$11</f>
        <v>#DIV/0!</v>
      </c>
      <c r="DE285" s="24" t="e">
        <f>(CU285-'ModelParams Lw'!$Q$10)/'ModelParams Lw'!$Q$11</f>
        <v>#DIV/0!</v>
      </c>
      <c r="DF285" s="24" t="e">
        <f>(CV285-'ModelParams Lw'!$R$10)/'ModelParams Lw'!$R$11</f>
        <v>#DIV/0!</v>
      </c>
      <c r="DG285" s="24" t="e">
        <f>(CW285-'ModelParams Lw'!$S$10)/'ModelParams Lw'!$S$11</f>
        <v>#DIV/0!</v>
      </c>
      <c r="DH285" s="24" t="e">
        <f>(CX285-'ModelParams Lw'!$T$10)/'ModelParams Lw'!$T$11</f>
        <v>#DIV/0!</v>
      </c>
      <c r="DI285" s="24" t="e">
        <f>(CY285-'ModelParams Lw'!$U$10)/'ModelParams Lw'!$U$11</f>
        <v>#DIV/0!</v>
      </c>
      <c r="DJ285" s="24" t="e">
        <f>(CZ285-'ModelParams Lw'!$V$10)/'ModelParams Lw'!$V$11</f>
        <v>#DIV/0!</v>
      </c>
    </row>
    <row r="286" spans="1:114">
      <c r="A286" s="12">
        <f>Calcul!B288</f>
        <v>0</v>
      </c>
      <c r="B286" s="12">
        <f t="shared" si="121"/>
        <v>0</v>
      </c>
      <c r="C286" s="12">
        <f>Calcul!C288</f>
        <v>0</v>
      </c>
      <c r="D286" s="12">
        <f>Calcul!D291</f>
        <v>0</v>
      </c>
      <c r="E286" s="12">
        <f t="shared" si="122"/>
        <v>400</v>
      </c>
      <c r="F286" s="12">
        <f t="shared" si="123"/>
        <v>900</v>
      </c>
      <c r="G286" s="12" t="e">
        <f t="shared" si="124"/>
        <v>#DIV/0!</v>
      </c>
      <c r="H286" s="24" t="e">
        <f t="shared" si="125"/>
        <v>#DIV/0!</v>
      </c>
      <c r="I286" s="24">
        <f>'ModelParams Lw'!$B$6*EXP('ModelParams Lw'!$C$6*D286)</f>
        <v>-0.98585217513044054</v>
      </c>
      <c r="J286" s="24">
        <f>'ModelParams Lw'!$B$7*D286^2+'ModelParams Lw'!$C$7*D286+'ModelParams Lw'!$D$7</f>
        <v>-7.1</v>
      </c>
      <c r="K286" s="24">
        <f>'ModelParams Lw'!$B$8*D286^2+'ModelParams Lw'!$C$8*D286+'ModelParams Lw'!$D$8</f>
        <v>46.485999999999997</v>
      </c>
      <c r="L286" s="21" t="e">
        <f t="shared" si="138"/>
        <v>#DIV/0!</v>
      </c>
      <c r="M286" s="21" t="e">
        <f t="shared" si="138"/>
        <v>#DIV/0!</v>
      </c>
      <c r="N286" s="21" t="e">
        <f t="shared" si="138"/>
        <v>#DIV/0!</v>
      </c>
      <c r="O286" s="21" t="e">
        <f t="shared" si="138"/>
        <v>#DIV/0!</v>
      </c>
      <c r="P286" s="21" t="e">
        <f t="shared" si="138"/>
        <v>#DIV/0!</v>
      </c>
      <c r="Q286" s="21" t="e">
        <f t="shared" si="138"/>
        <v>#DIV/0!</v>
      </c>
      <c r="R286" s="21" t="e">
        <f t="shared" si="138"/>
        <v>#DIV/0!</v>
      </c>
      <c r="S286" s="21" t="e">
        <f t="shared" si="138"/>
        <v>#DIV/0!</v>
      </c>
      <c r="T286" s="24" t="e">
        <f>'ModelParams Lw'!$B$3+'ModelParams Lw'!$B$4*LOG10($B286/3600/(PI()/4*($D286/1000)^2))+'ModelParams Lw'!$B$5*LOG10(2*$H286/(1.2*($B286/3600/(PI()/4*($D286/1000)^2))^2))+10*LOG10($D286/1000)+L286</f>
        <v>#DIV/0!</v>
      </c>
      <c r="U286" s="24" t="e">
        <f>'ModelParams Lw'!$B$3+'ModelParams Lw'!$B$4*LOG10($B286/3600/(PI()/4*($D286/1000)^2))+'ModelParams Lw'!$B$5*LOG10(2*$H286/(1.2*($B286/3600/(PI()/4*($D286/1000)^2))^2))+10*LOG10($D286/1000)+M286</f>
        <v>#DIV/0!</v>
      </c>
      <c r="V286" s="24" t="e">
        <f>'ModelParams Lw'!$B$3+'ModelParams Lw'!$B$4*LOG10($B286/3600/(PI()/4*($D286/1000)^2))+'ModelParams Lw'!$B$5*LOG10(2*$H286/(1.2*($B286/3600/(PI()/4*($D286/1000)^2))^2))+10*LOG10($D286/1000)+N286</f>
        <v>#DIV/0!</v>
      </c>
      <c r="W286" s="24" t="e">
        <f>'ModelParams Lw'!$B$3+'ModelParams Lw'!$B$4*LOG10($B286/3600/(PI()/4*($D286/1000)^2))+'ModelParams Lw'!$B$5*LOG10(2*$H286/(1.2*($B286/3600/(PI()/4*($D286/1000)^2))^2))+10*LOG10($D286/1000)+O286</f>
        <v>#DIV/0!</v>
      </c>
      <c r="X286" s="24" t="e">
        <f>'ModelParams Lw'!$B$3+'ModelParams Lw'!$B$4*LOG10($B286/3600/(PI()/4*($D286/1000)^2))+'ModelParams Lw'!$B$5*LOG10(2*$H286/(1.2*($B286/3600/(PI()/4*($D286/1000)^2))^2))+10*LOG10($D286/1000)+P286</f>
        <v>#DIV/0!</v>
      </c>
      <c r="Y286" s="24" t="e">
        <f>'ModelParams Lw'!$B$3+'ModelParams Lw'!$B$4*LOG10($B286/3600/(PI()/4*($D286/1000)^2))+'ModelParams Lw'!$B$5*LOG10(2*$H286/(1.2*($B286/3600/(PI()/4*($D286/1000)^2))^2))+10*LOG10($D286/1000)+Q286</f>
        <v>#DIV/0!</v>
      </c>
      <c r="Z286" s="24" t="e">
        <f>'ModelParams Lw'!$B$3+'ModelParams Lw'!$B$4*LOG10($B286/3600/(PI()/4*($D286/1000)^2))+'ModelParams Lw'!$B$5*LOG10(2*$H286/(1.2*($B286/3600/(PI()/4*($D286/1000)^2))^2))+10*LOG10($D286/1000)+R286</f>
        <v>#DIV/0!</v>
      </c>
      <c r="AA286" s="24" t="e">
        <f>'ModelParams Lw'!$B$3+'ModelParams Lw'!$B$4*LOG10($B286/3600/(PI()/4*($D286/1000)^2))+'ModelParams Lw'!$B$5*LOG10(2*$H286/(1.2*($B286/3600/(PI()/4*($D286/1000)^2))^2))+10*LOG10($D286/1000)+S286</f>
        <v>#DIV/0!</v>
      </c>
      <c r="AB286" s="24" t="e">
        <f>10*LOG10(IF(T286="",0,POWER(10,((T286+'ModelParams Lw'!$O$4)/10))) +IF(U286="",0,POWER(10,((U286+'ModelParams Lw'!$P$4)/10))) +IF(V286="",0,POWER(10,((V286+'ModelParams Lw'!$Q$4)/10))) +IF(W286="",0,POWER(10,((W286+'ModelParams Lw'!$R$4)/10))) +IF(X286="",0,POWER(10,((X286+'ModelParams Lw'!$S$4)/10))) +IF(Y286="",0,POWER(10,((Y286+'ModelParams Lw'!$T$4)/10))) +IF(Z286="",0,POWER(10,((Z286+'ModelParams Lw'!$U$4)/10)))+IF(AA286="",0,POWER(10,((AA286+'ModelParams Lw'!$V$4)/10))))</f>
        <v>#DIV/0!</v>
      </c>
      <c r="AC286" s="24" t="e">
        <f t="shared" si="126"/>
        <v>#DIV/0!</v>
      </c>
      <c r="AD286" s="24" t="e">
        <f>(T286-'ModelParams Lw'!O$10)/'ModelParams Lw'!O$11</f>
        <v>#DIV/0!</v>
      </c>
      <c r="AE286" s="24" t="e">
        <f>(U286-'ModelParams Lw'!P$10)/'ModelParams Lw'!P$11</f>
        <v>#DIV/0!</v>
      </c>
      <c r="AF286" s="24" t="e">
        <f>(V286-'ModelParams Lw'!Q$10)/'ModelParams Lw'!Q$11</f>
        <v>#DIV/0!</v>
      </c>
      <c r="AG286" s="24" t="e">
        <f>(W286-'ModelParams Lw'!R$10)/'ModelParams Lw'!R$11</f>
        <v>#DIV/0!</v>
      </c>
      <c r="AH286" s="24" t="e">
        <f>(X286-'ModelParams Lw'!S$10)/'ModelParams Lw'!S$11</f>
        <v>#DIV/0!</v>
      </c>
      <c r="AI286" s="24" t="e">
        <f>(Y286-'ModelParams Lw'!T$10)/'ModelParams Lw'!T$11</f>
        <v>#DIV/0!</v>
      </c>
      <c r="AJ286" s="24" t="e">
        <f>(Z286-'ModelParams Lw'!U$10)/'ModelParams Lw'!U$11</f>
        <v>#DIV/0!</v>
      </c>
      <c r="AK286" s="24" t="e">
        <f>(AA286-'ModelParams Lw'!V$10)/'ModelParams Lw'!V$11</f>
        <v>#DIV/0!</v>
      </c>
      <c r="AL286" s="24" t="e">
        <f t="shared" si="127"/>
        <v>#DIV/0!</v>
      </c>
      <c r="AM286" s="24" t="e">
        <f>LOOKUP($G286,SilencerParams!$E$3:$E$98,SilencerParams!K$3:K$98)</f>
        <v>#DIV/0!</v>
      </c>
      <c r="AN286" s="24" t="e">
        <f>LOOKUP($G286,SilencerParams!$E$3:$E$98,SilencerParams!L$3:L$98)</f>
        <v>#DIV/0!</v>
      </c>
      <c r="AO286" s="24" t="e">
        <f>LOOKUP($G286,SilencerParams!$E$3:$E$98,SilencerParams!M$3:M$98)</f>
        <v>#DIV/0!</v>
      </c>
      <c r="AP286" s="24" t="e">
        <f>LOOKUP($G286,SilencerParams!$E$3:$E$98,SilencerParams!N$3:N$98)</f>
        <v>#DIV/0!</v>
      </c>
      <c r="AQ286" s="24" t="e">
        <f>LOOKUP($G286,SilencerParams!$E$3:$E$98,SilencerParams!O$3:O$98)</f>
        <v>#DIV/0!</v>
      </c>
      <c r="AR286" s="24" t="e">
        <f>LOOKUP($G286,SilencerParams!$E$3:$E$98,SilencerParams!P$3:P$98)</f>
        <v>#DIV/0!</v>
      </c>
      <c r="AS286" s="24" t="e">
        <f>LOOKUP($G286,SilencerParams!$E$3:$E$98,SilencerParams!Q$3:Q$98)</f>
        <v>#DIV/0!</v>
      </c>
      <c r="AT286" s="24" t="e">
        <f>LOOKUP($G286,SilencerParams!$E$3:$E$98,SilencerParams!R$3:R$98)</f>
        <v>#DIV/0!</v>
      </c>
      <c r="AU286" s="151" t="e">
        <f>LOOKUP($G286,SilencerParams!$E$3:$E$98,SilencerParams!S$3:S$98)</f>
        <v>#DIV/0!</v>
      </c>
      <c r="AV286" s="151" t="e">
        <f>LOOKUP($G286,SilencerParams!$E$3:$E$98,SilencerParams!T$3:T$98)</f>
        <v>#DIV/0!</v>
      </c>
      <c r="AW286" s="151" t="e">
        <f>LOOKUP($G286,SilencerParams!$E$3:$E$98,SilencerParams!U$3:U$98)</f>
        <v>#DIV/0!</v>
      </c>
      <c r="AX286" s="151" t="e">
        <f>LOOKUP($G286,SilencerParams!$E$3:$E$98,SilencerParams!V$3:V$98)</f>
        <v>#DIV/0!</v>
      </c>
      <c r="AY286" s="151" t="e">
        <f>LOOKUP($G286,SilencerParams!$E$3:$E$98,SilencerParams!W$3:W$98)</f>
        <v>#DIV/0!</v>
      </c>
      <c r="AZ286" s="151" t="e">
        <f>LOOKUP($G286,SilencerParams!$E$3:$E$98,SilencerParams!X$3:X$98)</f>
        <v>#DIV/0!</v>
      </c>
      <c r="BA286" s="151" t="e">
        <f>LOOKUP($G286,SilencerParams!$E$3:$E$98,SilencerParams!Y$3:Y$98)</f>
        <v>#DIV/0!</v>
      </c>
      <c r="BB286" s="151" t="e">
        <f>LOOKUP($G286,SilencerParams!$E$3:$E$98,SilencerParams!Z$3:Z$98)</f>
        <v>#DIV/0!</v>
      </c>
      <c r="BC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S$3:S$98)</f>
        <v>#DIV/0!</v>
      </c>
      <c r="BD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T$3:T$98)</f>
        <v>#DIV/0!</v>
      </c>
      <c r="BE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U$3:U$98)</f>
        <v>#DIV/0!</v>
      </c>
      <c r="BF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V$3:V$98)</f>
        <v>#DIV/0!</v>
      </c>
      <c r="BG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W$3:W$98)</f>
        <v>#DIV/0!</v>
      </c>
      <c r="BH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X$3:X$98)</f>
        <v>#DIV/0!</v>
      </c>
      <c r="BI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Y$3:Y$98)</f>
        <v>#DIV/0!</v>
      </c>
      <c r="BJ286" s="151" t="e">
        <f>LOOKUP(IF(MROUND($AL286,2)&lt;=$AL286,CONCATENATE($D286,IF($F286&gt;=1000,$F286,CONCATENATE(0,$F286)),CONCATENATE(0,MROUND($AL286,2)+2)),CONCATENATE($D286,IF($F286&gt;=1000,$F286,CONCATENATE(0,$F286)),CONCATENATE(0,MROUND($AL286,2)-2))),SilencerParams!$E$3:$E$98,SilencerParams!Z$3:Z$98)</f>
        <v>#DIV/0!</v>
      </c>
      <c r="BK286" s="151" t="e">
        <f>IF($AL286&lt;2,LOOKUP(CONCATENATE($D286,IF($E286&gt;=1000,$E286,CONCATENATE(0,$E286)),"02"),SilencerParams!$E$3:$E$98,SilencerParams!S$3:S$98)/(LOG10(2)-LOG10(0.0001))*(LOG10($AL286)-LOG10(0.0001)),(BC286-AU286)/(LOG10(IF(MROUND($AL286,2)&lt;=$AL286,MROUND($AL286,2)+2,MROUND($AL286,2)-2))-LOG10(MROUND($AL286,2)))*(LOG10($AL286)-LOG10(MROUND($AL286,2)))+AU286)</f>
        <v>#DIV/0!</v>
      </c>
      <c r="BL286" s="151" t="e">
        <f>IF($AL286&lt;2,LOOKUP(CONCATENATE($D286,IF($E286&gt;=1000,$E286,CONCATENATE(0,$E286)),"02"),SilencerParams!$E$3:$E$98,SilencerParams!T$3:T$98)/(LOG10(2)-LOG10(0.0001))*(LOG10($AL286)-LOG10(0.0001)),(BD286-AV286)/(LOG10(IF(MROUND($AL286,2)&lt;=$AL286,MROUND($AL286,2)+2,MROUND($AL286,2)-2))-LOG10(MROUND($AL286,2)))*(LOG10($AL286)-LOG10(MROUND($AL286,2)))+AV286)</f>
        <v>#DIV/0!</v>
      </c>
      <c r="BM286" s="151" t="e">
        <f>IF($AL286&lt;2,LOOKUP(CONCATENATE($D286,IF($E286&gt;=1000,$E286,CONCATENATE(0,$E286)),"02"),SilencerParams!$E$3:$E$98,SilencerParams!U$3:U$98)/(LOG10(2)-LOG10(0.0001))*(LOG10($AL286)-LOG10(0.0001)),(BE286-AW286)/(LOG10(IF(MROUND($AL286,2)&lt;=$AL286,MROUND($AL286,2)+2,MROUND($AL286,2)-2))-LOG10(MROUND($AL286,2)))*(LOG10($AL286)-LOG10(MROUND($AL286,2)))+AW286)</f>
        <v>#DIV/0!</v>
      </c>
      <c r="BN286" s="151" t="e">
        <f>IF($AL286&lt;2,LOOKUP(CONCATENATE($D286,IF($E286&gt;=1000,$E286,CONCATENATE(0,$E286)),"02"),SilencerParams!$E$3:$E$98,SilencerParams!V$3:V$98)/(LOG10(2)-LOG10(0.0001))*(LOG10($AL286)-LOG10(0.0001)),(BF286-AX286)/(LOG10(IF(MROUND($AL286,2)&lt;=$AL286,MROUND($AL286,2)+2,MROUND($AL286,2)-2))-LOG10(MROUND($AL286,2)))*(LOG10($AL286)-LOG10(MROUND($AL286,2)))+AX286)</f>
        <v>#DIV/0!</v>
      </c>
      <c r="BO286" s="151" t="e">
        <f>IF($AL286&lt;2,LOOKUP(CONCATENATE($D286,IF($E286&gt;=1000,$E286,CONCATENATE(0,$E286)),"02"),SilencerParams!$E$3:$E$98,SilencerParams!W$3:W$98)/(LOG10(2)-LOG10(0.0001))*(LOG10($AL286)-LOG10(0.0001)),(BG286-AY286)/(LOG10(IF(MROUND($AL286,2)&lt;=$AL286,MROUND($AL286,2)+2,MROUND($AL286,2)-2))-LOG10(MROUND($AL286,2)))*(LOG10($AL286)-LOG10(MROUND($AL286,2)))+AY286)</f>
        <v>#DIV/0!</v>
      </c>
      <c r="BP286" s="151" t="e">
        <f>IF($AL286&lt;2,LOOKUP(CONCATENATE($D286,IF($E286&gt;=1000,$E286,CONCATENATE(0,$E286)),"02"),SilencerParams!$E$3:$E$98,SilencerParams!X$3:X$98)/(LOG10(2)-LOG10(0.0001))*(LOG10($AL286)-LOG10(0.0001)),(BH286-AZ286)/(LOG10(IF(MROUND($AL286,2)&lt;=$AL286,MROUND($AL286,2)+2,MROUND($AL286,2)-2))-LOG10(MROUND($AL286,2)))*(LOG10($AL286)-LOG10(MROUND($AL286,2)))+AZ286)</f>
        <v>#DIV/0!</v>
      </c>
      <c r="BQ286" s="151" t="e">
        <f>IF($AL286&lt;2,LOOKUP(CONCATENATE($D286,IF($E286&gt;=1000,$E286,CONCATENATE(0,$E286)),"02"),SilencerParams!$E$3:$E$98,SilencerParams!Y$3:Y$98)/(LOG10(2)-LOG10(0.0001))*(LOG10($AL286)-LOG10(0.0001)),(BI286-BA286)/(LOG10(IF(MROUND($AL286,2)&lt;=$AL286,MROUND($AL286,2)+2,MROUND($AL286,2)-2))-LOG10(MROUND($AL286,2)))*(LOG10($AL286)-LOG10(MROUND($AL286,2)))+BA286)</f>
        <v>#DIV/0!</v>
      </c>
      <c r="BR286" s="151" t="e">
        <f>IF($AL286&lt;2,LOOKUP(CONCATENATE($D286,IF($E286&gt;=1000,$E286,CONCATENATE(0,$E286)),"02"),SilencerParams!$E$3:$E$98,SilencerParams!Z$3:Z$98)/(LOG10(2)-LOG10(0.0001))*(LOG10($AL286)-LOG10(0.0001)),(BJ286-BB286)/(LOG10(IF(MROUND($AL286,2)&lt;=$AL286,MROUND($AL286,2)+2,MROUND($AL286,2)-2))-LOG10(MROUND($AL286,2)))*(LOG10($AL286)-LOG10(MROUND($AL286,2)))+BB286)</f>
        <v>#DIV/0!</v>
      </c>
      <c r="BS286" s="24" t="e">
        <f t="shared" si="128"/>
        <v>#DIV/0!</v>
      </c>
      <c r="BT286" s="24" t="e">
        <f t="shared" si="129"/>
        <v>#DIV/0!</v>
      </c>
      <c r="BU286" s="24" t="e">
        <f t="shared" si="130"/>
        <v>#DIV/0!</v>
      </c>
      <c r="BV286" s="24" t="e">
        <f t="shared" si="131"/>
        <v>#DIV/0!</v>
      </c>
      <c r="BW286" s="24" t="e">
        <f t="shared" si="132"/>
        <v>#DIV/0!</v>
      </c>
      <c r="BX286" s="24" t="e">
        <f t="shared" si="133"/>
        <v>#DIV/0!</v>
      </c>
      <c r="BY286" s="24" t="e">
        <f t="shared" si="134"/>
        <v>#DIV/0!</v>
      </c>
      <c r="BZ286" s="24" t="e">
        <f t="shared" si="135"/>
        <v>#DIV/0!</v>
      </c>
      <c r="CA286" s="24" t="e">
        <f>10*LOG10(IF(BS286="",0,POWER(10,((BS286+'ModelParams Lw'!$O$4)/10))) +IF(BT286="",0,POWER(10,((BT286+'ModelParams Lw'!$P$4)/10))) +IF(BU286="",0,POWER(10,((BU286+'ModelParams Lw'!$Q$4)/10))) +IF(BV286="",0,POWER(10,((BV286+'ModelParams Lw'!$R$4)/10))) +IF(BW286="",0,POWER(10,((BW286+'ModelParams Lw'!$S$4)/10))) +IF(BX286="",0,POWER(10,((BX286+'ModelParams Lw'!$T$4)/10))) +IF(BY286="",0,POWER(10,((BY286+'ModelParams Lw'!$U$4)/10)))+IF(BZ286="",0,POWER(10,((BZ286+'ModelParams Lw'!$V$4)/10))))</f>
        <v>#DIV/0!</v>
      </c>
      <c r="CB286" s="24" t="e">
        <f t="shared" si="136"/>
        <v>#DIV/0!</v>
      </c>
      <c r="CC286" s="24" t="e">
        <f>(BS286-'ModelParams Lw'!O$10)/'ModelParams Lw'!O$11</f>
        <v>#DIV/0!</v>
      </c>
      <c r="CD286" s="24" t="e">
        <f>(BT286-'ModelParams Lw'!P$10)/'ModelParams Lw'!P$11</f>
        <v>#DIV/0!</v>
      </c>
      <c r="CE286" s="24" t="e">
        <f>(BU286-'ModelParams Lw'!Q$10)/'ModelParams Lw'!Q$11</f>
        <v>#DIV/0!</v>
      </c>
      <c r="CF286" s="24" t="e">
        <f>(BV286-'ModelParams Lw'!R$10)/'ModelParams Lw'!R$11</f>
        <v>#DIV/0!</v>
      </c>
      <c r="CG286" s="24" t="e">
        <f>(BW286-'ModelParams Lw'!S$10)/'ModelParams Lw'!S$11</f>
        <v>#DIV/0!</v>
      </c>
      <c r="CH286" s="24" t="e">
        <f>(BX286-'ModelParams Lw'!T$10)/'ModelParams Lw'!T$11</f>
        <v>#DIV/0!</v>
      </c>
      <c r="CI286" s="24" t="e">
        <f>(BY286-'ModelParams Lw'!U$10)/'ModelParams Lw'!U$11</f>
        <v>#DIV/0!</v>
      </c>
      <c r="CJ286" s="24" t="e">
        <f>(BZ286-'ModelParams Lw'!V$10)/'ModelParams Lw'!V$11</f>
        <v>#DIV/0!</v>
      </c>
      <c r="CK286" s="24">
        <f>IF(Calcul!$E291="SW",'ModelParams Lw'!C$18+'ModelParams Lw'!C$19*LOG(CK$3)+'ModelParams Lw'!C$20*(PI()/4*($D286/1000)^2),IF('ModelParams Lw'!C$21+'ModelParams Lw'!C$22*LOG(CK$3)+'ModelParams Lw'!C$23*(PI()/4*($D286/1000)^2)&lt;'ModelParams Lw'!C$18+'ModelParams Lw'!C$19*LOG(CK$3)+'ModelParams Lw'!C$20*(PI()/4*($D286/1000)^2),'ModelParams Lw'!C$18+'ModelParams Lw'!C$19*LOG(CK$3)+'ModelParams Lw'!C$20*(PI()/4*($D286/1000)^2),'ModelParams Lw'!C$21+'ModelParams Lw'!C$22*LOG(CK$3)+'ModelParams Lw'!C$23*(PI()/4*($D286/1000)^2)))</f>
        <v>31.246735224896717</v>
      </c>
      <c r="CL286" s="24">
        <f>IF(Calcul!$E291="SW",'ModelParams Lw'!D$18+'ModelParams Lw'!D$19*LOG(CL$3)+'ModelParams Lw'!D$20*(PI()/4*($D286/1000)^2),IF('ModelParams Lw'!D$21+'ModelParams Lw'!D$22*LOG(CL$3)+'ModelParams Lw'!D$23*(PI()/4*($D286/1000)^2)&lt;'ModelParams Lw'!D$18+'ModelParams Lw'!D$19*LOG(CL$3)+'ModelParams Lw'!D$20*(PI()/4*($D286/1000)^2),'ModelParams Lw'!D$18+'ModelParams Lw'!D$19*LOG(CL$3)+'ModelParams Lw'!D$20*(PI()/4*($D286/1000)^2),'ModelParams Lw'!D$21+'ModelParams Lw'!D$22*LOG(CL$3)+'ModelParams Lw'!D$23*(PI()/4*($D286/1000)^2)))</f>
        <v>39.203910379364636</v>
      </c>
      <c r="CM286" s="24">
        <f>IF(Calcul!$E291="SW",'ModelParams Lw'!E$18+'ModelParams Lw'!E$19*LOG(CM$3)+'ModelParams Lw'!E$20*(PI()/4*($D286/1000)^2),IF('ModelParams Lw'!E$21+'ModelParams Lw'!E$22*LOG(CM$3)+'ModelParams Lw'!E$23*(PI()/4*($D286/1000)^2)&lt;'ModelParams Lw'!E$18+'ModelParams Lw'!E$19*LOG(CM$3)+'ModelParams Lw'!E$20*(PI()/4*($D286/1000)^2),'ModelParams Lw'!E$18+'ModelParams Lw'!E$19*LOG(CM$3)+'ModelParams Lw'!E$20*(PI()/4*($D286/1000)^2),'ModelParams Lw'!E$21+'ModelParams Lw'!E$22*LOG(CM$3)+'ModelParams Lw'!E$23*(PI()/4*($D286/1000)^2)))</f>
        <v>38.761096154158118</v>
      </c>
      <c r="CN286" s="24">
        <f>IF(Calcul!$E291="SW",'ModelParams Lw'!F$18+'ModelParams Lw'!F$19*LOG(CN$3)+'ModelParams Lw'!F$20*(PI()/4*($D286/1000)^2),IF('ModelParams Lw'!F$21+'ModelParams Lw'!F$22*LOG(CN$3)+'ModelParams Lw'!F$23*(PI()/4*($D286/1000)^2)&lt;'ModelParams Lw'!F$18+'ModelParams Lw'!F$19*LOG(CN$3)+'ModelParams Lw'!F$20*(PI()/4*($D286/1000)^2),'ModelParams Lw'!F$18+'ModelParams Lw'!F$19*LOG(CN$3)+'ModelParams Lw'!F$20*(PI()/4*($D286/1000)^2),'ModelParams Lw'!F$21+'ModelParams Lw'!F$22*LOG(CN$3)+'ModelParams Lw'!F$23*(PI()/4*($D286/1000)^2)))</f>
        <v>42.457901012674256</v>
      </c>
      <c r="CO286" s="24">
        <f>IF(Calcul!$E291="SW",'ModelParams Lw'!G$18+'ModelParams Lw'!G$19*LOG(CO$3)+'ModelParams Lw'!G$20*(PI()/4*($D286/1000)^2),IF('ModelParams Lw'!G$21+'ModelParams Lw'!G$22*LOG(CO$3)+'ModelParams Lw'!G$23*(PI()/4*($D286/1000)^2)&lt;'ModelParams Lw'!G$18+'ModelParams Lw'!G$19*LOG(CO$3)+'ModelParams Lw'!G$20*(PI()/4*($D286/1000)^2),'ModelParams Lw'!G$18+'ModelParams Lw'!G$19*LOG(CO$3)+'ModelParams Lw'!G$20*(PI()/4*($D286/1000)^2),'ModelParams Lw'!G$21+'ModelParams Lw'!G$22*LOG(CO$3)+'ModelParams Lw'!G$23*(PI()/4*($D286/1000)^2)))</f>
        <v>39.983812335865188</v>
      </c>
      <c r="CP286" s="24">
        <f>IF(Calcul!$E291="SW",'ModelParams Lw'!H$18+'ModelParams Lw'!H$19*LOG(CP$3)+'ModelParams Lw'!H$20*(PI()/4*($D286/1000)^2),IF('ModelParams Lw'!H$21+'ModelParams Lw'!H$22*LOG(CP$3)+'ModelParams Lw'!H$23*(PI()/4*($D286/1000)^2)&lt;'ModelParams Lw'!H$18+'ModelParams Lw'!H$19*LOG(CP$3)+'ModelParams Lw'!H$20*(PI()/4*($D286/1000)^2),'ModelParams Lw'!H$18+'ModelParams Lw'!H$19*LOG(CP$3)+'ModelParams Lw'!H$20*(PI()/4*($D286/1000)^2),'ModelParams Lw'!H$21+'ModelParams Lw'!H$22*LOG(CP$3)+'ModelParams Lw'!H$23*(PI()/4*($D286/1000)^2)))</f>
        <v>40.306137042572608</v>
      </c>
      <c r="CQ286" s="24">
        <f>IF(Calcul!$E291="SW",'ModelParams Lw'!I$18+'ModelParams Lw'!I$19*LOG(CQ$3)+'ModelParams Lw'!I$20*(PI()/4*($D286/1000)^2),IF('ModelParams Lw'!I$21+'ModelParams Lw'!I$22*LOG(CQ$3)+'ModelParams Lw'!I$23*(PI()/4*($D286/1000)^2)&lt;'ModelParams Lw'!I$18+'ModelParams Lw'!I$19*LOG(CQ$3)+'ModelParams Lw'!I$20*(PI()/4*($D286/1000)^2),'ModelParams Lw'!I$18+'ModelParams Lw'!I$19*LOG(CQ$3)+'ModelParams Lw'!I$20*(PI()/4*($D286/1000)^2),'ModelParams Lw'!I$21+'ModelParams Lw'!I$22*LOG(CQ$3)+'ModelParams Lw'!I$23*(PI()/4*($D286/1000)^2)))</f>
        <v>35.604370798776131</v>
      </c>
      <c r="CR286" s="24">
        <f>IF(Calcul!$E291="SW",'ModelParams Lw'!J$18+'ModelParams Lw'!J$19*LOG(CR$3)+'ModelParams Lw'!J$20*(PI()/4*($D286/1000)^2),IF('ModelParams Lw'!J$21+'ModelParams Lw'!J$22*LOG(CR$3)+'ModelParams Lw'!J$23*(PI()/4*($D286/1000)^2)&lt;'ModelParams Lw'!J$18+'ModelParams Lw'!J$19*LOG(CR$3)+'ModelParams Lw'!J$20*(PI()/4*($D286/1000)^2),'ModelParams Lw'!J$18+'ModelParams Lw'!J$19*LOG(CR$3)+'ModelParams Lw'!J$20*(PI()/4*($D286/1000)^2),'ModelParams Lw'!J$21+'ModelParams Lw'!J$22*LOG(CR$3)+'ModelParams Lw'!J$23*(PI()/4*($D286/1000)^2)))</f>
        <v>26.405199060578074</v>
      </c>
      <c r="CS286" s="24" t="e">
        <f t="shared" si="113"/>
        <v>#DIV/0!</v>
      </c>
      <c r="CT286" s="24" t="e">
        <f t="shared" si="114"/>
        <v>#DIV/0!</v>
      </c>
      <c r="CU286" s="24" t="e">
        <f t="shared" si="115"/>
        <v>#DIV/0!</v>
      </c>
      <c r="CV286" s="24" t="e">
        <f t="shared" si="116"/>
        <v>#DIV/0!</v>
      </c>
      <c r="CW286" s="24" t="e">
        <f t="shared" si="117"/>
        <v>#DIV/0!</v>
      </c>
      <c r="CX286" s="24" t="e">
        <f t="shared" si="118"/>
        <v>#DIV/0!</v>
      </c>
      <c r="CY286" s="24" t="e">
        <f t="shared" si="119"/>
        <v>#DIV/0!</v>
      </c>
      <c r="CZ286" s="24" t="e">
        <f t="shared" si="120"/>
        <v>#DIV/0!</v>
      </c>
      <c r="DA286" s="24" t="e">
        <f>10*LOG10(IF(CS286="",0,POWER(10,((CS286+'ModelParams Lw'!$O$4)/10))) +IF(CT286="",0,POWER(10,((CT286+'ModelParams Lw'!$P$4)/10))) +IF(CU286="",0,POWER(10,((CU286+'ModelParams Lw'!$Q$4)/10))) +IF(CV286="",0,POWER(10,((CV286+'ModelParams Lw'!$R$4)/10))) +IF(CW286="",0,POWER(10,((CW286+'ModelParams Lw'!$S$4)/10))) +IF(CX286="",0,POWER(10,((CX286+'ModelParams Lw'!$T$4)/10))) +IF(CY286="",0,POWER(10,((CY286+'ModelParams Lw'!$U$4)/10)))+IF(CZ286="",0,POWER(10,((CZ286+'ModelParams Lw'!$V$4)/10))))</f>
        <v>#DIV/0!</v>
      </c>
      <c r="DB286" s="24" t="e">
        <f t="shared" si="137"/>
        <v>#DIV/0!</v>
      </c>
      <c r="DC286" s="24" t="e">
        <f>(CS286-'ModelParams Lw'!$O$10)/'ModelParams Lw'!$O$11</f>
        <v>#DIV/0!</v>
      </c>
      <c r="DD286" s="24" t="e">
        <f>(CT286-'ModelParams Lw'!$P$10)/'ModelParams Lw'!$P$11</f>
        <v>#DIV/0!</v>
      </c>
      <c r="DE286" s="24" t="e">
        <f>(CU286-'ModelParams Lw'!$Q$10)/'ModelParams Lw'!$Q$11</f>
        <v>#DIV/0!</v>
      </c>
      <c r="DF286" s="24" t="e">
        <f>(CV286-'ModelParams Lw'!$R$10)/'ModelParams Lw'!$R$11</f>
        <v>#DIV/0!</v>
      </c>
      <c r="DG286" s="24" t="e">
        <f>(CW286-'ModelParams Lw'!$S$10)/'ModelParams Lw'!$S$11</f>
        <v>#DIV/0!</v>
      </c>
      <c r="DH286" s="24" t="e">
        <f>(CX286-'ModelParams Lw'!$T$10)/'ModelParams Lw'!$T$11</f>
        <v>#DIV/0!</v>
      </c>
      <c r="DI286" s="24" t="e">
        <f>(CY286-'ModelParams Lw'!$U$10)/'ModelParams Lw'!$U$11</f>
        <v>#DIV/0!</v>
      </c>
      <c r="DJ286" s="24" t="e">
        <f>(CZ286-'ModelParams Lw'!$V$10)/'ModelParams Lw'!$V$11</f>
        <v>#DIV/0!</v>
      </c>
    </row>
    <row r="287" spans="1:114">
      <c r="A287" s="12">
        <f>Calcul!B289</f>
        <v>0</v>
      </c>
      <c r="B287" s="12">
        <f t="shared" si="121"/>
        <v>0</v>
      </c>
      <c r="C287" s="12">
        <f>Calcul!C289</f>
        <v>0</v>
      </c>
      <c r="D287" s="12">
        <f>Calcul!D292</f>
        <v>0</v>
      </c>
      <c r="E287" s="12">
        <f t="shared" si="122"/>
        <v>400</v>
      </c>
      <c r="F287" s="12">
        <f t="shared" si="123"/>
        <v>900</v>
      </c>
      <c r="G287" s="12" t="e">
        <f t="shared" si="124"/>
        <v>#DIV/0!</v>
      </c>
      <c r="H287" s="24" t="e">
        <f t="shared" si="125"/>
        <v>#DIV/0!</v>
      </c>
      <c r="I287" s="24">
        <f>'ModelParams Lw'!$B$6*EXP('ModelParams Lw'!$C$6*D287)</f>
        <v>-0.98585217513044054</v>
      </c>
      <c r="J287" s="24">
        <f>'ModelParams Lw'!$B$7*D287^2+'ModelParams Lw'!$C$7*D287+'ModelParams Lw'!$D$7</f>
        <v>-7.1</v>
      </c>
      <c r="K287" s="24">
        <f>'ModelParams Lw'!$B$8*D287^2+'ModelParams Lw'!$C$8*D287+'ModelParams Lw'!$D$8</f>
        <v>46.485999999999997</v>
      </c>
      <c r="L287" s="21" t="e">
        <f t="shared" si="138"/>
        <v>#DIV/0!</v>
      </c>
      <c r="M287" s="21" t="e">
        <f t="shared" si="138"/>
        <v>#DIV/0!</v>
      </c>
      <c r="N287" s="21" t="e">
        <f t="shared" si="138"/>
        <v>#DIV/0!</v>
      </c>
      <c r="O287" s="21" t="e">
        <f t="shared" si="138"/>
        <v>#DIV/0!</v>
      </c>
      <c r="P287" s="21" t="e">
        <f t="shared" si="138"/>
        <v>#DIV/0!</v>
      </c>
      <c r="Q287" s="21" t="e">
        <f t="shared" si="138"/>
        <v>#DIV/0!</v>
      </c>
      <c r="R287" s="21" t="e">
        <f t="shared" si="138"/>
        <v>#DIV/0!</v>
      </c>
      <c r="S287" s="21" t="e">
        <f t="shared" si="138"/>
        <v>#DIV/0!</v>
      </c>
      <c r="T287" s="24" t="e">
        <f>'ModelParams Lw'!$B$3+'ModelParams Lw'!$B$4*LOG10($B287/3600/(PI()/4*($D287/1000)^2))+'ModelParams Lw'!$B$5*LOG10(2*$H287/(1.2*($B287/3600/(PI()/4*($D287/1000)^2))^2))+10*LOG10($D287/1000)+L287</f>
        <v>#DIV/0!</v>
      </c>
      <c r="U287" s="24" t="e">
        <f>'ModelParams Lw'!$B$3+'ModelParams Lw'!$B$4*LOG10($B287/3600/(PI()/4*($D287/1000)^2))+'ModelParams Lw'!$B$5*LOG10(2*$H287/(1.2*($B287/3600/(PI()/4*($D287/1000)^2))^2))+10*LOG10($D287/1000)+M287</f>
        <v>#DIV/0!</v>
      </c>
      <c r="V287" s="24" t="e">
        <f>'ModelParams Lw'!$B$3+'ModelParams Lw'!$B$4*LOG10($B287/3600/(PI()/4*($D287/1000)^2))+'ModelParams Lw'!$B$5*LOG10(2*$H287/(1.2*($B287/3600/(PI()/4*($D287/1000)^2))^2))+10*LOG10($D287/1000)+N287</f>
        <v>#DIV/0!</v>
      </c>
      <c r="W287" s="24" t="e">
        <f>'ModelParams Lw'!$B$3+'ModelParams Lw'!$B$4*LOG10($B287/3600/(PI()/4*($D287/1000)^2))+'ModelParams Lw'!$B$5*LOG10(2*$H287/(1.2*($B287/3600/(PI()/4*($D287/1000)^2))^2))+10*LOG10($D287/1000)+O287</f>
        <v>#DIV/0!</v>
      </c>
      <c r="X287" s="24" t="e">
        <f>'ModelParams Lw'!$B$3+'ModelParams Lw'!$B$4*LOG10($B287/3600/(PI()/4*($D287/1000)^2))+'ModelParams Lw'!$B$5*LOG10(2*$H287/(1.2*($B287/3600/(PI()/4*($D287/1000)^2))^2))+10*LOG10($D287/1000)+P287</f>
        <v>#DIV/0!</v>
      </c>
      <c r="Y287" s="24" t="e">
        <f>'ModelParams Lw'!$B$3+'ModelParams Lw'!$B$4*LOG10($B287/3600/(PI()/4*($D287/1000)^2))+'ModelParams Lw'!$B$5*LOG10(2*$H287/(1.2*($B287/3600/(PI()/4*($D287/1000)^2))^2))+10*LOG10($D287/1000)+Q287</f>
        <v>#DIV/0!</v>
      </c>
      <c r="Z287" s="24" t="e">
        <f>'ModelParams Lw'!$B$3+'ModelParams Lw'!$B$4*LOG10($B287/3600/(PI()/4*($D287/1000)^2))+'ModelParams Lw'!$B$5*LOG10(2*$H287/(1.2*($B287/3600/(PI()/4*($D287/1000)^2))^2))+10*LOG10($D287/1000)+R287</f>
        <v>#DIV/0!</v>
      </c>
      <c r="AA287" s="24" t="e">
        <f>'ModelParams Lw'!$B$3+'ModelParams Lw'!$B$4*LOG10($B287/3600/(PI()/4*($D287/1000)^2))+'ModelParams Lw'!$B$5*LOG10(2*$H287/(1.2*($B287/3600/(PI()/4*($D287/1000)^2))^2))+10*LOG10($D287/1000)+S287</f>
        <v>#DIV/0!</v>
      </c>
      <c r="AB287" s="24" t="e">
        <f>10*LOG10(IF(T287="",0,POWER(10,((T287+'ModelParams Lw'!$O$4)/10))) +IF(U287="",0,POWER(10,((U287+'ModelParams Lw'!$P$4)/10))) +IF(V287="",0,POWER(10,((V287+'ModelParams Lw'!$Q$4)/10))) +IF(W287="",0,POWER(10,((W287+'ModelParams Lw'!$R$4)/10))) +IF(X287="",0,POWER(10,((X287+'ModelParams Lw'!$S$4)/10))) +IF(Y287="",0,POWER(10,((Y287+'ModelParams Lw'!$T$4)/10))) +IF(Z287="",0,POWER(10,((Z287+'ModelParams Lw'!$U$4)/10)))+IF(AA287="",0,POWER(10,((AA287+'ModelParams Lw'!$V$4)/10))))</f>
        <v>#DIV/0!</v>
      </c>
      <c r="AC287" s="24" t="e">
        <f t="shared" si="126"/>
        <v>#DIV/0!</v>
      </c>
      <c r="AD287" s="24" t="e">
        <f>(T287-'ModelParams Lw'!O$10)/'ModelParams Lw'!O$11</f>
        <v>#DIV/0!</v>
      </c>
      <c r="AE287" s="24" t="e">
        <f>(U287-'ModelParams Lw'!P$10)/'ModelParams Lw'!P$11</f>
        <v>#DIV/0!</v>
      </c>
      <c r="AF287" s="24" t="e">
        <f>(V287-'ModelParams Lw'!Q$10)/'ModelParams Lw'!Q$11</f>
        <v>#DIV/0!</v>
      </c>
      <c r="AG287" s="24" t="e">
        <f>(W287-'ModelParams Lw'!R$10)/'ModelParams Lw'!R$11</f>
        <v>#DIV/0!</v>
      </c>
      <c r="AH287" s="24" t="e">
        <f>(X287-'ModelParams Lw'!S$10)/'ModelParams Lw'!S$11</f>
        <v>#DIV/0!</v>
      </c>
      <c r="AI287" s="24" t="e">
        <f>(Y287-'ModelParams Lw'!T$10)/'ModelParams Lw'!T$11</f>
        <v>#DIV/0!</v>
      </c>
      <c r="AJ287" s="24" t="e">
        <f>(Z287-'ModelParams Lw'!U$10)/'ModelParams Lw'!U$11</f>
        <v>#DIV/0!</v>
      </c>
      <c r="AK287" s="24" t="e">
        <f>(AA287-'ModelParams Lw'!V$10)/'ModelParams Lw'!V$11</f>
        <v>#DIV/0!</v>
      </c>
      <c r="AL287" s="24" t="e">
        <f t="shared" si="127"/>
        <v>#DIV/0!</v>
      </c>
      <c r="AM287" s="24" t="e">
        <f>LOOKUP($G287,SilencerParams!$E$3:$E$98,SilencerParams!K$3:K$98)</f>
        <v>#DIV/0!</v>
      </c>
      <c r="AN287" s="24" t="e">
        <f>LOOKUP($G287,SilencerParams!$E$3:$E$98,SilencerParams!L$3:L$98)</f>
        <v>#DIV/0!</v>
      </c>
      <c r="AO287" s="24" t="e">
        <f>LOOKUP($G287,SilencerParams!$E$3:$E$98,SilencerParams!M$3:M$98)</f>
        <v>#DIV/0!</v>
      </c>
      <c r="AP287" s="24" t="e">
        <f>LOOKUP($G287,SilencerParams!$E$3:$E$98,SilencerParams!N$3:N$98)</f>
        <v>#DIV/0!</v>
      </c>
      <c r="AQ287" s="24" t="e">
        <f>LOOKUP($G287,SilencerParams!$E$3:$E$98,SilencerParams!O$3:O$98)</f>
        <v>#DIV/0!</v>
      </c>
      <c r="AR287" s="24" t="e">
        <f>LOOKUP($G287,SilencerParams!$E$3:$E$98,SilencerParams!P$3:P$98)</f>
        <v>#DIV/0!</v>
      </c>
      <c r="AS287" s="24" t="e">
        <f>LOOKUP($G287,SilencerParams!$E$3:$E$98,SilencerParams!Q$3:Q$98)</f>
        <v>#DIV/0!</v>
      </c>
      <c r="AT287" s="24" t="e">
        <f>LOOKUP($G287,SilencerParams!$E$3:$E$98,SilencerParams!R$3:R$98)</f>
        <v>#DIV/0!</v>
      </c>
      <c r="AU287" s="151" t="e">
        <f>LOOKUP($G287,SilencerParams!$E$3:$E$98,SilencerParams!S$3:S$98)</f>
        <v>#DIV/0!</v>
      </c>
      <c r="AV287" s="151" t="e">
        <f>LOOKUP($G287,SilencerParams!$E$3:$E$98,SilencerParams!T$3:T$98)</f>
        <v>#DIV/0!</v>
      </c>
      <c r="AW287" s="151" t="e">
        <f>LOOKUP($G287,SilencerParams!$E$3:$E$98,SilencerParams!U$3:U$98)</f>
        <v>#DIV/0!</v>
      </c>
      <c r="AX287" s="151" t="e">
        <f>LOOKUP($G287,SilencerParams!$E$3:$E$98,SilencerParams!V$3:V$98)</f>
        <v>#DIV/0!</v>
      </c>
      <c r="AY287" s="151" t="e">
        <f>LOOKUP($G287,SilencerParams!$E$3:$E$98,SilencerParams!W$3:W$98)</f>
        <v>#DIV/0!</v>
      </c>
      <c r="AZ287" s="151" t="e">
        <f>LOOKUP($G287,SilencerParams!$E$3:$E$98,SilencerParams!X$3:X$98)</f>
        <v>#DIV/0!</v>
      </c>
      <c r="BA287" s="151" t="e">
        <f>LOOKUP($G287,SilencerParams!$E$3:$E$98,SilencerParams!Y$3:Y$98)</f>
        <v>#DIV/0!</v>
      </c>
      <c r="BB287" s="151" t="e">
        <f>LOOKUP($G287,SilencerParams!$E$3:$E$98,SilencerParams!Z$3:Z$98)</f>
        <v>#DIV/0!</v>
      </c>
      <c r="BC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S$3:S$98)</f>
        <v>#DIV/0!</v>
      </c>
      <c r="BD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T$3:T$98)</f>
        <v>#DIV/0!</v>
      </c>
      <c r="BE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U$3:U$98)</f>
        <v>#DIV/0!</v>
      </c>
      <c r="BF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V$3:V$98)</f>
        <v>#DIV/0!</v>
      </c>
      <c r="BG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W$3:W$98)</f>
        <v>#DIV/0!</v>
      </c>
      <c r="BH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X$3:X$98)</f>
        <v>#DIV/0!</v>
      </c>
      <c r="BI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Y$3:Y$98)</f>
        <v>#DIV/0!</v>
      </c>
      <c r="BJ287" s="151" t="e">
        <f>LOOKUP(IF(MROUND($AL287,2)&lt;=$AL287,CONCATENATE($D287,IF($F287&gt;=1000,$F287,CONCATENATE(0,$F287)),CONCATENATE(0,MROUND($AL287,2)+2)),CONCATENATE($D287,IF($F287&gt;=1000,$F287,CONCATENATE(0,$F287)),CONCATENATE(0,MROUND($AL287,2)-2))),SilencerParams!$E$3:$E$98,SilencerParams!Z$3:Z$98)</f>
        <v>#DIV/0!</v>
      </c>
      <c r="BK287" s="151" t="e">
        <f>IF($AL287&lt;2,LOOKUP(CONCATENATE($D287,IF($E287&gt;=1000,$E287,CONCATENATE(0,$E287)),"02"),SilencerParams!$E$3:$E$98,SilencerParams!S$3:S$98)/(LOG10(2)-LOG10(0.0001))*(LOG10($AL287)-LOG10(0.0001)),(BC287-AU287)/(LOG10(IF(MROUND($AL287,2)&lt;=$AL287,MROUND($AL287,2)+2,MROUND($AL287,2)-2))-LOG10(MROUND($AL287,2)))*(LOG10($AL287)-LOG10(MROUND($AL287,2)))+AU287)</f>
        <v>#DIV/0!</v>
      </c>
      <c r="BL287" s="151" t="e">
        <f>IF($AL287&lt;2,LOOKUP(CONCATENATE($D287,IF($E287&gt;=1000,$E287,CONCATENATE(0,$E287)),"02"),SilencerParams!$E$3:$E$98,SilencerParams!T$3:T$98)/(LOG10(2)-LOG10(0.0001))*(LOG10($AL287)-LOG10(0.0001)),(BD287-AV287)/(LOG10(IF(MROUND($AL287,2)&lt;=$AL287,MROUND($AL287,2)+2,MROUND($AL287,2)-2))-LOG10(MROUND($AL287,2)))*(LOG10($AL287)-LOG10(MROUND($AL287,2)))+AV287)</f>
        <v>#DIV/0!</v>
      </c>
      <c r="BM287" s="151" t="e">
        <f>IF($AL287&lt;2,LOOKUP(CONCATENATE($D287,IF($E287&gt;=1000,$E287,CONCATENATE(0,$E287)),"02"),SilencerParams!$E$3:$E$98,SilencerParams!U$3:U$98)/(LOG10(2)-LOG10(0.0001))*(LOG10($AL287)-LOG10(0.0001)),(BE287-AW287)/(LOG10(IF(MROUND($AL287,2)&lt;=$AL287,MROUND($AL287,2)+2,MROUND($AL287,2)-2))-LOG10(MROUND($AL287,2)))*(LOG10($AL287)-LOG10(MROUND($AL287,2)))+AW287)</f>
        <v>#DIV/0!</v>
      </c>
      <c r="BN287" s="151" t="e">
        <f>IF($AL287&lt;2,LOOKUP(CONCATENATE($D287,IF($E287&gt;=1000,$E287,CONCATENATE(0,$E287)),"02"),SilencerParams!$E$3:$E$98,SilencerParams!V$3:V$98)/(LOG10(2)-LOG10(0.0001))*(LOG10($AL287)-LOG10(0.0001)),(BF287-AX287)/(LOG10(IF(MROUND($AL287,2)&lt;=$AL287,MROUND($AL287,2)+2,MROUND($AL287,2)-2))-LOG10(MROUND($AL287,2)))*(LOG10($AL287)-LOG10(MROUND($AL287,2)))+AX287)</f>
        <v>#DIV/0!</v>
      </c>
      <c r="BO287" s="151" t="e">
        <f>IF($AL287&lt;2,LOOKUP(CONCATENATE($D287,IF($E287&gt;=1000,$E287,CONCATENATE(0,$E287)),"02"),SilencerParams!$E$3:$E$98,SilencerParams!W$3:W$98)/(LOG10(2)-LOG10(0.0001))*(LOG10($AL287)-LOG10(0.0001)),(BG287-AY287)/(LOG10(IF(MROUND($AL287,2)&lt;=$AL287,MROUND($AL287,2)+2,MROUND($AL287,2)-2))-LOG10(MROUND($AL287,2)))*(LOG10($AL287)-LOG10(MROUND($AL287,2)))+AY287)</f>
        <v>#DIV/0!</v>
      </c>
      <c r="BP287" s="151" t="e">
        <f>IF($AL287&lt;2,LOOKUP(CONCATENATE($D287,IF($E287&gt;=1000,$E287,CONCATENATE(0,$E287)),"02"),SilencerParams!$E$3:$E$98,SilencerParams!X$3:X$98)/(LOG10(2)-LOG10(0.0001))*(LOG10($AL287)-LOG10(0.0001)),(BH287-AZ287)/(LOG10(IF(MROUND($AL287,2)&lt;=$AL287,MROUND($AL287,2)+2,MROUND($AL287,2)-2))-LOG10(MROUND($AL287,2)))*(LOG10($AL287)-LOG10(MROUND($AL287,2)))+AZ287)</f>
        <v>#DIV/0!</v>
      </c>
      <c r="BQ287" s="151" t="e">
        <f>IF($AL287&lt;2,LOOKUP(CONCATENATE($D287,IF($E287&gt;=1000,$E287,CONCATENATE(0,$E287)),"02"),SilencerParams!$E$3:$E$98,SilencerParams!Y$3:Y$98)/(LOG10(2)-LOG10(0.0001))*(LOG10($AL287)-LOG10(0.0001)),(BI287-BA287)/(LOG10(IF(MROUND($AL287,2)&lt;=$AL287,MROUND($AL287,2)+2,MROUND($AL287,2)-2))-LOG10(MROUND($AL287,2)))*(LOG10($AL287)-LOG10(MROUND($AL287,2)))+BA287)</f>
        <v>#DIV/0!</v>
      </c>
      <c r="BR287" s="151" t="e">
        <f>IF($AL287&lt;2,LOOKUP(CONCATENATE($D287,IF($E287&gt;=1000,$E287,CONCATENATE(0,$E287)),"02"),SilencerParams!$E$3:$E$98,SilencerParams!Z$3:Z$98)/(LOG10(2)-LOG10(0.0001))*(LOG10($AL287)-LOG10(0.0001)),(BJ287-BB287)/(LOG10(IF(MROUND($AL287,2)&lt;=$AL287,MROUND($AL287,2)+2,MROUND($AL287,2)-2))-LOG10(MROUND($AL287,2)))*(LOG10($AL287)-LOG10(MROUND($AL287,2)))+BB287)</f>
        <v>#DIV/0!</v>
      </c>
      <c r="BS287" s="24" t="e">
        <f t="shared" si="128"/>
        <v>#DIV/0!</v>
      </c>
      <c r="BT287" s="24" t="e">
        <f t="shared" si="129"/>
        <v>#DIV/0!</v>
      </c>
      <c r="BU287" s="24" t="e">
        <f t="shared" si="130"/>
        <v>#DIV/0!</v>
      </c>
      <c r="BV287" s="24" t="e">
        <f t="shared" si="131"/>
        <v>#DIV/0!</v>
      </c>
      <c r="BW287" s="24" t="e">
        <f t="shared" si="132"/>
        <v>#DIV/0!</v>
      </c>
      <c r="BX287" s="24" t="e">
        <f t="shared" si="133"/>
        <v>#DIV/0!</v>
      </c>
      <c r="BY287" s="24" t="e">
        <f t="shared" si="134"/>
        <v>#DIV/0!</v>
      </c>
      <c r="BZ287" s="24" t="e">
        <f t="shared" si="135"/>
        <v>#DIV/0!</v>
      </c>
      <c r="CA287" s="24" t="e">
        <f>10*LOG10(IF(BS287="",0,POWER(10,((BS287+'ModelParams Lw'!$O$4)/10))) +IF(BT287="",0,POWER(10,((BT287+'ModelParams Lw'!$P$4)/10))) +IF(BU287="",0,POWER(10,((BU287+'ModelParams Lw'!$Q$4)/10))) +IF(BV287="",0,POWER(10,((BV287+'ModelParams Lw'!$R$4)/10))) +IF(BW287="",0,POWER(10,((BW287+'ModelParams Lw'!$S$4)/10))) +IF(BX287="",0,POWER(10,((BX287+'ModelParams Lw'!$T$4)/10))) +IF(BY287="",0,POWER(10,((BY287+'ModelParams Lw'!$U$4)/10)))+IF(BZ287="",0,POWER(10,((BZ287+'ModelParams Lw'!$V$4)/10))))</f>
        <v>#DIV/0!</v>
      </c>
      <c r="CB287" s="24" t="e">
        <f t="shared" si="136"/>
        <v>#DIV/0!</v>
      </c>
      <c r="CC287" s="24" t="e">
        <f>(BS287-'ModelParams Lw'!O$10)/'ModelParams Lw'!O$11</f>
        <v>#DIV/0!</v>
      </c>
      <c r="CD287" s="24" t="e">
        <f>(BT287-'ModelParams Lw'!P$10)/'ModelParams Lw'!P$11</f>
        <v>#DIV/0!</v>
      </c>
      <c r="CE287" s="24" t="e">
        <f>(BU287-'ModelParams Lw'!Q$10)/'ModelParams Lw'!Q$11</f>
        <v>#DIV/0!</v>
      </c>
      <c r="CF287" s="24" t="e">
        <f>(BV287-'ModelParams Lw'!R$10)/'ModelParams Lw'!R$11</f>
        <v>#DIV/0!</v>
      </c>
      <c r="CG287" s="24" t="e">
        <f>(BW287-'ModelParams Lw'!S$10)/'ModelParams Lw'!S$11</f>
        <v>#DIV/0!</v>
      </c>
      <c r="CH287" s="24" t="e">
        <f>(BX287-'ModelParams Lw'!T$10)/'ModelParams Lw'!T$11</f>
        <v>#DIV/0!</v>
      </c>
      <c r="CI287" s="24" t="e">
        <f>(BY287-'ModelParams Lw'!U$10)/'ModelParams Lw'!U$11</f>
        <v>#DIV/0!</v>
      </c>
      <c r="CJ287" s="24" t="e">
        <f>(BZ287-'ModelParams Lw'!V$10)/'ModelParams Lw'!V$11</f>
        <v>#DIV/0!</v>
      </c>
      <c r="CK287" s="24">
        <f>IF(Calcul!$E292="SW",'ModelParams Lw'!C$18+'ModelParams Lw'!C$19*LOG(CK$3)+'ModelParams Lw'!C$20*(PI()/4*($D287/1000)^2),IF('ModelParams Lw'!C$21+'ModelParams Lw'!C$22*LOG(CK$3)+'ModelParams Lw'!C$23*(PI()/4*($D287/1000)^2)&lt;'ModelParams Lw'!C$18+'ModelParams Lw'!C$19*LOG(CK$3)+'ModelParams Lw'!C$20*(PI()/4*($D287/1000)^2),'ModelParams Lw'!C$18+'ModelParams Lw'!C$19*LOG(CK$3)+'ModelParams Lw'!C$20*(PI()/4*($D287/1000)^2),'ModelParams Lw'!C$21+'ModelParams Lw'!C$22*LOG(CK$3)+'ModelParams Lw'!C$23*(PI()/4*($D287/1000)^2)))</f>
        <v>31.246735224896717</v>
      </c>
      <c r="CL287" s="24">
        <f>IF(Calcul!$E292="SW",'ModelParams Lw'!D$18+'ModelParams Lw'!D$19*LOG(CL$3)+'ModelParams Lw'!D$20*(PI()/4*($D287/1000)^2),IF('ModelParams Lw'!D$21+'ModelParams Lw'!D$22*LOG(CL$3)+'ModelParams Lw'!D$23*(PI()/4*($D287/1000)^2)&lt;'ModelParams Lw'!D$18+'ModelParams Lw'!D$19*LOG(CL$3)+'ModelParams Lw'!D$20*(PI()/4*($D287/1000)^2),'ModelParams Lw'!D$18+'ModelParams Lw'!D$19*LOG(CL$3)+'ModelParams Lw'!D$20*(PI()/4*($D287/1000)^2),'ModelParams Lw'!D$21+'ModelParams Lw'!D$22*LOG(CL$3)+'ModelParams Lw'!D$23*(PI()/4*($D287/1000)^2)))</f>
        <v>39.203910379364636</v>
      </c>
      <c r="CM287" s="24">
        <f>IF(Calcul!$E292="SW",'ModelParams Lw'!E$18+'ModelParams Lw'!E$19*LOG(CM$3)+'ModelParams Lw'!E$20*(PI()/4*($D287/1000)^2),IF('ModelParams Lw'!E$21+'ModelParams Lw'!E$22*LOG(CM$3)+'ModelParams Lw'!E$23*(PI()/4*($D287/1000)^2)&lt;'ModelParams Lw'!E$18+'ModelParams Lw'!E$19*LOG(CM$3)+'ModelParams Lw'!E$20*(PI()/4*($D287/1000)^2),'ModelParams Lw'!E$18+'ModelParams Lw'!E$19*LOG(CM$3)+'ModelParams Lw'!E$20*(PI()/4*($D287/1000)^2),'ModelParams Lw'!E$21+'ModelParams Lw'!E$22*LOG(CM$3)+'ModelParams Lw'!E$23*(PI()/4*($D287/1000)^2)))</f>
        <v>38.761096154158118</v>
      </c>
      <c r="CN287" s="24">
        <f>IF(Calcul!$E292="SW",'ModelParams Lw'!F$18+'ModelParams Lw'!F$19*LOG(CN$3)+'ModelParams Lw'!F$20*(PI()/4*($D287/1000)^2),IF('ModelParams Lw'!F$21+'ModelParams Lw'!F$22*LOG(CN$3)+'ModelParams Lw'!F$23*(PI()/4*($D287/1000)^2)&lt;'ModelParams Lw'!F$18+'ModelParams Lw'!F$19*LOG(CN$3)+'ModelParams Lw'!F$20*(PI()/4*($D287/1000)^2),'ModelParams Lw'!F$18+'ModelParams Lw'!F$19*LOG(CN$3)+'ModelParams Lw'!F$20*(PI()/4*($D287/1000)^2),'ModelParams Lw'!F$21+'ModelParams Lw'!F$22*LOG(CN$3)+'ModelParams Lw'!F$23*(PI()/4*($D287/1000)^2)))</f>
        <v>42.457901012674256</v>
      </c>
      <c r="CO287" s="24">
        <f>IF(Calcul!$E292="SW",'ModelParams Lw'!G$18+'ModelParams Lw'!G$19*LOG(CO$3)+'ModelParams Lw'!G$20*(PI()/4*($D287/1000)^2),IF('ModelParams Lw'!G$21+'ModelParams Lw'!G$22*LOG(CO$3)+'ModelParams Lw'!G$23*(PI()/4*($D287/1000)^2)&lt;'ModelParams Lw'!G$18+'ModelParams Lw'!G$19*LOG(CO$3)+'ModelParams Lw'!G$20*(PI()/4*($D287/1000)^2),'ModelParams Lw'!G$18+'ModelParams Lw'!G$19*LOG(CO$3)+'ModelParams Lw'!G$20*(PI()/4*($D287/1000)^2),'ModelParams Lw'!G$21+'ModelParams Lw'!G$22*LOG(CO$3)+'ModelParams Lw'!G$23*(PI()/4*($D287/1000)^2)))</f>
        <v>39.983812335865188</v>
      </c>
      <c r="CP287" s="24">
        <f>IF(Calcul!$E292="SW",'ModelParams Lw'!H$18+'ModelParams Lw'!H$19*LOG(CP$3)+'ModelParams Lw'!H$20*(PI()/4*($D287/1000)^2),IF('ModelParams Lw'!H$21+'ModelParams Lw'!H$22*LOG(CP$3)+'ModelParams Lw'!H$23*(PI()/4*($D287/1000)^2)&lt;'ModelParams Lw'!H$18+'ModelParams Lw'!H$19*LOG(CP$3)+'ModelParams Lw'!H$20*(PI()/4*($D287/1000)^2),'ModelParams Lw'!H$18+'ModelParams Lw'!H$19*LOG(CP$3)+'ModelParams Lw'!H$20*(PI()/4*($D287/1000)^2),'ModelParams Lw'!H$21+'ModelParams Lw'!H$22*LOG(CP$3)+'ModelParams Lw'!H$23*(PI()/4*($D287/1000)^2)))</f>
        <v>40.306137042572608</v>
      </c>
      <c r="CQ287" s="24">
        <f>IF(Calcul!$E292="SW",'ModelParams Lw'!I$18+'ModelParams Lw'!I$19*LOG(CQ$3)+'ModelParams Lw'!I$20*(PI()/4*($D287/1000)^2),IF('ModelParams Lw'!I$21+'ModelParams Lw'!I$22*LOG(CQ$3)+'ModelParams Lw'!I$23*(PI()/4*($D287/1000)^2)&lt;'ModelParams Lw'!I$18+'ModelParams Lw'!I$19*LOG(CQ$3)+'ModelParams Lw'!I$20*(PI()/4*($D287/1000)^2),'ModelParams Lw'!I$18+'ModelParams Lw'!I$19*LOG(CQ$3)+'ModelParams Lw'!I$20*(PI()/4*($D287/1000)^2),'ModelParams Lw'!I$21+'ModelParams Lw'!I$22*LOG(CQ$3)+'ModelParams Lw'!I$23*(PI()/4*($D287/1000)^2)))</f>
        <v>35.604370798776131</v>
      </c>
      <c r="CR287" s="24">
        <f>IF(Calcul!$E292="SW",'ModelParams Lw'!J$18+'ModelParams Lw'!J$19*LOG(CR$3)+'ModelParams Lw'!J$20*(PI()/4*($D287/1000)^2),IF('ModelParams Lw'!J$21+'ModelParams Lw'!J$22*LOG(CR$3)+'ModelParams Lw'!J$23*(PI()/4*($D287/1000)^2)&lt;'ModelParams Lw'!J$18+'ModelParams Lw'!J$19*LOG(CR$3)+'ModelParams Lw'!J$20*(PI()/4*($D287/1000)^2),'ModelParams Lw'!J$18+'ModelParams Lw'!J$19*LOG(CR$3)+'ModelParams Lw'!J$20*(PI()/4*($D287/1000)^2),'ModelParams Lw'!J$21+'ModelParams Lw'!J$22*LOG(CR$3)+'ModelParams Lw'!J$23*(PI()/4*($D287/1000)^2)))</f>
        <v>26.405199060578074</v>
      </c>
      <c r="CS287" s="24" t="e">
        <f t="shared" si="113"/>
        <v>#DIV/0!</v>
      </c>
      <c r="CT287" s="24" t="e">
        <f t="shared" si="114"/>
        <v>#DIV/0!</v>
      </c>
      <c r="CU287" s="24" t="e">
        <f t="shared" si="115"/>
        <v>#DIV/0!</v>
      </c>
      <c r="CV287" s="24" t="e">
        <f t="shared" si="116"/>
        <v>#DIV/0!</v>
      </c>
      <c r="CW287" s="24" t="e">
        <f t="shared" si="117"/>
        <v>#DIV/0!</v>
      </c>
      <c r="CX287" s="24" t="e">
        <f t="shared" si="118"/>
        <v>#DIV/0!</v>
      </c>
      <c r="CY287" s="24" t="e">
        <f t="shared" si="119"/>
        <v>#DIV/0!</v>
      </c>
      <c r="CZ287" s="24" t="e">
        <f t="shared" si="120"/>
        <v>#DIV/0!</v>
      </c>
      <c r="DA287" s="24" t="e">
        <f>10*LOG10(IF(CS287="",0,POWER(10,((CS287+'ModelParams Lw'!$O$4)/10))) +IF(CT287="",0,POWER(10,((CT287+'ModelParams Lw'!$P$4)/10))) +IF(CU287="",0,POWER(10,((CU287+'ModelParams Lw'!$Q$4)/10))) +IF(CV287="",0,POWER(10,((CV287+'ModelParams Lw'!$R$4)/10))) +IF(CW287="",0,POWER(10,((CW287+'ModelParams Lw'!$S$4)/10))) +IF(CX287="",0,POWER(10,((CX287+'ModelParams Lw'!$T$4)/10))) +IF(CY287="",0,POWER(10,((CY287+'ModelParams Lw'!$U$4)/10)))+IF(CZ287="",0,POWER(10,((CZ287+'ModelParams Lw'!$V$4)/10))))</f>
        <v>#DIV/0!</v>
      </c>
      <c r="DB287" s="24" t="e">
        <f t="shared" si="137"/>
        <v>#DIV/0!</v>
      </c>
      <c r="DC287" s="24" t="e">
        <f>(CS287-'ModelParams Lw'!$O$10)/'ModelParams Lw'!$O$11</f>
        <v>#DIV/0!</v>
      </c>
      <c r="DD287" s="24" t="e">
        <f>(CT287-'ModelParams Lw'!$P$10)/'ModelParams Lw'!$P$11</f>
        <v>#DIV/0!</v>
      </c>
      <c r="DE287" s="24" t="e">
        <f>(CU287-'ModelParams Lw'!$Q$10)/'ModelParams Lw'!$Q$11</f>
        <v>#DIV/0!</v>
      </c>
      <c r="DF287" s="24" t="e">
        <f>(CV287-'ModelParams Lw'!$R$10)/'ModelParams Lw'!$R$11</f>
        <v>#DIV/0!</v>
      </c>
      <c r="DG287" s="24" t="e">
        <f>(CW287-'ModelParams Lw'!$S$10)/'ModelParams Lw'!$S$11</f>
        <v>#DIV/0!</v>
      </c>
      <c r="DH287" s="24" t="e">
        <f>(CX287-'ModelParams Lw'!$T$10)/'ModelParams Lw'!$T$11</f>
        <v>#DIV/0!</v>
      </c>
      <c r="DI287" s="24" t="e">
        <f>(CY287-'ModelParams Lw'!$U$10)/'ModelParams Lw'!$U$11</f>
        <v>#DIV/0!</v>
      </c>
      <c r="DJ287" s="24" t="e">
        <f>(CZ287-'ModelParams Lw'!$V$10)/'ModelParams Lw'!$V$11</f>
        <v>#DIV/0!</v>
      </c>
    </row>
    <row r="288" spans="1:114">
      <c r="A288" s="12">
        <f>Calcul!B290</f>
        <v>0</v>
      </c>
      <c r="B288" s="12">
        <f t="shared" si="121"/>
        <v>0</v>
      </c>
      <c r="C288" s="12">
        <f>Calcul!C290</f>
        <v>0</v>
      </c>
      <c r="D288" s="12">
        <f>Calcul!D293</f>
        <v>0</v>
      </c>
      <c r="E288" s="12">
        <f t="shared" si="122"/>
        <v>400</v>
      </c>
      <c r="F288" s="12">
        <f t="shared" si="123"/>
        <v>900</v>
      </c>
      <c r="G288" s="12" t="e">
        <f t="shared" si="124"/>
        <v>#DIV/0!</v>
      </c>
      <c r="H288" s="24" t="e">
        <f t="shared" si="125"/>
        <v>#DIV/0!</v>
      </c>
      <c r="I288" s="24">
        <f>'ModelParams Lw'!$B$6*EXP('ModelParams Lw'!$C$6*D288)</f>
        <v>-0.98585217513044054</v>
      </c>
      <c r="J288" s="24">
        <f>'ModelParams Lw'!$B$7*D288^2+'ModelParams Lw'!$C$7*D288+'ModelParams Lw'!$D$7</f>
        <v>-7.1</v>
      </c>
      <c r="K288" s="24">
        <f>'ModelParams Lw'!$B$8*D288^2+'ModelParams Lw'!$C$8*D288+'ModelParams Lw'!$D$8</f>
        <v>46.485999999999997</v>
      </c>
      <c r="L288" s="21" t="e">
        <f t="shared" si="138"/>
        <v>#DIV/0!</v>
      </c>
      <c r="M288" s="21" t="e">
        <f t="shared" si="138"/>
        <v>#DIV/0!</v>
      </c>
      <c r="N288" s="21" t="e">
        <f t="shared" si="138"/>
        <v>#DIV/0!</v>
      </c>
      <c r="O288" s="21" t="e">
        <f t="shared" si="138"/>
        <v>#DIV/0!</v>
      </c>
      <c r="P288" s="21" t="e">
        <f t="shared" si="138"/>
        <v>#DIV/0!</v>
      </c>
      <c r="Q288" s="21" t="e">
        <f t="shared" si="138"/>
        <v>#DIV/0!</v>
      </c>
      <c r="R288" s="21" t="e">
        <f t="shared" si="138"/>
        <v>#DIV/0!</v>
      </c>
      <c r="S288" s="21" t="e">
        <f t="shared" si="138"/>
        <v>#DIV/0!</v>
      </c>
      <c r="T288" s="24" t="e">
        <f>'ModelParams Lw'!$B$3+'ModelParams Lw'!$B$4*LOG10($B288/3600/(PI()/4*($D288/1000)^2))+'ModelParams Lw'!$B$5*LOG10(2*$H288/(1.2*($B288/3600/(PI()/4*($D288/1000)^2))^2))+10*LOG10($D288/1000)+L288</f>
        <v>#DIV/0!</v>
      </c>
      <c r="U288" s="24" t="e">
        <f>'ModelParams Lw'!$B$3+'ModelParams Lw'!$B$4*LOG10($B288/3600/(PI()/4*($D288/1000)^2))+'ModelParams Lw'!$B$5*LOG10(2*$H288/(1.2*($B288/3600/(PI()/4*($D288/1000)^2))^2))+10*LOG10($D288/1000)+M288</f>
        <v>#DIV/0!</v>
      </c>
      <c r="V288" s="24" t="e">
        <f>'ModelParams Lw'!$B$3+'ModelParams Lw'!$B$4*LOG10($B288/3600/(PI()/4*($D288/1000)^2))+'ModelParams Lw'!$B$5*LOG10(2*$H288/(1.2*($B288/3600/(PI()/4*($D288/1000)^2))^2))+10*LOG10($D288/1000)+N288</f>
        <v>#DIV/0!</v>
      </c>
      <c r="W288" s="24" t="e">
        <f>'ModelParams Lw'!$B$3+'ModelParams Lw'!$B$4*LOG10($B288/3600/(PI()/4*($D288/1000)^2))+'ModelParams Lw'!$B$5*LOG10(2*$H288/(1.2*($B288/3600/(PI()/4*($D288/1000)^2))^2))+10*LOG10($D288/1000)+O288</f>
        <v>#DIV/0!</v>
      </c>
      <c r="X288" s="24" t="e">
        <f>'ModelParams Lw'!$B$3+'ModelParams Lw'!$B$4*LOG10($B288/3600/(PI()/4*($D288/1000)^2))+'ModelParams Lw'!$B$5*LOG10(2*$H288/(1.2*($B288/3600/(PI()/4*($D288/1000)^2))^2))+10*LOG10($D288/1000)+P288</f>
        <v>#DIV/0!</v>
      </c>
      <c r="Y288" s="24" t="e">
        <f>'ModelParams Lw'!$B$3+'ModelParams Lw'!$B$4*LOG10($B288/3600/(PI()/4*($D288/1000)^2))+'ModelParams Lw'!$B$5*LOG10(2*$H288/(1.2*($B288/3600/(PI()/4*($D288/1000)^2))^2))+10*LOG10($D288/1000)+Q288</f>
        <v>#DIV/0!</v>
      </c>
      <c r="Z288" s="24" t="e">
        <f>'ModelParams Lw'!$B$3+'ModelParams Lw'!$B$4*LOG10($B288/3600/(PI()/4*($D288/1000)^2))+'ModelParams Lw'!$B$5*LOG10(2*$H288/(1.2*($B288/3600/(PI()/4*($D288/1000)^2))^2))+10*LOG10($D288/1000)+R288</f>
        <v>#DIV/0!</v>
      </c>
      <c r="AA288" s="24" t="e">
        <f>'ModelParams Lw'!$B$3+'ModelParams Lw'!$B$4*LOG10($B288/3600/(PI()/4*($D288/1000)^2))+'ModelParams Lw'!$B$5*LOG10(2*$H288/(1.2*($B288/3600/(PI()/4*($D288/1000)^2))^2))+10*LOG10($D288/1000)+S288</f>
        <v>#DIV/0!</v>
      </c>
      <c r="AB288" s="24" t="e">
        <f>10*LOG10(IF(T288="",0,POWER(10,((T288+'ModelParams Lw'!$O$4)/10))) +IF(U288="",0,POWER(10,((U288+'ModelParams Lw'!$P$4)/10))) +IF(V288="",0,POWER(10,((V288+'ModelParams Lw'!$Q$4)/10))) +IF(W288="",0,POWER(10,((W288+'ModelParams Lw'!$R$4)/10))) +IF(X288="",0,POWER(10,((X288+'ModelParams Lw'!$S$4)/10))) +IF(Y288="",0,POWER(10,((Y288+'ModelParams Lw'!$T$4)/10))) +IF(Z288="",0,POWER(10,((Z288+'ModelParams Lw'!$U$4)/10)))+IF(AA288="",0,POWER(10,((AA288+'ModelParams Lw'!$V$4)/10))))</f>
        <v>#DIV/0!</v>
      </c>
      <c r="AC288" s="24" t="e">
        <f t="shared" si="126"/>
        <v>#DIV/0!</v>
      </c>
      <c r="AD288" s="24" t="e">
        <f>(T288-'ModelParams Lw'!O$10)/'ModelParams Lw'!O$11</f>
        <v>#DIV/0!</v>
      </c>
      <c r="AE288" s="24" t="e">
        <f>(U288-'ModelParams Lw'!P$10)/'ModelParams Lw'!P$11</f>
        <v>#DIV/0!</v>
      </c>
      <c r="AF288" s="24" t="e">
        <f>(V288-'ModelParams Lw'!Q$10)/'ModelParams Lw'!Q$11</f>
        <v>#DIV/0!</v>
      </c>
      <c r="AG288" s="24" t="e">
        <f>(W288-'ModelParams Lw'!R$10)/'ModelParams Lw'!R$11</f>
        <v>#DIV/0!</v>
      </c>
      <c r="AH288" s="24" t="e">
        <f>(X288-'ModelParams Lw'!S$10)/'ModelParams Lw'!S$11</f>
        <v>#DIV/0!</v>
      </c>
      <c r="AI288" s="24" t="e">
        <f>(Y288-'ModelParams Lw'!T$10)/'ModelParams Lw'!T$11</f>
        <v>#DIV/0!</v>
      </c>
      <c r="AJ288" s="24" t="e">
        <f>(Z288-'ModelParams Lw'!U$10)/'ModelParams Lw'!U$11</f>
        <v>#DIV/0!</v>
      </c>
      <c r="AK288" s="24" t="e">
        <f>(AA288-'ModelParams Lw'!V$10)/'ModelParams Lw'!V$11</f>
        <v>#DIV/0!</v>
      </c>
      <c r="AL288" s="24" t="e">
        <f t="shared" si="127"/>
        <v>#DIV/0!</v>
      </c>
      <c r="AM288" s="24" t="e">
        <f>LOOKUP($G288,SilencerParams!$E$3:$E$98,SilencerParams!K$3:K$98)</f>
        <v>#DIV/0!</v>
      </c>
      <c r="AN288" s="24" t="e">
        <f>LOOKUP($G288,SilencerParams!$E$3:$E$98,SilencerParams!L$3:L$98)</f>
        <v>#DIV/0!</v>
      </c>
      <c r="AO288" s="24" t="e">
        <f>LOOKUP($G288,SilencerParams!$E$3:$E$98,SilencerParams!M$3:M$98)</f>
        <v>#DIV/0!</v>
      </c>
      <c r="AP288" s="24" t="e">
        <f>LOOKUP($G288,SilencerParams!$E$3:$E$98,SilencerParams!N$3:N$98)</f>
        <v>#DIV/0!</v>
      </c>
      <c r="AQ288" s="24" t="e">
        <f>LOOKUP($G288,SilencerParams!$E$3:$E$98,SilencerParams!O$3:O$98)</f>
        <v>#DIV/0!</v>
      </c>
      <c r="AR288" s="24" t="e">
        <f>LOOKUP($G288,SilencerParams!$E$3:$E$98,SilencerParams!P$3:P$98)</f>
        <v>#DIV/0!</v>
      </c>
      <c r="AS288" s="24" t="e">
        <f>LOOKUP($G288,SilencerParams!$E$3:$E$98,SilencerParams!Q$3:Q$98)</f>
        <v>#DIV/0!</v>
      </c>
      <c r="AT288" s="24" t="e">
        <f>LOOKUP($G288,SilencerParams!$E$3:$E$98,SilencerParams!R$3:R$98)</f>
        <v>#DIV/0!</v>
      </c>
      <c r="AU288" s="151" t="e">
        <f>LOOKUP($G288,SilencerParams!$E$3:$E$98,SilencerParams!S$3:S$98)</f>
        <v>#DIV/0!</v>
      </c>
      <c r="AV288" s="151" t="e">
        <f>LOOKUP($G288,SilencerParams!$E$3:$E$98,SilencerParams!T$3:T$98)</f>
        <v>#DIV/0!</v>
      </c>
      <c r="AW288" s="151" t="e">
        <f>LOOKUP($G288,SilencerParams!$E$3:$E$98,SilencerParams!U$3:U$98)</f>
        <v>#DIV/0!</v>
      </c>
      <c r="AX288" s="151" t="e">
        <f>LOOKUP($G288,SilencerParams!$E$3:$E$98,SilencerParams!V$3:V$98)</f>
        <v>#DIV/0!</v>
      </c>
      <c r="AY288" s="151" t="e">
        <f>LOOKUP($G288,SilencerParams!$E$3:$E$98,SilencerParams!W$3:W$98)</f>
        <v>#DIV/0!</v>
      </c>
      <c r="AZ288" s="151" t="e">
        <f>LOOKUP($G288,SilencerParams!$E$3:$E$98,SilencerParams!X$3:X$98)</f>
        <v>#DIV/0!</v>
      </c>
      <c r="BA288" s="151" t="e">
        <f>LOOKUP($G288,SilencerParams!$E$3:$E$98,SilencerParams!Y$3:Y$98)</f>
        <v>#DIV/0!</v>
      </c>
      <c r="BB288" s="151" t="e">
        <f>LOOKUP($G288,SilencerParams!$E$3:$E$98,SilencerParams!Z$3:Z$98)</f>
        <v>#DIV/0!</v>
      </c>
      <c r="BC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S$3:S$98)</f>
        <v>#DIV/0!</v>
      </c>
      <c r="BD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T$3:T$98)</f>
        <v>#DIV/0!</v>
      </c>
      <c r="BE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U$3:U$98)</f>
        <v>#DIV/0!</v>
      </c>
      <c r="BF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V$3:V$98)</f>
        <v>#DIV/0!</v>
      </c>
      <c r="BG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W$3:W$98)</f>
        <v>#DIV/0!</v>
      </c>
      <c r="BH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X$3:X$98)</f>
        <v>#DIV/0!</v>
      </c>
      <c r="BI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Y$3:Y$98)</f>
        <v>#DIV/0!</v>
      </c>
      <c r="BJ288" s="151" t="e">
        <f>LOOKUP(IF(MROUND($AL288,2)&lt;=$AL288,CONCATENATE($D288,IF($F288&gt;=1000,$F288,CONCATENATE(0,$F288)),CONCATENATE(0,MROUND($AL288,2)+2)),CONCATENATE($D288,IF($F288&gt;=1000,$F288,CONCATENATE(0,$F288)),CONCATENATE(0,MROUND($AL288,2)-2))),SilencerParams!$E$3:$E$98,SilencerParams!Z$3:Z$98)</f>
        <v>#DIV/0!</v>
      </c>
      <c r="BK288" s="151" t="e">
        <f>IF($AL288&lt;2,LOOKUP(CONCATENATE($D288,IF($E288&gt;=1000,$E288,CONCATENATE(0,$E288)),"02"),SilencerParams!$E$3:$E$98,SilencerParams!S$3:S$98)/(LOG10(2)-LOG10(0.0001))*(LOG10($AL288)-LOG10(0.0001)),(BC288-AU288)/(LOG10(IF(MROUND($AL288,2)&lt;=$AL288,MROUND($AL288,2)+2,MROUND($AL288,2)-2))-LOG10(MROUND($AL288,2)))*(LOG10($AL288)-LOG10(MROUND($AL288,2)))+AU288)</f>
        <v>#DIV/0!</v>
      </c>
      <c r="BL288" s="151" t="e">
        <f>IF($AL288&lt;2,LOOKUP(CONCATENATE($D288,IF($E288&gt;=1000,$E288,CONCATENATE(0,$E288)),"02"),SilencerParams!$E$3:$E$98,SilencerParams!T$3:T$98)/(LOG10(2)-LOG10(0.0001))*(LOG10($AL288)-LOG10(0.0001)),(BD288-AV288)/(LOG10(IF(MROUND($AL288,2)&lt;=$AL288,MROUND($AL288,2)+2,MROUND($AL288,2)-2))-LOG10(MROUND($AL288,2)))*(LOG10($AL288)-LOG10(MROUND($AL288,2)))+AV288)</f>
        <v>#DIV/0!</v>
      </c>
      <c r="BM288" s="151" t="e">
        <f>IF($AL288&lt;2,LOOKUP(CONCATENATE($D288,IF($E288&gt;=1000,$E288,CONCATENATE(0,$E288)),"02"),SilencerParams!$E$3:$E$98,SilencerParams!U$3:U$98)/(LOG10(2)-LOG10(0.0001))*(LOG10($AL288)-LOG10(0.0001)),(BE288-AW288)/(LOG10(IF(MROUND($AL288,2)&lt;=$AL288,MROUND($AL288,2)+2,MROUND($AL288,2)-2))-LOG10(MROUND($AL288,2)))*(LOG10($AL288)-LOG10(MROUND($AL288,2)))+AW288)</f>
        <v>#DIV/0!</v>
      </c>
      <c r="BN288" s="151" t="e">
        <f>IF($AL288&lt;2,LOOKUP(CONCATENATE($D288,IF($E288&gt;=1000,$E288,CONCATENATE(0,$E288)),"02"),SilencerParams!$E$3:$E$98,SilencerParams!V$3:V$98)/(LOG10(2)-LOG10(0.0001))*(LOG10($AL288)-LOG10(0.0001)),(BF288-AX288)/(LOG10(IF(MROUND($AL288,2)&lt;=$AL288,MROUND($AL288,2)+2,MROUND($AL288,2)-2))-LOG10(MROUND($AL288,2)))*(LOG10($AL288)-LOG10(MROUND($AL288,2)))+AX288)</f>
        <v>#DIV/0!</v>
      </c>
      <c r="BO288" s="151" t="e">
        <f>IF($AL288&lt;2,LOOKUP(CONCATENATE($D288,IF($E288&gt;=1000,$E288,CONCATENATE(0,$E288)),"02"),SilencerParams!$E$3:$E$98,SilencerParams!W$3:W$98)/(LOG10(2)-LOG10(0.0001))*(LOG10($AL288)-LOG10(0.0001)),(BG288-AY288)/(LOG10(IF(MROUND($AL288,2)&lt;=$AL288,MROUND($AL288,2)+2,MROUND($AL288,2)-2))-LOG10(MROUND($AL288,2)))*(LOG10($AL288)-LOG10(MROUND($AL288,2)))+AY288)</f>
        <v>#DIV/0!</v>
      </c>
      <c r="BP288" s="151" t="e">
        <f>IF($AL288&lt;2,LOOKUP(CONCATENATE($D288,IF($E288&gt;=1000,$E288,CONCATENATE(0,$E288)),"02"),SilencerParams!$E$3:$E$98,SilencerParams!X$3:X$98)/(LOG10(2)-LOG10(0.0001))*(LOG10($AL288)-LOG10(0.0001)),(BH288-AZ288)/(LOG10(IF(MROUND($AL288,2)&lt;=$AL288,MROUND($AL288,2)+2,MROUND($AL288,2)-2))-LOG10(MROUND($AL288,2)))*(LOG10($AL288)-LOG10(MROUND($AL288,2)))+AZ288)</f>
        <v>#DIV/0!</v>
      </c>
      <c r="BQ288" s="151" t="e">
        <f>IF($AL288&lt;2,LOOKUP(CONCATENATE($D288,IF($E288&gt;=1000,$E288,CONCATENATE(0,$E288)),"02"),SilencerParams!$E$3:$E$98,SilencerParams!Y$3:Y$98)/(LOG10(2)-LOG10(0.0001))*(LOG10($AL288)-LOG10(0.0001)),(BI288-BA288)/(LOG10(IF(MROUND($AL288,2)&lt;=$AL288,MROUND($AL288,2)+2,MROUND($AL288,2)-2))-LOG10(MROUND($AL288,2)))*(LOG10($AL288)-LOG10(MROUND($AL288,2)))+BA288)</f>
        <v>#DIV/0!</v>
      </c>
      <c r="BR288" s="151" t="e">
        <f>IF($AL288&lt;2,LOOKUP(CONCATENATE($D288,IF($E288&gt;=1000,$E288,CONCATENATE(0,$E288)),"02"),SilencerParams!$E$3:$E$98,SilencerParams!Z$3:Z$98)/(LOG10(2)-LOG10(0.0001))*(LOG10($AL288)-LOG10(0.0001)),(BJ288-BB288)/(LOG10(IF(MROUND($AL288,2)&lt;=$AL288,MROUND($AL288,2)+2,MROUND($AL288,2)-2))-LOG10(MROUND($AL288,2)))*(LOG10($AL288)-LOG10(MROUND($AL288,2)))+BB288)</f>
        <v>#DIV/0!</v>
      </c>
      <c r="BS288" s="24" t="e">
        <f t="shared" si="128"/>
        <v>#DIV/0!</v>
      </c>
      <c r="BT288" s="24" t="e">
        <f t="shared" si="129"/>
        <v>#DIV/0!</v>
      </c>
      <c r="BU288" s="24" t="e">
        <f t="shared" si="130"/>
        <v>#DIV/0!</v>
      </c>
      <c r="BV288" s="24" t="e">
        <f t="shared" si="131"/>
        <v>#DIV/0!</v>
      </c>
      <c r="BW288" s="24" t="e">
        <f t="shared" si="132"/>
        <v>#DIV/0!</v>
      </c>
      <c r="BX288" s="24" t="e">
        <f t="shared" si="133"/>
        <v>#DIV/0!</v>
      </c>
      <c r="BY288" s="24" t="e">
        <f t="shared" si="134"/>
        <v>#DIV/0!</v>
      </c>
      <c r="BZ288" s="24" t="e">
        <f t="shared" si="135"/>
        <v>#DIV/0!</v>
      </c>
      <c r="CA288" s="24" t="e">
        <f>10*LOG10(IF(BS288="",0,POWER(10,((BS288+'ModelParams Lw'!$O$4)/10))) +IF(BT288="",0,POWER(10,((BT288+'ModelParams Lw'!$P$4)/10))) +IF(BU288="",0,POWER(10,((BU288+'ModelParams Lw'!$Q$4)/10))) +IF(BV288="",0,POWER(10,((BV288+'ModelParams Lw'!$R$4)/10))) +IF(BW288="",0,POWER(10,((BW288+'ModelParams Lw'!$S$4)/10))) +IF(BX288="",0,POWER(10,((BX288+'ModelParams Lw'!$T$4)/10))) +IF(BY288="",0,POWER(10,((BY288+'ModelParams Lw'!$U$4)/10)))+IF(BZ288="",0,POWER(10,((BZ288+'ModelParams Lw'!$V$4)/10))))</f>
        <v>#DIV/0!</v>
      </c>
      <c r="CB288" s="24" t="e">
        <f t="shared" si="136"/>
        <v>#DIV/0!</v>
      </c>
      <c r="CC288" s="24" t="e">
        <f>(BS288-'ModelParams Lw'!O$10)/'ModelParams Lw'!O$11</f>
        <v>#DIV/0!</v>
      </c>
      <c r="CD288" s="24" t="e">
        <f>(BT288-'ModelParams Lw'!P$10)/'ModelParams Lw'!P$11</f>
        <v>#DIV/0!</v>
      </c>
      <c r="CE288" s="24" t="e">
        <f>(BU288-'ModelParams Lw'!Q$10)/'ModelParams Lw'!Q$11</f>
        <v>#DIV/0!</v>
      </c>
      <c r="CF288" s="24" t="e">
        <f>(BV288-'ModelParams Lw'!R$10)/'ModelParams Lw'!R$11</f>
        <v>#DIV/0!</v>
      </c>
      <c r="CG288" s="24" t="e">
        <f>(BW288-'ModelParams Lw'!S$10)/'ModelParams Lw'!S$11</f>
        <v>#DIV/0!</v>
      </c>
      <c r="CH288" s="24" t="e">
        <f>(BX288-'ModelParams Lw'!T$10)/'ModelParams Lw'!T$11</f>
        <v>#DIV/0!</v>
      </c>
      <c r="CI288" s="24" t="e">
        <f>(BY288-'ModelParams Lw'!U$10)/'ModelParams Lw'!U$11</f>
        <v>#DIV/0!</v>
      </c>
      <c r="CJ288" s="24" t="e">
        <f>(BZ288-'ModelParams Lw'!V$10)/'ModelParams Lw'!V$11</f>
        <v>#DIV/0!</v>
      </c>
      <c r="CK288" s="24">
        <f>IF(Calcul!$E293="SW",'ModelParams Lw'!C$18+'ModelParams Lw'!C$19*LOG(CK$3)+'ModelParams Lw'!C$20*(PI()/4*($D288/1000)^2),IF('ModelParams Lw'!C$21+'ModelParams Lw'!C$22*LOG(CK$3)+'ModelParams Lw'!C$23*(PI()/4*($D288/1000)^2)&lt;'ModelParams Lw'!C$18+'ModelParams Lw'!C$19*LOG(CK$3)+'ModelParams Lw'!C$20*(PI()/4*($D288/1000)^2),'ModelParams Lw'!C$18+'ModelParams Lw'!C$19*LOG(CK$3)+'ModelParams Lw'!C$20*(PI()/4*($D288/1000)^2),'ModelParams Lw'!C$21+'ModelParams Lw'!C$22*LOG(CK$3)+'ModelParams Lw'!C$23*(PI()/4*($D288/1000)^2)))</f>
        <v>31.246735224896717</v>
      </c>
      <c r="CL288" s="24">
        <f>IF(Calcul!$E293="SW",'ModelParams Lw'!D$18+'ModelParams Lw'!D$19*LOG(CL$3)+'ModelParams Lw'!D$20*(PI()/4*($D288/1000)^2),IF('ModelParams Lw'!D$21+'ModelParams Lw'!D$22*LOG(CL$3)+'ModelParams Lw'!D$23*(PI()/4*($D288/1000)^2)&lt;'ModelParams Lw'!D$18+'ModelParams Lw'!D$19*LOG(CL$3)+'ModelParams Lw'!D$20*(PI()/4*($D288/1000)^2),'ModelParams Lw'!D$18+'ModelParams Lw'!D$19*LOG(CL$3)+'ModelParams Lw'!D$20*(PI()/4*($D288/1000)^2),'ModelParams Lw'!D$21+'ModelParams Lw'!D$22*LOG(CL$3)+'ModelParams Lw'!D$23*(PI()/4*($D288/1000)^2)))</f>
        <v>39.203910379364636</v>
      </c>
      <c r="CM288" s="24">
        <f>IF(Calcul!$E293="SW",'ModelParams Lw'!E$18+'ModelParams Lw'!E$19*LOG(CM$3)+'ModelParams Lw'!E$20*(PI()/4*($D288/1000)^2),IF('ModelParams Lw'!E$21+'ModelParams Lw'!E$22*LOG(CM$3)+'ModelParams Lw'!E$23*(PI()/4*($D288/1000)^2)&lt;'ModelParams Lw'!E$18+'ModelParams Lw'!E$19*LOG(CM$3)+'ModelParams Lw'!E$20*(PI()/4*($D288/1000)^2),'ModelParams Lw'!E$18+'ModelParams Lw'!E$19*LOG(CM$3)+'ModelParams Lw'!E$20*(PI()/4*($D288/1000)^2),'ModelParams Lw'!E$21+'ModelParams Lw'!E$22*LOG(CM$3)+'ModelParams Lw'!E$23*(PI()/4*($D288/1000)^2)))</f>
        <v>38.761096154158118</v>
      </c>
      <c r="CN288" s="24">
        <f>IF(Calcul!$E293="SW",'ModelParams Lw'!F$18+'ModelParams Lw'!F$19*LOG(CN$3)+'ModelParams Lw'!F$20*(PI()/4*($D288/1000)^2),IF('ModelParams Lw'!F$21+'ModelParams Lw'!F$22*LOG(CN$3)+'ModelParams Lw'!F$23*(PI()/4*($D288/1000)^2)&lt;'ModelParams Lw'!F$18+'ModelParams Lw'!F$19*LOG(CN$3)+'ModelParams Lw'!F$20*(PI()/4*($D288/1000)^2),'ModelParams Lw'!F$18+'ModelParams Lw'!F$19*LOG(CN$3)+'ModelParams Lw'!F$20*(PI()/4*($D288/1000)^2),'ModelParams Lw'!F$21+'ModelParams Lw'!F$22*LOG(CN$3)+'ModelParams Lw'!F$23*(PI()/4*($D288/1000)^2)))</f>
        <v>42.457901012674256</v>
      </c>
      <c r="CO288" s="24">
        <f>IF(Calcul!$E293="SW",'ModelParams Lw'!G$18+'ModelParams Lw'!G$19*LOG(CO$3)+'ModelParams Lw'!G$20*(PI()/4*($D288/1000)^2),IF('ModelParams Lw'!G$21+'ModelParams Lw'!G$22*LOG(CO$3)+'ModelParams Lw'!G$23*(PI()/4*($D288/1000)^2)&lt;'ModelParams Lw'!G$18+'ModelParams Lw'!G$19*LOG(CO$3)+'ModelParams Lw'!G$20*(PI()/4*($D288/1000)^2),'ModelParams Lw'!G$18+'ModelParams Lw'!G$19*LOG(CO$3)+'ModelParams Lw'!G$20*(PI()/4*($D288/1000)^2),'ModelParams Lw'!G$21+'ModelParams Lw'!G$22*LOG(CO$3)+'ModelParams Lw'!G$23*(PI()/4*($D288/1000)^2)))</f>
        <v>39.983812335865188</v>
      </c>
      <c r="CP288" s="24">
        <f>IF(Calcul!$E293="SW",'ModelParams Lw'!H$18+'ModelParams Lw'!H$19*LOG(CP$3)+'ModelParams Lw'!H$20*(PI()/4*($D288/1000)^2),IF('ModelParams Lw'!H$21+'ModelParams Lw'!H$22*LOG(CP$3)+'ModelParams Lw'!H$23*(PI()/4*($D288/1000)^2)&lt;'ModelParams Lw'!H$18+'ModelParams Lw'!H$19*LOG(CP$3)+'ModelParams Lw'!H$20*(PI()/4*($D288/1000)^2),'ModelParams Lw'!H$18+'ModelParams Lw'!H$19*LOG(CP$3)+'ModelParams Lw'!H$20*(PI()/4*($D288/1000)^2),'ModelParams Lw'!H$21+'ModelParams Lw'!H$22*LOG(CP$3)+'ModelParams Lw'!H$23*(PI()/4*($D288/1000)^2)))</f>
        <v>40.306137042572608</v>
      </c>
      <c r="CQ288" s="24">
        <f>IF(Calcul!$E293="SW",'ModelParams Lw'!I$18+'ModelParams Lw'!I$19*LOG(CQ$3)+'ModelParams Lw'!I$20*(PI()/4*($D288/1000)^2),IF('ModelParams Lw'!I$21+'ModelParams Lw'!I$22*LOG(CQ$3)+'ModelParams Lw'!I$23*(PI()/4*($D288/1000)^2)&lt;'ModelParams Lw'!I$18+'ModelParams Lw'!I$19*LOG(CQ$3)+'ModelParams Lw'!I$20*(PI()/4*($D288/1000)^2),'ModelParams Lw'!I$18+'ModelParams Lw'!I$19*LOG(CQ$3)+'ModelParams Lw'!I$20*(PI()/4*($D288/1000)^2),'ModelParams Lw'!I$21+'ModelParams Lw'!I$22*LOG(CQ$3)+'ModelParams Lw'!I$23*(PI()/4*($D288/1000)^2)))</f>
        <v>35.604370798776131</v>
      </c>
      <c r="CR288" s="24">
        <f>IF(Calcul!$E293="SW",'ModelParams Lw'!J$18+'ModelParams Lw'!J$19*LOG(CR$3)+'ModelParams Lw'!J$20*(PI()/4*($D288/1000)^2),IF('ModelParams Lw'!J$21+'ModelParams Lw'!J$22*LOG(CR$3)+'ModelParams Lw'!J$23*(PI()/4*($D288/1000)^2)&lt;'ModelParams Lw'!J$18+'ModelParams Lw'!J$19*LOG(CR$3)+'ModelParams Lw'!J$20*(PI()/4*($D288/1000)^2),'ModelParams Lw'!J$18+'ModelParams Lw'!J$19*LOG(CR$3)+'ModelParams Lw'!J$20*(PI()/4*($D288/1000)^2),'ModelParams Lw'!J$21+'ModelParams Lw'!J$22*LOG(CR$3)+'ModelParams Lw'!J$23*(PI()/4*($D288/1000)^2)))</f>
        <v>26.405199060578074</v>
      </c>
      <c r="CS288" s="24" t="e">
        <f t="shared" si="113"/>
        <v>#DIV/0!</v>
      </c>
      <c r="CT288" s="24" t="e">
        <f t="shared" si="114"/>
        <v>#DIV/0!</v>
      </c>
      <c r="CU288" s="24" t="e">
        <f t="shared" si="115"/>
        <v>#DIV/0!</v>
      </c>
      <c r="CV288" s="24" t="e">
        <f t="shared" si="116"/>
        <v>#DIV/0!</v>
      </c>
      <c r="CW288" s="24" t="e">
        <f t="shared" si="117"/>
        <v>#DIV/0!</v>
      </c>
      <c r="CX288" s="24" t="e">
        <f t="shared" si="118"/>
        <v>#DIV/0!</v>
      </c>
      <c r="CY288" s="24" t="e">
        <f t="shared" si="119"/>
        <v>#DIV/0!</v>
      </c>
      <c r="CZ288" s="24" t="e">
        <f t="shared" si="120"/>
        <v>#DIV/0!</v>
      </c>
      <c r="DA288" s="24" t="e">
        <f>10*LOG10(IF(CS288="",0,POWER(10,((CS288+'ModelParams Lw'!$O$4)/10))) +IF(CT288="",0,POWER(10,((CT288+'ModelParams Lw'!$P$4)/10))) +IF(CU288="",0,POWER(10,((CU288+'ModelParams Lw'!$Q$4)/10))) +IF(CV288="",0,POWER(10,((CV288+'ModelParams Lw'!$R$4)/10))) +IF(CW288="",0,POWER(10,((CW288+'ModelParams Lw'!$S$4)/10))) +IF(CX288="",0,POWER(10,((CX288+'ModelParams Lw'!$T$4)/10))) +IF(CY288="",0,POWER(10,((CY288+'ModelParams Lw'!$U$4)/10)))+IF(CZ288="",0,POWER(10,((CZ288+'ModelParams Lw'!$V$4)/10))))</f>
        <v>#DIV/0!</v>
      </c>
      <c r="DB288" s="24" t="e">
        <f t="shared" si="137"/>
        <v>#DIV/0!</v>
      </c>
      <c r="DC288" s="24" t="e">
        <f>(CS288-'ModelParams Lw'!$O$10)/'ModelParams Lw'!$O$11</f>
        <v>#DIV/0!</v>
      </c>
      <c r="DD288" s="24" t="e">
        <f>(CT288-'ModelParams Lw'!$P$10)/'ModelParams Lw'!$P$11</f>
        <v>#DIV/0!</v>
      </c>
      <c r="DE288" s="24" t="e">
        <f>(CU288-'ModelParams Lw'!$Q$10)/'ModelParams Lw'!$Q$11</f>
        <v>#DIV/0!</v>
      </c>
      <c r="DF288" s="24" t="e">
        <f>(CV288-'ModelParams Lw'!$R$10)/'ModelParams Lw'!$R$11</f>
        <v>#DIV/0!</v>
      </c>
      <c r="DG288" s="24" t="e">
        <f>(CW288-'ModelParams Lw'!$S$10)/'ModelParams Lw'!$S$11</f>
        <v>#DIV/0!</v>
      </c>
      <c r="DH288" s="24" t="e">
        <f>(CX288-'ModelParams Lw'!$T$10)/'ModelParams Lw'!$T$11</f>
        <v>#DIV/0!</v>
      </c>
      <c r="DI288" s="24" t="e">
        <f>(CY288-'ModelParams Lw'!$U$10)/'ModelParams Lw'!$U$11</f>
        <v>#DIV/0!</v>
      </c>
      <c r="DJ288" s="24" t="e">
        <f>(CZ288-'ModelParams Lw'!$V$10)/'ModelParams Lw'!$V$11</f>
        <v>#DIV/0!</v>
      </c>
    </row>
    <row r="289" spans="1:114">
      <c r="A289" s="12">
        <f>Calcul!B291</f>
        <v>0</v>
      </c>
      <c r="B289" s="12">
        <f t="shared" si="121"/>
        <v>0</v>
      </c>
      <c r="C289" s="12">
        <f>Calcul!C291</f>
        <v>0</v>
      </c>
      <c r="D289" s="12">
        <f>Calcul!D294</f>
        <v>0</v>
      </c>
      <c r="E289" s="12">
        <f t="shared" si="122"/>
        <v>400</v>
      </c>
      <c r="F289" s="12">
        <f t="shared" si="123"/>
        <v>900</v>
      </c>
      <c r="G289" s="12" t="e">
        <f t="shared" si="124"/>
        <v>#DIV/0!</v>
      </c>
      <c r="H289" s="24" t="e">
        <f t="shared" si="125"/>
        <v>#DIV/0!</v>
      </c>
      <c r="I289" s="24">
        <f>'ModelParams Lw'!$B$6*EXP('ModelParams Lw'!$C$6*D289)</f>
        <v>-0.98585217513044054</v>
      </c>
      <c r="J289" s="24">
        <f>'ModelParams Lw'!$B$7*D289^2+'ModelParams Lw'!$C$7*D289+'ModelParams Lw'!$D$7</f>
        <v>-7.1</v>
      </c>
      <c r="K289" s="24">
        <f>'ModelParams Lw'!$B$8*D289^2+'ModelParams Lw'!$C$8*D289+'ModelParams Lw'!$D$8</f>
        <v>46.485999999999997</v>
      </c>
      <c r="L289" s="21" t="e">
        <f t="shared" si="138"/>
        <v>#DIV/0!</v>
      </c>
      <c r="M289" s="21" t="e">
        <f t="shared" si="138"/>
        <v>#DIV/0!</v>
      </c>
      <c r="N289" s="21" t="e">
        <f t="shared" si="138"/>
        <v>#DIV/0!</v>
      </c>
      <c r="O289" s="21" t="e">
        <f t="shared" si="138"/>
        <v>#DIV/0!</v>
      </c>
      <c r="P289" s="21" t="e">
        <f t="shared" si="138"/>
        <v>#DIV/0!</v>
      </c>
      <c r="Q289" s="21" t="e">
        <f t="shared" si="138"/>
        <v>#DIV/0!</v>
      </c>
      <c r="R289" s="21" t="e">
        <f t="shared" si="138"/>
        <v>#DIV/0!</v>
      </c>
      <c r="S289" s="21" t="e">
        <f t="shared" si="138"/>
        <v>#DIV/0!</v>
      </c>
      <c r="T289" s="24" t="e">
        <f>'ModelParams Lw'!$B$3+'ModelParams Lw'!$B$4*LOG10($B289/3600/(PI()/4*($D289/1000)^2))+'ModelParams Lw'!$B$5*LOG10(2*$H289/(1.2*($B289/3600/(PI()/4*($D289/1000)^2))^2))+10*LOG10($D289/1000)+L289</f>
        <v>#DIV/0!</v>
      </c>
      <c r="U289" s="24" t="e">
        <f>'ModelParams Lw'!$B$3+'ModelParams Lw'!$B$4*LOG10($B289/3600/(PI()/4*($D289/1000)^2))+'ModelParams Lw'!$B$5*LOG10(2*$H289/(1.2*($B289/3600/(PI()/4*($D289/1000)^2))^2))+10*LOG10($D289/1000)+M289</f>
        <v>#DIV/0!</v>
      </c>
      <c r="V289" s="24" t="e">
        <f>'ModelParams Lw'!$B$3+'ModelParams Lw'!$B$4*LOG10($B289/3600/(PI()/4*($D289/1000)^2))+'ModelParams Lw'!$B$5*LOG10(2*$H289/(1.2*($B289/3600/(PI()/4*($D289/1000)^2))^2))+10*LOG10($D289/1000)+N289</f>
        <v>#DIV/0!</v>
      </c>
      <c r="W289" s="24" t="e">
        <f>'ModelParams Lw'!$B$3+'ModelParams Lw'!$B$4*LOG10($B289/3600/(PI()/4*($D289/1000)^2))+'ModelParams Lw'!$B$5*LOG10(2*$H289/(1.2*($B289/3600/(PI()/4*($D289/1000)^2))^2))+10*LOG10($D289/1000)+O289</f>
        <v>#DIV/0!</v>
      </c>
      <c r="X289" s="24" t="e">
        <f>'ModelParams Lw'!$B$3+'ModelParams Lw'!$B$4*LOG10($B289/3600/(PI()/4*($D289/1000)^2))+'ModelParams Lw'!$B$5*LOG10(2*$H289/(1.2*($B289/3600/(PI()/4*($D289/1000)^2))^2))+10*LOG10($D289/1000)+P289</f>
        <v>#DIV/0!</v>
      </c>
      <c r="Y289" s="24" t="e">
        <f>'ModelParams Lw'!$B$3+'ModelParams Lw'!$B$4*LOG10($B289/3600/(PI()/4*($D289/1000)^2))+'ModelParams Lw'!$B$5*LOG10(2*$H289/(1.2*($B289/3600/(PI()/4*($D289/1000)^2))^2))+10*LOG10($D289/1000)+Q289</f>
        <v>#DIV/0!</v>
      </c>
      <c r="Z289" s="24" t="e">
        <f>'ModelParams Lw'!$B$3+'ModelParams Lw'!$B$4*LOG10($B289/3600/(PI()/4*($D289/1000)^2))+'ModelParams Lw'!$B$5*LOG10(2*$H289/(1.2*($B289/3600/(PI()/4*($D289/1000)^2))^2))+10*LOG10($D289/1000)+R289</f>
        <v>#DIV/0!</v>
      </c>
      <c r="AA289" s="24" t="e">
        <f>'ModelParams Lw'!$B$3+'ModelParams Lw'!$B$4*LOG10($B289/3600/(PI()/4*($D289/1000)^2))+'ModelParams Lw'!$B$5*LOG10(2*$H289/(1.2*($B289/3600/(PI()/4*($D289/1000)^2))^2))+10*LOG10($D289/1000)+S289</f>
        <v>#DIV/0!</v>
      </c>
      <c r="AB289" s="24" t="e">
        <f>10*LOG10(IF(T289="",0,POWER(10,((T289+'ModelParams Lw'!$O$4)/10))) +IF(U289="",0,POWER(10,((U289+'ModelParams Lw'!$P$4)/10))) +IF(V289="",0,POWER(10,((V289+'ModelParams Lw'!$Q$4)/10))) +IF(W289="",0,POWER(10,((W289+'ModelParams Lw'!$R$4)/10))) +IF(X289="",0,POWER(10,((X289+'ModelParams Lw'!$S$4)/10))) +IF(Y289="",0,POWER(10,((Y289+'ModelParams Lw'!$T$4)/10))) +IF(Z289="",0,POWER(10,((Z289+'ModelParams Lw'!$U$4)/10)))+IF(AA289="",0,POWER(10,((AA289+'ModelParams Lw'!$V$4)/10))))</f>
        <v>#DIV/0!</v>
      </c>
      <c r="AC289" s="24" t="e">
        <f t="shared" si="126"/>
        <v>#DIV/0!</v>
      </c>
      <c r="AD289" s="24" t="e">
        <f>(T289-'ModelParams Lw'!O$10)/'ModelParams Lw'!O$11</f>
        <v>#DIV/0!</v>
      </c>
      <c r="AE289" s="24" t="e">
        <f>(U289-'ModelParams Lw'!P$10)/'ModelParams Lw'!P$11</f>
        <v>#DIV/0!</v>
      </c>
      <c r="AF289" s="24" t="e">
        <f>(V289-'ModelParams Lw'!Q$10)/'ModelParams Lw'!Q$11</f>
        <v>#DIV/0!</v>
      </c>
      <c r="AG289" s="24" t="e">
        <f>(W289-'ModelParams Lw'!R$10)/'ModelParams Lw'!R$11</f>
        <v>#DIV/0!</v>
      </c>
      <c r="AH289" s="24" t="e">
        <f>(X289-'ModelParams Lw'!S$10)/'ModelParams Lw'!S$11</f>
        <v>#DIV/0!</v>
      </c>
      <c r="AI289" s="24" t="e">
        <f>(Y289-'ModelParams Lw'!T$10)/'ModelParams Lw'!T$11</f>
        <v>#DIV/0!</v>
      </c>
      <c r="AJ289" s="24" t="e">
        <f>(Z289-'ModelParams Lw'!U$10)/'ModelParams Lw'!U$11</f>
        <v>#DIV/0!</v>
      </c>
      <c r="AK289" s="24" t="e">
        <f>(AA289-'ModelParams Lw'!V$10)/'ModelParams Lw'!V$11</f>
        <v>#DIV/0!</v>
      </c>
      <c r="AL289" s="24" t="e">
        <f t="shared" si="127"/>
        <v>#DIV/0!</v>
      </c>
      <c r="AM289" s="24" t="e">
        <f>LOOKUP($G289,SilencerParams!$E$3:$E$98,SilencerParams!K$3:K$98)</f>
        <v>#DIV/0!</v>
      </c>
      <c r="AN289" s="24" t="e">
        <f>LOOKUP($G289,SilencerParams!$E$3:$E$98,SilencerParams!L$3:L$98)</f>
        <v>#DIV/0!</v>
      </c>
      <c r="AO289" s="24" t="e">
        <f>LOOKUP($G289,SilencerParams!$E$3:$E$98,SilencerParams!M$3:M$98)</f>
        <v>#DIV/0!</v>
      </c>
      <c r="AP289" s="24" t="e">
        <f>LOOKUP($G289,SilencerParams!$E$3:$E$98,SilencerParams!N$3:N$98)</f>
        <v>#DIV/0!</v>
      </c>
      <c r="AQ289" s="24" t="e">
        <f>LOOKUP($G289,SilencerParams!$E$3:$E$98,SilencerParams!O$3:O$98)</f>
        <v>#DIV/0!</v>
      </c>
      <c r="AR289" s="24" t="e">
        <f>LOOKUP($G289,SilencerParams!$E$3:$E$98,SilencerParams!P$3:P$98)</f>
        <v>#DIV/0!</v>
      </c>
      <c r="AS289" s="24" t="e">
        <f>LOOKUP($G289,SilencerParams!$E$3:$E$98,SilencerParams!Q$3:Q$98)</f>
        <v>#DIV/0!</v>
      </c>
      <c r="AT289" s="24" t="e">
        <f>LOOKUP($G289,SilencerParams!$E$3:$E$98,SilencerParams!R$3:R$98)</f>
        <v>#DIV/0!</v>
      </c>
      <c r="AU289" s="151" t="e">
        <f>LOOKUP($G289,SilencerParams!$E$3:$E$98,SilencerParams!S$3:S$98)</f>
        <v>#DIV/0!</v>
      </c>
      <c r="AV289" s="151" t="e">
        <f>LOOKUP($G289,SilencerParams!$E$3:$E$98,SilencerParams!T$3:T$98)</f>
        <v>#DIV/0!</v>
      </c>
      <c r="AW289" s="151" t="e">
        <f>LOOKUP($G289,SilencerParams!$E$3:$E$98,SilencerParams!U$3:U$98)</f>
        <v>#DIV/0!</v>
      </c>
      <c r="AX289" s="151" t="e">
        <f>LOOKUP($G289,SilencerParams!$E$3:$E$98,SilencerParams!V$3:V$98)</f>
        <v>#DIV/0!</v>
      </c>
      <c r="AY289" s="151" t="e">
        <f>LOOKUP($G289,SilencerParams!$E$3:$E$98,SilencerParams!W$3:W$98)</f>
        <v>#DIV/0!</v>
      </c>
      <c r="AZ289" s="151" t="e">
        <f>LOOKUP($G289,SilencerParams!$E$3:$E$98,SilencerParams!X$3:X$98)</f>
        <v>#DIV/0!</v>
      </c>
      <c r="BA289" s="151" t="e">
        <f>LOOKUP($G289,SilencerParams!$E$3:$E$98,SilencerParams!Y$3:Y$98)</f>
        <v>#DIV/0!</v>
      </c>
      <c r="BB289" s="151" t="e">
        <f>LOOKUP($G289,SilencerParams!$E$3:$E$98,SilencerParams!Z$3:Z$98)</f>
        <v>#DIV/0!</v>
      </c>
      <c r="BC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S$3:S$98)</f>
        <v>#DIV/0!</v>
      </c>
      <c r="BD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T$3:T$98)</f>
        <v>#DIV/0!</v>
      </c>
      <c r="BE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U$3:U$98)</f>
        <v>#DIV/0!</v>
      </c>
      <c r="BF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V$3:V$98)</f>
        <v>#DIV/0!</v>
      </c>
      <c r="BG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W$3:W$98)</f>
        <v>#DIV/0!</v>
      </c>
      <c r="BH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X$3:X$98)</f>
        <v>#DIV/0!</v>
      </c>
      <c r="BI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Y$3:Y$98)</f>
        <v>#DIV/0!</v>
      </c>
      <c r="BJ289" s="151" t="e">
        <f>LOOKUP(IF(MROUND($AL289,2)&lt;=$AL289,CONCATENATE($D289,IF($F289&gt;=1000,$F289,CONCATENATE(0,$F289)),CONCATENATE(0,MROUND($AL289,2)+2)),CONCATENATE($D289,IF($F289&gt;=1000,$F289,CONCATENATE(0,$F289)),CONCATENATE(0,MROUND($AL289,2)-2))),SilencerParams!$E$3:$E$98,SilencerParams!Z$3:Z$98)</f>
        <v>#DIV/0!</v>
      </c>
      <c r="BK289" s="151" t="e">
        <f>IF($AL289&lt;2,LOOKUP(CONCATENATE($D289,IF($E289&gt;=1000,$E289,CONCATENATE(0,$E289)),"02"),SilencerParams!$E$3:$E$98,SilencerParams!S$3:S$98)/(LOG10(2)-LOG10(0.0001))*(LOG10($AL289)-LOG10(0.0001)),(BC289-AU289)/(LOG10(IF(MROUND($AL289,2)&lt;=$AL289,MROUND($AL289,2)+2,MROUND($AL289,2)-2))-LOG10(MROUND($AL289,2)))*(LOG10($AL289)-LOG10(MROUND($AL289,2)))+AU289)</f>
        <v>#DIV/0!</v>
      </c>
      <c r="BL289" s="151" t="e">
        <f>IF($AL289&lt;2,LOOKUP(CONCATENATE($D289,IF($E289&gt;=1000,$E289,CONCATENATE(0,$E289)),"02"),SilencerParams!$E$3:$E$98,SilencerParams!T$3:T$98)/(LOG10(2)-LOG10(0.0001))*(LOG10($AL289)-LOG10(0.0001)),(BD289-AV289)/(LOG10(IF(MROUND($AL289,2)&lt;=$AL289,MROUND($AL289,2)+2,MROUND($AL289,2)-2))-LOG10(MROUND($AL289,2)))*(LOG10($AL289)-LOG10(MROUND($AL289,2)))+AV289)</f>
        <v>#DIV/0!</v>
      </c>
      <c r="BM289" s="151" t="e">
        <f>IF($AL289&lt;2,LOOKUP(CONCATENATE($D289,IF($E289&gt;=1000,$E289,CONCATENATE(0,$E289)),"02"),SilencerParams!$E$3:$E$98,SilencerParams!U$3:U$98)/(LOG10(2)-LOG10(0.0001))*(LOG10($AL289)-LOG10(0.0001)),(BE289-AW289)/(LOG10(IF(MROUND($AL289,2)&lt;=$AL289,MROUND($AL289,2)+2,MROUND($AL289,2)-2))-LOG10(MROUND($AL289,2)))*(LOG10($AL289)-LOG10(MROUND($AL289,2)))+AW289)</f>
        <v>#DIV/0!</v>
      </c>
      <c r="BN289" s="151" t="e">
        <f>IF($AL289&lt;2,LOOKUP(CONCATENATE($D289,IF($E289&gt;=1000,$E289,CONCATENATE(0,$E289)),"02"),SilencerParams!$E$3:$E$98,SilencerParams!V$3:V$98)/(LOG10(2)-LOG10(0.0001))*(LOG10($AL289)-LOG10(0.0001)),(BF289-AX289)/(LOG10(IF(MROUND($AL289,2)&lt;=$AL289,MROUND($AL289,2)+2,MROUND($AL289,2)-2))-LOG10(MROUND($AL289,2)))*(LOG10($AL289)-LOG10(MROUND($AL289,2)))+AX289)</f>
        <v>#DIV/0!</v>
      </c>
      <c r="BO289" s="151" t="e">
        <f>IF($AL289&lt;2,LOOKUP(CONCATENATE($D289,IF($E289&gt;=1000,$E289,CONCATENATE(0,$E289)),"02"),SilencerParams!$E$3:$E$98,SilencerParams!W$3:W$98)/(LOG10(2)-LOG10(0.0001))*(LOG10($AL289)-LOG10(0.0001)),(BG289-AY289)/(LOG10(IF(MROUND($AL289,2)&lt;=$AL289,MROUND($AL289,2)+2,MROUND($AL289,2)-2))-LOG10(MROUND($AL289,2)))*(LOG10($AL289)-LOG10(MROUND($AL289,2)))+AY289)</f>
        <v>#DIV/0!</v>
      </c>
      <c r="BP289" s="151" t="e">
        <f>IF($AL289&lt;2,LOOKUP(CONCATENATE($D289,IF($E289&gt;=1000,$E289,CONCATENATE(0,$E289)),"02"),SilencerParams!$E$3:$E$98,SilencerParams!X$3:X$98)/(LOG10(2)-LOG10(0.0001))*(LOG10($AL289)-LOG10(0.0001)),(BH289-AZ289)/(LOG10(IF(MROUND($AL289,2)&lt;=$AL289,MROUND($AL289,2)+2,MROUND($AL289,2)-2))-LOG10(MROUND($AL289,2)))*(LOG10($AL289)-LOG10(MROUND($AL289,2)))+AZ289)</f>
        <v>#DIV/0!</v>
      </c>
      <c r="BQ289" s="151" t="e">
        <f>IF($AL289&lt;2,LOOKUP(CONCATENATE($D289,IF($E289&gt;=1000,$E289,CONCATENATE(0,$E289)),"02"),SilencerParams!$E$3:$E$98,SilencerParams!Y$3:Y$98)/(LOG10(2)-LOG10(0.0001))*(LOG10($AL289)-LOG10(0.0001)),(BI289-BA289)/(LOG10(IF(MROUND($AL289,2)&lt;=$AL289,MROUND($AL289,2)+2,MROUND($AL289,2)-2))-LOG10(MROUND($AL289,2)))*(LOG10($AL289)-LOG10(MROUND($AL289,2)))+BA289)</f>
        <v>#DIV/0!</v>
      </c>
      <c r="BR289" s="151" t="e">
        <f>IF($AL289&lt;2,LOOKUP(CONCATENATE($D289,IF($E289&gt;=1000,$E289,CONCATENATE(0,$E289)),"02"),SilencerParams!$E$3:$E$98,SilencerParams!Z$3:Z$98)/(LOG10(2)-LOG10(0.0001))*(LOG10($AL289)-LOG10(0.0001)),(BJ289-BB289)/(LOG10(IF(MROUND($AL289,2)&lt;=$AL289,MROUND($AL289,2)+2,MROUND($AL289,2)-2))-LOG10(MROUND($AL289,2)))*(LOG10($AL289)-LOG10(MROUND($AL289,2)))+BB289)</f>
        <v>#DIV/0!</v>
      </c>
      <c r="BS289" s="24" t="e">
        <f t="shared" si="128"/>
        <v>#DIV/0!</v>
      </c>
      <c r="BT289" s="24" t="e">
        <f t="shared" si="129"/>
        <v>#DIV/0!</v>
      </c>
      <c r="BU289" s="24" t="e">
        <f t="shared" si="130"/>
        <v>#DIV/0!</v>
      </c>
      <c r="BV289" s="24" t="e">
        <f t="shared" si="131"/>
        <v>#DIV/0!</v>
      </c>
      <c r="BW289" s="24" t="e">
        <f t="shared" si="132"/>
        <v>#DIV/0!</v>
      </c>
      <c r="BX289" s="24" t="e">
        <f t="shared" si="133"/>
        <v>#DIV/0!</v>
      </c>
      <c r="BY289" s="24" t="e">
        <f t="shared" si="134"/>
        <v>#DIV/0!</v>
      </c>
      <c r="BZ289" s="24" t="e">
        <f t="shared" si="135"/>
        <v>#DIV/0!</v>
      </c>
      <c r="CA289" s="24" t="e">
        <f>10*LOG10(IF(BS289="",0,POWER(10,((BS289+'ModelParams Lw'!$O$4)/10))) +IF(BT289="",0,POWER(10,((BT289+'ModelParams Lw'!$P$4)/10))) +IF(BU289="",0,POWER(10,((BU289+'ModelParams Lw'!$Q$4)/10))) +IF(BV289="",0,POWER(10,((BV289+'ModelParams Lw'!$R$4)/10))) +IF(BW289="",0,POWER(10,((BW289+'ModelParams Lw'!$S$4)/10))) +IF(BX289="",0,POWER(10,((BX289+'ModelParams Lw'!$T$4)/10))) +IF(BY289="",0,POWER(10,((BY289+'ModelParams Lw'!$U$4)/10)))+IF(BZ289="",0,POWER(10,((BZ289+'ModelParams Lw'!$V$4)/10))))</f>
        <v>#DIV/0!</v>
      </c>
      <c r="CB289" s="24" t="e">
        <f t="shared" si="136"/>
        <v>#DIV/0!</v>
      </c>
      <c r="CC289" s="24" t="e">
        <f>(BS289-'ModelParams Lw'!O$10)/'ModelParams Lw'!O$11</f>
        <v>#DIV/0!</v>
      </c>
      <c r="CD289" s="24" t="e">
        <f>(BT289-'ModelParams Lw'!P$10)/'ModelParams Lw'!P$11</f>
        <v>#DIV/0!</v>
      </c>
      <c r="CE289" s="24" t="e">
        <f>(BU289-'ModelParams Lw'!Q$10)/'ModelParams Lw'!Q$11</f>
        <v>#DIV/0!</v>
      </c>
      <c r="CF289" s="24" t="e">
        <f>(BV289-'ModelParams Lw'!R$10)/'ModelParams Lw'!R$11</f>
        <v>#DIV/0!</v>
      </c>
      <c r="CG289" s="24" t="e">
        <f>(BW289-'ModelParams Lw'!S$10)/'ModelParams Lw'!S$11</f>
        <v>#DIV/0!</v>
      </c>
      <c r="CH289" s="24" t="e">
        <f>(BX289-'ModelParams Lw'!T$10)/'ModelParams Lw'!T$11</f>
        <v>#DIV/0!</v>
      </c>
      <c r="CI289" s="24" t="e">
        <f>(BY289-'ModelParams Lw'!U$10)/'ModelParams Lw'!U$11</f>
        <v>#DIV/0!</v>
      </c>
      <c r="CJ289" s="24" t="e">
        <f>(BZ289-'ModelParams Lw'!V$10)/'ModelParams Lw'!V$11</f>
        <v>#DIV/0!</v>
      </c>
      <c r="CK289" s="24">
        <f>IF(Calcul!$E294="SW",'ModelParams Lw'!C$18+'ModelParams Lw'!C$19*LOG(CK$3)+'ModelParams Lw'!C$20*(PI()/4*($D289/1000)^2),IF('ModelParams Lw'!C$21+'ModelParams Lw'!C$22*LOG(CK$3)+'ModelParams Lw'!C$23*(PI()/4*($D289/1000)^2)&lt;'ModelParams Lw'!C$18+'ModelParams Lw'!C$19*LOG(CK$3)+'ModelParams Lw'!C$20*(PI()/4*($D289/1000)^2),'ModelParams Lw'!C$18+'ModelParams Lw'!C$19*LOG(CK$3)+'ModelParams Lw'!C$20*(PI()/4*($D289/1000)^2),'ModelParams Lw'!C$21+'ModelParams Lw'!C$22*LOG(CK$3)+'ModelParams Lw'!C$23*(PI()/4*($D289/1000)^2)))</f>
        <v>31.246735224896717</v>
      </c>
      <c r="CL289" s="24">
        <f>IF(Calcul!$E294="SW",'ModelParams Lw'!D$18+'ModelParams Lw'!D$19*LOG(CL$3)+'ModelParams Lw'!D$20*(PI()/4*($D289/1000)^2),IF('ModelParams Lw'!D$21+'ModelParams Lw'!D$22*LOG(CL$3)+'ModelParams Lw'!D$23*(PI()/4*($D289/1000)^2)&lt;'ModelParams Lw'!D$18+'ModelParams Lw'!D$19*LOG(CL$3)+'ModelParams Lw'!D$20*(PI()/4*($D289/1000)^2),'ModelParams Lw'!D$18+'ModelParams Lw'!D$19*LOG(CL$3)+'ModelParams Lw'!D$20*(PI()/4*($D289/1000)^2),'ModelParams Lw'!D$21+'ModelParams Lw'!D$22*LOG(CL$3)+'ModelParams Lw'!D$23*(PI()/4*($D289/1000)^2)))</f>
        <v>39.203910379364636</v>
      </c>
      <c r="CM289" s="24">
        <f>IF(Calcul!$E294="SW",'ModelParams Lw'!E$18+'ModelParams Lw'!E$19*LOG(CM$3)+'ModelParams Lw'!E$20*(PI()/4*($D289/1000)^2),IF('ModelParams Lw'!E$21+'ModelParams Lw'!E$22*LOG(CM$3)+'ModelParams Lw'!E$23*(PI()/4*($D289/1000)^2)&lt;'ModelParams Lw'!E$18+'ModelParams Lw'!E$19*LOG(CM$3)+'ModelParams Lw'!E$20*(PI()/4*($D289/1000)^2),'ModelParams Lw'!E$18+'ModelParams Lw'!E$19*LOG(CM$3)+'ModelParams Lw'!E$20*(PI()/4*($D289/1000)^2),'ModelParams Lw'!E$21+'ModelParams Lw'!E$22*LOG(CM$3)+'ModelParams Lw'!E$23*(PI()/4*($D289/1000)^2)))</f>
        <v>38.761096154158118</v>
      </c>
      <c r="CN289" s="24">
        <f>IF(Calcul!$E294="SW",'ModelParams Lw'!F$18+'ModelParams Lw'!F$19*LOG(CN$3)+'ModelParams Lw'!F$20*(PI()/4*($D289/1000)^2),IF('ModelParams Lw'!F$21+'ModelParams Lw'!F$22*LOG(CN$3)+'ModelParams Lw'!F$23*(PI()/4*($D289/1000)^2)&lt;'ModelParams Lw'!F$18+'ModelParams Lw'!F$19*LOG(CN$3)+'ModelParams Lw'!F$20*(PI()/4*($D289/1000)^2),'ModelParams Lw'!F$18+'ModelParams Lw'!F$19*LOG(CN$3)+'ModelParams Lw'!F$20*(PI()/4*($D289/1000)^2),'ModelParams Lw'!F$21+'ModelParams Lw'!F$22*LOG(CN$3)+'ModelParams Lw'!F$23*(PI()/4*($D289/1000)^2)))</f>
        <v>42.457901012674256</v>
      </c>
      <c r="CO289" s="24">
        <f>IF(Calcul!$E294="SW",'ModelParams Lw'!G$18+'ModelParams Lw'!G$19*LOG(CO$3)+'ModelParams Lw'!G$20*(PI()/4*($D289/1000)^2),IF('ModelParams Lw'!G$21+'ModelParams Lw'!G$22*LOG(CO$3)+'ModelParams Lw'!G$23*(PI()/4*($D289/1000)^2)&lt;'ModelParams Lw'!G$18+'ModelParams Lw'!G$19*LOG(CO$3)+'ModelParams Lw'!G$20*(PI()/4*($D289/1000)^2),'ModelParams Lw'!G$18+'ModelParams Lw'!G$19*LOG(CO$3)+'ModelParams Lw'!G$20*(PI()/4*($D289/1000)^2),'ModelParams Lw'!G$21+'ModelParams Lw'!G$22*LOG(CO$3)+'ModelParams Lw'!G$23*(PI()/4*($D289/1000)^2)))</f>
        <v>39.983812335865188</v>
      </c>
      <c r="CP289" s="24">
        <f>IF(Calcul!$E294="SW",'ModelParams Lw'!H$18+'ModelParams Lw'!H$19*LOG(CP$3)+'ModelParams Lw'!H$20*(PI()/4*($D289/1000)^2),IF('ModelParams Lw'!H$21+'ModelParams Lw'!H$22*LOG(CP$3)+'ModelParams Lw'!H$23*(PI()/4*($D289/1000)^2)&lt;'ModelParams Lw'!H$18+'ModelParams Lw'!H$19*LOG(CP$3)+'ModelParams Lw'!H$20*(PI()/4*($D289/1000)^2),'ModelParams Lw'!H$18+'ModelParams Lw'!H$19*LOG(CP$3)+'ModelParams Lw'!H$20*(PI()/4*($D289/1000)^2),'ModelParams Lw'!H$21+'ModelParams Lw'!H$22*LOG(CP$3)+'ModelParams Lw'!H$23*(PI()/4*($D289/1000)^2)))</f>
        <v>40.306137042572608</v>
      </c>
      <c r="CQ289" s="24">
        <f>IF(Calcul!$E294="SW",'ModelParams Lw'!I$18+'ModelParams Lw'!I$19*LOG(CQ$3)+'ModelParams Lw'!I$20*(PI()/4*($D289/1000)^2),IF('ModelParams Lw'!I$21+'ModelParams Lw'!I$22*LOG(CQ$3)+'ModelParams Lw'!I$23*(PI()/4*($D289/1000)^2)&lt;'ModelParams Lw'!I$18+'ModelParams Lw'!I$19*LOG(CQ$3)+'ModelParams Lw'!I$20*(PI()/4*($D289/1000)^2),'ModelParams Lw'!I$18+'ModelParams Lw'!I$19*LOG(CQ$3)+'ModelParams Lw'!I$20*(PI()/4*($D289/1000)^2),'ModelParams Lw'!I$21+'ModelParams Lw'!I$22*LOG(CQ$3)+'ModelParams Lw'!I$23*(PI()/4*($D289/1000)^2)))</f>
        <v>35.604370798776131</v>
      </c>
      <c r="CR289" s="24">
        <f>IF(Calcul!$E294="SW",'ModelParams Lw'!J$18+'ModelParams Lw'!J$19*LOG(CR$3)+'ModelParams Lw'!J$20*(PI()/4*($D289/1000)^2),IF('ModelParams Lw'!J$21+'ModelParams Lw'!J$22*LOG(CR$3)+'ModelParams Lw'!J$23*(PI()/4*($D289/1000)^2)&lt;'ModelParams Lw'!J$18+'ModelParams Lw'!J$19*LOG(CR$3)+'ModelParams Lw'!J$20*(PI()/4*($D289/1000)^2),'ModelParams Lw'!J$18+'ModelParams Lw'!J$19*LOG(CR$3)+'ModelParams Lw'!J$20*(PI()/4*($D289/1000)^2),'ModelParams Lw'!J$21+'ModelParams Lw'!J$22*LOG(CR$3)+'ModelParams Lw'!J$23*(PI()/4*($D289/1000)^2)))</f>
        <v>26.405199060578074</v>
      </c>
      <c r="CS289" s="24" t="e">
        <f t="shared" si="113"/>
        <v>#DIV/0!</v>
      </c>
      <c r="CT289" s="24" t="e">
        <f t="shared" si="114"/>
        <v>#DIV/0!</v>
      </c>
      <c r="CU289" s="24" t="e">
        <f t="shared" si="115"/>
        <v>#DIV/0!</v>
      </c>
      <c r="CV289" s="24" t="e">
        <f t="shared" si="116"/>
        <v>#DIV/0!</v>
      </c>
      <c r="CW289" s="24" t="e">
        <f t="shared" si="117"/>
        <v>#DIV/0!</v>
      </c>
      <c r="CX289" s="24" t="e">
        <f t="shared" si="118"/>
        <v>#DIV/0!</v>
      </c>
      <c r="CY289" s="24" t="e">
        <f t="shared" si="119"/>
        <v>#DIV/0!</v>
      </c>
      <c r="CZ289" s="24" t="e">
        <f t="shared" si="120"/>
        <v>#DIV/0!</v>
      </c>
      <c r="DA289" s="24" t="e">
        <f>10*LOG10(IF(CS289="",0,POWER(10,((CS289+'ModelParams Lw'!$O$4)/10))) +IF(CT289="",0,POWER(10,((CT289+'ModelParams Lw'!$P$4)/10))) +IF(CU289="",0,POWER(10,((CU289+'ModelParams Lw'!$Q$4)/10))) +IF(CV289="",0,POWER(10,((CV289+'ModelParams Lw'!$R$4)/10))) +IF(CW289="",0,POWER(10,((CW289+'ModelParams Lw'!$S$4)/10))) +IF(CX289="",0,POWER(10,((CX289+'ModelParams Lw'!$T$4)/10))) +IF(CY289="",0,POWER(10,((CY289+'ModelParams Lw'!$U$4)/10)))+IF(CZ289="",0,POWER(10,((CZ289+'ModelParams Lw'!$V$4)/10))))</f>
        <v>#DIV/0!</v>
      </c>
      <c r="DB289" s="24" t="e">
        <f t="shared" si="137"/>
        <v>#DIV/0!</v>
      </c>
      <c r="DC289" s="24" t="e">
        <f>(CS289-'ModelParams Lw'!$O$10)/'ModelParams Lw'!$O$11</f>
        <v>#DIV/0!</v>
      </c>
      <c r="DD289" s="24" t="e">
        <f>(CT289-'ModelParams Lw'!$P$10)/'ModelParams Lw'!$P$11</f>
        <v>#DIV/0!</v>
      </c>
      <c r="DE289" s="24" t="e">
        <f>(CU289-'ModelParams Lw'!$Q$10)/'ModelParams Lw'!$Q$11</f>
        <v>#DIV/0!</v>
      </c>
      <c r="DF289" s="24" t="e">
        <f>(CV289-'ModelParams Lw'!$R$10)/'ModelParams Lw'!$R$11</f>
        <v>#DIV/0!</v>
      </c>
      <c r="DG289" s="24" t="e">
        <f>(CW289-'ModelParams Lw'!$S$10)/'ModelParams Lw'!$S$11</f>
        <v>#DIV/0!</v>
      </c>
      <c r="DH289" s="24" t="e">
        <f>(CX289-'ModelParams Lw'!$T$10)/'ModelParams Lw'!$T$11</f>
        <v>#DIV/0!</v>
      </c>
      <c r="DI289" s="24" t="e">
        <f>(CY289-'ModelParams Lw'!$U$10)/'ModelParams Lw'!$U$11</f>
        <v>#DIV/0!</v>
      </c>
      <c r="DJ289" s="24" t="e">
        <f>(CZ289-'ModelParams Lw'!$V$10)/'ModelParams Lw'!$V$11</f>
        <v>#DIV/0!</v>
      </c>
    </row>
    <row r="290" spans="1:114">
      <c r="A290" s="12">
        <f>Calcul!B292</f>
        <v>0</v>
      </c>
      <c r="B290" s="12">
        <f t="shared" si="121"/>
        <v>0</v>
      </c>
      <c r="C290" s="12">
        <f>Calcul!C292</f>
        <v>0</v>
      </c>
      <c r="D290" s="12">
        <f>Calcul!D295</f>
        <v>0</v>
      </c>
      <c r="E290" s="12">
        <f t="shared" si="122"/>
        <v>400</v>
      </c>
      <c r="F290" s="12">
        <f t="shared" si="123"/>
        <v>900</v>
      </c>
      <c r="G290" s="12" t="e">
        <f t="shared" si="124"/>
        <v>#DIV/0!</v>
      </c>
      <c r="H290" s="24" t="e">
        <f t="shared" si="125"/>
        <v>#DIV/0!</v>
      </c>
      <c r="I290" s="24">
        <f>'ModelParams Lw'!$B$6*EXP('ModelParams Lw'!$C$6*D290)</f>
        <v>-0.98585217513044054</v>
      </c>
      <c r="J290" s="24">
        <f>'ModelParams Lw'!$B$7*D290^2+'ModelParams Lw'!$C$7*D290+'ModelParams Lw'!$D$7</f>
        <v>-7.1</v>
      </c>
      <c r="K290" s="24">
        <f>'ModelParams Lw'!$B$8*D290^2+'ModelParams Lw'!$C$8*D290+'ModelParams Lw'!$D$8</f>
        <v>46.485999999999997</v>
      </c>
      <c r="L290" s="21" t="e">
        <f t="shared" si="138"/>
        <v>#DIV/0!</v>
      </c>
      <c r="M290" s="21" t="e">
        <f t="shared" si="138"/>
        <v>#DIV/0!</v>
      </c>
      <c r="N290" s="21" t="e">
        <f t="shared" si="138"/>
        <v>#DIV/0!</v>
      </c>
      <c r="O290" s="21" t="e">
        <f t="shared" si="138"/>
        <v>#DIV/0!</v>
      </c>
      <c r="P290" s="21" t="e">
        <f t="shared" si="138"/>
        <v>#DIV/0!</v>
      </c>
      <c r="Q290" s="21" t="e">
        <f t="shared" si="138"/>
        <v>#DIV/0!</v>
      </c>
      <c r="R290" s="21" t="e">
        <f t="shared" si="138"/>
        <v>#DIV/0!</v>
      </c>
      <c r="S290" s="21" t="e">
        <f t="shared" si="138"/>
        <v>#DIV/0!</v>
      </c>
      <c r="T290" s="24" t="e">
        <f>'ModelParams Lw'!$B$3+'ModelParams Lw'!$B$4*LOG10($B290/3600/(PI()/4*($D290/1000)^2))+'ModelParams Lw'!$B$5*LOG10(2*$H290/(1.2*($B290/3600/(PI()/4*($D290/1000)^2))^2))+10*LOG10($D290/1000)+L290</f>
        <v>#DIV/0!</v>
      </c>
      <c r="U290" s="24" t="e">
        <f>'ModelParams Lw'!$B$3+'ModelParams Lw'!$B$4*LOG10($B290/3600/(PI()/4*($D290/1000)^2))+'ModelParams Lw'!$B$5*LOG10(2*$H290/(1.2*($B290/3600/(PI()/4*($D290/1000)^2))^2))+10*LOG10($D290/1000)+M290</f>
        <v>#DIV/0!</v>
      </c>
      <c r="V290" s="24" t="e">
        <f>'ModelParams Lw'!$B$3+'ModelParams Lw'!$B$4*LOG10($B290/3600/(PI()/4*($D290/1000)^2))+'ModelParams Lw'!$B$5*LOG10(2*$H290/(1.2*($B290/3600/(PI()/4*($D290/1000)^2))^2))+10*LOG10($D290/1000)+N290</f>
        <v>#DIV/0!</v>
      </c>
      <c r="W290" s="24" t="e">
        <f>'ModelParams Lw'!$B$3+'ModelParams Lw'!$B$4*LOG10($B290/3600/(PI()/4*($D290/1000)^2))+'ModelParams Lw'!$B$5*LOG10(2*$H290/(1.2*($B290/3600/(PI()/4*($D290/1000)^2))^2))+10*LOG10($D290/1000)+O290</f>
        <v>#DIV/0!</v>
      </c>
      <c r="X290" s="24" t="e">
        <f>'ModelParams Lw'!$B$3+'ModelParams Lw'!$B$4*LOG10($B290/3600/(PI()/4*($D290/1000)^2))+'ModelParams Lw'!$B$5*LOG10(2*$H290/(1.2*($B290/3600/(PI()/4*($D290/1000)^2))^2))+10*LOG10($D290/1000)+P290</f>
        <v>#DIV/0!</v>
      </c>
      <c r="Y290" s="24" t="e">
        <f>'ModelParams Lw'!$B$3+'ModelParams Lw'!$B$4*LOG10($B290/3600/(PI()/4*($D290/1000)^2))+'ModelParams Lw'!$B$5*LOG10(2*$H290/(1.2*($B290/3600/(PI()/4*($D290/1000)^2))^2))+10*LOG10($D290/1000)+Q290</f>
        <v>#DIV/0!</v>
      </c>
      <c r="Z290" s="24" t="e">
        <f>'ModelParams Lw'!$B$3+'ModelParams Lw'!$B$4*LOG10($B290/3600/(PI()/4*($D290/1000)^2))+'ModelParams Lw'!$B$5*LOG10(2*$H290/(1.2*($B290/3600/(PI()/4*($D290/1000)^2))^2))+10*LOG10($D290/1000)+R290</f>
        <v>#DIV/0!</v>
      </c>
      <c r="AA290" s="24" t="e">
        <f>'ModelParams Lw'!$B$3+'ModelParams Lw'!$B$4*LOG10($B290/3600/(PI()/4*($D290/1000)^2))+'ModelParams Lw'!$B$5*LOG10(2*$H290/(1.2*($B290/3600/(PI()/4*($D290/1000)^2))^2))+10*LOG10($D290/1000)+S290</f>
        <v>#DIV/0!</v>
      </c>
      <c r="AB290" s="24" t="e">
        <f>10*LOG10(IF(T290="",0,POWER(10,((T290+'ModelParams Lw'!$O$4)/10))) +IF(U290="",0,POWER(10,((U290+'ModelParams Lw'!$P$4)/10))) +IF(V290="",0,POWER(10,((V290+'ModelParams Lw'!$Q$4)/10))) +IF(W290="",0,POWER(10,((W290+'ModelParams Lw'!$R$4)/10))) +IF(X290="",0,POWER(10,((X290+'ModelParams Lw'!$S$4)/10))) +IF(Y290="",0,POWER(10,((Y290+'ModelParams Lw'!$T$4)/10))) +IF(Z290="",0,POWER(10,((Z290+'ModelParams Lw'!$U$4)/10)))+IF(AA290="",0,POWER(10,((AA290+'ModelParams Lw'!$V$4)/10))))</f>
        <v>#DIV/0!</v>
      </c>
      <c r="AC290" s="24" t="e">
        <f t="shared" si="126"/>
        <v>#DIV/0!</v>
      </c>
      <c r="AD290" s="24" t="e">
        <f>(T290-'ModelParams Lw'!O$10)/'ModelParams Lw'!O$11</f>
        <v>#DIV/0!</v>
      </c>
      <c r="AE290" s="24" t="e">
        <f>(U290-'ModelParams Lw'!P$10)/'ModelParams Lw'!P$11</f>
        <v>#DIV/0!</v>
      </c>
      <c r="AF290" s="24" t="e">
        <f>(V290-'ModelParams Lw'!Q$10)/'ModelParams Lw'!Q$11</f>
        <v>#DIV/0!</v>
      </c>
      <c r="AG290" s="24" t="e">
        <f>(W290-'ModelParams Lw'!R$10)/'ModelParams Lw'!R$11</f>
        <v>#DIV/0!</v>
      </c>
      <c r="AH290" s="24" t="e">
        <f>(X290-'ModelParams Lw'!S$10)/'ModelParams Lw'!S$11</f>
        <v>#DIV/0!</v>
      </c>
      <c r="AI290" s="24" t="e">
        <f>(Y290-'ModelParams Lw'!T$10)/'ModelParams Lw'!T$11</f>
        <v>#DIV/0!</v>
      </c>
      <c r="AJ290" s="24" t="e">
        <f>(Z290-'ModelParams Lw'!U$10)/'ModelParams Lw'!U$11</f>
        <v>#DIV/0!</v>
      </c>
      <c r="AK290" s="24" t="e">
        <f>(AA290-'ModelParams Lw'!V$10)/'ModelParams Lw'!V$11</f>
        <v>#DIV/0!</v>
      </c>
      <c r="AL290" s="24" t="e">
        <f t="shared" si="127"/>
        <v>#DIV/0!</v>
      </c>
      <c r="AM290" s="24" t="e">
        <f>LOOKUP($G290,SilencerParams!$E$3:$E$98,SilencerParams!K$3:K$98)</f>
        <v>#DIV/0!</v>
      </c>
      <c r="AN290" s="24" t="e">
        <f>LOOKUP($G290,SilencerParams!$E$3:$E$98,SilencerParams!L$3:L$98)</f>
        <v>#DIV/0!</v>
      </c>
      <c r="AO290" s="24" t="e">
        <f>LOOKUP($G290,SilencerParams!$E$3:$E$98,SilencerParams!M$3:M$98)</f>
        <v>#DIV/0!</v>
      </c>
      <c r="AP290" s="24" t="e">
        <f>LOOKUP($G290,SilencerParams!$E$3:$E$98,SilencerParams!N$3:N$98)</f>
        <v>#DIV/0!</v>
      </c>
      <c r="AQ290" s="24" t="e">
        <f>LOOKUP($G290,SilencerParams!$E$3:$E$98,SilencerParams!O$3:O$98)</f>
        <v>#DIV/0!</v>
      </c>
      <c r="AR290" s="24" t="e">
        <f>LOOKUP($G290,SilencerParams!$E$3:$E$98,SilencerParams!P$3:P$98)</f>
        <v>#DIV/0!</v>
      </c>
      <c r="AS290" s="24" t="e">
        <f>LOOKUP($G290,SilencerParams!$E$3:$E$98,SilencerParams!Q$3:Q$98)</f>
        <v>#DIV/0!</v>
      </c>
      <c r="AT290" s="24" t="e">
        <f>LOOKUP($G290,SilencerParams!$E$3:$E$98,SilencerParams!R$3:R$98)</f>
        <v>#DIV/0!</v>
      </c>
      <c r="AU290" s="151" t="e">
        <f>LOOKUP($G290,SilencerParams!$E$3:$E$98,SilencerParams!S$3:S$98)</f>
        <v>#DIV/0!</v>
      </c>
      <c r="AV290" s="151" t="e">
        <f>LOOKUP($G290,SilencerParams!$E$3:$E$98,SilencerParams!T$3:T$98)</f>
        <v>#DIV/0!</v>
      </c>
      <c r="AW290" s="151" t="e">
        <f>LOOKUP($G290,SilencerParams!$E$3:$E$98,SilencerParams!U$3:U$98)</f>
        <v>#DIV/0!</v>
      </c>
      <c r="AX290" s="151" t="e">
        <f>LOOKUP($G290,SilencerParams!$E$3:$E$98,SilencerParams!V$3:V$98)</f>
        <v>#DIV/0!</v>
      </c>
      <c r="AY290" s="151" t="e">
        <f>LOOKUP($G290,SilencerParams!$E$3:$E$98,SilencerParams!W$3:W$98)</f>
        <v>#DIV/0!</v>
      </c>
      <c r="AZ290" s="151" t="e">
        <f>LOOKUP($G290,SilencerParams!$E$3:$E$98,SilencerParams!X$3:X$98)</f>
        <v>#DIV/0!</v>
      </c>
      <c r="BA290" s="151" t="e">
        <f>LOOKUP($G290,SilencerParams!$E$3:$E$98,SilencerParams!Y$3:Y$98)</f>
        <v>#DIV/0!</v>
      </c>
      <c r="BB290" s="151" t="e">
        <f>LOOKUP($G290,SilencerParams!$E$3:$E$98,SilencerParams!Z$3:Z$98)</f>
        <v>#DIV/0!</v>
      </c>
      <c r="BC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S$3:S$98)</f>
        <v>#DIV/0!</v>
      </c>
      <c r="BD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T$3:T$98)</f>
        <v>#DIV/0!</v>
      </c>
      <c r="BE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U$3:U$98)</f>
        <v>#DIV/0!</v>
      </c>
      <c r="BF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V$3:V$98)</f>
        <v>#DIV/0!</v>
      </c>
      <c r="BG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W$3:W$98)</f>
        <v>#DIV/0!</v>
      </c>
      <c r="BH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X$3:X$98)</f>
        <v>#DIV/0!</v>
      </c>
      <c r="BI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Y$3:Y$98)</f>
        <v>#DIV/0!</v>
      </c>
      <c r="BJ290" s="151" t="e">
        <f>LOOKUP(IF(MROUND($AL290,2)&lt;=$AL290,CONCATENATE($D290,IF($F290&gt;=1000,$F290,CONCATENATE(0,$F290)),CONCATENATE(0,MROUND($AL290,2)+2)),CONCATENATE($D290,IF($F290&gt;=1000,$F290,CONCATENATE(0,$F290)),CONCATENATE(0,MROUND($AL290,2)-2))),SilencerParams!$E$3:$E$98,SilencerParams!Z$3:Z$98)</f>
        <v>#DIV/0!</v>
      </c>
      <c r="BK290" s="151" t="e">
        <f>IF($AL290&lt;2,LOOKUP(CONCATENATE($D290,IF($E290&gt;=1000,$E290,CONCATENATE(0,$E290)),"02"),SilencerParams!$E$3:$E$98,SilencerParams!S$3:S$98)/(LOG10(2)-LOG10(0.0001))*(LOG10($AL290)-LOG10(0.0001)),(BC290-AU290)/(LOG10(IF(MROUND($AL290,2)&lt;=$AL290,MROUND($AL290,2)+2,MROUND($AL290,2)-2))-LOG10(MROUND($AL290,2)))*(LOG10($AL290)-LOG10(MROUND($AL290,2)))+AU290)</f>
        <v>#DIV/0!</v>
      </c>
      <c r="BL290" s="151" t="e">
        <f>IF($AL290&lt;2,LOOKUP(CONCATENATE($D290,IF($E290&gt;=1000,$E290,CONCATENATE(0,$E290)),"02"),SilencerParams!$E$3:$E$98,SilencerParams!T$3:T$98)/(LOG10(2)-LOG10(0.0001))*(LOG10($AL290)-LOG10(0.0001)),(BD290-AV290)/(LOG10(IF(MROUND($AL290,2)&lt;=$AL290,MROUND($AL290,2)+2,MROUND($AL290,2)-2))-LOG10(MROUND($AL290,2)))*(LOG10($AL290)-LOG10(MROUND($AL290,2)))+AV290)</f>
        <v>#DIV/0!</v>
      </c>
      <c r="BM290" s="151" t="e">
        <f>IF($AL290&lt;2,LOOKUP(CONCATENATE($D290,IF($E290&gt;=1000,$E290,CONCATENATE(0,$E290)),"02"),SilencerParams!$E$3:$E$98,SilencerParams!U$3:U$98)/(LOG10(2)-LOG10(0.0001))*(LOG10($AL290)-LOG10(0.0001)),(BE290-AW290)/(LOG10(IF(MROUND($AL290,2)&lt;=$AL290,MROUND($AL290,2)+2,MROUND($AL290,2)-2))-LOG10(MROUND($AL290,2)))*(LOG10($AL290)-LOG10(MROUND($AL290,2)))+AW290)</f>
        <v>#DIV/0!</v>
      </c>
      <c r="BN290" s="151" t="e">
        <f>IF($AL290&lt;2,LOOKUP(CONCATENATE($D290,IF($E290&gt;=1000,$E290,CONCATENATE(0,$E290)),"02"),SilencerParams!$E$3:$E$98,SilencerParams!V$3:V$98)/(LOG10(2)-LOG10(0.0001))*(LOG10($AL290)-LOG10(0.0001)),(BF290-AX290)/(LOG10(IF(MROUND($AL290,2)&lt;=$AL290,MROUND($AL290,2)+2,MROUND($AL290,2)-2))-LOG10(MROUND($AL290,2)))*(LOG10($AL290)-LOG10(MROUND($AL290,2)))+AX290)</f>
        <v>#DIV/0!</v>
      </c>
      <c r="BO290" s="151" t="e">
        <f>IF($AL290&lt;2,LOOKUP(CONCATENATE($D290,IF($E290&gt;=1000,$E290,CONCATENATE(0,$E290)),"02"),SilencerParams!$E$3:$E$98,SilencerParams!W$3:W$98)/(LOG10(2)-LOG10(0.0001))*(LOG10($AL290)-LOG10(0.0001)),(BG290-AY290)/(LOG10(IF(MROUND($AL290,2)&lt;=$AL290,MROUND($AL290,2)+2,MROUND($AL290,2)-2))-LOG10(MROUND($AL290,2)))*(LOG10($AL290)-LOG10(MROUND($AL290,2)))+AY290)</f>
        <v>#DIV/0!</v>
      </c>
      <c r="BP290" s="151" t="e">
        <f>IF($AL290&lt;2,LOOKUP(CONCATENATE($D290,IF($E290&gt;=1000,$E290,CONCATENATE(0,$E290)),"02"),SilencerParams!$E$3:$E$98,SilencerParams!X$3:X$98)/(LOG10(2)-LOG10(0.0001))*(LOG10($AL290)-LOG10(0.0001)),(BH290-AZ290)/(LOG10(IF(MROUND($AL290,2)&lt;=$AL290,MROUND($AL290,2)+2,MROUND($AL290,2)-2))-LOG10(MROUND($AL290,2)))*(LOG10($AL290)-LOG10(MROUND($AL290,2)))+AZ290)</f>
        <v>#DIV/0!</v>
      </c>
      <c r="BQ290" s="151" t="e">
        <f>IF($AL290&lt;2,LOOKUP(CONCATENATE($D290,IF($E290&gt;=1000,$E290,CONCATENATE(0,$E290)),"02"),SilencerParams!$E$3:$E$98,SilencerParams!Y$3:Y$98)/(LOG10(2)-LOG10(0.0001))*(LOG10($AL290)-LOG10(0.0001)),(BI290-BA290)/(LOG10(IF(MROUND($AL290,2)&lt;=$AL290,MROUND($AL290,2)+2,MROUND($AL290,2)-2))-LOG10(MROUND($AL290,2)))*(LOG10($AL290)-LOG10(MROUND($AL290,2)))+BA290)</f>
        <v>#DIV/0!</v>
      </c>
      <c r="BR290" s="151" t="e">
        <f>IF($AL290&lt;2,LOOKUP(CONCATENATE($D290,IF($E290&gt;=1000,$E290,CONCATENATE(0,$E290)),"02"),SilencerParams!$E$3:$E$98,SilencerParams!Z$3:Z$98)/(LOG10(2)-LOG10(0.0001))*(LOG10($AL290)-LOG10(0.0001)),(BJ290-BB290)/(LOG10(IF(MROUND($AL290,2)&lt;=$AL290,MROUND($AL290,2)+2,MROUND($AL290,2)-2))-LOG10(MROUND($AL290,2)))*(LOG10($AL290)-LOG10(MROUND($AL290,2)))+BB290)</f>
        <v>#DIV/0!</v>
      </c>
      <c r="BS290" s="24" t="e">
        <f t="shared" si="128"/>
        <v>#DIV/0!</v>
      </c>
      <c r="BT290" s="24" t="e">
        <f t="shared" si="129"/>
        <v>#DIV/0!</v>
      </c>
      <c r="BU290" s="24" t="e">
        <f t="shared" si="130"/>
        <v>#DIV/0!</v>
      </c>
      <c r="BV290" s="24" t="e">
        <f t="shared" si="131"/>
        <v>#DIV/0!</v>
      </c>
      <c r="BW290" s="24" t="e">
        <f t="shared" si="132"/>
        <v>#DIV/0!</v>
      </c>
      <c r="BX290" s="24" t="e">
        <f t="shared" si="133"/>
        <v>#DIV/0!</v>
      </c>
      <c r="BY290" s="24" t="e">
        <f t="shared" si="134"/>
        <v>#DIV/0!</v>
      </c>
      <c r="BZ290" s="24" t="e">
        <f t="shared" si="135"/>
        <v>#DIV/0!</v>
      </c>
      <c r="CA290" s="24" t="e">
        <f>10*LOG10(IF(BS290="",0,POWER(10,((BS290+'ModelParams Lw'!$O$4)/10))) +IF(BT290="",0,POWER(10,((BT290+'ModelParams Lw'!$P$4)/10))) +IF(BU290="",0,POWER(10,((BU290+'ModelParams Lw'!$Q$4)/10))) +IF(BV290="",0,POWER(10,((BV290+'ModelParams Lw'!$R$4)/10))) +IF(BW290="",0,POWER(10,((BW290+'ModelParams Lw'!$S$4)/10))) +IF(BX290="",0,POWER(10,((BX290+'ModelParams Lw'!$T$4)/10))) +IF(BY290="",0,POWER(10,((BY290+'ModelParams Lw'!$U$4)/10)))+IF(BZ290="",0,POWER(10,((BZ290+'ModelParams Lw'!$V$4)/10))))</f>
        <v>#DIV/0!</v>
      </c>
      <c r="CB290" s="24" t="e">
        <f t="shared" si="136"/>
        <v>#DIV/0!</v>
      </c>
      <c r="CC290" s="24" t="e">
        <f>(BS290-'ModelParams Lw'!O$10)/'ModelParams Lw'!O$11</f>
        <v>#DIV/0!</v>
      </c>
      <c r="CD290" s="24" t="e">
        <f>(BT290-'ModelParams Lw'!P$10)/'ModelParams Lw'!P$11</f>
        <v>#DIV/0!</v>
      </c>
      <c r="CE290" s="24" t="e">
        <f>(BU290-'ModelParams Lw'!Q$10)/'ModelParams Lw'!Q$11</f>
        <v>#DIV/0!</v>
      </c>
      <c r="CF290" s="24" t="e">
        <f>(BV290-'ModelParams Lw'!R$10)/'ModelParams Lw'!R$11</f>
        <v>#DIV/0!</v>
      </c>
      <c r="CG290" s="24" t="e">
        <f>(BW290-'ModelParams Lw'!S$10)/'ModelParams Lw'!S$11</f>
        <v>#DIV/0!</v>
      </c>
      <c r="CH290" s="24" t="e">
        <f>(BX290-'ModelParams Lw'!T$10)/'ModelParams Lw'!T$11</f>
        <v>#DIV/0!</v>
      </c>
      <c r="CI290" s="24" t="e">
        <f>(BY290-'ModelParams Lw'!U$10)/'ModelParams Lw'!U$11</f>
        <v>#DIV/0!</v>
      </c>
      <c r="CJ290" s="24" t="e">
        <f>(BZ290-'ModelParams Lw'!V$10)/'ModelParams Lw'!V$11</f>
        <v>#DIV/0!</v>
      </c>
      <c r="CK290" s="24">
        <f>IF(Calcul!$E295="SW",'ModelParams Lw'!C$18+'ModelParams Lw'!C$19*LOG(CK$3)+'ModelParams Lw'!C$20*(PI()/4*($D290/1000)^2),IF('ModelParams Lw'!C$21+'ModelParams Lw'!C$22*LOG(CK$3)+'ModelParams Lw'!C$23*(PI()/4*($D290/1000)^2)&lt;'ModelParams Lw'!C$18+'ModelParams Lw'!C$19*LOG(CK$3)+'ModelParams Lw'!C$20*(PI()/4*($D290/1000)^2),'ModelParams Lw'!C$18+'ModelParams Lw'!C$19*LOG(CK$3)+'ModelParams Lw'!C$20*(PI()/4*($D290/1000)^2),'ModelParams Lw'!C$21+'ModelParams Lw'!C$22*LOG(CK$3)+'ModelParams Lw'!C$23*(PI()/4*($D290/1000)^2)))</f>
        <v>31.246735224896717</v>
      </c>
      <c r="CL290" s="24">
        <f>IF(Calcul!$E295="SW",'ModelParams Lw'!D$18+'ModelParams Lw'!D$19*LOG(CL$3)+'ModelParams Lw'!D$20*(PI()/4*($D290/1000)^2),IF('ModelParams Lw'!D$21+'ModelParams Lw'!D$22*LOG(CL$3)+'ModelParams Lw'!D$23*(PI()/4*($D290/1000)^2)&lt;'ModelParams Lw'!D$18+'ModelParams Lw'!D$19*LOG(CL$3)+'ModelParams Lw'!D$20*(PI()/4*($D290/1000)^2),'ModelParams Lw'!D$18+'ModelParams Lw'!D$19*LOG(CL$3)+'ModelParams Lw'!D$20*(PI()/4*($D290/1000)^2),'ModelParams Lw'!D$21+'ModelParams Lw'!D$22*LOG(CL$3)+'ModelParams Lw'!D$23*(PI()/4*($D290/1000)^2)))</f>
        <v>39.203910379364636</v>
      </c>
      <c r="CM290" s="24">
        <f>IF(Calcul!$E295="SW",'ModelParams Lw'!E$18+'ModelParams Lw'!E$19*LOG(CM$3)+'ModelParams Lw'!E$20*(PI()/4*($D290/1000)^2),IF('ModelParams Lw'!E$21+'ModelParams Lw'!E$22*LOG(CM$3)+'ModelParams Lw'!E$23*(PI()/4*($D290/1000)^2)&lt;'ModelParams Lw'!E$18+'ModelParams Lw'!E$19*LOG(CM$3)+'ModelParams Lw'!E$20*(PI()/4*($D290/1000)^2),'ModelParams Lw'!E$18+'ModelParams Lw'!E$19*LOG(CM$3)+'ModelParams Lw'!E$20*(PI()/4*($D290/1000)^2),'ModelParams Lw'!E$21+'ModelParams Lw'!E$22*LOG(CM$3)+'ModelParams Lw'!E$23*(PI()/4*($D290/1000)^2)))</f>
        <v>38.761096154158118</v>
      </c>
      <c r="CN290" s="24">
        <f>IF(Calcul!$E295="SW",'ModelParams Lw'!F$18+'ModelParams Lw'!F$19*LOG(CN$3)+'ModelParams Lw'!F$20*(PI()/4*($D290/1000)^2),IF('ModelParams Lw'!F$21+'ModelParams Lw'!F$22*LOG(CN$3)+'ModelParams Lw'!F$23*(PI()/4*($D290/1000)^2)&lt;'ModelParams Lw'!F$18+'ModelParams Lw'!F$19*LOG(CN$3)+'ModelParams Lw'!F$20*(PI()/4*($D290/1000)^2),'ModelParams Lw'!F$18+'ModelParams Lw'!F$19*LOG(CN$3)+'ModelParams Lw'!F$20*(PI()/4*($D290/1000)^2),'ModelParams Lw'!F$21+'ModelParams Lw'!F$22*LOG(CN$3)+'ModelParams Lw'!F$23*(PI()/4*($D290/1000)^2)))</f>
        <v>42.457901012674256</v>
      </c>
      <c r="CO290" s="24">
        <f>IF(Calcul!$E295="SW",'ModelParams Lw'!G$18+'ModelParams Lw'!G$19*LOG(CO$3)+'ModelParams Lw'!G$20*(PI()/4*($D290/1000)^2),IF('ModelParams Lw'!G$21+'ModelParams Lw'!G$22*LOG(CO$3)+'ModelParams Lw'!G$23*(PI()/4*($D290/1000)^2)&lt;'ModelParams Lw'!G$18+'ModelParams Lw'!G$19*LOG(CO$3)+'ModelParams Lw'!G$20*(PI()/4*($D290/1000)^2),'ModelParams Lw'!G$18+'ModelParams Lw'!G$19*LOG(CO$3)+'ModelParams Lw'!G$20*(PI()/4*($D290/1000)^2),'ModelParams Lw'!G$21+'ModelParams Lw'!G$22*LOG(CO$3)+'ModelParams Lw'!G$23*(PI()/4*($D290/1000)^2)))</f>
        <v>39.983812335865188</v>
      </c>
      <c r="CP290" s="24">
        <f>IF(Calcul!$E295="SW",'ModelParams Lw'!H$18+'ModelParams Lw'!H$19*LOG(CP$3)+'ModelParams Lw'!H$20*(PI()/4*($D290/1000)^2),IF('ModelParams Lw'!H$21+'ModelParams Lw'!H$22*LOG(CP$3)+'ModelParams Lw'!H$23*(PI()/4*($D290/1000)^2)&lt;'ModelParams Lw'!H$18+'ModelParams Lw'!H$19*LOG(CP$3)+'ModelParams Lw'!H$20*(PI()/4*($D290/1000)^2),'ModelParams Lw'!H$18+'ModelParams Lw'!H$19*LOG(CP$3)+'ModelParams Lw'!H$20*(PI()/4*($D290/1000)^2),'ModelParams Lw'!H$21+'ModelParams Lw'!H$22*LOG(CP$3)+'ModelParams Lw'!H$23*(PI()/4*($D290/1000)^2)))</f>
        <v>40.306137042572608</v>
      </c>
      <c r="CQ290" s="24">
        <f>IF(Calcul!$E295="SW",'ModelParams Lw'!I$18+'ModelParams Lw'!I$19*LOG(CQ$3)+'ModelParams Lw'!I$20*(PI()/4*($D290/1000)^2),IF('ModelParams Lw'!I$21+'ModelParams Lw'!I$22*LOG(CQ$3)+'ModelParams Lw'!I$23*(PI()/4*($D290/1000)^2)&lt;'ModelParams Lw'!I$18+'ModelParams Lw'!I$19*LOG(CQ$3)+'ModelParams Lw'!I$20*(PI()/4*($D290/1000)^2),'ModelParams Lw'!I$18+'ModelParams Lw'!I$19*LOG(CQ$3)+'ModelParams Lw'!I$20*(PI()/4*($D290/1000)^2),'ModelParams Lw'!I$21+'ModelParams Lw'!I$22*LOG(CQ$3)+'ModelParams Lw'!I$23*(PI()/4*($D290/1000)^2)))</f>
        <v>35.604370798776131</v>
      </c>
      <c r="CR290" s="24">
        <f>IF(Calcul!$E295="SW",'ModelParams Lw'!J$18+'ModelParams Lw'!J$19*LOG(CR$3)+'ModelParams Lw'!J$20*(PI()/4*($D290/1000)^2),IF('ModelParams Lw'!J$21+'ModelParams Lw'!J$22*LOG(CR$3)+'ModelParams Lw'!J$23*(PI()/4*($D290/1000)^2)&lt;'ModelParams Lw'!J$18+'ModelParams Lw'!J$19*LOG(CR$3)+'ModelParams Lw'!J$20*(PI()/4*($D290/1000)^2),'ModelParams Lw'!J$18+'ModelParams Lw'!J$19*LOG(CR$3)+'ModelParams Lw'!J$20*(PI()/4*($D290/1000)^2),'ModelParams Lw'!J$21+'ModelParams Lw'!J$22*LOG(CR$3)+'ModelParams Lw'!J$23*(PI()/4*($D290/1000)^2)))</f>
        <v>26.405199060578074</v>
      </c>
      <c r="CS290" s="24" t="e">
        <f t="shared" si="113"/>
        <v>#DIV/0!</v>
      </c>
      <c r="CT290" s="24" t="e">
        <f t="shared" si="114"/>
        <v>#DIV/0!</v>
      </c>
      <c r="CU290" s="24" t="e">
        <f t="shared" si="115"/>
        <v>#DIV/0!</v>
      </c>
      <c r="CV290" s="24" t="e">
        <f t="shared" si="116"/>
        <v>#DIV/0!</v>
      </c>
      <c r="CW290" s="24" t="e">
        <f t="shared" si="117"/>
        <v>#DIV/0!</v>
      </c>
      <c r="CX290" s="24" t="e">
        <f t="shared" si="118"/>
        <v>#DIV/0!</v>
      </c>
      <c r="CY290" s="24" t="e">
        <f t="shared" si="119"/>
        <v>#DIV/0!</v>
      </c>
      <c r="CZ290" s="24" t="e">
        <f t="shared" si="120"/>
        <v>#DIV/0!</v>
      </c>
      <c r="DA290" s="24" t="e">
        <f>10*LOG10(IF(CS290="",0,POWER(10,((CS290+'ModelParams Lw'!$O$4)/10))) +IF(CT290="",0,POWER(10,((CT290+'ModelParams Lw'!$P$4)/10))) +IF(CU290="",0,POWER(10,((CU290+'ModelParams Lw'!$Q$4)/10))) +IF(CV290="",0,POWER(10,((CV290+'ModelParams Lw'!$R$4)/10))) +IF(CW290="",0,POWER(10,((CW290+'ModelParams Lw'!$S$4)/10))) +IF(CX290="",0,POWER(10,((CX290+'ModelParams Lw'!$T$4)/10))) +IF(CY290="",0,POWER(10,((CY290+'ModelParams Lw'!$U$4)/10)))+IF(CZ290="",0,POWER(10,((CZ290+'ModelParams Lw'!$V$4)/10))))</f>
        <v>#DIV/0!</v>
      </c>
      <c r="DB290" s="24" t="e">
        <f t="shared" si="137"/>
        <v>#DIV/0!</v>
      </c>
      <c r="DC290" s="24" t="e">
        <f>(CS290-'ModelParams Lw'!$O$10)/'ModelParams Lw'!$O$11</f>
        <v>#DIV/0!</v>
      </c>
      <c r="DD290" s="24" t="e">
        <f>(CT290-'ModelParams Lw'!$P$10)/'ModelParams Lw'!$P$11</f>
        <v>#DIV/0!</v>
      </c>
      <c r="DE290" s="24" t="e">
        <f>(CU290-'ModelParams Lw'!$Q$10)/'ModelParams Lw'!$Q$11</f>
        <v>#DIV/0!</v>
      </c>
      <c r="DF290" s="24" t="e">
        <f>(CV290-'ModelParams Lw'!$R$10)/'ModelParams Lw'!$R$11</f>
        <v>#DIV/0!</v>
      </c>
      <c r="DG290" s="24" t="e">
        <f>(CW290-'ModelParams Lw'!$S$10)/'ModelParams Lw'!$S$11</f>
        <v>#DIV/0!</v>
      </c>
      <c r="DH290" s="24" t="e">
        <f>(CX290-'ModelParams Lw'!$T$10)/'ModelParams Lw'!$T$11</f>
        <v>#DIV/0!</v>
      </c>
      <c r="DI290" s="24" t="e">
        <f>(CY290-'ModelParams Lw'!$U$10)/'ModelParams Lw'!$U$11</f>
        <v>#DIV/0!</v>
      </c>
      <c r="DJ290" s="24" t="e">
        <f>(CZ290-'ModelParams Lw'!$V$10)/'ModelParams Lw'!$V$11</f>
        <v>#DIV/0!</v>
      </c>
    </row>
    <row r="291" spans="1:114">
      <c r="A291" s="12">
        <f>Calcul!B293</f>
        <v>0</v>
      </c>
      <c r="B291" s="12">
        <f t="shared" si="121"/>
        <v>0</v>
      </c>
      <c r="C291" s="12">
        <f>Calcul!C293</f>
        <v>0</v>
      </c>
      <c r="D291" s="12">
        <f>Calcul!D296</f>
        <v>0</v>
      </c>
      <c r="E291" s="12">
        <f t="shared" si="122"/>
        <v>400</v>
      </c>
      <c r="F291" s="12">
        <f t="shared" si="123"/>
        <v>900</v>
      </c>
      <c r="G291" s="12" t="e">
        <f t="shared" si="124"/>
        <v>#DIV/0!</v>
      </c>
      <c r="H291" s="24" t="e">
        <f t="shared" si="125"/>
        <v>#DIV/0!</v>
      </c>
      <c r="I291" s="24">
        <f>'ModelParams Lw'!$B$6*EXP('ModelParams Lw'!$C$6*D291)</f>
        <v>-0.98585217513044054</v>
      </c>
      <c r="J291" s="24">
        <f>'ModelParams Lw'!$B$7*D291^2+'ModelParams Lw'!$C$7*D291+'ModelParams Lw'!$D$7</f>
        <v>-7.1</v>
      </c>
      <c r="K291" s="24">
        <f>'ModelParams Lw'!$B$8*D291^2+'ModelParams Lw'!$C$8*D291+'ModelParams Lw'!$D$8</f>
        <v>46.485999999999997</v>
      </c>
      <c r="L291" s="21" t="e">
        <f t="shared" si="138"/>
        <v>#DIV/0!</v>
      </c>
      <c r="M291" s="21" t="e">
        <f t="shared" si="138"/>
        <v>#DIV/0!</v>
      </c>
      <c r="N291" s="21" t="e">
        <f t="shared" si="138"/>
        <v>#DIV/0!</v>
      </c>
      <c r="O291" s="21" t="e">
        <f t="shared" si="138"/>
        <v>#DIV/0!</v>
      </c>
      <c r="P291" s="21" t="e">
        <f t="shared" si="138"/>
        <v>#DIV/0!</v>
      </c>
      <c r="Q291" s="21" t="e">
        <f t="shared" si="138"/>
        <v>#DIV/0!</v>
      </c>
      <c r="R291" s="21" t="e">
        <f t="shared" si="138"/>
        <v>#DIV/0!</v>
      </c>
      <c r="S291" s="21" t="e">
        <f t="shared" si="138"/>
        <v>#DIV/0!</v>
      </c>
      <c r="T291" s="24" t="e">
        <f>'ModelParams Lw'!$B$3+'ModelParams Lw'!$B$4*LOG10($B291/3600/(PI()/4*($D291/1000)^2))+'ModelParams Lw'!$B$5*LOG10(2*$H291/(1.2*($B291/3600/(PI()/4*($D291/1000)^2))^2))+10*LOG10($D291/1000)+L291</f>
        <v>#DIV/0!</v>
      </c>
      <c r="U291" s="24" t="e">
        <f>'ModelParams Lw'!$B$3+'ModelParams Lw'!$B$4*LOG10($B291/3600/(PI()/4*($D291/1000)^2))+'ModelParams Lw'!$B$5*LOG10(2*$H291/(1.2*($B291/3600/(PI()/4*($D291/1000)^2))^2))+10*LOG10($D291/1000)+M291</f>
        <v>#DIV/0!</v>
      </c>
      <c r="V291" s="24" t="e">
        <f>'ModelParams Lw'!$B$3+'ModelParams Lw'!$B$4*LOG10($B291/3600/(PI()/4*($D291/1000)^2))+'ModelParams Lw'!$B$5*LOG10(2*$H291/(1.2*($B291/3600/(PI()/4*($D291/1000)^2))^2))+10*LOG10($D291/1000)+N291</f>
        <v>#DIV/0!</v>
      </c>
      <c r="W291" s="24" t="e">
        <f>'ModelParams Lw'!$B$3+'ModelParams Lw'!$B$4*LOG10($B291/3600/(PI()/4*($D291/1000)^2))+'ModelParams Lw'!$B$5*LOG10(2*$H291/(1.2*($B291/3600/(PI()/4*($D291/1000)^2))^2))+10*LOG10($D291/1000)+O291</f>
        <v>#DIV/0!</v>
      </c>
      <c r="X291" s="24" t="e">
        <f>'ModelParams Lw'!$B$3+'ModelParams Lw'!$B$4*LOG10($B291/3600/(PI()/4*($D291/1000)^2))+'ModelParams Lw'!$B$5*LOG10(2*$H291/(1.2*($B291/3600/(PI()/4*($D291/1000)^2))^2))+10*LOG10($D291/1000)+P291</f>
        <v>#DIV/0!</v>
      </c>
      <c r="Y291" s="24" t="e">
        <f>'ModelParams Lw'!$B$3+'ModelParams Lw'!$B$4*LOG10($B291/3600/(PI()/4*($D291/1000)^2))+'ModelParams Lw'!$B$5*LOG10(2*$H291/(1.2*($B291/3600/(PI()/4*($D291/1000)^2))^2))+10*LOG10($D291/1000)+Q291</f>
        <v>#DIV/0!</v>
      </c>
      <c r="Z291" s="24" t="e">
        <f>'ModelParams Lw'!$B$3+'ModelParams Lw'!$B$4*LOG10($B291/3600/(PI()/4*($D291/1000)^2))+'ModelParams Lw'!$B$5*LOG10(2*$H291/(1.2*($B291/3600/(PI()/4*($D291/1000)^2))^2))+10*LOG10($D291/1000)+R291</f>
        <v>#DIV/0!</v>
      </c>
      <c r="AA291" s="24" t="e">
        <f>'ModelParams Lw'!$B$3+'ModelParams Lw'!$B$4*LOG10($B291/3600/(PI()/4*($D291/1000)^2))+'ModelParams Lw'!$B$5*LOG10(2*$H291/(1.2*($B291/3600/(PI()/4*($D291/1000)^2))^2))+10*LOG10($D291/1000)+S291</f>
        <v>#DIV/0!</v>
      </c>
      <c r="AB291" s="24" t="e">
        <f>10*LOG10(IF(T291="",0,POWER(10,((T291+'ModelParams Lw'!$O$4)/10))) +IF(U291="",0,POWER(10,((U291+'ModelParams Lw'!$P$4)/10))) +IF(V291="",0,POWER(10,((V291+'ModelParams Lw'!$Q$4)/10))) +IF(W291="",0,POWER(10,((W291+'ModelParams Lw'!$R$4)/10))) +IF(X291="",0,POWER(10,((X291+'ModelParams Lw'!$S$4)/10))) +IF(Y291="",0,POWER(10,((Y291+'ModelParams Lw'!$T$4)/10))) +IF(Z291="",0,POWER(10,((Z291+'ModelParams Lw'!$U$4)/10)))+IF(AA291="",0,POWER(10,((AA291+'ModelParams Lw'!$V$4)/10))))</f>
        <v>#DIV/0!</v>
      </c>
      <c r="AC291" s="24" t="e">
        <f t="shared" si="126"/>
        <v>#DIV/0!</v>
      </c>
      <c r="AD291" s="24" t="e">
        <f>(T291-'ModelParams Lw'!O$10)/'ModelParams Lw'!O$11</f>
        <v>#DIV/0!</v>
      </c>
      <c r="AE291" s="24" t="e">
        <f>(U291-'ModelParams Lw'!P$10)/'ModelParams Lw'!P$11</f>
        <v>#DIV/0!</v>
      </c>
      <c r="AF291" s="24" t="e">
        <f>(V291-'ModelParams Lw'!Q$10)/'ModelParams Lw'!Q$11</f>
        <v>#DIV/0!</v>
      </c>
      <c r="AG291" s="24" t="e">
        <f>(W291-'ModelParams Lw'!R$10)/'ModelParams Lw'!R$11</f>
        <v>#DIV/0!</v>
      </c>
      <c r="AH291" s="24" t="e">
        <f>(X291-'ModelParams Lw'!S$10)/'ModelParams Lw'!S$11</f>
        <v>#DIV/0!</v>
      </c>
      <c r="AI291" s="24" t="e">
        <f>(Y291-'ModelParams Lw'!T$10)/'ModelParams Lw'!T$11</f>
        <v>#DIV/0!</v>
      </c>
      <c r="AJ291" s="24" t="e">
        <f>(Z291-'ModelParams Lw'!U$10)/'ModelParams Lw'!U$11</f>
        <v>#DIV/0!</v>
      </c>
      <c r="AK291" s="24" t="e">
        <f>(AA291-'ModelParams Lw'!V$10)/'ModelParams Lw'!V$11</f>
        <v>#DIV/0!</v>
      </c>
      <c r="AL291" s="24" t="e">
        <f t="shared" si="127"/>
        <v>#DIV/0!</v>
      </c>
      <c r="AM291" s="24" t="e">
        <f>LOOKUP($G291,SilencerParams!$E$3:$E$98,SilencerParams!K$3:K$98)</f>
        <v>#DIV/0!</v>
      </c>
      <c r="AN291" s="24" t="e">
        <f>LOOKUP($G291,SilencerParams!$E$3:$E$98,SilencerParams!L$3:L$98)</f>
        <v>#DIV/0!</v>
      </c>
      <c r="AO291" s="24" t="e">
        <f>LOOKUP($G291,SilencerParams!$E$3:$E$98,SilencerParams!M$3:M$98)</f>
        <v>#DIV/0!</v>
      </c>
      <c r="AP291" s="24" t="e">
        <f>LOOKUP($G291,SilencerParams!$E$3:$E$98,SilencerParams!N$3:N$98)</f>
        <v>#DIV/0!</v>
      </c>
      <c r="AQ291" s="24" t="e">
        <f>LOOKUP($G291,SilencerParams!$E$3:$E$98,SilencerParams!O$3:O$98)</f>
        <v>#DIV/0!</v>
      </c>
      <c r="AR291" s="24" t="e">
        <f>LOOKUP($G291,SilencerParams!$E$3:$E$98,SilencerParams!P$3:P$98)</f>
        <v>#DIV/0!</v>
      </c>
      <c r="AS291" s="24" t="e">
        <f>LOOKUP($G291,SilencerParams!$E$3:$E$98,SilencerParams!Q$3:Q$98)</f>
        <v>#DIV/0!</v>
      </c>
      <c r="AT291" s="24" t="e">
        <f>LOOKUP($G291,SilencerParams!$E$3:$E$98,SilencerParams!R$3:R$98)</f>
        <v>#DIV/0!</v>
      </c>
      <c r="AU291" s="151" t="e">
        <f>LOOKUP($G291,SilencerParams!$E$3:$E$98,SilencerParams!S$3:S$98)</f>
        <v>#DIV/0!</v>
      </c>
      <c r="AV291" s="151" t="e">
        <f>LOOKUP($G291,SilencerParams!$E$3:$E$98,SilencerParams!T$3:T$98)</f>
        <v>#DIV/0!</v>
      </c>
      <c r="AW291" s="151" t="e">
        <f>LOOKUP($G291,SilencerParams!$E$3:$E$98,SilencerParams!U$3:U$98)</f>
        <v>#DIV/0!</v>
      </c>
      <c r="AX291" s="151" t="e">
        <f>LOOKUP($G291,SilencerParams!$E$3:$E$98,SilencerParams!V$3:V$98)</f>
        <v>#DIV/0!</v>
      </c>
      <c r="AY291" s="151" t="e">
        <f>LOOKUP($G291,SilencerParams!$E$3:$E$98,SilencerParams!W$3:W$98)</f>
        <v>#DIV/0!</v>
      </c>
      <c r="AZ291" s="151" t="e">
        <f>LOOKUP($G291,SilencerParams!$E$3:$E$98,SilencerParams!X$3:X$98)</f>
        <v>#DIV/0!</v>
      </c>
      <c r="BA291" s="151" t="e">
        <f>LOOKUP($G291,SilencerParams!$E$3:$E$98,SilencerParams!Y$3:Y$98)</f>
        <v>#DIV/0!</v>
      </c>
      <c r="BB291" s="151" t="e">
        <f>LOOKUP($G291,SilencerParams!$E$3:$E$98,SilencerParams!Z$3:Z$98)</f>
        <v>#DIV/0!</v>
      </c>
      <c r="BC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S$3:S$98)</f>
        <v>#DIV/0!</v>
      </c>
      <c r="BD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T$3:T$98)</f>
        <v>#DIV/0!</v>
      </c>
      <c r="BE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U$3:U$98)</f>
        <v>#DIV/0!</v>
      </c>
      <c r="BF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V$3:V$98)</f>
        <v>#DIV/0!</v>
      </c>
      <c r="BG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W$3:W$98)</f>
        <v>#DIV/0!</v>
      </c>
      <c r="BH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X$3:X$98)</f>
        <v>#DIV/0!</v>
      </c>
      <c r="BI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Y$3:Y$98)</f>
        <v>#DIV/0!</v>
      </c>
      <c r="BJ291" s="151" t="e">
        <f>LOOKUP(IF(MROUND($AL291,2)&lt;=$AL291,CONCATENATE($D291,IF($F291&gt;=1000,$F291,CONCATENATE(0,$F291)),CONCATENATE(0,MROUND($AL291,2)+2)),CONCATENATE($D291,IF($F291&gt;=1000,$F291,CONCATENATE(0,$F291)),CONCATENATE(0,MROUND($AL291,2)-2))),SilencerParams!$E$3:$E$98,SilencerParams!Z$3:Z$98)</f>
        <v>#DIV/0!</v>
      </c>
      <c r="BK291" s="151" t="e">
        <f>IF($AL291&lt;2,LOOKUP(CONCATENATE($D291,IF($E291&gt;=1000,$E291,CONCATENATE(0,$E291)),"02"),SilencerParams!$E$3:$E$98,SilencerParams!S$3:S$98)/(LOG10(2)-LOG10(0.0001))*(LOG10($AL291)-LOG10(0.0001)),(BC291-AU291)/(LOG10(IF(MROUND($AL291,2)&lt;=$AL291,MROUND($AL291,2)+2,MROUND($AL291,2)-2))-LOG10(MROUND($AL291,2)))*(LOG10($AL291)-LOG10(MROUND($AL291,2)))+AU291)</f>
        <v>#DIV/0!</v>
      </c>
      <c r="BL291" s="151" t="e">
        <f>IF($AL291&lt;2,LOOKUP(CONCATENATE($D291,IF($E291&gt;=1000,$E291,CONCATENATE(0,$E291)),"02"),SilencerParams!$E$3:$E$98,SilencerParams!T$3:T$98)/(LOG10(2)-LOG10(0.0001))*(LOG10($AL291)-LOG10(0.0001)),(BD291-AV291)/(LOG10(IF(MROUND($AL291,2)&lt;=$AL291,MROUND($AL291,2)+2,MROUND($AL291,2)-2))-LOG10(MROUND($AL291,2)))*(LOG10($AL291)-LOG10(MROUND($AL291,2)))+AV291)</f>
        <v>#DIV/0!</v>
      </c>
      <c r="BM291" s="151" t="e">
        <f>IF($AL291&lt;2,LOOKUP(CONCATENATE($D291,IF($E291&gt;=1000,$E291,CONCATENATE(0,$E291)),"02"),SilencerParams!$E$3:$E$98,SilencerParams!U$3:U$98)/(LOG10(2)-LOG10(0.0001))*(LOG10($AL291)-LOG10(0.0001)),(BE291-AW291)/(LOG10(IF(MROUND($AL291,2)&lt;=$AL291,MROUND($AL291,2)+2,MROUND($AL291,2)-2))-LOG10(MROUND($AL291,2)))*(LOG10($AL291)-LOG10(MROUND($AL291,2)))+AW291)</f>
        <v>#DIV/0!</v>
      </c>
      <c r="BN291" s="151" t="e">
        <f>IF($AL291&lt;2,LOOKUP(CONCATENATE($D291,IF($E291&gt;=1000,$E291,CONCATENATE(0,$E291)),"02"),SilencerParams!$E$3:$E$98,SilencerParams!V$3:V$98)/(LOG10(2)-LOG10(0.0001))*(LOG10($AL291)-LOG10(0.0001)),(BF291-AX291)/(LOG10(IF(MROUND($AL291,2)&lt;=$AL291,MROUND($AL291,2)+2,MROUND($AL291,2)-2))-LOG10(MROUND($AL291,2)))*(LOG10($AL291)-LOG10(MROUND($AL291,2)))+AX291)</f>
        <v>#DIV/0!</v>
      </c>
      <c r="BO291" s="151" t="e">
        <f>IF($AL291&lt;2,LOOKUP(CONCATENATE($D291,IF($E291&gt;=1000,$E291,CONCATENATE(0,$E291)),"02"),SilencerParams!$E$3:$E$98,SilencerParams!W$3:W$98)/(LOG10(2)-LOG10(0.0001))*(LOG10($AL291)-LOG10(0.0001)),(BG291-AY291)/(LOG10(IF(MROUND($AL291,2)&lt;=$AL291,MROUND($AL291,2)+2,MROUND($AL291,2)-2))-LOG10(MROUND($AL291,2)))*(LOG10($AL291)-LOG10(MROUND($AL291,2)))+AY291)</f>
        <v>#DIV/0!</v>
      </c>
      <c r="BP291" s="151" t="e">
        <f>IF($AL291&lt;2,LOOKUP(CONCATENATE($D291,IF($E291&gt;=1000,$E291,CONCATENATE(0,$E291)),"02"),SilencerParams!$E$3:$E$98,SilencerParams!X$3:X$98)/(LOG10(2)-LOG10(0.0001))*(LOG10($AL291)-LOG10(0.0001)),(BH291-AZ291)/(LOG10(IF(MROUND($AL291,2)&lt;=$AL291,MROUND($AL291,2)+2,MROUND($AL291,2)-2))-LOG10(MROUND($AL291,2)))*(LOG10($AL291)-LOG10(MROUND($AL291,2)))+AZ291)</f>
        <v>#DIV/0!</v>
      </c>
      <c r="BQ291" s="151" t="e">
        <f>IF($AL291&lt;2,LOOKUP(CONCATENATE($D291,IF($E291&gt;=1000,$E291,CONCATENATE(0,$E291)),"02"),SilencerParams!$E$3:$E$98,SilencerParams!Y$3:Y$98)/(LOG10(2)-LOG10(0.0001))*(LOG10($AL291)-LOG10(0.0001)),(BI291-BA291)/(LOG10(IF(MROUND($AL291,2)&lt;=$AL291,MROUND($AL291,2)+2,MROUND($AL291,2)-2))-LOG10(MROUND($AL291,2)))*(LOG10($AL291)-LOG10(MROUND($AL291,2)))+BA291)</f>
        <v>#DIV/0!</v>
      </c>
      <c r="BR291" s="151" t="e">
        <f>IF($AL291&lt;2,LOOKUP(CONCATENATE($D291,IF($E291&gt;=1000,$E291,CONCATENATE(0,$E291)),"02"),SilencerParams!$E$3:$E$98,SilencerParams!Z$3:Z$98)/(LOG10(2)-LOG10(0.0001))*(LOG10($AL291)-LOG10(0.0001)),(BJ291-BB291)/(LOG10(IF(MROUND($AL291,2)&lt;=$AL291,MROUND($AL291,2)+2,MROUND($AL291,2)-2))-LOG10(MROUND($AL291,2)))*(LOG10($AL291)-LOG10(MROUND($AL291,2)))+BB291)</f>
        <v>#DIV/0!</v>
      </c>
      <c r="BS291" s="24" t="e">
        <f t="shared" si="128"/>
        <v>#DIV/0!</v>
      </c>
      <c r="BT291" s="24" t="e">
        <f t="shared" si="129"/>
        <v>#DIV/0!</v>
      </c>
      <c r="BU291" s="24" t="e">
        <f t="shared" si="130"/>
        <v>#DIV/0!</v>
      </c>
      <c r="BV291" s="24" t="e">
        <f t="shared" si="131"/>
        <v>#DIV/0!</v>
      </c>
      <c r="BW291" s="24" t="e">
        <f t="shared" si="132"/>
        <v>#DIV/0!</v>
      </c>
      <c r="BX291" s="24" t="e">
        <f t="shared" si="133"/>
        <v>#DIV/0!</v>
      </c>
      <c r="BY291" s="24" t="e">
        <f t="shared" si="134"/>
        <v>#DIV/0!</v>
      </c>
      <c r="BZ291" s="24" t="e">
        <f t="shared" si="135"/>
        <v>#DIV/0!</v>
      </c>
      <c r="CA291" s="24" t="e">
        <f>10*LOG10(IF(BS291="",0,POWER(10,((BS291+'ModelParams Lw'!$O$4)/10))) +IF(BT291="",0,POWER(10,((BT291+'ModelParams Lw'!$P$4)/10))) +IF(BU291="",0,POWER(10,((BU291+'ModelParams Lw'!$Q$4)/10))) +IF(BV291="",0,POWER(10,((BV291+'ModelParams Lw'!$R$4)/10))) +IF(BW291="",0,POWER(10,((BW291+'ModelParams Lw'!$S$4)/10))) +IF(BX291="",0,POWER(10,((BX291+'ModelParams Lw'!$T$4)/10))) +IF(BY291="",0,POWER(10,((BY291+'ModelParams Lw'!$U$4)/10)))+IF(BZ291="",0,POWER(10,((BZ291+'ModelParams Lw'!$V$4)/10))))</f>
        <v>#DIV/0!</v>
      </c>
      <c r="CB291" s="24" t="e">
        <f t="shared" si="136"/>
        <v>#DIV/0!</v>
      </c>
      <c r="CC291" s="24" t="e">
        <f>(BS291-'ModelParams Lw'!O$10)/'ModelParams Lw'!O$11</f>
        <v>#DIV/0!</v>
      </c>
      <c r="CD291" s="24" t="e">
        <f>(BT291-'ModelParams Lw'!P$10)/'ModelParams Lw'!P$11</f>
        <v>#DIV/0!</v>
      </c>
      <c r="CE291" s="24" t="e">
        <f>(BU291-'ModelParams Lw'!Q$10)/'ModelParams Lw'!Q$11</f>
        <v>#DIV/0!</v>
      </c>
      <c r="CF291" s="24" t="e">
        <f>(BV291-'ModelParams Lw'!R$10)/'ModelParams Lw'!R$11</f>
        <v>#DIV/0!</v>
      </c>
      <c r="CG291" s="24" t="e">
        <f>(BW291-'ModelParams Lw'!S$10)/'ModelParams Lw'!S$11</f>
        <v>#DIV/0!</v>
      </c>
      <c r="CH291" s="24" t="e">
        <f>(BX291-'ModelParams Lw'!T$10)/'ModelParams Lw'!T$11</f>
        <v>#DIV/0!</v>
      </c>
      <c r="CI291" s="24" t="e">
        <f>(BY291-'ModelParams Lw'!U$10)/'ModelParams Lw'!U$11</f>
        <v>#DIV/0!</v>
      </c>
      <c r="CJ291" s="24" t="e">
        <f>(BZ291-'ModelParams Lw'!V$10)/'ModelParams Lw'!V$11</f>
        <v>#DIV/0!</v>
      </c>
      <c r="CK291" s="24">
        <f>IF(Calcul!$E296="SW",'ModelParams Lw'!C$18+'ModelParams Lw'!C$19*LOG(CK$3)+'ModelParams Lw'!C$20*(PI()/4*($D291/1000)^2),IF('ModelParams Lw'!C$21+'ModelParams Lw'!C$22*LOG(CK$3)+'ModelParams Lw'!C$23*(PI()/4*($D291/1000)^2)&lt;'ModelParams Lw'!C$18+'ModelParams Lw'!C$19*LOG(CK$3)+'ModelParams Lw'!C$20*(PI()/4*($D291/1000)^2),'ModelParams Lw'!C$18+'ModelParams Lw'!C$19*LOG(CK$3)+'ModelParams Lw'!C$20*(PI()/4*($D291/1000)^2),'ModelParams Lw'!C$21+'ModelParams Lw'!C$22*LOG(CK$3)+'ModelParams Lw'!C$23*(PI()/4*($D291/1000)^2)))</f>
        <v>31.246735224896717</v>
      </c>
      <c r="CL291" s="24">
        <f>IF(Calcul!$E296="SW",'ModelParams Lw'!D$18+'ModelParams Lw'!D$19*LOG(CL$3)+'ModelParams Lw'!D$20*(PI()/4*($D291/1000)^2),IF('ModelParams Lw'!D$21+'ModelParams Lw'!D$22*LOG(CL$3)+'ModelParams Lw'!D$23*(PI()/4*($D291/1000)^2)&lt;'ModelParams Lw'!D$18+'ModelParams Lw'!D$19*LOG(CL$3)+'ModelParams Lw'!D$20*(PI()/4*($D291/1000)^2),'ModelParams Lw'!D$18+'ModelParams Lw'!D$19*LOG(CL$3)+'ModelParams Lw'!D$20*(PI()/4*($D291/1000)^2),'ModelParams Lw'!D$21+'ModelParams Lw'!D$22*LOG(CL$3)+'ModelParams Lw'!D$23*(PI()/4*($D291/1000)^2)))</f>
        <v>39.203910379364636</v>
      </c>
      <c r="CM291" s="24">
        <f>IF(Calcul!$E296="SW",'ModelParams Lw'!E$18+'ModelParams Lw'!E$19*LOG(CM$3)+'ModelParams Lw'!E$20*(PI()/4*($D291/1000)^2),IF('ModelParams Lw'!E$21+'ModelParams Lw'!E$22*LOG(CM$3)+'ModelParams Lw'!E$23*(PI()/4*($D291/1000)^2)&lt;'ModelParams Lw'!E$18+'ModelParams Lw'!E$19*LOG(CM$3)+'ModelParams Lw'!E$20*(PI()/4*($D291/1000)^2),'ModelParams Lw'!E$18+'ModelParams Lw'!E$19*LOG(CM$3)+'ModelParams Lw'!E$20*(PI()/4*($D291/1000)^2),'ModelParams Lw'!E$21+'ModelParams Lw'!E$22*LOG(CM$3)+'ModelParams Lw'!E$23*(PI()/4*($D291/1000)^2)))</f>
        <v>38.761096154158118</v>
      </c>
      <c r="CN291" s="24">
        <f>IF(Calcul!$E296="SW",'ModelParams Lw'!F$18+'ModelParams Lw'!F$19*LOG(CN$3)+'ModelParams Lw'!F$20*(PI()/4*($D291/1000)^2),IF('ModelParams Lw'!F$21+'ModelParams Lw'!F$22*LOG(CN$3)+'ModelParams Lw'!F$23*(PI()/4*($D291/1000)^2)&lt;'ModelParams Lw'!F$18+'ModelParams Lw'!F$19*LOG(CN$3)+'ModelParams Lw'!F$20*(PI()/4*($D291/1000)^2),'ModelParams Lw'!F$18+'ModelParams Lw'!F$19*LOG(CN$3)+'ModelParams Lw'!F$20*(PI()/4*($D291/1000)^2),'ModelParams Lw'!F$21+'ModelParams Lw'!F$22*LOG(CN$3)+'ModelParams Lw'!F$23*(PI()/4*($D291/1000)^2)))</f>
        <v>42.457901012674256</v>
      </c>
      <c r="CO291" s="24">
        <f>IF(Calcul!$E296="SW",'ModelParams Lw'!G$18+'ModelParams Lw'!G$19*LOG(CO$3)+'ModelParams Lw'!G$20*(PI()/4*($D291/1000)^2),IF('ModelParams Lw'!G$21+'ModelParams Lw'!G$22*LOG(CO$3)+'ModelParams Lw'!G$23*(PI()/4*($D291/1000)^2)&lt;'ModelParams Lw'!G$18+'ModelParams Lw'!G$19*LOG(CO$3)+'ModelParams Lw'!G$20*(PI()/4*($D291/1000)^2),'ModelParams Lw'!G$18+'ModelParams Lw'!G$19*LOG(CO$3)+'ModelParams Lw'!G$20*(PI()/4*($D291/1000)^2),'ModelParams Lw'!G$21+'ModelParams Lw'!G$22*LOG(CO$3)+'ModelParams Lw'!G$23*(PI()/4*($D291/1000)^2)))</f>
        <v>39.983812335865188</v>
      </c>
      <c r="CP291" s="24">
        <f>IF(Calcul!$E296="SW",'ModelParams Lw'!H$18+'ModelParams Lw'!H$19*LOG(CP$3)+'ModelParams Lw'!H$20*(PI()/4*($D291/1000)^2),IF('ModelParams Lw'!H$21+'ModelParams Lw'!H$22*LOG(CP$3)+'ModelParams Lw'!H$23*(PI()/4*($D291/1000)^2)&lt;'ModelParams Lw'!H$18+'ModelParams Lw'!H$19*LOG(CP$3)+'ModelParams Lw'!H$20*(PI()/4*($D291/1000)^2),'ModelParams Lw'!H$18+'ModelParams Lw'!H$19*LOG(CP$3)+'ModelParams Lw'!H$20*(PI()/4*($D291/1000)^2),'ModelParams Lw'!H$21+'ModelParams Lw'!H$22*LOG(CP$3)+'ModelParams Lw'!H$23*(PI()/4*($D291/1000)^2)))</f>
        <v>40.306137042572608</v>
      </c>
      <c r="CQ291" s="24">
        <f>IF(Calcul!$E296="SW",'ModelParams Lw'!I$18+'ModelParams Lw'!I$19*LOG(CQ$3)+'ModelParams Lw'!I$20*(PI()/4*($D291/1000)^2),IF('ModelParams Lw'!I$21+'ModelParams Lw'!I$22*LOG(CQ$3)+'ModelParams Lw'!I$23*(PI()/4*($D291/1000)^2)&lt;'ModelParams Lw'!I$18+'ModelParams Lw'!I$19*LOG(CQ$3)+'ModelParams Lw'!I$20*(PI()/4*($D291/1000)^2),'ModelParams Lw'!I$18+'ModelParams Lw'!I$19*LOG(CQ$3)+'ModelParams Lw'!I$20*(PI()/4*($D291/1000)^2),'ModelParams Lw'!I$21+'ModelParams Lw'!I$22*LOG(CQ$3)+'ModelParams Lw'!I$23*(PI()/4*($D291/1000)^2)))</f>
        <v>35.604370798776131</v>
      </c>
      <c r="CR291" s="24">
        <f>IF(Calcul!$E296="SW",'ModelParams Lw'!J$18+'ModelParams Lw'!J$19*LOG(CR$3)+'ModelParams Lw'!J$20*(PI()/4*($D291/1000)^2),IF('ModelParams Lw'!J$21+'ModelParams Lw'!J$22*LOG(CR$3)+'ModelParams Lw'!J$23*(PI()/4*($D291/1000)^2)&lt;'ModelParams Lw'!J$18+'ModelParams Lw'!J$19*LOG(CR$3)+'ModelParams Lw'!J$20*(PI()/4*($D291/1000)^2),'ModelParams Lw'!J$18+'ModelParams Lw'!J$19*LOG(CR$3)+'ModelParams Lw'!J$20*(PI()/4*($D291/1000)^2),'ModelParams Lw'!J$21+'ModelParams Lw'!J$22*LOG(CR$3)+'ModelParams Lw'!J$23*(PI()/4*($D291/1000)^2)))</f>
        <v>26.405199060578074</v>
      </c>
      <c r="CS291" s="24" t="e">
        <f t="shared" si="113"/>
        <v>#DIV/0!</v>
      </c>
      <c r="CT291" s="24" t="e">
        <f t="shared" si="114"/>
        <v>#DIV/0!</v>
      </c>
      <c r="CU291" s="24" t="e">
        <f t="shared" si="115"/>
        <v>#DIV/0!</v>
      </c>
      <c r="CV291" s="24" t="e">
        <f t="shared" si="116"/>
        <v>#DIV/0!</v>
      </c>
      <c r="CW291" s="24" t="e">
        <f t="shared" si="117"/>
        <v>#DIV/0!</v>
      </c>
      <c r="CX291" s="24" t="e">
        <f t="shared" si="118"/>
        <v>#DIV/0!</v>
      </c>
      <c r="CY291" s="24" t="e">
        <f t="shared" si="119"/>
        <v>#DIV/0!</v>
      </c>
      <c r="CZ291" s="24" t="e">
        <f t="shared" si="120"/>
        <v>#DIV/0!</v>
      </c>
      <c r="DA291" s="24" t="e">
        <f>10*LOG10(IF(CS291="",0,POWER(10,((CS291+'ModelParams Lw'!$O$4)/10))) +IF(CT291="",0,POWER(10,((CT291+'ModelParams Lw'!$P$4)/10))) +IF(CU291="",0,POWER(10,((CU291+'ModelParams Lw'!$Q$4)/10))) +IF(CV291="",0,POWER(10,((CV291+'ModelParams Lw'!$R$4)/10))) +IF(CW291="",0,POWER(10,((CW291+'ModelParams Lw'!$S$4)/10))) +IF(CX291="",0,POWER(10,((CX291+'ModelParams Lw'!$T$4)/10))) +IF(CY291="",0,POWER(10,((CY291+'ModelParams Lw'!$U$4)/10)))+IF(CZ291="",0,POWER(10,((CZ291+'ModelParams Lw'!$V$4)/10))))</f>
        <v>#DIV/0!</v>
      </c>
      <c r="DB291" s="24" t="e">
        <f t="shared" si="137"/>
        <v>#DIV/0!</v>
      </c>
      <c r="DC291" s="24" t="e">
        <f>(CS291-'ModelParams Lw'!$O$10)/'ModelParams Lw'!$O$11</f>
        <v>#DIV/0!</v>
      </c>
      <c r="DD291" s="24" t="e">
        <f>(CT291-'ModelParams Lw'!$P$10)/'ModelParams Lw'!$P$11</f>
        <v>#DIV/0!</v>
      </c>
      <c r="DE291" s="24" t="e">
        <f>(CU291-'ModelParams Lw'!$Q$10)/'ModelParams Lw'!$Q$11</f>
        <v>#DIV/0!</v>
      </c>
      <c r="DF291" s="24" t="e">
        <f>(CV291-'ModelParams Lw'!$R$10)/'ModelParams Lw'!$R$11</f>
        <v>#DIV/0!</v>
      </c>
      <c r="DG291" s="24" t="e">
        <f>(CW291-'ModelParams Lw'!$S$10)/'ModelParams Lw'!$S$11</f>
        <v>#DIV/0!</v>
      </c>
      <c r="DH291" s="24" t="e">
        <f>(CX291-'ModelParams Lw'!$T$10)/'ModelParams Lw'!$T$11</f>
        <v>#DIV/0!</v>
      </c>
      <c r="DI291" s="24" t="e">
        <f>(CY291-'ModelParams Lw'!$U$10)/'ModelParams Lw'!$U$11</f>
        <v>#DIV/0!</v>
      </c>
      <c r="DJ291" s="24" t="e">
        <f>(CZ291-'ModelParams Lw'!$V$10)/'ModelParams Lw'!$V$11</f>
        <v>#DIV/0!</v>
      </c>
    </row>
    <row r="292" spans="1:114">
      <c r="A292" s="12">
        <f>Calcul!B294</f>
        <v>0</v>
      </c>
      <c r="B292" s="12">
        <f t="shared" si="121"/>
        <v>0</v>
      </c>
      <c r="C292" s="12">
        <f>Calcul!C294</f>
        <v>0</v>
      </c>
      <c r="D292" s="12">
        <f>Calcul!D297</f>
        <v>0</v>
      </c>
      <c r="E292" s="12">
        <f t="shared" si="122"/>
        <v>400</v>
      </c>
      <c r="F292" s="12">
        <f t="shared" si="123"/>
        <v>900</v>
      </c>
      <c r="G292" s="12" t="e">
        <f t="shared" si="124"/>
        <v>#DIV/0!</v>
      </c>
      <c r="H292" s="24" t="e">
        <f t="shared" si="125"/>
        <v>#DIV/0!</v>
      </c>
      <c r="I292" s="24">
        <f>'ModelParams Lw'!$B$6*EXP('ModelParams Lw'!$C$6*D292)</f>
        <v>-0.98585217513044054</v>
      </c>
      <c r="J292" s="24">
        <f>'ModelParams Lw'!$B$7*D292^2+'ModelParams Lw'!$C$7*D292+'ModelParams Lw'!$D$7</f>
        <v>-7.1</v>
      </c>
      <c r="K292" s="24">
        <f>'ModelParams Lw'!$B$8*D292^2+'ModelParams Lw'!$C$8*D292+'ModelParams Lw'!$D$8</f>
        <v>46.485999999999997</v>
      </c>
      <c r="L292" s="21" t="e">
        <f t="shared" si="138"/>
        <v>#DIV/0!</v>
      </c>
      <c r="M292" s="21" t="e">
        <f t="shared" si="138"/>
        <v>#DIV/0!</v>
      </c>
      <c r="N292" s="21" t="e">
        <f t="shared" si="138"/>
        <v>#DIV/0!</v>
      </c>
      <c r="O292" s="21" t="e">
        <f t="shared" si="138"/>
        <v>#DIV/0!</v>
      </c>
      <c r="P292" s="21" t="e">
        <f t="shared" si="138"/>
        <v>#DIV/0!</v>
      </c>
      <c r="Q292" s="21" t="e">
        <f t="shared" si="138"/>
        <v>#DIV/0!</v>
      </c>
      <c r="R292" s="21" t="e">
        <f t="shared" si="138"/>
        <v>#DIV/0!</v>
      </c>
      <c r="S292" s="21" t="e">
        <f t="shared" si="138"/>
        <v>#DIV/0!</v>
      </c>
      <c r="T292" s="24" t="e">
        <f>'ModelParams Lw'!$B$3+'ModelParams Lw'!$B$4*LOG10($B292/3600/(PI()/4*($D292/1000)^2))+'ModelParams Lw'!$B$5*LOG10(2*$H292/(1.2*($B292/3600/(PI()/4*($D292/1000)^2))^2))+10*LOG10($D292/1000)+L292</f>
        <v>#DIV/0!</v>
      </c>
      <c r="U292" s="24" t="e">
        <f>'ModelParams Lw'!$B$3+'ModelParams Lw'!$B$4*LOG10($B292/3600/(PI()/4*($D292/1000)^2))+'ModelParams Lw'!$B$5*LOG10(2*$H292/(1.2*($B292/3600/(PI()/4*($D292/1000)^2))^2))+10*LOG10($D292/1000)+M292</f>
        <v>#DIV/0!</v>
      </c>
      <c r="V292" s="24" t="e">
        <f>'ModelParams Lw'!$B$3+'ModelParams Lw'!$B$4*LOG10($B292/3600/(PI()/4*($D292/1000)^2))+'ModelParams Lw'!$B$5*LOG10(2*$H292/(1.2*($B292/3600/(PI()/4*($D292/1000)^2))^2))+10*LOG10($D292/1000)+N292</f>
        <v>#DIV/0!</v>
      </c>
      <c r="W292" s="24" t="e">
        <f>'ModelParams Lw'!$B$3+'ModelParams Lw'!$B$4*LOG10($B292/3600/(PI()/4*($D292/1000)^2))+'ModelParams Lw'!$B$5*LOG10(2*$H292/(1.2*($B292/3600/(PI()/4*($D292/1000)^2))^2))+10*LOG10($D292/1000)+O292</f>
        <v>#DIV/0!</v>
      </c>
      <c r="X292" s="24" t="e">
        <f>'ModelParams Lw'!$B$3+'ModelParams Lw'!$B$4*LOG10($B292/3600/(PI()/4*($D292/1000)^2))+'ModelParams Lw'!$B$5*LOG10(2*$H292/(1.2*($B292/3600/(PI()/4*($D292/1000)^2))^2))+10*LOG10($D292/1000)+P292</f>
        <v>#DIV/0!</v>
      </c>
      <c r="Y292" s="24" t="e">
        <f>'ModelParams Lw'!$B$3+'ModelParams Lw'!$B$4*LOG10($B292/3600/(PI()/4*($D292/1000)^2))+'ModelParams Lw'!$B$5*LOG10(2*$H292/(1.2*($B292/3600/(PI()/4*($D292/1000)^2))^2))+10*LOG10($D292/1000)+Q292</f>
        <v>#DIV/0!</v>
      </c>
      <c r="Z292" s="24" t="e">
        <f>'ModelParams Lw'!$B$3+'ModelParams Lw'!$B$4*LOG10($B292/3600/(PI()/4*($D292/1000)^2))+'ModelParams Lw'!$B$5*LOG10(2*$H292/(1.2*($B292/3600/(PI()/4*($D292/1000)^2))^2))+10*LOG10($D292/1000)+R292</f>
        <v>#DIV/0!</v>
      </c>
      <c r="AA292" s="24" t="e">
        <f>'ModelParams Lw'!$B$3+'ModelParams Lw'!$B$4*LOG10($B292/3600/(PI()/4*($D292/1000)^2))+'ModelParams Lw'!$B$5*LOG10(2*$H292/(1.2*($B292/3600/(PI()/4*($D292/1000)^2))^2))+10*LOG10($D292/1000)+S292</f>
        <v>#DIV/0!</v>
      </c>
      <c r="AB292" s="24" t="e">
        <f>10*LOG10(IF(T292="",0,POWER(10,((T292+'ModelParams Lw'!$O$4)/10))) +IF(U292="",0,POWER(10,((U292+'ModelParams Lw'!$P$4)/10))) +IF(V292="",0,POWER(10,((V292+'ModelParams Lw'!$Q$4)/10))) +IF(W292="",0,POWER(10,((W292+'ModelParams Lw'!$R$4)/10))) +IF(X292="",0,POWER(10,((X292+'ModelParams Lw'!$S$4)/10))) +IF(Y292="",0,POWER(10,((Y292+'ModelParams Lw'!$T$4)/10))) +IF(Z292="",0,POWER(10,((Z292+'ModelParams Lw'!$U$4)/10)))+IF(AA292="",0,POWER(10,((AA292+'ModelParams Lw'!$V$4)/10))))</f>
        <v>#DIV/0!</v>
      </c>
      <c r="AC292" s="24" t="e">
        <f t="shared" si="126"/>
        <v>#DIV/0!</v>
      </c>
      <c r="AD292" s="24" t="e">
        <f>(T292-'ModelParams Lw'!O$10)/'ModelParams Lw'!O$11</f>
        <v>#DIV/0!</v>
      </c>
      <c r="AE292" s="24" t="e">
        <f>(U292-'ModelParams Lw'!P$10)/'ModelParams Lw'!P$11</f>
        <v>#DIV/0!</v>
      </c>
      <c r="AF292" s="24" t="e">
        <f>(V292-'ModelParams Lw'!Q$10)/'ModelParams Lw'!Q$11</f>
        <v>#DIV/0!</v>
      </c>
      <c r="AG292" s="24" t="e">
        <f>(W292-'ModelParams Lw'!R$10)/'ModelParams Lw'!R$11</f>
        <v>#DIV/0!</v>
      </c>
      <c r="AH292" s="24" t="e">
        <f>(X292-'ModelParams Lw'!S$10)/'ModelParams Lw'!S$11</f>
        <v>#DIV/0!</v>
      </c>
      <c r="AI292" s="24" t="e">
        <f>(Y292-'ModelParams Lw'!T$10)/'ModelParams Lw'!T$11</f>
        <v>#DIV/0!</v>
      </c>
      <c r="AJ292" s="24" t="e">
        <f>(Z292-'ModelParams Lw'!U$10)/'ModelParams Lw'!U$11</f>
        <v>#DIV/0!</v>
      </c>
      <c r="AK292" s="24" t="e">
        <f>(AA292-'ModelParams Lw'!V$10)/'ModelParams Lw'!V$11</f>
        <v>#DIV/0!</v>
      </c>
      <c r="AL292" s="24" t="e">
        <f t="shared" si="127"/>
        <v>#DIV/0!</v>
      </c>
      <c r="AM292" s="24" t="e">
        <f>LOOKUP($G292,SilencerParams!$E$3:$E$98,SilencerParams!K$3:K$98)</f>
        <v>#DIV/0!</v>
      </c>
      <c r="AN292" s="24" t="e">
        <f>LOOKUP($G292,SilencerParams!$E$3:$E$98,SilencerParams!L$3:L$98)</f>
        <v>#DIV/0!</v>
      </c>
      <c r="AO292" s="24" t="e">
        <f>LOOKUP($G292,SilencerParams!$E$3:$E$98,SilencerParams!M$3:M$98)</f>
        <v>#DIV/0!</v>
      </c>
      <c r="AP292" s="24" t="e">
        <f>LOOKUP($G292,SilencerParams!$E$3:$E$98,SilencerParams!N$3:N$98)</f>
        <v>#DIV/0!</v>
      </c>
      <c r="AQ292" s="24" t="e">
        <f>LOOKUP($G292,SilencerParams!$E$3:$E$98,SilencerParams!O$3:O$98)</f>
        <v>#DIV/0!</v>
      </c>
      <c r="AR292" s="24" t="e">
        <f>LOOKUP($G292,SilencerParams!$E$3:$E$98,SilencerParams!P$3:P$98)</f>
        <v>#DIV/0!</v>
      </c>
      <c r="AS292" s="24" t="e">
        <f>LOOKUP($G292,SilencerParams!$E$3:$E$98,SilencerParams!Q$3:Q$98)</f>
        <v>#DIV/0!</v>
      </c>
      <c r="AT292" s="24" t="e">
        <f>LOOKUP($G292,SilencerParams!$E$3:$E$98,SilencerParams!R$3:R$98)</f>
        <v>#DIV/0!</v>
      </c>
      <c r="AU292" s="151" t="e">
        <f>LOOKUP($G292,SilencerParams!$E$3:$E$98,SilencerParams!S$3:S$98)</f>
        <v>#DIV/0!</v>
      </c>
      <c r="AV292" s="151" t="e">
        <f>LOOKUP($G292,SilencerParams!$E$3:$E$98,SilencerParams!T$3:T$98)</f>
        <v>#DIV/0!</v>
      </c>
      <c r="AW292" s="151" t="e">
        <f>LOOKUP($G292,SilencerParams!$E$3:$E$98,SilencerParams!U$3:U$98)</f>
        <v>#DIV/0!</v>
      </c>
      <c r="AX292" s="151" t="e">
        <f>LOOKUP($G292,SilencerParams!$E$3:$E$98,SilencerParams!V$3:V$98)</f>
        <v>#DIV/0!</v>
      </c>
      <c r="AY292" s="151" t="e">
        <f>LOOKUP($G292,SilencerParams!$E$3:$E$98,SilencerParams!W$3:W$98)</f>
        <v>#DIV/0!</v>
      </c>
      <c r="AZ292" s="151" t="e">
        <f>LOOKUP($G292,SilencerParams!$E$3:$E$98,SilencerParams!X$3:X$98)</f>
        <v>#DIV/0!</v>
      </c>
      <c r="BA292" s="151" t="e">
        <f>LOOKUP($G292,SilencerParams!$E$3:$E$98,SilencerParams!Y$3:Y$98)</f>
        <v>#DIV/0!</v>
      </c>
      <c r="BB292" s="151" t="e">
        <f>LOOKUP($G292,SilencerParams!$E$3:$E$98,SilencerParams!Z$3:Z$98)</f>
        <v>#DIV/0!</v>
      </c>
      <c r="BC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S$3:S$98)</f>
        <v>#DIV/0!</v>
      </c>
      <c r="BD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T$3:T$98)</f>
        <v>#DIV/0!</v>
      </c>
      <c r="BE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U$3:U$98)</f>
        <v>#DIV/0!</v>
      </c>
      <c r="BF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V$3:V$98)</f>
        <v>#DIV/0!</v>
      </c>
      <c r="BG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W$3:W$98)</f>
        <v>#DIV/0!</v>
      </c>
      <c r="BH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X$3:X$98)</f>
        <v>#DIV/0!</v>
      </c>
      <c r="BI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Y$3:Y$98)</f>
        <v>#DIV/0!</v>
      </c>
      <c r="BJ292" s="151" t="e">
        <f>LOOKUP(IF(MROUND($AL292,2)&lt;=$AL292,CONCATENATE($D292,IF($F292&gt;=1000,$F292,CONCATENATE(0,$F292)),CONCATENATE(0,MROUND($AL292,2)+2)),CONCATENATE($D292,IF($F292&gt;=1000,$F292,CONCATENATE(0,$F292)),CONCATENATE(0,MROUND($AL292,2)-2))),SilencerParams!$E$3:$E$98,SilencerParams!Z$3:Z$98)</f>
        <v>#DIV/0!</v>
      </c>
      <c r="BK292" s="151" t="e">
        <f>IF($AL292&lt;2,LOOKUP(CONCATENATE($D292,IF($E292&gt;=1000,$E292,CONCATENATE(0,$E292)),"02"),SilencerParams!$E$3:$E$98,SilencerParams!S$3:S$98)/(LOG10(2)-LOG10(0.0001))*(LOG10($AL292)-LOG10(0.0001)),(BC292-AU292)/(LOG10(IF(MROUND($AL292,2)&lt;=$AL292,MROUND($AL292,2)+2,MROUND($AL292,2)-2))-LOG10(MROUND($AL292,2)))*(LOG10($AL292)-LOG10(MROUND($AL292,2)))+AU292)</f>
        <v>#DIV/0!</v>
      </c>
      <c r="BL292" s="151" t="e">
        <f>IF($AL292&lt;2,LOOKUP(CONCATENATE($D292,IF($E292&gt;=1000,$E292,CONCATENATE(0,$E292)),"02"),SilencerParams!$E$3:$E$98,SilencerParams!T$3:T$98)/(LOG10(2)-LOG10(0.0001))*(LOG10($AL292)-LOG10(0.0001)),(BD292-AV292)/(LOG10(IF(MROUND($AL292,2)&lt;=$AL292,MROUND($AL292,2)+2,MROUND($AL292,2)-2))-LOG10(MROUND($AL292,2)))*(LOG10($AL292)-LOG10(MROUND($AL292,2)))+AV292)</f>
        <v>#DIV/0!</v>
      </c>
      <c r="BM292" s="151" t="e">
        <f>IF($AL292&lt;2,LOOKUP(CONCATENATE($D292,IF($E292&gt;=1000,$E292,CONCATENATE(0,$E292)),"02"),SilencerParams!$E$3:$E$98,SilencerParams!U$3:U$98)/(LOG10(2)-LOG10(0.0001))*(LOG10($AL292)-LOG10(0.0001)),(BE292-AW292)/(LOG10(IF(MROUND($AL292,2)&lt;=$AL292,MROUND($AL292,2)+2,MROUND($AL292,2)-2))-LOG10(MROUND($AL292,2)))*(LOG10($AL292)-LOG10(MROUND($AL292,2)))+AW292)</f>
        <v>#DIV/0!</v>
      </c>
      <c r="BN292" s="151" t="e">
        <f>IF($AL292&lt;2,LOOKUP(CONCATENATE($D292,IF($E292&gt;=1000,$E292,CONCATENATE(0,$E292)),"02"),SilencerParams!$E$3:$E$98,SilencerParams!V$3:V$98)/(LOG10(2)-LOG10(0.0001))*(LOG10($AL292)-LOG10(0.0001)),(BF292-AX292)/(LOG10(IF(MROUND($AL292,2)&lt;=$AL292,MROUND($AL292,2)+2,MROUND($AL292,2)-2))-LOG10(MROUND($AL292,2)))*(LOG10($AL292)-LOG10(MROUND($AL292,2)))+AX292)</f>
        <v>#DIV/0!</v>
      </c>
      <c r="BO292" s="151" t="e">
        <f>IF($AL292&lt;2,LOOKUP(CONCATENATE($D292,IF($E292&gt;=1000,$E292,CONCATENATE(0,$E292)),"02"),SilencerParams!$E$3:$E$98,SilencerParams!W$3:W$98)/(LOG10(2)-LOG10(0.0001))*(LOG10($AL292)-LOG10(0.0001)),(BG292-AY292)/(LOG10(IF(MROUND($AL292,2)&lt;=$AL292,MROUND($AL292,2)+2,MROUND($AL292,2)-2))-LOG10(MROUND($AL292,2)))*(LOG10($AL292)-LOG10(MROUND($AL292,2)))+AY292)</f>
        <v>#DIV/0!</v>
      </c>
      <c r="BP292" s="151" t="e">
        <f>IF($AL292&lt;2,LOOKUP(CONCATENATE($D292,IF($E292&gt;=1000,$E292,CONCATENATE(0,$E292)),"02"),SilencerParams!$E$3:$E$98,SilencerParams!X$3:X$98)/(LOG10(2)-LOG10(0.0001))*(LOG10($AL292)-LOG10(0.0001)),(BH292-AZ292)/(LOG10(IF(MROUND($AL292,2)&lt;=$AL292,MROUND($AL292,2)+2,MROUND($AL292,2)-2))-LOG10(MROUND($AL292,2)))*(LOG10($AL292)-LOG10(MROUND($AL292,2)))+AZ292)</f>
        <v>#DIV/0!</v>
      </c>
      <c r="BQ292" s="151" t="e">
        <f>IF($AL292&lt;2,LOOKUP(CONCATENATE($D292,IF($E292&gt;=1000,$E292,CONCATENATE(0,$E292)),"02"),SilencerParams!$E$3:$E$98,SilencerParams!Y$3:Y$98)/(LOG10(2)-LOG10(0.0001))*(LOG10($AL292)-LOG10(0.0001)),(BI292-BA292)/(LOG10(IF(MROUND($AL292,2)&lt;=$AL292,MROUND($AL292,2)+2,MROUND($AL292,2)-2))-LOG10(MROUND($AL292,2)))*(LOG10($AL292)-LOG10(MROUND($AL292,2)))+BA292)</f>
        <v>#DIV/0!</v>
      </c>
      <c r="BR292" s="151" t="e">
        <f>IF($AL292&lt;2,LOOKUP(CONCATENATE($D292,IF($E292&gt;=1000,$E292,CONCATENATE(0,$E292)),"02"),SilencerParams!$E$3:$E$98,SilencerParams!Z$3:Z$98)/(LOG10(2)-LOG10(0.0001))*(LOG10($AL292)-LOG10(0.0001)),(BJ292-BB292)/(LOG10(IF(MROUND($AL292,2)&lt;=$AL292,MROUND($AL292,2)+2,MROUND($AL292,2)-2))-LOG10(MROUND($AL292,2)))*(LOG10($AL292)-LOG10(MROUND($AL292,2)))+BB292)</f>
        <v>#DIV/0!</v>
      </c>
      <c r="BS292" s="24" t="e">
        <f t="shared" si="128"/>
        <v>#DIV/0!</v>
      </c>
      <c r="BT292" s="24" t="e">
        <f t="shared" si="129"/>
        <v>#DIV/0!</v>
      </c>
      <c r="BU292" s="24" t="e">
        <f t="shared" si="130"/>
        <v>#DIV/0!</v>
      </c>
      <c r="BV292" s="24" t="e">
        <f t="shared" si="131"/>
        <v>#DIV/0!</v>
      </c>
      <c r="BW292" s="24" t="e">
        <f t="shared" si="132"/>
        <v>#DIV/0!</v>
      </c>
      <c r="BX292" s="24" t="e">
        <f t="shared" si="133"/>
        <v>#DIV/0!</v>
      </c>
      <c r="BY292" s="24" t="e">
        <f t="shared" si="134"/>
        <v>#DIV/0!</v>
      </c>
      <c r="BZ292" s="24" t="e">
        <f t="shared" si="135"/>
        <v>#DIV/0!</v>
      </c>
      <c r="CA292" s="24" t="e">
        <f>10*LOG10(IF(BS292="",0,POWER(10,((BS292+'ModelParams Lw'!$O$4)/10))) +IF(BT292="",0,POWER(10,((BT292+'ModelParams Lw'!$P$4)/10))) +IF(BU292="",0,POWER(10,((BU292+'ModelParams Lw'!$Q$4)/10))) +IF(BV292="",0,POWER(10,((BV292+'ModelParams Lw'!$R$4)/10))) +IF(BW292="",0,POWER(10,((BW292+'ModelParams Lw'!$S$4)/10))) +IF(BX292="",0,POWER(10,((BX292+'ModelParams Lw'!$T$4)/10))) +IF(BY292="",0,POWER(10,((BY292+'ModelParams Lw'!$U$4)/10)))+IF(BZ292="",0,POWER(10,((BZ292+'ModelParams Lw'!$V$4)/10))))</f>
        <v>#DIV/0!</v>
      </c>
      <c r="CB292" s="24" t="e">
        <f t="shared" si="136"/>
        <v>#DIV/0!</v>
      </c>
      <c r="CC292" s="24" t="e">
        <f>(BS292-'ModelParams Lw'!O$10)/'ModelParams Lw'!O$11</f>
        <v>#DIV/0!</v>
      </c>
      <c r="CD292" s="24" t="e">
        <f>(BT292-'ModelParams Lw'!P$10)/'ModelParams Lw'!P$11</f>
        <v>#DIV/0!</v>
      </c>
      <c r="CE292" s="24" t="e">
        <f>(BU292-'ModelParams Lw'!Q$10)/'ModelParams Lw'!Q$11</f>
        <v>#DIV/0!</v>
      </c>
      <c r="CF292" s="24" t="e">
        <f>(BV292-'ModelParams Lw'!R$10)/'ModelParams Lw'!R$11</f>
        <v>#DIV/0!</v>
      </c>
      <c r="CG292" s="24" t="e">
        <f>(BW292-'ModelParams Lw'!S$10)/'ModelParams Lw'!S$11</f>
        <v>#DIV/0!</v>
      </c>
      <c r="CH292" s="24" t="e">
        <f>(BX292-'ModelParams Lw'!T$10)/'ModelParams Lw'!T$11</f>
        <v>#DIV/0!</v>
      </c>
      <c r="CI292" s="24" t="e">
        <f>(BY292-'ModelParams Lw'!U$10)/'ModelParams Lw'!U$11</f>
        <v>#DIV/0!</v>
      </c>
      <c r="CJ292" s="24" t="e">
        <f>(BZ292-'ModelParams Lw'!V$10)/'ModelParams Lw'!V$11</f>
        <v>#DIV/0!</v>
      </c>
      <c r="CK292" s="24">
        <f>IF(Calcul!$E297="SW",'ModelParams Lw'!C$18+'ModelParams Lw'!C$19*LOG(CK$3)+'ModelParams Lw'!C$20*(PI()/4*($D292/1000)^2),IF('ModelParams Lw'!C$21+'ModelParams Lw'!C$22*LOG(CK$3)+'ModelParams Lw'!C$23*(PI()/4*($D292/1000)^2)&lt;'ModelParams Lw'!C$18+'ModelParams Lw'!C$19*LOG(CK$3)+'ModelParams Lw'!C$20*(PI()/4*($D292/1000)^2),'ModelParams Lw'!C$18+'ModelParams Lw'!C$19*LOG(CK$3)+'ModelParams Lw'!C$20*(PI()/4*($D292/1000)^2),'ModelParams Lw'!C$21+'ModelParams Lw'!C$22*LOG(CK$3)+'ModelParams Lw'!C$23*(PI()/4*($D292/1000)^2)))</f>
        <v>31.246735224896717</v>
      </c>
      <c r="CL292" s="24">
        <f>IF(Calcul!$E297="SW",'ModelParams Lw'!D$18+'ModelParams Lw'!D$19*LOG(CL$3)+'ModelParams Lw'!D$20*(PI()/4*($D292/1000)^2),IF('ModelParams Lw'!D$21+'ModelParams Lw'!D$22*LOG(CL$3)+'ModelParams Lw'!D$23*(PI()/4*($D292/1000)^2)&lt;'ModelParams Lw'!D$18+'ModelParams Lw'!D$19*LOG(CL$3)+'ModelParams Lw'!D$20*(PI()/4*($D292/1000)^2),'ModelParams Lw'!D$18+'ModelParams Lw'!D$19*LOG(CL$3)+'ModelParams Lw'!D$20*(PI()/4*($D292/1000)^2),'ModelParams Lw'!D$21+'ModelParams Lw'!D$22*LOG(CL$3)+'ModelParams Lw'!D$23*(PI()/4*($D292/1000)^2)))</f>
        <v>39.203910379364636</v>
      </c>
      <c r="CM292" s="24">
        <f>IF(Calcul!$E297="SW",'ModelParams Lw'!E$18+'ModelParams Lw'!E$19*LOG(CM$3)+'ModelParams Lw'!E$20*(PI()/4*($D292/1000)^2),IF('ModelParams Lw'!E$21+'ModelParams Lw'!E$22*LOG(CM$3)+'ModelParams Lw'!E$23*(PI()/4*($D292/1000)^2)&lt;'ModelParams Lw'!E$18+'ModelParams Lw'!E$19*LOG(CM$3)+'ModelParams Lw'!E$20*(PI()/4*($D292/1000)^2),'ModelParams Lw'!E$18+'ModelParams Lw'!E$19*LOG(CM$3)+'ModelParams Lw'!E$20*(PI()/4*($D292/1000)^2),'ModelParams Lw'!E$21+'ModelParams Lw'!E$22*LOG(CM$3)+'ModelParams Lw'!E$23*(PI()/4*($D292/1000)^2)))</f>
        <v>38.761096154158118</v>
      </c>
      <c r="CN292" s="24">
        <f>IF(Calcul!$E297="SW",'ModelParams Lw'!F$18+'ModelParams Lw'!F$19*LOG(CN$3)+'ModelParams Lw'!F$20*(PI()/4*($D292/1000)^2),IF('ModelParams Lw'!F$21+'ModelParams Lw'!F$22*LOG(CN$3)+'ModelParams Lw'!F$23*(PI()/4*($D292/1000)^2)&lt;'ModelParams Lw'!F$18+'ModelParams Lw'!F$19*LOG(CN$3)+'ModelParams Lw'!F$20*(PI()/4*($D292/1000)^2),'ModelParams Lw'!F$18+'ModelParams Lw'!F$19*LOG(CN$3)+'ModelParams Lw'!F$20*(PI()/4*($D292/1000)^2),'ModelParams Lw'!F$21+'ModelParams Lw'!F$22*LOG(CN$3)+'ModelParams Lw'!F$23*(PI()/4*($D292/1000)^2)))</f>
        <v>42.457901012674256</v>
      </c>
      <c r="CO292" s="24">
        <f>IF(Calcul!$E297="SW",'ModelParams Lw'!G$18+'ModelParams Lw'!G$19*LOG(CO$3)+'ModelParams Lw'!G$20*(PI()/4*($D292/1000)^2),IF('ModelParams Lw'!G$21+'ModelParams Lw'!G$22*LOG(CO$3)+'ModelParams Lw'!G$23*(PI()/4*($D292/1000)^2)&lt;'ModelParams Lw'!G$18+'ModelParams Lw'!G$19*LOG(CO$3)+'ModelParams Lw'!G$20*(PI()/4*($D292/1000)^2),'ModelParams Lw'!G$18+'ModelParams Lw'!G$19*LOG(CO$3)+'ModelParams Lw'!G$20*(PI()/4*($D292/1000)^2),'ModelParams Lw'!G$21+'ModelParams Lw'!G$22*LOG(CO$3)+'ModelParams Lw'!G$23*(PI()/4*($D292/1000)^2)))</f>
        <v>39.983812335865188</v>
      </c>
      <c r="CP292" s="24">
        <f>IF(Calcul!$E297="SW",'ModelParams Lw'!H$18+'ModelParams Lw'!H$19*LOG(CP$3)+'ModelParams Lw'!H$20*(PI()/4*($D292/1000)^2),IF('ModelParams Lw'!H$21+'ModelParams Lw'!H$22*LOG(CP$3)+'ModelParams Lw'!H$23*(PI()/4*($D292/1000)^2)&lt;'ModelParams Lw'!H$18+'ModelParams Lw'!H$19*LOG(CP$3)+'ModelParams Lw'!H$20*(PI()/4*($D292/1000)^2),'ModelParams Lw'!H$18+'ModelParams Lw'!H$19*LOG(CP$3)+'ModelParams Lw'!H$20*(PI()/4*($D292/1000)^2),'ModelParams Lw'!H$21+'ModelParams Lw'!H$22*LOG(CP$3)+'ModelParams Lw'!H$23*(PI()/4*($D292/1000)^2)))</f>
        <v>40.306137042572608</v>
      </c>
      <c r="CQ292" s="24">
        <f>IF(Calcul!$E297="SW",'ModelParams Lw'!I$18+'ModelParams Lw'!I$19*LOG(CQ$3)+'ModelParams Lw'!I$20*(PI()/4*($D292/1000)^2),IF('ModelParams Lw'!I$21+'ModelParams Lw'!I$22*LOG(CQ$3)+'ModelParams Lw'!I$23*(PI()/4*($D292/1000)^2)&lt;'ModelParams Lw'!I$18+'ModelParams Lw'!I$19*LOG(CQ$3)+'ModelParams Lw'!I$20*(PI()/4*($D292/1000)^2),'ModelParams Lw'!I$18+'ModelParams Lw'!I$19*LOG(CQ$3)+'ModelParams Lw'!I$20*(PI()/4*($D292/1000)^2),'ModelParams Lw'!I$21+'ModelParams Lw'!I$22*LOG(CQ$3)+'ModelParams Lw'!I$23*(PI()/4*($D292/1000)^2)))</f>
        <v>35.604370798776131</v>
      </c>
      <c r="CR292" s="24">
        <f>IF(Calcul!$E297="SW",'ModelParams Lw'!J$18+'ModelParams Lw'!J$19*LOG(CR$3)+'ModelParams Lw'!J$20*(PI()/4*($D292/1000)^2),IF('ModelParams Lw'!J$21+'ModelParams Lw'!J$22*LOG(CR$3)+'ModelParams Lw'!J$23*(PI()/4*($D292/1000)^2)&lt;'ModelParams Lw'!J$18+'ModelParams Lw'!J$19*LOG(CR$3)+'ModelParams Lw'!J$20*(PI()/4*($D292/1000)^2),'ModelParams Lw'!J$18+'ModelParams Lw'!J$19*LOG(CR$3)+'ModelParams Lw'!J$20*(PI()/4*($D292/1000)^2),'ModelParams Lw'!J$21+'ModelParams Lw'!J$22*LOG(CR$3)+'ModelParams Lw'!J$23*(PI()/4*($D292/1000)^2)))</f>
        <v>26.405199060578074</v>
      </c>
      <c r="CS292" s="24" t="e">
        <f t="shared" si="113"/>
        <v>#DIV/0!</v>
      </c>
      <c r="CT292" s="24" t="e">
        <f t="shared" si="114"/>
        <v>#DIV/0!</v>
      </c>
      <c r="CU292" s="24" t="e">
        <f t="shared" si="115"/>
        <v>#DIV/0!</v>
      </c>
      <c r="CV292" s="24" t="e">
        <f t="shared" si="116"/>
        <v>#DIV/0!</v>
      </c>
      <c r="CW292" s="24" t="e">
        <f t="shared" si="117"/>
        <v>#DIV/0!</v>
      </c>
      <c r="CX292" s="24" t="e">
        <f t="shared" si="118"/>
        <v>#DIV/0!</v>
      </c>
      <c r="CY292" s="24" t="e">
        <f t="shared" si="119"/>
        <v>#DIV/0!</v>
      </c>
      <c r="CZ292" s="24" t="e">
        <f t="shared" si="120"/>
        <v>#DIV/0!</v>
      </c>
      <c r="DA292" s="24" t="e">
        <f>10*LOG10(IF(CS292="",0,POWER(10,((CS292+'ModelParams Lw'!$O$4)/10))) +IF(CT292="",0,POWER(10,((CT292+'ModelParams Lw'!$P$4)/10))) +IF(CU292="",0,POWER(10,((CU292+'ModelParams Lw'!$Q$4)/10))) +IF(CV292="",0,POWER(10,((CV292+'ModelParams Lw'!$R$4)/10))) +IF(CW292="",0,POWER(10,((CW292+'ModelParams Lw'!$S$4)/10))) +IF(CX292="",0,POWER(10,((CX292+'ModelParams Lw'!$T$4)/10))) +IF(CY292="",0,POWER(10,((CY292+'ModelParams Lw'!$U$4)/10)))+IF(CZ292="",0,POWER(10,((CZ292+'ModelParams Lw'!$V$4)/10))))</f>
        <v>#DIV/0!</v>
      </c>
      <c r="DB292" s="24" t="e">
        <f t="shared" si="137"/>
        <v>#DIV/0!</v>
      </c>
      <c r="DC292" s="24" t="e">
        <f>(CS292-'ModelParams Lw'!$O$10)/'ModelParams Lw'!$O$11</f>
        <v>#DIV/0!</v>
      </c>
      <c r="DD292" s="24" t="e">
        <f>(CT292-'ModelParams Lw'!$P$10)/'ModelParams Lw'!$P$11</f>
        <v>#DIV/0!</v>
      </c>
      <c r="DE292" s="24" t="e">
        <f>(CU292-'ModelParams Lw'!$Q$10)/'ModelParams Lw'!$Q$11</f>
        <v>#DIV/0!</v>
      </c>
      <c r="DF292" s="24" t="e">
        <f>(CV292-'ModelParams Lw'!$R$10)/'ModelParams Lw'!$R$11</f>
        <v>#DIV/0!</v>
      </c>
      <c r="DG292" s="24" t="e">
        <f>(CW292-'ModelParams Lw'!$S$10)/'ModelParams Lw'!$S$11</f>
        <v>#DIV/0!</v>
      </c>
      <c r="DH292" s="24" t="e">
        <f>(CX292-'ModelParams Lw'!$T$10)/'ModelParams Lw'!$T$11</f>
        <v>#DIV/0!</v>
      </c>
      <c r="DI292" s="24" t="e">
        <f>(CY292-'ModelParams Lw'!$U$10)/'ModelParams Lw'!$U$11</f>
        <v>#DIV/0!</v>
      </c>
      <c r="DJ292" s="24" t="e">
        <f>(CZ292-'ModelParams Lw'!$V$10)/'ModelParams Lw'!$V$11</f>
        <v>#DIV/0!</v>
      </c>
    </row>
    <row r="293" spans="1:114">
      <c r="A293" s="12">
        <f>Calcul!B295</f>
        <v>0</v>
      </c>
      <c r="B293" s="12">
        <f t="shared" si="121"/>
        <v>0</v>
      </c>
      <c r="C293" s="12">
        <f>Calcul!C295</f>
        <v>0</v>
      </c>
      <c r="D293" s="12">
        <f>Calcul!D298</f>
        <v>0</v>
      </c>
      <c r="E293" s="12">
        <f t="shared" si="122"/>
        <v>400</v>
      </c>
      <c r="F293" s="12">
        <f t="shared" si="123"/>
        <v>900</v>
      </c>
      <c r="G293" s="12" t="e">
        <f t="shared" si="124"/>
        <v>#DIV/0!</v>
      </c>
      <c r="H293" s="24" t="e">
        <f t="shared" si="125"/>
        <v>#DIV/0!</v>
      </c>
      <c r="I293" s="24">
        <f>'ModelParams Lw'!$B$6*EXP('ModelParams Lw'!$C$6*D293)</f>
        <v>-0.98585217513044054</v>
      </c>
      <c r="J293" s="24">
        <f>'ModelParams Lw'!$B$7*D293^2+'ModelParams Lw'!$C$7*D293+'ModelParams Lw'!$D$7</f>
        <v>-7.1</v>
      </c>
      <c r="K293" s="24">
        <f>'ModelParams Lw'!$B$8*D293^2+'ModelParams Lw'!$C$8*D293+'ModelParams Lw'!$D$8</f>
        <v>46.485999999999997</v>
      </c>
      <c r="L293" s="21" t="e">
        <f t="shared" si="138"/>
        <v>#DIV/0!</v>
      </c>
      <c r="M293" s="21" t="e">
        <f t="shared" si="138"/>
        <v>#DIV/0!</v>
      </c>
      <c r="N293" s="21" t="e">
        <f t="shared" si="138"/>
        <v>#DIV/0!</v>
      </c>
      <c r="O293" s="21" t="e">
        <f t="shared" si="138"/>
        <v>#DIV/0!</v>
      </c>
      <c r="P293" s="21" t="e">
        <f t="shared" si="138"/>
        <v>#DIV/0!</v>
      </c>
      <c r="Q293" s="21" t="e">
        <f t="shared" si="138"/>
        <v>#DIV/0!</v>
      </c>
      <c r="R293" s="21" t="e">
        <f t="shared" si="138"/>
        <v>#DIV/0!</v>
      </c>
      <c r="S293" s="21" t="e">
        <f t="shared" si="138"/>
        <v>#DIV/0!</v>
      </c>
      <c r="T293" s="24" t="e">
        <f>'ModelParams Lw'!$B$3+'ModelParams Lw'!$B$4*LOG10($B293/3600/(PI()/4*($D293/1000)^2))+'ModelParams Lw'!$B$5*LOG10(2*$H293/(1.2*($B293/3600/(PI()/4*($D293/1000)^2))^2))+10*LOG10($D293/1000)+L293</f>
        <v>#DIV/0!</v>
      </c>
      <c r="U293" s="24" t="e">
        <f>'ModelParams Lw'!$B$3+'ModelParams Lw'!$B$4*LOG10($B293/3600/(PI()/4*($D293/1000)^2))+'ModelParams Lw'!$B$5*LOG10(2*$H293/(1.2*($B293/3600/(PI()/4*($D293/1000)^2))^2))+10*LOG10($D293/1000)+M293</f>
        <v>#DIV/0!</v>
      </c>
      <c r="V293" s="24" t="e">
        <f>'ModelParams Lw'!$B$3+'ModelParams Lw'!$B$4*LOG10($B293/3600/(PI()/4*($D293/1000)^2))+'ModelParams Lw'!$B$5*LOG10(2*$H293/(1.2*($B293/3600/(PI()/4*($D293/1000)^2))^2))+10*LOG10($D293/1000)+N293</f>
        <v>#DIV/0!</v>
      </c>
      <c r="W293" s="24" t="e">
        <f>'ModelParams Lw'!$B$3+'ModelParams Lw'!$B$4*LOG10($B293/3600/(PI()/4*($D293/1000)^2))+'ModelParams Lw'!$B$5*LOG10(2*$H293/(1.2*($B293/3600/(PI()/4*($D293/1000)^2))^2))+10*LOG10($D293/1000)+O293</f>
        <v>#DIV/0!</v>
      </c>
      <c r="X293" s="24" t="e">
        <f>'ModelParams Lw'!$B$3+'ModelParams Lw'!$B$4*LOG10($B293/3600/(PI()/4*($D293/1000)^2))+'ModelParams Lw'!$B$5*LOG10(2*$H293/(1.2*($B293/3600/(PI()/4*($D293/1000)^2))^2))+10*LOG10($D293/1000)+P293</f>
        <v>#DIV/0!</v>
      </c>
      <c r="Y293" s="24" t="e">
        <f>'ModelParams Lw'!$B$3+'ModelParams Lw'!$B$4*LOG10($B293/3600/(PI()/4*($D293/1000)^2))+'ModelParams Lw'!$B$5*LOG10(2*$H293/(1.2*($B293/3600/(PI()/4*($D293/1000)^2))^2))+10*LOG10($D293/1000)+Q293</f>
        <v>#DIV/0!</v>
      </c>
      <c r="Z293" s="24" t="e">
        <f>'ModelParams Lw'!$B$3+'ModelParams Lw'!$B$4*LOG10($B293/3600/(PI()/4*($D293/1000)^2))+'ModelParams Lw'!$B$5*LOG10(2*$H293/(1.2*($B293/3600/(PI()/4*($D293/1000)^2))^2))+10*LOG10($D293/1000)+R293</f>
        <v>#DIV/0!</v>
      </c>
      <c r="AA293" s="24" t="e">
        <f>'ModelParams Lw'!$B$3+'ModelParams Lw'!$B$4*LOG10($B293/3600/(PI()/4*($D293/1000)^2))+'ModelParams Lw'!$B$5*LOG10(2*$H293/(1.2*($B293/3600/(PI()/4*($D293/1000)^2))^2))+10*LOG10($D293/1000)+S293</f>
        <v>#DIV/0!</v>
      </c>
      <c r="AB293" s="24" t="e">
        <f>10*LOG10(IF(T293="",0,POWER(10,((T293+'ModelParams Lw'!$O$4)/10))) +IF(U293="",0,POWER(10,((U293+'ModelParams Lw'!$P$4)/10))) +IF(V293="",0,POWER(10,((V293+'ModelParams Lw'!$Q$4)/10))) +IF(W293="",0,POWER(10,((W293+'ModelParams Lw'!$R$4)/10))) +IF(X293="",0,POWER(10,((X293+'ModelParams Lw'!$S$4)/10))) +IF(Y293="",0,POWER(10,((Y293+'ModelParams Lw'!$T$4)/10))) +IF(Z293="",0,POWER(10,((Z293+'ModelParams Lw'!$U$4)/10)))+IF(AA293="",0,POWER(10,((AA293+'ModelParams Lw'!$V$4)/10))))</f>
        <v>#DIV/0!</v>
      </c>
      <c r="AC293" s="24" t="e">
        <f t="shared" si="126"/>
        <v>#DIV/0!</v>
      </c>
      <c r="AD293" s="24" t="e">
        <f>(T293-'ModelParams Lw'!O$10)/'ModelParams Lw'!O$11</f>
        <v>#DIV/0!</v>
      </c>
      <c r="AE293" s="24" t="e">
        <f>(U293-'ModelParams Lw'!P$10)/'ModelParams Lw'!P$11</f>
        <v>#DIV/0!</v>
      </c>
      <c r="AF293" s="24" t="e">
        <f>(V293-'ModelParams Lw'!Q$10)/'ModelParams Lw'!Q$11</f>
        <v>#DIV/0!</v>
      </c>
      <c r="AG293" s="24" t="e">
        <f>(W293-'ModelParams Lw'!R$10)/'ModelParams Lw'!R$11</f>
        <v>#DIV/0!</v>
      </c>
      <c r="AH293" s="24" t="e">
        <f>(X293-'ModelParams Lw'!S$10)/'ModelParams Lw'!S$11</f>
        <v>#DIV/0!</v>
      </c>
      <c r="AI293" s="24" t="e">
        <f>(Y293-'ModelParams Lw'!T$10)/'ModelParams Lw'!T$11</f>
        <v>#DIV/0!</v>
      </c>
      <c r="AJ293" s="24" t="e">
        <f>(Z293-'ModelParams Lw'!U$10)/'ModelParams Lw'!U$11</f>
        <v>#DIV/0!</v>
      </c>
      <c r="AK293" s="24" t="e">
        <f>(AA293-'ModelParams Lw'!V$10)/'ModelParams Lw'!V$11</f>
        <v>#DIV/0!</v>
      </c>
      <c r="AL293" s="24" t="e">
        <f t="shared" si="127"/>
        <v>#DIV/0!</v>
      </c>
      <c r="AM293" s="24" t="e">
        <f>LOOKUP($G293,SilencerParams!$E$3:$E$98,SilencerParams!K$3:K$98)</f>
        <v>#DIV/0!</v>
      </c>
      <c r="AN293" s="24" t="e">
        <f>LOOKUP($G293,SilencerParams!$E$3:$E$98,SilencerParams!L$3:L$98)</f>
        <v>#DIV/0!</v>
      </c>
      <c r="AO293" s="24" t="e">
        <f>LOOKUP($G293,SilencerParams!$E$3:$E$98,SilencerParams!M$3:M$98)</f>
        <v>#DIV/0!</v>
      </c>
      <c r="AP293" s="24" t="e">
        <f>LOOKUP($G293,SilencerParams!$E$3:$E$98,SilencerParams!N$3:N$98)</f>
        <v>#DIV/0!</v>
      </c>
      <c r="AQ293" s="24" t="e">
        <f>LOOKUP($G293,SilencerParams!$E$3:$E$98,SilencerParams!O$3:O$98)</f>
        <v>#DIV/0!</v>
      </c>
      <c r="AR293" s="24" t="e">
        <f>LOOKUP($G293,SilencerParams!$E$3:$E$98,SilencerParams!P$3:P$98)</f>
        <v>#DIV/0!</v>
      </c>
      <c r="AS293" s="24" t="e">
        <f>LOOKUP($G293,SilencerParams!$E$3:$E$98,SilencerParams!Q$3:Q$98)</f>
        <v>#DIV/0!</v>
      </c>
      <c r="AT293" s="24" t="e">
        <f>LOOKUP($G293,SilencerParams!$E$3:$E$98,SilencerParams!R$3:R$98)</f>
        <v>#DIV/0!</v>
      </c>
      <c r="AU293" s="151" t="e">
        <f>LOOKUP($G293,SilencerParams!$E$3:$E$98,SilencerParams!S$3:S$98)</f>
        <v>#DIV/0!</v>
      </c>
      <c r="AV293" s="151" t="e">
        <f>LOOKUP($G293,SilencerParams!$E$3:$E$98,SilencerParams!T$3:T$98)</f>
        <v>#DIV/0!</v>
      </c>
      <c r="AW293" s="151" t="e">
        <f>LOOKUP($G293,SilencerParams!$E$3:$E$98,SilencerParams!U$3:U$98)</f>
        <v>#DIV/0!</v>
      </c>
      <c r="AX293" s="151" t="e">
        <f>LOOKUP($G293,SilencerParams!$E$3:$E$98,SilencerParams!V$3:V$98)</f>
        <v>#DIV/0!</v>
      </c>
      <c r="AY293" s="151" t="e">
        <f>LOOKUP($G293,SilencerParams!$E$3:$E$98,SilencerParams!W$3:W$98)</f>
        <v>#DIV/0!</v>
      </c>
      <c r="AZ293" s="151" t="e">
        <f>LOOKUP($G293,SilencerParams!$E$3:$E$98,SilencerParams!X$3:X$98)</f>
        <v>#DIV/0!</v>
      </c>
      <c r="BA293" s="151" t="e">
        <f>LOOKUP($G293,SilencerParams!$E$3:$E$98,SilencerParams!Y$3:Y$98)</f>
        <v>#DIV/0!</v>
      </c>
      <c r="BB293" s="151" t="e">
        <f>LOOKUP($G293,SilencerParams!$E$3:$E$98,SilencerParams!Z$3:Z$98)</f>
        <v>#DIV/0!</v>
      </c>
      <c r="BC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S$3:S$98)</f>
        <v>#DIV/0!</v>
      </c>
      <c r="BD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T$3:T$98)</f>
        <v>#DIV/0!</v>
      </c>
      <c r="BE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U$3:U$98)</f>
        <v>#DIV/0!</v>
      </c>
      <c r="BF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V$3:V$98)</f>
        <v>#DIV/0!</v>
      </c>
      <c r="BG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W$3:W$98)</f>
        <v>#DIV/0!</v>
      </c>
      <c r="BH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X$3:X$98)</f>
        <v>#DIV/0!</v>
      </c>
      <c r="BI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Y$3:Y$98)</f>
        <v>#DIV/0!</v>
      </c>
      <c r="BJ293" s="151" t="e">
        <f>LOOKUP(IF(MROUND($AL293,2)&lt;=$AL293,CONCATENATE($D293,IF($F293&gt;=1000,$F293,CONCATENATE(0,$F293)),CONCATENATE(0,MROUND($AL293,2)+2)),CONCATENATE($D293,IF($F293&gt;=1000,$F293,CONCATENATE(0,$F293)),CONCATENATE(0,MROUND($AL293,2)-2))),SilencerParams!$E$3:$E$98,SilencerParams!Z$3:Z$98)</f>
        <v>#DIV/0!</v>
      </c>
      <c r="BK293" s="151" t="e">
        <f>IF($AL293&lt;2,LOOKUP(CONCATENATE($D293,IF($E293&gt;=1000,$E293,CONCATENATE(0,$E293)),"02"),SilencerParams!$E$3:$E$98,SilencerParams!S$3:S$98)/(LOG10(2)-LOG10(0.0001))*(LOG10($AL293)-LOG10(0.0001)),(BC293-AU293)/(LOG10(IF(MROUND($AL293,2)&lt;=$AL293,MROUND($AL293,2)+2,MROUND($AL293,2)-2))-LOG10(MROUND($AL293,2)))*(LOG10($AL293)-LOG10(MROUND($AL293,2)))+AU293)</f>
        <v>#DIV/0!</v>
      </c>
      <c r="BL293" s="151" t="e">
        <f>IF($AL293&lt;2,LOOKUP(CONCATENATE($D293,IF($E293&gt;=1000,$E293,CONCATENATE(0,$E293)),"02"),SilencerParams!$E$3:$E$98,SilencerParams!T$3:T$98)/(LOG10(2)-LOG10(0.0001))*(LOG10($AL293)-LOG10(0.0001)),(BD293-AV293)/(LOG10(IF(MROUND($AL293,2)&lt;=$AL293,MROUND($AL293,2)+2,MROUND($AL293,2)-2))-LOG10(MROUND($AL293,2)))*(LOG10($AL293)-LOG10(MROUND($AL293,2)))+AV293)</f>
        <v>#DIV/0!</v>
      </c>
      <c r="BM293" s="151" t="e">
        <f>IF($AL293&lt;2,LOOKUP(CONCATENATE($D293,IF($E293&gt;=1000,$E293,CONCATENATE(0,$E293)),"02"),SilencerParams!$E$3:$E$98,SilencerParams!U$3:U$98)/(LOG10(2)-LOG10(0.0001))*(LOG10($AL293)-LOG10(0.0001)),(BE293-AW293)/(LOG10(IF(MROUND($AL293,2)&lt;=$AL293,MROUND($AL293,2)+2,MROUND($AL293,2)-2))-LOG10(MROUND($AL293,2)))*(LOG10($AL293)-LOG10(MROUND($AL293,2)))+AW293)</f>
        <v>#DIV/0!</v>
      </c>
      <c r="BN293" s="151" t="e">
        <f>IF($AL293&lt;2,LOOKUP(CONCATENATE($D293,IF($E293&gt;=1000,$E293,CONCATENATE(0,$E293)),"02"),SilencerParams!$E$3:$E$98,SilencerParams!V$3:V$98)/(LOG10(2)-LOG10(0.0001))*(LOG10($AL293)-LOG10(0.0001)),(BF293-AX293)/(LOG10(IF(MROUND($AL293,2)&lt;=$AL293,MROUND($AL293,2)+2,MROUND($AL293,2)-2))-LOG10(MROUND($AL293,2)))*(LOG10($AL293)-LOG10(MROUND($AL293,2)))+AX293)</f>
        <v>#DIV/0!</v>
      </c>
      <c r="BO293" s="151" t="e">
        <f>IF($AL293&lt;2,LOOKUP(CONCATENATE($D293,IF($E293&gt;=1000,$E293,CONCATENATE(0,$E293)),"02"),SilencerParams!$E$3:$E$98,SilencerParams!W$3:W$98)/(LOG10(2)-LOG10(0.0001))*(LOG10($AL293)-LOG10(0.0001)),(BG293-AY293)/(LOG10(IF(MROUND($AL293,2)&lt;=$AL293,MROUND($AL293,2)+2,MROUND($AL293,2)-2))-LOG10(MROUND($AL293,2)))*(LOG10($AL293)-LOG10(MROUND($AL293,2)))+AY293)</f>
        <v>#DIV/0!</v>
      </c>
      <c r="BP293" s="151" t="e">
        <f>IF($AL293&lt;2,LOOKUP(CONCATENATE($D293,IF($E293&gt;=1000,$E293,CONCATENATE(0,$E293)),"02"),SilencerParams!$E$3:$E$98,SilencerParams!X$3:X$98)/(LOG10(2)-LOG10(0.0001))*(LOG10($AL293)-LOG10(0.0001)),(BH293-AZ293)/(LOG10(IF(MROUND($AL293,2)&lt;=$AL293,MROUND($AL293,2)+2,MROUND($AL293,2)-2))-LOG10(MROUND($AL293,2)))*(LOG10($AL293)-LOG10(MROUND($AL293,2)))+AZ293)</f>
        <v>#DIV/0!</v>
      </c>
      <c r="BQ293" s="151" t="e">
        <f>IF($AL293&lt;2,LOOKUP(CONCATENATE($D293,IF($E293&gt;=1000,$E293,CONCATENATE(0,$E293)),"02"),SilencerParams!$E$3:$E$98,SilencerParams!Y$3:Y$98)/(LOG10(2)-LOG10(0.0001))*(LOG10($AL293)-LOG10(0.0001)),(BI293-BA293)/(LOG10(IF(MROUND($AL293,2)&lt;=$AL293,MROUND($AL293,2)+2,MROUND($AL293,2)-2))-LOG10(MROUND($AL293,2)))*(LOG10($AL293)-LOG10(MROUND($AL293,2)))+BA293)</f>
        <v>#DIV/0!</v>
      </c>
      <c r="BR293" s="151" t="e">
        <f>IF($AL293&lt;2,LOOKUP(CONCATENATE($D293,IF($E293&gt;=1000,$E293,CONCATENATE(0,$E293)),"02"),SilencerParams!$E$3:$E$98,SilencerParams!Z$3:Z$98)/(LOG10(2)-LOG10(0.0001))*(LOG10($AL293)-LOG10(0.0001)),(BJ293-BB293)/(LOG10(IF(MROUND($AL293,2)&lt;=$AL293,MROUND($AL293,2)+2,MROUND($AL293,2)-2))-LOG10(MROUND($AL293,2)))*(LOG10($AL293)-LOG10(MROUND($AL293,2)))+BB293)</f>
        <v>#DIV/0!</v>
      </c>
      <c r="BS293" s="24" t="e">
        <f t="shared" si="128"/>
        <v>#DIV/0!</v>
      </c>
      <c r="BT293" s="24" t="e">
        <f t="shared" si="129"/>
        <v>#DIV/0!</v>
      </c>
      <c r="BU293" s="24" t="e">
        <f t="shared" si="130"/>
        <v>#DIV/0!</v>
      </c>
      <c r="BV293" s="24" t="e">
        <f t="shared" si="131"/>
        <v>#DIV/0!</v>
      </c>
      <c r="BW293" s="24" t="e">
        <f t="shared" si="132"/>
        <v>#DIV/0!</v>
      </c>
      <c r="BX293" s="24" t="e">
        <f t="shared" si="133"/>
        <v>#DIV/0!</v>
      </c>
      <c r="BY293" s="24" t="e">
        <f t="shared" si="134"/>
        <v>#DIV/0!</v>
      </c>
      <c r="BZ293" s="24" t="e">
        <f t="shared" si="135"/>
        <v>#DIV/0!</v>
      </c>
      <c r="CA293" s="24" t="e">
        <f>10*LOG10(IF(BS293="",0,POWER(10,((BS293+'ModelParams Lw'!$O$4)/10))) +IF(BT293="",0,POWER(10,((BT293+'ModelParams Lw'!$P$4)/10))) +IF(BU293="",0,POWER(10,((BU293+'ModelParams Lw'!$Q$4)/10))) +IF(BV293="",0,POWER(10,((BV293+'ModelParams Lw'!$R$4)/10))) +IF(BW293="",0,POWER(10,((BW293+'ModelParams Lw'!$S$4)/10))) +IF(BX293="",0,POWER(10,((BX293+'ModelParams Lw'!$T$4)/10))) +IF(BY293="",0,POWER(10,((BY293+'ModelParams Lw'!$U$4)/10)))+IF(BZ293="",0,POWER(10,((BZ293+'ModelParams Lw'!$V$4)/10))))</f>
        <v>#DIV/0!</v>
      </c>
      <c r="CB293" s="24" t="e">
        <f t="shared" si="136"/>
        <v>#DIV/0!</v>
      </c>
      <c r="CC293" s="24" t="e">
        <f>(BS293-'ModelParams Lw'!O$10)/'ModelParams Lw'!O$11</f>
        <v>#DIV/0!</v>
      </c>
      <c r="CD293" s="24" t="e">
        <f>(BT293-'ModelParams Lw'!P$10)/'ModelParams Lw'!P$11</f>
        <v>#DIV/0!</v>
      </c>
      <c r="CE293" s="24" t="e">
        <f>(BU293-'ModelParams Lw'!Q$10)/'ModelParams Lw'!Q$11</f>
        <v>#DIV/0!</v>
      </c>
      <c r="CF293" s="24" t="e">
        <f>(BV293-'ModelParams Lw'!R$10)/'ModelParams Lw'!R$11</f>
        <v>#DIV/0!</v>
      </c>
      <c r="CG293" s="24" t="e">
        <f>(BW293-'ModelParams Lw'!S$10)/'ModelParams Lw'!S$11</f>
        <v>#DIV/0!</v>
      </c>
      <c r="CH293" s="24" t="e">
        <f>(BX293-'ModelParams Lw'!T$10)/'ModelParams Lw'!T$11</f>
        <v>#DIV/0!</v>
      </c>
      <c r="CI293" s="24" t="e">
        <f>(BY293-'ModelParams Lw'!U$10)/'ModelParams Lw'!U$11</f>
        <v>#DIV/0!</v>
      </c>
      <c r="CJ293" s="24" t="e">
        <f>(BZ293-'ModelParams Lw'!V$10)/'ModelParams Lw'!V$11</f>
        <v>#DIV/0!</v>
      </c>
      <c r="CK293" s="24">
        <f>IF(Calcul!$E298="SW",'ModelParams Lw'!C$18+'ModelParams Lw'!C$19*LOG(CK$3)+'ModelParams Lw'!C$20*(PI()/4*($D293/1000)^2),IF('ModelParams Lw'!C$21+'ModelParams Lw'!C$22*LOG(CK$3)+'ModelParams Lw'!C$23*(PI()/4*($D293/1000)^2)&lt;'ModelParams Lw'!C$18+'ModelParams Lw'!C$19*LOG(CK$3)+'ModelParams Lw'!C$20*(PI()/4*($D293/1000)^2),'ModelParams Lw'!C$18+'ModelParams Lw'!C$19*LOG(CK$3)+'ModelParams Lw'!C$20*(PI()/4*($D293/1000)^2),'ModelParams Lw'!C$21+'ModelParams Lw'!C$22*LOG(CK$3)+'ModelParams Lw'!C$23*(PI()/4*($D293/1000)^2)))</f>
        <v>31.246735224896717</v>
      </c>
      <c r="CL293" s="24">
        <f>IF(Calcul!$E298="SW",'ModelParams Lw'!D$18+'ModelParams Lw'!D$19*LOG(CL$3)+'ModelParams Lw'!D$20*(PI()/4*($D293/1000)^2),IF('ModelParams Lw'!D$21+'ModelParams Lw'!D$22*LOG(CL$3)+'ModelParams Lw'!D$23*(PI()/4*($D293/1000)^2)&lt;'ModelParams Lw'!D$18+'ModelParams Lw'!D$19*LOG(CL$3)+'ModelParams Lw'!D$20*(PI()/4*($D293/1000)^2),'ModelParams Lw'!D$18+'ModelParams Lw'!D$19*LOG(CL$3)+'ModelParams Lw'!D$20*(PI()/4*($D293/1000)^2),'ModelParams Lw'!D$21+'ModelParams Lw'!D$22*LOG(CL$3)+'ModelParams Lw'!D$23*(PI()/4*($D293/1000)^2)))</f>
        <v>39.203910379364636</v>
      </c>
      <c r="CM293" s="24">
        <f>IF(Calcul!$E298="SW",'ModelParams Lw'!E$18+'ModelParams Lw'!E$19*LOG(CM$3)+'ModelParams Lw'!E$20*(PI()/4*($D293/1000)^2),IF('ModelParams Lw'!E$21+'ModelParams Lw'!E$22*LOG(CM$3)+'ModelParams Lw'!E$23*(PI()/4*($D293/1000)^2)&lt;'ModelParams Lw'!E$18+'ModelParams Lw'!E$19*LOG(CM$3)+'ModelParams Lw'!E$20*(PI()/4*($D293/1000)^2),'ModelParams Lw'!E$18+'ModelParams Lw'!E$19*LOG(CM$3)+'ModelParams Lw'!E$20*(PI()/4*($D293/1000)^2),'ModelParams Lw'!E$21+'ModelParams Lw'!E$22*LOG(CM$3)+'ModelParams Lw'!E$23*(PI()/4*($D293/1000)^2)))</f>
        <v>38.761096154158118</v>
      </c>
      <c r="CN293" s="24">
        <f>IF(Calcul!$E298="SW",'ModelParams Lw'!F$18+'ModelParams Lw'!F$19*LOG(CN$3)+'ModelParams Lw'!F$20*(PI()/4*($D293/1000)^2),IF('ModelParams Lw'!F$21+'ModelParams Lw'!F$22*LOG(CN$3)+'ModelParams Lw'!F$23*(PI()/4*($D293/1000)^2)&lt;'ModelParams Lw'!F$18+'ModelParams Lw'!F$19*LOG(CN$3)+'ModelParams Lw'!F$20*(PI()/4*($D293/1000)^2),'ModelParams Lw'!F$18+'ModelParams Lw'!F$19*LOG(CN$3)+'ModelParams Lw'!F$20*(PI()/4*($D293/1000)^2),'ModelParams Lw'!F$21+'ModelParams Lw'!F$22*LOG(CN$3)+'ModelParams Lw'!F$23*(PI()/4*($D293/1000)^2)))</f>
        <v>42.457901012674256</v>
      </c>
      <c r="CO293" s="24">
        <f>IF(Calcul!$E298="SW",'ModelParams Lw'!G$18+'ModelParams Lw'!G$19*LOG(CO$3)+'ModelParams Lw'!G$20*(PI()/4*($D293/1000)^2),IF('ModelParams Lw'!G$21+'ModelParams Lw'!G$22*LOG(CO$3)+'ModelParams Lw'!G$23*(PI()/4*($D293/1000)^2)&lt;'ModelParams Lw'!G$18+'ModelParams Lw'!G$19*LOG(CO$3)+'ModelParams Lw'!G$20*(PI()/4*($D293/1000)^2),'ModelParams Lw'!G$18+'ModelParams Lw'!G$19*LOG(CO$3)+'ModelParams Lw'!G$20*(PI()/4*($D293/1000)^2),'ModelParams Lw'!G$21+'ModelParams Lw'!G$22*LOG(CO$3)+'ModelParams Lw'!G$23*(PI()/4*($D293/1000)^2)))</f>
        <v>39.983812335865188</v>
      </c>
      <c r="CP293" s="24">
        <f>IF(Calcul!$E298="SW",'ModelParams Lw'!H$18+'ModelParams Lw'!H$19*LOG(CP$3)+'ModelParams Lw'!H$20*(PI()/4*($D293/1000)^2),IF('ModelParams Lw'!H$21+'ModelParams Lw'!H$22*LOG(CP$3)+'ModelParams Lw'!H$23*(PI()/4*($D293/1000)^2)&lt;'ModelParams Lw'!H$18+'ModelParams Lw'!H$19*LOG(CP$3)+'ModelParams Lw'!H$20*(PI()/4*($D293/1000)^2),'ModelParams Lw'!H$18+'ModelParams Lw'!H$19*LOG(CP$3)+'ModelParams Lw'!H$20*(PI()/4*($D293/1000)^2),'ModelParams Lw'!H$21+'ModelParams Lw'!H$22*LOG(CP$3)+'ModelParams Lw'!H$23*(PI()/4*($D293/1000)^2)))</f>
        <v>40.306137042572608</v>
      </c>
      <c r="CQ293" s="24">
        <f>IF(Calcul!$E298="SW",'ModelParams Lw'!I$18+'ModelParams Lw'!I$19*LOG(CQ$3)+'ModelParams Lw'!I$20*(PI()/4*($D293/1000)^2),IF('ModelParams Lw'!I$21+'ModelParams Lw'!I$22*LOG(CQ$3)+'ModelParams Lw'!I$23*(PI()/4*($D293/1000)^2)&lt;'ModelParams Lw'!I$18+'ModelParams Lw'!I$19*LOG(CQ$3)+'ModelParams Lw'!I$20*(PI()/4*($D293/1000)^2),'ModelParams Lw'!I$18+'ModelParams Lw'!I$19*LOG(CQ$3)+'ModelParams Lw'!I$20*(PI()/4*($D293/1000)^2),'ModelParams Lw'!I$21+'ModelParams Lw'!I$22*LOG(CQ$3)+'ModelParams Lw'!I$23*(PI()/4*($D293/1000)^2)))</f>
        <v>35.604370798776131</v>
      </c>
      <c r="CR293" s="24">
        <f>IF(Calcul!$E298="SW",'ModelParams Lw'!J$18+'ModelParams Lw'!J$19*LOG(CR$3)+'ModelParams Lw'!J$20*(PI()/4*($D293/1000)^2),IF('ModelParams Lw'!J$21+'ModelParams Lw'!J$22*LOG(CR$3)+'ModelParams Lw'!J$23*(PI()/4*($D293/1000)^2)&lt;'ModelParams Lw'!J$18+'ModelParams Lw'!J$19*LOG(CR$3)+'ModelParams Lw'!J$20*(PI()/4*($D293/1000)^2),'ModelParams Lw'!J$18+'ModelParams Lw'!J$19*LOG(CR$3)+'ModelParams Lw'!J$20*(PI()/4*($D293/1000)^2),'ModelParams Lw'!J$21+'ModelParams Lw'!J$22*LOG(CR$3)+'ModelParams Lw'!J$23*(PI()/4*($D293/1000)^2)))</f>
        <v>26.405199060578074</v>
      </c>
      <c r="CS293" s="24" t="e">
        <f t="shared" si="113"/>
        <v>#DIV/0!</v>
      </c>
      <c r="CT293" s="24" t="e">
        <f t="shared" si="114"/>
        <v>#DIV/0!</v>
      </c>
      <c r="CU293" s="24" t="e">
        <f t="shared" si="115"/>
        <v>#DIV/0!</v>
      </c>
      <c r="CV293" s="24" t="e">
        <f t="shared" si="116"/>
        <v>#DIV/0!</v>
      </c>
      <c r="CW293" s="24" t="e">
        <f t="shared" si="117"/>
        <v>#DIV/0!</v>
      </c>
      <c r="CX293" s="24" t="e">
        <f t="shared" si="118"/>
        <v>#DIV/0!</v>
      </c>
      <c r="CY293" s="24" t="e">
        <f t="shared" si="119"/>
        <v>#DIV/0!</v>
      </c>
      <c r="CZ293" s="24" t="e">
        <f t="shared" si="120"/>
        <v>#DIV/0!</v>
      </c>
      <c r="DA293" s="24" t="e">
        <f>10*LOG10(IF(CS293="",0,POWER(10,((CS293+'ModelParams Lw'!$O$4)/10))) +IF(CT293="",0,POWER(10,((CT293+'ModelParams Lw'!$P$4)/10))) +IF(CU293="",0,POWER(10,((CU293+'ModelParams Lw'!$Q$4)/10))) +IF(CV293="",0,POWER(10,((CV293+'ModelParams Lw'!$R$4)/10))) +IF(CW293="",0,POWER(10,((CW293+'ModelParams Lw'!$S$4)/10))) +IF(CX293="",0,POWER(10,((CX293+'ModelParams Lw'!$T$4)/10))) +IF(CY293="",0,POWER(10,((CY293+'ModelParams Lw'!$U$4)/10)))+IF(CZ293="",0,POWER(10,((CZ293+'ModelParams Lw'!$V$4)/10))))</f>
        <v>#DIV/0!</v>
      </c>
      <c r="DB293" s="24" t="e">
        <f t="shared" si="137"/>
        <v>#DIV/0!</v>
      </c>
      <c r="DC293" s="24" t="e">
        <f>(CS293-'ModelParams Lw'!$O$10)/'ModelParams Lw'!$O$11</f>
        <v>#DIV/0!</v>
      </c>
      <c r="DD293" s="24" t="e">
        <f>(CT293-'ModelParams Lw'!$P$10)/'ModelParams Lw'!$P$11</f>
        <v>#DIV/0!</v>
      </c>
      <c r="DE293" s="24" t="e">
        <f>(CU293-'ModelParams Lw'!$Q$10)/'ModelParams Lw'!$Q$11</f>
        <v>#DIV/0!</v>
      </c>
      <c r="DF293" s="24" t="e">
        <f>(CV293-'ModelParams Lw'!$R$10)/'ModelParams Lw'!$R$11</f>
        <v>#DIV/0!</v>
      </c>
      <c r="DG293" s="24" t="e">
        <f>(CW293-'ModelParams Lw'!$S$10)/'ModelParams Lw'!$S$11</f>
        <v>#DIV/0!</v>
      </c>
      <c r="DH293" s="24" t="e">
        <f>(CX293-'ModelParams Lw'!$T$10)/'ModelParams Lw'!$T$11</f>
        <v>#DIV/0!</v>
      </c>
      <c r="DI293" s="24" t="e">
        <f>(CY293-'ModelParams Lw'!$U$10)/'ModelParams Lw'!$U$11</f>
        <v>#DIV/0!</v>
      </c>
      <c r="DJ293" s="24" t="e">
        <f>(CZ293-'ModelParams Lw'!$V$10)/'ModelParams Lw'!$V$11</f>
        <v>#DIV/0!</v>
      </c>
    </row>
    <row r="294" spans="1:114">
      <c r="A294" s="12">
        <f>Calcul!B296</f>
        <v>0</v>
      </c>
      <c r="B294" s="12">
        <f t="shared" si="121"/>
        <v>0</v>
      </c>
      <c r="C294" s="12">
        <f>Calcul!C296</f>
        <v>0</v>
      </c>
      <c r="D294" s="12">
        <f>Calcul!D299</f>
        <v>0</v>
      </c>
      <c r="E294" s="12">
        <f t="shared" si="122"/>
        <v>400</v>
      </c>
      <c r="F294" s="12">
        <f t="shared" si="123"/>
        <v>900</v>
      </c>
      <c r="G294" s="12" t="e">
        <f t="shared" si="124"/>
        <v>#DIV/0!</v>
      </c>
      <c r="H294" s="24" t="e">
        <f t="shared" si="125"/>
        <v>#DIV/0!</v>
      </c>
      <c r="I294" s="24">
        <f>'ModelParams Lw'!$B$6*EXP('ModelParams Lw'!$C$6*D294)</f>
        <v>-0.98585217513044054</v>
      </c>
      <c r="J294" s="24">
        <f>'ModelParams Lw'!$B$7*D294^2+'ModelParams Lw'!$C$7*D294+'ModelParams Lw'!$D$7</f>
        <v>-7.1</v>
      </c>
      <c r="K294" s="24">
        <f>'ModelParams Lw'!$B$8*D294^2+'ModelParams Lw'!$C$8*D294+'ModelParams Lw'!$D$8</f>
        <v>46.485999999999997</v>
      </c>
      <c r="L294" s="21" t="e">
        <f t="shared" si="138"/>
        <v>#DIV/0!</v>
      </c>
      <c r="M294" s="21" t="e">
        <f t="shared" si="138"/>
        <v>#DIV/0!</v>
      </c>
      <c r="N294" s="21" t="e">
        <f t="shared" si="138"/>
        <v>#DIV/0!</v>
      </c>
      <c r="O294" s="21" t="e">
        <f t="shared" si="138"/>
        <v>#DIV/0!</v>
      </c>
      <c r="P294" s="21" t="e">
        <f t="shared" si="138"/>
        <v>#DIV/0!</v>
      </c>
      <c r="Q294" s="21" t="e">
        <f t="shared" si="138"/>
        <v>#DIV/0!</v>
      </c>
      <c r="R294" s="21" t="e">
        <f t="shared" si="138"/>
        <v>#DIV/0!</v>
      </c>
      <c r="S294" s="21" t="e">
        <f t="shared" si="138"/>
        <v>#DIV/0!</v>
      </c>
      <c r="T294" s="24" t="e">
        <f>'ModelParams Lw'!$B$3+'ModelParams Lw'!$B$4*LOG10($B294/3600/(PI()/4*($D294/1000)^2))+'ModelParams Lw'!$B$5*LOG10(2*$H294/(1.2*($B294/3600/(PI()/4*($D294/1000)^2))^2))+10*LOG10($D294/1000)+L294</f>
        <v>#DIV/0!</v>
      </c>
      <c r="U294" s="24" t="e">
        <f>'ModelParams Lw'!$B$3+'ModelParams Lw'!$B$4*LOG10($B294/3600/(PI()/4*($D294/1000)^2))+'ModelParams Lw'!$B$5*LOG10(2*$H294/(1.2*($B294/3600/(PI()/4*($D294/1000)^2))^2))+10*LOG10($D294/1000)+M294</f>
        <v>#DIV/0!</v>
      </c>
      <c r="V294" s="24" t="e">
        <f>'ModelParams Lw'!$B$3+'ModelParams Lw'!$B$4*LOG10($B294/3600/(PI()/4*($D294/1000)^2))+'ModelParams Lw'!$B$5*LOG10(2*$H294/(1.2*($B294/3600/(PI()/4*($D294/1000)^2))^2))+10*LOG10($D294/1000)+N294</f>
        <v>#DIV/0!</v>
      </c>
      <c r="W294" s="24" t="e">
        <f>'ModelParams Lw'!$B$3+'ModelParams Lw'!$B$4*LOG10($B294/3600/(PI()/4*($D294/1000)^2))+'ModelParams Lw'!$B$5*LOG10(2*$H294/(1.2*($B294/3600/(PI()/4*($D294/1000)^2))^2))+10*LOG10($D294/1000)+O294</f>
        <v>#DIV/0!</v>
      </c>
      <c r="X294" s="24" t="e">
        <f>'ModelParams Lw'!$B$3+'ModelParams Lw'!$B$4*LOG10($B294/3600/(PI()/4*($D294/1000)^2))+'ModelParams Lw'!$B$5*LOG10(2*$H294/(1.2*($B294/3600/(PI()/4*($D294/1000)^2))^2))+10*LOG10($D294/1000)+P294</f>
        <v>#DIV/0!</v>
      </c>
      <c r="Y294" s="24" t="e">
        <f>'ModelParams Lw'!$B$3+'ModelParams Lw'!$B$4*LOG10($B294/3600/(PI()/4*($D294/1000)^2))+'ModelParams Lw'!$B$5*LOG10(2*$H294/(1.2*($B294/3600/(PI()/4*($D294/1000)^2))^2))+10*LOG10($D294/1000)+Q294</f>
        <v>#DIV/0!</v>
      </c>
      <c r="Z294" s="24" t="e">
        <f>'ModelParams Lw'!$B$3+'ModelParams Lw'!$B$4*LOG10($B294/3600/(PI()/4*($D294/1000)^2))+'ModelParams Lw'!$B$5*LOG10(2*$H294/(1.2*($B294/3600/(PI()/4*($D294/1000)^2))^2))+10*LOG10($D294/1000)+R294</f>
        <v>#DIV/0!</v>
      </c>
      <c r="AA294" s="24" t="e">
        <f>'ModelParams Lw'!$B$3+'ModelParams Lw'!$B$4*LOG10($B294/3600/(PI()/4*($D294/1000)^2))+'ModelParams Lw'!$B$5*LOG10(2*$H294/(1.2*($B294/3600/(PI()/4*($D294/1000)^2))^2))+10*LOG10($D294/1000)+S294</f>
        <v>#DIV/0!</v>
      </c>
      <c r="AB294" s="24" t="e">
        <f>10*LOG10(IF(T294="",0,POWER(10,((T294+'ModelParams Lw'!$O$4)/10))) +IF(U294="",0,POWER(10,((U294+'ModelParams Lw'!$P$4)/10))) +IF(V294="",0,POWER(10,((V294+'ModelParams Lw'!$Q$4)/10))) +IF(W294="",0,POWER(10,((W294+'ModelParams Lw'!$R$4)/10))) +IF(X294="",0,POWER(10,((X294+'ModelParams Lw'!$S$4)/10))) +IF(Y294="",0,POWER(10,((Y294+'ModelParams Lw'!$T$4)/10))) +IF(Z294="",0,POWER(10,((Z294+'ModelParams Lw'!$U$4)/10)))+IF(AA294="",0,POWER(10,((AA294+'ModelParams Lw'!$V$4)/10))))</f>
        <v>#DIV/0!</v>
      </c>
      <c r="AC294" s="24" t="e">
        <f t="shared" si="126"/>
        <v>#DIV/0!</v>
      </c>
      <c r="AD294" s="24" t="e">
        <f>(T294-'ModelParams Lw'!O$10)/'ModelParams Lw'!O$11</f>
        <v>#DIV/0!</v>
      </c>
      <c r="AE294" s="24" t="e">
        <f>(U294-'ModelParams Lw'!P$10)/'ModelParams Lw'!P$11</f>
        <v>#DIV/0!</v>
      </c>
      <c r="AF294" s="24" t="e">
        <f>(V294-'ModelParams Lw'!Q$10)/'ModelParams Lw'!Q$11</f>
        <v>#DIV/0!</v>
      </c>
      <c r="AG294" s="24" t="e">
        <f>(W294-'ModelParams Lw'!R$10)/'ModelParams Lw'!R$11</f>
        <v>#DIV/0!</v>
      </c>
      <c r="AH294" s="24" t="e">
        <f>(X294-'ModelParams Lw'!S$10)/'ModelParams Lw'!S$11</f>
        <v>#DIV/0!</v>
      </c>
      <c r="AI294" s="24" t="e">
        <f>(Y294-'ModelParams Lw'!T$10)/'ModelParams Lw'!T$11</f>
        <v>#DIV/0!</v>
      </c>
      <c r="AJ294" s="24" t="e">
        <f>(Z294-'ModelParams Lw'!U$10)/'ModelParams Lw'!U$11</f>
        <v>#DIV/0!</v>
      </c>
      <c r="AK294" s="24" t="e">
        <f>(AA294-'ModelParams Lw'!V$10)/'ModelParams Lw'!V$11</f>
        <v>#DIV/0!</v>
      </c>
      <c r="AL294" s="24" t="e">
        <f t="shared" si="127"/>
        <v>#DIV/0!</v>
      </c>
      <c r="AM294" s="24" t="e">
        <f>LOOKUP($G294,SilencerParams!$E$3:$E$98,SilencerParams!K$3:K$98)</f>
        <v>#DIV/0!</v>
      </c>
      <c r="AN294" s="24" t="e">
        <f>LOOKUP($G294,SilencerParams!$E$3:$E$98,SilencerParams!L$3:L$98)</f>
        <v>#DIV/0!</v>
      </c>
      <c r="AO294" s="24" t="e">
        <f>LOOKUP($G294,SilencerParams!$E$3:$E$98,SilencerParams!M$3:M$98)</f>
        <v>#DIV/0!</v>
      </c>
      <c r="AP294" s="24" t="e">
        <f>LOOKUP($G294,SilencerParams!$E$3:$E$98,SilencerParams!N$3:N$98)</f>
        <v>#DIV/0!</v>
      </c>
      <c r="AQ294" s="24" t="e">
        <f>LOOKUP($G294,SilencerParams!$E$3:$E$98,SilencerParams!O$3:O$98)</f>
        <v>#DIV/0!</v>
      </c>
      <c r="AR294" s="24" t="e">
        <f>LOOKUP($G294,SilencerParams!$E$3:$E$98,SilencerParams!P$3:P$98)</f>
        <v>#DIV/0!</v>
      </c>
      <c r="AS294" s="24" t="e">
        <f>LOOKUP($G294,SilencerParams!$E$3:$E$98,SilencerParams!Q$3:Q$98)</f>
        <v>#DIV/0!</v>
      </c>
      <c r="AT294" s="24" t="e">
        <f>LOOKUP($G294,SilencerParams!$E$3:$E$98,SilencerParams!R$3:R$98)</f>
        <v>#DIV/0!</v>
      </c>
      <c r="AU294" s="151" t="e">
        <f>LOOKUP($G294,SilencerParams!$E$3:$E$98,SilencerParams!S$3:S$98)</f>
        <v>#DIV/0!</v>
      </c>
      <c r="AV294" s="151" t="e">
        <f>LOOKUP($G294,SilencerParams!$E$3:$E$98,SilencerParams!T$3:T$98)</f>
        <v>#DIV/0!</v>
      </c>
      <c r="AW294" s="151" t="e">
        <f>LOOKUP($G294,SilencerParams!$E$3:$E$98,SilencerParams!U$3:U$98)</f>
        <v>#DIV/0!</v>
      </c>
      <c r="AX294" s="151" t="e">
        <f>LOOKUP($G294,SilencerParams!$E$3:$E$98,SilencerParams!V$3:V$98)</f>
        <v>#DIV/0!</v>
      </c>
      <c r="AY294" s="151" t="e">
        <f>LOOKUP($G294,SilencerParams!$E$3:$E$98,SilencerParams!W$3:W$98)</f>
        <v>#DIV/0!</v>
      </c>
      <c r="AZ294" s="151" t="e">
        <f>LOOKUP($G294,SilencerParams!$E$3:$E$98,SilencerParams!X$3:X$98)</f>
        <v>#DIV/0!</v>
      </c>
      <c r="BA294" s="151" t="e">
        <f>LOOKUP($G294,SilencerParams!$E$3:$E$98,SilencerParams!Y$3:Y$98)</f>
        <v>#DIV/0!</v>
      </c>
      <c r="BB294" s="151" t="e">
        <f>LOOKUP($G294,SilencerParams!$E$3:$E$98,SilencerParams!Z$3:Z$98)</f>
        <v>#DIV/0!</v>
      </c>
      <c r="BC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S$3:S$98)</f>
        <v>#DIV/0!</v>
      </c>
      <c r="BD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T$3:T$98)</f>
        <v>#DIV/0!</v>
      </c>
      <c r="BE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U$3:U$98)</f>
        <v>#DIV/0!</v>
      </c>
      <c r="BF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V$3:V$98)</f>
        <v>#DIV/0!</v>
      </c>
      <c r="BG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W$3:W$98)</f>
        <v>#DIV/0!</v>
      </c>
      <c r="BH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X$3:X$98)</f>
        <v>#DIV/0!</v>
      </c>
      <c r="BI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Y$3:Y$98)</f>
        <v>#DIV/0!</v>
      </c>
      <c r="BJ294" s="151" t="e">
        <f>LOOKUP(IF(MROUND($AL294,2)&lt;=$AL294,CONCATENATE($D294,IF($F294&gt;=1000,$F294,CONCATENATE(0,$F294)),CONCATENATE(0,MROUND($AL294,2)+2)),CONCATENATE($D294,IF($F294&gt;=1000,$F294,CONCATENATE(0,$F294)),CONCATENATE(0,MROUND($AL294,2)-2))),SilencerParams!$E$3:$E$98,SilencerParams!Z$3:Z$98)</f>
        <v>#DIV/0!</v>
      </c>
      <c r="BK294" s="151" t="e">
        <f>IF($AL294&lt;2,LOOKUP(CONCATENATE($D294,IF($E294&gt;=1000,$E294,CONCATENATE(0,$E294)),"02"),SilencerParams!$E$3:$E$98,SilencerParams!S$3:S$98)/(LOG10(2)-LOG10(0.0001))*(LOG10($AL294)-LOG10(0.0001)),(BC294-AU294)/(LOG10(IF(MROUND($AL294,2)&lt;=$AL294,MROUND($AL294,2)+2,MROUND($AL294,2)-2))-LOG10(MROUND($AL294,2)))*(LOG10($AL294)-LOG10(MROUND($AL294,2)))+AU294)</f>
        <v>#DIV/0!</v>
      </c>
      <c r="BL294" s="151" t="e">
        <f>IF($AL294&lt;2,LOOKUP(CONCATENATE($D294,IF($E294&gt;=1000,$E294,CONCATENATE(0,$E294)),"02"),SilencerParams!$E$3:$E$98,SilencerParams!T$3:T$98)/(LOG10(2)-LOG10(0.0001))*(LOG10($AL294)-LOG10(0.0001)),(BD294-AV294)/(LOG10(IF(MROUND($AL294,2)&lt;=$AL294,MROUND($AL294,2)+2,MROUND($AL294,2)-2))-LOG10(MROUND($AL294,2)))*(LOG10($AL294)-LOG10(MROUND($AL294,2)))+AV294)</f>
        <v>#DIV/0!</v>
      </c>
      <c r="BM294" s="151" t="e">
        <f>IF($AL294&lt;2,LOOKUP(CONCATENATE($D294,IF($E294&gt;=1000,$E294,CONCATENATE(0,$E294)),"02"),SilencerParams!$E$3:$E$98,SilencerParams!U$3:U$98)/(LOG10(2)-LOG10(0.0001))*(LOG10($AL294)-LOG10(0.0001)),(BE294-AW294)/(LOG10(IF(MROUND($AL294,2)&lt;=$AL294,MROUND($AL294,2)+2,MROUND($AL294,2)-2))-LOG10(MROUND($AL294,2)))*(LOG10($AL294)-LOG10(MROUND($AL294,2)))+AW294)</f>
        <v>#DIV/0!</v>
      </c>
      <c r="BN294" s="151" t="e">
        <f>IF($AL294&lt;2,LOOKUP(CONCATENATE($D294,IF($E294&gt;=1000,$E294,CONCATENATE(0,$E294)),"02"),SilencerParams!$E$3:$E$98,SilencerParams!V$3:V$98)/(LOG10(2)-LOG10(0.0001))*(LOG10($AL294)-LOG10(0.0001)),(BF294-AX294)/(LOG10(IF(MROUND($AL294,2)&lt;=$AL294,MROUND($AL294,2)+2,MROUND($AL294,2)-2))-LOG10(MROUND($AL294,2)))*(LOG10($AL294)-LOG10(MROUND($AL294,2)))+AX294)</f>
        <v>#DIV/0!</v>
      </c>
      <c r="BO294" s="151" t="e">
        <f>IF($AL294&lt;2,LOOKUP(CONCATENATE($D294,IF($E294&gt;=1000,$E294,CONCATENATE(0,$E294)),"02"),SilencerParams!$E$3:$E$98,SilencerParams!W$3:W$98)/(LOG10(2)-LOG10(0.0001))*(LOG10($AL294)-LOG10(0.0001)),(BG294-AY294)/(LOG10(IF(MROUND($AL294,2)&lt;=$AL294,MROUND($AL294,2)+2,MROUND($AL294,2)-2))-LOG10(MROUND($AL294,2)))*(LOG10($AL294)-LOG10(MROUND($AL294,2)))+AY294)</f>
        <v>#DIV/0!</v>
      </c>
      <c r="BP294" s="151" t="e">
        <f>IF($AL294&lt;2,LOOKUP(CONCATENATE($D294,IF($E294&gt;=1000,$E294,CONCATENATE(0,$E294)),"02"),SilencerParams!$E$3:$E$98,SilencerParams!X$3:X$98)/(LOG10(2)-LOG10(0.0001))*(LOG10($AL294)-LOG10(0.0001)),(BH294-AZ294)/(LOG10(IF(MROUND($AL294,2)&lt;=$AL294,MROUND($AL294,2)+2,MROUND($AL294,2)-2))-LOG10(MROUND($AL294,2)))*(LOG10($AL294)-LOG10(MROUND($AL294,2)))+AZ294)</f>
        <v>#DIV/0!</v>
      </c>
      <c r="BQ294" s="151" t="e">
        <f>IF($AL294&lt;2,LOOKUP(CONCATENATE($D294,IF($E294&gt;=1000,$E294,CONCATENATE(0,$E294)),"02"),SilencerParams!$E$3:$E$98,SilencerParams!Y$3:Y$98)/(LOG10(2)-LOG10(0.0001))*(LOG10($AL294)-LOG10(0.0001)),(BI294-BA294)/(LOG10(IF(MROUND($AL294,2)&lt;=$AL294,MROUND($AL294,2)+2,MROUND($AL294,2)-2))-LOG10(MROUND($AL294,2)))*(LOG10($AL294)-LOG10(MROUND($AL294,2)))+BA294)</f>
        <v>#DIV/0!</v>
      </c>
      <c r="BR294" s="151" t="e">
        <f>IF($AL294&lt;2,LOOKUP(CONCATENATE($D294,IF($E294&gt;=1000,$E294,CONCATENATE(0,$E294)),"02"),SilencerParams!$E$3:$E$98,SilencerParams!Z$3:Z$98)/(LOG10(2)-LOG10(0.0001))*(LOG10($AL294)-LOG10(0.0001)),(BJ294-BB294)/(LOG10(IF(MROUND($AL294,2)&lt;=$AL294,MROUND($AL294,2)+2,MROUND($AL294,2)-2))-LOG10(MROUND($AL294,2)))*(LOG10($AL294)-LOG10(MROUND($AL294,2)))+BB294)</f>
        <v>#DIV/0!</v>
      </c>
      <c r="BS294" s="24" t="e">
        <f t="shared" si="128"/>
        <v>#DIV/0!</v>
      </c>
      <c r="BT294" s="24" t="e">
        <f t="shared" si="129"/>
        <v>#DIV/0!</v>
      </c>
      <c r="BU294" s="24" t="e">
        <f t="shared" si="130"/>
        <v>#DIV/0!</v>
      </c>
      <c r="BV294" s="24" t="e">
        <f t="shared" si="131"/>
        <v>#DIV/0!</v>
      </c>
      <c r="BW294" s="24" t="e">
        <f t="shared" si="132"/>
        <v>#DIV/0!</v>
      </c>
      <c r="BX294" s="24" t="e">
        <f t="shared" si="133"/>
        <v>#DIV/0!</v>
      </c>
      <c r="BY294" s="24" t="e">
        <f t="shared" si="134"/>
        <v>#DIV/0!</v>
      </c>
      <c r="BZ294" s="24" t="e">
        <f t="shared" si="135"/>
        <v>#DIV/0!</v>
      </c>
      <c r="CA294" s="24" t="e">
        <f>10*LOG10(IF(BS294="",0,POWER(10,((BS294+'ModelParams Lw'!$O$4)/10))) +IF(BT294="",0,POWER(10,((BT294+'ModelParams Lw'!$P$4)/10))) +IF(BU294="",0,POWER(10,((BU294+'ModelParams Lw'!$Q$4)/10))) +IF(BV294="",0,POWER(10,((BV294+'ModelParams Lw'!$R$4)/10))) +IF(BW294="",0,POWER(10,((BW294+'ModelParams Lw'!$S$4)/10))) +IF(BX294="",0,POWER(10,((BX294+'ModelParams Lw'!$T$4)/10))) +IF(BY294="",0,POWER(10,((BY294+'ModelParams Lw'!$U$4)/10)))+IF(BZ294="",0,POWER(10,((BZ294+'ModelParams Lw'!$V$4)/10))))</f>
        <v>#DIV/0!</v>
      </c>
      <c r="CB294" s="24" t="e">
        <f t="shared" si="136"/>
        <v>#DIV/0!</v>
      </c>
      <c r="CC294" s="24" t="e">
        <f>(BS294-'ModelParams Lw'!O$10)/'ModelParams Lw'!O$11</f>
        <v>#DIV/0!</v>
      </c>
      <c r="CD294" s="24" t="e">
        <f>(BT294-'ModelParams Lw'!P$10)/'ModelParams Lw'!P$11</f>
        <v>#DIV/0!</v>
      </c>
      <c r="CE294" s="24" t="e">
        <f>(BU294-'ModelParams Lw'!Q$10)/'ModelParams Lw'!Q$11</f>
        <v>#DIV/0!</v>
      </c>
      <c r="CF294" s="24" t="e">
        <f>(BV294-'ModelParams Lw'!R$10)/'ModelParams Lw'!R$11</f>
        <v>#DIV/0!</v>
      </c>
      <c r="CG294" s="24" t="e">
        <f>(BW294-'ModelParams Lw'!S$10)/'ModelParams Lw'!S$11</f>
        <v>#DIV/0!</v>
      </c>
      <c r="CH294" s="24" t="e">
        <f>(BX294-'ModelParams Lw'!T$10)/'ModelParams Lw'!T$11</f>
        <v>#DIV/0!</v>
      </c>
      <c r="CI294" s="24" t="e">
        <f>(BY294-'ModelParams Lw'!U$10)/'ModelParams Lw'!U$11</f>
        <v>#DIV/0!</v>
      </c>
      <c r="CJ294" s="24" t="e">
        <f>(BZ294-'ModelParams Lw'!V$10)/'ModelParams Lw'!V$11</f>
        <v>#DIV/0!</v>
      </c>
      <c r="CK294" s="24">
        <f>IF(Calcul!$E299="SW",'ModelParams Lw'!C$18+'ModelParams Lw'!C$19*LOG(CK$3)+'ModelParams Lw'!C$20*(PI()/4*($D294/1000)^2),IF('ModelParams Lw'!C$21+'ModelParams Lw'!C$22*LOG(CK$3)+'ModelParams Lw'!C$23*(PI()/4*($D294/1000)^2)&lt;'ModelParams Lw'!C$18+'ModelParams Lw'!C$19*LOG(CK$3)+'ModelParams Lw'!C$20*(PI()/4*($D294/1000)^2),'ModelParams Lw'!C$18+'ModelParams Lw'!C$19*LOG(CK$3)+'ModelParams Lw'!C$20*(PI()/4*($D294/1000)^2),'ModelParams Lw'!C$21+'ModelParams Lw'!C$22*LOG(CK$3)+'ModelParams Lw'!C$23*(PI()/4*($D294/1000)^2)))</f>
        <v>31.246735224896717</v>
      </c>
      <c r="CL294" s="24">
        <f>IF(Calcul!$E299="SW",'ModelParams Lw'!D$18+'ModelParams Lw'!D$19*LOG(CL$3)+'ModelParams Lw'!D$20*(PI()/4*($D294/1000)^2),IF('ModelParams Lw'!D$21+'ModelParams Lw'!D$22*LOG(CL$3)+'ModelParams Lw'!D$23*(PI()/4*($D294/1000)^2)&lt;'ModelParams Lw'!D$18+'ModelParams Lw'!D$19*LOG(CL$3)+'ModelParams Lw'!D$20*(PI()/4*($D294/1000)^2),'ModelParams Lw'!D$18+'ModelParams Lw'!D$19*LOG(CL$3)+'ModelParams Lw'!D$20*(PI()/4*($D294/1000)^2),'ModelParams Lw'!D$21+'ModelParams Lw'!D$22*LOG(CL$3)+'ModelParams Lw'!D$23*(PI()/4*($D294/1000)^2)))</f>
        <v>39.203910379364636</v>
      </c>
      <c r="CM294" s="24">
        <f>IF(Calcul!$E299="SW",'ModelParams Lw'!E$18+'ModelParams Lw'!E$19*LOG(CM$3)+'ModelParams Lw'!E$20*(PI()/4*($D294/1000)^2),IF('ModelParams Lw'!E$21+'ModelParams Lw'!E$22*LOG(CM$3)+'ModelParams Lw'!E$23*(PI()/4*($D294/1000)^2)&lt;'ModelParams Lw'!E$18+'ModelParams Lw'!E$19*LOG(CM$3)+'ModelParams Lw'!E$20*(PI()/4*($D294/1000)^2),'ModelParams Lw'!E$18+'ModelParams Lw'!E$19*LOG(CM$3)+'ModelParams Lw'!E$20*(PI()/4*($D294/1000)^2),'ModelParams Lw'!E$21+'ModelParams Lw'!E$22*LOG(CM$3)+'ModelParams Lw'!E$23*(PI()/4*($D294/1000)^2)))</f>
        <v>38.761096154158118</v>
      </c>
      <c r="CN294" s="24">
        <f>IF(Calcul!$E299="SW",'ModelParams Lw'!F$18+'ModelParams Lw'!F$19*LOG(CN$3)+'ModelParams Lw'!F$20*(PI()/4*($D294/1000)^2),IF('ModelParams Lw'!F$21+'ModelParams Lw'!F$22*LOG(CN$3)+'ModelParams Lw'!F$23*(PI()/4*($D294/1000)^2)&lt;'ModelParams Lw'!F$18+'ModelParams Lw'!F$19*LOG(CN$3)+'ModelParams Lw'!F$20*(PI()/4*($D294/1000)^2),'ModelParams Lw'!F$18+'ModelParams Lw'!F$19*LOG(CN$3)+'ModelParams Lw'!F$20*(PI()/4*($D294/1000)^2),'ModelParams Lw'!F$21+'ModelParams Lw'!F$22*LOG(CN$3)+'ModelParams Lw'!F$23*(PI()/4*($D294/1000)^2)))</f>
        <v>42.457901012674256</v>
      </c>
      <c r="CO294" s="24">
        <f>IF(Calcul!$E299="SW",'ModelParams Lw'!G$18+'ModelParams Lw'!G$19*LOG(CO$3)+'ModelParams Lw'!G$20*(PI()/4*($D294/1000)^2),IF('ModelParams Lw'!G$21+'ModelParams Lw'!G$22*LOG(CO$3)+'ModelParams Lw'!G$23*(PI()/4*($D294/1000)^2)&lt;'ModelParams Lw'!G$18+'ModelParams Lw'!G$19*LOG(CO$3)+'ModelParams Lw'!G$20*(PI()/4*($D294/1000)^2),'ModelParams Lw'!G$18+'ModelParams Lw'!G$19*LOG(CO$3)+'ModelParams Lw'!G$20*(PI()/4*($D294/1000)^2),'ModelParams Lw'!G$21+'ModelParams Lw'!G$22*LOG(CO$3)+'ModelParams Lw'!G$23*(PI()/4*($D294/1000)^2)))</f>
        <v>39.983812335865188</v>
      </c>
      <c r="CP294" s="24">
        <f>IF(Calcul!$E299="SW",'ModelParams Lw'!H$18+'ModelParams Lw'!H$19*LOG(CP$3)+'ModelParams Lw'!H$20*(PI()/4*($D294/1000)^2),IF('ModelParams Lw'!H$21+'ModelParams Lw'!H$22*LOG(CP$3)+'ModelParams Lw'!H$23*(PI()/4*($D294/1000)^2)&lt;'ModelParams Lw'!H$18+'ModelParams Lw'!H$19*LOG(CP$3)+'ModelParams Lw'!H$20*(PI()/4*($D294/1000)^2),'ModelParams Lw'!H$18+'ModelParams Lw'!H$19*LOG(CP$3)+'ModelParams Lw'!H$20*(PI()/4*($D294/1000)^2),'ModelParams Lw'!H$21+'ModelParams Lw'!H$22*LOG(CP$3)+'ModelParams Lw'!H$23*(PI()/4*($D294/1000)^2)))</f>
        <v>40.306137042572608</v>
      </c>
      <c r="CQ294" s="24">
        <f>IF(Calcul!$E299="SW",'ModelParams Lw'!I$18+'ModelParams Lw'!I$19*LOG(CQ$3)+'ModelParams Lw'!I$20*(PI()/4*($D294/1000)^2),IF('ModelParams Lw'!I$21+'ModelParams Lw'!I$22*LOG(CQ$3)+'ModelParams Lw'!I$23*(PI()/4*($D294/1000)^2)&lt;'ModelParams Lw'!I$18+'ModelParams Lw'!I$19*LOG(CQ$3)+'ModelParams Lw'!I$20*(PI()/4*($D294/1000)^2),'ModelParams Lw'!I$18+'ModelParams Lw'!I$19*LOG(CQ$3)+'ModelParams Lw'!I$20*(PI()/4*($D294/1000)^2),'ModelParams Lw'!I$21+'ModelParams Lw'!I$22*LOG(CQ$3)+'ModelParams Lw'!I$23*(PI()/4*($D294/1000)^2)))</f>
        <v>35.604370798776131</v>
      </c>
      <c r="CR294" s="24">
        <f>IF(Calcul!$E299="SW",'ModelParams Lw'!J$18+'ModelParams Lw'!J$19*LOG(CR$3)+'ModelParams Lw'!J$20*(PI()/4*($D294/1000)^2),IF('ModelParams Lw'!J$21+'ModelParams Lw'!J$22*LOG(CR$3)+'ModelParams Lw'!J$23*(PI()/4*($D294/1000)^2)&lt;'ModelParams Lw'!J$18+'ModelParams Lw'!J$19*LOG(CR$3)+'ModelParams Lw'!J$20*(PI()/4*($D294/1000)^2),'ModelParams Lw'!J$18+'ModelParams Lw'!J$19*LOG(CR$3)+'ModelParams Lw'!J$20*(PI()/4*($D294/1000)^2),'ModelParams Lw'!J$21+'ModelParams Lw'!J$22*LOG(CR$3)+'ModelParams Lw'!J$23*(PI()/4*($D294/1000)^2)))</f>
        <v>26.405199060578074</v>
      </c>
      <c r="CS294" s="24" t="e">
        <f t="shared" si="113"/>
        <v>#DIV/0!</v>
      </c>
      <c r="CT294" s="24" t="e">
        <f t="shared" si="114"/>
        <v>#DIV/0!</v>
      </c>
      <c r="CU294" s="24" t="e">
        <f t="shared" si="115"/>
        <v>#DIV/0!</v>
      </c>
      <c r="CV294" s="24" t="e">
        <f t="shared" si="116"/>
        <v>#DIV/0!</v>
      </c>
      <c r="CW294" s="24" t="e">
        <f t="shared" si="117"/>
        <v>#DIV/0!</v>
      </c>
      <c r="CX294" s="24" t="e">
        <f t="shared" si="118"/>
        <v>#DIV/0!</v>
      </c>
      <c r="CY294" s="24" t="e">
        <f t="shared" si="119"/>
        <v>#DIV/0!</v>
      </c>
      <c r="CZ294" s="24" t="e">
        <f t="shared" si="120"/>
        <v>#DIV/0!</v>
      </c>
      <c r="DA294" s="24" t="e">
        <f>10*LOG10(IF(CS294="",0,POWER(10,((CS294+'ModelParams Lw'!$O$4)/10))) +IF(CT294="",0,POWER(10,((CT294+'ModelParams Lw'!$P$4)/10))) +IF(CU294="",0,POWER(10,((CU294+'ModelParams Lw'!$Q$4)/10))) +IF(CV294="",0,POWER(10,((CV294+'ModelParams Lw'!$R$4)/10))) +IF(CW294="",0,POWER(10,((CW294+'ModelParams Lw'!$S$4)/10))) +IF(CX294="",0,POWER(10,((CX294+'ModelParams Lw'!$T$4)/10))) +IF(CY294="",0,POWER(10,((CY294+'ModelParams Lw'!$U$4)/10)))+IF(CZ294="",0,POWER(10,((CZ294+'ModelParams Lw'!$V$4)/10))))</f>
        <v>#DIV/0!</v>
      </c>
      <c r="DB294" s="24" t="e">
        <f t="shared" si="137"/>
        <v>#DIV/0!</v>
      </c>
      <c r="DC294" s="24" t="e">
        <f>(CS294-'ModelParams Lw'!$O$10)/'ModelParams Lw'!$O$11</f>
        <v>#DIV/0!</v>
      </c>
      <c r="DD294" s="24" t="e">
        <f>(CT294-'ModelParams Lw'!$P$10)/'ModelParams Lw'!$P$11</f>
        <v>#DIV/0!</v>
      </c>
      <c r="DE294" s="24" t="e">
        <f>(CU294-'ModelParams Lw'!$Q$10)/'ModelParams Lw'!$Q$11</f>
        <v>#DIV/0!</v>
      </c>
      <c r="DF294" s="24" t="e">
        <f>(CV294-'ModelParams Lw'!$R$10)/'ModelParams Lw'!$R$11</f>
        <v>#DIV/0!</v>
      </c>
      <c r="DG294" s="24" t="e">
        <f>(CW294-'ModelParams Lw'!$S$10)/'ModelParams Lw'!$S$11</f>
        <v>#DIV/0!</v>
      </c>
      <c r="DH294" s="24" t="e">
        <f>(CX294-'ModelParams Lw'!$T$10)/'ModelParams Lw'!$T$11</f>
        <v>#DIV/0!</v>
      </c>
      <c r="DI294" s="24" t="e">
        <f>(CY294-'ModelParams Lw'!$U$10)/'ModelParams Lw'!$U$11</f>
        <v>#DIV/0!</v>
      </c>
      <c r="DJ294" s="24" t="e">
        <f>(CZ294-'ModelParams Lw'!$V$10)/'ModelParams Lw'!$V$11</f>
        <v>#DIV/0!</v>
      </c>
    </row>
    <row r="295" spans="1:114">
      <c r="A295" s="12">
        <f>Calcul!B297</f>
        <v>0</v>
      </c>
      <c r="B295" s="12">
        <f t="shared" si="121"/>
        <v>0</v>
      </c>
      <c r="C295" s="12">
        <f>Calcul!C297</f>
        <v>0</v>
      </c>
      <c r="D295" s="12">
        <f>Calcul!D300</f>
        <v>0</v>
      </c>
      <c r="E295" s="12">
        <f t="shared" si="122"/>
        <v>400</v>
      </c>
      <c r="F295" s="12">
        <f t="shared" si="123"/>
        <v>900</v>
      </c>
      <c r="G295" s="12" t="e">
        <f t="shared" si="124"/>
        <v>#DIV/0!</v>
      </c>
      <c r="H295" s="24" t="e">
        <f t="shared" si="125"/>
        <v>#DIV/0!</v>
      </c>
      <c r="I295" s="24">
        <f>'ModelParams Lw'!$B$6*EXP('ModelParams Lw'!$C$6*D295)</f>
        <v>-0.98585217513044054</v>
      </c>
      <c r="J295" s="24">
        <f>'ModelParams Lw'!$B$7*D295^2+'ModelParams Lw'!$C$7*D295+'ModelParams Lw'!$D$7</f>
        <v>-7.1</v>
      </c>
      <c r="K295" s="24">
        <f>'ModelParams Lw'!$B$8*D295^2+'ModelParams Lw'!$C$8*D295+'ModelParams Lw'!$D$8</f>
        <v>46.485999999999997</v>
      </c>
      <c r="L295" s="21" t="e">
        <f t="shared" si="138"/>
        <v>#DIV/0!</v>
      </c>
      <c r="M295" s="21" t="e">
        <f t="shared" si="138"/>
        <v>#DIV/0!</v>
      </c>
      <c r="N295" s="21" t="e">
        <f t="shared" si="138"/>
        <v>#DIV/0!</v>
      </c>
      <c r="O295" s="21" t="e">
        <f t="shared" si="138"/>
        <v>#DIV/0!</v>
      </c>
      <c r="P295" s="21" t="e">
        <f t="shared" si="138"/>
        <v>#DIV/0!</v>
      </c>
      <c r="Q295" s="21" t="e">
        <f t="shared" si="138"/>
        <v>#DIV/0!</v>
      </c>
      <c r="R295" s="21" t="e">
        <f t="shared" si="138"/>
        <v>#DIV/0!</v>
      </c>
      <c r="S295" s="21" t="e">
        <f t="shared" si="138"/>
        <v>#DIV/0!</v>
      </c>
      <c r="T295" s="24" t="e">
        <f>'ModelParams Lw'!$B$3+'ModelParams Lw'!$B$4*LOG10($B295/3600/(PI()/4*($D295/1000)^2))+'ModelParams Lw'!$B$5*LOG10(2*$H295/(1.2*($B295/3600/(PI()/4*($D295/1000)^2))^2))+10*LOG10($D295/1000)+L295</f>
        <v>#DIV/0!</v>
      </c>
      <c r="U295" s="24" t="e">
        <f>'ModelParams Lw'!$B$3+'ModelParams Lw'!$B$4*LOG10($B295/3600/(PI()/4*($D295/1000)^2))+'ModelParams Lw'!$B$5*LOG10(2*$H295/(1.2*($B295/3600/(PI()/4*($D295/1000)^2))^2))+10*LOG10($D295/1000)+M295</f>
        <v>#DIV/0!</v>
      </c>
      <c r="V295" s="24" t="e">
        <f>'ModelParams Lw'!$B$3+'ModelParams Lw'!$B$4*LOG10($B295/3600/(PI()/4*($D295/1000)^2))+'ModelParams Lw'!$B$5*LOG10(2*$H295/(1.2*($B295/3600/(PI()/4*($D295/1000)^2))^2))+10*LOG10($D295/1000)+N295</f>
        <v>#DIV/0!</v>
      </c>
      <c r="W295" s="24" t="e">
        <f>'ModelParams Lw'!$B$3+'ModelParams Lw'!$B$4*LOG10($B295/3600/(PI()/4*($D295/1000)^2))+'ModelParams Lw'!$B$5*LOG10(2*$H295/(1.2*($B295/3600/(PI()/4*($D295/1000)^2))^2))+10*LOG10($D295/1000)+O295</f>
        <v>#DIV/0!</v>
      </c>
      <c r="X295" s="24" t="e">
        <f>'ModelParams Lw'!$B$3+'ModelParams Lw'!$B$4*LOG10($B295/3600/(PI()/4*($D295/1000)^2))+'ModelParams Lw'!$B$5*LOG10(2*$H295/(1.2*($B295/3600/(PI()/4*($D295/1000)^2))^2))+10*LOG10($D295/1000)+P295</f>
        <v>#DIV/0!</v>
      </c>
      <c r="Y295" s="24" t="e">
        <f>'ModelParams Lw'!$B$3+'ModelParams Lw'!$B$4*LOG10($B295/3600/(PI()/4*($D295/1000)^2))+'ModelParams Lw'!$B$5*LOG10(2*$H295/(1.2*($B295/3600/(PI()/4*($D295/1000)^2))^2))+10*LOG10($D295/1000)+Q295</f>
        <v>#DIV/0!</v>
      </c>
      <c r="Z295" s="24" t="e">
        <f>'ModelParams Lw'!$B$3+'ModelParams Lw'!$B$4*LOG10($B295/3600/(PI()/4*($D295/1000)^2))+'ModelParams Lw'!$B$5*LOG10(2*$H295/(1.2*($B295/3600/(PI()/4*($D295/1000)^2))^2))+10*LOG10($D295/1000)+R295</f>
        <v>#DIV/0!</v>
      </c>
      <c r="AA295" s="24" t="e">
        <f>'ModelParams Lw'!$B$3+'ModelParams Lw'!$B$4*LOG10($B295/3600/(PI()/4*($D295/1000)^2))+'ModelParams Lw'!$B$5*LOG10(2*$H295/(1.2*($B295/3600/(PI()/4*($D295/1000)^2))^2))+10*LOG10($D295/1000)+S295</f>
        <v>#DIV/0!</v>
      </c>
      <c r="AB295" s="24" t="e">
        <f>10*LOG10(IF(T295="",0,POWER(10,((T295+'ModelParams Lw'!$O$4)/10))) +IF(U295="",0,POWER(10,((U295+'ModelParams Lw'!$P$4)/10))) +IF(V295="",0,POWER(10,((V295+'ModelParams Lw'!$Q$4)/10))) +IF(W295="",0,POWER(10,((W295+'ModelParams Lw'!$R$4)/10))) +IF(X295="",0,POWER(10,((X295+'ModelParams Lw'!$S$4)/10))) +IF(Y295="",0,POWER(10,((Y295+'ModelParams Lw'!$T$4)/10))) +IF(Z295="",0,POWER(10,((Z295+'ModelParams Lw'!$U$4)/10)))+IF(AA295="",0,POWER(10,((AA295+'ModelParams Lw'!$V$4)/10))))</f>
        <v>#DIV/0!</v>
      </c>
      <c r="AC295" s="24" t="e">
        <f t="shared" si="126"/>
        <v>#DIV/0!</v>
      </c>
      <c r="AD295" s="24" t="e">
        <f>(T295-'ModelParams Lw'!O$10)/'ModelParams Lw'!O$11</f>
        <v>#DIV/0!</v>
      </c>
      <c r="AE295" s="24" t="e">
        <f>(U295-'ModelParams Lw'!P$10)/'ModelParams Lw'!P$11</f>
        <v>#DIV/0!</v>
      </c>
      <c r="AF295" s="24" t="e">
        <f>(V295-'ModelParams Lw'!Q$10)/'ModelParams Lw'!Q$11</f>
        <v>#DIV/0!</v>
      </c>
      <c r="AG295" s="24" t="e">
        <f>(W295-'ModelParams Lw'!R$10)/'ModelParams Lw'!R$11</f>
        <v>#DIV/0!</v>
      </c>
      <c r="AH295" s="24" t="e">
        <f>(X295-'ModelParams Lw'!S$10)/'ModelParams Lw'!S$11</f>
        <v>#DIV/0!</v>
      </c>
      <c r="AI295" s="24" t="e">
        <f>(Y295-'ModelParams Lw'!T$10)/'ModelParams Lw'!T$11</f>
        <v>#DIV/0!</v>
      </c>
      <c r="AJ295" s="24" t="e">
        <f>(Z295-'ModelParams Lw'!U$10)/'ModelParams Lw'!U$11</f>
        <v>#DIV/0!</v>
      </c>
      <c r="AK295" s="24" t="e">
        <f>(AA295-'ModelParams Lw'!V$10)/'ModelParams Lw'!V$11</f>
        <v>#DIV/0!</v>
      </c>
      <c r="AL295" s="24" t="e">
        <f t="shared" si="127"/>
        <v>#DIV/0!</v>
      </c>
      <c r="AM295" s="24" t="e">
        <f>LOOKUP($G295,SilencerParams!$E$3:$E$98,SilencerParams!K$3:K$98)</f>
        <v>#DIV/0!</v>
      </c>
      <c r="AN295" s="24" t="e">
        <f>LOOKUP($G295,SilencerParams!$E$3:$E$98,SilencerParams!L$3:L$98)</f>
        <v>#DIV/0!</v>
      </c>
      <c r="AO295" s="24" t="e">
        <f>LOOKUP($G295,SilencerParams!$E$3:$E$98,SilencerParams!M$3:M$98)</f>
        <v>#DIV/0!</v>
      </c>
      <c r="AP295" s="24" t="e">
        <f>LOOKUP($G295,SilencerParams!$E$3:$E$98,SilencerParams!N$3:N$98)</f>
        <v>#DIV/0!</v>
      </c>
      <c r="AQ295" s="24" t="e">
        <f>LOOKUP($G295,SilencerParams!$E$3:$E$98,SilencerParams!O$3:O$98)</f>
        <v>#DIV/0!</v>
      </c>
      <c r="AR295" s="24" t="e">
        <f>LOOKUP($G295,SilencerParams!$E$3:$E$98,SilencerParams!P$3:P$98)</f>
        <v>#DIV/0!</v>
      </c>
      <c r="AS295" s="24" t="e">
        <f>LOOKUP($G295,SilencerParams!$E$3:$E$98,SilencerParams!Q$3:Q$98)</f>
        <v>#DIV/0!</v>
      </c>
      <c r="AT295" s="24" t="e">
        <f>LOOKUP($G295,SilencerParams!$E$3:$E$98,SilencerParams!R$3:R$98)</f>
        <v>#DIV/0!</v>
      </c>
      <c r="AU295" s="151" t="e">
        <f>LOOKUP($G295,SilencerParams!$E$3:$E$98,SilencerParams!S$3:S$98)</f>
        <v>#DIV/0!</v>
      </c>
      <c r="AV295" s="151" t="e">
        <f>LOOKUP($G295,SilencerParams!$E$3:$E$98,SilencerParams!T$3:T$98)</f>
        <v>#DIV/0!</v>
      </c>
      <c r="AW295" s="151" t="e">
        <f>LOOKUP($G295,SilencerParams!$E$3:$E$98,SilencerParams!U$3:U$98)</f>
        <v>#DIV/0!</v>
      </c>
      <c r="AX295" s="151" t="e">
        <f>LOOKUP($G295,SilencerParams!$E$3:$E$98,SilencerParams!V$3:V$98)</f>
        <v>#DIV/0!</v>
      </c>
      <c r="AY295" s="151" t="e">
        <f>LOOKUP($G295,SilencerParams!$E$3:$E$98,SilencerParams!W$3:W$98)</f>
        <v>#DIV/0!</v>
      </c>
      <c r="AZ295" s="151" t="e">
        <f>LOOKUP($G295,SilencerParams!$E$3:$E$98,SilencerParams!X$3:X$98)</f>
        <v>#DIV/0!</v>
      </c>
      <c r="BA295" s="151" t="e">
        <f>LOOKUP($G295,SilencerParams!$E$3:$E$98,SilencerParams!Y$3:Y$98)</f>
        <v>#DIV/0!</v>
      </c>
      <c r="BB295" s="151" t="e">
        <f>LOOKUP($G295,SilencerParams!$E$3:$E$98,SilencerParams!Z$3:Z$98)</f>
        <v>#DIV/0!</v>
      </c>
      <c r="BC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S$3:S$98)</f>
        <v>#DIV/0!</v>
      </c>
      <c r="BD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T$3:T$98)</f>
        <v>#DIV/0!</v>
      </c>
      <c r="BE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U$3:U$98)</f>
        <v>#DIV/0!</v>
      </c>
      <c r="BF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V$3:V$98)</f>
        <v>#DIV/0!</v>
      </c>
      <c r="BG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W$3:W$98)</f>
        <v>#DIV/0!</v>
      </c>
      <c r="BH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X$3:X$98)</f>
        <v>#DIV/0!</v>
      </c>
      <c r="BI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Y$3:Y$98)</f>
        <v>#DIV/0!</v>
      </c>
      <c r="BJ295" s="151" t="e">
        <f>LOOKUP(IF(MROUND($AL295,2)&lt;=$AL295,CONCATENATE($D295,IF($F295&gt;=1000,$F295,CONCATENATE(0,$F295)),CONCATENATE(0,MROUND($AL295,2)+2)),CONCATENATE($D295,IF($F295&gt;=1000,$F295,CONCATENATE(0,$F295)),CONCATENATE(0,MROUND($AL295,2)-2))),SilencerParams!$E$3:$E$98,SilencerParams!Z$3:Z$98)</f>
        <v>#DIV/0!</v>
      </c>
      <c r="BK295" s="151" t="e">
        <f>IF($AL295&lt;2,LOOKUP(CONCATENATE($D295,IF($E295&gt;=1000,$E295,CONCATENATE(0,$E295)),"02"),SilencerParams!$E$3:$E$98,SilencerParams!S$3:S$98)/(LOG10(2)-LOG10(0.0001))*(LOG10($AL295)-LOG10(0.0001)),(BC295-AU295)/(LOG10(IF(MROUND($AL295,2)&lt;=$AL295,MROUND($AL295,2)+2,MROUND($AL295,2)-2))-LOG10(MROUND($AL295,2)))*(LOG10($AL295)-LOG10(MROUND($AL295,2)))+AU295)</f>
        <v>#DIV/0!</v>
      </c>
      <c r="BL295" s="151" t="e">
        <f>IF($AL295&lt;2,LOOKUP(CONCATENATE($D295,IF($E295&gt;=1000,$E295,CONCATENATE(0,$E295)),"02"),SilencerParams!$E$3:$E$98,SilencerParams!T$3:T$98)/(LOG10(2)-LOG10(0.0001))*(LOG10($AL295)-LOG10(0.0001)),(BD295-AV295)/(LOG10(IF(MROUND($AL295,2)&lt;=$AL295,MROUND($AL295,2)+2,MROUND($AL295,2)-2))-LOG10(MROUND($AL295,2)))*(LOG10($AL295)-LOG10(MROUND($AL295,2)))+AV295)</f>
        <v>#DIV/0!</v>
      </c>
      <c r="BM295" s="151" t="e">
        <f>IF($AL295&lt;2,LOOKUP(CONCATENATE($D295,IF($E295&gt;=1000,$E295,CONCATENATE(0,$E295)),"02"),SilencerParams!$E$3:$E$98,SilencerParams!U$3:U$98)/(LOG10(2)-LOG10(0.0001))*(LOG10($AL295)-LOG10(0.0001)),(BE295-AW295)/(LOG10(IF(MROUND($AL295,2)&lt;=$AL295,MROUND($AL295,2)+2,MROUND($AL295,2)-2))-LOG10(MROUND($AL295,2)))*(LOG10($AL295)-LOG10(MROUND($AL295,2)))+AW295)</f>
        <v>#DIV/0!</v>
      </c>
      <c r="BN295" s="151" t="e">
        <f>IF($AL295&lt;2,LOOKUP(CONCATENATE($D295,IF($E295&gt;=1000,$E295,CONCATENATE(0,$E295)),"02"),SilencerParams!$E$3:$E$98,SilencerParams!V$3:V$98)/(LOG10(2)-LOG10(0.0001))*(LOG10($AL295)-LOG10(0.0001)),(BF295-AX295)/(LOG10(IF(MROUND($AL295,2)&lt;=$AL295,MROUND($AL295,2)+2,MROUND($AL295,2)-2))-LOG10(MROUND($AL295,2)))*(LOG10($AL295)-LOG10(MROUND($AL295,2)))+AX295)</f>
        <v>#DIV/0!</v>
      </c>
      <c r="BO295" s="151" t="e">
        <f>IF($AL295&lt;2,LOOKUP(CONCATENATE($D295,IF($E295&gt;=1000,$E295,CONCATENATE(0,$E295)),"02"),SilencerParams!$E$3:$E$98,SilencerParams!W$3:W$98)/(LOG10(2)-LOG10(0.0001))*(LOG10($AL295)-LOG10(0.0001)),(BG295-AY295)/(LOG10(IF(MROUND($AL295,2)&lt;=$AL295,MROUND($AL295,2)+2,MROUND($AL295,2)-2))-LOG10(MROUND($AL295,2)))*(LOG10($AL295)-LOG10(MROUND($AL295,2)))+AY295)</f>
        <v>#DIV/0!</v>
      </c>
      <c r="BP295" s="151" t="e">
        <f>IF($AL295&lt;2,LOOKUP(CONCATENATE($D295,IF($E295&gt;=1000,$E295,CONCATENATE(0,$E295)),"02"),SilencerParams!$E$3:$E$98,SilencerParams!X$3:X$98)/(LOG10(2)-LOG10(0.0001))*(LOG10($AL295)-LOG10(0.0001)),(BH295-AZ295)/(LOG10(IF(MROUND($AL295,2)&lt;=$AL295,MROUND($AL295,2)+2,MROUND($AL295,2)-2))-LOG10(MROUND($AL295,2)))*(LOG10($AL295)-LOG10(MROUND($AL295,2)))+AZ295)</f>
        <v>#DIV/0!</v>
      </c>
      <c r="BQ295" s="151" t="e">
        <f>IF($AL295&lt;2,LOOKUP(CONCATENATE($D295,IF($E295&gt;=1000,$E295,CONCATENATE(0,$E295)),"02"),SilencerParams!$E$3:$E$98,SilencerParams!Y$3:Y$98)/(LOG10(2)-LOG10(0.0001))*(LOG10($AL295)-LOG10(0.0001)),(BI295-BA295)/(LOG10(IF(MROUND($AL295,2)&lt;=$AL295,MROUND($AL295,2)+2,MROUND($AL295,2)-2))-LOG10(MROUND($AL295,2)))*(LOG10($AL295)-LOG10(MROUND($AL295,2)))+BA295)</f>
        <v>#DIV/0!</v>
      </c>
      <c r="BR295" s="151" t="e">
        <f>IF($AL295&lt;2,LOOKUP(CONCATENATE($D295,IF($E295&gt;=1000,$E295,CONCATENATE(0,$E295)),"02"),SilencerParams!$E$3:$E$98,SilencerParams!Z$3:Z$98)/(LOG10(2)-LOG10(0.0001))*(LOG10($AL295)-LOG10(0.0001)),(BJ295-BB295)/(LOG10(IF(MROUND($AL295,2)&lt;=$AL295,MROUND($AL295,2)+2,MROUND($AL295,2)-2))-LOG10(MROUND($AL295,2)))*(LOG10($AL295)-LOG10(MROUND($AL295,2)))+BB295)</f>
        <v>#DIV/0!</v>
      </c>
      <c r="BS295" s="24" t="e">
        <f t="shared" si="128"/>
        <v>#DIV/0!</v>
      </c>
      <c r="BT295" s="24" t="e">
        <f t="shared" si="129"/>
        <v>#DIV/0!</v>
      </c>
      <c r="BU295" s="24" t="e">
        <f t="shared" si="130"/>
        <v>#DIV/0!</v>
      </c>
      <c r="BV295" s="24" t="e">
        <f t="shared" si="131"/>
        <v>#DIV/0!</v>
      </c>
      <c r="BW295" s="24" t="e">
        <f t="shared" si="132"/>
        <v>#DIV/0!</v>
      </c>
      <c r="BX295" s="24" t="e">
        <f t="shared" si="133"/>
        <v>#DIV/0!</v>
      </c>
      <c r="BY295" s="24" t="e">
        <f t="shared" si="134"/>
        <v>#DIV/0!</v>
      </c>
      <c r="BZ295" s="24" t="e">
        <f t="shared" si="135"/>
        <v>#DIV/0!</v>
      </c>
      <c r="CA295" s="24" t="e">
        <f>10*LOG10(IF(BS295="",0,POWER(10,((BS295+'ModelParams Lw'!$O$4)/10))) +IF(BT295="",0,POWER(10,((BT295+'ModelParams Lw'!$P$4)/10))) +IF(BU295="",0,POWER(10,((BU295+'ModelParams Lw'!$Q$4)/10))) +IF(BV295="",0,POWER(10,((BV295+'ModelParams Lw'!$R$4)/10))) +IF(BW295="",0,POWER(10,((BW295+'ModelParams Lw'!$S$4)/10))) +IF(BX295="",0,POWER(10,((BX295+'ModelParams Lw'!$T$4)/10))) +IF(BY295="",0,POWER(10,((BY295+'ModelParams Lw'!$U$4)/10)))+IF(BZ295="",0,POWER(10,((BZ295+'ModelParams Lw'!$V$4)/10))))</f>
        <v>#DIV/0!</v>
      </c>
      <c r="CB295" s="24" t="e">
        <f t="shared" si="136"/>
        <v>#DIV/0!</v>
      </c>
      <c r="CC295" s="24" t="e">
        <f>(BS295-'ModelParams Lw'!O$10)/'ModelParams Lw'!O$11</f>
        <v>#DIV/0!</v>
      </c>
      <c r="CD295" s="24" t="e">
        <f>(BT295-'ModelParams Lw'!P$10)/'ModelParams Lw'!P$11</f>
        <v>#DIV/0!</v>
      </c>
      <c r="CE295" s="24" t="e">
        <f>(BU295-'ModelParams Lw'!Q$10)/'ModelParams Lw'!Q$11</f>
        <v>#DIV/0!</v>
      </c>
      <c r="CF295" s="24" t="e">
        <f>(BV295-'ModelParams Lw'!R$10)/'ModelParams Lw'!R$11</f>
        <v>#DIV/0!</v>
      </c>
      <c r="CG295" s="24" t="e">
        <f>(BW295-'ModelParams Lw'!S$10)/'ModelParams Lw'!S$11</f>
        <v>#DIV/0!</v>
      </c>
      <c r="CH295" s="24" t="e">
        <f>(BX295-'ModelParams Lw'!T$10)/'ModelParams Lw'!T$11</f>
        <v>#DIV/0!</v>
      </c>
      <c r="CI295" s="24" t="e">
        <f>(BY295-'ModelParams Lw'!U$10)/'ModelParams Lw'!U$11</f>
        <v>#DIV/0!</v>
      </c>
      <c r="CJ295" s="24" t="e">
        <f>(BZ295-'ModelParams Lw'!V$10)/'ModelParams Lw'!V$11</f>
        <v>#DIV/0!</v>
      </c>
      <c r="CK295" s="24">
        <f>IF(Calcul!$E300="SW",'ModelParams Lw'!C$18+'ModelParams Lw'!C$19*LOG(CK$3)+'ModelParams Lw'!C$20*(PI()/4*($D295/1000)^2),IF('ModelParams Lw'!C$21+'ModelParams Lw'!C$22*LOG(CK$3)+'ModelParams Lw'!C$23*(PI()/4*($D295/1000)^2)&lt;'ModelParams Lw'!C$18+'ModelParams Lw'!C$19*LOG(CK$3)+'ModelParams Lw'!C$20*(PI()/4*($D295/1000)^2),'ModelParams Lw'!C$18+'ModelParams Lw'!C$19*LOG(CK$3)+'ModelParams Lw'!C$20*(PI()/4*($D295/1000)^2),'ModelParams Lw'!C$21+'ModelParams Lw'!C$22*LOG(CK$3)+'ModelParams Lw'!C$23*(PI()/4*($D295/1000)^2)))</f>
        <v>31.246735224896717</v>
      </c>
      <c r="CL295" s="24">
        <f>IF(Calcul!$E300="SW",'ModelParams Lw'!D$18+'ModelParams Lw'!D$19*LOG(CL$3)+'ModelParams Lw'!D$20*(PI()/4*($D295/1000)^2),IF('ModelParams Lw'!D$21+'ModelParams Lw'!D$22*LOG(CL$3)+'ModelParams Lw'!D$23*(PI()/4*($D295/1000)^2)&lt;'ModelParams Lw'!D$18+'ModelParams Lw'!D$19*LOG(CL$3)+'ModelParams Lw'!D$20*(PI()/4*($D295/1000)^2),'ModelParams Lw'!D$18+'ModelParams Lw'!D$19*LOG(CL$3)+'ModelParams Lw'!D$20*(PI()/4*($D295/1000)^2),'ModelParams Lw'!D$21+'ModelParams Lw'!D$22*LOG(CL$3)+'ModelParams Lw'!D$23*(PI()/4*($D295/1000)^2)))</f>
        <v>39.203910379364636</v>
      </c>
      <c r="CM295" s="24">
        <f>IF(Calcul!$E300="SW",'ModelParams Lw'!E$18+'ModelParams Lw'!E$19*LOG(CM$3)+'ModelParams Lw'!E$20*(PI()/4*($D295/1000)^2),IF('ModelParams Lw'!E$21+'ModelParams Lw'!E$22*LOG(CM$3)+'ModelParams Lw'!E$23*(PI()/4*($D295/1000)^2)&lt;'ModelParams Lw'!E$18+'ModelParams Lw'!E$19*LOG(CM$3)+'ModelParams Lw'!E$20*(PI()/4*($D295/1000)^2),'ModelParams Lw'!E$18+'ModelParams Lw'!E$19*LOG(CM$3)+'ModelParams Lw'!E$20*(PI()/4*($D295/1000)^2),'ModelParams Lw'!E$21+'ModelParams Lw'!E$22*LOG(CM$3)+'ModelParams Lw'!E$23*(PI()/4*($D295/1000)^2)))</f>
        <v>38.761096154158118</v>
      </c>
      <c r="CN295" s="24">
        <f>IF(Calcul!$E300="SW",'ModelParams Lw'!F$18+'ModelParams Lw'!F$19*LOG(CN$3)+'ModelParams Lw'!F$20*(PI()/4*($D295/1000)^2),IF('ModelParams Lw'!F$21+'ModelParams Lw'!F$22*LOG(CN$3)+'ModelParams Lw'!F$23*(PI()/4*($D295/1000)^2)&lt;'ModelParams Lw'!F$18+'ModelParams Lw'!F$19*LOG(CN$3)+'ModelParams Lw'!F$20*(PI()/4*($D295/1000)^2),'ModelParams Lw'!F$18+'ModelParams Lw'!F$19*LOG(CN$3)+'ModelParams Lw'!F$20*(PI()/4*($D295/1000)^2),'ModelParams Lw'!F$21+'ModelParams Lw'!F$22*LOG(CN$3)+'ModelParams Lw'!F$23*(PI()/4*($D295/1000)^2)))</f>
        <v>42.457901012674256</v>
      </c>
      <c r="CO295" s="24">
        <f>IF(Calcul!$E300="SW",'ModelParams Lw'!G$18+'ModelParams Lw'!G$19*LOG(CO$3)+'ModelParams Lw'!G$20*(PI()/4*($D295/1000)^2),IF('ModelParams Lw'!G$21+'ModelParams Lw'!G$22*LOG(CO$3)+'ModelParams Lw'!G$23*(PI()/4*($D295/1000)^2)&lt;'ModelParams Lw'!G$18+'ModelParams Lw'!G$19*LOG(CO$3)+'ModelParams Lw'!G$20*(PI()/4*($D295/1000)^2),'ModelParams Lw'!G$18+'ModelParams Lw'!G$19*LOG(CO$3)+'ModelParams Lw'!G$20*(PI()/4*($D295/1000)^2),'ModelParams Lw'!G$21+'ModelParams Lw'!G$22*LOG(CO$3)+'ModelParams Lw'!G$23*(PI()/4*($D295/1000)^2)))</f>
        <v>39.983812335865188</v>
      </c>
      <c r="CP295" s="24">
        <f>IF(Calcul!$E300="SW",'ModelParams Lw'!H$18+'ModelParams Lw'!H$19*LOG(CP$3)+'ModelParams Lw'!H$20*(PI()/4*($D295/1000)^2),IF('ModelParams Lw'!H$21+'ModelParams Lw'!H$22*LOG(CP$3)+'ModelParams Lw'!H$23*(PI()/4*($D295/1000)^2)&lt;'ModelParams Lw'!H$18+'ModelParams Lw'!H$19*LOG(CP$3)+'ModelParams Lw'!H$20*(PI()/4*($D295/1000)^2),'ModelParams Lw'!H$18+'ModelParams Lw'!H$19*LOG(CP$3)+'ModelParams Lw'!H$20*(PI()/4*($D295/1000)^2),'ModelParams Lw'!H$21+'ModelParams Lw'!H$22*LOG(CP$3)+'ModelParams Lw'!H$23*(PI()/4*($D295/1000)^2)))</f>
        <v>40.306137042572608</v>
      </c>
      <c r="CQ295" s="24">
        <f>IF(Calcul!$E300="SW",'ModelParams Lw'!I$18+'ModelParams Lw'!I$19*LOG(CQ$3)+'ModelParams Lw'!I$20*(PI()/4*($D295/1000)^2),IF('ModelParams Lw'!I$21+'ModelParams Lw'!I$22*LOG(CQ$3)+'ModelParams Lw'!I$23*(PI()/4*($D295/1000)^2)&lt;'ModelParams Lw'!I$18+'ModelParams Lw'!I$19*LOG(CQ$3)+'ModelParams Lw'!I$20*(PI()/4*($D295/1000)^2),'ModelParams Lw'!I$18+'ModelParams Lw'!I$19*LOG(CQ$3)+'ModelParams Lw'!I$20*(PI()/4*($D295/1000)^2),'ModelParams Lw'!I$21+'ModelParams Lw'!I$22*LOG(CQ$3)+'ModelParams Lw'!I$23*(PI()/4*($D295/1000)^2)))</f>
        <v>35.604370798776131</v>
      </c>
      <c r="CR295" s="24">
        <f>IF(Calcul!$E300="SW",'ModelParams Lw'!J$18+'ModelParams Lw'!J$19*LOG(CR$3)+'ModelParams Lw'!J$20*(PI()/4*($D295/1000)^2),IF('ModelParams Lw'!J$21+'ModelParams Lw'!J$22*LOG(CR$3)+'ModelParams Lw'!J$23*(PI()/4*($D295/1000)^2)&lt;'ModelParams Lw'!J$18+'ModelParams Lw'!J$19*LOG(CR$3)+'ModelParams Lw'!J$20*(PI()/4*($D295/1000)^2),'ModelParams Lw'!J$18+'ModelParams Lw'!J$19*LOG(CR$3)+'ModelParams Lw'!J$20*(PI()/4*($D295/1000)^2),'ModelParams Lw'!J$21+'ModelParams Lw'!J$22*LOG(CR$3)+'ModelParams Lw'!J$23*(PI()/4*($D295/1000)^2)))</f>
        <v>26.405199060578074</v>
      </c>
      <c r="CS295" s="24" t="e">
        <f t="shared" si="113"/>
        <v>#DIV/0!</v>
      </c>
      <c r="CT295" s="24" t="e">
        <f t="shared" si="114"/>
        <v>#DIV/0!</v>
      </c>
      <c r="CU295" s="24" t="e">
        <f t="shared" si="115"/>
        <v>#DIV/0!</v>
      </c>
      <c r="CV295" s="24" t="e">
        <f t="shared" si="116"/>
        <v>#DIV/0!</v>
      </c>
      <c r="CW295" s="24" t="e">
        <f t="shared" si="117"/>
        <v>#DIV/0!</v>
      </c>
      <c r="CX295" s="24" t="e">
        <f t="shared" si="118"/>
        <v>#DIV/0!</v>
      </c>
      <c r="CY295" s="24" t="e">
        <f t="shared" si="119"/>
        <v>#DIV/0!</v>
      </c>
      <c r="CZ295" s="24" t="e">
        <f t="shared" si="120"/>
        <v>#DIV/0!</v>
      </c>
      <c r="DA295" s="24" t="e">
        <f>10*LOG10(IF(CS295="",0,POWER(10,((CS295+'ModelParams Lw'!$O$4)/10))) +IF(CT295="",0,POWER(10,((CT295+'ModelParams Lw'!$P$4)/10))) +IF(CU295="",0,POWER(10,((CU295+'ModelParams Lw'!$Q$4)/10))) +IF(CV295="",0,POWER(10,((CV295+'ModelParams Lw'!$R$4)/10))) +IF(CW295="",0,POWER(10,((CW295+'ModelParams Lw'!$S$4)/10))) +IF(CX295="",0,POWER(10,((CX295+'ModelParams Lw'!$T$4)/10))) +IF(CY295="",0,POWER(10,((CY295+'ModelParams Lw'!$U$4)/10)))+IF(CZ295="",0,POWER(10,((CZ295+'ModelParams Lw'!$V$4)/10))))</f>
        <v>#DIV/0!</v>
      </c>
      <c r="DB295" s="24" t="e">
        <f t="shared" si="137"/>
        <v>#DIV/0!</v>
      </c>
      <c r="DC295" s="24" t="e">
        <f>(CS295-'ModelParams Lw'!$O$10)/'ModelParams Lw'!$O$11</f>
        <v>#DIV/0!</v>
      </c>
      <c r="DD295" s="24" t="e">
        <f>(CT295-'ModelParams Lw'!$P$10)/'ModelParams Lw'!$P$11</f>
        <v>#DIV/0!</v>
      </c>
      <c r="DE295" s="24" t="e">
        <f>(CU295-'ModelParams Lw'!$Q$10)/'ModelParams Lw'!$Q$11</f>
        <v>#DIV/0!</v>
      </c>
      <c r="DF295" s="24" t="e">
        <f>(CV295-'ModelParams Lw'!$R$10)/'ModelParams Lw'!$R$11</f>
        <v>#DIV/0!</v>
      </c>
      <c r="DG295" s="24" t="e">
        <f>(CW295-'ModelParams Lw'!$S$10)/'ModelParams Lw'!$S$11</f>
        <v>#DIV/0!</v>
      </c>
      <c r="DH295" s="24" t="e">
        <f>(CX295-'ModelParams Lw'!$T$10)/'ModelParams Lw'!$T$11</f>
        <v>#DIV/0!</v>
      </c>
      <c r="DI295" s="24" t="e">
        <f>(CY295-'ModelParams Lw'!$U$10)/'ModelParams Lw'!$U$11</f>
        <v>#DIV/0!</v>
      </c>
      <c r="DJ295" s="24" t="e">
        <f>(CZ295-'ModelParams Lw'!$V$10)/'ModelParams Lw'!$V$11</f>
        <v>#DIV/0!</v>
      </c>
    </row>
    <row r="296" spans="1:114">
      <c r="A296" s="12">
        <f>Calcul!B298</f>
        <v>0</v>
      </c>
      <c r="B296" s="12">
        <f t="shared" si="121"/>
        <v>0</v>
      </c>
      <c r="C296" s="12">
        <f>Calcul!C298</f>
        <v>0</v>
      </c>
      <c r="D296" s="12">
        <f>Calcul!D301</f>
        <v>0</v>
      </c>
      <c r="E296" s="12">
        <f t="shared" si="122"/>
        <v>400</v>
      </c>
      <c r="F296" s="12">
        <f t="shared" si="123"/>
        <v>900</v>
      </c>
      <c r="G296" s="12" t="e">
        <f t="shared" si="124"/>
        <v>#DIV/0!</v>
      </c>
      <c r="H296" s="24" t="e">
        <f t="shared" si="125"/>
        <v>#DIV/0!</v>
      </c>
      <c r="I296" s="24">
        <f>'ModelParams Lw'!$B$6*EXP('ModelParams Lw'!$C$6*D296)</f>
        <v>-0.98585217513044054</v>
      </c>
      <c r="J296" s="24">
        <f>'ModelParams Lw'!$B$7*D296^2+'ModelParams Lw'!$C$7*D296+'ModelParams Lw'!$D$7</f>
        <v>-7.1</v>
      </c>
      <c r="K296" s="24">
        <f>'ModelParams Lw'!$B$8*D296^2+'ModelParams Lw'!$C$8*D296+'ModelParams Lw'!$D$8</f>
        <v>46.485999999999997</v>
      </c>
      <c r="L296" s="21" t="e">
        <f t="shared" si="138"/>
        <v>#DIV/0!</v>
      </c>
      <c r="M296" s="21" t="e">
        <f t="shared" si="138"/>
        <v>#DIV/0!</v>
      </c>
      <c r="N296" s="21" t="e">
        <f t="shared" si="138"/>
        <v>#DIV/0!</v>
      </c>
      <c r="O296" s="21" t="e">
        <f t="shared" si="138"/>
        <v>#DIV/0!</v>
      </c>
      <c r="P296" s="21" t="e">
        <f t="shared" si="138"/>
        <v>#DIV/0!</v>
      </c>
      <c r="Q296" s="21" t="e">
        <f t="shared" si="138"/>
        <v>#DIV/0!</v>
      </c>
      <c r="R296" s="21" t="e">
        <f t="shared" si="138"/>
        <v>#DIV/0!</v>
      </c>
      <c r="S296" s="21" t="e">
        <f t="shared" ref="M296:S300" si="139">$I296*(LN(S$3/($AL296^0.4*$H296^0.3)))^2+$J296*LN(S$3/($AL296^0.4*$H296^0.3))+$K296</f>
        <v>#DIV/0!</v>
      </c>
      <c r="T296" s="24" t="e">
        <f>'ModelParams Lw'!$B$3+'ModelParams Lw'!$B$4*LOG10($B296/3600/(PI()/4*($D296/1000)^2))+'ModelParams Lw'!$B$5*LOG10(2*$H296/(1.2*($B296/3600/(PI()/4*($D296/1000)^2))^2))+10*LOG10($D296/1000)+L296</f>
        <v>#DIV/0!</v>
      </c>
      <c r="U296" s="24" t="e">
        <f>'ModelParams Lw'!$B$3+'ModelParams Lw'!$B$4*LOG10($B296/3600/(PI()/4*($D296/1000)^2))+'ModelParams Lw'!$B$5*LOG10(2*$H296/(1.2*($B296/3600/(PI()/4*($D296/1000)^2))^2))+10*LOG10($D296/1000)+M296</f>
        <v>#DIV/0!</v>
      </c>
      <c r="V296" s="24" t="e">
        <f>'ModelParams Lw'!$B$3+'ModelParams Lw'!$B$4*LOG10($B296/3600/(PI()/4*($D296/1000)^2))+'ModelParams Lw'!$B$5*LOG10(2*$H296/(1.2*($B296/3600/(PI()/4*($D296/1000)^2))^2))+10*LOG10($D296/1000)+N296</f>
        <v>#DIV/0!</v>
      </c>
      <c r="W296" s="24" t="e">
        <f>'ModelParams Lw'!$B$3+'ModelParams Lw'!$B$4*LOG10($B296/3600/(PI()/4*($D296/1000)^2))+'ModelParams Lw'!$B$5*LOG10(2*$H296/(1.2*($B296/3600/(PI()/4*($D296/1000)^2))^2))+10*LOG10($D296/1000)+O296</f>
        <v>#DIV/0!</v>
      </c>
      <c r="X296" s="24" t="e">
        <f>'ModelParams Lw'!$B$3+'ModelParams Lw'!$B$4*LOG10($B296/3600/(PI()/4*($D296/1000)^2))+'ModelParams Lw'!$B$5*LOG10(2*$H296/(1.2*($B296/3600/(PI()/4*($D296/1000)^2))^2))+10*LOG10($D296/1000)+P296</f>
        <v>#DIV/0!</v>
      </c>
      <c r="Y296" s="24" t="e">
        <f>'ModelParams Lw'!$B$3+'ModelParams Lw'!$B$4*LOG10($B296/3600/(PI()/4*($D296/1000)^2))+'ModelParams Lw'!$B$5*LOG10(2*$H296/(1.2*($B296/3600/(PI()/4*($D296/1000)^2))^2))+10*LOG10($D296/1000)+Q296</f>
        <v>#DIV/0!</v>
      </c>
      <c r="Z296" s="24" t="e">
        <f>'ModelParams Lw'!$B$3+'ModelParams Lw'!$B$4*LOG10($B296/3600/(PI()/4*($D296/1000)^2))+'ModelParams Lw'!$B$5*LOG10(2*$H296/(1.2*($B296/3600/(PI()/4*($D296/1000)^2))^2))+10*LOG10($D296/1000)+R296</f>
        <v>#DIV/0!</v>
      </c>
      <c r="AA296" s="24" t="e">
        <f>'ModelParams Lw'!$B$3+'ModelParams Lw'!$B$4*LOG10($B296/3600/(PI()/4*($D296/1000)^2))+'ModelParams Lw'!$B$5*LOG10(2*$H296/(1.2*($B296/3600/(PI()/4*($D296/1000)^2))^2))+10*LOG10($D296/1000)+S296</f>
        <v>#DIV/0!</v>
      </c>
      <c r="AB296" s="24" t="e">
        <f>10*LOG10(IF(T296="",0,POWER(10,((T296+'ModelParams Lw'!$O$4)/10))) +IF(U296="",0,POWER(10,((U296+'ModelParams Lw'!$P$4)/10))) +IF(V296="",0,POWER(10,((V296+'ModelParams Lw'!$Q$4)/10))) +IF(W296="",0,POWER(10,((W296+'ModelParams Lw'!$R$4)/10))) +IF(X296="",0,POWER(10,((X296+'ModelParams Lw'!$S$4)/10))) +IF(Y296="",0,POWER(10,((Y296+'ModelParams Lw'!$T$4)/10))) +IF(Z296="",0,POWER(10,((Z296+'ModelParams Lw'!$U$4)/10)))+IF(AA296="",0,POWER(10,((AA296+'ModelParams Lw'!$V$4)/10))))</f>
        <v>#DIV/0!</v>
      </c>
      <c r="AC296" s="24" t="e">
        <f t="shared" si="126"/>
        <v>#DIV/0!</v>
      </c>
      <c r="AD296" s="24" t="e">
        <f>(T296-'ModelParams Lw'!O$10)/'ModelParams Lw'!O$11</f>
        <v>#DIV/0!</v>
      </c>
      <c r="AE296" s="24" t="e">
        <f>(U296-'ModelParams Lw'!P$10)/'ModelParams Lw'!P$11</f>
        <v>#DIV/0!</v>
      </c>
      <c r="AF296" s="24" t="e">
        <f>(V296-'ModelParams Lw'!Q$10)/'ModelParams Lw'!Q$11</f>
        <v>#DIV/0!</v>
      </c>
      <c r="AG296" s="24" t="e">
        <f>(W296-'ModelParams Lw'!R$10)/'ModelParams Lw'!R$11</f>
        <v>#DIV/0!</v>
      </c>
      <c r="AH296" s="24" t="e">
        <f>(X296-'ModelParams Lw'!S$10)/'ModelParams Lw'!S$11</f>
        <v>#DIV/0!</v>
      </c>
      <c r="AI296" s="24" t="e">
        <f>(Y296-'ModelParams Lw'!T$10)/'ModelParams Lw'!T$11</f>
        <v>#DIV/0!</v>
      </c>
      <c r="AJ296" s="24" t="e">
        <f>(Z296-'ModelParams Lw'!U$10)/'ModelParams Lw'!U$11</f>
        <v>#DIV/0!</v>
      </c>
      <c r="AK296" s="24" t="e">
        <f>(AA296-'ModelParams Lw'!V$10)/'ModelParams Lw'!V$11</f>
        <v>#DIV/0!</v>
      </c>
      <c r="AL296" s="24" t="e">
        <f t="shared" si="127"/>
        <v>#DIV/0!</v>
      </c>
      <c r="AM296" s="24" t="e">
        <f>LOOKUP($G296,SilencerParams!$E$3:$E$98,SilencerParams!K$3:K$98)</f>
        <v>#DIV/0!</v>
      </c>
      <c r="AN296" s="24" t="e">
        <f>LOOKUP($G296,SilencerParams!$E$3:$E$98,SilencerParams!L$3:L$98)</f>
        <v>#DIV/0!</v>
      </c>
      <c r="AO296" s="24" t="e">
        <f>LOOKUP($G296,SilencerParams!$E$3:$E$98,SilencerParams!M$3:M$98)</f>
        <v>#DIV/0!</v>
      </c>
      <c r="AP296" s="24" t="e">
        <f>LOOKUP($G296,SilencerParams!$E$3:$E$98,SilencerParams!N$3:N$98)</f>
        <v>#DIV/0!</v>
      </c>
      <c r="AQ296" s="24" t="e">
        <f>LOOKUP($G296,SilencerParams!$E$3:$E$98,SilencerParams!O$3:O$98)</f>
        <v>#DIV/0!</v>
      </c>
      <c r="AR296" s="24" t="e">
        <f>LOOKUP($G296,SilencerParams!$E$3:$E$98,SilencerParams!P$3:P$98)</f>
        <v>#DIV/0!</v>
      </c>
      <c r="AS296" s="24" t="e">
        <f>LOOKUP($G296,SilencerParams!$E$3:$E$98,SilencerParams!Q$3:Q$98)</f>
        <v>#DIV/0!</v>
      </c>
      <c r="AT296" s="24" t="e">
        <f>LOOKUP($G296,SilencerParams!$E$3:$E$98,SilencerParams!R$3:R$98)</f>
        <v>#DIV/0!</v>
      </c>
      <c r="AU296" s="151" t="e">
        <f>LOOKUP($G296,SilencerParams!$E$3:$E$98,SilencerParams!S$3:S$98)</f>
        <v>#DIV/0!</v>
      </c>
      <c r="AV296" s="151" t="e">
        <f>LOOKUP($G296,SilencerParams!$E$3:$E$98,SilencerParams!T$3:T$98)</f>
        <v>#DIV/0!</v>
      </c>
      <c r="AW296" s="151" t="e">
        <f>LOOKUP($G296,SilencerParams!$E$3:$E$98,SilencerParams!U$3:U$98)</f>
        <v>#DIV/0!</v>
      </c>
      <c r="AX296" s="151" t="e">
        <f>LOOKUP($G296,SilencerParams!$E$3:$E$98,SilencerParams!V$3:V$98)</f>
        <v>#DIV/0!</v>
      </c>
      <c r="AY296" s="151" t="e">
        <f>LOOKUP($G296,SilencerParams!$E$3:$E$98,SilencerParams!W$3:W$98)</f>
        <v>#DIV/0!</v>
      </c>
      <c r="AZ296" s="151" t="e">
        <f>LOOKUP($G296,SilencerParams!$E$3:$E$98,SilencerParams!X$3:X$98)</f>
        <v>#DIV/0!</v>
      </c>
      <c r="BA296" s="151" t="e">
        <f>LOOKUP($G296,SilencerParams!$E$3:$E$98,SilencerParams!Y$3:Y$98)</f>
        <v>#DIV/0!</v>
      </c>
      <c r="BB296" s="151" t="e">
        <f>LOOKUP($G296,SilencerParams!$E$3:$E$98,SilencerParams!Z$3:Z$98)</f>
        <v>#DIV/0!</v>
      </c>
      <c r="BC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S$3:S$98)</f>
        <v>#DIV/0!</v>
      </c>
      <c r="BD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T$3:T$98)</f>
        <v>#DIV/0!</v>
      </c>
      <c r="BE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U$3:U$98)</f>
        <v>#DIV/0!</v>
      </c>
      <c r="BF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V$3:V$98)</f>
        <v>#DIV/0!</v>
      </c>
      <c r="BG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W$3:W$98)</f>
        <v>#DIV/0!</v>
      </c>
      <c r="BH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X$3:X$98)</f>
        <v>#DIV/0!</v>
      </c>
      <c r="BI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Y$3:Y$98)</f>
        <v>#DIV/0!</v>
      </c>
      <c r="BJ296" s="151" t="e">
        <f>LOOKUP(IF(MROUND($AL296,2)&lt;=$AL296,CONCATENATE($D296,IF($F296&gt;=1000,$F296,CONCATENATE(0,$F296)),CONCATENATE(0,MROUND($AL296,2)+2)),CONCATENATE($D296,IF($F296&gt;=1000,$F296,CONCATENATE(0,$F296)),CONCATENATE(0,MROUND($AL296,2)-2))),SilencerParams!$E$3:$E$98,SilencerParams!Z$3:Z$98)</f>
        <v>#DIV/0!</v>
      </c>
      <c r="BK296" s="151" t="e">
        <f>IF($AL296&lt;2,LOOKUP(CONCATENATE($D296,IF($E296&gt;=1000,$E296,CONCATENATE(0,$E296)),"02"),SilencerParams!$E$3:$E$98,SilencerParams!S$3:S$98)/(LOG10(2)-LOG10(0.0001))*(LOG10($AL296)-LOG10(0.0001)),(BC296-AU296)/(LOG10(IF(MROUND($AL296,2)&lt;=$AL296,MROUND($AL296,2)+2,MROUND($AL296,2)-2))-LOG10(MROUND($AL296,2)))*(LOG10($AL296)-LOG10(MROUND($AL296,2)))+AU296)</f>
        <v>#DIV/0!</v>
      </c>
      <c r="BL296" s="151" t="e">
        <f>IF($AL296&lt;2,LOOKUP(CONCATENATE($D296,IF($E296&gt;=1000,$E296,CONCATENATE(0,$E296)),"02"),SilencerParams!$E$3:$E$98,SilencerParams!T$3:T$98)/(LOG10(2)-LOG10(0.0001))*(LOG10($AL296)-LOG10(0.0001)),(BD296-AV296)/(LOG10(IF(MROUND($AL296,2)&lt;=$AL296,MROUND($AL296,2)+2,MROUND($AL296,2)-2))-LOG10(MROUND($AL296,2)))*(LOG10($AL296)-LOG10(MROUND($AL296,2)))+AV296)</f>
        <v>#DIV/0!</v>
      </c>
      <c r="BM296" s="151" t="e">
        <f>IF($AL296&lt;2,LOOKUP(CONCATENATE($D296,IF($E296&gt;=1000,$E296,CONCATENATE(0,$E296)),"02"),SilencerParams!$E$3:$E$98,SilencerParams!U$3:U$98)/(LOG10(2)-LOG10(0.0001))*(LOG10($AL296)-LOG10(0.0001)),(BE296-AW296)/(LOG10(IF(MROUND($AL296,2)&lt;=$AL296,MROUND($AL296,2)+2,MROUND($AL296,2)-2))-LOG10(MROUND($AL296,2)))*(LOG10($AL296)-LOG10(MROUND($AL296,2)))+AW296)</f>
        <v>#DIV/0!</v>
      </c>
      <c r="BN296" s="151" t="e">
        <f>IF($AL296&lt;2,LOOKUP(CONCATENATE($D296,IF($E296&gt;=1000,$E296,CONCATENATE(0,$E296)),"02"),SilencerParams!$E$3:$E$98,SilencerParams!V$3:V$98)/(LOG10(2)-LOG10(0.0001))*(LOG10($AL296)-LOG10(0.0001)),(BF296-AX296)/(LOG10(IF(MROUND($AL296,2)&lt;=$AL296,MROUND($AL296,2)+2,MROUND($AL296,2)-2))-LOG10(MROUND($AL296,2)))*(LOG10($AL296)-LOG10(MROUND($AL296,2)))+AX296)</f>
        <v>#DIV/0!</v>
      </c>
      <c r="BO296" s="151" t="e">
        <f>IF($AL296&lt;2,LOOKUP(CONCATENATE($D296,IF($E296&gt;=1000,$E296,CONCATENATE(0,$E296)),"02"),SilencerParams!$E$3:$E$98,SilencerParams!W$3:W$98)/(LOG10(2)-LOG10(0.0001))*(LOG10($AL296)-LOG10(0.0001)),(BG296-AY296)/(LOG10(IF(MROUND($AL296,2)&lt;=$AL296,MROUND($AL296,2)+2,MROUND($AL296,2)-2))-LOG10(MROUND($AL296,2)))*(LOG10($AL296)-LOG10(MROUND($AL296,2)))+AY296)</f>
        <v>#DIV/0!</v>
      </c>
      <c r="BP296" s="151" t="e">
        <f>IF($AL296&lt;2,LOOKUP(CONCATENATE($D296,IF($E296&gt;=1000,$E296,CONCATENATE(0,$E296)),"02"),SilencerParams!$E$3:$E$98,SilencerParams!X$3:X$98)/(LOG10(2)-LOG10(0.0001))*(LOG10($AL296)-LOG10(0.0001)),(BH296-AZ296)/(LOG10(IF(MROUND($AL296,2)&lt;=$AL296,MROUND($AL296,2)+2,MROUND($AL296,2)-2))-LOG10(MROUND($AL296,2)))*(LOG10($AL296)-LOG10(MROUND($AL296,2)))+AZ296)</f>
        <v>#DIV/0!</v>
      </c>
      <c r="BQ296" s="151" t="e">
        <f>IF($AL296&lt;2,LOOKUP(CONCATENATE($D296,IF($E296&gt;=1000,$E296,CONCATENATE(0,$E296)),"02"),SilencerParams!$E$3:$E$98,SilencerParams!Y$3:Y$98)/(LOG10(2)-LOG10(0.0001))*(LOG10($AL296)-LOG10(0.0001)),(BI296-BA296)/(LOG10(IF(MROUND($AL296,2)&lt;=$AL296,MROUND($AL296,2)+2,MROUND($AL296,2)-2))-LOG10(MROUND($AL296,2)))*(LOG10($AL296)-LOG10(MROUND($AL296,2)))+BA296)</f>
        <v>#DIV/0!</v>
      </c>
      <c r="BR296" s="151" t="e">
        <f>IF($AL296&lt;2,LOOKUP(CONCATENATE($D296,IF($E296&gt;=1000,$E296,CONCATENATE(0,$E296)),"02"),SilencerParams!$E$3:$E$98,SilencerParams!Z$3:Z$98)/(LOG10(2)-LOG10(0.0001))*(LOG10($AL296)-LOG10(0.0001)),(BJ296-BB296)/(LOG10(IF(MROUND($AL296,2)&lt;=$AL296,MROUND($AL296,2)+2,MROUND($AL296,2)-2))-LOG10(MROUND($AL296,2)))*(LOG10($AL296)-LOG10(MROUND($AL296,2)))+BB296)</f>
        <v>#DIV/0!</v>
      </c>
      <c r="BS296" s="24" t="e">
        <f t="shared" si="128"/>
        <v>#DIV/0!</v>
      </c>
      <c r="BT296" s="24" t="e">
        <f t="shared" si="129"/>
        <v>#DIV/0!</v>
      </c>
      <c r="BU296" s="24" t="e">
        <f t="shared" si="130"/>
        <v>#DIV/0!</v>
      </c>
      <c r="BV296" s="24" t="e">
        <f t="shared" si="131"/>
        <v>#DIV/0!</v>
      </c>
      <c r="BW296" s="24" t="e">
        <f t="shared" si="132"/>
        <v>#DIV/0!</v>
      </c>
      <c r="BX296" s="24" t="e">
        <f t="shared" si="133"/>
        <v>#DIV/0!</v>
      </c>
      <c r="BY296" s="24" t="e">
        <f t="shared" si="134"/>
        <v>#DIV/0!</v>
      </c>
      <c r="BZ296" s="24" t="e">
        <f t="shared" si="135"/>
        <v>#DIV/0!</v>
      </c>
      <c r="CA296" s="24" t="e">
        <f>10*LOG10(IF(BS296="",0,POWER(10,((BS296+'ModelParams Lw'!$O$4)/10))) +IF(BT296="",0,POWER(10,((BT296+'ModelParams Lw'!$P$4)/10))) +IF(BU296="",0,POWER(10,((BU296+'ModelParams Lw'!$Q$4)/10))) +IF(BV296="",0,POWER(10,((BV296+'ModelParams Lw'!$R$4)/10))) +IF(BW296="",0,POWER(10,((BW296+'ModelParams Lw'!$S$4)/10))) +IF(BX296="",0,POWER(10,((BX296+'ModelParams Lw'!$T$4)/10))) +IF(BY296="",0,POWER(10,((BY296+'ModelParams Lw'!$U$4)/10)))+IF(BZ296="",0,POWER(10,((BZ296+'ModelParams Lw'!$V$4)/10))))</f>
        <v>#DIV/0!</v>
      </c>
      <c r="CB296" s="24" t="e">
        <f t="shared" si="136"/>
        <v>#DIV/0!</v>
      </c>
      <c r="CC296" s="24" t="e">
        <f>(BS296-'ModelParams Lw'!O$10)/'ModelParams Lw'!O$11</f>
        <v>#DIV/0!</v>
      </c>
      <c r="CD296" s="24" t="e">
        <f>(BT296-'ModelParams Lw'!P$10)/'ModelParams Lw'!P$11</f>
        <v>#DIV/0!</v>
      </c>
      <c r="CE296" s="24" t="e">
        <f>(BU296-'ModelParams Lw'!Q$10)/'ModelParams Lw'!Q$11</f>
        <v>#DIV/0!</v>
      </c>
      <c r="CF296" s="24" t="e">
        <f>(BV296-'ModelParams Lw'!R$10)/'ModelParams Lw'!R$11</f>
        <v>#DIV/0!</v>
      </c>
      <c r="CG296" s="24" t="e">
        <f>(BW296-'ModelParams Lw'!S$10)/'ModelParams Lw'!S$11</f>
        <v>#DIV/0!</v>
      </c>
      <c r="CH296" s="24" t="e">
        <f>(BX296-'ModelParams Lw'!T$10)/'ModelParams Lw'!T$11</f>
        <v>#DIV/0!</v>
      </c>
      <c r="CI296" s="24" t="e">
        <f>(BY296-'ModelParams Lw'!U$10)/'ModelParams Lw'!U$11</f>
        <v>#DIV/0!</v>
      </c>
      <c r="CJ296" s="24" t="e">
        <f>(BZ296-'ModelParams Lw'!V$10)/'ModelParams Lw'!V$11</f>
        <v>#DIV/0!</v>
      </c>
      <c r="CK296" s="24">
        <f>IF(Calcul!$E301="SW",'ModelParams Lw'!C$18+'ModelParams Lw'!C$19*LOG(CK$3)+'ModelParams Lw'!C$20*(PI()/4*($D296/1000)^2),IF('ModelParams Lw'!C$21+'ModelParams Lw'!C$22*LOG(CK$3)+'ModelParams Lw'!C$23*(PI()/4*($D296/1000)^2)&lt;'ModelParams Lw'!C$18+'ModelParams Lw'!C$19*LOG(CK$3)+'ModelParams Lw'!C$20*(PI()/4*($D296/1000)^2),'ModelParams Lw'!C$18+'ModelParams Lw'!C$19*LOG(CK$3)+'ModelParams Lw'!C$20*(PI()/4*($D296/1000)^2),'ModelParams Lw'!C$21+'ModelParams Lw'!C$22*LOG(CK$3)+'ModelParams Lw'!C$23*(PI()/4*($D296/1000)^2)))</f>
        <v>31.246735224896717</v>
      </c>
      <c r="CL296" s="24">
        <f>IF(Calcul!$E301="SW",'ModelParams Lw'!D$18+'ModelParams Lw'!D$19*LOG(CL$3)+'ModelParams Lw'!D$20*(PI()/4*($D296/1000)^2),IF('ModelParams Lw'!D$21+'ModelParams Lw'!D$22*LOG(CL$3)+'ModelParams Lw'!D$23*(PI()/4*($D296/1000)^2)&lt;'ModelParams Lw'!D$18+'ModelParams Lw'!D$19*LOG(CL$3)+'ModelParams Lw'!D$20*(PI()/4*($D296/1000)^2),'ModelParams Lw'!D$18+'ModelParams Lw'!D$19*LOG(CL$3)+'ModelParams Lw'!D$20*(PI()/4*($D296/1000)^2),'ModelParams Lw'!D$21+'ModelParams Lw'!D$22*LOG(CL$3)+'ModelParams Lw'!D$23*(PI()/4*($D296/1000)^2)))</f>
        <v>39.203910379364636</v>
      </c>
      <c r="CM296" s="24">
        <f>IF(Calcul!$E301="SW",'ModelParams Lw'!E$18+'ModelParams Lw'!E$19*LOG(CM$3)+'ModelParams Lw'!E$20*(PI()/4*($D296/1000)^2),IF('ModelParams Lw'!E$21+'ModelParams Lw'!E$22*LOG(CM$3)+'ModelParams Lw'!E$23*(PI()/4*($D296/1000)^2)&lt;'ModelParams Lw'!E$18+'ModelParams Lw'!E$19*LOG(CM$3)+'ModelParams Lw'!E$20*(PI()/4*($D296/1000)^2),'ModelParams Lw'!E$18+'ModelParams Lw'!E$19*LOG(CM$3)+'ModelParams Lw'!E$20*(PI()/4*($D296/1000)^2),'ModelParams Lw'!E$21+'ModelParams Lw'!E$22*LOG(CM$3)+'ModelParams Lw'!E$23*(PI()/4*($D296/1000)^2)))</f>
        <v>38.761096154158118</v>
      </c>
      <c r="CN296" s="24">
        <f>IF(Calcul!$E301="SW",'ModelParams Lw'!F$18+'ModelParams Lw'!F$19*LOG(CN$3)+'ModelParams Lw'!F$20*(PI()/4*($D296/1000)^2),IF('ModelParams Lw'!F$21+'ModelParams Lw'!F$22*LOG(CN$3)+'ModelParams Lw'!F$23*(PI()/4*($D296/1000)^2)&lt;'ModelParams Lw'!F$18+'ModelParams Lw'!F$19*LOG(CN$3)+'ModelParams Lw'!F$20*(PI()/4*($D296/1000)^2),'ModelParams Lw'!F$18+'ModelParams Lw'!F$19*LOG(CN$3)+'ModelParams Lw'!F$20*(PI()/4*($D296/1000)^2),'ModelParams Lw'!F$21+'ModelParams Lw'!F$22*LOG(CN$3)+'ModelParams Lw'!F$23*(PI()/4*($D296/1000)^2)))</f>
        <v>42.457901012674256</v>
      </c>
      <c r="CO296" s="24">
        <f>IF(Calcul!$E301="SW",'ModelParams Lw'!G$18+'ModelParams Lw'!G$19*LOG(CO$3)+'ModelParams Lw'!G$20*(PI()/4*($D296/1000)^2),IF('ModelParams Lw'!G$21+'ModelParams Lw'!G$22*LOG(CO$3)+'ModelParams Lw'!G$23*(PI()/4*($D296/1000)^2)&lt;'ModelParams Lw'!G$18+'ModelParams Lw'!G$19*LOG(CO$3)+'ModelParams Lw'!G$20*(PI()/4*($D296/1000)^2),'ModelParams Lw'!G$18+'ModelParams Lw'!G$19*LOG(CO$3)+'ModelParams Lw'!G$20*(PI()/4*($D296/1000)^2),'ModelParams Lw'!G$21+'ModelParams Lw'!G$22*LOG(CO$3)+'ModelParams Lw'!G$23*(PI()/4*($D296/1000)^2)))</f>
        <v>39.983812335865188</v>
      </c>
      <c r="CP296" s="24">
        <f>IF(Calcul!$E301="SW",'ModelParams Lw'!H$18+'ModelParams Lw'!H$19*LOG(CP$3)+'ModelParams Lw'!H$20*(PI()/4*($D296/1000)^2),IF('ModelParams Lw'!H$21+'ModelParams Lw'!H$22*LOG(CP$3)+'ModelParams Lw'!H$23*(PI()/4*($D296/1000)^2)&lt;'ModelParams Lw'!H$18+'ModelParams Lw'!H$19*LOG(CP$3)+'ModelParams Lw'!H$20*(PI()/4*($D296/1000)^2),'ModelParams Lw'!H$18+'ModelParams Lw'!H$19*LOG(CP$3)+'ModelParams Lw'!H$20*(PI()/4*($D296/1000)^2),'ModelParams Lw'!H$21+'ModelParams Lw'!H$22*LOG(CP$3)+'ModelParams Lw'!H$23*(PI()/4*($D296/1000)^2)))</f>
        <v>40.306137042572608</v>
      </c>
      <c r="CQ296" s="24">
        <f>IF(Calcul!$E301="SW",'ModelParams Lw'!I$18+'ModelParams Lw'!I$19*LOG(CQ$3)+'ModelParams Lw'!I$20*(PI()/4*($D296/1000)^2),IF('ModelParams Lw'!I$21+'ModelParams Lw'!I$22*LOG(CQ$3)+'ModelParams Lw'!I$23*(PI()/4*($D296/1000)^2)&lt;'ModelParams Lw'!I$18+'ModelParams Lw'!I$19*LOG(CQ$3)+'ModelParams Lw'!I$20*(PI()/4*($D296/1000)^2),'ModelParams Lw'!I$18+'ModelParams Lw'!I$19*LOG(CQ$3)+'ModelParams Lw'!I$20*(PI()/4*($D296/1000)^2),'ModelParams Lw'!I$21+'ModelParams Lw'!I$22*LOG(CQ$3)+'ModelParams Lw'!I$23*(PI()/4*($D296/1000)^2)))</f>
        <v>35.604370798776131</v>
      </c>
      <c r="CR296" s="24">
        <f>IF(Calcul!$E301="SW",'ModelParams Lw'!J$18+'ModelParams Lw'!J$19*LOG(CR$3)+'ModelParams Lw'!J$20*(PI()/4*($D296/1000)^2),IF('ModelParams Lw'!J$21+'ModelParams Lw'!J$22*LOG(CR$3)+'ModelParams Lw'!J$23*(PI()/4*($D296/1000)^2)&lt;'ModelParams Lw'!J$18+'ModelParams Lw'!J$19*LOG(CR$3)+'ModelParams Lw'!J$20*(PI()/4*($D296/1000)^2),'ModelParams Lw'!J$18+'ModelParams Lw'!J$19*LOG(CR$3)+'ModelParams Lw'!J$20*(PI()/4*($D296/1000)^2),'ModelParams Lw'!J$21+'ModelParams Lw'!J$22*LOG(CR$3)+'ModelParams Lw'!J$23*(PI()/4*($D296/1000)^2)))</f>
        <v>26.405199060578074</v>
      </c>
      <c r="CS296" s="24" t="e">
        <f t="shared" si="113"/>
        <v>#DIV/0!</v>
      </c>
      <c r="CT296" s="24" t="e">
        <f t="shared" si="114"/>
        <v>#DIV/0!</v>
      </c>
      <c r="CU296" s="24" t="e">
        <f t="shared" si="115"/>
        <v>#DIV/0!</v>
      </c>
      <c r="CV296" s="24" t="e">
        <f t="shared" si="116"/>
        <v>#DIV/0!</v>
      </c>
      <c r="CW296" s="24" t="e">
        <f t="shared" si="117"/>
        <v>#DIV/0!</v>
      </c>
      <c r="CX296" s="24" t="e">
        <f t="shared" si="118"/>
        <v>#DIV/0!</v>
      </c>
      <c r="CY296" s="24" t="e">
        <f t="shared" si="119"/>
        <v>#DIV/0!</v>
      </c>
      <c r="CZ296" s="24" t="e">
        <f t="shared" si="120"/>
        <v>#DIV/0!</v>
      </c>
      <c r="DA296" s="24" t="e">
        <f>10*LOG10(IF(CS296="",0,POWER(10,((CS296+'ModelParams Lw'!$O$4)/10))) +IF(CT296="",0,POWER(10,((CT296+'ModelParams Lw'!$P$4)/10))) +IF(CU296="",0,POWER(10,((CU296+'ModelParams Lw'!$Q$4)/10))) +IF(CV296="",0,POWER(10,((CV296+'ModelParams Lw'!$R$4)/10))) +IF(CW296="",0,POWER(10,((CW296+'ModelParams Lw'!$S$4)/10))) +IF(CX296="",0,POWER(10,((CX296+'ModelParams Lw'!$T$4)/10))) +IF(CY296="",0,POWER(10,((CY296+'ModelParams Lw'!$U$4)/10)))+IF(CZ296="",0,POWER(10,((CZ296+'ModelParams Lw'!$V$4)/10))))</f>
        <v>#DIV/0!</v>
      </c>
      <c r="DB296" s="24" t="e">
        <f t="shared" si="137"/>
        <v>#DIV/0!</v>
      </c>
      <c r="DC296" s="24" t="e">
        <f>(CS296-'ModelParams Lw'!$O$10)/'ModelParams Lw'!$O$11</f>
        <v>#DIV/0!</v>
      </c>
      <c r="DD296" s="24" t="e">
        <f>(CT296-'ModelParams Lw'!$P$10)/'ModelParams Lw'!$P$11</f>
        <v>#DIV/0!</v>
      </c>
      <c r="DE296" s="24" t="e">
        <f>(CU296-'ModelParams Lw'!$Q$10)/'ModelParams Lw'!$Q$11</f>
        <v>#DIV/0!</v>
      </c>
      <c r="DF296" s="24" t="e">
        <f>(CV296-'ModelParams Lw'!$R$10)/'ModelParams Lw'!$R$11</f>
        <v>#DIV/0!</v>
      </c>
      <c r="DG296" s="24" t="e">
        <f>(CW296-'ModelParams Lw'!$S$10)/'ModelParams Lw'!$S$11</f>
        <v>#DIV/0!</v>
      </c>
      <c r="DH296" s="24" t="e">
        <f>(CX296-'ModelParams Lw'!$T$10)/'ModelParams Lw'!$T$11</f>
        <v>#DIV/0!</v>
      </c>
      <c r="DI296" s="24" t="e">
        <f>(CY296-'ModelParams Lw'!$U$10)/'ModelParams Lw'!$U$11</f>
        <v>#DIV/0!</v>
      </c>
      <c r="DJ296" s="24" t="e">
        <f>(CZ296-'ModelParams Lw'!$V$10)/'ModelParams Lw'!$V$11</f>
        <v>#DIV/0!</v>
      </c>
    </row>
    <row r="297" spans="1:114">
      <c r="A297" s="12">
        <f>Calcul!B299</f>
        <v>0</v>
      </c>
      <c r="B297" s="12">
        <f t="shared" si="121"/>
        <v>0</v>
      </c>
      <c r="C297" s="12">
        <f>Calcul!C299</f>
        <v>0</v>
      </c>
      <c r="D297" s="12">
        <f>Calcul!D302</f>
        <v>0</v>
      </c>
      <c r="E297" s="12">
        <f t="shared" si="122"/>
        <v>400</v>
      </c>
      <c r="F297" s="12">
        <f t="shared" si="123"/>
        <v>900</v>
      </c>
      <c r="G297" s="12" t="e">
        <f t="shared" si="124"/>
        <v>#DIV/0!</v>
      </c>
      <c r="H297" s="24" t="e">
        <f t="shared" si="125"/>
        <v>#DIV/0!</v>
      </c>
      <c r="I297" s="24">
        <f>'ModelParams Lw'!$B$6*EXP('ModelParams Lw'!$C$6*D297)</f>
        <v>-0.98585217513044054</v>
      </c>
      <c r="J297" s="24">
        <f>'ModelParams Lw'!$B$7*D297^2+'ModelParams Lw'!$C$7*D297+'ModelParams Lw'!$D$7</f>
        <v>-7.1</v>
      </c>
      <c r="K297" s="24">
        <f>'ModelParams Lw'!$B$8*D297^2+'ModelParams Lw'!$C$8*D297+'ModelParams Lw'!$D$8</f>
        <v>46.485999999999997</v>
      </c>
      <c r="L297" s="21" t="e">
        <f t="shared" ref="L297:L300" si="140">$I297*(LN(L$3/($AL297^0.4*$H297^0.3)))^2+$J297*LN(L$3/($AL297^0.4*$H297^0.3))+$K297</f>
        <v>#DIV/0!</v>
      </c>
      <c r="M297" s="21" t="e">
        <f t="shared" si="139"/>
        <v>#DIV/0!</v>
      </c>
      <c r="N297" s="21" t="e">
        <f t="shared" si="139"/>
        <v>#DIV/0!</v>
      </c>
      <c r="O297" s="21" t="e">
        <f t="shared" si="139"/>
        <v>#DIV/0!</v>
      </c>
      <c r="P297" s="21" t="e">
        <f t="shared" si="139"/>
        <v>#DIV/0!</v>
      </c>
      <c r="Q297" s="21" t="e">
        <f t="shared" si="139"/>
        <v>#DIV/0!</v>
      </c>
      <c r="R297" s="21" t="e">
        <f t="shared" si="139"/>
        <v>#DIV/0!</v>
      </c>
      <c r="S297" s="21" t="e">
        <f t="shared" si="139"/>
        <v>#DIV/0!</v>
      </c>
      <c r="T297" s="24" t="e">
        <f>'ModelParams Lw'!$B$3+'ModelParams Lw'!$B$4*LOG10($B297/3600/(PI()/4*($D297/1000)^2))+'ModelParams Lw'!$B$5*LOG10(2*$H297/(1.2*($B297/3600/(PI()/4*($D297/1000)^2))^2))+10*LOG10($D297/1000)+L297</f>
        <v>#DIV/0!</v>
      </c>
      <c r="U297" s="24" t="e">
        <f>'ModelParams Lw'!$B$3+'ModelParams Lw'!$B$4*LOG10($B297/3600/(PI()/4*($D297/1000)^2))+'ModelParams Lw'!$B$5*LOG10(2*$H297/(1.2*($B297/3600/(PI()/4*($D297/1000)^2))^2))+10*LOG10($D297/1000)+M297</f>
        <v>#DIV/0!</v>
      </c>
      <c r="V297" s="24" t="e">
        <f>'ModelParams Lw'!$B$3+'ModelParams Lw'!$B$4*LOG10($B297/3600/(PI()/4*($D297/1000)^2))+'ModelParams Lw'!$B$5*LOG10(2*$H297/(1.2*($B297/3600/(PI()/4*($D297/1000)^2))^2))+10*LOG10($D297/1000)+N297</f>
        <v>#DIV/0!</v>
      </c>
      <c r="W297" s="24" t="e">
        <f>'ModelParams Lw'!$B$3+'ModelParams Lw'!$B$4*LOG10($B297/3600/(PI()/4*($D297/1000)^2))+'ModelParams Lw'!$B$5*LOG10(2*$H297/(1.2*($B297/3600/(PI()/4*($D297/1000)^2))^2))+10*LOG10($D297/1000)+O297</f>
        <v>#DIV/0!</v>
      </c>
      <c r="X297" s="24" t="e">
        <f>'ModelParams Lw'!$B$3+'ModelParams Lw'!$B$4*LOG10($B297/3600/(PI()/4*($D297/1000)^2))+'ModelParams Lw'!$B$5*LOG10(2*$H297/(1.2*($B297/3600/(PI()/4*($D297/1000)^2))^2))+10*LOG10($D297/1000)+P297</f>
        <v>#DIV/0!</v>
      </c>
      <c r="Y297" s="24" t="e">
        <f>'ModelParams Lw'!$B$3+'ModelParams Lw'!$B$4*LOG10($B297/3600/(PI()/4*($D297/1000)^2))+'ModelParams Lw'!$B$5*LOG10(2*$H297/(1.2*($B297/3600/(PI()/4*($D297/1000)^2))^2))+10*LOG10($D297/1000)+Q297</f>
        <v>#DIV/0!</v>
      </c>
      <c r="Z297" s="24" t="e">
        <f>'ModelParams Lw'!$B$3+'ModelParams Lw'!$B$4*LOG10($B297/3600/(PI()/4*($D297/1000)^2))+'ModelParams Lw'!$B$5*LOG10(2*$H297/(1.2*($B297/3600/(PI()/4*($D297/1000)^2))^2))+10*LOG10($D297/1000)+R297</f>
        <v>#DIV/0!</v>
      </c>
      <c r="AA297" s="24" t="e">
        <f>'ModelParams Lw'!$B$3+'ModelParams Lw'!$B$4*LOG10($B297/3600/(PI()/4*($D297/1000)^2))+'ModelParams Lw'!$B$5*LOG10(2*$H297/(1.2*($B297/3600/(PI()/4*($D297/1000)^2))^2))+10*LOG10($D297/1000)+S297</f>
        <v>#DIV/0!</v>
      </c>
      <c r="AB297" s="24" t="e">
        <f>10*LOG10(IF(T297="",0,POWER(10,((T297+'ModelParams Lw'!$O$4)/10))) +IF(U297="",0,POWER(10,((U297+'ModelParams Lw'!$P$4)/10))) +IF(V297="",0,POWER(10,((V297+'ModelParams Lw'!$Q$4)/10))) +IF(W297="",0,POWER(10,((W297+'ModelParams Lw'!$R$4)/10))) +IF(X297="",0,POWER(10,((X297+'ModelParams Lw'!$S$4)/10))) +IF(Y297="",0,POWER(10,((Y297+'ModelParams Lw'!$T$4)/10))) +IF(Z297="",0,POWER(10,((Z297+'ModelParams Lw'!$U$4)/10)))+IF(AA297="",0,POWER(10,((AA297+'ModelParams Lw'!$V$4)/10))))</f>
        <v>#DIV/0!</v>
      </c>
      <c r="AC297" s="24" t="e">
        <f t="shared" si="126"/>
        <v>#DIV/0!</v>
      </c>
      <c r="AD297" s="24" t="e">
        <f>(T297-'ModelParams Lw'!O$10)/'ModelParams Lw'!O$11</f>
        <v>#DIV/0!</v>
      </c>
      <c r="AE297" s="24" t="e">
        <f>(U297-'ModelParams Lw'!P$10)/'ModelParams Lw'!P$11</f>
        <v>#DIV/0!</v>
      </c>
      <c r="AF297" s="24" t="e">
        <f>(V297-'ModelParams Lw'!Q$10)/'ModelParams Lw'!Q$11</f>
        <v>#DIV/0!</v>
      </c>
      <c r="AG297" s="24" t="e">
        <f>(W297-'ModelParams Lw'!R$10)/'ModelParams Lw'!R$11</f>
        <v>#DIV/0!</v>
      </c>
      <c r="AH297" s="24" t="e">
        <f>(X297-'ModelParams Lw'!S$10)/'ModelParams Lw'!S$11</f>
        <v>#DIV/0!</v>
      </c>
      <c r="AI297" s="24" t="e">
        <f>(Y297-'ModelParams Lw'!T$10)/'ModelParams Lw'!T$11</f>
        <v>#DIV/0!</v>
      </c>
      <c r="AJ297" s="24" t="e">
        <f>(Z297-'ModelParams Lw'!U$10)/'ModelParams Lw'!U$11</f>
        <v>#DIV/0!</v>
      </c>
      <c r="AK297" s="24" t="e">
        <f>(AA297-'ModelParams Lw'!V$10)/'ModelParams Lw'!V$11</f>
        <v>#DIV/0!</v>
      </c>
      <c r="AL297" s="24" t="e">
        <f t="shared" si="127"/>
        <v>#DIV/0!</v>
      </c>
      <c r="AM297" s="24" t="e">
        <f>LOOKUP($G297,SilencerParams!$E$3:$E$98,SilencerParams!K$3:K$98)</f>
        <v>#DIV/0!</v>
      </c>
      <c r="AN297" s="24" t="e">
        <f>LOOKUP($G297,SilencerParams!$E$3:$E$98,SilencerParams!L$3:L$98)</f>
        <v>#DIV/0!</v>
      </c>
      <c r="AO297" s="24" t="e">
        <f>LOOKUP($G297,SilencerParams!$E$3:$E$98,SilencerParams!M$3:M$98)</f>
        <v>#DIV/0!</v>
      </c>
      <c r="AP297" s="24" t="e">
        <f>LOOKUP($G297,SilencerParams!$E$3:$E$98,SilencerParams!N$3:N$98)</f>
        <v>#DIV/0!</v>
      </c>
      <c r="AQ297" s="24" t="e">
        <f>LOOKUP($G297,SilencerParams!$E$3:$E$98,SilencerParams!O$3:O$98)</f>
        <v>#DIV/0!</v>
      </c>
      <c r="AR297" s="24" t="e">
        <f>LOOKUP($G297,SilencerParams!$E$3:$E$98,SilencerParams!P$3:P$98)</f>
        <v>#DIV/0!</v>
      </c>
      <c r="AS297" s="24" t="e">
        <f>LOOKUP($G297,SilencerParams!$E$3:$E$98,SilencerParams!Q$3:Q$98)</f>
        <v>#DIV/0!</v>
      </c>
      <c r="AT297" s="24" t="e">
        <f>LOOKUP($G297,SilencerParams!$E$3:$E$98,SilencerParams!R$3:R$98)</f>
        <v>#DIV/0!</v>
      </c>
      <c r="AU297" s="151" t="e">
        <f>LOOKUP($G297,SilencerParams!$E$3:$E$98,SilencerParams!S$3:S$98)</f>
        <v>#DIV/0!</v>
      </c>
      <c r="AV297" s="151" t="e">
        <f>LOOKUP($G297,SilencerParams!$E$3:$E$98,SilencerParams!T$3:T$98)</f>
        <v>#DIV/0!</v>
      </c>
      <c r="AW297" s="151" t="e">
        <f>LOOKUP($G297,SilencerParams!$E$3:$E$98,SilencerParams!U$3:U$98)</f>
        <v>#DIV/0!</v>
      </c>
      <c r="AX297" s="151" t="e">
        <f>LOOKUP($G297,SilencerParams!$E$3:$E$98,SilencerParams!V$3:V$98)</f>
        <v>#DIV/0!</v>
      </c>
      <c r="AY297" s="151" t="e">
        <f>LOOKUP($G297,SilencerParams!$E$3:$E$98,SilencerParams!W$3:W$98)</f>
        <v>#DIV/0!</v>
      </c>
      <c r="AZ297" s="151" t="e">
        <f>LOOKUP($G297,SilencerParams!$E$3:$E$98,SilencerParams!X$3:X$98)</f>
        <v>#DIV/0!</v>
      </c>
      <c r="BA297" s="151" t="e">
        <f>LOOKUP($G297,SilencerParams!$E$3:$E$98,SilencerParams!Y$3:Y$98)</f>
        <v>#DIV/0!</v>
      </c>
      <c r="BB297" s="151" t="e">
        <f>LOOKUP($G297,SilencerParams!$E$3:$E$98,SilencerParams!Z$3:Z$98)</f>
        <v>#DIV/0!</v>
      </c>
      <c r="BC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S$3:S$98)</f>
        <v>#DIV/0!</v>
      </c>
      <c r="BD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T$3:T$98)</f>
        <v>#DIV/0!</v>
      </c>
      <c r="BE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U$3:U$98)</f>
        <v>#DIV/0!</v>
      </c>
      <c r="BF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V$3:V$98)</f>
        <v>#DIV/0!</v>
      </c>
      <c r="BG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W$3:W$98)</f>
        <v>#DIV/0!</v>
      </c>
      <c r="BH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X$3:X$98)</f>
        <v>#DIV/0!</v>
      </c>
      <c r="BI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Y$3:Y$98)</f>
        <v>#DIV/0!</v>
      </c>
      <c r="BJ297" s="151" t="e">
        <f>LOOKUP(IF(MROUND($AL297,2)&lt;=$AL297,CONCATENATE($D297,IF($F297&gt;=1000,$F297,CONCATENATE(0,$F297)),CONCATENATE(0,MROUND($AL297,2)+2)),CONCATENATE($D297,IF($F297&gt;=1000,$F297,CONCATENATE(0,$F297)),CONCATENATE(0,MROUND($AL297,2)-2))),SilencerParams!$E$3:$E$98,SilencerParams!Z$3:Z$98)</f>
        <v>#DIV/0!</v>
      </c>
      <c r="BK297" s="151" t="e">
        <f>IF($AL297&lt;2,LOOKUP(CONCATENATE($D297,IF($E297&gt;=1000,$E297,CONCATENATE(0,$E297)),"02"),SilencerParams!$E$3:$E$98,SilencerParams!S$3:S$98)/(LOG10(2)-LOG10(0.0001))*(LOG10($AL297)-LOG10(0.0001)),(BC297-AU297)/(LOG10(IF(MROUND($AL297,2)&lt;=$AL297,MROUND($AL297,2)+2,MROUND($AL297,2)-2))-LOG10(MROUND($AL297,2)))*(LOG10($AL297)-LOG10(MROUND($AL297,2)))+AU297)</f>
        <v>#DIV/0!</v>
      </c>
      <c r="BL297" s="151" t="e">
        <f>IF($AL297&lt;2,LOOKUP(CONCATENATE($D297,IF($E297&gt;=1000,$E297,CONCATENATE(0,$E297)),"02"),SilencerParams!$E$3:$E$98,SilencerParams!T$3:T$98)/(LOG10(2)-LOG10(0.0001))*(LOG10($AL297)-LOG10(0.0001)),(BD297-AV297)/(LOG10(IF(MROUND($AL297,2)&lt;=$AL297,MROUND($AL297,2)+2,MROUND($AL297,2)-2))-LOG10(MROUND($AL297,2)))*(LOG10($AL297)-LOG10(MROUND($AL297,2)))+AV297)</f>
        <v>#DIV/0!</v>
      </c>
      <c r="BM297" s="151" t="e">
        <f>IF($AL297&lt;2,LOOKUP(CONCATENATE($D297,IF($E297&gt;=1000,$E297,CONCATENATE(0,$E297)),"02"),SilencerParams!$E$3:$E$98,SilencerParams!U$3:U$98)/(LOG10(2)-LOG10(0.0001))*(LOG10($AL297)-LOG10(0.0001)),(BE297-AW297)/(LOG10(IF(MROUND($AL297,2)&lt;=$AL297,MROUND($AL297,2)+2,MROUND($AL297,2)-2))-LOG10(MROUND($AL297,2)))*(LOG10($AL297)-LOG10(MROUND($AL297,2)))+AW297)</f>
        <v>#DIV/0!</v>
      </c>
      <c r="BN297" s="151" t="e">
        <f>IF($AL297&lt;2,LOOKUP(CONCATENATE($D297,IF($E297&gt;=1000,$E297,CONCATENATE(0,$E297)),"02"),SilencerParams!$E$3:$E$98,SilencerParams!V$3:V$98)/(LOG10(2)-LOG10(0.0001))*(LOG10($AL297)-LOG10(0.0001)),(BF297-AX297)/(LOG10(IF(MROUND($AL297,2)&lt;=$AL297,MROUND($AL297,2)+2,MROUND($AL297,2)-2))-LOG10(MROUND($AL297,2)))*(LOG10($AL297)-LOG10(MROUND($AL297,2)))+AX297)</f>
        <v>#DIV/0!</v>
      </c>
      <c r="BO297" s="151" t="e">
        <f>IF($AL297&lt;2,LOOKUP(CONCATENATE($D297,IF($E297&gt;=1000,$E297,CONCATENATE(0,$E297)),"02"),SilencerParams!$E$3:$E$98,SilencerParams!W$3:W$98)/(LOG10(2)-LOG10(0.0001))*(LOG10($AL297)-LOG10(0.0001)),(BG297-AY297)/(LOG10(IF(MROUND($AL297,2)&lt;=$AL297,MROUND($AL297,2)+2,MROUND($AL297,2)-2))-LOG10(MROUND($AL297,2)))*(LOG10($AL297)-LOG10(MROUND($AL297,2)))+AY297)</f>
        <v>#DIV/0!</v>
      </c>
      <c r="BP297" s="151" t="e">
        <f>IF($AL297&lt;2,LOOKUP(CONCATENATE($D297,IF($E297&gt;=1000,$E297,CONCATENATE(0,$E297)),"02"),SilencerParams!$E$3:$E$98,SilencerParams!X$3:X$98)/(LOG10(2)-LOG10(0.0001))*(LOG10($AL297)-LOG10(0.0001)),(BH297-AZ297)/(LOG10(IF(MROUND($AL297,2)&lt;=$AL297,MROUND($AL297,2)+2,MROUND($AL297,2)-2))-LOG10(MROUND($AL297,2)))*(LOG10($AL297)-LOG10(MROUND($AL297,2)))+AZ297)</f>
        <v>#DIV/0!</v>
      </c>
      <c r="BQ297" s="151" t="e">
        <f>IF($AL297&lt;2,LOOKUP(CONCATENATE($D297,IF($E297&gt;=1000,$E297,CONCATENATE(0,$E297)),"02"),SilencerParams!$E$3:$E$98,SilencerParams!Y$3:Y$98)/(LOG10(2)-LOG10(0.0001))*(LOG10($AL297)-LOG10(0.0001)),(BI297-BA297)/(LOG10(IF(MROUND($AL297,2)&lt;=$AL297,MROUND($AL297,2)+2,MROUND($AL297,2)-2))-LOG10(MROUND($AL297,2)))*(LOG10($AL297)-LOG10(MROUND($AL297,2)))+BA297)</f>
        <v>#DIV/0!</v>
      </c>
      <c r="BR297" s="151" t="e">
        <f>IF($AL297&lt;2,LOOKUP(CONCATENATE($D297,IF($E297&gt;=1000,$E297,CONCATENATE(0,$E297)),"02"),SilencerParams!$E$3:$E$98,SilencerParams!Z$3:Z$98)/(LOG10(2)-LOG10(0.0001))*(LOG10($AL297)-LOG10(0.0001)),(BJ297-BB297)/(LOG10(IF(MROUND($AL297,2)&lt;=$AL297,MROUND($AL297,2)+2,MROUND($AL297,2)-2))-LOG10(MROUND($AL297,2)))*(LOG10($AL297)-LOG10(MROUND($AL297,2)))+BB297)</f>
        <v>#DIV/0!</v>
      </c>
      <c r="BS297" s="24" t="e">
        <f t="shared" si="128"/>
        <v>#DIV/0!</v>
      </c>
      <c r="BT297" s="24" t="e">
        <f t="shared" si="129"/>
        <v>#DIV/0!</v>
      </c>
      <c r="BU297" s="24" t="e">
        <f t="shared" si="130"/>
        <v>#DIV/0!</v>
      </c>
      <c r="BV297" s="24" t="e">
        <f t="shared" si="131"/>
        <v>#DIV/0!</v>
      </c>
      <c r="BW297" s="24" t="e">
        <f t="shared" si="132"/>
        <v>#DIV/0!</v>
      </c>
      <c r="BX297" s="24" t="e">
        <f t="shared" si="133"/>
        <v>#DIV/0!</v>
      </c>
      <c r="BY297" s="24" t="e">
        <f t="shared" si="134"/>
        <v>#DIV/0!</v>
      </c>
      <c r="BZ297" s="24" t="e">
        <f t="shared" si="135"/>
        <v>#DIV/0!</v>
      </c>
      <c r="CA297" s="24" t="e">
        <f>10*LOG10(IF(BS297="",0,POWER(10,((BS297+'ModelParams Lw'!$O$4)/10))) +IF(BT297="",0,POWER(10,((BT297+'ModelParams Lw'!$P$4)/10))) +IF(BU297="",0,POWER(10,((BU297+'ModelParams Lw'!$Q$4)/10))) +IF(BV297="",0,POWER(10,((BV297+'ModelParams Lw'!$R$4)/10))) +IF(BW297="",0,POWER(10,((BW297+'ModelParams Lw'!$S$4)/10))) +IF(BX297="",0,POWER(10,((BX297+'ModelParams Lw'!$T$4)/10))) +IF(BY297="",0,POWER(10,((BY297+'ModelParams Lw'!$U$4)/10)))+IF(BZ297="",0,POWER(10,((BZ297+'ModelParams Lw'!$V$4)/10))))</f>
        <v>#DIV/0!</v>
      </c>
      <c r="CB297" s="24" t="e">
        <f t="shared" si="136"/>
        <v>#DIV/0!</v>
      </c>
      <c r="CC297" s="24" t="e">
        <f>(BS297-'ModelParams Lw'!O$10)/'ModelParams Lw'!O$11</f>
        <v>#DIV/0!</v>
      </c>
      <c r="CD297" s="24" t="e">
        <f>(BT297-'ModelParams Lw'!P$10)/'ModelParams Lw'!P$11</f>
        <v>#DIV/0!</v>
      </c>
      <c r="CE297" s="24" t="e">
        <f>(BU297-'ModelParams Lw'!Q$10)/'ModelParams Lw'!Q$11</f>
        <v>#DIV/0!</v>
      </c>
      <c r="CF297" s="24" t="e">
        <f>(BV297-'ModelParams Lw'!R$10)/'ModelParams Lw'!R$11</f>
        <v>#DIV/0!</v>
      </c>
      <c r="CG297" s="24" t="e">
        <f>(BW297-'ModelParams Lw'!S$10)/'ModelParams Lw'!S$11</f>
        <v>#DIV/0!</v>
      </c>
      <c r="CH297" s="24" t="e">
        <f>(BX297-'ModelParams Lw'!T$10)/'ModelParams Lw'!T$11</f>
        <v>#DIV/0!</v>
      </c>
      <c r="CI297" s="24" t="e">
        <f>(BY297-'ModelParams Lw'!U$10)/'ModelParams Lw'!U$11</f>
        <v>#DIV/0!</v>
      </c>
      <c r="CJ297" s="24" t="e">
        <f>(BZ297-'ModelParams Lw'!V$10)/'ModelParams Lw'!V$11</f>
        <v>#DIV/0!</v>
      </c>
      <c r="CK297" s="24">
        <f>IF(Calcul!$E302="SW",'ModelParams Lw'!C$18+'ModelParams Lw'!C$19*LOG(CK$3)+'ModelParams Lw'!C$20*(PI()/4*($D297/1000)^2),IF('ModelParams Lw'!C$21+'ModelParams Lw'!C$22*LOG(CK$3)+'ModelParams Lw'!C$23*(PI()/4*($D297/1000)^2)&lt;'ModelParams Lw'!C$18+'ModelParams Lw'!C$19*LOG(CK$3)+'ModelParams Lw'!C$20*(PI()/4*($D297/1000)^2),'ModelParams Lw'!C$18+'ModelParams Lw'!C$19*LOG(CK$3)+'ModelParams Lw'!C$20*(PI()/4*($D297/1000)^2),'ModelParams Lw'!C$21+'ModelParams Lw'!C$22*LOG(CK$3)+'ModelParams Lw'!C$23*(PI()/4*($D297/1000)^2)))</f>
        <v>31.246735224896717</v>
      </c>
      <c r="CL297" s="24">
        <f>IF(Calcul!$E302="SW",'ModelParams Lw'!D$18+'ModelParams Lw'!D$19*LOG(CL$3)+'ModelParams Lw'!D$20*(PI()/4*($D297/1000)^2),IF('ModelParams Lw'!D$21+'ModelParams Lw'!D$22*LOG(CL$3)+'ModelParams Lw'!D$23*(PI()/4*($D297/1000)^2)&lt;'ModelParams Lw'!D$18+'ModelParams Lw'!D$19*LOG(CL$3)+'ModelParams Lw'!D$20*(PI()/4*($D297/1000)^2),'ModelParams Lw'!D$18+'ModelParams Lw'!D$19*LOG(CL$3)+'ModelParams Lw'!D$20*(PI()/4*($D297/1000)^2),'ModelParams Lw'!D$21+'ModelParams Lw'!D$22*LOG(CL$3)+'ModelParams Lw'!D$23*(PI()/4*($D297/1000)^2)))</f>
        <v>39.203910379364636</v>
      </c>
      <c r="CM297" s="24">
        <f>IF(Calcul!$E302="SW",'ModelParams Lw'!E$18+'ModelParams Lw'!E$19*LOG(CM$3)+'ModelParams Lw'!E$20*(PI()/4*($D297/1000)^2),IF('ModelParams Lw'!E$21+'ModelParams Lw'!E$22*LOG(CM$3)+'ModelParams Lw'!E$23*(PI()/4*($D297/1000)^2)&lt;'ModelParams Lw'!E$18+'ModelParams Lw'!E$19*LOG(CM$3)+'ModelParams Lw'!E$20*(PI()/4*($D297/1000)^2),'ModelParams Lw'!E$18+'ModelParams Lw'!E$19*LOG(CM$3)+'ModelParams Lw'!E$20*(PI()/4*($D297/1000)^2),'ModelParams Lw'!E$21+'ModelParams Lw'!E$22*LOG(CM$3)+'ModelParams Lw'!E$23*(PI()/4*($D297/1000)^2)))</f>
        <v>38.761096154158118</v>
      </c>
      <c r="CN297" s="24">
        <f>IF(Calcul!$E302="SW",'ModelParams Lw'!F$18+'ModelParams Lw'!F$19*LOG(CN$3)+'ModelParams Lw'!F$20*(PI()/4*($D297/1000)^2),IF('ModelParams Lw'!F$21+'ModelParams Lw'!F$22*LOG(CN$3)+'ModelParams Lw'!F$23*(PI()/4*($D297/1000)^2)&lt;'ModelParams Lw'!F$18+'ModelParams Lw'!F$19*LOG(CN$3)+'ModelParams Lw'!F$20*(PI()/4*($D297/1000)^2),'ModelParams Lw'!F$18+'ModelParams Lw'!F$19*LOG(CN$3)+'ModelParams Lw'!F$20*(PI()/4*($D297/1000)^2),'ModelParams Lw'!F$21+'ModelParams Lw'!F$22*LOG(CN$3)+'ModelParams Lw'!F$23*(PI()/4*($D297/1000)^2)))</f>
        <v>42.457901012674256</v>
      </c>
      <c r="CO297" s="24">
        <f>IF(Calcul!$E302="SW",'ModelParams Lw'!G$18+'ModelParams Lw'!G$19*LOG(CO$3)+'ModelParams Lw'!G$20*(PI()/4*($D297/1000)^2),IF('ModelParams Lw'!G$21+'ModelParams Lw'!G$22*LOG(CO$3)+'ModelParams Lw'!G$23*(PI()/4*($D297/1000)^2)&lt;'ModelParams Lw'!G$18+'ModelParams Lw'!G$19*LOG(CO$3)+'ModelParams Lw'!G$20*(PI()/4*($D297/1000)^2),'ModelParams Lw'!G$18+'ModelParams Lw'!G$19*LOG(CO$3)+'ModelParams Lw'!G$20*(PI()/4*($D297/1000)^2),'ModelParams Lw'!G$21+'ModelParams Lw'!G$22*LOG(CO$3)+'ModelParams Lw'!G$23*(PI()/4*($D297/1000)^2)))</f>
        <v>39.983812335865188</v>
      </c>
      <c r="CP297" s="24">
        <f>IF(Calcul!$E302="SW",'ModelParams Lw'!H$18+'ModelParams Lw'!H$19*LOG(CP$3)+'ModelParams Lw'!H$20*(PI()/4*($D297/1000)^2),IF('ModelParams Lw'!H$21+'ModelParams Lw'!H$22*LOG(CP$3)+'ModelParams Lw'!H$23*(PI()/4*($D297/1000)^2)&lt;'ModelParams Lw'!H$18+'ModelParams Lw'!H$19*LOG(CP$3)+'ModelParams Lw'!H$20*(PI()/4*($D297/1000)^2),'ModelParams Lw'!H$18+'ModelParams Lw'!H$19*LOG(CP$3)+'ModelParams Lw'!H$20*(PI()/4*($D297/1000)^2),'ModelParams Lw'!H$21+'ModelParams Lw'!H$22*LOG(CP$3)+'ModelParams Lw'!H$23*(PI()/4*($D297/1000)^2)))</f>
        <v>40.306137042572608</v>
      </c>
      <c r="CQ297" s="24">
        <f>IF(Calcul!$E302="SW",'ModelParams Lw'!I$18+'ModelParams Lw'!I$19*LOG(CQ$3)+'ModelParams Lw'!I$20*(PI()/4*($D297/1000)^2),IF('ModelParams Lw'!I$21+'ModelParams Lw'!I$22*LOG(CQ$3)+'ModelParams Lw'!I$23*(PI()/4*($D297/1000)^2)&lt;'ModelParams Lw'!I$18+'ModelParams Lw'!I$19*LOG(CQ$3)+'ModelParams Lw'!I$20*(PI()/4*($D297/1000)^2),'ModelParams Lw'!I$18+'ModelParams Lw'!I$19*LOG(CQ$3)+'ModelParams Lw'!I$20*(PI()/4*($D297/1000)^2),'ModelParams Lw'!I$21+'ModelParams Lw'!I$22*LOG(CQ$3)+'ModelParams Lw'!I$23*(PI()/4*($D297/1000)^2)))</f>
        <v>35.604370798776131</v>
      </c>
      <c r="CR297" s="24">
        <f>IF(Calcul!$E302="SW",'ModelParams Lw'!J$18+'ModelParams Lw'!J$19*LOG(CR$3)+'ModelParams Lw'!J$20*(PI()/4*($D297/1000)^2),IF('ModelParams Lw'!J$21+'ModelParams Lw'!J$22*LOG(CR$3)+'ModelParams Lw'!J$23*(PI()/4*($D297/1000)^2)&lt;'ModelParams Lw'!J$18+'ModelParams Lw'!J$19*LOG(CR$3)+'ModelParams Lw'!J$20*(PI()/4*($D297/1000)^2),'ModelParams Lw'!J$18+'ModelParams Lw'!J$19*LOG(CR$3)+'ModelParams Lw'!J$20*(PI()/4*($D297/1000)^2),'ModelParams Lw'!J$21+'ModelParams Lw'!J$22*LOG(CR$3)+'ModelParams Lw'!J$23*(PI()/4*($D297/1000)^2)))</f>
        <v>26.405199060578074</v>
      </c>
      <c r="CS297" s="24" t="e">
        <f t="shared" si="113"/>
        <v>#DIV/0!</v>
      </c>
      <c r="CT297" s="24" t="e">
        <f t="shared" si="114"/>
        <v>#DIV/0!</v>
      </c>
      <c r="CU297" s="24" t="e">
        <f t="shared" si="115"/>
        <v>#DIV/0!</v>
      </c>
      <c r="CV297" s="24" t="e">
        <f t="shared" si="116"/>
        <v>#DIV/0!</v>
      </c>
      <c r="CW297" s="24" t="e">
        <f t="shared" si="117"/>
        <v>#DIV/0!</v>
      </c>
      <c r="CX297" s="24" t="e">
        <f t="shared" si="118"/>
        <v>#DIV/0!</v>
      </c>
      <c r="CY297" s="24" t="e">
        <f t="shared" si="119"/>
        <v>#DIV/0!</v>
      </c>
      <c r="CZ297" s="24" t="e">
        <f t="shared" si="120"/>
        <v>#DIV/0!</v>
      </c>
      <c r="DA297" s="24" t="e">
        <f>10*LOG10(IF(CS297="",0,POWER(10,((CS297+'ModelParams Lw'!$O$4)/10))) +IF(CT297="",0,POWER(10,((CT297+'ModelParams Lw'!$P$4)/10))) +IF(CU297="",0,POWER(10,((CU297+'ModelParams Lw'!$Q$4)/10))) +IF(CV297="",0,POWER(10,((CV297+'ModelParams Lw'!$R$4)/10))) +IF(CW297="",0,POWER(10,((CW297+'ModelParams Lw'!$S$4)/10))) +IF(CX297="",0,POWER(10,((CX297+'ModelParams Lw'!$T$4)/10))) +IF(CY297="",0,POWER(10,((CY297+'ModelParams Lw'!$U$4)/10)))+IF(CZ297="",0,POWER(10,((CZ297+'ModelParams Lw'!$V$4)/10))))</f>
        <v>#DIV/0!</v>
      </c>
      <c r="DB297" s="24" t="e">
        <f t="shared" si="137"/>
        <v>#DIV/0!</v>
      </c>
      <c r="DC297" s="24" t="e">
        <f>(CS297-'ModelParams Lw'!$O$10)/'ModelParams Lw'!$O$11</f>
        <v>#DIV/0!</v>
      </c>
      <c r="DD297" s="24" t="e">
        <f>(CT297-'ModelParams Lw'!$P$10)/'ModelParams Lw'!$P$11</f>
        <v>#DIV/0!</v>
      </c>
      <c r="DE297" s="24" t="e">
        <f>(CU297-'ModelParams Lw'!$Q$10)/'ModelParams Lw'!$Q$11</f>
        <v>#DIV/0!</v>
      </c>
      <c r="DF297" s="24" t="e">
        <f>(CV297-'ModelParams Lw'!$R$10)/'ModelParams Lw'!$R$11</f>
        <v>#DIV/0!</v>
      </c>
      <c r="DG297" s="24" t="e">
        <f>(CW297-'ModelParams Lw'!$S$10)/'ModelParams Lw'!$S$11</f>
        <v>#DIV/0!</v>
      </c>
      <c r="DH297" s="24" t="e">
        <f>(CX297-'ModelParams Lw'!$T$10)/'ModelParams Lw'!$T$11</f>
        <v>#DIV/0!</v>
      </c>
      <c r="DI297" s="24" t="e">
        <f>(CY297-'ModelParams Lw'!$U$10)/'ModelParams Lw'!$U$11</f>
        <v>#DIV/0!</v>
      </c>
      <c r="DJ297" s="24" t="e">
        <f>(CZ297-'ModelParams Lw'!$V$10)/'ModelParams Lw'!$V$11</f>
        <v>#DIV/0!</v>
      </c>
    </row>
    <row r="298" spans="1:114">
      <c r="A298" s="12">
        <f>Calcul!B300</f>
        <v>0</v>
      </c>
      <c r="B298" s="12">
        <f t="shared" si="121"/>
        <v>0</v>
      </c>
      <c r="C298" s="12">
        <f>Calcul!C300</f>
        <v>0</v>
      </c>
      <c r="D298" s="12">
        <f>Calcul!D303</f>
        <v>0</v>
      </c>
      <c r="E298" s="12">
        <f t="shared" si="122"/>
        <v>400</v>
      </c>
      <c r="F298" s="12">
        <f t="shared" si="123"/>
        <v>900</v>
      </c>
      <c r="G298" s="12" t="e">
        <f t="shared" si="124"/>
        <v>#DIV/0!</v>
      </c>
      <c r="H298" s="24" t="e">
        <f t="shared" si="125"/>
        <v>#DIV/0!</v>
      </c>
      <c r="I298" s="24">
        <f>'ModelParams Lw'!$B$6*EXP('ModelParams Lw'!$C$6*D298)</f>
        <v>-0.98585217513044054</v>
      </c>
      <c r="J298" s="24">
        <f>'ModelParams Lw'!$B$7*D298^2+'ModelParams Lw'!$C$7*D298+'ModelParams Lw'!$D$7</f>
        <v>-7.1</v>
      </c>
      <c r="K298" s="24">
        <f>'ModelParams Lw'!$B$8*D298^2+'ModelParams Lw'!$C$8*D298+'ModelParams Lw'!$D$8</f>
        <v>46.485999999999997</v>
      </c>
      <c r="L298" s="21" t="e">
        <f t="shared" si="140"/>
        <v>#DIV/0!</v>
      </c>
      <c r="M298" s="21" t="e">
        <f t="shared" si="139"/>
        <v>#DIV/0!</v>
      </c>
      <c r="N298" s="21" t="e">
        <f t="shared" si="139"/>
        <v>#DIV/0!</v>
      </c>
      <c r="O298" s="21" t="e">
        <f t="shared" si="139"/>
        <v>#DIV/0!</v>
      </c>
      <c r="P298" s="21" t="e">
        <f t="shared" si="139"/>
        <v>#DIV/0!</v>
      </c>
      <c r="Q298" s="21" t="e">
        <f t="shared" si="139"/>
        <v>#DIV/0!</v>
      </c>
      <c r="R298" s="21" t="e">
        <f t="shared" si="139"/>
        <v>#DIV/0!</v>
      </c>
      <c r="S298" s="21" t="e">
        <f t="shared" si="139"/>
        <v>#DIV/0!</v>
      </c>
      <c r="T298" s="24" t="e">
        <f>'ModelParams Lw'!$B$3+'ModelParams Lw'!$B$4*LOG10($B298/3600/(PI()/4*($D298/1000)^2))+'ModelParams Lw'!$B$5*LOG10(2*$H298/(1.2*($B298/3600/(PI()/4*($D298/1000)^2))^2))+10*LOG10($D298/1000)+L298</f>
        <v>#DIV/0!</v>
      </c>
      <c r="U298" s="24" t="e">
        <f>'ModelParams Lw'!$B$3+'ModelParams Lw'!$B$4*LOG10($B298/3600/(PI()/4*($D298/1000)^2))+'ModelParams Lw'!$B$5*LOG10(2*$H298/(1.2*($B298/3600/(PI()/4*($D298/1000)^2))^2))+10*LOG10($D298/1000)+M298</f>
        <v>#DIV/0!</v>
      </c>
      <c r="V298" s="24" t="e">
        <f>'ModelParams Lw'!$B$3+'ModelParams Lw'!$B$4*LOG10($B298/3600/(PI()/4*($D298/1000)^2))+'ModelParams Lw'!$B$5*LOG10(2*$H298/(1.2*($B298/3600/(PI()/4*($D298/1000)^2))^2))+10*LOG10($D298/1000)+N298</f>
        <v>#DIV/0!</v>
      </c>
      <c r="W298" s="24" t="e">
        <f>'ModelParams Lw'!$B$3+'ModelParams Lw'!$B$4*LOG10($B298/3600/(PI()/4*($D298/1000)^2))+'ModelParams Lw'!$B$5*LOG10(2*$H298/(1.2*($B298/3600/(PI()/4*($D298/1000)^2))^2))+10*LOG10($D298/1000)+O298</f>
        <v>#DIV/0!</v>
      </c>
      <c r="X298" s="24" t="e">
        <f>'ModelParams Lw'!$B$3+'ModelParams Lw'!$B$4*LOG10($B298/3600/(PI()/4*($D298/1000)^2))+'ModelParams Lw'!$B$5*LOG10(2*$H298/(1.2*($B298/3600/(PI()/4*($D298/1000)^2))^2))+10*LOG10($D298/1000)+P298</f>
        <v>#DIV/0!</v>
      </c>
      <c r="Y298" s="24" t="e">
        <f>'ModelParams Lw'!$B$3+'ModelParams Lw'!$B$4*LOG10($B298/3600/(PI()/4*($D298/1000)^2))+'ModelParams Lw'!$B$5*LOG10(2*$H298/(1.2*($B298/3600/(PI()/4*($D298/1000)^2))^2))+10*LOG10($D298/1000)+Q298</f>
        <v>#DIV/0!</v>
      </c>
      <c r="Z298" s="24" t="e">
        <f>'ModelParams Lw'!$B$3+'ModelParams Lw'!$B$4*LOG10($B298/3600/(PI()/4*($D298/1000)^2))+'ModelParams Lw'!$B$5*LOG10(2*$H298/(1.2*($B298/3600/(PI()/4*($D298/1000)^2))^2))+10*LOG10($D298/1000)+R298</f>
        <v>#DIV/0!</v>
      </c>
      <c r="AA298" s="24" t="e">
        <f>'ModelParams Lw'!$B$3+'ModelParams Lw'!$B$4*LOG10($B298/3600/(PI()/4*($D298/1000)^2))+'ModelParams Lw'!$B$5*LOG10(2*$H298/(1.2*($B298/3600/(PI()/4*($D298/1000)^2))^2))+10*LOG10($D298/1000)+S298</f>
        <v>#DIV/0!</v>
      </c>
      <c r="AB298" s="24" t="e">
        <f>10*LOG10(IF(T298="",0,POWER(10,((T298+'ModelParams Lw'!$O$4)/10))) +IF(U298="",0,POWER(10,((U298+'ModelParams Lw'!$P$4)/10))) +IF(V298="",0,POWER(10,((V298+'ModelParams Lw'!$Q$4)/10))) +IF(W298="",0,POWER(10,((W298+'ModelParams Lw'!$R$4)/10))) +IF(X298="",0,POWER(10,((X298+'ModelParams Lw'!$S$4)/10))) +IF(Y298="",0,POWER(10,((Y298+'ModelParams Lw'!$T$4)/10))) +IF(Z298="",0,POWER(10,((Z298+'ModelParams Lw'!$U$4)/10)))+IF(AA298="",0,POWER(10,((AA298+'ModelParams Lw'!$V$4)/10))))</f>
        <v>#DIV/0!</v>
      </c>
      <c r="AC298" s="24" t="e">
        <f t="shared" si="126"/>
        <v>#DIV/0!</v>
      </c>
      <c r="AD298" s="24" t="e">
        <f>(T298-'ModelParams Lw'!O$10)/'ModelParams Lw'!O$11</f>
        <v>#DIV/0!</v>
      </c>
      <c r="AE298" s="24" t="e">
        <f>(U298-'ModelParams Lw'!P$10)/'ModelParams Lw'!P$11</f>
        <v>#DIV/0!</v>
      </c>
      <c r="AF298" s="24" t="e">
        <f>(V298-'ModelParams Lw'!Q$10)/'ModelParams Lw'!Q$11</f>
        <v>#DIV/0!</v>
      </c>
      <c r="AG298" s="24" t="e">
        <f>(W298-'ModelParams Lw'!R$10)/'ModelParams Lw'!R$11</f>
        <v>#DIV/0!</v>
      </c>
      <c r="AH298" s="24" t="e">
        <f>(X298-'ModelParams Lw'!S$10)/'ModelParams Lw'!S$11</f>
        <v>#DIV/0!</v>
      </c>
      <c r="AI298" s="24" t="e">
        <f>(Y298-'ModelParams Lw'!T$10)/'ModelParams Lw'!T$11</f>
        <v>#DIV/0!</v>
      </c>
      <c r="AJ298" s="24" t="e">
        <f>(Z298-'ModelParams Lw'!U$10)/'ModelParams Lw'!U$11</f>
        <v>#DIV/0!</v>
      </c>
      <c r="AK298" s="24" t="e">
        <f>(AA298-'ModelParams Lw'!V$10)/'ModelParams Lw'!V$11</f>
        <v>#DIV/0!</v>
      </c>
      <c r="AL298" s="24" t="e">
        <f t="shared" si="127"/>
        <v>#DIV/0!</v>
      </c>
      <c r="AM298" s="24" t="e">
        <f>LOOKUP($G298,SilencerParams!$E$3:$E$98,SilencerParams!K$3:K$98)</f>
        <v>#DIV/0!</v>
      </c>
      <c r="AN298" s="24" t="e">
        <f>LOOKUP($G298,SilencerParams!$E$3:$E$98,SilencerParams!L$3:L$98)</f>
        <v>#DIV/0!</v>
      </c>
      <c r="AO298" s="24" t="e">
        <f>LOOKUP($G298,SilencerParams!$E$3:$E$98,SilencerParams!M$3:M$98)</f>
        <v>#DIV/0!</v>
      </c>
      <c r="AP298" s="24" t="e">
        <f>LOOKUP($G298,SilencerParams!$E$3:$E$98,SilencerParams!N$3:N$98)</f>
        <v>#DIV/0!</v>
      </c>
      <c r="AQ298" s="24" t="e">
        <f>LOOKUP($G298,SilencerParams!$E$3:$E$98,SilencerParams!O$3:O$98)</f>
        <v>#DIV/0!</v>
      </c>
      <c r="AR298" s="24" t="e">
        <f>LOOKUP($G298,SilencerParams!$E$3:$E$98,SilencerParams!P$3:P$98)</f>
        <v>#DIV/0!</v>
      </c>
      <c r="AS298" s="24" t="e">
        <f>LOOKUP($G298,SilencerParams!$E$3:$E$98,SilencerParams!Q$3:Q$98)</f>
        <v>#DIV/0!</v>
      </c>
      <c r="AT298" s="24" t="e">
        <f>LOOKUP($G298,SilencerParams!$E$3:$E$98,SilencerParams!R$3:R$98)</f>
        <v>#DIV/0!</v>
      </c>
      <c r="AU298" s="151" t="e">
        <f>LOOKUP($G298,SilencerParams!$E$3:$E$98,SilencerParams!S$3:S$98)</f>
        <v>#DIV/0!</v>
      </c>
      <c r="AV298" s="151" t="e">
        <f>LOOKUP($G298,SilencerParams!$E$3:$E$98,SilencerParams!T$3:T$98)</f>
        <v>#DIV/0!</v>
      </c>
      <c r="AW298" s="151" t="e">
        <f>LOOKUP($G298,SilencerParams!$E$3:$E$98,SilencerParams!U$3:U$98)</f>
        <v>#DIV/0!</v>
      </c>
      <c r="AX298" s="151" t="e">
        <f>LOOKUP($G298,SilencerParams!$E$3:$E$98,SilencerParams!V$3:V$98)</f>
        <v>#DIV/0!</v>
      </c>
      <c r="AY298" s="151" t="e">
        <f>LOOKUP($G298,SilencerParams!$E$3:$E$98,SilencerParams!W$3:W$98)</f>
        <v>#DIV/0!</v>
      </c>
      <c r="AZ298" s="151" t="e">
        <f>LOOKUP($G298,SilencerParams!$E$3:$E$98,SilencerParams!X$3:X$98)</f>
        <v>#DIV/0!</v>
      </c>
      <c r="BA298" s="151" t="e">
        <f>LOOKUP($G298,SilencerParams!$E$3:$E$98,SilencerParams!Y$3:Y$98)</f>
        <v>#DIV/0!</v>
      </c>
      <c r="BB298" s="151" t="e">
        <f>LOOKUP($G298,SilencerParams!$E$3:$E$98,SilencerParams!Z$3:Z$98)</f>
        <v>#DIV/0!</v>
      </c>
      <c r="BC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S$3:S$98)</f>
        <v>#DIV/0!</v>
      </c>
      <c r="BD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T$3:T$98)</f>
        <v>#DIV/0!</v>
      </c>
      <c r="BE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U$3:U$98)</f>
        <v>#DIV/0!</v>
      </c>
      <c r="BF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V$3:V$98)</f>
        <v>#DIV/0!</v>
      </c>
      <c r="BG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W$3:W$98)</f>
        <v>#DIV/0!</v>
      </c>
      <c r="BH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X$3:X$98)</f>
        <v>#DIV/0!</v>
      </c>
      <c r="BI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Y$3:Y$98)</f>
        <v>#DIV/0!</v>
      </c>
      <c r="BJ298" s="151" t="e">
        <f>LOOKUP(IF(MROUND($AL298,2)&lt;=$AL298,CONCATENATE($D298,IF($F298&gt;=1000,$F298,CONCATENATE(0,$F298)),CONCATENATE(0,MROUND($AL298,2)+2)),CONCATENATE($D298,IF($F298&gt;=1000,$F298,CONCATENATE(0,$F298)),CONCATENATE(0,MROUND($AL298,2)-2))),SilencerParams!$E$3:$E$98,SilencerParams!Z$3:Z$98)</f>
        <v>#DIV/0!</v>
      </c>
      <c r="BK298" s="151" t="e">
        <f>IF($AL298&lt;2,LOOKUP(CONCATENATE($D298,IF($E298&gt;=1000,$E298,CONCATENATE(0,$E298)),"02"),SilencerParams!$E$3:$E$98,SilencerParams!S$3:S$98)/(LOG10(2)-LOG10(0.0001))*(LOG10($AL298)-LOG10(0.0001)),(BC298-AU298)/(LOG10(IF(MROUND($AL298,2)&lt;=$AL298,MROUND($AL298,2)+2,MROUND($AL298,2)-2))-LOG10(MROUND($AL298,2)))*(LOG10($AL298)-LOG10(MROUND($AL298,2)))+AU298)</f>
        <v>#DIV/0!</v>
      </c>
      <c r="BL298" s="151" t="e">
        <f>IF($AL298&lt;2,LOOKUP(CONCATENATE($D298,IF($E298&gt;=1000,$E298,CONCATENATE(0,$E298)),"02"),SilencerParams!$E$3:$E$98,SilencerParams!T$3:T$98)/(LOG10(2)-LOG10(0.0001))*(LOG10($AL298)-LOG10(0.0001)),(BD298-AV298)/(LOG10(IF(MROUND($AL298,2)&lt;=$AL298,MROUND($AL298,2)+2,MROUND($AL298,2)-2))-LOG10(MROUND($AL298,2)))*(LOG10($AL298)-LOG10(MROUND($AL298,2)))+AV298)</f>
        <v>#DIV/0!</v>
      </c>
      <c r="BM298" s="151" t="e">
        <f>IF($AL298&lt;2,LOOKUP(CONCATENATE($D298,IF($E298&gt;=1000,$E298,CONCATENATE(0,$E298)),"02"),SilencerParams!$E$3:$E$98,SilencerParams!U$3:U$98)/(LOG10(2)-LOG10(0.0001))*(LOG10($AL298)-LOG10(0.0001)),(BE298-AW298)/(LOG10(IF(MROUND($AL298,2)&lt;=$AL298,MROUND($AL298,2)+2,MROUND($AL298,2)-2))-LOG10(MROUND($AL298,2)))*(LOG10($AL298)-LOG10(MROUND($AL298,2)))+AW298)</f>
        <v>#DIV/0!</v>
      </c>
      <c r="BN298" s="151" t="e">
        <f>IF($AL298&lt;2,LOOKUP(CONCATENATE($D298,IF($E298&gt;=1000,$E298,CONCATENATE(0,$E298)),"02"),SilencerParams!$E$3:$E$98,SilencerParams!V$3:V$98)/(LOG10(2)-LOG10(0.0001))*(LOG10($AL298)-LOG10(0.0001)),(BF298-AX298)/(LOG10(IF(MROUND($AL298,2)&lt;=$AL298,MROUND($AL298,2)+2,MROUND($AL298,2)-2))-LOG10(MROUND($AL298,2)))*(LOG10($AL298)-LOG10(MROUND($AL298,2)))+AX298)</f>
        <v>#DIV/0!</v>
      </c>
      <c r="BO298" s="151" t="e">
        <f>IF($AL298&lt;2,LOOKUP(CONCATENATE($D298,IF($E298&gt;=1000,$E298,CONCATENATE(0,$E298)),"02"),SilencerParams!$E$3:$E$98,SilencerParams!W$3:W$98)/(LOG10(2)-LOG10(0.0001))*(LOG10($AL298)-LOG10(0.0001)),(BG298-AY298)/(LOG10(IF(MROUND($AL298,2)&lt;=$AL298,MROUND($AL298,2)+2,MROUND($AL298,2)-2))-LOG10(MROUND($AL298,2)))*(LOG10($AL298)-LOG10(MROUND($AL298,2)))+AY298)</f>
        <v>#DIV/0!</v>
      </c>
      <c r="BP298" s="151" t="e">
        <f>IF($AL298&lt;2,LOOKUP(CONCATENATE($D298,IF($E298&gt;=1000,$E298,CONCATENATE(0,$E298)),"02"),SilencerParams!$E$3:$E$98,SilencerParams!X$3:X$98)/(LOG10(2)-LOG10(0.0001))*(LOG10($AL298)-LOG10(0.0001)),(BH298-AZ298)/(LOG10(IF(MROUND($AL298,2)&lt;=$AL298,MROUND($AL298,2)+2,MROUND($AL298,2)-2))-LOG10(MROUND($AL298,2)))*(LOG10($AL298)-LOG10(MROUND($AL298,2)))+AZ298)</f>
        <v>#DIV/0!</v>
      </c>
      <c r="BQ298" s="151" t="e">
        <f>IF($AL298&lt;2,LOOKUP(CONCATENATE($D298,IF($E298&gt;=1000,$E298,CONCATENATE(0,$E298)),"02"),SilencerParams!$E$3:$E$98,SilencerParams!Y$3:Y$98)/(LOG10(2)-LOG10(0.0001))*(LOG10($AL298)-LOG10(0.0001)),(BI298-BA298)/(LOG10(IF(MROUND($AL298,2)&lt;=$AL298,MROUND($AL298,2)+2,MROUND($AL298,2)-2))-LOG10(MROUND($AL298,2)))*(LOG10($AL298)-LOG10(MROUND($AL298,2)))+BA298)</f>
        <v>#DIV/0!</v>
      </c>
      <c r="BR298" s="151" t="e">
        <f>IF($AL298&lt;2,LOOKUP(CONCATENATE($D298,IF($E298&gt;=1000,$E298,CONCATENATE(0,$E298)),"02"),SilencerParams!$E$3:$E$98,SilencerParams!Z$3:Z$98)/(LOG10(2)-LOG10(0.0001))*(LOG10($AL298)-LOG10(0.0001)),(BJ298-BB298)/(LOG10(IF(MROUND($AL298,2)&lt;=$AL298,MROUND($AL298,2)+2,MROUND($AL298,2)-2))-LOG10(MROUND($AL298,2)))*(LOG10($AL298)-LOG10(MROUND($AL298,2)))+BB298)</f>
        <v>#DIV/0!</v>
      </c>
      <c r="BS298" s="24" t="e">
        <f t="shared" si="128"/>
        <v>#DIV/0!</v>
      </c>
      <c r="BT298" s="24" t="e">
        <f t="shared" si="129"/>
        <v>#DIV/0!</v>
      </c>
      <c r="BU298" s="24" t="e">
        <f t="shared" si="130"/>
        <v>#DIV/0!</v>
      </c>
      <c r="BV298" s="24" t="e">
        <f t="shared" si="131"/>
        <v>#DIV/0!</v>
      </c>
      <c r="BW298" s="24" t="e">
        <f t="shared" si="132"/>
        <v>#DIV/0!</v>
      </c>
      <c r="BX298" s="24" t="e">
        <f t="shared" si="133"/>
        <v>#DIV/0!</v>
      </c>
      <c r="BY298" s="24" t="e">
        <f t="shared" si="134"/>
        <v>#DIV/0!</v>
      </c>
      <c r="BZ298" s="24" t="e">
        <f t="shared" si="135"/>
        <v>#DIV/0!</v>
      </c>
      <c r="CA298" s="24" t="e">
        <f>10*LOG10(IF(BS298="",0,POWER(10,((BS298+'ModelParams Lw'!$O$4)/10))) +IF(BT298="",0,POWER(10,((BT298+'ModelParams Lw'!$P$4)/10))) +IF(BU298="",0,POWER(10,((BU298+'ModelParams Lw'!$Q$4)/10))) +IF(BV298="",0,POWER(10,((BV298+'ModelParams Lw'!$R$4)/10))) +IF(BW298="",0,POWER(10,((BW298+'ModelParams Lw'!$S$4)/10))) +IF(BX298="",0,POWER(10,((BX298+'ModelParams Lw'!$T$4)/10))) +IF(BY298="",0,POWER(10,((BY298+'ModelParams Lw'!$U$4)/10)))+IF(BZ298="",0,POWER(10,((BZ298+'ModelParams Lw'!$V$4)/10))))</f>
        <v>#DIV/0!</v>
      </c>
      <c r="CB298" s="24" t="e">
        <f t="shared" si="136"/>
        <v>#DIV/0!</v>
      </c>
      <c r="CC298" s="24" t="e">
        <f>(BS298-'ModelParams Lw'!O$10)/'ModelParams Lw'!O$11</f>
        <v>#DIV/0!</v>
      </c>
      <c r="CD298" s="24" t="e">
        <f>(BT298-'ModelParams Lw'!P$10)/'ModelParams Lw'!P$11</f>
        <v>#DIV/0!</v>
      </c>
      <c r="CE298" s="24" t="e">
        <f>(BU298-'ModelParams Lw'!Q$10)/'ModelParams Lw'!Q$11</f>
        <v>#DIV/0!</v>
      </c>
      <c r="CF298" s="24" t="e">
        <f>(BV298-'ModelParams Lw'!R$10)/'ModelParams Lw'!R$11</f>
        <v>#DIV/0!</v>
      </c>
      <c r="CG298" s="24" t="e">
        <f>(BW298-'ModelParams Lw'!S$10)/'ModelParams Lw'!S$11</f>
        <v>#DIV/0!</v>
      </c>
      <c r="CH298" s="24" t="e">
        <f>(BX298-'ModelParams Lw'!T$10)/'ModelParams Lw'!T$11</f>
        <v>#DIV/0!</v>
      </c>
      <c r="CI298" s="24" t="e">
        <f>(BY298-'ModelParams Lw'!U$10)/'ModelParams Lw'!U$11</f>
        <v>#DIV/0!</v>
      </c>
      <c r="CJ298" s="24" t="e">
        <f>(BZ298-'ModelParams Lw'!V$10)/'ModelParams Lw'!V$11</f>
        <v>#DIV/0!</v>
      </c>
      <c r="CK298" s="24">
        <f>IF(Calcul!$E303="SW",'ModelParams Lw'!C$18+'ModelParams Lw'!C$19*LOG(CK$3)+'ModelParams Lw'!C$20*(PI()/4*($D298/1000)^2),IF('ModelParams Lw'!C$21+'ModelParams Lw'!C$22*LOG(CK$3)+'ModelParams Lw'!C$23*(PI()/4*($D298/1000)^2)&lt;'ModelParams Lw'!C$18+'ModelParams Lw'!C$19*LOG(CK$3)+'ModelParams Lw'!C$20*(PI()/4*($D298/1000)^2),'ModelParams Lw'!C$18+'ModelParams Lw'!C$19*LOG(CK$3)+'ModelParams Lw'!C$20*(PI()/4*($D298/1000)^2),'ModelParams Lw'!C$21+'ModelParams Lw'!C$22*LOG(CK$3)+'ModelParams Lw'!C$23*(PI()/4*($D298/1000)^2)))</f>
        <v>31.246735224896717</v>
      </c>
      <c r="CL298" s="24">
        <f>IF(Calcul!$E303="SW",'ModelParams Lw'!D$18+'ModelParams Lw'!D$19*LOG(CL$3)+'ModelParams Lw'!D$20*(PI()/4*($D298/1000)^2),IF('ModelParams Lw'!D$21+'ModelParams Lw'!D$22*LOG(CL$3)+'ModelParams Lw'!D$23*(PI()/4*($D298/1000)^2)&lt;'ModelParams Lw'!D$18+'ModelParams Lw'!D$19*LOG(CL$3)+'ModelParams Lw'!D$20*(PI()/4*($D298/1000)^2),'ModelParams Lw'!D$18+'ModelParams Lw'!D$19*LOG(CL$3)+'ModelParams Lw'!D$20*(PI()/4*($D298/1000)^2),'ModelParams Lw'!D$21+'ModelParams Lw'!D$22*LOG(CL$3)+'ModelParams Lw'!D$23*(PI()/4*($D298/1000)^2)))</f>
        <v>39.203910379364636</v>
      </c>
      <c r="CM298" s="24">
        <f>IF(Calcul!$E303="SW",'ModelParams Lw'!E$18+'ModelParams Lw'!E$19*LOG(CM$3)+'ModelParams Lw'!E$20*(PI()/4*($D298/1000)^2),IF('ModelParams Lw'!E$21+'ModelParams Lw'!E$22*LOG(CM$3)+'ModelParams Lw'!E$23*(PI()/4*($D298/1000)^2)&lt;'ModelParams Lw'!E$18+'ModelParams Lw'!E$19*LOG(CM$3)+'ModelParams Lw'!E$20*(PI()/4*($D298/1000)^2),'ModelParams Lw'!E$18+'ModelParams Lw'!E$19*LOG(CM$3)+'ModelParams Lw'!E$20*(PI()/4*($D298/1000)^2),'ModelParams Lw'!E$21+'ModelParams Lw'!E$22*LOG(CM$3)+'ModelParams Lw'!E$23*(PI()/4*($D298/1000)^2)))</f>
        <v>38.761096154158118</v>
      </c>
      <c r="CN298" s="24">
        <f>IF(Calcul!$E303="SW",'ModelParams Lw'!F$18+'ModelParams Lw'!F$19*LOG(CN$3)+'ModelParams Lw'!F$20*(PI()/4*($D298/1000)^2),IF('ModelParams Lw'!F$21+'ModelParams Lw'!F$22*LOG(CN$3)+'ModelParams Lw'!F$23*(PI()/4*($D298/1000)^2)&lt;'ModelParams Lw'!F$18+'ModelParams Lw'!F$19*LOG(CN$3)+'ModelParams Lw'!F$20*(PI()/4*($D298/1000)^2),'ModelParams Lw'!F$18+'ModelParams Lw'!F$19*LOG(CN$3)+'ModelParams Lw'!F$20*(PI()/4*($D298/1000)^2),'ModelParams Lw'!F$21+'ModelParams Lw'!F$22*LOG(CN$3)+'ModelParams Lw'!F$23*(PI()/4*($D298/1000)^2)))</f>
        <v>42.457901012674256</v>
      </c>
      <c r="CO298" s="24">
        <f>IF(Calcul!$E303="SW",'ModelParams Lw'!G$18+'ModelParams Lw'!G$19*LOG(CO$3)+'ModelParams Lw'!G$20*(PI()/4*($D298/1000)^2),IF('ModelParams Lw'!G$21+'ModelParams Lw'!G$22*LOG(CO$3)+'ModelParams Lw'!G$23*(PI()/4*($D298/1000)^2)&lt;'ModelParams Lw'!G$18+'ModelParams Lw'!G$19*LOG(CO$3)+'ModelParams Lw'!G$20*(PI()/4*($D298/1000)^2),'ModelParams Lw'!G$18+'ModelParams Lw'!G$19*LOG(CO$3)+'ModelParams Lw'!G$20*(PI()/4*($D298/1000)^2),'ModelParams Lw'!G$21+'ModelParams Lw'!G$22*LOG(CO$3)+'ModelParams Lw'!G$23*(PI()/4*($D298/1000)^2)))</f>
        <v>39.983812335865188</v>
      </c>
      <c r="CP298" s="24">
        <f>IF(Calcul!$E303="SW",'ModelParams Lw'!H$18+'ModelParams Lw'!H$19*LOG(CP$3)+'ModelParams Lw'!H$20*(PI()/4*($D298/1000)^2),IF('ModelParams Lw'!H$21+'ModelParams Lw'!H$22*LOG(CP$3)+'ModelParams Lw'!H$23*(PI()/4*($D298/1000)^2)&lt;'ModelParams Lw'!H$18+'ModelParams Lw'!H$19*LOG(CP$3)+'ModelParams Lw'!H$20*(PI()/4*($D298/1000)^2),'ModelParams Lw'!H$18+'ModelParams Lw'!H$19*LOG(CP$3)+'ModelParams Lw'!H$20*(PI()/4*($D298/1000)^2),'ModelParams Lw'!H$21+'ModelParams Lw'!H$22*LOG(CP$3)+'ModelParams Lw'!H$23*(PI()/4*($D298/1000)^2)))</f>
        <v>40.306137042572608</v>
      </c>
      <c r="CQ298" s="24">
        <f>IF(Calcul!$E303="SW",'ModelParams Lw'!I$18+'ModelParams Lw'!I$19*LOG(CQ$3)+'ModelParams Lw'!I$20*(PI()/4*($D298/1000)^2),IF('ModelParams Lw'!I$21+'ModelParams Lw'!I$22*LOG(CQ$3)+'ModelParams Lw'!I$23*(PI()/4*($D298/1000)^2)&lt;'ModelParams Lw'!I$18+'ModelParams Lw'!I$19*LOG(CQ$3)+'ModelParams Lw'!I$20*(PI()/4*($D298/1000)^2),'ModelParams Lw'!I$18+'ModelParams Lw'!I$19*LOG(CQ$3)+'ModelParams Lw'!I$20*(PI()/4*($D298/1000)^2),'ModelParams Lw'!I$21+'ModelParams Lw'!I$22*LOG(CQ$3)+'ModelParams Lw'!I$23*(PI()/4*($D298/1000)^2)))</f>
        <v>35.604370798776131</v>
      </c>
      <c r="CR298" s="24">
        <f>IF(Calcul!$E303="SW",'ModelParams Lw'!J$18+'ModelParams Lw'!J$19*LOG(CR$3)+'ModelParams Lw'!J$20*(PI()/4*($D298/1000)^2),IF('ModelParams Lw'!J$21+'ModelParams Lw'!J$22*LOG(CR$3)+'ModelParams Lw'!J$23*(PI()/4*($D298/1000)^2)&lt;'ModelParams Lw'!J$18+'ModelParams Lw'!J$19*LOG(CR$3)+'ModelParams Lw'!J$20*(PI()/4*($D298/1000)^2),'ModelParams Lw'!J$18+'ModelParams Lw'!J$19*LOG(CR$3)+'ModelParams Lw'!J$20*(PI()/4*($D298/1000)^2),'ModelParams Lw'!J$21+'ModelParams Lw'!J$22*LOG(CR$3)+'ModelParams Lw'!J$23*(PI()/4*($D298/1000)^2)))</f>
        <v>26.405199060578074</v>
      </c>
      <c r="CS298" s="24" t="e">
        <f t="shared" si="113"/>
        <v>#DIV/0!</v>
      </c>
      <c r="CT298" s="24" t="e">
        <f t="shared" si="114"/>
        <v>#DIV/0!</v>
      </c>
      <c r="CU298" s="24" t="e">
        <f t="shared" si="115"/>
        <v>#DIV/0!</v>
      </c>
      <c r="CV298" s="24" t="e">
        <f t="shared" si="116"/>
        <v>#DIV/0!</v>
      </c>
      <c r="CW298" s="24" t="e">
        <f t="shared" si="117"/>
        <v>#DIV/0!</v>
      </c>
      <c r="CX298" s="24" t="e">
        <f t="shared" si="118"/>
        <v>#DIV/0!</v>
      </c>
      <c r="CY298" s="24" t="e">
        <f t="shared" si="119"/>
        <v>#DIV/0!</v>
      </c>
      <c r="CZ298" s="24" t="e">
        <f t="shared" si="120"/>
        <v>#DIV/0!</v>
      </c>
      <c r="DA298" s="24" t="e">
        <f>10*LOG10(IF(CS298="",0,POWER(10,((CS298+'ModelParams Lw'!$O$4)/10))) +IF(CT298="",0,POWER(10,((CT298+'ModelParams Lw'!$P$4)/10))) +IF(CU298="",0,POWER(10,((CU298+'ModelParams Lw'!$Q$4)/10))) +IF(CV298="",0,POWER(10,((CV298+'ModelParams Lw'!$R$4)/10))) +IF(CW298="",0,POWER(10,((CW298+'ModelParams Lw'!$S$4)/10))) +IF(CX298="",0,POWER(10,((CX298+'ModelParams Lw'!$T$4)/10))) +IF(CY298="",0,POWER(10,((CY298+'ModelParams Lw'!$U$4)/10)))+IF(CZ298="",0,POWER(10,((CZ298+'ModelParams Lw'!$V$4)/10))))</f>
        <v>#DIV/0!</v>
      </c>
      <c r="DB298" s="24" t="e">
        <f t="shared" si="137"/>
        <v>#DIV/0!</v>
      </c>
      <c r="DC298" s="24" t="e">
        <f>(CS298-'ModelParams Lw'!$O$10)/'ModelParams Lw'!$O$11</f>
        <v>#DIV/0!</v>
      </c>
      <c r="DD298" s="24" t="e">
        <f>(CT298-'ModelParams Lw'!$P$10)/'ModelParams Lw'!$P$11</f>
        <v>#DIV/0!</v>
      </c>
      <c r="DE298" s="24" t="e">
        <f>(CU298-'ModelParams Lw'!$Q$10)/'ModelParams Lw'!$Q$11</f>
        <v>#DIV/0!</v>
      </c>
      <c r="DF298" s="24" t="e">
        <f>(CV298-'ModelParams Lw'!$R$10)/'ModelParams Lw'!$R$11</f>
        <v>#DIV/0!</v>
      </c>
      <c r="DG298" s="24" t="e">
        <f>(CW298-'ModelParams Lw'!$S$10)/'ModelParams Lw'!$S$11</f>
        <v>#DIV/0!</v>
      </c>
      <c r="DH298" s="24" t="e">
        <f>(CX298-'ModelParams Lw'!$T$10)/'ModelParams Lw'!$T$11</f>
        <v>#DIV/0!</v>
      </c>
      <c r="DI298" s="24" t="e">
        <f>(CY298-'ModelParams Lw'!$U$10)/'ModelParams Lw'!$U$11</f>
        <v>#DIV/0!</v>
      </c>
      <c r="DJ298" s="24" t="e">
        <f>(CZ298-'ModelParams Lw'!$V$10)/'ModelParams Lw'!$V$11</f>
        <v>#DIV/0!</v>
      </c>
    </row>
    <row r="299" spans="1:114">
      <c r="A299" s="12">
        <f>Calcul!B301</f>
        <v>0</v>
      </c>
      <c r="B299" s="12">
        <f t="shared" si="121"/>
        <v>0</v>
      </c>
      <c r="C299" s="12">
        <f>Calcul!C301</f>
        <v>0</v>
      </c>
      <c r="D299" s="12">
        <f>Calcul!D304</f>
        <v>0</v>
      </c>
      <c r="E299" s="12">
        <f t="shared" si="122"/>
        <v>400</v>
      </c>
      <c r="F299" s="12">
        <f t="shared" si="123"/>
        <v>900</v>
      </c>
      <c r="G299" s="12" t="e">
        <f t="shared" si="124"/>
        <v>#DIV/0!</v>
      </c>
      <c r="H299" s="24" t="e">
        <f t="shared" si="125"/>
        <v>#DIV/0!</v>
      </c>
      <c r="I299" s="24">
        <f>'ModelParams Lw'!$B$6*EXP('ModelParams Lw'!$C$6*D299)</f>
        <v>-0.98585217513044054</v>
      </c>
      <c r="J299" s="24">
        <f>'ModelParams Lw'!$B$7*D299^2+'ModelParams Lw'!$C$7*D299+'ModelParams Lw'!$D$7</f>
        <v>-7.1</v>
      </c>
      <c r="K299" s="24">
        <f>'ModelParams Lw'!$B$8*D299^2+'ModelParams Lw'!$C$8*D299+'ModelParams Lw'!$D$8</f>
        <v>46.485999999999997</v>
      </c>
      <c r="L299" s="21" t="e">
        <f t="shared" si="140"/>
        <v>#DIV/0!</v>
      </c>
      <c r="M299" s="21" t="e">
        <f t="shared" si="139"/>
        <v>#DIV/0!</v>
      </c>
      <c r="N299" s="21" t="e">
        <f t="shared" si="139"/>
        <v>#DIV/0!</v>
      </c>
      <c r="O299" s="21" t="e">
        <f t="shared" si="139"/>
        <v>#DIV/0!</v>
      </c>
      <c r="P299" s="21" t="e">
        <f t="shared" si="139"/>
        <v>#DIV/0!</v>
      </c>
      <c r="Q299" s="21" t="e">
        <f t="shared" si="139"/>
        <v>#DIV/0!</v>
      </c>
      <c r="R299" s="21" t="e">
        <f t="shared" si="139"/>
        <v>#DIV/0!</v>
      </c>
      <c r="S299" s="21" t="e">
        <f t="shared" si="139"/>
        <v>#DIV/0!</v>
      </c>
      <c r="T299" s="24" t="e">
        <f>'ModelParams Lw'!$B$3+'ModelParams Lw'!$B$4*LOG10($B299/3600/(PI()/4*($D299/1000)^2))+'ModelParams Lw'!$B$5*LOG10(2*$H299/(1.2*($B299/3600/(PI()/4*($D299/1000)^2))^2))+10*LOG10($D299/1000)+L299</f>
        <v>#DIV/0!</v>
      </c>
      <c r="U299" s="24" t="e">
        <f>'ModelParams Lw'!$B$3+'ModelParams Lw'!$B$4*LOG10($B299/3600/(PI()/4*($D299/1000)^2))+'ModelParams Lw'!$B$5*LOG10(2*$H299/(1.2*($B299/3600/(PI()/4*($D299/1000)^2))^2))+10*LOG10($D299/1000)+M299</f>
        <v>#DIV/0!</v>
      </c>
      <c r="V299" s="24" t="e">
        <f>'ModelParams Lw'!$B$3+'ModelParams Lw'!$B$4*LOG10($B299/3600/(PI()/4*($D299/1000)^2))+'ModelParams Lw'!$B$5*LOG10(2*$H299/(1.2*($B299/3600/(PI()/4*($D299/1000)^2))^2))+10*LOG10($D299/1000)+N299</f>
        <v>#DIV/0!</v>
      </c>
      <c r="W299" s="24" t="e">
        <f>'ModelParams Lw'!$B$3+'ModelParams Lw'!$B$4*LOG10($B299/3600/(PI()/4*($D299/1000)^2))+'ModelParams Lw'!$B$5*LOG10(2*$H299/(1.2*($B299/3600/(PI()/4*($D299/1000)^2))^2))+10*LOG10($D299/1000)+O299</f>
        <v>#DIV/0!</v>
      </c>
      <c r="X299" s="24" t="e">
        <f>'ModelParams Lw'!$B$3+'ModelParams Lw'!$B$4*LOG10($B299/3600/(PI()/4*($D299/1000)^2))+'ModelParams Lw'!$B$5*LOG10(2*$H299/(1.2*($B299/3600/(PI()/4*($D299/1000)^2))^2))+10*LOG10($D299/1000)+P299</f>
        <v>#DIV/0!</v>
      </c>
      <c r="Y299" s="24" t="e">
        <f>'ModelParams Lw'!$B$3+'ModelParams Lw'!$B$4*LOG10($B299/3600/(PI()/4*($D299/1000)^2))+'ModelParams Lw'!$B$5*LOG10(2*$H299/(1.2*($B299/3600/(PI()/4*($D299/1000)^2))^2))+10*LOG10($D299/1000)+Q299</f>
        <v>#DIV/0!</v>
      </c>
      <c r="Z299" s="24" t="e">
        <f>'ModelParams Lw'!$B$3+'ModelParams Lw'!$B$4*LOG10($B299/3600/(PI()/4*($D299/1000)^2))+'ModelParams Lw'!$B$5*LOG10(2*$H299/(1.2*($B299/3600/(PI()/4*($D299/1000)^2))^2))+10*LOG10($D299/1000)+R299</f>
        <v>#DIV/0!</v>
      </c>
      <c r="AA299" s="24" t="e">
        <f>'ModelParams Lw'!$B$3+'ModelParams Lw'!$B$4*LOG10($B299/3600/(PI()/4*($D299/1000)^2))+'ModelParams Lw'!$B$5*LOG10(2*$H299/(1.2*($B299/3600/(PI()/4*($D299/1000)^2))^2))+10*LOG10($D299/1000)+S299</f>
        <v>#DIV/0!</v>
      </c>
      <c r="AB299" s="24" t="e">
        <f>10*LOG10(IF(T299="",0,POWER(10,((T299+'ModelParams Lw'!$O$4)/10))) +IF(U299="",0,POWER(10,((U299+'ModelParams Lw'!$P$4)/10))) +IF(V299="",0,POWER(10,((V299+'ModelParams Lw'!$Q$4)/10))) +IF(W299="",0,POWER(10,((W299+'ModelParams Lw'!$R$4)/10))) +IF(X299="",0,POWER(10,((X299+'ModelParams Lw'!$S$4)/10))) +IF(Y299="",0,POWER(10,((Y299+'ModelParams Lw'!$T$4)/10))) +IF(Z299="",0,POWER(10,((Z299+'ModelParams Lw'!$U$4)/10)))+IF(AA299="",0,POWER(10,((AA299+'ModelParams Lw'!$V$4)/10))))</f>
        <v>#DIV/0!</v>
      </c>
      <c r="AC299" s="24" t="e">
        <f t="shared" si="126"/>
        <v>#DIV/0!</v>
      </c>
      <c r="AD299" s="24" t="e">
        <f>(T299-'ModelParams Lw'!O$10)/'ModelParams Lw'!O$11</f>
        <v>#DIV/0!</v>
      </c>
      <c r="AE299" s="24" t="e">
        <f>(U299-'ModelParams Lw'!P$10)/'ModelParams Lw'!P$11</f>
        <v>#DIV/0!</v>
      </c>
      <c r="AF299" s="24" t="e">
        <f>(V299-'ModelParams Lw'!Q$10)/'ModelParams Lw'!Q$11</f>
        <v>#DIV/0!</v>
      </c>
      <c r="AG299" s="24" t="e">
        <f>(W299-'ModelParams Lw'!R$10)/'ModelParams Lw'!R$11</f>
        <v>#DIV/0!</v>
      </c>
      <c r="AH299" s="24" t="e">
        <f>(X299-'ModelParams Lw'!S$10)/'ModelParams Lw'!S$11</f>
        <v>#DIV/0!</v>
      </c>
      <c r="AI299" s="24" t="e">
        <f>(Y299-'ModelParams Lw'!T$10)/'ModelParams Lw'!T$11</f>
        <v>#DIV/0!</v>
      </c>
      <c r="AJ299" s="24" t="e">
        <f>(Z299-'ModelParams Lw'!U$10)/'ModelParams Lw'!U$11</f>
        <v>#DIV/0!</v>
      </c>
      <c r="AK299" s="24" t="e">
        <f>(AA299-'ModelParams Lw'!V$10)/'ModelParams Lw'!V$11</f>
        <v>#DIV/0!</v>
      </c>
      <c r="AL299" s="24" t="e">
        <f t="shared" si="127"/>
        <v>#DIV/0!</v>
      </c>
      <c r="AM299" s="24" t="e">
        <f>LOOKUP($G299,SilencerParams!$E$3:$E$98,SilencerParams!K$3:K$98)</f>
        <v>#DIV/0!</v>
      </c>
      <c r="AN299" s="24" t="e">
        <f>LOOKUP($G299,SilencerParams!$E$3:$E$98,SilencerParams!L$3:L$98)</f>
        <v>#DIV/0!</v>
      </c>
      <c r="AO299" s="24" t="e">
        <f>LOOKUP($G299,SilencerParams!$E$3:$E$98,SilencerParams!M$3:M$98)</f>
        <v>#DIV/0!</v>
      </c>
      <c r="AP299" s="24" t="e">
        <f>LOOKUP($G299,SilencerParams!$E$3:$E$98,SilencerParams!N$3:N$98)</f>
        <v>#DIV/0!</v>
      </c>
      <c r="AQ299" s="24" t="e">
        <f>LOOKUP($G299,SilencerParams!$E$3:$E$98,SilencerParams!O$3:O$98)</f>
        <v>#DIV/0!</v>
      </c>
      <c r="AR299" s="24" t="e">
        <f>LOOKUP($G299,SilencerParams!$E$3:$E$98,SilencerParams!P$3:P$98)</f>
        <v>#DIV/0!</v>
      </c>
      <c r="AS299" s="24" t="e">
        <f>LOOKUP($G299,SilencerParams!$E$3:$E$98,SilencerParams!Q$3:Q$98)</f>
        <v>#DIV/0!</v>
      </c>
      <c r="AT299" s="24" t="e">
        <f>LOOKUP($G299,SilencerParams!$E$3:$E$98,SilencerParams!R$3:R$98)</f>
        <v>#DIV/0!</v>
      </c>
      <c r="AU299" s="151" t="e">
        <f>LOOKUP($G299,SilencerParams!$E$3:$E$98,SilencerParams!S$3:S$98)</f>
        <v>#DIV/0!</v>
      </c>
      <c r="AV299" s="151" t="e">
        <f>LOOKUP($G299,SilencerParams!$E$3:$E$98,SilencerParams!T$3:T$98)</f>
        <v>#DIV/0!</v>
      </c>
      <c r="AW299" s="151" t="e">
        <f>LOOKUP($G299,SilencerParams!$E$3:$E$98,SilencerParams!U$3:U$98)</f>
        <v>#DIV/0!</v>
      </c>
      <c r="AX299" s="151" t="e">
        <f>LOOKUP($G299,SilencerParams!$E$3:$E$98,SilencerParams!V$3:V$98)</f>
        <v>#DIV/0!</v>
      </c>
      <c r="AY299" s="151" t="e">
        <f>LOOKUP($G299,SilencerParams!$E$3:$E$98,SilencerParams!W$3:W$98)</f>
        <v>#DIV/0!</v>
      </c>
      <c r="AZ299" s="151" t="e">
        <f>LOOKUP($G299,SilencerParams!$E$3:$E$98,SilencerParams!X$3:X$98)</f>
        <v>#DIV/0!</v>
      </c>
      <c r="BA299" s="151" t="e">
        <f>LOOKUP($G299,SilencerParams!$E$3:$E$98,SilencerParams!Y$3:Y$98)</f>
        <v>#DIV/0!</v>
      </c>
      <c r="BB299" s="151" t="e">
        <f>LOOKUP($G299,SilencerParams!$E$3:$E$98,SilencerParams!Z$3:Z$98)</f>
        <v>#DIV/0!</v>
      </c>
      <c r="BC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S$3:S$98)</f>
        <v>#DIV/0!</v>
      </c>
      <c r="BD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T$3:T$98)</f>
        <v>#DIV/0!</v>
      </c>
      <c r="BE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U$3:U$98)</f>
        <v>#DIV/0!</v>
      </c>
      <c r="BF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V$3:V$98)</f>
        <v>#DIV/0!</v>
      </c>
      <c r="BG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W$3:W$98)</f>
        <v>#DIV/0!</v>
      </c>
      <c r="BH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X$3:X$98)</f>
        <v>#DIV/0!</v>
      </c>
      <c r="BI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Y$3:Y$98)</f>
        <v>#DIV/0!</v>
      </c>
      <c r="BJ299" s="151" t="e">
        <f>LOOKUP(IF(MROUND($AL299,2)&lt;=$AL299,CONCATENATE($D299,IF($F299&gt;=1000,$F299,CONCATENATE(0,$F299)),CONCATENATE(0,MROUND($AL299,2)+2)),CONCATENATE($D299,IF($F299&gt;=1000,$F299,CONCATENATE(0,$F299)),CONCATENATE(0,MROUND($AL299,2)-2))),SilencerParams!$E$3:$E$98,SilencerParams!Z$3:Z$98)</f>
        <v>#DIV/0!</v>
      </c>
      <c r="BK299" s="151" t="e">
        <f>IF($AL299&lt;2,LOOKUP(CONCATENATE($D299,IF($E299&gt;=1000,$E299,CONCATENATE(0,$E299)),"02"),SilencerParams!$E$3:$E$98,SilencerParams!S$3:S$98)/(LOG10(2)-LOG10(0.0001))*(LOG10($AL299)-LOG10(0.0001)),(BC299-AU299)/(LOG10(IF(MROUND($AL299,2)&lt;=$AL299,MROUND($AL299,2)+2,MROUND($AL299,2)-2))-LOG10(MROUND($AL299,2)))*(LOG10($AL299)-LOG10(MROUND($AL299,2)))+AU299)</f>
        <v>#DIV/0!</v>
      </c>
      <c r="BL299" s="151" t="e">
        <f>IF($AL299&lt;2,LOOKUP(CONCATENATE($D299,IF($E299&gt;=1000,$E299,CONCATENATE(0,$E299)),"02"),SilencerParams!$E$3:$E$98,SilencerParams!T$3:T$98)/(LOG10(2)-LOG10(0.0001))*(LOG10($AL299)-LOG10(0.0001)),(BD299-AV299)/(LOG10(IF(MROUND($AL299,2)&lt;=$AL299,MROUND($AL299,2)+2,MROUND($AL299,2)-2))-LOG10(MROUND($AL299,2)))*(LOG10($AL299)-LOG10(MROUND($AL299,2)))+AV299)</f>
        <v>#DIV/0!</v>
      </c>
      <c r="BM299" s="151" t="e">
        <f>IF($AL299&lt;2,LOOKUP(CONCATENATE($D299,IF($E299&gt;=1000,$E299,CONCATENATE(0,$E299)),"02"),SilencerParams!$E$3:$E$98,SilencerParams!U$3:U$98)/(LOG10(2)-LOG10(0.0001))*(LOG10($AL299)-LOG10(0.0001)),(BE299-AW299)/(LOG10(IF(MROUND($AL299,2)&lt;=$AL299,MROUND($AL299,2)+2,MROUND($AL299,2)-2))-LOG10(MROUND($AL299,2)))*(LOG10($AL299)-LOG10(MROUND($AL299,2)))+AW299)</f>
        <v>#DIV/0!</v>
      </c>
      <c r="BN299" s="151" t="e">
        <f>IF($AL299&lt;2,LOOKUP(CONCATENATE($D299,IF($E299&gt;=1000,$E299,CONCATENATE(0,$E299)),"02"),SilencerParams!$E$3:$E$98,SilencerParams!V$3:V$98)/(LOG10(2)-LOG10(0.0001))*(LOG10($AL299)-LOG10(0.0001)),(BF299-AX299)/(LOG10(IF(MROUND($AL299,2)&lt;=$AL299,MROUND($AL299,2)+2,MROUND($AL299,2)-2))-LOG10(MROUND($AL299,2)))*(LOG10($AL299)-LOG10(MROUND($AL299,2)))+AX299)</f>
        <v>#DIV/0!</v>
      </c>
      <c r="BO299" s="151" t="e">
        <f>IF($AL299&lt;2,LOOKUP(CONCATENATE($D299,IF($E299&gt;=1000,$E299,CONCATENATE(0,$E299)),"02"),SilencerParams!$E$3:$E$98,SilencerParams!W$3:W$98)/(LOG10(2)-LOG10(0.0001))*(LOG10($AL299)-LOG10(0.0001)),(BG299-AY299)/(LOG10(IF(MROUND($AL299,2)&lt;=$AL299,MROUND($AL299,2)+2,MROUND($AL299,2)-2))-LOG10(MROUND($AL299,2)))*(LOG10($AL299)-LOG10(MROUND($AL299,2)))+AY299)</f>
        <v>#DIV/0!</v>
      </c>
      <c r="BP299" s="151" t="e">
        <f>IF($AL299&lt;2,LOOKUP(CONCATENATE($D299,IF($E299&gt;=1000,$E299,CONCATENATE(0,$E299)),"02"),SilencerParams!$E$3:$E$98,SilencerParams!X$3:X$98)/(LOG10(2)-LOG10(0.0001))*(LOG10($AL299)-LOG10(0.0001)),(BH299-AZ299)/(LOG10(IF(MROUND($AL299,2)&lt;=$AL299,MROUND($AL299,2)+2,MROUND($AL299,2)-2))-LOG10(MROUND($AL299,2)))*(LOG10($AL299)-LOG10(MROUND($AL299,2)))+AZ299)</f>
        <v>#DIV/0!</v>
      </c>
      <c r="BQ299" s="151" t="e">
        <f>IF($AL299&lt;2,LOOKUP(CONCATENATE($D299,IF($E299&gt;=1000,$E299,CONCATENATE(0,$E299)),"02"),SilencerParams!$E$3:$E$98,SilencerParams!Y$3:Y$98)/(LOG10(2)-LOG10(0.0001))*(LOG10($AL299)-LOG10(0.0001)),(BI299-BA299)/(LOG10(IF(MROUND($AL299,2)&lt;=$AL299,MROUND($AL299,2)+2,MROUND($AL299,2)-2))-LOG10(MROUND($AL299,2)))*(LOG10($AL299)-LOG10(MROUND($AL299,2)))+BA299)</f>
        <v>#DIV/0!</v>
      </c>
      <c r="BR299" s="151" t="e">
        <f>IF($AL299&lt;2,LOOKUP(CONCATENATE($D299,IF($E299&gt;=1000,$E299,CONCATENATE(0,$E299)),"02"),SilencerParams!$E$3:$E$98,SilencerParams!Z$3:Z$98)/(LOG10(2)-LOG10(0.0001))*(LOG10($AL299)-LOG10(0.0001)),(BJ299-BB299)/(LOG10(IF(MROUND($AL299,2)&lt;=$AL299,MROUND($AL299,2)+2,MROUND($AL299,2)-2))-LOG10(MROUND($AL299,2)))*(LOG10($AL299)-LOG10(MROUND($AL299,2)))+BB299)</f>
        <v>#DIV/0!</v>
      </c>
      <c r="BS299" s="24" t="e">
        <f t="shared" si="128"/>
        <v>#DIV/0!</v>
      </c>
      <c r="BT299" s="24" t="e">
        <f t="shared" si="129"/>
        <v>#DIV/0!</v>
      </c>
      <c r="BU299" s="24" t="e">
        <f t="shared" si="130"/>
        <v>#DIV/0!</v>
      </c>
      <c r="BV299" s="24" t="e">
        <f t="shared" si="131"/>
        <v>#DIV/0!</v>
      </c>
      <c r="BW299" s="24" t="e">
        <f t="shared" si="132"/>
        <v>#DIV/0!</v>
      </c>
      <c r="BX299" s="24" t="e">
        <f t="shared" si="133"/>
        <v>#DIV/0!</v>
      </c>
      <c r="BY299" s="24" t="e">
        <f t="shared" si="134"/>
        <v>#DIV/0!</v>
      </c>
      <c r="BZ299" s="24" t="e">
        <f t="shared" si="135"/>
        <v>#DIV/0!</v>
      </c>
      <c r="CA299" s="24" t="e">
        <f>10*LOG10(IF(BS299="",0,POWER(10,((BS299+'ModelParams Lw'!$O$4)/10))) +IF(BT299="",0,POWER(10,((BT299+'ModelParams Lw'!$P$4)/10))) +IF(BU299="",0,POWER(10,((BU299+'ModelParams Lw'!$Q$4)/10))) +IF(BV299="",0,POWER(10,((BV299+'ModelParams Lw'!$R$4)/10))) +IF(BW299="",0,POWER(10,((BW299+'ModelParams Lw'!$S$4)/10))) +IF(BX299="",0,POWER(10,((BX299+'ModelParams Lw'!$T$4)/10))) +IF(BY299="",0,POWER(10,((BY299+'ModelParams Lw'!$U$4)/10)))+IF(BZ299="",0,POWER(10,((BZ299+'ModelParams Lw'!$V$4)/10))))</f>
        <v>#DIV/0!</v>
      </c>
      <c r="CB299" s="24" t="e">
        <f t="shared" si="136"/>
        <v>#DIV/0!</v>
      </c>
      <c r="CC299" s="24" t="e">
        <f>(BS299-'ModelParams Lw'!O$10)/'ModelParams Lw'!O$11</f>
        <v>#DIV/0!</v>
      </c>
      <c r="CD299" s="24" t="e">
        <f>(BT299-'ModelParams Lw'!P$10)/'ModelParams Lw'!P$11</f>
        <v>#DIV/0!</v>
      </c>
      <c r="CE299" s="24" t="e">
        <f>(BU299-'ModelParams Lw'!Q$10)/'ModelParams Lw'!Q$11</f>
        <v>#DIV/0!</v>
      </c>
      <c r="CF299" s="24" t="e">
        <f>(BV299-'ModelParams Lw'!R$10)/'ModelParams Lw'!R$11</f>
        <v>#DIV/0!</v>
      </c>
      <c r="CG299" s="24" t="e">
        <f>(BW299-'ModelParams Lw'!S$10)/'ModelParams Lw'!S$11</f>
        <v>#DIV/0!</v>
      </c>
      <c r="CH299" s="24" t="e">
        <f>(BX299-'ModelParams Lw'!T$10)/'ModelParams Lw'!T$11</f>
        <v>#DIV/0!</v>
      </c>
      <c r="CI299" s="24" t="e">
        <f>(BY299-'ModelParams Lw'!U$10)/'ModelParams Lw'!U$11</f>
        <v>#DIV/0!</v>
      </c>
      <c r="CJ299" s="24" t="e">
        <f>(BZ299-'ModelParams Lw'!V$10)/'ModelParams Lw'!V$11</f>
        <v>#DIV/0!</v>
      </c>
      <c r="CK299" s="24">
        <f>IF(Calcul!$E304="SW",'ModelParams Lw'!C$18+'ModelParams Lw'!C$19*LOG(CK$3)+'ModelParams Lw'!C$20*(PI()/4*($D299/1000)^2),IF('ModelParams Lw'!C$21+'ModelParams Lw'!C$22*LOG(CK$3)+'ModelParams Lw'!C$23*(PI()/4*($D299/1000)^2)&lt;'ModelParams Lw'!C$18+'ModelParams Lw'!C$19*LOG(CK$3)+'ModelParams Lw'!C$20*(PI()/4*($D299/1000)^2),'ModelParams Lw'!C$18+'ModelParams Lw'!C$19*LOG(CK$3)+'ModelParams Lw'!C$20*(PI()/4*($D299/1000)^2),'ModelParams Lw'!C$21+'ModelParams Lw'!C$22*LOG(CK$3)+'ModelParams Lw'!C$23*(PI()/4*($D299/1000)^2)))</f>
        <v>31.246735224896717</v>
      </c>
      <c r="CL299" s="24">
        <f>IF(Calcul!$E304="SW",'ModelParams Lw'!D$18+'ModelParams Lw'!D$19*LOG(CL$3)+'ModelParams Lw'!D$20*(PI()/4*($D299/1000)^2),IF('ModelParams Lw'!D$21+'ModelParams Lw'!D$22*LOG(CL$3)+'ModelParams Lw'!D$23*(PI()/4*($D299/1000)^2)&lt;'ModelParams Lw'!D$18+'ModelParams Lw'!D$19*LOG(CL$3)+'ModelParams Lw'!D$20*(PI()/4*($D299/1000)^2),'ModelParams Lw'!D$18+'ModelParams Lw'!D$19*LOG(CL$3)+'ModelParams Lw'!D$20*(PI()/4*($D299/1000)^2),'ModelParams Lw'!D$21+'ModelParams Lw'!D$22*LOG(CL$3)+'ModelParams Lw'!D$23*(PI()/4*($D299/1000)^2)))</f>
        <v>39.203910379364636</v>
      </c>
      <c r="CM299" s="24">
        <f>IF(Calcul!$E304="SW",'ModelParams Lw'!E$18+'ModelParams Lw'!E$19*LOG(CM$3)+'ModelParams Lw'!E$20*(PI()/4*($D299/1000)^2),IF('ModelParams Lw'!E$21+'ModelParams Lw'!E$22*LOG(CM$3)+'ModelParams Lw'!E$23*(PI()/4*($D299/1000)^2)&lt;'ModelParams Lw'!E$18+'ModelParams Lw'!E$19*LOG(CM$3)+'ModelParams Lw'!E$20*(PI()/4*($D299/1000)^2),'ModelParams Lw'!E$18+'ModelParams Lw'!E$19*LOG(CM$3)+'ModelParams Lw'!E$20*(PI()/4*($D299/1000)^2),'ModelParams Lw'!E$21+'ModelParams Lw'!E$22*LOG(CM$3)+'ModelParams Lw'!E$23*(PI()/4*($D299/1000)^2)))</f>
        <v>38.761096154158118</v>
      </c>
      <c r="CN299" s="24">
        <f>IF(Calcul!$E304="SW",'ModelParams Lw'!F$18+'ModelParams Lw'!F$19*LOG(CN$3)+'ModelParams Lw'!F$20*(PI()/4*($D299/1000)^2),IF('ModelParams Lw'!F$21+'ModelParams Lw'!F$22*LOG(CN$3)+'ModelParams Lw'!F$23*(PI()/4*($D299/1000)^2)&lt;'ModelParams Lw'!F$18+'ModelParams Lw'!F$19*LOG(CN$3)+'ModelParams Lw'!F$20*(PI()/4*($D299/1000)^2),'ModelParams Lw'!F$18+'ModelParams Lw'!F$19*LOG(CN$3)+'ModelParams Lw'!F$20*(PI()/4*($D299/1000)^2),'ModelParams Lw'!F$21+'ModelParams Lw'!F$22*LOG(CN$3)+'ModelParams Lw'!F$23*(PI()/4*($D299/1000)^2)))</f>
        <v>42.457901012674256</v>
      </c>
      <c r="CO299" s="24">
        <f>IF(Calcul!$E304="SW",'ModelParams Lw'!G$18+'ModelParams Lw'!G$19*LOG(CO$3)+'ModelParams Lw'!G$20*(PI()/4*($D299/1000)^2),IF('ModelParams Lw'!G$21+'ModelParams Lw'!G$22*LOG(CO$3)+'ModelParams Lw'!G$23*(PI()/4*($D299/1000)^2)&lt;'ModelParams Lw'!G$18+'ModelParams Lw'!G$19*LOG(CO$3)+'ModelParams Lw'!G$20*(PI()/4*($D299/1000)^2),'ModelParams Lw'!G$18+'ModelParams Lw'!G$19*LOG(CO$3)+'ModelParams Lw'!G$20*(PI()/4*($D299/1000)^2),'ModelParams Lw'!G$21+'ModelParams Lw'!G$22*LOG(CO$3)+'ModelParams Lw'!G$23*(PI()/4*($D299/1000)^2)))</f>
        <v>39.983812335865188</v>
      </c>
      <c r="CP299" s="24">
        <f>IF(Calcul!$E304="SW",'ModelParams Lw'!H$18+'ModelParams Lw'!H$19*LOG(CP$3)+'ModelParams Lw'!H$20*(PI()/4*($D299/1000)^2),IF('ModelParams Lw'!H$21+'ModelParams Lw'!H$22*LOG(CP$3)+'ModelParams Lw'!H$23*(PI()/4*($D299/1000)^2)&lt;'ModelParams Lw'!H$18+'ModelParams Lw'!H$19*LOG(CP$3)+'ModelParams Lw'!H$20*(PI()/4*($D299/1000)^2),'ModelParams Lw'!H$18+'ModelParams Lw'!H$19*LOG(CP$3)+'ModelParams Lw'!H$20*(PI()/4*($D299/1000)^2),'ModelParams Lw'!H$21+'ModelParams Lw'!H$22*LOG(CP$3)+'ModelParams Lw'!H$23*(PI()/4*($D299/1000)^2)))</f>
        <v>40.306137042572608</v>
      </c>
      <c r="CQ299" s="24">
        <f>IF(Calcul!$E304="SW",'ModelParams Lw'!I$18+'ModelParams Lw'!I$19*LOG(CQ$3)+'ModelParams Lw'!I$20*(PI()/4*($D299/1000)^2),IF('ModelParams Lw'!I$21+'ModelParams Lw'!I$22*LOG(CQ$3)+'ModelParams Lw'!I$23*(PI()/4*($D299/1000)^2)&lt;'ModelParams Lw'!I$18+'ModelParams Lw'!I$19*LOG(CQ$3)+'ModelParams Lw'!I$20*(PI()/4*($D299/1000)^2),'ModelParams Lw'!I$18+'ModelParams Lw'!I$19*LOG(CQ$3)+'ModelParams Lw'!I$20*(PI()/4*($D299/1000)^2),'ModelParams Lw'!I$21+'ModelParams Lw'!I$22*LOG(CQ$3)+'ModelParams Lw'!I$23*(PI()/4*($D299/1000)^2)))</f>
        <v>35.604370798776131</v>
      </c>
      <c r="CR299" s="24">
        <f>IF(Calcul!$E304="SW",'ModelParams Lw'!J$18+'ModelParams Lw'!J$19*LOG(CR$3)+'ModelParams Lw'!J$20*(PI()/4*($D299/1000)^2),IF('ModelParams Lw'!J$21+'ModelParams Lw'!J$22*LOG(CR$3)+'ModelParams Lw'!J$23*(PI()/4*($D299/1000)^2)&lt;'ModelParams Lw'!J$18+'ModelParams Lw'!J$19*LOG(CR$3)+'ModelParams Lw'!J$20*(PI()/4*($D299/1000)^2),'ModelParams Lw'!J$18+'ModelParams Lw'!J$19*LOG(CR$3)+'ModelParams Lw'!J$20*(PI()/4*($D299/1000)^2),'ModelParams Lw'!J$21+'ModelParams Lw'!J$22*LOG(CR$3)+'ModelParams Lw'!J$23*(PI()/4*($D299/1000)^2)))</f>
        <v>26.405199060578074</v>
      </c>
      <c r="CS299" s="24" t="e">
        <f t="shared" si="113"/>
        <v>#DIV/0!</v>
      </c>
      <c r="CT299" s="24" t="e">
        <f t="shared" si="114"/>
        <v>#DIV/0!</v>
      </c>
      <c r="CU299" s="24" t="e">
        <f t="shared" si="115"/>
        <v>#DIV/0!</v>
      </c>
      <c r="CV299" s="24" t="e">
        <f t="shared" si="116"/>
        <v>#DIV/0!</v>
      </c>
      <c r="CW299" s="24" t="e">
        <f t="shared" si="117"/>
        <v>#DIV/0!</v>
      </c>
      <c r="CX299" s="24" t="e">
        <f t="shared" si="118"/>
        <v>#DIV/0!</v>
      </c>
      <c r="CY299" s="24" t="e">
        <f t="shared" si="119"/>
        <v>#DIV/0!</v>
      </c>
      <c r="CZ299" s="24" t="e">
        <f t="shared" si="120"/>
        <v>#DIV/0!</v>
      </c>
      <c r="DA299" s="24" t="e">
        <f>10*LOG10(IF(CS299="",0,POWER(10,((CS299+'ModelParams Lw'!$O$4)/10))) +IF(CT299="",0,POWER(10,((CT299+'ModelParams Lw'!$P$4)/10))) +IF(CU299="",0,POWER(10,((CU299+'ModelParams Lw'!$Q$4)/10))) +IF(CV299="",0,POWER(10,((CV299+'ModelParams Lw'!$R$4)/10))) +IF(CW299="",0,POWER(10,((CW299+'ModelParams Lw'!$S$4)/10))) +IF(CX299="",0,POWER(10,((CX299+'ModelParams Lw'!$T$4)/10))) +IF(CY299="",0,POWER(10,((CY299+'ModelParams Lw'!$U$4)/10)))+IF(CZ299="",0,POWER(10,((CZ299+'ModelParams Lw'!$V$4)/10))))</f>
        <v>#DIV/0!</v>
      </c>
      <c r="DB299" s="24" t="e">
        <f t="shared" si="137"/>
        <v>#DIV/0!</v>
      </c>
      <c r="DC299" s="24" t="e">
        <f>(CS299-'ModelParams Lw'!$O$10)/'ModelParams Lw'!$O$11</f>
        <v>#DIV/0!</v>
      </c>
      <c r="DD299" s="24" t="e">
        <f>(CT299-'ModelParams Lw'!$P$10)/'ModelParams Lw'!$P$11</f>
        <v>#DIV/0!</v>
      </c>
      <c r="DE299" s="24" t="e">
        <f>(CU299-'ModelParams Lw'!$Q$10)/'ModelParams Lw'!$Q$11</f>
        <v>#DIV/0!</v>
      </c>
      <c r="DF299" s="24" t="e">
        <f>(CV299-'ModelParams Lw'!$R$10)/'ModelParams Lw'!$R$11</f>
        <v>#DIV/0!</v>
      </c>
      <c r="DG299" s="24" t="e">
        <f>(CW299-'ModelParams Lw'!$S$10)/'ModelParams Lw'!$S$11</f>
        <v>#DIV/0!</v>
      </c>
      <c r="DH299" s="24" t="e">
        <f>(CX299-'ModelParams Lw'!$T$10)/'ModelParams Lw'!$T$11</f>
        <v>#DIV/0!</v>
      </c>
      <c r="DI299" s="24" t="e">
        <f>(CY299-'ModelParams Lw'!$U$10)/'ModelParams Lw'!$U$11</f>
        <v>#DIV/0!</v>
      </c>
      <c r="DJ299" s="24" t="e">
        <f>(CZ299-'ModelParams Lw'!$V$10)/'ModelParams Lw'!$V$11</f>
        <v>#DIV/0!</v>
      </c>
    </row>
    <row r="300" spans="1:114">
      <c r="A300" s="12">
        <f>Calcul!B302</f>
        <v>0</v>
      </c>
      <c r="B300" s="12">
        <f t="shared" si="121"/>
        <v>0</v>
      </c>
      <c r="C300" s="12">
        <f>Calcul!C302</f>
        <v>0</v>
      </c>
      <c r="D300" s="12">
        <f>Calcul!D305</f>
        <v>0</v>
      </c>
      <c r="E300" s="12">
        <f t="shared" si="122"/>
        <v>400</v>
      </c>
      <c r="F300" s="12">
        <f t="shared" si="123"/>
        <v>900</v>
      </c>
      <c r="G300" s="12" t="e">
        <f t="shared" si="124"/>
        <v>#DIV/0!</v>
      </c>
      <c r="H300" s="24" t="e">
        <f t="shared" si="125"/>
        <v>#DIV/0!</v>
      </c>
      <c r="I300" s="24">
        <f>'ModelParams Lw'!$B$6*EXP('ModelParams Lw'!$C$6*D300)</f>
        <v>-0.98585217513044054</v>
      </c>
      <c r="J300" s="24">
        <f>'ModelParams Lw'!$B$7*D300^2+'ModelParams Lw'!$C$7*D300+'ModelParams Lw'!$D$7</f>
        <v>-7.1</v>
      </c>
      <c r="K300" s="24">
        <f>'ModelParams Lw'!$B$8*D300^2+'ModelParams Lw'!$C$8*D300+'ModelParams Lw'!$D$8</f>
        <v>46.485999999999997</v>
      </c>
      <c r="L300" s="21" t="e">
        <f t="shared" si="140"/>
        <v>#DIV/0!</v>
      </c>
      <c r="M300" s="21" t="e">
        <f t="shared" si="139"/>
        <v>#DIV/0!</v>
      </c>
      <c r="N300" s="21" t="e">
        <f t="shared" si="139"/>
        <v>#DIV/0!</v>
      </c>
      <c r="O300" s="21" t="e">
        <f t="shared" si="139"/>
        <v>#DIV/0!</v>
      </c>
      <c r="P300" s="21" t="e">
        <f t="shared" si="139"/>
        <v>#DIV/0!</v>
      </c>
      <c r="Q300" s="21" t="e">
        <f t="shared" si="139"/>
        <v>#DIV/0!</v>
      </c>
      <c r="R300" s="21" t="e">
        <f t="shared" si="139"/>
        <v>#DIV/0!</v>
      </c>
      <c r="S300" s="21" t="e">
        <f t="shared" si="139"/>
        <v>#DIV/0!</v>
      </c>
      <c r="T300" s="24" t="e">
        <f>'ModelParams Lw'!$B$3+'ModelParams Lw'!$B$4*LOG10($B300/3600/(PI()/4*($D300/1000)^2))+'ModelParams Lw'!$B$5*LOG10(2*$H300/(1.2*($B300/3600/(PI()/4*($D300/1000)^2))^2))+10*LOG10($D300/1000)+L300</f>
        <v>#DIV/0!</v>
      </c>
      <c r="U300" s="24" t="e">
        <f>'ModelParams Lw'!$B$3+'ModelParams Lw'!$B$4*LOG10($B300/3600/(PI()/4*($D300/1000)^2))+'ModelParams Lw'!$B$5*LOG10(2*$H300/(1.2*($B300/3600/(PI()/4*($D300/1000)^2))^2))+10*LOG10($D300/1000)+M300</f>
        <v>#DIV/0!</v>
      </c>
      <c r="V300" s="24" t="e">
        <f>'ModelParams Lw'!$B$3+'ModelParams Lw'!$B$4*LOG10($B300/3600/(PI()/4*($D300/1000)^2))+'ModelParams Lw'!$B$5*LOG10(2*$H300/(1.2*($B300/3600/(PI()/4*($D300/1000)^2))^2))+10*LOG10($D300/1000)+N300</f>
        <v>#DIV/0!</v>
      </c>
      <c r="W300" s="24" t="e">
        <f>'ModelParams Lw'!$B$3+'ModelParams Lw'!$B$4*LOG10($B300/3600/(PI()/4*($D300/1000)^2))+'ModelParams Lw'!$B$5*LOG10(2*$H300/(1.2*($B300/3600/(PI()/4*($D300/1000)^2))^2))+10*LOG10($D300/1000)+O300</f>
        <v>#DIV/0!</v>
      </c>
      <c r="X300" s="24" t="e">
        <f>'ModelParams Lw'!$B$3+'ModelParams Lw'!$B$4*LOG10($B300/3600/(PI()/4*($D300/1000)^2))+'ModelParams Lw'!$B$5*LOG10(2*$H300/(1.2*($B300/3600/(PI()/4*($D300/1000)^2))^2))+10*LOG10($D300/1000)+P300</f>
        <v>#DIV/0!</v>
      </c>
      <c r="Y300" s="24" t="e">
        <f>'ModelParams Lw'!$B$3+'ModelParams Lw'!$B$4*LOG10($B300/3600/(PI()/4*($D300/1000)^2))+'ModelParams Lw'!$B$5*LOG10(2*$H300/(1.2*($B300/3600/(PI()/4*($D300/1000)^2))^2))+10*LOG10($D300/1000)+Q300</f>
        <v>#DIV/0!</v>
      </c>
      <c r="Z300" s="24" t="e">
        <f>'ModelParams Lw'!$B$3+'ModelParams Lw'!$B$4*LOG10($B300/3600/(PI()/4*($D300/1000)^2))+'ModelParams Lw'!$B$5*LOG10(2*$H300/(1.2*($B300/3600/(PI()/4*($D300/1000)^2))^2))+10*LOG10($D300/1000)+R300</f>
        <v>#DIV/0!</v>
      </c>
      <c r="AA300" s="24" t="e">
        <f>'ModelParams Lw'!$B$3+'ModelParams Lw'!$B$4*LOG10($B300/3600/(PI()/4*($D300/1000)^2))+'ModelParams Lw'!$B$5*LOG10(2*$H300/(1.2*($B300/3600/(PI()/4*($D300/1000)^2))^2))+10*LOG10($D300/1000)+S300</f>
        <v>#DIV/0!</v>
      </c>
      <c r="AB300" s="24" t="e">
        <f>10*LOG10(IF(T300="",0,POWER(10,((T300+'ModelParams Lw'!$O$4)/10))) +IF(U300="",0,POWER(10,((U300+'ModelParams Lw'!$P$4)/10))) +IF(V300="",0,POWER(10,((V300+'ModelParams Lw'!$Q$4)/10))) +IF(W300="",0,POWER(10,((W300+'ModelParams Lw'!$R$4)/10))) +IF(X300="",0,POWER(10,((X300+'ModelParams Lw'!$S$4)/10))) +IF(Y300="",0,POWER(10,((Y300+'ModelParams Lw'!$T$4)/10))) +IF(Z300="",0,POWER(10,((Z300+'ModelParams Lw'!$U$4)/10)))+IF(AA300="",0,POWER(10,((AA300+'ModelParams Lw'!$V$4)/10))))</f>
        <v>#DIV/0!</v>
      </c>
      <c r="AC300" s="24" t="e">
        <f t="shared" si="126"/>
        <v>#DIV/0!</v>
      </c>
      <c r="AD300" s="24" t="e">
        <f>(T300-'ModelParams Lw'!O$10)/'ModelParams Lw'!O$11</f>
        <v>#DIV/0!</v>
      </c>
      <c r="AE300" s="24" t="e">
        <f>(U300-'ModelParams Lw'!P$10)/'ModelParams Lw'!P$11</f>
        <v>#DIV/0!</v>
      </c>
      <c r="AF300" s="24" t="e">
        <f>(V300-'ModelParams Lw'!Q$10)/'ModelParams Lw'!Q$11</f>
        <v>#DIV/0!</v>
      </c>
      <c r="AG300" s="24" t="e">
        <f>(W300-'ModelParams Lw'!R$10)/'ModelParams Lw'!R$11</f>
        <v>#DIV/0!</v>
      </c>
      <c r="AH300" s="24" t="e">
        <f>(X300-'ModelParams Lw'!S$10)/'ModelParams Lw'!S$11</f>
        <v>#DIV/0!</v>
      </c>
      <c r="AI300" s="24" t="e">
        <f>(Y300-'ModelParams Lw'!T$10)/'ModelParams Lw'!T$11</f>
        <v>#DIV/0!</v>
      </c>
      <c r="AJ300" s="24" t="e">
        <f>(Z300-'ModelParams Lw'!U$10)/'ModelParams Lw'!U$11</f>
        <v>#DIV/0!</v>
      </c>
      <c r="AK300" s="24" t="e">
        <f>(AA300-'ModelParams Lw'!V$10)/'ModelParams Lw'!V$11</f>
        <v>#DIV/0!</v>
      </c>
      <c r="AL300" s="24" t="e">
        <f t="shared" si="127"/>
        <v>#DIV/0!</v>
      </c>
      <c r="AM300" s="24" t="e">
        <f>LOOKUP($G300,SilencerParams!$E$3:$E$98,SilencerParams!K$3:K$98)</f>
        <v>#DIV/0!</v>
      </c>
      <c r="AN300" s="24" t="e">
        <f>LOOKUP($G300,SilencerParams!$E$3:$E$98,SilencerParams!L$3:L$98)</f>
        <v>#DIV/0!</v>
      </c>
      <c r="AO300" s="24" t="e">
        <f>LOOKUP($G300,SilencerParams!$E$3:$E$98,SilencerParams!M$3:M$98)</f>
        <v>#DIV/0!</v>
      </c>
      <c r="AP300" s="24" t="e">
        <f>LOOKUP($G300,SilencerParams!$E$3:$E$98,SilencerParams!N$3:N$98)</f>
        <v>#DIV/0!</v>
      </c>
      <c r="AQ300" s="24" t="e">
        <f>LOOKUP($G300,SilencerParams!$E$3:$E$98,SilencerParams!O$3:O$98)</f>
        <v>#DIV/0!</v>
      </c>
      <c r="AR300" s="24" t="e">
        <f>LOOKUP($G300,SilencerParams!$E$3:$E$98,SilencerParams!P$3:P$98)</f>
        <v>#DIV/0!</v>
      </c>
      <c r="AS300" s="24" t="e">
        <f>LOOKUP($G300,SilencerParams!$E$3:$E$98,SilencerParams!Q$3:Q$98)</f>
        <v>#DIV/0!</v>
      </c>
      <c r="AT300" s="24" t="e">
        <f>LOOKUP($G300,SilencerParams!$E$3:$E$98,SilencerParams!R$3:R$98)</f>
        <v>#DIV/0!</v>
      </c>
      <c r="AU300" s="151" t="e">
        <f>LOOKUP($G300,SilencerParams!$E$3:$E$98,SilencerParams!S$3:S$98)</f>
        <v>#DIV/0!</v>
      </c>
      <c r="AV300" s="151" t="e">
        <f>LOOKUP($G300,SilencerParams!$E$3:$E$98,SilencerParams!T$3:T$98)</f>
        <v>#DIV/0!</v>
      </c>
      <c r="AW300" s="151" t="e">
        <f>LOOKUP($G300,SilencerParams!$E$3:$E$98,SilencerParams!U$3:U$98)</f>
        <v>#DIV/0!</v>
      </c>
      <c r="AX300" s="151" t="e">
        <f>LOOKUP($G300,SilencerParams!$E$3:$E$98,SilencerParams!V$3:V$98)</f>
        <v>#DIV/0!</v>
      </c>
      <c r="AY300" s="151" t="e">
        <f>LOOKUP($G300,SilencerParams!$E$3:$E$98,SilencerParams!W$3:W$98)</f>
        <v>#DIV/0!</v>
      </c>
      <c r="AZ300" s="151" t="e">
        <f>LOOKUP($G300,SilencerParams!$E$3:$E$98,SilencerParams!X$3:X$98)</f>
        <v>#DIV/0!</v>
      </c>
      <c r="BA300" s="151" t="e">
        <f>LOOKUP($G300,SilencerParams!$E$3:$E$98,SilencerParams!Y$3:Y$98)</f>
        <v>#DIV/0!</v>
      </c>
      <c r="BB300" s="151" t="e">
        <f>LOOKUP($G300,SilencerParams!$E$3:$E$98,SilencerParams!Z$3:Z$98)</f>
        <v>#DIV/0!</v>
      </c>
      <c r="BC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S$3:S$98)</f>
        <v>#DIV/0!</v>
      </c>
      <c r="BD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T$3:T$98)</f>
        <v>#DIV/0!</v>
      </c>
      <c r="BE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U$3:U$98)</f>
        <v>#DIV/0!</v>
      </c>
      <c r="BF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V$3:V$98)</f>
        <v>#DIV/0!</v>
      </c>
      <c r="BG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W$3:W$98)</f>
        <v>#DIV/0!</v>
      </c>
      <c r="BH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X$3:X$98)</f>
        <v>#DIV/0!</v>
      </c>
      <c r="BI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Y$3:Y$98)</f>
        <v>#DIV/0!</v>
      </c>
      <c r="BJ300" s="151" t="e">
        <f>LOOKUP(IF(MROUND($AL300,2)&lt;=$AL300,CONCATENATE($D300,IF($F300&gt;=1000,$F300,CONCATENATE(0,$F300)),CONCATENATE(0,MROUND($AL300,2)+2)),CONCATENATE($D300,IF($F300&gt;=1000,$F300,CONCATENATE(0,$F300)),CONCATENATE(0,MROUND($AL300,2)-2))),SilencerParams!$E$3:$E$98,SilencerParams!Z$3:Z$98)</f>
        <v>#DIV/0!</v>
      </c>
      <c r="BK300" s="151" t="e">
        <f>IF($AL300&lt;2,LOOKUP(CONCATENATE($D300,IF($E300&gt;=1000,$E300,CONCATENATE(0,$E300)),"02"),SilencerParams!$E$3:$E$98,SilencerParams!S$3:S$98)/(LOG10(2)-LOG10(0.0001))*(LOG10($AL300)-LOG10(0.0001)),(BC300-AU300)/(LOG10(IF(MROUND($AL300,2)&lt;=$AL300,MROUND($AL300,2)+2,MROUND($AL300,2)-2))-LOG10(MROUND($AL300,2)))*(LOG10($AL300)-LOG10(MROUND($AL300,2)))+AU300)</f>
        <v>#DIV/0!</v>
      </c>
      <c r="BL300" s="151" t="e">
        <f>IF($AL300&lt;2,LOOKUP(CONCATENATE($D300,IF($E300&gt;=1000,$E300,CONCATENATE(0,$E300)),"02"),SilencerParams!$E$3:$E$98,SilencerParams!T$3:T$98)/(LOG10(2)-LOG10(0.0001))*(LOG10($AL300)-LOG10(0.0001)),(BD300-AV300)/(LOG10(IF(MROUND($AL300,2)&lt;=$AL300,MROUND($AL300,2)+2,MROUND($AL300,2)-2))-LOG10(MROUND($AL300,2)))*(LOG10($AL300)-LOG10(MROUND($AL300,2)))+AV300)</f>
        <v>#DIV/0!</v>
      </c>
      <c r="BM300" s="151" t="e">
        <f>IF($AL300&lt;2,LOOKUP(CONCATENATE($D300,IF($E300&gt;=1000,$E300,CONCATENATE(0,$E300)),"02"),SilencerParams!$E$3:$E$98,SilencerParams!U$3:U$98)/(LOG10(2)-LOG10(0.0001))*(LOG10($AL300)-LOG10(0.0001)),(BE300-AW300)/(LOG10(IF(MROUND($AL300,2)&lt;=$AL300,MROUND($AL300,2)+2,MROUND($AL300,2)-2))-LOG10(MROUND($AL300,2)))*(LOG10($AL300)-LOG10(MROUND($AL300,2)))+AW300)</f>
        <v>#DIV/0!</v>
      </c>
      <c r="BN300" s="151" t="e">
        <f>IF($AL300&lt;2,LOOKUP(CONCATENATE($D300,IF($E300&gt;=1000,$E300,CONCATENATE(0,$E300)),"02"),SilencerParams!$E$3:$E$98,SilencerParams!V$3:V$98)/(LOG10(2)-LOG10(0.0001))*(LOG10($AL300)-LOG10(0.0001)),(BF300-AX300)/(LOG10(IF(MROUND($AL300,2)&lt;=$AL300,MROUND($AL300,2)+2,MROUND($AL300,2)-2))-LOG10(MROUND($AL300,2)))*(LOG10($AL300)-LOG10(MROUND($AL300,2)))+AX300)</f>
        <v>#DIV/0!</v>
      </c>
      <c r="BO300" s="151" t="e">
        <f>IF($AL300&lt;2,LOOKUP(CONCATENATE($D300,IF($E300&gt;=1000,$E300,CONCATENATE(0,$E300)),"02"),SilencerParams!$E$3:$E$98,SilencerParams!W$3:W$98)/(LOG10(2)-LOG10(0.0001))*(LOG10($AL300)-LOG10(0.0001)),(BG300-AY300)/(LOG10(IF(MROUND($AL300,2)&lt;=$AL300,MROUND($AL300,2)+2,MROUND($AL300,2)-2))-LOG10(MROUND($AL300,2)))*(LOG10($AL300)-LOG10(MROUND($AL300,2)))+AY300)</f>
        <v>#DIV/0!</v>
      </c>
      <c r="BP300" s="151" t="e">
        <f>IF($AL300&lt;2,LOOKUP(CONCATENATE($D300,IF($E300&gt;=1000,$E300,CONCATENATE(0,$E300)),"02"),SilencerParams!$E$3:$E$98,SilencerParams!X$3:X$98)/(LOG10(2)-LOG10(0.0001))*(LOG10($AL300)-LOG10(0.0001)),(BH300-AZ300)/(LOG10(IF(MROUND($AL300,2)&lt;=$AL300,MROUND($AL300,2)+2,MROUND($AL300,2)-2))-LOG10(MROUND($AL300,2)))*(LOG10($AL300)-LOG10(MROUND($AL300,2)))+AZ300)</f>
        <v>#DIV/0!</v>
      </c>
      <c r="BQ300" s="151" t="e">
        <f>IF($AL300&lt;2,LOOKUP(CONCATENATE($D300,IF($E300&gt;=1000,$E300,CONCATENATE(0,$E300)),"02"),SilencerParams!$E$3:$E$98,SilencerParams!Y$3:Y$98)/(LOG10(2)-LOG10(0.0001))*(LOG10($AL300)-LOG10(0.0001)),(BI300-BA300)/(LOG10(IF(MROUND($AL300,2)&lt;=$AL300,MROUND($AL300,2)+2,MROUND($AL300,2)-2))-LOG10(MROUND($AL300,2)))*(LOG10($AL300)-LOG10(MROUND($AL300,2)))+BA300)</f>
        <v>#DIV/0!</v>
      </c>
      <c r="BR300" s="151" t="e">
        <f>IF($AL300&lt;2,LOOKUP(CONCATENATE($D300,IF($E300&gt;=1000,$E300,CONCATENATE(0,$E300)),"02"),SilencerParams!$E$3:$E$98,SilencerParams!Z$3:Z$98)/(LOG10(2)-LOG10(0.0001))*(LOG10($AL300)-LOG10(0.0001)),(BJ300-BB300)/(LOG10(IF(MROUND($AL300,2)&lt;=$AL300,MROUND($AL300,2)+2,MROUND($AL300,2)-2))-LOG10(MROUND($AL300,2)))*(LOG10($AL300)-LOG10(MROUND($AL300,2)))+BB300)</f>
        <v>#DIV/0!</v>
      </c>
      <c r="BS300" s="24" t="e">
        <f t="shared" si="128"/>
        <v>#DIV/0!</v>
      </c>
      <c r="BT300" s="24" t="e">
        <f t="shared" si="129"/>
        <v>#DIV/0!</v>
      </c>
      <c r="BU300" s="24" t="e">
        <f t="shared" si="130"/>
        <v>#DIV/0!</v>
      </c>
      <c r="BV300" s="24" t="e">
        <f t="shared" si="131"/>
        <v>#DIV/0!</v>
      </c>
      <c r="BW300" s="24" t="e">
        <f t="shared" si="132"/>
        <v>#DIV/0!</v>
      </c>
      <c r="BX300" s="24" t="e">
        <f t="shared" si="133"/>
        <v>#DIV/0!</v>
      </c>
      <c r="BY300" s="24" t="e">
        <f t="shared" si="134"/>
        <v>#DIV/0!</v>
      </c>
      <c r="BZ300" s="24" t="e">
        <f t="shared" si="135"/>
        <v>#DIV/0!</v>
      </c>
      <c r="CA300" s="24" t="e">
        <f>10*LOG10(IF(BS300="",0,POWER(10,((BS300+'ModelParams Lw'!$O$4)/10))) +IF(BT300="",0,POWER(10,((BT300+'ModelParams Lw'!$P$4)/10))) +IF(BU300="",0,POWER(10,((BU300+'ModelParams Lw'!$Q$4)/10))) +IF(BV300="",0,POWER(10,((BV300+'ModelParams Lw'!$R$4)/10))) +IF(BW300="",0,POWER(10,((BW300+'ModelParams Lw'!$S$4)/10))) +IF(BX300="",0,POWER(10,((BX300+'ModelParams Lw'!$T$4)/10))) +IF(BY300="",0,POWER(10,((BY300+'ModelParams Lw'!$U$4)/10)))+IF(BZ300="",0,POWER(10,((BZ300+'ModelParams Lw'!$V$4)/10))))</f>
        <v>#DIV/0!</v>
      </c>
      <c r="CB300" s="24" t="e">
        <f t="shared" si="136"/>
        <v>#DIV/0!</v>
      </c>
      <c r="CC300" s="24" t="e">
        <f>(BS300-'ModelParams Lw'!O$10)/'ModelParams Lw'!O$11</f>
        <v>#DIV/0!</v>
      </c>
      <c r="CD300" s="24" t="e">
        <f>(BT300-'ModelParams Lw'!P$10)/'ModelParams Lw'!P$11</f>
        <v>#DIV/0!</v>
      </c>
      <c r="CE300" s="24" t="e">
        <f>(BU300-'ModelParams Lw'!Q$10)/'ModelParams Lw'!Q$11</f>
        <v>#DIV/0!</v>
      </c>
      <c r="CF300" s="24" t="e">
        <f>(BV300-'ModelParams Lw'!R$10)/'ModelParams Lw'!R$11</f>
        <v>#DIV/0!</v>
      </c>
      <c r="CG300" s="24" t="e">
        <f>(BW300-'ModelParams Lw'!S$10)/'ModelParams Lw'!S$11</f>
        <v>#DIV/0!</v>
      </c>
      <c r="CH300" s="24" t="e">
        <f>(BX300-'ModelParams Lw'!T$10)/'ModelParams Lw'!T$11</f>
        <v>#DIV/0!</v>
      </c>
      <c r="CI300" s="24" t="e">
        <f>(BY300-'ModelParams Lw'!U$10)/'ModelParams Lw'!U$11</f>
        <v>#DIV/0!</v>
      </c>
      <c r="CJ300" s="24" t="e">
        <f>(BZ300-'ModelParams Lw'!V$10)/'ModelParams Lw'!V$11</f>
        <v>#DIV/0!</v>
      </c>
      <c r="CK300" s="24">
        <f>IF(Calcul!$E305="SW",'ModelParams Lw'!C$18+'ModelParams Lw'!C$19*LOG(CK$3)+'ModelParams Lw'!C$20*(PI()/4*($D300/1000)^2),IF('ModelParams Lw'!C$21+'ModelParams Lw'!C$22*LOG(CK$3)+'ModelParams Lw'!C$23*(PI()/4*($D300/1000)^2)&lt;'ModelParams Lw'!C$18+'ModelParams Lw'!C$19*LOG(CK$3)+'ModelParams Lw'!C$20*(PI()/4*($D300/1000)^2),'ModelParams Lw'!C$18+'ModelParams Lw'!C$19*LOG(CK$3)+'ModelParams Lw'!C$20*(PI()/4*($D300/1000)^2),'ModelParams Lw'!C$21+'ModelParams Lw'!C$22*LOG(CK$3)+'ModelParams Lw'!C$23*(PI()/4*($D300/1000)^2)))</f>
        <v>31.246735224896717</v>
      </c>
      <c r="CL300" s="24">
        <f>IF(Calcul!$E305="SW",'ModelParams Lw'!D$18+'ModelParams Lw'!D$19*LOG(CL$3)+'ModelParams Lw'!D$20*(PI()/4*($D300/1000)^2),IF('ModelParams Lw'!D$21+'ModelParams Lw'!D$22*LOG(CL$3)+'ModelParams Lw'!D$23*(PI()/4*($D300/1000)^2)&lt;'ModelParams Lw'!D$18+'ModelParams Lw'!D$19*LOG(CL$3)+'ModelParams Lw'!D$20*(PI()/4*($D300/1000)^2),'ModelParams Lw'!D$18+'ModelParams Lw'!D$19*LOG(CL$3)+'ModelParams Lw'!D$20*(PI()/4*($D300/1000)^2),'ModelParams Lw'!D$21+'ModelParams Lw'!D$22*LOG(CL$3)+'ModelParams Lw'!D$23*(PI()/4*($D300/1000)^2)))</f>
        <v>39.203910379364636</v>
      </c>
      <c r="CM300" s="24">
        <f>IF(Calcul!$E305="SW",'ModelParams Lw'!E$18+'ModelParams Lw'!E$19*LOG(CM$3)+'ModelParams Lw'!E$20*(PI()/4*($D300/1000)^2),IF('ModelParams Lw'!E$21+'ModelParams Lw'!E$22*LOG(CM$3)+'ModelParams Lw'!E$23*(PI()/4*($D300/1000)^2)&lt;'ModelParams Lw'!E$18+'ModelParams Lw'!E$19*LOG(CM$3)+'ModelParams Lw'!E$20*(PI()/4*($D300/1000)^2),'ModelParams Lw'!E$18+'ModelParams Lw'!E$19*LOG(CM$3)+'ModelParams Lw'!E$20*(PI()/4*($D300/1000)^2),'ModelParams Lw'!E$21+'ModelParams Lw'!E$22*LOG(CM$3)+'ModelParams Lw'!E$23*(PI()/4*($D300/1000)^2)))</f>
        <v>38.761096154158118</v>
      </c>
      <c r="CN300" s="24">
        <f>IF(Calcul!$E305="SW",'ModelParams Lw'!F$18+'ModelParams Lw'!F$19*LOG(CN$3)+'ModelParams Lw'!F$20*(PI()/4*($D300/1000)^2),IF('ModelParams Lw'!F$21+'ModelParams Lw'!F$22*LOG(CN$3)+'ModelParams Lw'!F$23*(PI()/4*($D300/1000)^2)&lt;'ModelParams Lw'!F$18+'ModelParams Lw'!F$19*LOG(CN$3)+'ModelParams Lw'!F$20*(PI()/4*($D300/1000)^2),'ModelParams Lw'!F$18+'ModelParams Lw'!F$19*LOG(CN$3)+'ModelParams Lw'!F$20*(PI()/4*($D300/1000)^2),'ModelParams Lw'!F$21+'ModelParams Lw'!F$22*LOG(CN$3)+'ModelParams Lw'!F$23*(PI()/4*($D300/1000)^2)))</f>
        <v>42.457901012674256</v>
      </c>
      <c r="CO300" s="24">
        <f>IF(Calcul!$E305="SW",'ModelParams Lw'!G$18+'ModelParams Lw'!G$19*LOG(CO$3)+'ModelParams Lw'!G$20*(PI()/4*($D300/1000)^2),IF('ModelParams Lw'!G$21+'ModelParams Lw'!G$22*LOG(CO$3)+'ModelParams Lw'!G$23*(PI()/4*($D300/1000)^2)&lt;'ModelParams Lw'!G$18+'ModelParams Lw'!G$19*LOG(CO$3)+'ModelParams Lw'!G$20*(PI()/4*($D300/1000)^2),'ModelParams Lw'!G$18+'ModelParams Lw'!G$19*LOG(CO$3)+'ModelParams Lw'!G$20*(PI()/4*($D300/1000)^2),'ModelParams Lw'!G$21+'ModelParams Lw'!G$22*LOG(CO$3)+'ModelParams Lw'!G$23*(PI()/4*($D300/1000)^2)))</f>
        <v>39.983812335865188</v>
      </c>
      <c r="CP300" s="24">
        <f>IF(Calcul!$E305="SW",'ModelParams Lw'!H$18+'ModelParams Lw'!H$19*LOG(CP$3)+'ModelParams Lw'!H$20*(PI()/4*($D300/1000)^2),IF('ModelParams Lw'!H$21+'ModelParams Lw'!H$22*LOG(CP$3)+'ModelParams Lw'!H$23*(PI()/4*($D300/1000)^2)&lt;'ModelParams Lw'!H$18+'ModelParams Lw'!H$19*LOG(CP$3)+'ModelParams Lw'!H$20*(PI()/4*($D300/1000)^2),'ModelParams Lw'!H$18+'ModelParams Lw'!H$19*LOG(CP$3)+'ModelParams Lw'!H$20*(PI()/4*($D300/1000)^2),'ModelParams Lw'!H$21+'ModelParams Lw'!H$22*LOG(CP$3)+'ModelParams Lw'!H$23*(PI()/4*($D300/1000)^2)))</f>
        <v>40.306137042572608</v>
      </c>
      <c r="CQ300" s="24">
        <f>IF(Calcul!$E305="SW",'ModelParams Lw'!I$18+'ModelParams Lw'!I$19*LOG(CQ$3)+'ModelParams Lw'!I$20*(PI()/4*($D300/1000)^2),IF('ModelParams Lw'!I$21+'ModelParams Lw'!I$22*LOG(CQ$3)+'ModelParams Lw'!I$23*(PI()/4*($D300/1000)^2)&lt;'ModelParams Lw'!I$18+'ModelParams Lw'!I$19*LOG(CQ$3)+'ModelParams Lw'!I$20*(PI()/4*($D300/1000)^2),'ModelParams Lw'!I$18+'ModelParams Lw'!I$19*LOG(CQ$3)+'ModelParams Lw'!I$20*(PI()/4*($D300/1000)^2),'ModelParams Lw'!I$21+'ModelParams Lw'!I$22*LOG(CQ$3)+'ModelParams Lw'!I$23*(PI()/4*($D300/1000)^2)))</f>
        <v>35.604370798776131</v>
      </c>
      <c r="CR300" s="24">
        <f>IF(Calcul!$E305="SW",'ModelParams Lw'!J$18+'ModelParams Lw'!J$19*LOG(CR$3)+'ModelParams Lw'!J$20*(PI()/4*($D300/1000)^2),IF('ModelParams Lw'!J$21+'ModelParams Lw'!J$22*LOG(CR$3)+'ModelParams Lw'!J$23*(PI()/4*($D300/1000)^2)&lt;'ModelParams Lw'!J$18+'ModelParams Lw'!J$19*LOG(CR$3)+'ModelParams Lw'!J$20*(PI()/4*($D300/1000)^2),'ModelParams Lw'!J$18+'ModelParams Lw'!J$19*LOG(CR$3)+'ModelParams Lw'!J$20*(PI()/4*($D300/1000)^2),'ModelParams Lw'!J$21+'ModelParams Lw'!J$22*LOG(CR$3)+'ModelParams Lw'!J$23*(PI()/4*($D300/1000)^2)))</f>
        <v>26.405199060578074</v>
      </c>
      <c r="CS300" s="24" t="e">
        <f t="shared" si="113"/>
        <v>#DIV/0!</v>
      </c>
      <c r="CT300" s="24" t="e">
        <f t="shared" si="114"/>
        <v>#DIV/0!</v>
      </c>
      <c r="CU300" s="24" t="e">
        <f t="shared" si="115"/>
        <v>#DIV/0!</v>
      </c>
      <c r="CV300" s="24" t="e">
        <f t="shared" si="116"/>
        <v>#DIV/0!</v>
      </c>
      <c r="CW300" s="24" t="e">
        <f t="shared" si="117"/>
        <v>#DIV/0!</v>
      </c>
      <c r="CX300" s="24" t="e">
        <f t="shared" si="118"/>
        <v>#DIV/0!</v>
      </c>
      <c r="CY300" s="24" t="e">
        <f t="shared" si="119"/>
        <v>#DIV/0!</v>
      </c>
      <c r="CZ300" s="24" t="e">
        <f t="shared" si="120"/>
        <v>#DIV/0!</v>
      </c>
      <c r="DA300" s="24" t="e">
        <f>10*LOG10(IF(CS300="",0,POWER(10,((CS300+'ModelParams Lw'!$O$4)/10))) +IF(CT300="",0,POWER(10,((CT300+'ModelParams Lw'!$P$4)/10))) +IF(CU300="",0,POWER(10,((CU300+'ModelParams Lw'!$Q$4)/10))) +IF(CV300="",0,POWER(10,((CV300+'ModelParams Lw'!$R$4)/10))) +IF(CW300="",0,POWER(10,((CW300+'ModelParams Lw'!$S$4)/10))) +IF(CX300="",0,POWER(10,((CX300+'ModelParams Lw'!$T$4)/10))) +IF(CY300="",0,POWER(10,((CY300+'ModelParams Lw'!$U$4)/10)))+IF(CZ300="",0,POWER(10,((CZ300+'ModelParams Lw'!$V$4)/10))))</f>
        <v>#DIV/0!</v>
      </c>
      <c r="DB300" s="24" t="e">
        <f t="shared" si="137"/>
        <v>#DIV/0!</v>
      </c>
      <c r="DC300" s="24" t="e">
        <f>(CS300-'ModelParams Lw'!$O$10)/'ModelParams Lw'!$O$11</f>
        <v>#DIV/0!</v>
      </c>
      <c r="DD300" s="24" t="e">
        <f>(CT300-'ModelParams Lw'!$P$10)/'ModelParams Lw'!$P$11</f>
        <v>#DIV/0!</v>
      </c>
      <c r="DE300" s="24" t="e">
        <f>(CU300-'ModelParams Lw'!$Q$10)/'ModelParams Lw'!$Q$11</f>
        <v>#DIV/0!</v>
      </c>
      <c r="DF300" s="24" t="e">
        <f>(CV300-'ModelParams Lw'!$R$10)/'ModelParams Lw'!$R$11</f>
        <v>#DIV/0!</v>
      </c>
      <c r="DG300" s="24" t="e">
        <f>(CW300-'ModelParams Lw'!$S$10)/'ModelParams Lw'!$S$11</f>
        <v>#DIV/0!</v>
      </c>
      <c r="DH300" s="24" t="e">
        <f>(CX300-'ModelParams Lw'!$T$10)/'ModelParams Lw'!$T$11</f>
        <v>#DIV/0!</v>
      </c>
      <c r="DI300" s="24" t="e">
        <f>(CY300-'ModelParams Lw'!$U$10)/'ModelParams Lw'!$U$11</f>
        <v>#DIV/0!</v>
      </c>
      <c r="DJ300" s="24" t="e">
        <f>(CZ300-'ModelParams Lw'!$V$10)/'ModelParams Lw'!$V$11</f>
        <v>#DIV/0!</v>
      </c>
    </row>
  </sheetData>
  <sheetProtection algorithmName="SHA-512" hashValue="oKy5n6u+ucvfAXJu3KB8mbCNkFAKcOKqyA1r9LXiDs2DPppQhBMe+uWhURCp5rMzFtMrnJNfOXLtP3QFV8vMOg==" saltValue="xYAcyiUCefcBOteg2BPCGg==" spinCount="100000" sheet="1" objects="1" scenarios="1"/>
  <mergeCells count="30">
    <mergeCell ref="DA1:DB1"/>
    <mergeCell ref="DA2:DB2"/>
    <mergeCell ref="DC1:DJ1"/>
    <mergeCell ref="DC2:DJ2"/>
    <mergeCell ref="CA1:CB1"/>
    <mergeCell ref="CC1:CJ1"/>
    <mergeCell ref="CA2:CB2"/>
    <mergeCell ref="CC2:CJ2"/>
    <mergeCell ref="CS1:CZ1"/>
    <mergeCell ref="CS2:CZ2"/>
    <mergeCell ref="AM1:AT1"/>
    <mergeCell ref="AM2:AT2"/>
    <mergeCell ref="AD1:AK1"/>
    <mergeCell ref="AD2:AK2"/>
    <mergeCell ref="CK1:CR1"/>
    <mergeCell ref="CK2:CR2"/>
    <mergeCell ref="AU1:BB1"/>
    <mergeCell ref="BC1:BJ1"/>
    <mergeCell ref="BS1:BZ1"/>
    <mergeCell ref="BS2:BZ2"/>
    <mergeCell ref="AU2:BB2"/>
    <mergeCell ref="BC2:BJ2"/>
    <mergeCell ref="BK1:BR1"/>
    <mergeCell ref="BK2:BR2"/>
    <mergeCell ref="L1:S1"/>
    <mergeCell ref="L2:S2"/>
    <mergeCell ref="AB1:AC1"/>
    <mergeCell ref="AB2:AC2"/>
    <mergeCell ref="T1:AA1"/>
    <mergeCell ref="T2:A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zoomScale="70" zoomScaleNormal="70" workbookViewId="0">
      <selection activeCell="G9" sqref="G9"/>
    </sheetView>
  </sheetViews>
  <sheetFormatPr defaultRowHeight="15"/>
  <cols>
    <col min="1" max="5" width="9.140625" style="53"/>
  </cols>
  <sheetData>
    <row r="1" spans="1:19">
      <c r="A1" s="16"/>
      <c r="B1" s="16"/>
      <c r="C1" s="16"/>
      <c r="D1" s="16"/>
      <c r="E1" s="106"/>
      <c r="I1" s="2" t="s">
        <v>175</v>
      </c>
    </row>
    <row r="2" spans="1:19" ht="18">
      <c r="A2" s="17" t="str">
        <f>'Sound Power'!B2</f>
        <v>Flow rate</v>
      </c>
      <c r="B2" s="122" t="s">
        <v>188</v>
      </c>
      <c r="C2" s="52" t="s">
        <v>65</v>
      </c>
      <c r="D2" s="17" t="s">
        <v>174</v>
      </c>
      <c r="E2" s="5" t="s">
        <v>15</v>
      </c>
      <c r="I2" s="108" t="s">
        <v>67</v>
      </c>
      <c r="J2" s="109">
        <v>612.84427011787068</v>
      </c>
      <c r="K2" s="109">
        <v>-1.3858052487825891</v>
      </c>
    </row>
    <row r="3" spans="1:19">
      <c r="A3" s="18" t="str">
        <f>'Sound Power'!B3</f>
        <v>[m³/h]</v>
      </c>
      <c r="B3" s="18" t="s">
        <v>3</v>
      </c>
      <c r="C3" s="18" t="s">
        <v>66</v>
      </c>
      <c r="D3" s="18" t="s">
        <v>8</v>
      </c>
      <c r="E3" s="107" t="s">
        <v>2</v>
      </c>
      <c r="J3" s="110"/>
      <c r="K3" s="110"/>
    </row>
    <row r="4" spans="1:19">
      <c r="A4" s="12">
        <f>'Sound Power'!B4</f>
        <v>2208</v>
      </c>
      <c r="B4" s="12">
        <f>Calcul!D9</f>
        <v>315</v>
      </c>
      <c r="C4" s="53">
        <f>$J$2*B4^$K$2</f>
        <v>0.21143566763347998</v>
      </c>
      <c r="D4" s="12">
        <f>A4/3600/(PI()/4*(B4/1000)^2)</f>
        <v>7.8701965644165588</v>
      </c>
      <c r="E4" s="64">
        <f>IF(0.5*1.2*C4*D4^2&lt;1,"&lt;1",0.5*1.2*C4*D4^2)</f>
        <v>7.8577943860118209</v>
      </c>
      <c r="I4" s="110"/>
      <c r="J4" s="65"/>
      <c r="K4" s="65"/>
    </row>
    <row r="5" spans="1:19">
      <c r="A5" s="12">
        <f>'Sound Power'!B5</f>
        <v>0</v>
      </c>
      <c r="B5" s="12">
        <f>Calcul!D10</f>
        <v>0</v>
      </c>
      <c r="C5" s="53" t="e">
        <f t="shared" ref="C5:C68" si="0">$J$2*B5^$K$2</f>
        <v>#DIV/0!</v>
      </c>
      <c r="D5" s="12" t="e">
        <f t="shared" ref="D5:D68" si="1">A5/3600/(PI()/4*(B5/1000)^2)</f>
        <v>#DIV/0!</v>
      </c>
      <c r="E5" s="64" t="e">
        <f t="shared" ref="E5:E68" si="2">IF(0.5*1.2*C5*D5^2&lt;1,"&lt;1",0.5*1.2*C5*D5^2)</f>
        <v>#DIV/0!</v>
      </c>
      <c r="I5" s="110"/>
      <c r="J5" s="65"/>
      <c r="K5" s="65"/>
      <c r="L5" s="110"/>
    </row>
    <row r="6" spans="1:19">
      <c r="A6" s="12">
        <f>'Sound Power'!B6</f>
        <v>0</v>
      </c>
      <c r="B6" s="12">
        <f>Calcul!D11</f>
        <v>0</v>
      </c>
      <c r="C6" s="53" t="e">
        <f t="shared" si="0"/>
        <v>#DIV/0!</v>
      </c>
      <c r="D6" s="12" t="e">
        <f t="shared" si="1"/>
        <v>#DIV/0!</v>
      </c>
      <c r="E6" s="64" t="e">
        <f t="shared" si="2"/>
        <v>#DIV/0!</v>
      </c>
      <c r="I6" s="110"/>
      <c r="J6" s="65"/>
      <c r="K6" s="65"/>
      <c r="L6" s="65"/>
      <c r="M6" s="65"/>
      <c r="N6" s="65"/>
      <c r="O6" s="65"/>
      <c r="P6" s="65"/>
      <c r="Q6" s="65"/>
      <c r="R6" s="65"/>
    </row>
    <row r="7" spans="1:19">
      <c r="A7" s="12">
        <f>'Sound Power'!B7</f>
        <v>0</v>
      </c>
      <c r="B7" s="12">
        <f>Calcul!D12</f>
        <v>0</v>
      </c>
      <c r="C7" s="53" t="e">
        <f t="shared" si="0"/>
        <v>#DIV/0!</v>
      </c>
      <c r="D7" s="12" t="e">
        <f t="shared" si="1"/>
        <v>#DIV/0!</v>
      </c>
      <c r="E7" s="64" t="e">
        <f t="shared" si="2"/>
        <v>#DIV/0!</v>
      </c>
      <c r="I7" s="110"/>
      <c r="L7" s="65"/>
      <c r="M7" s="65"/>
      <c r="N7" s="65"/>
      <c r="O7" s="65"/>
      <c r="P7" s="65"/>
      <c r="Q7" s="65"/>
      <c r="R7" s="65"/>
      <c r="S7" s="65"/>
    </row>
    <row r="8" spans="1:19">
      <c r="A8" s="12">
        <f>'Sound Power'!B8</f>
        <v>0</v>
      </c>
      <c r="B8" s="12">
        <f>Calcul!D13</f>
        <v>0</v>
      </c>
      <c r="C8" s="53" t="e">
        <f t="shared" si="0"/>
        <v>#DIV/0!</v>
      </c>
      <c r="D8" s="12" t="e">
        <f t="shared" si="1"/>
        <v>#DIV/0!</v>
      </c>
      <c r="E8" s="64" t="e">
        <f t="shared" si="2"/>
        <v>#DIV/0!</v>
      </c>
      <c r="J8" s="65"/>
      <c r="L8" s="65"/>
      <c r="M8" s="65"/>
      <c r="N8" s="65"/>
      <c r="O8" s="65"/>
      <c r="P8" s="65"/>
      <c r="Q8" s="65"/>
      <c r="R8" s="65"/>
    </row>
    <row r="9" spans="1:19">
      <c r="A9" s="12">
        <f>'Sound Power'!B9</f>
        <v>0</v>
      </c>
      <c r="B9" s="12">
        <f>Calcul!D14</f>
        <v>0</v>
      </c>
      <c r="C9" s="53" t="e">
        <f t="shared" si="0"/>
        <v>#DIV/0!</v>
      </c>
      <c r="D9" s="12" t="e">
        <f t="shared" si="1"/>
        <v>#DIV/0!</v>
      </c>
      <c r="E9" s="64" t="e">
        <f t="shared" si="2"/>
        <v>#DIV/0!</v>
      </c>
    </row>
    <row r="10" spans="1:19">
      <c r="A10" s="12">
        <f>'Sound Power'!B10</f>
        <v>0</v>
      </c>
      <c r="B10" s="12">
        <f>Calcul!D15</f>
        <v>0</v>
      </c>
      <c r="C10" s="53" t="e">
        <f t="shared" si="0"/>
        <v>#DIV/0!</v>
      </c>
      <c r="D10" s="12" t="e">
        <f t="shared" si="1"/>
        <v>#DIV/0!</v>
      </c>
      <c r="E10" s="64" t="e">
        <f t="shared" si="2"/>
        <v>#DIV/0!</v>
      </c>
    </row>
    <row r="11" spans="1:19">
      <c r="A11" s="12">
        <f>'Sound Power'!B11</f>
        <v>0</v>
      </c>
      <c r="B11" s="12">
        <f>Calcul!D16</f>
        <v>0</v>
      </c>
      <c r="C11" s="53" t="e">
        <f t="shared" si="0"/>
        <v>#DIV/0!</v>
      </c>
      <c r="D11" s="12" t="e">
        <f t="shared" si="1"/>
        <v>#DIV/0!</v>
      </c>
      <c r="E11" s="64" t="e">
        <f t="shared" si="2"/>
        <v>#DIV/0!</v>
      </c>
    </row>
    <row r="12" spans="1:19">
      <c r="A12" s="12">
        <f>'Sound Power'!B12</f>
        <v>0</v>
      </c>
      <c r="B12" s="12">
        <f>Calcul!D17</f>
        <v>0</v>
      </c>
      <c r="C12" s="53" t="e">
        <f t="shared" si="0"/>
        <v>#DIV/0!</v>
      </c>
      <c r="D12" s="12" t="e">
        <f t="shared" si="1"/>
        <v>#DIV/0!</v>
      </c>
      <c r="E12" s="64" t="e">
        <f t="shared" si="2"/>
        <v>#DIV/0!</v>
      </c>
    </row>
    <row r="13" spans="1:19">
      <c r="A13" s="12">
        <f>'Sound Power'!B13</f>
        <v>0</v>
      </c>
      <c r="B13" s="12">
        <f>Calcul!D18</f>
        <v>0</v>
      </c>
      <c r="C13" s="53" t="e">
        <f t="shared" si="0"/>
        <v>#DIV/0!</v>
      </c>
      <c r="D13" s="12" t="e">
        <f t="shared" si="1"/>
        <v>#DIV/0!</v>
      </c>
      <c r="E13" s="64" t="e">
        <f t="shared" si="2"/>
        <v>#DIV/0!</v>
      </c>
    </row>
    <row r="14" spans="1:19">
      <c r="A14" s="12">
        <f>'Sound Power'!B14</f>
        <v>0</v>
      </c>
      <c r="B14" s="12">
        <f>Calcul!D19</f>
        <v>0</v>
      </c>
      <c r="C14" s="53" t="e">
        <f t="shared" si="0"/>
        <v>#DIV/0!</v>
      </c>
      <c r="D14" s="12" t="e">
        <f t="shared" si="1"/>
        <v>#DIV/0!</v>
      </c>
      <c r="E14" s="64" t="e">
        <f t="shared" si="2"/>
        <v>#DIV/0!</v>
      </c>
    </row>
    <row r="15" spans="1:19">
      <c r="A15" s="12">
        <f>'Sound Power'!B15</f>
        <v>0</v>
      </c>
      <c r="B15" s="12">
        <f>Calcul!D20</f>
        <v>0</v>
      </c>
      <c r="C15" s="53" t="e">
        <f t="shared" si="0"/>
        <v>#DIV/0!</v>
      </c>
      <c r="D15" s="12" t="e">
        <f t="shared" si="1"/>
        <v>#DIV/0!</v>
      </c>
      <c r="E15" s="64" t="e">
        <f t="shared" si="2"/>
        <v>#DIV/0!</v>
      </c>
    </row>
    <row r="16" spans="1:19">
      <c r="A16" s="12">
        <f>'Sound Power'!B16</f>
        <v>0</v>
      </c>
      <c r="B16" s="12">
        <f>Calcul!D21</f>
        <v>0</v>
      </c>
      <c r="C16" s="53" t="e">
        <f t="shared" si="0"/>
        <v>#DIV/0!</v>
      </c>
      <c r="D16" s="12" t="e">
        <f t="shared" si="1"/>
        <v>#DIV/0!</v>
      </c>
      <c r="E16" s="64" t="e">
        <f t="shared" si="2"/>
        <v>#DIV/0!</v>
      </c>
    </row>
    <row r="17" spans="1:5">
      <c r="A17" s="12">
        <f>'Sound Power'!B17</f>
        <v>0</v>
      </c>
      <c r="B17" s="12">
        <f>Calcul!D22</f>
        <v>0</v>
      </c>
      <c r="C17" s="53" t="e">
        <f t="shared" si="0"/>
        <v>#DIV/0!</v>
      </c>
      <c r="D17" s="12" t="e">
        <f t="shared" si="1"/>
        <v>#DIV/0!</v>
      </c>
      <c r="E17" s="64" t="e">
        <f t="shared" si="2"/>
        <v>#DIV/0!</v>
      </c>
    </row>
    <row r="18" spans="1:5">
      <c r="A18" s="12">
        <f>'Sound Power'!B18</f>
        <v>0</v>
      </c>
      <c r="B18" s="12">
        <f>Calcul!D23</f>
        <v>0</v>
      </c>
      <c r="C18" s="53" t="e">
        <f t="shared" si="0"/>
        <v>#DIV/0!</v>
      </c>
      <c r="D18" s="12" t="e">
        <f t="shared" si="1"/>
        <v>#DIV/0!</v>
      </c>
      <c r="E18" s="64" t="e">
        <f t="shared" si="2"/>
        <v>#DIV/0!</v>
      </c>
    </row>
    <row r="19" spans="1:5">
      <c r="A19" s="12">
        <f>'Sound Power'!B19</f>
        <v>0</v>
      </c>
      <c r="B19" s="12">
        <f>Calcul!D24</f>
        <v>0</v>
      </c>
      <c r="C19" s="53" t="e">
        <f t="shared" si="0"/>
        <v>#DIV/0!</v>
      </c>
      <c r="D19" s="12" t="e">
        <f t="shared" si="1"/>
        <v>#DIV/0!</v>
      </c>
      <c r="E19" s="64" t="e">
        <f t="shared" si="2"/>
        <v>#DIV/0!</v>
      </c>
    </row>
    <row r="20" spans="1:5">
      <c r="A20" s="12">
        <f>'Sound Power'!B20</f>
        <v>0</v>
      </c>
      <c r="B20" s="12">
        <f>Calcul!D25</f>
        <v>0</v>
      </c>
      <c r="C20" s="53" t="e">
        <f t="shared" si="0"/>
        <v>#DIV/0!</v>
      </c>
      <c r="D20" s="12" t="e">
        <f t="shared" si="1"/>
        <v>#DIV/0!</v>
      </c>
      <c r="E20" s="64" t="e">
        <f t="shared" si="2"/>
        <v>#DIV/0!</v>
      </c>
    </row>
    <row r="21" spans="1:5">
      <c r="A21" s="12">
        <f>'Sound Power'!B21</f>
        <v>0</v>
      </c>
      <c r="B21" s="12">
        <f>Calcul!D26</f>
        <v>0</v>
      </c>
      <c r="C21" s="53" t="e">
        <f t="shared" si="0"/>
        <v>#DIV/0!</v>
      </c>
      <c r="D21" s="12" t="e">
        <f t="shared" si="1"/>
        <v>#DIV/0!</v>
      </c>
      <c r="E21" s="64" t="e">
        <f t="shared" si="2"/>
        <v>#DIV/0!</v>
      </c>
    </row>
    <row r="22" spans="1:5">
      <c r="A22" s="12">
        <f>'Sound Power'!B22</f>
        <v>0</v>
      </c>
      <c r="B22" s="12">
        <f>Calcul!D27</f>
        <v>0</v>
      </c>
      <c r="C22" s="53" t="e">
        <f t="shared" si="0"/>
        <v>#DIV/0!</v>
      </c>
      <c r="D22" s="12" t="e">
        <f t="shared" si="1"/>
        <v>#DIV/0!</v>
      </c>
      <c r="E22" s="64" t="e">
        <f t="shared" si="2"/>
        <v>#DIV/0!</v>
      </c>
    </row>
    <row r="23" spans="1:5">
      <c r="A23" s="12">
        <f>'Sound Power'!B23</f>
        <v>0</v>
      </c>
      <c r="B23" s="12">
        <f>Calcul!D28</f>
        <v>0</v>
      </c>
      <c r="C23" s="53" t="e">
        <f t="shared" si="0"/>
        <v>#DIV/0!</v>
      </c>
      <c r="D23" s="12" t="e">
        <f t="shared" si="1"/>
        <v>#DIV/0!</v>
      </c>
      <c r="E23" s="64" t="e">
        <f t="shared" si="2"/>
        <v>#DIV/0!</v>
      </c>
    </row>
    <row r="24" spans="1:5">
      <c r="A24" s="12">
        <f>'Sound Power'!B24</f>
        <v>0</v>
      </c>
      <c r="B24" s="12">
        <f>Calcul!D29</f>
        <v>0</v>
      </c>
      <c r="C24" s="53" t="e">
        <f t="shared" si="0"/>
        <v>#DIV/0!</v>
      </c>
      <c r="D24" s="12" t="e">
        <f t="shared" si="1"/>
        <v>#DIV/0!</v>
      </c>
      <c r="E24" s="64" t="e">
        <f t="shared" si="2"/>
        <v>#DIV/0!</v>
      </c>
    </row>
    <row r="25" spans="1:5">
      <c r="A25" s="12">
        <f>'Sound Power'!B25</f>
        <v>0</v>
      </c>
      <c r="B25" s="12">
        <f>Calcul!D30</f>
        <v>0</v>
      </c>
      <c r="C25" s="53" t="e">
        <f t="shared" si="0"/>
        <v>#DIV/0!</v>
      </c>
      <c r="D25" s="12" t="e">
        <f t="shared" si="1"/>
        <v>#DIV/0!</v>
      </c>
      <c r="E25" s="64" t="e">
        <f t="shared" si="2"/>
        <v>#DIV/0!</v>
      </c>
    </row>
    <row r="26" spans="1:5">
      <c r="A26" s="12">
        <f>'Sound Power'!B26</f>
        <v>0</v>
      </c>
      <c r="B26" s="12">
        <f>Calcul!D31</f>
        <v>0</v>
      </c>
      <c r="C26" s="53" t="e">
        <f t="shared" si="0"/>
        <v>#DIV/0!</v>
      </c>
      <c r="D26" s="12" t="e">
        <f t="shared" si="1"/>
        <v>#DIV/0!</v>
      </c>
      <c r="E26" s="64" t="e">
        <f t="shared" si="2"/>
        <v>#DIV/0!</v>
      </c>
    </row>
    <row r="27" spans="1:5">
      <c r="A27" s="12">
        <f>'Sound Power'!B27</f>
        <v>0</v>
      </c>
      <c r="B27" s="12">
        <f>Calcul!D32</f>
        <v>0</v>
      </c>
      <c r="C27" s="53" t="e">
        <f t="shared" si="0"/>
        <v>#DIV/0!</v>
      </c>
      <c r="D27" s="12" t="e">
        <f t="shared" si="1"/>
        <v>#DIV/0!</v>
      </c>
      <c r="E27" s="64" t="e">
        <f t="shared" si="2"/>
        <v>#DIV/0!</v>
      </c>
    </row>
    <row r="28" spans="1:5">
      <c r="A28" s="12">
        <f>'Sound Power'!B28</f>
        <v>0</v>
      </c>
      <c r="B28" s="12">
        <f>Calcul!D33</f>
        <v>0</v>
      </c>
      <c r="C28" s="53" t="e">
        <f t="shared" si="0"/>
        <v>#DIV/0!</v>
      </c>
      <c r="D28" s="12" t="e">
        <f t="shared" si="1"/>
        <v>#DIV/0!</v>
      </c>
      <c r="E28" s="64" t="e">
        <f t="shared" si="2"/>
        <v>#DIV/0!</v>
      </c>
    </row>
    <row r="29" spans="1:5">
      <c r="A29" s="12">
        <f>'Sound Power'!B29</f>
        <v>0</v>
      </c>
      <c r="B29" s="12">
        <f>Calcul!D34</f>
        <v>0</v>
      </c>
      <c r="C29" s="53" t="e">
        <f t="shared" si="0"/>
        <v>#DIV/0!</v>
      </c>
      <c r="D29" s="12" t="e">
        <f t="shared" si="1"/>
        <v>#DIV/0!</v>
      </c>
      <c r="E29" s="64" t="e">
        <f t="shared" si="2"/>
        <v>#DIV/0!</v>
      </c>
    </row>
    <row r="30" spans="1:5">
      <c r="A30" s="12">
        <f>'Sound Power'!B30</f>
        <v>0</v>
      </c>
      <c r="B30" s="12">
        <f>Calcul!D35</f>
        <v>0</v>
      </c>
      <c r="C30" s="53" t="e">
        <f t="shared" si="0"/>
        <v>#DIV/0!</v>
      </c>
      <c r="D30" s="12" t="e">
        <f t="shared" si="1"/>
        <v>#DIV/0!</v>
      </c>
      <c r="E30" s="64" t="e">
        <f t="shared" si="2"/>
        <v>#DIV/0!</v>
      </c>
    </row>
    <row r="31" spans="1:5">
      <c r="A31" s="12">
        <f>'Sound Power'!B31</f>
        <v>0</v>
      </c>
      <c r="B31" s="12">
        <f>Calcul!D36</f>
        <v>0</v>
      </c>
      <c r="C31" s="53" t="e">
        <f t="shared" si="0"/>
        <v>#DIV/0!</v>
      </c>
      <c r="D31" s="12" t="e">
        <f t="shared" si="1"/>
        <v>#DIV/0!</v>
      </c>
      <c r="E31" s="64" t="e">
        <f t="shared" si="2"/>
        <v>#DIV/0!</v>
      </c>
    </row>
    <row r="32" spans="1:5">
      <c r="A32" s="12">
        <f>'Sound Power'!B32</f>
        <v>0</v>
      </c>
      <c r="B32" s="12">
        <f>Calcul!D37</f>
        <v>0</v>
      </c>
      <c r="C32" s="53" t="e">
        <f t="shared" si="0"/>
        <v>#DIV/0!</v>
      </c>
      <c r="D32" s="12" t="e">
        <f t="shared" si="1"/>
        <v>#DIV/0!</v>
      </c>
      <c r="E32" s="64" t="e">
        <f t="shared" si="2"/>
        <v>#DIV/0!</v>
      </c>
    </row>
    <row r="33" spans="1:5">
      <c r="A33" s="12">
        <f>'Sound Power'!B33</f>
        <v>0</v>
      </c>
      <c r="B33" s="12">
        <f>Calcul!D38</f>
        <v>0</v>
      </c>
      <c r="C33" s="53" t="e">
        <f t="shared" si="0"/>
        <v>#DIV/0!</v>
      </c>
      <c r="D33" s="12" t="e">
        <f t="shared" si="1"/>
        <v>#DIV/0!</v>
      </c>
      <c r="E33" s="64" t="e">
        <f t="shared" si="2"/>
        <v>#DIV/0!</v>
      </c>
    </row>
    <row r="34" spans="1:5">
      <c r="A34" s="12">
        <f>'Sound Power'!B34</f>
        <v>0</v>
      </c>
      <c r="B34" s="12">
        <f>Calcul!D39</f>
        <v>0</v>
      </c>
      <c r="C34" s="53" t="e">
        <f t="shared" si="0"/>
        <v>#DIV/0!</v>
      </c>
      <c r="D34" s="12" t="e">
        <f t="shared" si="1"/>
        <v>#DIV/0!</v>
      </c>
      <c r="E34" s="64" t="e">
        <f t="shared" si="2"/>
        <v>#DIV/0!</v>
      </c>
    </row>
    <row r="35" spans="1:5">
      <c r="A35" s="12" t="e">
        <f>'Sound Power'!B35</f>
        <v>#VALUE!</v>
      </c>
      <c r="B35" s="12">
        <f>Calcul!D40</f>
        <v>0</v>
      </c>
      <c r="C35" s="53" t="e">
        <f t="shared" si="0"/>
        <v>#DIV/0!</v>
      </c>
      <c r="D35" s="12" t="e">
        <f t="shared" si="1"/>
        <v>#VALUE!</v>
      </c>
      <c r="E35" s="64" t="e">
        <f t="shared" si="2"/>
        <v>#DIV/0!</v>
      </c>
    </row>
    <row r="36" spans="1:5">
      <c r="A36" s="12" t="e">
        <f>'Sound Power'!B36</f>
        <v>#VALUE!</v>
      </c>
      <c r="B36" s="12">
        <f>Calcul!D41</f>
        <v>0</v>
      </c>
      <c r="C36" s="53" t="e">
        <f t="shared" si="0"/>
        <v>#DIV/0!</v>
      </c>
      <c r="D36" s="12" t="e">
        <f t="shared" si="1"/>
        <v>#VALUE!</v>
      </c>
      <c r="E36" s="64" t="e">
        <f t="shared" si="2"/>
        <v>#DIV/0!</v>
      </c>
    </row>
    <row r="37" spans="1:5">
      <c r="A37" s="12" t="e">
        <f>'Sound Power'!B37</f>
        <v>#VALUE!</v>
      </c>
      <c r="B37" s="12">
        <f>Calcul!D42</f>
        <v>0</v>
      </c>
      <c r="C37" s="53" t="e">
        <f t="shared" si="0"/>
        <v>#DIV/0!</v>
      </c>
      <c r="D37" s="12" t="e">
        <f t="shared" si="1"/>
        <v>#VALUE!</v>
      </c>
      <c r="E37" s="64" t="e">
        <f t="shared" si="2"/>
        <v>#DIV/0!</v>
      </c>
    </row>
    <row r="38" spans="1:5">
      <c r="A38" s="12" t="e">
        <f>'Sound Power'!B38</f>
        <v>#REF!</v>
      </c>
      <c r="B38" s="12">
        <f>Calcul!D43</f>
        <v>0</v>
      </c>
      <c r="C38" s="53" t="e">
        <f t="shared" si="0"/>
        <v>#DIV/0!</v>
      </c>
      <c r="D38" s="12" t="e">
        <f t="shared" si="1"/>
        <v>#REF!</v>
      </c>
      <c r="E38" s="64" t="e">
        <f t="shared" si="2"/>
        <v>#DIV/0!</v>
      </c>
    </row>
    <row r="39" spans="1:5">
      <c r="A39" s="12" t="e">
        <f>'Sound Power'!B39</f>
        <v>#REF!</v>
      </c>
      <c r="B39" s="12">
        <f>Calcul!D44</f>
        <v>0</v>
      </c>
      <c r="C39" s="53" t="e">
        <f t="shared" si="0"/>
        <v>#DIV/0!</v>
      </c>
      <c r="D39" s="12" t="e">
        <f t="shared" si="1"/>
        <v>#REF!</v>
      </c>
      <c r="E39" s="64" t="e">
        <f t="shared" si="2"/>
        <v>#DIV/0!</v>
      </c>
    </row>
    <row r="40" spans="1:5">
      <c r="A40" s="12">
        <f>'Sound Power'!B40</f>
        <v>0</v>
      </c>
      <c r="B40" s="12">
        <f>Calcul!D45</f>
        <v>0</v>
      </c>
      <c r="C40" s="53" t="e">
        <f t="shared" si="0"/>
        <v>#DIV/0!</v>
      </c>
      <c r="D40" s="12" t="e">
        <f t="shared" si="1"/>
        <v>#DIV/0!</v>
      </c>
      <c r="E40" s="64" t="e">
        <f t="shared" si="2"/>
        <v>#DIV/0!</v>
      </c>
    </row>
    <row r="41" spans="1:5">
      <c r="A41" s="12" t="e">
        <f>'Sound Power'!B41</f>
        <v>#REF!</v>
      </c>
      <c r="B41" s="12">
        <f>Calcul!D46</f>
        <v>0</v>
      </c>
      <c r="C41" s="53" t="e">
        <f t="shared" si="0"/>
        <v>#DIV/0!</v>
      </c>
      <c r="D41" s="12" t="e">
        <f t="shared" si="1"/>
        <v>#REF!</v>
      </c>
      <c r="E41" s="64" t="e">
        <f t="shared" si="2"/>
        <v>#DIV/0!</v>
      </c>
    </row>
    <row r="42" spans="1:5">
      <c r="A42" s="12" t="e">
        <f>'Sound Power'!B42</f>
        <v>#REF!</v>
      </c>
      <c r="B42" s="12">
        <f>Calcul!D47</f>
        <v>0</v>
      </c>
      <c r="C42" s="53" t="e">
        <f t="shared" si="0"/>
        <v>#DIV/0!</v>
      </c>
      <c r="D42" s="12" t="e">
        <f t="shared" si="1"/>
        <v>#REF!</v>
      </c>
      <c r="E42" s="64" t="e">
        <f t="shared" si="2"/>
        <v>#DIV/0!</v>
      </c>
    </row>
    <row r="43" spans="1:5">
      <c r="A43" s="12" t="e">
        <f>'Sound Power'!B43</f>
        <v>#REF!</v>
      </c>
      <c r="B43" s="12">
        <f>Calcul!D48</f>
        <v>0</v>
      </c>
      <c r="C43" s="53" t="e">
        <f t="shared" si="0"/>
        <v>#DIV/0!</v>
      </c>
      <c r="D43" s="12" t="e">
        <f t="shared" si="1"/>
        <v>#REF!</v>
      </c>
      <c r="E43" s="64" t="e">
        <f t="shared" si="2"/>
        <v>#DIV/0!</v>
      </c>
    </row>
    <row r="44" spans="1:5">
      <c r="A44" s="12" t="e">
        <f>'Sound Power'!B44</f>
        <v>#REF!</v>
      </c>
      <c r="B44" s="12">
        <f>Calcul!D49</f>
        <v>0</v>
      </c>
      <c r="C44" s="53" t="e">
        <f t="shared" si="0"/>
        <v>#DIV/0!</v>
      </c>
      <c r="D44" s="12" t="e">
        <f t="shared" si="1"/>
        <v>#REF!</v>
      </c>
      <c r="E44" s="64" t="e">
        <f t="shared" si="2"/>
        <v>#DIV/0!</v>
      </c>
    </row>
    <row r="45" spans="1:5">
      <c r="A45" s="12" t="e">
        <f>'Sound Power'!B45</f>
        <v>#REF!</v>
      </c>
      <c r="B45" s="12">
        <f>Calcul!D50</f>
        <v>0</v>
      </c>
      <c r="C45" s="53" t="e">
        <f t="shared" si="0"/>
        <v>#DIV/0!</v>
      </c>
      <c r="D45" s="12" t="e">
        <f t="shared" si="1"/>
        <v>#REF!</v>
      </c>
      <c r="E45" s="64" t="e">
        <f t="shared" si="2"/>
        <v>#DIV/0!</v>
      </c>
    </row>
    <row r="46" spans="1:5">
      <c r="A46" s="12">
        <f>'Sound Power'!B46</f>
        <v>0</v>
      </c>
      <c r="B46" s="12">
        <f>Calcul!D51</f>
        <v>0</v>
      </c>
      <c r="C46" s="53" t="e">
        <f t="shared" si="0"/>
        <v>#DIV/0!</v>
      </c>
      <c r="D46" s="12" t="e">
        <f t="shared" si="1"/>
        <v>#DIV/0!</v>
      </c>
      <c r="E46" s="64" t="e">
        <f t="shared" si="2"/>
        <v>#DIV/0!</v>
      </c>
    </row>
    <row r="47" spans="1:5">
      <c r="A47" s="12">
        <f>'Sound Power'!B47</f>
        <v>0</v>
      </c>
      <c r="B47" s="12">
        <f>Calcul!D52</f>
        <v>0</v>
      </c>
      <c r="C47" s="53" t="e">
        <f t="shared" si="0"/>
        <v>#DIV/0!</v>
      </c>
      <c r="D47" s="12" t="e">
        <f t="shared" si="1"/>
        <v>#DIV/0!</v>
      </c>
      <c r="E47" s="64" t="e">
        <f t="shared" si="2"/>
        <v>#DIV/0!</v>
      </c>
    </row>
    <row r="48" spans="1:5">
      <c r="A48" s="12">
        <f>'Sound Power'!B48</f>
        <v>0</v>
      </c>
      <c r="B48" s="12">
        <f>Calcul!D53</f>
        <v>0</v>
      </c>
      <c r="C48" s="53" t="e">
        <f t="shared" si="0"/>
        <v>#DIV/0!</v>
      </c>
      <c r="D48" s="12" t="e">
        <f t="shared" si="1"/>
        <v>#DIV/0!</v>
      </c>
      <c r="E48" s="64" t="e">
        <f t="shared" si="2"/>
        <v>#DIV/0!</v>
      </c>
    </row>
    <row r="49" spans="1:5">
      <c r="A49" s="12">
        <f>'Sound Power'!B49</f>
        <v>0</v>
      </c>
      <c r="B49" s="12">
        <f>Calcul!D54</f>
        <v>0</v>
      </c>
      <c r="C49" s="53" t="e">
        <f t="shared" si="0"/>
        <v>#DIV/0!</v>
      </c>
      <c r="D49" s="12" t="e">
        <f t="shared" si="1"/>
        <v>#DIV/0!</v>
      </c>
      <c r="E49" s="64" t="e">
        <f t="shared" si="2"/>
        <v>#DIV/0!</v>
      </c>
    </row>
    <row r="50" spans="1:5">
      <c r="A50" s="12">
        <f>'Sound Power'!B50</f>
        <v>0</v>
      </c>
      <c r="B50" s="12">
        <f>Calcul!D55</f>
        <v>0</v>
      </c>
      <c r="C50" s="53" t="e">
        <f t="shared" si="0"/>
        <v>#DIV/0!</v>
      </c>
      <c r="D50" s="12" t="e">
        <f t="shared" si="1"/>
        <v>#DIV/0!</v>
      </c>
      <c r="E50" s="64" t="e">
        <f t="shared" si="2"/>
        <v>#DIV/0!</v>
      </c>
    </row>
    <row r="51" spans="1:5">
      <c r="A51" s="12">
        <f>'Sound Power'!B51</f>
        <v>0</v>
      </c>
      <c r="B51" s="12">
        <f>Calcul!D56</f>
        <v>0</v>
      </c>
      <c r="C51" s="53" t="e">
        <f t="shared" si="0"/>
        <v>#DIV/0!</v>
      </c>
      <c r="D51" s="12" t="e">
        <f t="shared" si="1"/>
        <v>#DIV/0!</v>
      </c>
      <c r="E51" s="64" t="e">
        <f t="shared" si="2"/>
        <v>#DIV/0!</v>
      </c>
    </row>
    <row r="52" spans="1:5">
      <c r="A52" s="12">
        <f>'Sound Power'!B52</f>
        <v>0</v>
      </c>
      <c r="B52" s="12">
        <f>Calcul!D57</f>
        <v>0</v>
      </c>
      <c r="C52" s="53" t="e">
        <f t="shared" si="0"/>
        <v>#DIV/0!</v>
      </c>
      <c r="D52" s="12" t="e">
        <f t="shared" si="1"/>
        <v>#DIV/0!</v>
      </c>
      <c r="E52" s="64" t="e">
        <f t="shared" si="2"/>
        <v>#DIV/0!</v>
      </c>
    </row>
    <row r="53" spans="1:5">
      <c r="A53" s="12">
        <f>'Sound Power'!B53</f>
        <v>0</v>
      </c>
      <c r="B53" s="12">
        <f>Calcul!D58</f>
        <v>0</v>
      </c>
      <c r="C53" s="53" t="e">
        <f t="shared" si="0"/>
        <v>#DIV/0!</v>
      </c>
      <c r="D53" s="12" t="e">
        <f t="shared" si="1"/>
        <v>#DIV/0!</v>
      </c>
      <c r="E53" s="64" t="e">
        <f t="shared" si="2"/>
        <v>#DIV/0!</v>
      </c>
    </row>
    <row r="54" spans="1:5">
      <c r="A54" s="12">
        <f>'Sound Power'!B54</f>
        <v>0</v>
      </c>
      <c r="B54" s="12">
        <f>Calcul!D59</f>
        <v>0</v>
      </c>
      <c r="C54" s="53" t="e">
        <f t="shared" si="0"/>
        <v>#DIV/0!</v>
      </c>
      <c r="D54" s="12" t="e">
        <f t="shared" si="1"/>
        <v>#DIV/0!</v>
      </c>
      <c r="E54" s="64" t="e">
        <f t="shared" si="2"/>
        <v>#DIV/0!</v>
      </c>
    </row>
    <row r="55" spans="1:5">
      <c r="A55" s="12">
        <f>'Sound Power'!B55</f>
        <v>0</v>
      </c>
      <c r="B55" s="12">
        <f>Calcul!D60</f>
        <v>0</v>
      </c>
      <c r="C55" s="53" t="e">
        <f t="shared" si="0"/>
        <v>#DIV/0!</v>
      </c>
      <c r="D55" s="12" t="e">
        <f t="shared" si="1"/>
        <v>#DIV/0!</v>
      </c>
      <c r="E55" s="64" t="e">
        <f t="shared" si="2"/>
        <v>#DIV/0!</v>
      </c>
    </row>
    <row r="56" spans="1:5">
      <c r="A56" s="12">
        <f>'Sound Power'!B56</f>
        <v>0</v>
      </c>
      <c r="B56" s="12">
        <f>Calcul!D61</f>
        <v>0</v>
      </c>
      <c r="C56" s="53" t="e">
        <f t="shared" si="0"/>
        <v>#DIV/0!</v>
      </c>
      <c r="D56" s="12" t="e">
        <f t="shared" si="1"/>
        <v>#DIV/0!</v>
      </c>
      <c r="E56" s="64" t="e">
        <f t="shared" si="2"/>
        <v>#DIV/0!</v>
      </c>
    </row>
    <row r="57" spans="1:5">
      <c r="A57" s="12">
        <f>'Sound Power'!B57</f>
        <v>0</v>
      </c>
      <c r="B57" s="12">
        <f>Calcul!D62</f>
        <v>0</v>
      </c>
      <c r="C57" s="53" t="e">
        <f t="shared" si="0"/>
        <v>#DIV/0!</v>
      </c>
      <c r="D57" s="12" t="e">
        <f t="shared" si="1"/>
        <v>#DIV/0!</v>
      </c>
      <c r="E57" s="64" t="e">
        <f t="shared" si="2"/>
        <v>#DIV/0!</v>
      </c>
    </row>
    <row r="58" spans="1:5">
      <c r="A58" s="12">
        <f>'Sound Power'!B58</f>
        <v>0</v>
      </c>
      <c r="B58" s="12">
        <f>Calcul!D63</f>
        <v>0</v>
      </c>
      <c r="C58" s="53" t="e">
        <f t="shared" si="0"/>
        <v>#DIV/0!</v>
      </c>
      <c r="D58" s="12" t="e">
        <f t="shared" si="1"/>
        <v>#DIV/0!</v>
      </c>
      <c r="E58" s="64" t="e">
        <f t="shared" si="2"/>
        <v>#DIV/0!</v>
      </c>
    </row>
    <row r="59" spans="1:5">
      <c r="A59" s="12">
        <f>'Sound Power'!B59</f>
        <v>0</v>
      </c>
      <c r="B59" s="12">
        <f>Calcul!D64</f>
        <v>0</v>
      </c>
      <c r="C59" s="53" t="e">
        <f t="shared" si="0"/>
        <v>#DIV/0!</v>
      </c>
      <c r="D59" s="12" t="e">
        <f t="shared" si="1"/>
        <v>#DIV/0!</v>
      </c>
      <c r="E59" s="64" t="e">
        <f t="shared" si="2"/>
        <v>#DIV/0!</v>
      </c>
    </row>
    <row r="60" spans="1:5">
      <c r="A60" s="12">
        <f>'Sound Power'!B60</f>
        <v>0</v>
      </c>
      <c r="B60" s="12">
        <f>Calcul!D65</f>
        <v>0</v>
      </c>
      <c r="C60" s="53" t="e">
        <f t="shared" si="0"/>
        <v>#DIV/0!</v>
      </c>
      <c r="D60" s="12" t="e">
        <f t="shared" si="1"/>
        <v>#DIV/0!</v>
      </c>
      <c r="E60" s="64" t="e">
        <f t="shared" si="2"/>
        <v>#DIV/0!</v>
      </c>
    </row>
    <row r="61" spans="1:5">
      <c r="A61" s="12">
        <f>'Sound Power'!B61</f>
        <v>0</v>
      </c>
      <c r="B61" s="12">
        <f>Calcul!D66</f>
        <v>0</v>
      </c>
      <c r="C61" s="53" t="e">
        <f t="shared" si="0"/>
        <v>#DIV/0!</v>
      </c>
      <c r="D61" s="12" t="e">
        <f t="shared" si="1"/>
        <v>#DIV/0!</v>
      </c>
      <c r="E61" s="64" t="e">
        <f t="shared" si="2"/>
        <v>#DIV/0!</v>
      </c>
    </row>
    <row r="62" spans="1:5">
      <c r="A62" s="12">
        <f>'Sound Power'!B62</f>
        <v>0</v>
      </c>
      <c r="B62" s="12">
        <f>Calcul!D67</f>
        <v>0</v>
      </c>
      <c r="C62" s="53" t="e">
        <f t="shared" si="0"/>
        <v>#DIV/0!</v>
      </c>
      <c r="D62" s="12" t="e">
        <f t="shared" si="1"/>
        <v>#DIV/0!</v>
      </c>
      <c r="E62" s="64" t="e">
        <f t="shared" si="2"/>
        <v>#DIV/0!</v>
      </c>
    </row>
    <row r="63" spans="1:5">
      <c r="A63" s="12">
        <f>'Sound Power'!B63</f>
        <v>0</v>
      </c>
      <c r="B63" s="12">
        <f>Calcul!D68</f>
        <v>0</v>
      </c>
      <c r="C63" s="53" t="e">
        <f t="shared" si="0"/>
        <v>#DIV/0!</v>
      </c>
      <c r="D63" s="12" t="e">
        <f t="shared" si="1"/>
        <v>#DIV/0!</v>
      </c>
      <c r="E63" s="64" t="e">
        <f t="shared" si="2"/>
        <v>#DIV/0!</v>
      </c>
    </row>
    <row r="64" spans="1:5">
      <c r="A64" s="12">
        <f>'Sound Power'!B64</f>
        <v>0</v>
      </c>
      <c r="B64" s="12">
        <f>Calcul!D69</f>
        <v>0</v>
      </c>
      <c r="C64" s="53" t="e">
        <f t="shared" si="0"/>
        <v>#DIV/0!</v>
      </c>
      <c r="D64" s="12" t="e">
        <f t="shared" si="1"/>
        <v>#DIV/0!</v>
      </c>
      <c r="E64" s="64" t="e">
        <f t="shared" si="2"/>
        <v>#DIV/0!</v>
      </c>
    </row>
    <row r="65" spans="1:5">
      <c r="A65" s="12">
        <f>'Sound Power'!B65</f>
        <v>0</v>
      </c>
      <c r="B65" s="12">
        <f>Calcul!D70</f>
        <v>0</v>
      </c>
      <c r="C65" s="53" t="e">
        <f t="shared" si="0"/>
        <v>#DIV/0!</v>
      </c>
      <c r="D65" s="12" t="e">
        <f t="shared" si="1"/>
        <v>#DIV/0!</v>
      </c>
      <c r="E65" s="64" t="e">
        <f t="shared" si="2"/>
        <v>#DIV/0!</v>
      </c>
    </row>
    <row r="66" spans="1:5">
      <c r="A66" s="12">
        <f>'Sound Power'!B66</f>
        <v>0</v>
      </c>
      <c r="B66" s="12">
        <f>Calcul!D71</f>
        <v>0</v>
      </c>
      <c r="C66" s="53" t="e">
        <f t="shared" si="0"/>
        <v>#DIV/0!</v>
      </c>
      <c r="D66" s="12" t="e">
        <f t="shared" si="1"/>
        <v>#DIV/0!</v>
      </c>
      <c r="E66" s="64" t="e">
        <f t="shared" si="2"/>
        <v>#DIV/0!</v>
      </c>
    </row>
    <row r="67" spans="1:5">
      <c r="A67" s="12">
        <f>'Sound Power'!B67</f>
        <v>0</v>
      </c>
      <c r="B67" s="12">
        <f>Calcul!D72</f>
        <v>0</v>
      </c>
      <c r="C67" s="53" t="e">
        <f t="shared" si="0"/>
        <v>#DIV/0!</v>
      </c>
      <c r="D67" s="12" t="e">
        <f t="shared" si="1"/>
        <v>#DIV/0!</v>
      </c>
      <c r="E67" s="64" t="e">
        <f t="shared" si="2"/>
        <v>#DIV/0!</v>
      </c>
    </row>
    <row r="68" spans="1:5">
      <c r="A68" s="12">
        <f>'Sound Power'!B68</f>
        <v>0</v>
      </c>
      <c r="B68" s="12">
        <f>Calcul!D73</f>
        <v>0</v>
      </c>
      <c r="C68" s="53" t="e">
        <f t="shared" si="0"/>
        <v>#DIV/0!</v>
      </c>
      <c r="D68" s="12" t="e">
        <f t="shared" si="1"/>
        <v>#DIV/0!</v>
      </c>
      <c r="E68" s="64" t="e">
        <f t="shared" si="2"/>
        <v>#DIV/0!</v>
      </c>
    </row>
    <row r="69" spans="1:5">
      <c r="A69" s="12">
        <f>'Sound Power'!B69</f>
        <v>0</v>
      </c>
      <c r="B69" s="12">
        <f>Calcul!D74</f>
        <v>0</v>
      </c>
      <c r="C69" s="53" t="e">
        <f t="shared" ref="C69:C132" si="3">$J$2*B69^$K$2</f>
        <v>#DIV/0!</v>
      </c>
      <c r="D69" s="12" t="e">
        <f t="shared" ref="D69:D132" si="4">A69/3600/(PI()/4*(B69/1000)^2)</f>
        <v>#DIV/0!</v>
      </c>
      <c r="E69" s="64" t="e">
        <f t="shared" ref="E69:E132" si="5">IF(0.5*1.2*C69*D69^2&lt;1,"&lt;1",0.5*1.2*C69*D69^2)</f>
        <v>#DIV/0!</v>
      </c>
    </row>
    <row r="70" spans="1:5">
      <c r="A70" s="12">
        <f>'Sound Power'!B70</f>
        <v>0</v>
      </c>
      <c r="B70" s="12">
        <f>Calcul!D75</f>
        <v>0</v>
      </c>
      <c r="C70" s="53" t="e">
        <f t="shared" si="3"/>
        <v>#DIV/0!</v>
      </c>
      <c r="D70" s="12" t="e">
        <f t="shared" si="4"/>
        <v>#DIV/0!</v>
      </c>
      <c r="E70" s="64" t="e">
        <f t="shared" si="5"/>
        <v>#DIV/0!</v>
      </c>
    </row>
    <row r="71" spans="1:5">
      <c r="A71" s="12">
        <f>'Sound Power'!B71</f>
        <v>0</v>
      </c>
      <c r="B71" s="12">
        <f>Calcul!D76</f>
        <v>0</v>
      </c>
      <c r="C71" s="53" t="e">
        <f t="shared" si="3"/>
        <v>#DIV/0!</v>
      </c>
      <c r="D71" s="12" t="e">
        <f t="shared" si="4"/>
        <v>#DIV/0!</v>
      </c>
      <c r="E71" s="64" t="e">
        <f t="shared" si="5"/>
        <v>#DIV/0!</v>
      </c>
    </row>
    <row r="72" spans="1:5">
      <c r="A72" s="12">
        <f>'Sound Power'!B72</f>
        <v>0</v>
      </c>
      <c r="B72" s="12">
        <f>Calcul!D77</f>
        <v>0</v>
      </c>
      <c r="C72" s="53" t="e">
        <f t="shared" si="3"/>
        <v>#DIV/0!</v>
      </c>
      <c r="D72" s="12" t="e">
        <f t="shared" si="4"/>
        <v>#DIV/0!</v>
      </c>
      <c r="E72" s="64" t="e">
        <f t="shared" si="5"/>
        <v>#DIV/0!</v>
      </c>
    </row>
    <row r="73" spans="1:5">
      <c r="A73" s="12">
        <f>'Sound Power'!B73</f>
        <v>0</v>
      </c>
      <c r="B73" s="12">
        <f>Calcul!D78</f>
        <v>0</v>
      </c>
      <c r="C73" s="53" t="e">
        <f t="shared" si="3"/>
        <v>#DIV/0!</v>
      </c>
      <c r="D73" s="12" t="e">
        <f t="shared" si="4"/>
        <v>#DIV/0!</v>
      </c>
      <c r="E73" s="64" t="e">
        <f t="shared" si="5"/>
        <v>#DIV/0!</v>
      </c>
    </row>
    <row r="74" spans="1:5">
      <c r="A74" s="12">
        <f>'Sound Power'!B74</f>
        <v>0</v>
      </c>
      <c r="B74" s="12">
        <f>Calcul!D79</f>
        <v>0</v>
      </c>
      <c r="C74" s="53" t="e">
        <f t="shared" si="3"/>
        <v>#DIV/0!</v>
      </c>
      <c r="D74" s="12" t="e">
        <f t="shared" si="4"/>
        <v>#DIV/0!</v>
      </c>
      <c r="E74" s="64" t="e">
        <f t="shared" si="5"/>
        <v>#DIV/0!</v>
      </c>
    </row>
    <row r="75" spans="1:5">
      <c r="A75" s="12">
        <f>'Sound Power'!B75</f>
        <v>0</v>
      </c>
      <c r="B75" s="12">
        <f>Calcul!D80</f>
        <v>0</v>
      </c>
      <c r="C75" s="53" t="e">
        <f t="shared" si="3"/>
        <v>#DIV/0!</v>
      </c>
      <c r="D75" s="12" t="e">
        <f t="shared" si="4"/>
        <v>#DIV/0!</v>
      </c>
      <c r="E75" s="64" t="e">
        <f t="shared" si="5"/>
        <v>#DIV/0!</v>
      </c>
    </row>
    <row r="76" spans="1:5">
      <c r="A76" s="12">
        <f>'Sound Power'!B76</f>
        <v>0</v>
      </c>
      <c r="B76" s="12">
        <f>Calcul!D81</f>
        <v>0</v>
      </c>
      <c r="C76" s="53" t="e">
        <f t="shared" si="3"/>
        <v>#DIV/0!</v>
      </c>
      <c r="D76" s="12" t="e">
        <f t="shared" si="4"/>
        <v>#DIV/0!</v>
      </c>
      <c r="E76" s="64" t="e">
        <f t="shared" si="5"/>
        <v>#DIV/0!</v>
      </c>
    </row>
    <row r="77" spans="1:5">
      <c r="A77" s="12">
        <f>'Sound Power'!B77</f>
        <v>0</v>
      </c>
      <c r="B77" s="12">
        <f>Calcul!D82</f>
        <v>0</v>
      </c>
      <c r="C77" s="53" t="e">
        <f t="shared" si="3"/>
        <v>#DIV/0!</v>
      </c>
      <c r="D77" s="12" t="e">
        <f t="shared" si="4"/>
        <v>#DIV/0!</v>
      </c>
      <c r="E77" s="64" t="e">
        <f t="shared" si="5"/>
        <v>#DIV/0!</v>
      </c>
    </row>
    <row r="78" spans="1:5">
      <c r="A78" s="12">
        <f>'Sound Power'!B78</f>
        <v>0</v>
      </c>
      <c r="B78" s="12">
        <f>Calcul!D83</f>
        <v>0</v>
      </c>
      <c r="C78" s="53" t="e">
        <f t="shared" si="3"/>
        <v>#DIV/0!</v>
      </c>
      <c r="D78" s="12" t="e">
        <f t="shared" si="4"/>
        <v>#DIV/0!</v>
      </c>
      <c r="E78" s="64" t="e">
        <f t="shared" si="5"/>
        <v>#DIV/0!</v>
      </c>
    </row>
    <row r="79" spans="1:5">
      <c r="A79" s="12">
        <f>'Sound Power'!B79</f>
        <v>0</v>
      </c>
      <c r="B79" s="12">
        <f>Calcul!D84</f>
        <v>0</v>
      </c>
      <c r="C79" s="53" t="e">
        <f t="shared" si="3"/>
        <v>#DIV/0!</v>
      </c>
      <c r="D79" s="12" t="e">
        <f t="shared" si="4"/>
        <v>#DIV/0!</v>
      </c>
      <c r="E79" s="64" t="e">
        <f t="shared" si="5"/>
        <v>#DIV/0!</v>
      </c>
    </row>
    <row r="80" spans="1:5">
      <c r="A80" s="12">
        <f>'Sound Power'!B80</f>
        <v>0</v>
      </c>
      <c r="B80" s="12">
        <f>Calcul!D85</f>
        <v>0</v>
      </c>
      <c r="C80" s="53" t="e">
        <f t="shared" si="3"/>
        <v>#DIV/0!</v>
      </c>
      <c r="D80" s="12" t="e">
        <f t="shared" si="4"/>
        <v>#DIV/0!</v>
      </c>
      <c r="E80" s="64" t="e">
        <f t="shared" si="5"/>
        <v>#DIV/0!</v>
      </c>
    </row>
    <row r="81" spans="1:5">
      <c r="A81" s="12">
        <f>'Sound Power'!B81</f>
        <v>0</v>
      </c>
      <c r="B81" s="12">
        <f>Calcul!D86</f>
        <v>0</v>
      </c>
      <c r="C81" s="53" t="e">
        <f t="shared" si="3"/>
        <v>#DIV/0!</v>
      </c>
      <c r="D81" s="12" t="e">
        <f t="shared" si="4"/>
        <v>#DIV/0!</v>
      </c>
      <c r="E81" s="64" t="e">
        <f t="shared" si="5"/>
        <v>#DIV/0!</v>
      </c>
    </row>
    <row r="82" spans="1:5">
      <c r="A82" s="12">
        <f>'Sound Power'!B82</f>
        <v>0</v>
      </c>
      <c r="B82" s="12">
        <f>Calcul!D87</f>
        <v>0</v>
      </c>
      <c r="C82" s="53" t="e">
        <f t="shared" si="3"/>
        <v>#DIV/0!</v>
      </c>
      <c r="D82" s="12" t="e">
        <f t="shared" si="4"/>
        <v>#DIV/0!</v>
      </c>
      <c r="E82" s="64" t="e">
        <f t="shared" si="5"/>
        <v>#DIV/0!</v>
      </c>
    </row>
    <row r="83" spans="1:5">
      <c r="A83" s="12">
        <f>'Sound Power'!B83</f>
        <v>0</v>
      </c>
      <c r="B83" s="12">
        <f>Calcul!D88</f>
        <v>0</v>
      </c>
      <c r="C83" s="53" t="e">
        <f t="shared" si="3"/>
        <v>#DIV/0!</v>
      </c>
      <c r="D83" s="12" t="e">
        <f t="shared" si="4"/>
        <v>#DIV/0!</v>
      </c>
      <c r="E83" s="64" t="e">
        <f t="shared" si="5"/>
        <v>#DIV/0!</v>
      </c>
    </row>
    <row r="84" spans="1:5">
      <c r="A84" s="12">
        <f>'Sound Power'!B84</f>
        <v>0</v>
      </c>
      <c r="B84" s="12">
        <f>Calcul!D89</f>
        <v>0</v>
      </c>
      <c r="C84" s="53" t="e">
        <f t="shared" si="3"/>
        <v>#DIV/0!</v>
      </c>
      <c r="D84" s="12" t="e">
        <f t="shared" si="4"/>
        <v>#DIV/0!</v>
      </c>
      <c r="E84" s="64" t="e">
        <f t="shared" si="5"/>
        <v>#DIV/0!</v>
      </c>
    </row>
    <row r="85" spans="1:5">
      <c r="A85" s="12">
        <f>'Sound Power'!B85</f>
        <v>0</v>
      </c>
      <c r="B85" s="12">
        <f>Calcul!D90</f>
        <v>0</v>
      </c>
      <c r="C85" s="53" t="e">
        <f t="shared" si="3"/>
        <v>#DIV/0!</v>
      </c>
      <c r="D85" s="12" t="e">
        <f t="shared" si="4"/>
        <v>#DIV/0!</v>
      </c>
      <c r="E85" s="64" t="e">
        <f t="shared" si="5"/>
        <v>#DIV/0!</v>
      </c>
    </row>
    <row r="86" spans="1:5">
      <c r="A86" s="12">
        <f>'Sound Power'!B86</f>
        <v>0</v>
      </c>
      <c r="B86" s="12">
        <f>Calcul!D91</f>
        <v>0</v>
      </c>
      <c r="C86" s="53" t="e">
        <f t="shared" si="3"/>
        <v>#DIV/0!</v>
      </c>
      <c r="D86" s="12" t="e">
        <f t="shared" si="4"/>
        <v>#DIV/0!</v>
      </c>
      <c r="E86" s="64" t="e">
        <f t="shared" si="5"/>
        <v>#DIV/0!</v>
      </c>
    </row>
    <row r="87" spans="1:5">
      <c r="A87" s="12">
        <f>'Sound Power'!B87</f>
        <v>0</v>
      </c>
      <c r="B87" s="12">
        <f>Calcul!D92</f>
        <v>0</v>
      </c>
      <c r="C87" s="53" t="e">
        <f t="shared" si="3"/>
        <v>#DIV/0!</v>
      </c>
      <c r="D87" s="12" t="e">
        <f t="shared" si="4"/>
        <v>#DIV/0!</v>
      </c>
      <c r="E87" s="64" t="e">
        <f t="shared" si="5"/>
        <v>#DIV/0!</v>
      </c>
    </row>
    <row r="88" spans="1:5">
      <c r="A88" s="12">
        <f>'Sound Power'!B88</f>
        <v>0</v>
      </c>
      <c r="B88" s="12">
        <f>Calcul!D93</f>
        <v>0</v>
      </c>
      <c r="C88" s="53" t="e">
        <f t="shared" si="3"/>
        <v>#DIV/0!</v>
      </c>
      <c r="D88" s="12" t="e">
        <f t="shared" si="4"/>
        <v>#DIV/0!</v>
      </c>
      <c r="E88" s="64" t="e">
        <f t="shared" si="5"/>
        <v>#DIV/0!</v>
      </c>
    </row>
    <row r="89" spans="1:5">
      <c r="A89" s="12">
        <f>'Sound Power'!B89</f>
        <v>0</v>
      </c>
      <c r="B89" s="12">
        <f>Calcul!D94</f>
        <v>0</v>
      </c>
      <c r="C89" s="53" t="e">
        <f t="shared" si="3"/>
        <v>#DIV/0!</v>
      </c>
      <c r="D89" s="12" t="e">
        <f t="shared" si="4"/>
        <v>#DIV/0!</v>
      </c>
      <c r="E89" s="64" t="e">
        <f t="shared" si="5"/>
        <v>#DIV/0!</v>
      </c>
    </row>
    <row r="90" spans="1:5">
      <c r="A90" s="12">
        <f>'Sound Power'!B90</f>
        <v>0</v>
      </c>
      <c r="B90" s="12">
        <f>Calcul!D95</f>
        <v>0</v>
      </c>
      <c r="C90" s="53" t="e">
        <f t="shared" si="3"/>
        <v>#DIV/0!</v>
      </c>
      <c r="D90" s="12" t="e">
        <f t="shared" si="4"/>
        <v>#DIV/0!</v>
      </c>
      <c r="E90" s="64" t="e">
        <f t="shared" si="5"/>
        <v>#DIV/0!</v>
      </c>
    </row>
    <row r="91" spans="1:5">
      <c r="A91" s="12">
        <f>'Sound Power'!B91</f>
        <v>0</v>
      </c>
      <c r="B91" s="12">
        <f>Calcul!D96</f>
        <v>0</v>
      </c>
      <c r="C91" s="53" t="e">
        <f t="shared" si="3"/>
        <v>#DIV/0!</v>
      </c>
      <c r="D91" s="12" t="e">
        <f t="shared" si="4"/>
        <v>#DIV/0!</v>
      </c>
      <c r="E91" s="64" t="e">
        <f t="shared" si="5"/>
        <v>#DIV/0!</v>
      </c>
    </row>
    <row r="92" spans="1:5">
      <c r="A92" s="12">
        <f>'Sound Power'!B92</f>
        <v>0</v>
      </c>
      <c r="B92" s="12">
        <f>Calcul!D97</f>
        <v>0</v>
      </c>
      <c r="C92" s="53" t="e">
        <f t="shared" si="3"/>
        <v>#DIV/0!</v>
      </c>
      <c r="D92" s="12" t="e">
        <f t="shared" si="4"/>
        <v>#DIV/0!</v>
      </c>
      <c r="E92" s="64" t="e">
        <f t="shared" si="5"/>
        <v>#DIV/0!</v>
      </c>
    </row>
    <row r="93" spans="1:5">
      <c r="A93" s="12">
        <f>'Sound Power'!B93</f>
        <v>0</v>
      </c>
      <c r="B93" s="12">
        <f>Calcul!D98</f>
        <v>0</v>
      </c>
      <c r="C93" s="53" t="e">
        <f t="shared" si="3"/>
        <v>#DIV/0!</v>
      </c>
      <c r="D93" s="12" t="e">
        <f t="shared" si="4"/>
        <v>#DIV/0!</v>
      </c>
      <c r="E93" s="64" t="e">
        <f t="shared" si="5"/>
        <v>#DIV/0!</v>
      </c>
    </row>
    <row r="94" spans="1:5">
      <c r="A94" s="12">
        <f>'Sound Power'!B94</f>
        <v>0</v>
      </c>
      <c r="B94" s="12">
        <f>Calcul!D99</f>
        <v>0</v>
      </c>
      <c r="C94" s="53" t="e">
        <f t="shared" si="3"/>
        <v>#DIV/0!</v>
      </c>
      <c r="D94" s="12" t="e">
        <f t="shared" si="4"/>
        <v>#DIV/0!</v>
      </c>
      <c r="E94" s="64" t="e">
        <f t="shared" si="5"/>
        <v>#DIV/0!</v>
      </c>
    </row>
    <row r="95" spans="1:5">
      <c r="A95" s="12">
        <f>'Sound Power'!B95</f>
        <v>0</v>
      </c>
      <c r="B95" s="12">
        <f>Calcul!D100</f>
        <v>0</v>
      </c>
      <c r="C95" s="53" t="e">
        <f t="shared" si="3"/>
        <v>#DIV/0!</v>
      </c>
      <c r="D95" s="12" t="e">
        <f t="shared" si="4"/>
        <v>#DIV/0!</v>
      </c>
      <c r="E95" s="64" t="e">
        <f t="shared" si="5"/>
        <v>#DIV/0!</v>
      </c>
    </row>
    <row r="96" spans="1:5">
      <c r="A96" s="12">
        <f>'Sound Power'!B96</f>
        <v>0</v>
      </c>
      <c r="B96" s="12">
        <f>Calcul!D101</f>
        <v>0</v>
      </c>
      <c r="C96" s="53" t="e">
        <f t="shared" si="3"/>
        <v>#DIV/0!</v>
      </c>
      <c r="D96" s="12" t="e">
        <f t="shared" si="4"/>
        <v>#DIV/0!</v>
      </c>
      <c r="E96" s="64" t="e">
        <f t="shared" si="5"/>
        <v>#DIV/0!</v>
      </c>
    </row>
    <row r="97" spans="1:5">
      <c r="A97" s="12">
        <f>'Sound Power'!B97</f>
        <v>0</v>
      </c>
      <c r="B97" s="12">
        <f>Calcul!D102</f>
        <v>0</v>
      </c>
      <c r="C97" s="53" t="e">
        <f t="shared" si="3"/>
        <v>#DIV/0!</v>
      </c>
      <c r="D97" s="12" t="e">
        <f t="shared" si="4"/>
        <v>#DIV/0!</v>
      </c>
      <c r="E97" s="64" t="e">
        <f t="shared" si="5"/>
        <v>#DIV/0!</v>
      </c>
    </row>
    <row r="98" spans="1:5">
      <c r="A98" s="12">
        <f>'Sound Power'!B98</f>
        <v>0</v>
      </c>
      <c r="B98" s="12">
        <f>Calcul!D103</f>
        <v>0</v>
      </c>
      <c r="C98" s="53" t="e">
        <f t="shared" si="3"/>
        <v>#DIV/0!</v>
      </c>
      <c r="D98" s="12" t="e">
        <f t="shared" si="4"/>
        <v>#DIV/0!</v>
      </c>
      <c r="E98" s="64" t="e">
        <f t="shared" si="5"/>
        <v>#DIV/0!</v>
      </c>
    </row>
    <row r="99" spans="1:5">
      <c r="A99" s="12">
        <f>'Sound Power'!B99</f>
        <v>0</v>
      </c>
      <c r="B99" s="12">
        <f>Calcul!D104</f>
        <v>0</v>
      </c>
      <c r="C99" s="53" t="e">
        <f t="shared" si="3"/>
        <v>#DIV/0!</v>
      </c>
      <c r="D99" s="12" t="e">
        <f t="shared" si="4"/>
        <v>#DIV/0!</v>
      </c>
      <c r="E99" s="64" t="e">
        <f t="shared" si="5"/>
        <v>#DIV/0!</v>
      </c>
    </row>
    <row r="100" spans="1:5">
      <c r="A100" s="12">
        <f>'Sound Power'!B100</f>
        <v>0</v>
      </c>
      <c r="B100" s="12">
        <f>Calcul!D105</f>
        <v>0</v>
      </c>
      <c r="C100" s="53" t="e">
        <f t="shared" si="3"/>
        <v>#DIV/0!</v>
      </c>
      <c r="D100" s="12" t="e">
        <f t="shared" si="4"/>
        <v>#DIV/0!</v>
      </c>
      <c r="E100" s="64" t="e">
        <f t="shared" si="5"/>
        <v>#DIV/0!</v>
      </c>
    </row>
    <row r="101" spans="1:5">
      <c r="A101" s="12">
        <f>'Sound Power'!B101</f>
        <v>0</v>
      </c>
      <c r="B101" s="12">
        <f>Calcul!D106</f>
        <v>0</v>
      </c>
      <c r="C101" s="53" t="e">
        <f t="shared" si="3"/>
        <v>#DIV/0!</v>
      </c>
      <c r="D101" s="12" t="e">
        <f t="shared" si="4"/>
        <v>#DIV/0!</v>
      </c>
      <c r="E101" s="64" t="e">
        <f t="shared" si="5"/>
        <v>#DIV/0!</v>
      </c>
    </row>
    <row r="102" spans="1:5">
      <c r="A102" s="12">
        <f>'Sound Power'!B102</f>
        <v>0</v>
      </c>
      <c r="B102" s="12">
        <f>Calcul!D107</f>
        <v>0</v>
      </c>
      <c r="C102" s="53" t="e">
        <f t="shared" si="3"/>
        <v>#DIV/0!</v>
      </c>
      <c r="D102" s="12" t="e">
        <f t="shared" si="4"/>
        <v>#DIV/0!</v>
      </c>
      <c r="E102" s="64" t="e">
        <f t="shared" si="5"/>
        <v>#DIV/0!</v>
      </c>
    </row>
    <row r="103" spans="1:5">
      <c r="A103" s="12">
        <f>'Sound Power'!B103</f>
        <v>0</v>
      </c>
      <c r="B103" s="12">
        <f>Calcul!D108</f>
        <v>0</v>
      </c>
      <c r="C103" s="53" t="e">
        <f t="shared" si="3"/>
        <v>#DIV/0!</v>
      </c>
      <c r="D103" s="12" t="e">
        <f t="shared" si="4"/>
        <v>#DIV/0!</v>
      </c>
      <c r="E103" s="64" t="e">
        <f t="shared" si="5"/>
        <v>#DIV/0!</v>
      </c>
    </row>
    <row r="104" spans="1:5">
      <c r="A104" s="12">
        <f>'Sound Power'!B104</f>
        <v>0</v>
      </c>
      <c r="B104" s="12">
        <f>Calcul!D109</f>
        <v>0</v>
      </c>
      <c r="C104" s="53" t="e">
        <f t="shared" si="3"/>
        <v>#DIV/0!</v>
      </c>
      <c r="D104" s="12" t="e">
        <f t="shared" si="4"/>
        <v>#DIV/0!</v>
      </c>
      <c r="E104" s="64" t="e">
        <f t="shared" si="5"/>
        <v>#DIV/0!</v>
      </c>
    </row>
    <row r="105" spans="1:5">
      <c r="A105" s="12">
        <f>'Sound Power'!B105</f>
        <v>0</v>
      </c>
      <c r="B105" s="12">
        <f>Calcul!D110</f>
        <v>0</v>
      </c>
      <c r="C105" s="53" t="e">
        <f t="shared" si="3"/>
        <v>#DIV/0!</v>
      </c>
      <c r="D105" s="12" t="e">
        <f t="shared" si="4"/>
        <v>#DIV/0!</v>
      </c>
      <c r="E105" s="64" t="e">
        <f t="shared" si="5"/>
        <v>#DIV/0!</v>
      </c>
    </row>
    <row r="106" spans="1:5">
      <c r="A106" s="12">
        <f>'Sound Power'!B106</f>
        <v>0</v>
      </c>
      <c r="B106" s="12">
        <f>Calcul!D111</f>
        <v>0</v>
      </c>
      <c r="C106" s="53" t="e">
        <f t="shared" si="3"/>
        <v>#DIV/0!</v>
      </c>
      <c r="D106" s="12" t="e">
        <f t="shared" si="4"/>
        <v>#DIV/0!</v>
      </c>
      <c r="E106" s="64" t="e">
        <f t="shared" si="5"/>
        <v>#DIV/0!</v>
      </c>
    </row>
    <row r="107" spans="1:5">
      <c r="A107" s="12">
        <f>'Sound Power'!B107</f>
        <v>0</v>
      </c>
      <c r="B107" s="12">
        <f>Calcul!D112</f>
        <v>0</v>
      </c>
      <c r="C107" s="53" t="e">
        <f t="shared" si="3"/>
        <v>#DIV/0!</v>
      </c>
      <c r="D107" s="12" t="e">
        <f t="shared" si="4"/>
        <v>#DIV/0!</v>
      </c>
      <c r="E107" s="64" t="e">
        <f t="shared" si="5"/>
        <v>#DIV/0!</v>
      </c>
    </row>
    <row r="108" spans="1:5">
      <c r="A108" s="12">
        <f>'Sound Power'!B108</f>
        <v>0</v>
      </c>
      <c r="B108" s="12">
        <f>Calcul!D113</f>
        <v>0</v>
      </c>
      <c r="C108" s="53" t="e">
        <f t="shared" si="3"/>
        <v>#DIV/0!</v>
      </c>
      <c r="D108" s="12" t="e">
        <f t="shared" si="4"/>
        <v>#DIV/0!</v>
      </c>
      <c r="E108" s="64" t="e">
        <f t="shared" si="5"/>
        <v>#DIV/0!</v>
      </c>
    </row>
    <row r="109" spans="1:5">
      <c r="A109" s="12">
        <f>'Sound Power'!B109</f>
        <v>0</v>
      </c>
      <c r="B109" s="12">
        <f>Calcul!D114</f>
        <v>0</v>
      </c>
      <c r="C109" s="53" t="e">
        <f t="shared" si="3"/>
        <v>#DIV/0!</v>
      </c>
      <c r="D109" s="12" t="e">
        <f t="shared" si="4"/>
        <v>#DIV/0!</v>
      </c>
      <c r="E109" s="64" t="e">
        <f t="shared" si="5"/>
        <v>#DIV/0!</v>
      </c>
    </row>
    <row r="110" spans="1:5">
      <c r="A110" s="12">
        <f>'Sound Power'!B110</f>
        <v>0</v>
      </c>
      <c r="B110" s="12">
        <f>Calcul!D115</f>
        <v>0</v>
      </c>
      <c r="C110" s="53" t="e">
        <f t="shared" si="3"/>
        <v>#DIV/0!</v>
      </c>
      <c r="D110" s="12" t="e">
        <f t="shared" si="4"/>
        <v>#DIV/0!</v>
      </c>
      <c r="E110" s="64" t="e">
        <f t="shared" si="5"/>
        <v>#DIV/0!</v>
      </c>
    </row>
    <row r="111" spans="1:5">
      <c r="A111" s="12">
        <f>'Sound Power'!B111</f>
        <v>0</v>
      </c>
      <c r="B111" s="12">
        <f>Calcul!D116</f>
        <v>0</v>
      </c>
      <c r="C111" s="53" t="e">
        <f t="shared" si="3"/>
        <v>#DIV/0!</v>
      </c>
      <c r="D111" s="12" t="e">
        <f t="shared" si="4"/>
        <v>#DIV/0!</v>
      </c>
      <c r="E111" s="64" t="e">
        <f t="shared" si="5"/>
        <v>#DIV/0!</v>
      </c>
    </row>
    <row r="112" spans="1:5">
      <c r="A112" s="12">
        <f>'Sound Power'!B112</f>
        <v>0</v>
      </c>
      <c r="B112" s="12">
        <f>Calcul!D117</f>
        <v>0</v>
      </c>
      <c r="C112" s="53" t="e">
        <f t="shared" si="3"/>
        <v>#DIV/0!</v>
      </c>
      <c r="D112" s="12" t="e">
        <f t="shared" si="4"/>
        <v>#DIV/0!</v>
      </c>
      <c r="E112" s="64" t="e">
        <f t="shared" si="5"/>
        <v>#DIV/0!</v>
      </c>
    </row>
    <row r="113" spans="1:5">
      <c r="A113" s="12">
        <f>'Sound Power'!B113</f>
        <v>0</v>
      </c>
      <c r="B113" s="12">
        <f>Calcul!D118</f>
        <v>0</v>
      </c>
      <c r="C113" s="53" t="e">
        <f t="shared" si="3"/>
        <v>#DIV/0!</v>
      </c>
      <c r="D113" s="12" t="e">
        <f t="shared" si="4"/>
        <v>#DIV/0!</v>
      </c>
      <c r="E113" s="64" t="e">
        <f t="shared" si="5"/>
        <v>#DIV/0!</v>
      </c>
    </row>
    <row r="114" spans="1:5">
      <c r="A114" s="12">
        <f>'Sound Power'!B114</f>
        <v>0</v>
      </c>
      <c r="B114" s="12">
        <f>Calcul!D119</f>
        <v>0</v>
      </c>
      <c r="C114" s="53" t="e">
        <f t="shared" si="3"/>
        <v>#DIV/0!</v>
      </c>
      <c r="D114" s="12" t="e">
        <f t="shared" si="4"/>
        <v>#DIV/0!</v>
      </c>
      <c r="E114" s="64" t="e">
        <f t="shared" si="5"/>
        <v>#DIV/0!</v>
      </c>
    </row>
    <row r="115" spans="1:5">
      <c r="A115" s="12">
        <f>'Sound Power'!B115</f>
        <v>0</v>
      </c>
      <c r="B115" s="12">
        <f>Calcul!D120</f>
        <v>0</v>
      </c>
      <c r="C115" s="53" t="e">
        <f t="shared" si="3"/>
        <v>#DIV/0!</v>
      </c>
      <c r="D115" s="12" t="e">
        <f t="shared" si="4"/>
        <v>#DIV/0!</v>
      </c>
      <c r="E115" s="64" t="e">
        <f t="shared" si="5"/>
        <v>#DIV/0!</v>
      </c>
    </row>
    <row r="116" spans="1:5">
      <c r="A116" s="12">
        <f>'Sound Power'!B116</f>
        <v>0</v>
      </c>
      <c r="B116" s="12">
        <f>Calcul!D121</f>
        <v>0</v>
      </c>
      <c r="C116" s="53" t="e">
        <f t="shared" si="3"/>
        <v>#DIV/0!</v>
      </c>
      <c r="D116" s="12" t="e">
        <f t="shared" si="4"/>
        <v>#DIV/0!</v>
      </c>
      <c r="E116" s="64" t="e">
        <f t="shared" si="5"/>
        <v>#DIV/0!</v>
      </c>
    </row>
    <row r="117" spans="1:5">
      <c r="A117" s="12">
        <f>'Sound Power'!B117</f>
        <v>0</v>
      </c>
      <c r="B117" s="12">
        <f>Calcul!D122</f>
        <v>0</v>
      </c>
      <c r="C117" s="53" t="e">
        <f t="shared" si="3"/>
        <v>#DIV/0!</v>
      </c>
      <c r="D117" s="12" t="e">
        <f t="shared" si="4"/>
        <v>#DIV/0!</v>
      </c>
      <c r="E117" s="64" t="e">
        <f t="shared" si="5"/>
        <v>#DIV/0!</v>
      </c>
    </row>
    <row r="118" spans="1:5">
      <c r="A118" s="12">
        <f>'Sound Power'!B118</f>
        <v>0</v>
      </c>
      <c r="B118" s="12">
        <f>Calcul!D123</f>
        <v>0</v>
      </c>
      <c r="C118" s="53" t="e">
        <f t="shared" si="3"/>
        <v>#DIV/0!</v>
      </c>
      <c r="D118" s="12" t="e">
        <f t="shared" si="4"/>
        <v>#DIV/0!</v>
      </c>
      <c r="E118" s="64" t="e">
        <f t="shared" si="5"/>
        <v>#DIV/0!</v>
      </c>
    </row>
    <row r="119" spans="1:5">
      <c r="A119" s="12">
        <f>'Sound Power'!B119</f>
        <v>0</v>
      </c>
      <c r="B119" s="12">
        <f>Calcul!D124</f>
        <v>0</v>
      </c>
      <c r="C119" s="53" t="e">
        <f t="shared" si="3"/>
        <v>#DIV/0!</v>
      </c>
      <c r="D119" s="12" t="e">
        <f t="shared" si="4"/>
        <v>#DIV/0!</v>
      </c>
      <c r="E119" s="64" t="e">
        <f t="shared" si="5"/>
        <v>#DIV/0!</v>
      </c>
    </row>
    <row r="120" spans="1:5">
      <c r="A120" s="12">
        <f>'Sound Power'!B120</f>
        <v>0</v>
      </c>
      <c r="B120" s="12">
        <f>Calcul!D125</f>
        <v>0</v>
      </c>
      <c r="C120" s="53" t="e">
        <f t="shared" si="3"/>
        <v>#DIV/0!</v>
      </c>
      <c r="D120" s="12" t="e">
        <f t="shared" si="4"/>
        <v>#DIV/0!</v>
      </c>
      <c r="E120" s="64" t="e">
        <f t="shared" si="5"/>
        <v>#DIV/0!</v>
      </c>
    </row>
    <row r="121" spans="1:5">
      <c r="A121" s="12">
        <f>'Sound Power'!B121</f>
        <v>0</v>
      </c>
      <c r="B121" s="12">
        <f>Calcul!D126</f>
        <v>0</v>
      </c>
      <c r="C121" s="53" t="e">
        <f t="shared" si="3"/>
        <v>#DIV/0!</v>
      </c>
      <c r="D121" s="12" t="e">
        <f t="shared" si="4"/>
        <v>#DIV/0!</v>
      </c>
      <c r="E121" s="64" t="e">
        <f t="shared" si="5"/>
        <v>#DIV/0!</v>
      </c>
    </row>
    <row r="122" spans="1:5">
      <c r="A122" s="12">
        <f>'Sound Power'!B122</f>
        <v>0</v>
      </c>
      <c r="B122" s="12">
        <f>Calcul!D127</f>
        <v>0</v>
      </c>
      <c r="C122" s="53" t="e">
        <f t="shared" si="3"/>
        <v>#DIV/0!</v>
      </c>
      <c r="D122" s="12" t="e">
        <f t="shared" si="4"/>
        <v>#DIV/0!</v>
      </c>
      <c r="E122" s="64" t="e">
        <f t="shared" si="5"/>
        <v>#DIV/0!</v>
      </c>
    </row>
    <row r="123" spans="1:5">
      <c r="A123" s="12">
        <f>'Sound Power'!B123</f>
        <v>0</v>
      </c>
      <c r="B123" s="12">
        <f>Calcul!D128</f>
        <v>0</v>
      </c>
      <c r="C123" s="53" t="e">
        <f t="shared" si="3"/>
        <v>#DIV/0!</v>
      </c>
      <c r="D123" s="12" t="e">
        <f t="shared" si="4"/>
        <v>#DIV/0!</v>
      </c>
      <c r="E123" s="64" t="e">
        <f t="shared" si="5"/>
        <v>#DIV/0!</v>
      </c>
    </row>
    <row r="124" spans="1:5">
      <c r="A124" s="12">
        <f>'Sound Power'!B124</f>
        <v>0</v>
      </c>
      <c r="B124" s="12">
        <f>Calcul!D129</f>
        <v>0</v>
      </c>
      <c r="C124" s="53" t="e">
        <f t="shared" si="3"/>
        <v>#DIV/0!</v>
      </c>
      <c r="D124" s="12" t="e">
        <f t="shared" si="4"/>
        <v>#DIV/0!</v>
      </c>
      <c r="E124" s="64" t="e">
        <f t="shared" si="5"/>
        <v>#DIV/0!</v>
      </c>
    </row>
    <row r="125" spans="1:5">
      <c r="A125" s="12">
        <f>'Sound Power'!B125</f>
        <v>0</v>
      </c>
      <c r="B125" s="12">
        <f>Calcul!D130</f>
        <v>0</v>
      </c>
      <c r="C125" s="53" t="e">
        <f t="shared" si="3"/>
        <v>#DIV/0!</v>
      </c>
      <c r="D125" s="12" t="e">
        <f t="shared" si="4"/>
        <v>#DIV/0!</v>
      </c>
      <c r="E125" s="64" t="e">
        <f t="shared" si="5"/>
        <v>#DIV/0!</v>
      </c>
    </row>
    <row r="126" spans="1:5">
      <c r="A126" s="12">
        <f>'Sound Power'!B126</f>
        <v>0</v>
      </c>
      <c r="B126" s="12">
        <f>Calcul!D131</f>
        <v>0</v>
      </c>
      <c r="C126" s="53" t="e">
        <f t="shared" si="3"/>
        <v>#DIV/0!</v>
      </c>
      <c r="D126" s="12" t="e">
        <f t="shared" si="4"/>
        <v>#DIV/0!</v>
      </c>
      <c r="E126" s="64" t="e">
        <f t="shared" si="5"/>
        <v>#DIV/0!</v>
      </c>
    </row>
    <row r="127" spans="1:5">
      <c r="A127" s="12">
        <f>'Sound Power'!B127</f>
        <v>0</v>
      </c>
      <c r="B127" s="12">
        <f>Calcul!D132</f>
        <v>0</v>
      </c>
      <c r="C127" s="53" t="e">
        <f t="shared" si="3"/>
        <v>#DIV/0!</v>
      </c>
      <c r="D127" s="12" t="e">
        <f t="shared" si="4"/>
        <v>#DIV/0!</v>
      </c>
      <c r="E127" s="64" t="e">
        <f t="shared" si="5"/>
        <v>#DIV/0!</v>
      </c>
    </row>
    <row r="128" spans="1:5">
      <c r="A128" s="12">
        <f>'Sound Power'!B128</f>
        <v>0</v>
      </c>
      <c r="B128" s="12">
        <f>Calcul!D133</f>
        <v>0</v>
      </c>
      <c r="C128" s="53" t="e">
        <f t="shared" si="3"/>
        <v>#DIV/0!</v>
      </c>
      <c r="D128" s="12" t="e">
        <f t="shared" si="4"/>
        <v>#DIV/0!</v>
      </c>
      <c r="E128" s="64" t="e">
        <f t="shared" si="5"/>
        <v>#DIV/0!</v>
      </c>
    </row>
    <row r="129" spans="1:5">
      <c r="A129" s="12">
        <f>'Sound Power'!B129</f>
        <v>0</v>
      </c>
      <c r="B129" s="12">
        <f>Calcul!D134</f>
        <v>0</v>
      </c>
      <c r="C129" s="53" t="e">
        <f t="shared" si="3"/>
        <v>#DIV/0!</v>
      </c>
      <c r="D129" s="12" t="e">
        <f t="shared" si="4"/>
        <v>#DIV/0!</v>
      </c>
      <c r="E129" s="64" t="e">
        <f t="shared" si="5"/>
        <v>#DIV/0!</v>
      </c>
    </row>
    <row r="130" spans="1:5">
      <c r="A130" s="12">
        <f>'Sound Power'!B130</f>
        <v>0</v>
      </c>
      <c r="B130" s="12">
        <f>Calcul!D135</f>
        <v>0</v>
      </c>
      <c r="C130" s="53" t="e">
        <f t="shared" si="3"/>
        <v>#DIV/0!</v>
      </c>
      <c r="D130" s="12" t="e">
        <f t="shared" si="4"/>
        <v>#DIV/0!</v>
      </c>
      <c r="E130" s="64" t="e">
        <f t="shared" si="5"/>
        <v>#DIV/0!</v>
      </c>
    </row>
    <row r="131" spans="1:5">
      <c r="A131" s="12">
        <f>'Sound Power'!B131</f>
        <v>0</v>
      </c>
      <c r="B131" s="12">
        <f>Calcul!D136</f>
        <v>0</v>
      </c>
      <c r="C131" s="53" t="e">
        <f t="shared" si="3"/>
        <v>#DIV/0!</v>
      </c>
      <c r="D131" s="12" t="e">
        <f t="shared" si="4"/>
        <v>#DIV/0!</v>
      </c>
      <c r="E131" s="64" t="e">
        <f t="shared" si="5"/>
        <v>#DIV/0!</v>
      </c>
    </row>
    <row r="132" spans="1:5">
      <c r="A132" s="12">
        <f>'Sound Power'!B132</f>
        <v>0</v>
      </c>
      <c r="B132" s="12">
        <f>Calcul!D137</f>
        <v>0</v>
      </c>
      <c r="C132" s="53" t="e">
        <f t="shared" si="3"/>
        <v>#DIV/0!</v>
      </c>
      <c r="D132" s="12" t="e">
        <f t="shared" si="4"/>
        <v>#DIV/0!</v>
      </c>
      <c r="E132" s="64" t="e">
        <f t="shared" si="5"/>
        <v>#DIV/0!</v>
      </c>
    </row>
    <row r="133" spans="1:5">
      <c r="A133" s="12">
        <f>'Sound Power'!B133</f>
        <v>0</v>
      </c>
      <c r="B133" s="12">
        <f>Calcul!D138</f>
        <v>0</v>
      </c>
      <c r="C133" s="53" t="e">
        <f t="shared" ref="C133:C196" si="6">$J$2*B133^$K$2</f>
        <v>#DIV/0!</v>
      </c>
      <c r="D133" s="12" t="e">
        <f t="shared" ref="D133:D196" si="7">A133/3600/(PI()/4*(B133/1000)^2)</f>
        <v>#DIV/0!</v>
      </c>
      <c r="E133" s="64" t="e">
        <f t="shared" ref="E133:E196" si="8">IF(0.5*1.2*C133*D133^2&lt;1,"&lt;1",0.5*1.2*C133*D133^2)</f>
        <v>#DIV/0!</v>
      </c>
    </row>
    <row r="134" spans="1:5">
      <c r="A134" s="12">
        <f>'Sound Power'!B134</f>
        <v>0</v>
      </c>
      <c r="B134" s="12">
        <f>Calcul!D139</f>
        <v>0</v>
      </c>
      <c r="C134" s="53" t="e">
        <f t="shared" si="6"/>
        <v>#DIV/0!</v>
      </c>
      <c r="D134" s="12" t="e">
        <f t="shared" si="7"/>
        <v>#DIV/0!</v>
      </c>
      <c r="E134" s="64" t="e">
        <f t="shared" si="8"/>
        <v>#DIV/0!</v>
      </c>
    </row>
    <row r="135" spans="1:5">
      <c r="A135" s="12">
        <f>'Sound Power'!B135</f>
        <v>0</v>
      </c>
      <c r="B135" s="12">
        <f>Calcul!D140</f>
        <v>0</v>
      </c>
      <c r="C135" s="53" t="e">
        <f t="shared" si="6"/>
        <v>#DIV/0!</v>
      </c>
      <c r="D135" s="12" t="e">
        <f t="shared" si="7"/>
        <v>#DIV/0!</v>
      </c>
      <c r="E135" s="64" t="e">
        <f t="shared" si="8"/>
        <v>#DIV/0!</v>
      </c>
    </row>
    <row r="136" spans="1:5">
      <c r="A136" s="12">
        <f>'Sound Power'!B136</f>
        <v>0</v>
      </c>
      <c r="B136" s="12">
        <f>Calcul!D141</f>
        <v>0</v>
      </c>
      <c r="C136" s="53" t="e">
        <f t="shared" si="6"/>
        <v>#DIV/0!</v>
      </c>
      <c r="D136" s="12" t="e">
        <f t="shared" si="7"/>
        <v>#DIV/0!</v>
      </c>
      <c r="E136" s="64" t="e">
        <f t="shared" si="8"/>
        <v>#DIV/0!</v>
      </c>
    </row>
    <row r="137" spans="1:5">
      <c r="A137" s="12">
        <f>'Sound Power'!B137</f>
        <v>0</v>
      </c>
      <c r="B137" s="12">
        <f>Calcul!D142</f>
        <v>0</v>
      </c>
      <c r="C137" s="53" t="e">
        <f t="shared" si="6"/>
        <v>#DIV/0!</v>
      </c>
      <c r="D137" s="12" t="e">
        <f t="shared" si="7"/>
        <v>#DIV/0!</v>
      </c>
      <c r="E137" s="64" t="e">
        <f t="shared" si="8"/>
        <v>#DIV/0!</v>
      </c>
    </row>
    <row r="138" spans="1:5">
      <c r="A138" s="12">
        <f>'Sound Power'!B138</f>
        <v>0</v>
      </c>
      <c r="B138" s="12">
        <f>Calcul!D143</f>
        <v>0</v>
      </c>
      <c r="C138" s="53" t="e">
        <f t="shared" si="6"/>
        <v>#DIV/0!</v>
      </c>
      <c r="D138" s="12" t="e">
        <f t="shared" si="7"/>
        <v>#DIV/0!</v>
      </c>
      <c r="E138" s="64" t="e">
        <f t="shared" si="8"/>
        <v>#DIV/0!</v>
      </c>
    </row>
    <row r="139" spans="1:5">
      <c r="A139" s="12">
        <f>'Sound Power'!B139</f>
        <v>0</v>
      </c>
      <c r="B139" s="12">
        <f>Calcul!D144</f>
        <v>0</v>
      </c>
      <c r="C139" s="53" t="e">
        <f t="shared" si="6"/>
        <v>#DIV/0!</v>
      </c>
      <c r="D139" s="12" t="e">
        <f t="shared" si="7"/>
        <v>#DIV/0!</v>
      </c>
      <c r="E139" s="64" t="e">
        <f t="shared" si="8"/>
        <v>#DIV/0!</v>
      </c>
    </row>
    <row r="140" spans="1:5">
      <c r="A140" s="12">
        <f>'Sound Power'!B140</f>
        <v>0</v>
      </c>
      <c r="B140" s="12">
        <f>Calcul!D145</f>
        <v>0</v>
      </c>
      <c r="C140" s="53" t="e">
        <f t="shared" si="6"/>
        <v>#DIV/0!</v>
      </c>
      <c r="D140" s="12" t="e">
        <f t="shared" si="7"/>
        <v>#DIV/0!</v>
      </c>
      <c r="E140" s="64" t="e">
        <f t="shared" si="8"/>
        <v>#DIV/0!</v>
      </c>
    </row>
    <row r="141" spans="1:5">
      <c r="A141" s="12">
        <f>'Sound Power'!B141</f>
        <v>0</v>
      </c>
      <c r="B141" s="12">
        <f>Calcul!D146</f>
        <v>0</v>
      </c>
      <c r="C141" s="53" t="e">
        <f t="shared" si="6"/>
        <v>#DIV/0!</v>
      </c>
      <c r="D141" s="12" t="e">
        <f t="shared" si="7"/>
        <v>#DIV/0!</v>
      </c>
      <c r="E141" s="64" t="e">
        <f t="shared" si="8"/>
        <v>#DIV/0!</v>
      </c>
    </row>
    <row r="142" spans="1:5">
      <c r="A142" s="12">
        <f>'Sound Power'!B142</f>
        <v>0</v>
      </c>
      <c r="B142" s="12">
        <f>Calcul!D147</f>
        <v>0</v>
      </c>
      <c r="C142" s="53" t="e">
        <f t="shared" si="6"/>
        <v>#DIV/0!</v>
      </c>
      <c r="D142" s="12" t="e">
        <f t="shared" si="7"/>
        <v>#DIV/0!</v>
      </c>
      <c r="E142" s="64" t="e">
        <f t="shared" si="8"/>
        <v>#DIV/0!</v>
      </c>
    </row>
    <row r="143" spans="1:5">
      <c r="A143" s="12">
        <f>'Sound Power'!B143</f>
        <v>0</v>
      </c>
      <c r="B143" s="12">
        <f>Calcul!D148</f>
        <v>0</v>
      </c>
      <c r="C143" s="53" t="e">
        <f t="shared" si="6"/>
        <v>#DIV/0!</v>
      </c>
      <c r="D143" s="12" t="e">
        <f t="shared" si="7"/>
        <v>#DIV/0!</v>
      </c>
      <c r="E143" s="64" t="e">
        <f t="shared" si="8"/>
        <v>#DIV/0!</v>
      </c>
    </row>
    <row r="144" spans="1:5">
      <c r="A144" s="12">
        <f>'Sound Power'!B144</f>
        <v>0</v>
      </c>
      <c r="B144" s="12">
        <f>Calcul!D149</f>
        <v>0</v>
      </c>
      <c r="C144" s="53" t="e">
        <f t="shared" si="6"/>
        <v>#DIV/0!</v>
      </c>
      <c r="D144" s="12" t="e">
        <f t="shared" si="7"/>
        <v>#DIV/0!</v>
      </c>
      <c r="E144" s="64" t="e">
        <f t="shared" si="8"/>
        <v>#DIV/0!</v>
      </c>
    </row>
    <row r="145" spans="1:5">
      <c r="A145" s="12">
        <f>'Sound Power'!B145</f>
        <v>0</v>
      </c>
      <c r="B145" s="12">
        <f>Calcul!D150</f>
        <v>0</v>
      </c>
      <c r="C145" s="53" t="e">
        <f t="shared" si="6"/>
        <v>#DIV/0!</v>
      </c>
      <c r="D145" s="12" t="e">
        <f t="shared" si="7"/>
        <v>#DIV/0!</v>
      </c>
      <c r="E145" s="64" t="e">
        <f t="shared" si="8"/>
        <v>#DIV/0!</v>
      </c>
    </row>
    <row r="146" spans="1:5">
      <c r="A146" s="12">
        <f>'Sound Power'!B146</f>
        <v>0</v>
      </c>
      <c r="B146" s="12">
        <f>Calcul!D151</f>
        <v>0</v>
      </c>
      <c r="C146" s="53" t="e">
        <f t="shared" si="6"/>
        <v>#DIV/0!</v>
      </c>
      <c r="D146" s="12" t="e">
        <f t="shared" si="7"/>
        <v>#DIV/0!</v>
      </c>
      <c r="E146" s="64" t="e">
        <f t="shared" si="8"/>
        <v>#DIV/0!</v>
      </c>
    </row>
    <row r="147" spans="1:5">
      <c r="A147" s="12">
        <f>'Sound Power'!B147</f>
        <v>0</v>
      </c>
      <c r="B147" s="12">
        <f>Calcul!D152</f>
        <v>0</v>
      </c>
      <c r="C147" s="53" t="e">
        <f t="shared" si="6"/>
        <v>#DIV/0!</v>
      </c>
      <c r="D147" s="12" t="e">
        <f t="shared" si="7"/>
        <v>#DIV/0!</v>
      </c>
      <c r="E147" s="64" t="e">
        <f t="shared" si="8"/>
        <v>#DIV/0!</v>
      </c>
    </row>
    <row r="148" spans="1:5">
      <c r="A148" s="12">
        <f>'Sound Power'!B148</f>
        <v>0</v>
      </c>
      <c r="B148" s="12">
        <f>Calcul!D153</f>
        <v>0</v>
      </c>
      <c r="C148" s="53" t="e">
        <f t="shared" si="6"/>
        <v>#DIV/0!</v>
      </c>
      <c r="D148" s="12" t="e">
        <f t="shared" si="7"/>
        <v>#DIV/0!</v>
      </c>
      <c r="E148" s="64" t="e">
        <f t="shared" si="8"/>
        <v>#DIV/0!</v>
      </c>
    </row>
    <row r="149" spans="1:5">
      <c r="A149" s="12">
        <f>'Sound Power'!B149</f>
        <v>0</v>
      </c>
      <c r="B149" s="12">
        <f>Calcul!D154</f>
        <v>0</v>
      </c>
      <c r="C149" s="53" t="e">
        <f t="shared" si="6"/>
        <v>#DIV/0!</v>
      </c>
      <c r="D149" s="12" t="e">
        <f t="shared" si="7"/>
        <v>#DIV/0!</v>
      </c>
      <c r="E149" s="64" t="e">
        <f t="shared" si="8"/>
        <v>#DIV/0!</v>
      </c>
    </row>
    <row r="150" spans="1:5">
      <c r="A150" s="12">
        <f>'Sound Power'!B150</f>
        <v>0</v>
      </c>
      <c r="B150" s="12">
        <f>Calcul!D155</f>
        <v>0</v>
      </c>
      <c r="C150" s="53" t="e">
        <f t="shared" si="6"/>
        <v>#DIV/0!</v>
      </c>
      <c r="D150" s="12" t="e">
        <f t="shared" si="7"/>
        <v>#DIV/0!</v>
      </c>
      <c r="E150" s="64" t="e">
        <f t="shared" si="8"/>
        <v>#DIV/0!</v>
      </c>
    </row>
    <row r="151" spans="1:5">
      <c r="A151" s="12">
        <f>'Sound Power'!B151</f>
        <v>0</v>
      </c>
      <c r="B151" s="12">
        <f>Calcul!D156</f>
        <v>0</v>
      </c>
      <c r="C151" s="53" t="e">
        <f t="shared" si="6"/>
        <v>#DIV/0!</v>
      </c>
      <c r="D151" s="12" t="e">
        <f t="shared" si="7"/>
        <v>#DIV/0!</v>
      </c>
      <c r="E151" s="64" t="e">
        <f t="shared" si="8"/>
        <v>#DIV/0!</v>
      </c>
    </row>
    <row r="152" spans="1:5">
      <c r="A152" s="12">
        <f>'Sound Power'!B152</f>
        <v>0</v>
      </c>
      <c r="B152" s="12">
        <f>Calcul!D157</f>
        <v>0</v>
      </c>
      <c r="C152" s="53" t="e">
        <f t="shared" si="6"/>
        <v>#DIV/0!</v>
      </c>
      <c r="D152" s="12" t="e">
        <f t="shared" si="7"/>
        <v>#DIV/0!</v>
      </c>
      <c r="E152" s="64" t="e">
        <f t="shared" si="8"/>
        <v>#DIV/0!</v>
      </c>
    </row>
    <row r="153" spans="1:5">
      <c r="A153" s="12">
        <f>'Sound Power'!B153</f>
        <v>0</v>
      </c>
      <c r="B153" s="12">
        <f>Calcul!D158</f>
        <v>0</v>
      </c>
      <c r="C153" s="53" t="e">
        <f t="shared" si="6"/>
        <v>#DIV/0!</v>
      </c>
      <c r="D153" s="12" t="e">
        <f t="shared" si="7"/>
        <v>#DIV/0!</v>
      </c>
      <c r="E153" s="64" t="e">
        <f t="shared" si="8"/>
        <v>#DIV/0!</v>
      </c>
    </row>
    <row r="154" spans="1:5">
      <c r="A154" s="12">
        <f>'Sound Power'!B154</f>
        <v>0</v>
      </c>
      <c r="B154" s="12">
        <f>Calcul!D159</f>
        <v>0</v>
      </c>
      <c r="C154" s="53" t="e">
        <f t="shared" si="6"/>
        <v>#DIV/0!</v>
      </c>
      <c r="D154" s="12" t="e">
        <f t="shared" si="7"/>
        <v>#DIV/0!</v>
      </c>
      <c r="E154" s="64" t="e">
        <f t="shared" si="8"/>
        <v>#DIV/0!</v>
      </c>
    </row>
    <row r="155" spans="1:5">
      <c r="A155" s="12">
        <f>'Sound Power'!B155</f>
        <v>0</v>
      </c>
      <c r="B155" s="12">
        <f>Calcul!D160</f>
        <v>0</v>
      </c>
      <c r="C155" s="53" t="e">
        <f t="shared" si="6"/>
        <v>#DIV/0!</v>
      </c>
      <c r="D155" s="12" t="e">
        <f t="shared" si="7"/>
        <v>#DIV/0!</v>
      </c>
      <c r="E155" s="64" t="e">
        <f t="shared" si="8"/>
        <v>#DIV/0!</v>
      </c>
    </row>
    <row r="156" spans="1:5">
      <c r="A156" s="12">
        <f>'Sound Power'!B156</f>
        <v>0</v>
      </c>
      <c r="B156" s="12">
        <f>Calcul!D161</f>
        <v>0</v>
      </c>
      <c r="C156" s="53" t="e">
        <f t="shared" si="6"/>
        <v>#DIV/0!</v>
      </c>
      <c r="D156" s="12" t="e">
        <f t="shared" si="7"/>
        <v>#DIV/0!</v>
      </c>
      <c r="E156" s="64" t="e">
        <f t="shared" si="8"/>
        <v>#DIV/0!</v>
      </c>
    </row>
    <row r="157" spans="1:5">
      <c r="A157" s="12">
        <f>'Sound Power'!B157</f>
        <v>0</v>
      </c>
      <c r="B157" s="12">
        <f>Calcul!D162</f>
        <v>0</v>
      </c>
      <c r="C157" s="53" t="e">
        <f t="shared" si="6"/>
        <v>#DIV/0!</v>
      </c>
      <c r="D157" s="12" t="e">
        <f t="shared" si="7"/>
        <v>#DIV/0!</v>
      </c>
      <c r="E157" s="64" t="e">
        <f t="shared" si="8"/>
        <v>#DIV/0!</v>
      </c>
    </row>
    <row r="158" spans="1:5">
      <c r="A158" s="12">
        <f>'Sound Power'!B158</f>
        <v>0</v>
      </c>
      <c r="B158" s="12">
        <f>Calcul!D163</f>
        <v>0</v>
      </c>
      <c r="C158" s="53" t="e">
        <f t="shared" si="6"/>
        <v>#DIV/0!</v>
      </c>
      <c r="D158" s="12" t="e">
        <f t="shared" si="7"/>
        <v>#DIV/0!</v>
      </c>
      <c r="E158" s="64" t="e">
        <f t="shared" si="8"/>
        <v>#DIV/0!</v>
      </c>
    </row>
    <row r="159" spans="1:5">
      <c r="A159" s="12">
        <f>'Sound Power'!B159</f>
        <v>0</v>
      </c>
      <c r="B159" s="12">
        <f>Calcul!D164</f>
        <v>0</v>
      </c>
      <c r="C159" s="53" t="e">
        <f t="shared" si="6"/>
        <v>#DIV/0!</v>
      </c>
      <c r="D159" s="12" t="e">
        <f t="shared" si="7"/>
        <v>#DIV/0!</v>
      </c>
      <c r="E159" s="64" t="e">
        <f t="shared" si="8"/>
        <v>#DIV/0!</v>
      </c>
    </row>
    <row r="160" spans="1:5">
      <c r="A160" s="12">
        <f>'Sound Power'!B160</f>
        <v>0</v>
      </c>
      <c r="B160" s="12">
        <f>Calcul!D165</f>
        <v>0</v>
      </c>
      <c r="C160" s="53" t="e">
        <f t="shared" si="6"/>
        <v>#DIV/0!</v>
      </c>
      <c r="D160" s="12" t="e">
        <f t="shared" si="7"/>
        <v>#DIV/0!</v>
      </c>
      <c r="E160" s="64" t="e">
        <f t="shared" si="8"/>
        <v>#DIV/0!</v>
      </c>
    </row>
    <row r="161" spans="1:5">
      <c r="A161" s="12">
        <f>'Sound Power'!B161</f>
        <v>0</v>
      </c>
      <c r="B161" s="12">
        <f>Calcul!D166</f>
        <v>0</v>
      </c>
      <c r="C161" s="53" t="e">
        <f t="shared" si="6"/>
        <v>#DIV/0!</v>
      </c>
      <c r="D161" s="12" t="e">
        <f t="shared" si="7"/>
        <v>#DIV/0!</v>
      </c>
      <c r="E161" s="64" t="e">
        <f t="shared" si="8"/>
        <v>#DIV/0!</v>
      </c>
    </row>
    <row r="162" spans="1:5">
      <c r="A162" s="12">
        <f>'Sound Power'!B162</f>
        <v>0</v>
      </c>
      <c r="B162" s="12">
        <f>Calcul!D167</f>
        <v>0</v>
      </c>
      <c r="C162" s="53" t="e">
        <f t="shared" si="6"/>
        <v>#DIV/0!</v>
      </c>
      <c r="D162" s="12" t="e">
        <f t="shared" si="7"/>
        <v>#DIV/0!</v>
      </c>
      <c r="E162" s="64" t="e">
        <f t="shared" si="8"/>
        <v>#DIV/0!</v>
      </c>
    </row>
    <row r="163" spans="1:5">
      <c r="A163" s="12">
        <f>'Sound Power'!B163</f>
        <v>0</v>
      </c>
      <c r="B163" s="12">
        <f>Calcul!D168</f>
        <v>0</v>
      </c>
      <c r="C163" s="53" t="e">
        <f t="shared" si="6"/>
        <v>#DIV/0!</v>
      </c>
      <c r="D163" s="12" t="e">
        <f t="shared" si="7"/>
        <v>#DIV/0!</v>
      </c>
      <c r="E163" s="64" t="e">
        <f t="shared" si="8"/>
        <v>#DIV/0!</v>
      </c>
    </row>
    <row r="164" spans="1:5">
      <c r="A164" s="12">
        <f>'Sound Power'!B164</f>
        <v>0</v>
      </c>
      <c r="B164" s="12">
        <f>Calcul!D169</f>
        <v>0</v>
      </c>
      <c r="C164" s="53" t="e">
        <f t="shared" si="6"/>
        <v>#DIV/0!</v>
      </c>
      <c r="D164" s="12" t="e">
        <f t="shared" si="7"/>
        <v>#DIV/0!</v>
      </c>
      <c r="E164" s="64" t="e">
        <f t="shared" si="8"/>
        <v>#DIV/0!</v>
      </c>
    </row>
    <row r="165" spans="1:5">
      <c r="A165" s="12">
        <f>'Sound Power'!B165</f>
        <v>0</v>
      </c>
      <c r="B165" s="12">
        <f>Calcul!D170</f>
        <v>0</v>
      </c>
      <c r="C165" s="53" t="e">
        <f t="shared" si="6"/>
        <v>#DIV/0!</v>
      </c>
      <c r="D165" s="12" t="e">
        <f t="shared" si="7"/>
        <v>#DIV/0!</v>
      </c>
      <c r="E165" s="64" t="e">
        <f t="shared" si="8"/>
        <v>#DIV/0!</v>
      </c>
    </row>
    <row r="166" spans="1:5">
      <c r="A166" s="12">
        <f>'Sound Power'!B166</f>
        <v>0</v>
      </c>
      <c r="B166" s="12">
        <f>Calcul!D171</f>
        <v>0</v>
      </c>
      <c r="C166" s="53" t="e">
        <f t="shared" si="6"/>
        <v>#DIV/0!</v>
      </c>
      <c r="D166" s="12" t="e">
        <f t="shared" si="7"/>
        <v>#DIV/0!</v>
      </c>
      <c r="E166" s="64" t="e">
        <f t="shared" si="8"/>
        <v>#DIV/0!</v>
      </c>
    </row>
    <row r="167" spans="1:5">
      <c r="A167" s="12">
        <f>'Sound Power'!B167</f>
        <v>0</v>
      </c>
      <c r="B167" s="12">
        <f>Calcul!D172</f>
        <v>0</v>
      </c>
      <c r="C167" s="53" t="e">
        <f t="shared" si="6"/>
        <v>#DIV/0!</v>
      </c>
      <c r="D167" s="12" t="e">
        <f t="shared" si="7"/>
        <v>#DIV/0!</v>
      </c>
      <c r="E167" s="64" t="e">
        <f t="shared" si="8"/>
        <v>#DIV/0!</v>
      </c>
    </row>
    <row r="168" spans="1:5">
      <c r="A168" s="12">
        <f>'Sound Power'!B168</f>
        <v>0</v>
      </c>
      <c r="B168" s="12">
        <f>Calcul!D173</f>
        <v>0</v>
      </c>
      <c r="C168" s="53" t="e">
        <f t="shared" si="6"/>
        <v>#DIV/0!</v>
      </c>
      <c r="D168" s="12" t="e">
        <f t="shared" si="7"/>
        <v>#DIV/0!</v>
      </c>
      <c r="E168" s="64" t="e">
        <f t="shared" si="8"/>
        <v>#DIV/0!</v>
      </c>
    </row>
    <row r="169" spans="1:5">
      <c r="A169" s="12">
        <f>'Sound Power'!B169</f>
        <v>0</v>
      </c>
      <c r="B169" s="12">
        <f>Calcul!D174</f>
        <v>0</v>
      </c>
      <c r="C169" s="53" t="e">
        <f t="shared" si="6"/>
        <v>#DIV/0!</v>
      </c>
      <c r="D169" s="12" t="e">
        <f t="shared" si="7"/>
        <v>#DIV/0!</v>
      </c>
      <c r="E169" s="64" t="e">
        <f t="shared" si="8"/>
        <v>#DIV/0!</v>
      </c>
    </row>
    <row r="170" spans="1:5">
      <c r="A170" s="12">
        <f>'Sound Power'!B170</f>
        <v>0</v>
      </c>
      <c r="B170" s="12">
        <f>Calcul!D175</f>
        <v>0</v>
      </c>
      <c r="C170" s="53" t="e">
        <f t="shared" si="6"/>
        <v>#DIV/0!</v>
      </c>
      <c r="D170" s="12" t="e">
        <f t="shared" si="7"/>
        <v>#DIV/0!</v>
      </c>
      <c r="E170" s="64" t="e">
        <f t="shared" si="8"/>
        <v>#DIV/0!</v>
      </c>
    </row>
    <row r="171" spans="1:5">
      <c r="A171" s="12">
        <f>'Sound Power'!B171</f>
        <v>0</v>
      </c>
      <c r="B171" s="12">
        <f>Calcul!D176</f>
        <v>0</v>
      </c>
      <c r="C171" s="53" t="e">
        <f t="shared" si="6"/>
        <v>#DIV/0!</v>
      </c>
      <c r="D171" s="12" t="e">
        <f t="shared" si="7"/>
        <v>#DIV/0!</v>
      </c>
      <c r="E171" s="64" t="e">
        <f t="shared" si="8"/>
        <v>#DIV/0!</v>
      </c>
    </row>
    <row r="172" spans="1:5">
      <c r="A172" s="12">
        <f>'Sound Power'!B172</f>
        <v>0</v>
      </c>
      <c r="B172" s="12">
        <f>Calcul!D177</f>
        <v>0</v>
      </c>
      <c r="C172" s="53" t="e">
        <f t="shared" si="6"/>
        <v>#DIV/0!</v>
      </c>
      <c r="D172" s="12" t="e">
        <f t="shared" si="7"/>
        <v>#DIV/0!</v>
      </c>
      <c r="E172" s="64" t="e">
        <f t="shared" si="8"/>
        <v>#DIV/0!</v>
      </c>
    </row>
    <row r="173" spans="1:5">
      <c r="A173" s="12">
        <f>'Sound Power'!B173</f>
        <v>0</v>
      </c>
      <c r="B173" s="12">
        <f>Calcul!D178</f>
        <v>0</v>
      </c>
      <c r="C173" s="53" t="e">
        <f t="shared" si="6"/>
        <v>#DIV/0!</v>
      </c>
      <c r="D173" s="12" t="e">
        <f t="shared" si="7"/>
        <v>#DIV/0!</v>
      </c>
      <c r="E173" s="64" t="e">
        <f t="shared" si="8"/>
        <v>#DIV/0!</v>
      </c>
    </row>
    <row r="174" spans="1:5">
      <c r="A174" s="12">
        <f>'Sound Power'!B174</f>
        <v>0</v>
      </c>
      <c r="B174" s="12">
        <f>Calcul!D179</f>
        <v>0</v>
      </c>
      <c r="C174" s="53" t="e">
        <f t="shared" si="6"/>
        <v>#DIV/0!</v>
      </c>
      <c r="D174" s="12" t="e">
        <f t="shared" si="7"/>
        <v>#DIV/0!</v>
      </c>
      <c r="E174" s="64" t="e">
        <f t="shared" si="8"/>
        <v>#DIV/0!</v>
      </c>
    </row>
    <row r="175" spans="1:5">
      <c r="A175" s="12">
        <f>'Sound Power'!B175</f>
        <v>0</v>
      </c>
      <c r="B175" s="12">
        <f>Calcul!D180</f>
        <v>0</v>
      </c>
      <c r="C175" s="53" t="e">
        <f t="shared" si="6"/>
        <v>#DIV/0!</v>
      </c>
      <c r="D175" s="12" t="e">
        <f t="shared" si="7"/>
        <v>#DIV/0!</v>
      </c>
      <c r="E175" s="64" t="e">
        <f t="shared" si="8"/>
        <v>#DIV/0!</v>
      </c>
    </row>
    <row r="176" spans="1:5">
      <c r="A176" s="12">
        <f>'Sound Power'!B176</f>
        <v>0</v>
      </c>
      <c r="B176" s="12">
        <f>Calcul!D181</f>
        <v>0</v>
      </c>
      <c r="C176" s="53" t="e">
        <f t="shared" si="6"/>
        <v>#DIV/0!</v>
      </c>
      <c r="D176" s="12" t="e">
        <f t="shared" si="7"/>
        <v>#DIV/0!</v>
      </c>
      <c r="E176" s="64" t="e">
        <f t="shared" si="8"/>
        <v>#DIV/0!</v>
      </c>
    </row>
    <row r="177" spans="1:5">
      <c r="A177" s="12">
        <f>'Sound Power'!B177</f>
        <v>0</v>
      </c>
      <c r="B177" s="12">
        <f>Calcul!D182</f>
        <v>0</v>
      </c>
      <c r="C177" s="53" t="e">
        <f t="shared" si="6"/>
        <v>#DIV/0!</v>
      </c>
      <c r="D177" s="12" t="e">
        <f t="shared" si="7"/>
        <v>#DIV/0!</v>
      </c>
      <c r="E177" s="64" t="e">
        <f t="shared" si="8"/>
        <v>#DIV/0!</v>
      </c>
    </row>
    <row r="178" spans="1:5">
      <c r="A178" s="12">
        <f>'Sound Power'!B178</f>
        <v>0</v>
      </c>
      <c r="B178" s="12">
        <f>Calcul!D183</f>
        <v>0</v>
      </c>
      <c r="C178" s="53" t="e">
        <f t="shared" si="6"/>
        <v>#DIV/0!</v>
      </c>
      <c r="D178" s="12" t="e">
        <f t="shared" si="7"/>
        <v>#DIV/0!</v>
      </c>
      <c r="E178" s="64" t="e">
        <f t="shared" si="8"/>
        <v>#DIV/0!</v>
      </c>
    </row>
    <row r="179" spans="1:5">
      <c r="A179" s="12">
        <f>'Sound Power'!B179</f>
        <v>0</v>
      </c>
      <c r="B179" s="12">
        <f>Calcul!D184</f>
        <v>0</v>
      </c>
      <c r="C179" s="53" t="e">
        <f t="shared" si="6"/>
        <v>#DIV/0!</v>
      </c>
      <c r="D179" s="12" t="e">
        <f t="shared" si="7"/>
        <v>#DIV/0!</v>
      </c>
      <c r="E179" s="64" t="e">
        <f t="shared" si="8"/>
        <v>#DIV/0!</v>
      </c>
    </row>
    <row r="180" spans="1:5">
      <c r="A180" s="12">
        <f>'Sound Power'!B180</f>
        <v>0</v>
      </c>
      <c r="B180" s="12">
        <f>Calcul!D185</f>
        <v>0</v>
      </c>
      <c r="C180" s="53" t="e">
        <f t="shared" si="6"/>
        <v>#DIV/0!</v>
      </c>
      <c r="D180" s="12" t="e">
        <f t="shared" si="7"/>
        <v>#DIV/0!</v>
      </c>
      <c r="E180" s="64" t="e">
        <f t="shared" si="8"/>
        <v>#DIV/0!</v>
      </c>
    </row>
    <row r="181" spans="1:5">
      <c r="A181" s="12">
        <f>'Sound Power'!B181</f>
        <v>0</v>
      </c>
      <c r="B181" s="12">
        <f>Calcul!D186</f>
        <v>0</v>
      </c>
      <c r="C181" s="53" t="e">
        <f t="shared" si="6"/>
        <v>#DIV/0!</v>
      </c>
      <c r="D181" s="12" t="e">
        <f t="shared" si="7"/>
        <v>#DIV/0!</v>
      </c>
      <c r="E181" s="64" t="e">
        <f t="shared" si="8"/>
        <v>#DIV/0!</v>
      </c>
    </row>
    <row r="182" spans="1:5">
      <c r="A182" s="12">
        <f>'Sound Power'!B182</f>
        <v>0</v>
      </c>
      <c r="B182" s="12">
        <f>Calcul!D187</f>
        <v>0</v>
      </c>
      <c r="C182" s="53" t="e">
        <f t="shared" si="6"/>
        <v>#DIV/0!</v>
      </c>
      <c r="D182" s="12" t="e">
        <f t="shared" si="7"/>
        <v>#DIV/0!</v>
      </c>
      <c r="E182" s="64" t="e">
        <f t="shared" si="8"/>
        <v>#DIV/0!</v>
      </c>
    </row>
    <row r="183" spans="1:5">
      <c r="A183" s="12">
        <f>'Sound Power'!B183</f>
        <v>0</v>
      </c>
      <c r="B183" s="12">
        <f>Calcul!D188</f>
        <v>0</v>
      </c>
      <c r="C183" s="53" t="e">
        <f t="shared" si="6"/>
        <v>#DIV/0!</v>
      </c>
      <c r="D183" s="12" t="e">
        <f t="shared" si="7"/>
        <v>#DIV/0!</v>
      </c>
      <c r="E183" s="64" t="e">
        <f t="shared" si="8"/>
        <v>#DIV/0!</v>
      </c>
    </row>
    <row r="184" spans="1:5">
      <c r="A184" s="12">
        <f>'Sound Power'!B184</f>
        <v>0</v>
      </c>
      <c r="B184" s="12">
        <f>Calcul!D189</f>
        <v>0</v>
      </c>
      <c r="C184" s="53" t="e">
        <f t="shared" si="6"/>
        <v>#DIV/0!</v>
      </c>
      <c r="D184" s="12" t="e">
        <f t="shared" si="7"/>
        <v>#DIV/0!</v>
      </c>
      <c r="E184" s="64" t="e">
        <f t="shared" si="8"/>
        <v>#DIV/0!</v>
      </c>
    </row>
    <row r="185" spans="1:5">
      <c r="A185" s="12">
        <f>'Sound Power'!B185</f>
        <v>0</v>
      </c>
      <c r="B185" s="12">
        <f>Calcul!D190</f>
        <v>0</v>
      </c>
      <c r="C185" s="53" t="e">
        <f t="shared" si="6"/>
        <v>#DIV/0!</v>
      </c>
      <c r="D185" s="12" t="e">
        <f t="shared" si="7"/>
        <v>#DIV/0!</v>
      </c>
      <c r="E185" s="64" t="e">
        <f t="shared" si="8"/>
        <v>#DIV/0!</v>
      </c>
    </row>
    <row r="186" spans="1:5">
      <c r="A186" s="12">
        <f>'Sound Power'!B186</f>
        <v>0</v>
      </c>
      <c r="B186" s="12">
        <f>Calcul!D191</f>
        <v>0</v>
      </c>
      <c r="C186" s="53" t="e">
        <f t="shared" si="6"/>
        <v>#DIV/0!</v>
      </c>
      <c r="D186" s="12" t="e">
        <f t="shared" si="7"/>
        <v>#DIV/0!</v>
      </c>
      <c r="E186" s="64" t="e">
        <f t="shared" si="8"/>
        <v>#DIV/0!</v>
      </c>
    </row>
    <row r="187" spans="1:5">
      <c r="A187" s="12">
        <f>'Sound Power'!B187</f>
        <v>0</v>
      </c>
      <c r="B187" s="12">
        <f>Calcul!D192</f>
        <v>0</v>
      </c>
      <c r="C187" s="53" t="e">
        <f t="shared" si="6"/>
        <v>#DIV/0!</v>
      </c>
      <c r="D187" s="12" t="e">
        <f t="shared" si="7"/>
        <v>#DIV/0!</v>
      </c>
      <c r="E187" s="64" t="e">
        <f t="shared" si="8"/>
        <v>#DIV/0!</v>
      </c>
    </row>
    <row r="188" spans="1:5">
      <c r="A188" s="12">
        <f>'Sound Power'!B188</f>
        <v>0</v>
      </c>
      <c r="B188" s="12">
        <f>Calcul!D193</f>
        <v>0</v>
      </c>
      <c r="C188" s="53" t="e">
        <f t="shared" si="6"/>
        <v>#DIV/0!</v>
      </c>
      <c r="D188" s="12" t="e">
        <f t="shared" si="7"/>
        <v>#DIV/0!</v>
      </c>
      <c r="E188" s="64" t="e">
        <f t="shared" si="8"/>
        <v>#DIV/0!</v>
      </c>
    </row>
    <row r="189" spans="1:5">
      <c r="A189" s="12">
        <f>'Sound Power'!B189</f>
        <v>0</v>
      </c>
      <c r="B189" s="12">
        <f>Calcul!D194</f>
        <v>0</v>
      </c>
      <c r="C189" s="53" t="e">
        <f t="shared" si="6"/>
        <v>#DIV/0!</v>
      </c>
      <c r="D189" s="12" t="e">
        <f t="shared" si="7"/>
        <v>#DIV/0!</v>
      </c>
      <c r="E189" s="64" t="e">
        <f t="shared" si="8"/>
        <v>#DIV/0!</v>
      </c>
    </row>
    <row r="190" spans="1:5">
      <c r="A190" s="12">
        <f>'Sound Power'!B190</f>
        <v>0</v>
      </c>
      <c r="B190" s="12">
        <f>Calcul!D195</f>
        <v>0</v>
      </c>
      <c r="C190" s="53" t="e">
        <f t="shared" si="6"/>
        <v>#DIV/0!</v>
      </c>
      <c r="D190" s="12" t="e">
        <f t="shared" si="7"/>
        <v>#DIV/0!</v>
      </c>
      <c r="E190" s="64" t="e">
        <f t="shared" si="8"/>
        <v>#DIV/0!</v>
      </c>
    </row>
    <row r="191" spans="1:5">
      <c r="A191" s="12">
        <f>'Sound Power'!B191</f>
        <v>0</v>
      </c>
      <c r="B191" s="12">
        <f>Calcul!D196</f>
        <v>0</v>
      </c>
      <c r="C191" s="53" t="e">
        <f t="shared" si="6"/>
        <v>#DIV/0!</v>
      </c>
      <c r="D191" s="12" t="e">
        <f t="shared" si="7"/>
        <v>#DIV/0!</v>
      </c>
      <c r="E191" s="64" t="e">
        <f t="shared" si="8"/>
        <v>#DIV/0!</v>
      </c>
    </row>
    <row r="192" spans="1:5">
      <c r="A192" s="12">
        <f>'Sound Power'!B192</f>
        <v>0</v>
      </c>
      <c r="B192" s="12">
        <f>Calcul!D197</f>
        <v>0</v>
      </c>
      <c r="C192" s="53" t="e">
        <f t="shared" si="6"/>
        <v>#DIV/0!</v>
      </c>
      <c r="D192" s="12" t="e">
        <f t="shared" si="7"/>
        <v>#DIV/0!</v>
      </c>
      <c r="E192" s="64" t="e">
        <f t="shared" si="8"/>
        <v>#DIV/0!</v>
      </c>
    </row>
    <row r="193" spans="1:5">
      <c r="A193" s="12">
        <f>'Sound Power'!B193</f>
        <v>0</v>
      </c>
      <c r="B193" s="12">
        <f>Calcul!D198</f>
        <v>0</v>
      </c>
      <c r="C193" s="53" t="e">
        <f t="shared" si="6"/>
        <v>#DIV/0!</v>
      </c>
      <c r="D193" s="12" t="e">
        <f t="shared" si="7"/>
        <v>#DIV/0!</v>
      </c>
      <c r="E193" s="64" t="e">
        <f t="shared" si="8"/>
        <v>#DIV/0!</v>
      </c>
    </row>
    <row r="194" spans="1:5">
      <c r="A194" s="12">
        <f>'Sound Power'!B194</f>
        <v>0</v>
      </c>
      <c r="B194" s="12">
        <f>Calcul!D199</f>
        <v>0</v>
      </c>
      <c r="C194" s="53" t="e">
        <f t="shared" si="6"/>
        <v>#DIV/0!</v>
      </c>
      <c r="D194" s="12" t="e">
        <f t="shared" si="7"/>
        <v>#DIV/0!</v>
      </c>
      <c r="E194" s="64" t="e">
        <f t="shared" si="8"/>
        <v>#DIV/0!</v>
      </c>
    </row>
    <row r="195" spans="1:5">
      <c r="A195" s="12">
        <f>'Sound Power'!B195</f>
        <v>0</v>
      </c>
      <c r="B195" s="12">
        <f>Calcul!D200</f>
        <v>0</v>
      </c>
      <c r="C195" s="53" t="e">
        <f t="shared" si="6"/>
        <v>#DIV/0!</v>
      </c>
      <c r="D195" s="12" t="e">
        <f t="shared" si="7"/>
        <v>#DIV/0!</v>
      </c>
      <c r="E195" s="64" t="e">
        <f t="shared" si="8"/>
        <v>#DIV/0!</v>
      </c>
    </row>
    <row r="196" spans="1:5">
      <c r="A196" s="12">
        <f>'Sound Power'!B196</f>
        <v>0</v>
      </c>
      <c r="B196" s="12">
        <f>Calcul!D201</f>
        <v>0</v>
      </c>
      <c r="C196" s="53" t="e">
        <f t="shared" si="6"/>
        <v>#DIV/0!</v>
      </c>
      <c r="D196" s="12" t="e">
        <f t="shared" si="7"/>
        <v>#DIV/0!</v>
      </c>
      <c r="E196" s="64" t="e">
        <f t="shared" si="8"/>
        <v>#DIV/0!</v>
      </c>
    </row>
    <row r="197" spans="1:5">
      <c r="A197" s="12">
        <f>'Sound Power'!B197</f>
        <v>0</v>
      </c>
      <c r="B197" s="12">
        <f>Calcul!D202</f>
        <v>0</v>
      </c>
      <c r="C197" s="53" t="e">
        <f t="shared" ref="C197:C260" si="9">$J$2*B197^$K$2</f>
        <v>#DIV/0!</v>
      </c>
      <c r="D197" s="12" t="e">
        <f t="shared" ref="D197:D260" si="10">A197/3600/(PI()/4*(B197/1000)^2)</f>
        <v>#DIV/0!</v>
      </c>
      <c r="E197" s="64" t="e">
        <f t="shared" ref="E197:E260" si="11">IF(0.5*1.2*C197*D197^2&lt;1,"&lt;1",0.5*1.2*C197*D197^2)</f>
        <v>#DIV/0!</v>
      </c>
    </row>
    <row r="198" spans="1:5">
      <c r="A198" s="12">
        <f>'Sound Power'!B198</f>
        <v>0</v>
      </c>
      <c r="B198" s="12">
        <f>Calcul!D203</f>
        <v>0</v>
      </c>
      <c r="C198" s="53" t="e">
        <f t="shared" si="9"/>
        <v>#DIV/0!</v>
      </c>
      <c r="D198" s="12" t="e">
        <f t="shared" si="10"/>
        <v>#DIV/0!</v>
      </c>
      <c r="E198" s="64" t="e">
        <f t="shared" si="11"/>
        <v>#DIV/0!</v>
      </c>
    </row>
    <row r="199" spans="1:5">
      <c r="A199" s="12">
        <f>'Sound Power'!B199</f>
        <v>0</v>
      </c>
      <c r="B199" s="12">
        <f>Calcul!D204</f>
        <v>0</v>
      </c>
      <c r="C199" s="53" t="e">
        <f t="shared" si="9"/>
        <v>#DIV/0!</v>
      </c>
      <c r="D199" s="12" t="e">
        <f t="shared" si="10"/>
        <v>#DIV/0!</v>
      </c>
      <c r="E199" s="64" t="e">
        <f t="shared" si="11"/>
        <v>#DIV/0!</v>
      </c>
    </row>
    <row r="200" spans="1:5">
      <c r="A200" s="12">
        <f>'Sound Power'!B200</f>
        <v>0</v>
      </c>
      <c r="B200" s="12">
        <f>Calcul!D205</f>
        <v>0</v>
      </c>
      <c r="C200" s="53" t="e">
        <f t="shared" si="9"/>
        <v>#DIV/0!</v>
      </c>
      <c r="D200" s="12" t="e">
        <f t="shared" si="10"/>
        <v>#DIV/0!</v>
      </c>
      <c r="E200" s="64" t="e">
        <f t="shared" si="11"/>
        <v>#DIV/0!</v>
      </c>
    </row>
    <row r="201" spans="1:5">
      <c r="A201" s="12">
        <f>'Sound Power'!B201</f>
        <v>0</v>
      </c>
      <c r="B201" s="12">
        <f>Calcul!D206</f>
        <v>0</v>
      </c>
      <c r="C201" s="53" t="e">
        <f t="shared" si="9"/>
        <v>#DIV/0!</v>
      </c>
      <c r="D201" s="12" t="e">
        <f t="shared" si="10"/>
        <v>#DIV/0!</v>
      </c>
      <c r="E201" s="64" t="e">
        <f t="shared" si="11"/>
        <v>#DIV/0!</v>
      </c>
    </row>
    <row r="202" spans="1:5">
      <c r="A202" s="12">
        <f>'Sound Power'!B202</f>
        <v>0</v>
      </c>
      <c r="B202" s="12">
        <f>Calcul!D207</f>
        <v>0</v>
      </c>
      <c r="C202" s="53" t="e">
        <f t="shared" si="9"/>
        <v>#DIV/0!</v>
      </c>
      <c r="D202" s="12" t="e">
        <f t="shared" si="10"/>
        <v>#DIV/0!</v>
      </c>
      <c r="E202" s="64" t="e">
        <f t="shared" si="11"/>
        <v>#DIV/0!</v>
      </c>
    </row>
    <row r="203" spans="1:5">
      <c r="A203" s="12">
        <f>'Sound Power'!B203</f>
        <v>0</v>
      </c>
      <c r="B203" s="12">
        <f>Calcul!D208</f>
        <v>0</v>
      </c>
      <c r="C203" s="53" t="e">
        <f t="shared" si="9"/>
        <v>#DIV/0!</v>
      </c>
      <c r="D203" s="12" t="e">
        <f t="shared" si="10"/>
        <v>#DIV/0!</v>
      </c>
      <c r="E203" s="64" t="e">
        <f t="shared" si="11"/>
        <v>#DIV/0!</v>
      </c>
    </row>
    <row r="204" spans="1:5">
      <c r="A204" s="12">
        <f>'Sound Power'!B204</f>
        <v>0</v>
      </c>
      <c r="B204" s="12">
        <f>Calcul!D209</f>
        <v>0</v>
      </c>
      <c r="C204" s="53" t="e">
        <f t="shared" si="9"/>
        <v>#DIV/0!</v>
      </c>
      <c r="D204" s="12" t="e">
        <f t="shared" si="10"/>
        <v>#DIV/0!</v>
      </c>
      <c r="E204" s="64" t="e">
        <f t="shared" si="11"/>
        <v>#DIV/0!</v>
      </c>
    </row>
    <row r="205" spans="1:5">
      <c r="A205" s="12">
        <f>'Sound Power'!B205</f>
        <v>0</v>
      </c>
      <c r="B205" s="12">
        <f>Calcul!D210</f>
        <v>0</v>
      </c>
      <c r="C205" s="53" t="e">
        <f t="shared" si="9"/>
        <v>#DIV/0!</v>
      </c>
      <c r="D205" s="12" t="e">
        <f t="shared" si="10"/>
        <v>#DIV/0!</v>
      </c>
      <c r="E205" s="64" t="e">
        <f t="shared" si="11"/>
        <v>#DIV/0!</v>
      </c>
    </row>
    <row r="206" spans="1:5">
      <c r="A206" s="12">
        <f>'Sound Power'!B206</f>
        <v>0</v>
      </c>
      <c r="B206" s="12">
        <f>Calcul!D211</f>
        <v>0</v>
      </c>
      <c r="C206" s="53" t="e">
        <f t="shared" si="9"/>
        <v>#DIV/0!</v>
      </c>
      <c r="D206" s="12" t="e">
        <f t="shared" si="10"/>
        <v>#DIV/0!</v>
      </c>
      <c r="E206" s="64" t="e">
        <f t="shared" si="11"/>
        <v>#DIV/0!</v>
      </c>
    </row>
    <row r="207" spans="1:5">
      <c r="A207" s="12">
        <f>'Sound Power'!B207</f>
        <v>0</v>
      </c>
      <c r="B207" s="12">
        <f>Calcul!D212</f>
        <v>0</v>
      </c>
      <c r="C207" s="53" t="e">
        <f t="shared" si="9"/>
        <v>#DIV/0!</v>
      </c>
      <c r="D207" s="12" t="e">
        <f t="shared" si="10"/>
        <v>#DIV/0!</v>
      </c>
      <c r="E207" s="64" t="e">
        <f t="shared" si="11"/>
        <v>#DIV/0!</v>
      </c>
    </row>
    <row r="208" spans="1:5">
      <c r="A208" s="12">
        <f>'Sound Power'!B208</f>
        <v>0</v>
      </c>
      <c r="B208" s="12">
        <f>Calcul!D213</f>
        <v>0</v>
      </c>
      <c r="C208" s="53" t="e">
        <f t="shared" si="9"/>
        <v>#DIV/0!</v>
      </c>
      <c r="D208" s="12" t="e">
        <f t="shared" si="10"/>
        <v>#DIV/0!</v>
      </c>
      <c r="E208" s="64" t="e">
        <f t="shared" si="11"/>
        <v>#DIV/0!</v>
      </c>
    </row>
    <row r="209" spans="1:5">
      <c r="A209" s="12">
        <f>'Sound Power'!B209</f>
        <v>0</v>
      </c>
      <c r="B209" s="12">
        <f>Calcul!D214</f>
        <v>0</v>
      </c>
      <c r="C209" s="53" t="e">
        <f t="shared" si="9"/>
        <v>#DIV/0!</v>
      </c>
      <c r="D209" s="12" t="e">
        <f t="shared" si="10"/>
        <v>#DIV/0!</v>
      </c>
      <c r="E209" s="64" t="e">
        <f t="shared" si="11"/>
        <v>#DIV/0!</v>
      </c>
    </row>
    <row r="210" spans="1:5">
      <c r="A210" s="12">
        <f>'Sound Power'!B210</f>
        <v>0</v>
      </c>
      <c r="B210" s="12">
        <f>Calcul!D215</f>
        <v>0</v>
      </c>
      <c r="C210" s="53" t="e">
        <f t="shared" si="9"/>
        <v>#DIV/0!</v>
      </c>
      <c r="D210" s="12" t="e">
        <f t="shared" si="10"/>
        <v>#DIV/0!</v>
      </c>
      <c r="E210" s="64" t="e">
        <f t="shared" si="11"/>
        <v>#DIV/0!</v>
      </c>
    </row>
    <row r="211" spans="1:5">
      <c r="A211" s="12">
        <f>'Sound Power'!B211</f>
        <v>0</v>
      </c>
      <c r="B211" s="12">
        <f>Calcul!D216</f>
        <v>0</v>
      </c>
      <c r="C211" s="53" t="e">
        <f t="shared" si="9"/>
        <v>#DIV/0!</v>
      </c>
      <c r="D211" s="12" t="e">
        <f t="shared" si="10"/>
        <v>#DIV/0!</v>
      </c>
      <c r="E211" s="64" t="e">
        <f t="shared" si="11"/>
        <v>#DIV/0!</v>
      </c>
    </row>
    <row r="212" spans="1:5">
      <c r="A212" s="12">
        <f>'Sound Power'!B212</f>
        <v>0</v>
      </c>
      <c r="B212" s="12">
        <f>Calcul!D217</f>
        <v>0</v>
      </c>
      <c r="C212" s="53" t="e">
        <f t="shared" si="9"/>
        <v>#DIV/0!</v>
      </c>
      <c r="D212" s="12" t="e">
        <f t="shared" si="10"/>
        <v>#DIV/0!</v>
      </c>
      <c r="E212" s="64" t="e">
        <f t="shared" si="11"/>
        <v>#DIV/0!</v>
      </c>
    </row>
    <row r="213" spans="1:5">
      <c r="A213" s="12">
        <f>'Sound Power'!B213</f>
        <v>0</v>
      </c>
      <c r="B213" s="12">
        <f>Calcul!D218</f>
        <v>0</v>
      </c>
      <c r="C213" s="53" t="e">
        <f t="shared" si="9"/>
        <v>#DIV/0!</v>
      </c>
      <c r="D213" s="12" t="e">
        <f t="shared" si="10"/>
        <v>#DIV/0!</v>
      </c>
      <c r="E213" s="64" t="e">
        <f t="shared" si="11"/>
        <v>#DIV/0!</v>
      </c>
    </row>
    <row r="214" spans="1:5">
      <c r="A214" s="12">
        <f>'Sound Power'!B214</f>
        <v>0</v>
      </c>
      <c r="B214" s="12">
        <f>Calcul!D219</f>
        <v>0</v>
      </c>
      <c r="C214" s="53" t="e">
        <f t="shared" si="9"/>
        <v>#DIV/0!</v>
      </c>
      <c r="D214" s="12" t="e">
        <f t="shared" si="10"/>
        <v>#DIV/0!</v>
      </c>
      <c r="E214" s="64" t="e">
        <f t="shared" si="11"/>
        <v>#DIV/0!</v>
      </c>
    </row>
    <row r="215" spans="1:5">
      <c r="A215" s="12">
        <f>'Sound Power'!B215</f>
        <v>0</v>
      </c>
      <c r="B215" s="12">
        <f>Calcul!D220</f>
        <v>0</v>
      </c>
      <c r="C215" s="53" t="e">
        <f t="shared" si="9"/>
        <v>#DIV/0!</v>
      </c>
      <c r="D215" s="12" t="e">
        <f t="shared" si="10"/>
        <v>#DIV/0!</v>
      </c>
      <c r="E215" s="64" t="e">
        <f t="shared" si="11"/>
        <v>#DIV/0!</v>
      </c>
    </row>
    <row r="216" spans="1:5">
      <c r="A216" s="12">
        <f>'Sound Power'!B216</f>
        <v>0</v>
      </c>
      <c r="B216" s="12">
        <f>Calcul!D221</f>
        <v>0</v>
      </c>
      <c r="C216" s="53" t="e">
        <f t="shared" si="9"/>
        <v>#DIV/0!</v>
      </c>
      <c r="D216" s="12" t="e">
        <f t="shared" si="10"/>
        <v>#DIV/0!</v>
      </c>
      <c r="E216" s="64" t="e">
        <f t="shared" si="11"/>
        <v>#DIV/0!</v>
      </c>
    </row>
    <row r="217" spans="1:5">
      <c r="A217" s="12">
        <f>'Sound Power'!B217</f>
        <v>0</v>
      </c>
      <c r="B217" s="12">
        <f>Calcul!D222</f>
        <v>0</v>
      </c>
      <c r="C217" s="53" t="e">
        <f t="shared" si="9"/>
        <v>#DIV/0!</v>
      </c>
      <c r="D217" s="12" t="e">
        <f t="shared" si="10"/>
        <v>#DIV/0!</v>
      </c>
      <c r="E217" s="64" t="e">
        <f t="shared" si="11"/>
        <v>#DIV/0!</v>
      </c>
    </row>
    <row r="218" spans="1:5">
      <c r="A218" s="12">
        <f>'Sound Power'!B218</f>
        <v>0</v>
      </c>
      <c r="B218" s="12">
        <f>Calcul!D223</f>
        <v>0</v>
      </c>
      <c r="C218" s="53" t="e">
        <f t="shared" si="9"/>
        <v>#DIV/0!</v>
      </c>
      <c r="D218" s="12" t="e">
        <f t="shared" si="10"/>
        <v>#DIV/0!</v>
      </c>
      <c r="E218" s="64" t="e">
        <f t="shared" si="11"/>
        <v>#DIV/0!</v>
      </c>
    </row>
    <row r="219" spans="1:5">
      <c r="A219" s="12">
        <f>'Sound Power'!B219</f>
        <v>0</v>
      </c>
      <c r="B219" s="12">
        <f>Calcul!D224</f>
        <v>0</v>
      </c>
      <c r="C219" s="53" t="e">
        <f t="shared" si="9"/>
        <v>#DIV/0!</v>
      </c>
      <c r="D219" s="12" t="e">
        <f t="shared" si="10"/>
        <v>#DIV/0!</v>
      </c>
      <c r="E219" s="64" t="e">
        <f t="shared" si="11"/>
        <v>#DIV/0!</v>
      </c>
    </row>
    <row r="220" spans="1:5">
      <c r="A220" s="12">
        <f>'Sound Power'!B220</f>
        <v>0</v>
      </c>
      <c r="B220" s="12">
        <f>Calcul!D225</f>
        <v>0</v>
      </c>
      <c r="C220" s="53" t="e">
        <f t="shared" si="9"/>
        <v>#DIV/0!</v>
      </c>
      <c r="D220" s="12" t="e">
        <f t="shared" si="10"/>
        <v>#DIV/0!</v>
      </c>
      <c r="E220" s="64" t="e">
        <f t="shared" si="11"/>
        <v>#DIV/0!</v>
      </c>
    </row>
    <row r="221" spans="1:5">
      <c r="A221" s="12">
        <f>'Sound Power'!B221</f>
        <v>0</v>
      </c>
      <c r="B221" s="12">
        <f>Calcul!D226</f>
        <v>0</v>
      </c>
      <c r="C221" s="53" t="e">
        <f t="shared" si="9"/>
        <v>#DIV/0!</v>
      </c>
      <c r="D221" s="12" t="e">
        <f t="shared" si="10"/>
        <v>#DIV/0!</v>
      </c>
      <c r="E221" s="64" t="e">
        <f t="shared" si="11"/>
        <v>#DIV/0!</v>
      </c>
    </row>
    <row r="222" spans="1:5">
      <c r="A222" s="12">
        <f>'Sound Power'!B222</f>
        <v>0</v>
      </c>
      <c r="B222" s="12">
        <f>Calcul!D227</f>
        <v>0</v>
      </c>
      <c r="C222" s="53" t="e">
        <f t="shared" si="9"/>
        <v>#DIV/0!</v>
      </c>
      <c r="D222" s="12" t="e">
        <f t="shared" si="10"/>
        <v>#DIV/0!</v>
      </c>
      <c r="E222" s="64" t="e">
        <f t="shared" si="11"/>
        <v>#DIV/0!</v>
      </c>
    </row>
    <row r="223" spans="1:5">
      <c r="A223" s="12">
        <f>'Sound Power'!B223</f>
        <v>0</v>
      </c>
      <c r="B223" s="12">
        <f>Calcul!D228</f>
        <v>0</v>
      </c>
      <c r="C223" s="53" t="e">
        <f t="shared" si="9"/>
        <v>#DIV/0!</v>
      </c>
      <c r="D223" s="12" t="e">
        <f t="shared" si="10"/>
        <v>#DIV/0!</v>
      </c>
      <c r="E223" s="64" t="e">
        <f t="shared" si="11"/>
        <v>#DIV/0!</v>
      </c>
    </row>
    <row r="224" spans="1:5">
      <c r="A224" s="12">
        <f>'Sound Power'!B224</f>
        <v>0</v>
      </c>
      <c r="B224" s="12">
        <f>Calcul!D229</f>
        <v>0</v>
      </c>
      <c r="C224" s="53" t="e">
        <f t="shared" si="9"/>
        <v>#DIV/0!</v>
      </c>
      <c r="D224" s="12" t="e">
        <f t="shared" si="10"/>
        <v>#DIV/0!</v>
      </c>
      <c r="E224" s="64" t="e">
        <f t="shared" si="11"/>
        <v>#DIV/0!</v>
      </c>
    </row>
    <row r="225" spans="1:5">
      <c r="A225" s="12">
        <f>'Sound Power'!B225</f>
        <v>0</v>
      </c>
      <c r="B225" s="12">
        <f>Calcul!D230</f>
        <v>0</v>
      </c>
      <c r="C225" s="53" t="e">
        <f t="shared" si="9"/>
        <v>#DIV/0!</v>
      </c>
      <c r="D225" s="12" t="e">
        <f t="shared" si="10"/>
        <v>#DIV/0!</v>
      </c>
      <c r="E225" s="64" t="e">
        <f t="shared" si="11"/>
        <v>#DIV/0!</v>
      </c>
    </row>
    <row r="226" spans="1:5">
      <c r="A226" s="12">
        <f>'Sound Power'!B226</f>
        <v>0</v>
      </c>
      <c r="B226" s="12">
        <f>Calcul!D231</f>
        <v>0</v>
      </c>
      <c r="C226" s="53" t="e">
        <f t="shared" si="9"/>
        <v>#DIV/0!</v>
      </c>
      <c r="D226" s="12" t="e">
        <f t="shared" si="10"/>
        <v>#DIV/0!</v>
      </c>
      <c r="E226" s="64" t="e">
        <f t="shared" si="11"/>
        <v>#DIV/0!</v>
      </c>
    </row>
    <row r="227" spans="1:5">
      <c r="A227" s="12">
        <f>'Sound Power'!B227</f>
        <v>0</v>
      </c>
      <c r="B227" s="12">
        <f>Calcul!D232</f>
        <v>0</v>
      </c>
      <c r="C227" s="53" t="e">
        <f t="shared" si="9"/>
        <v>#DIV/0!</v>
      </c>
      <c r="D227" s="12" t="e">
        <f t="shared" si="10"/>
        <v>#DIV/0!</v>
      </c>
      <c r="E227" s="64" t="e">
        <f t="shared" si="11"/>
        <v>#DIV/0!</v>
      </c>
    </row>
    <row r="228" spans="1:5">
      <c r="A228" s="12">
        <f>'Sound Power'!B228</f>
        <v>0</v>
      </c>
      <c r="B228" s="12">
        <f>Calcul!D233</f>
        <v>0</v>
      </c>
      <c r="C228" s="53" t="e">
        <f t="shared" si="9"/>
        <v>#DIV/0!</v>
      </c>
      <c r="D228" s="12" t="e">
        <f t="shared" si="10"/>
        <v>#DIV/0!</v>
      </c>
      <c r="E228" s="64" t="e">
        <f t="shared" si="11"/>
        <v>#DIV/0!</v>
      </c>
    </row>
    <row r="229" spans="1:5">
      <c r="A229" s="12">
        <f>'Sound Power'!B229</f>
        <v>0</v>
      </c>
      <c r="B229" s="12">
        <f>Calcul!D234</f>
        <v>0</v>
      </c>
      <c r="C229" s="53" t="e">
        <f t="shared" si="9"/>
        <v>#DIV/0!</v>
      </c>
      <c r="D229" s="12" t="e">
        <f t="shared" si="10"/>
        <v>#DIV/0!</v>
      </c>
      <c r="E229" s="64" t="e">
        <f t="shared" si="11"/>
        <v>#DIV/0!</v>
      </c>
    </row>
    <row r="230" spans="1:5">
      <c r="A230" s="12">
        <f>'Sound Power'!B230</f>
        <v>0</v>
      </c>
      <c r="B230" s="12">
        <f>Calcul!D235</f>
        <v>0</v>
      </c>
      <c r="C230" s="53" t="e">
        <f t="shared" si="9"/>
        <v>#DIV/0!</v>
      </c>
      <c r="D230" s="12" t="e">
        <f t="shared" si="10"/>
        <v>#DIV/0!</v>
      </c>
      <c r="E230" s="64" t="e">
        <f t="shared" si="11"/>
        <v>#DIV/0!</v>
      </c>
    </row>
    <row r="231" spans="1:5">
      <c r="A231" s="12">
        <f>'Sound Power'!B231</f>
        <v>0</v>
      </c>
      <c r="B231" s="12">
        <f>Calcul!D236</f>
        <v>0</v>
      </c>
      <c r="C231" s="53" t="e">
        <f t="shared" si="9"/>
        <v>#DIV/0!</v>
      </c>
      <c r="D231" s="12" t="e">
        <f t="shared" si="10"/>
        <v>#DIV/0!</v>
      </c>
      <c r="E231" s="64" t="e">
        <f t="shared" si="11"/>
        <v>#DIV/0!</v>
      </c>
    </row>
    <row r="232" spans="1:5">
      <c r="A232" s="12">
        <f>'Sound Power'!B232</f>
        <v>0</v>
      </c>
      <c r="B232" s="12">
        <f>Calcul!D237</f>
        <v>0</v>
      </c>
      <c r="C232" s="53" t="e">
        <f t="shared" si="9"/>
        <v>#DIV/0!</v>
      </c>
      <c r="D232" s="12" t="e">
        <f t="shared" si="10"/>
        <v>#DIV/0!</v>
      </c>
      <c r="E232" s="64" t="e">
        <f t="shared" si="11"/>
        <v>#DIV/0!</v>
      </c>
    </row>
    <row r="233" spans="1:5">
      <c r="A233" s="12">
        <f>'Sound Power'!B233</f>
        <v>0</v>
      </c>
      <c r="B233" s="12">
        <f>Calcul!D238</f>
        <v>0</v>
      </c>
      <c r="C233" s="53" t="e">
        <f t="shared" si="9"/>
        <v>#DIV/0!</v>
      </c>
      <c r="D233" s="12" t="e">
        <f t="shared" si="10"/>
        <v>#DIV/0!</v>
      </c>
      <c r="E233" s="64" t="e">
        <f t="shared" si="11"/>
        <v>#DIV/0!</v>
      </c>
    </row>
    <row r="234" spans="1:5">
      <c r="A234" s="12">
        <f>'Sound Power'!B234</f>
        <v>0</v>
      </c>
      <c r="B234" s="12">
        <f>Calcul!D239</f>
        <v>0</v>
      </c>
      <c r="C234" s="53" t="e">
        <f t="shared" si="9"/>
        <v>#DIV/0!</v>
      </c>
      <c r="D234" s="12" t="e">
        <f t="shared" si="10"/>
        <v>#DIV/0!</v>
      </c>
      <c r="E234" s="64" t="e">
        <f t="shared" si="11"/>
        <v>#DIV/0!</v>
      </c>
    </row>
    <row r="235" spans="1:5">
      <c r="A235" s="12">
        <f>'Sound Power'!B235</f>
        <v>0</v>
      </c>
      <c r="B235" s="12">
        <f>Calcul!D240</f>
        <v>0</v>
      </c>
      <c r="C235" s="53" t="e">
        <f t="shared" si="9"/>
        <v>#DIV/0!</v>
      </c>
      <c r="D235" s="12" t="e">
        <f t="shared" si="10"/>
        <v>#DIV/0!</v>
      </c>
      <c r="E235" s="64" t="e">
        <f t="shared" si="11"/>
        <v>#DIV/0!</v>
      </c>
    </row>
    <row r="236" spans="1:5">
      <c r="A236" s="12">
        <f>'Sound Power'!B236</f>
        <v>0</v>
      </c>
      <c r="B236" s="12">
        <f>Calcul!D241</f>
        <v>0</v>
      </c>
      <c r="C236" s="53" t="e">
        <f t="shared" si="9"/>
        <v>#DIV/0!</v>
      </c>
      <c r="D236" s="12" t="e">
        <f t="shared" si="10"/>
        <v>#DIV/0!</v>
      </c>
      <c r="E236" s="64" t="e">
        <f t="shared" si="11"/>
        <v>#DIV/0!</v>
      </c>
    </row>
    <row r="237" spans="1:5">
      <c r="A237" s="12">
        <f>'Sound Power'!B237</f>
        <v>0</v>
      </c>
      <c r="B237" s="12">
        <f>Calcul!D242</f>
        <v>0</v>
      </c>
      <c r="C237" s="53" t="e">
        <f t="shared" si="9"/>
        <v>#DIV/0!</v>
      </c>
      <c r="D237" s="12" t="e">
        <f t="shared" si="10"/>
        <v>#DIV/0!</v>
      </c>
      <c r="E237" s="64" t="e">
        <f t="shared" si="11"/>
        <v>#DIV/0!</v>
      </c>
    </row>
    <row r="238" spans="1:5">
      <c r="A238" s="12">
        <f>'Sound Power'!B238</f>
        <v>0</v>
      </c>
      <c r="B238" s="12">
        <f>Calcul!D243</f>
        <v>0</v>
      </c>
      <c r="C238" s="53" t="e">
        <f t="shared" si="9"/>
        <v>#DIV/0!</v>
      </c>
      <c r="D238" s="12" t="e">
        <f t="shared" si="10"/>
        <v>#DIV/0!</v>
      </c>
      <c r="E238" s="64" t="e">
        <f t="shared" si="11"/>
        <v>#DIV/0!</v>
      </c>
    </row>
    <row r="239" spans="1:5">
      <c r="A239" s="12">
        <f>'Sound Power'!B239</f>
        <v>0</v>
      </c>
      <c r="B239" s="12">
        <f>Calcul!D244</f>
        <v>0</v>
      </c>
      <c r="C239" s="53" t="e">
        <f t="shared" si="9"/>
        <v>#DIV/0!</v>
      </c>
      <c r="D239" s="12" t="e">
        <f t="shared" si="10"/>
        <v>#DIV/0!</v>
      </c>
      <c r="E239" s="64" t="e">
        <f t="shared" si="11"/>
        <v>#DIV/0!</v>
      </c>
    </row>
    <row r="240" spans="1:5">
      <c r="A240" s="12">
        <f>'Sound Power'!B240</f>
        <v>0</v>
      </c>
      <c r="B240" s="12">
        <f>Calcul!D245</f>
        <v>0</v>
      </c>
      <c r="C240" s="53" t="e">
        <f t="shared" si="9"/>
        <v>#DIV/0!</v>
      </c>
      <c r="D240" s="12" t="e">
        <f t="shared" si="10"/>
        <v>#DIV/0!</v>
      </c>
      <c r="E240" s="64" t="e">
        <f t="shared" si="11"/>
        <v>#DIV/0!</v>
      </c>
    </row>
    <row r="241" spans="1:5">
      <c r="A241" s="12">
        <f>'Sound Power'!B241</f>
        <v>0</v>
      </c>
      <c r="B241" s="12">
        <f>Calcul!D246</f>
        <v>0</v>
      </c>
      <c r="C241" s="53" t="e">
        <f t="shared" si="9"/>
        <v>#DIV/0!</v>
      </c>
      <c r="D241" s="12" t="e">
        <f t="shared" si="10"/>
        <v>#DIV/0!</v>
      </c>
      <c r="E241" s="64" t="e">
        <f t="shared" si="11"/>
        <v>#DIV/0!</v>
      </c>
    </row>
    <row r="242" spans="1:5">
      <c r="A242" s="12">
        <f>'Sound Power'!B242</f>
        <v>0</v>
      </c>
      <c r="B242" s="12">
        <f>Calcul!D247</f>
        <v>0</v>
      </c>
      <c r="C242" s="53" t="e">
        <f t="shared" si="9"/>
        <v>#DIV/0!</v>
      </c>
      <c r="D242" s="12" t="e">
        <f t="shared" si="10"/>
        <v>#DIV/0!</v>
      </c>
      <c r="E242" s="64" t="e">
        <f t="shared" si="11"/>
        <v>#DIV/0!</v>
      </c>
    </row>
    <row r="243" spans="1:5">
      <c r="A243" s="12">
        <f>'Sound Power'!B243</f>
        <v>0</v>
      </c>
      <c r="B243" s="12">
        <f>Calcul!D248</f>
        <v>0</v>
      </c>
      <c r="C243" s="53" t="e">
        <f t="shared" si="9"/>
        <v>#DIV/0!</v>
      </c>
      <c r="D243" s="12" t="e">
        <f t="shared" si="10"/>
        <v>#DIV/0!</v>
      </c>
      <c r="E243" s="64" t="e">
        <f t="shared" si="11"/>
        <v>#DIV/0!</v>
      </c>
    </row>
    <row r="244" spans="1:5">
      <c r="A244" s="12">
        <f>'Sound Power'!B244</f>
        <v>0</v>
      </c>
      <c r="B244" s="12">
        <f>Calcul!D249</f>
        <v>0</v>
      </c>
      <c r="C244" s="53" t="e">
        <f t="shared" si="9"/>
        <v>#DIV/0!</v>
      </c>
      <c r="D244" s="12" t="e">
        <f t="shared" si="10"/>
        <v>#DIV/0!</v>
      </c>
      <c r="E244" s="64" t="e">
        <f t="shared" si="11"/>
        <v>#DIV/0!</v>
      </c>
    </row>
    <row r="245" spans="1:5">
      <c r="A245" s="12">
        <f>'Sound Power'!B245</f>
        <v>0</v>
      </c>
      <c r="B245" s="12">
        <f>Calcul!D250</f>
        <v>0</v>
      </c>
      <c r="C245" s="53" t="e">
        <f t="shared" si="9"/>
        <v>#DIV/0!</v>
      </c>
      <c r="D245" s="12" t="e">
        <f t="shared" si="10"/>
        <v>#DIV/0!</v>
      </c>
      <c r="E245" s="64" t="e">
        <f t="shared" si="11"/>
        <v>#DIV/0!</v>
      </c>
    </row>
    <row r="246" spans="1:5">
      <c r="A246" s="12">
        <f>'Sound Power'!B246</f>
        <v>0</v>
      </c>
      <c r="B246" s="12">
        <f>Calcul!D251</f>
        <v>0</v>
      </c>
      <c r="C246" s="53" t="e">
        <f t="shared" si="9"/>
        <v>#DIV/0!</v>
      </c>
      <c r="D246" s="12" t="e">
        <f t="shared" si="10"/>
        <v>#DIV/0!</v>
      </c>
      <c r="E246" s="64" t="e">
        <f t="shared" si="11"/>
        <v>#DIV/0!</v>
      </c>
    </row>
    <row r="247" spans="1:5">
      <c r="A247" s="12">
        <f>'Sound Power'!B247</f>
        <v>0</v>
      </c>
      <c r="B247" s="12">
        <f>Calcul!D252</f>
        <v>0</v>
      </c>
      <c r="C247" s="53" t="e">
        <f t="shared" si="9"/>
        <v>#DIV/0!</v>
      </c>
      <c r="D247" s="12" t="e">
        <f t="shared" si="10"/>
        <v>#DIV/0!</v>
      </c>
      <c r="E247" s="64" t="e">
        <f t="shared" si="11"/>
        <v>#DIV/0!</v>
      </c>
    </row>
    <row r="248" spans="1:5">
      <c r="A248" s="12">
        <f>'Sound Power'!B248</f>
        <v>0</v>
      </c>
      <c r="B248" s="12">
        <f>Calcul!D253</f>
        <v>0</v>
      </c>
      <c r="C248" s="53" t="e">
        <f t="shared" si="9"/>
        <v>#DIV/0!</v>
      </c>
      <c r="D248" s="12" t="e">
        <f t="shared" si="10"/>
        <v>#DIV/0!</v>
      </c>
      <c r="E248" s="64" t="e">
        <f t="shared" si="11"/>
        <v>#DIV/0!</v>
      </c>
    </row>
    <row r="249" spans="1:5">
      <c r="A249" s="12">
        <f>'Sound Power'!B249</f>
        <v>0</v>
      </c>
      <c r="B249" s="12">
        <f>Calcul!D254</f>
        <v>0</v>
      </c>
      <c r="C249" s="53" t="e">
        <f t="shared" si="9"/>
        <v>#DIV/0!</v>
      </c>
      <c r="D249" s="12" t="e">
        <f t="shared" si="10"/>
        <v>#DIV/0!</v>
      </c>
      <c r="E249" s="64" t="e">
        <f t="shared" si="11"/>
        <v>#DIV/0!</v>
      </c>
    </row>
    <row r="250" spans="1:5">
      <c r="A250" s="12">
        <f>'Sound Power'!B250</f>
        <v>0</v>
      </c>
      <c r="B250" s="12">
        <f>Calcul!D255</f>
        <v>0</v>
      </c>
      <c r="C250" s="53" t="e">
        <f t="shared" si="9"/>
        <v>#DIV/0!</v>
      </c>
      <c r="D250" s="12" t="e">
        <f t="shared" si="10"/>
        <v>#DIV/0!</v>
      </c>
      <c r="E250" s="64" t="e">
        <f t="shared" si="11"/>
        <v>#DIV/0!</v>
      </c>
    </row>
    <row r="251" spans="1:5">
      <c r="A251" s="12">
        <f>'Sound Power'!B251</f>
        <v>0</v>
      </c>
      <c r="B251" s="12">
        <f>Calcul!D256</f>
        <v>0</v>
      </c>
      <c r="C251" s="53" t="e">
        <f t="shared" si="9"/>
        <v>#DIV/0!</v>
      </c>
      <c r="D251" s="12" t="e">
        <f t="shared" si="10"/>
        <v>#DIV/0!</v>
      </c>
      <c r="E251" s="64" t="e">
        <f t="shared" si="11"/>
        <v>#DIV/0!</v>
      </c>
    </row>
    <row r="252" spans="1:5">
      <c r="A252" s="12">
        <f>'Sound Power'!B252</f>
        <v>0</v>
      </c>
      <c r="B252" s="12">
        <f>Calcul!D257</f>
        <v>0</v>
      </c>
      <c r="C252" s="53" t="e">
        <f t="shared" si="9"/>
        <v>#DIV/0!</v>
      </c>
      <c r="D252" s="12" t="e">
        <f t="shared" si="10"/>
        <v>#DIV/0!</v>
      </c>
      <c r="E252" s="64" t="e">
        <f t="shared" si="11"/>
        <v>#DIV/0!</v>
      </c>
    </row>
    <row r="253" spans="1:5">
      <c r="A253" s="12">
        <f>'Sound Power'!B253</f>
        <v>0</v>
      </c>
      <c r="B253" s="12">
        <f>Calcul!D258</f>
        <v>0</v>
      </c>
      <c r="C253" s="53" t="e">
        <f t="shared" si="9"/>
        <v>#DIV/0!</v>
      </c>
      <c r="D253" s="12" t="e">
        <f t="shared" si="10"/>
        <v>#DIV/0!</v>
      </c>
      <c r="E253" s="64" t="e">
        <f t="shared" si="11"/>
        <v>#DIV/0!</v>
      </c>
    </row>
    <row r="254" spans="1:5">
      <c r="A254" s="12">
        <f>'Sound Power'!B254</f>
        <v>0</v>
      </c>
      <c r="B254" s="12">
        <f>Calcul!D259</f>
        <v>0</v>
      </c>
      <c r="C254" s="53" t="e">
        <f t="shared" si="9"/>
        <v>#DIV/0!</v>
      </c>
      <c r="D254" s="12" t="e">
        <f t="shared" si="10"/>
        <v>#DIV/0!</v>
      </c>
      <c r="E254" s="64" t="e">
        <f t="shared" si="11"/>
        <v>#DIV/0!</v>
      </c>
    </row>
    <row r="255" spans="1:5">
      <c r="A255" s="12">
        <f>'Sound Power'!B255</f>
        <v>0</v>
      </c>
      <c r="B255" s="12">
        <f>Calcul!D260</f>
        <v>0</v>
      </c>
      <c r="C255" s="53" t="e">
        <f t="shared" si="9"/>
        <v>#DIV/0!</v>
      </c>
      <c r="D255" s="12" t="e">
        <f t="shared" si="10"/>
        <v>#DIV/0!</v>
      </c>
      <c r="E255" s="64" t="e">
        <f t="shared" si="11"/>
        <v>#DIV/0!</v>
      </c>
    </row>
    <row r="256" spans="1:5">
      <c r="A256" s="12">
        <f>'Sound Power'!B256</f>
        <v>0</v>
      </c>
      <c r="B256" s="12">
        <f>Calcul!D261</f>
        <v>0</v>
      </c>
      <c r="C256" s="53" t="e">
        <f t="shared" si="9"/>
        <v>#DIV/0!</v>
      </c>
      <c r="D256" s="12" t="e">
        <f t="shared" si="10"/>
        <v>#DIV/0!</v>
      </c>
      <c r="E256" s="64" t="e">
        <f t="shared" si="11"/>
        <v>#DIV/0!</v>
      </c>
    </row>
    <row r="257" spans="1:5">
      <c r="A257" s="12">
        <f>'Sound Power'!B257</f>
        <v>0</v>
      </c>
      <c r="B257" s="12">
        <f>Calcul!D262</f>
        <v>0</v>
      </c>
      <c r="C257" s="53" t="e">
        <f t="shared" si="9"/>
        <v>#DIV/0!</v>
      </c>
      <c r="D257" s="12" t="e">
        <f t="shared" si="10"/>
        <v>#DIV/0!</v>
      </c>
      <c r="E257" s="64" t="e">
        <f t="shared" si="11"/>
        <v>#DIV/0!</v>
      </c>
    </row>
    <row r="258" spans="1:5">
      <c r="A258" s="12">
        <f>'Sound Power'!B258</f>
        <v>0</v>
      </c>
      <c r="B258" s="12">
        <f>Calcul!D263</f>
        <v>0</v>
      </c>
      <c r="C258" s="53" t="e">
        <f t="shared" si="9"/>
        <v>#DIV/0!</v>
      </c>
      <c r="D258" s="12" t="e">
        <f t="shared" si="10"/>
        <v>#DIV/0!</v>
      </c>
      <c r="E258" s="64" t="e">
        <f t="shared" si="11"/>
        <v>#DIV/0!</v>
      </c>
    </row>
    <row r="259" spans="1:5">
      <c r="A259" s="12">
        <f>'Sound Power'!B259</f>
        <v>0</v>
      </c>
      <c r="B259" s="12">
        <f>Calcul!D264</f>
        <v>0</v>
      </c>
      <c r="C259" s="53" t="e">
        <f t="shared" si="9"/>
        <v>#DIV/0!</v>
      </c>
      <c r="D259" s="12" t="e">
        <f t="shared" si="10"/>
        <v>#DIV/0!</v>
      </c>
      <c r="E259" s="64" t="e">
        <f t="shared" si="11"/>
        <v>#DIV/0!</v>
      </c>
    </row>
    <row r="260" spans="1:5">
      <c r="A260" s="12">
        <f>'Sound Power'!B260</f>
        <v>0</v>
      </c>
      <c r="B260" s="12">
        <f>Calcul!D265</f>
        <v>0</v>
      </c>
      <c r="C260" s="53" t="e">
        <f t="shared" si="9"/>
        <v>#DIV/0!</v>
      </c>
      <c r="D260" s="12" t="e">
        <f t="shared" si="10"/>
        <v>#DIV/0!</v>
      </c>
      <c r="E260" s="64" t="e">
        <f t="shared" si="11"/>
        <v>#DIV/0!</v>
      </c>
    </row>
    <row r="261" spans="1:5">
      <c r="A261" s="12">
        <f>'Sound Power'!B261</f>
        <v>0</v>
      </c>
      <c r="B261" s="12">
        <f>Calcul!D266</f>
        <v>0</v>
      </c>
      <c r="C261" s="53" t="e">
        <f t="shared" ref="C261:C300" si="12">$J$2*B261^$K$2</f>
        <v>#DIV/0!</v>
      </c>
      <c r="D261" s="12" t="e">
        <f t="shared" ref="D261:D300" si="13">A261/3600/(PI()/4*(B261/1000)^2)</f>
        <v>#DIV/0!</v>
      </c>
      <c r="E261" s="64" t="e">
        <f t="shared" ref="E261:E300" si="14">IF(0.5*1.2*C261*D261^2&lt;1,"&lt;1",0.5*1.2*C261*D261^2)</f>
        <v>#DIV/0!</v>
      </c>
    </row>
    <row r="262" spans="1:5">
      <c r="A262" s="12">
        <f>'Sound Power'!B262</f>
        <v>0</v>
      </c>
      <c r="B262" s="12">
        <f>Calcul!D267</f>
        <v>0</v>
      </c>
      <c r="C262" s="53" t="e">
        <f t="shared" si="12"/>
        <v>#DIV/0!</v>
      </c>
      <c r="D262" s="12" t="e">
        <f t="shared" si="13"/>
        <v>#DIV/0!</v>
      </c>
      <c r="E262" s="64" t="e">
        <f t="shared" si="14"/>
        <v>#DIV/0!</v>
      </c>
    </row>
    <row r="263" spans="1:5">
      <c r="A263" s="12">
        <f>'Sound Power'!B263</f>
        <v>0</v>
      </c>
      <c r="B263" s="12">
        <f>Calcul!D268</f>
        <v>0</v>
      </c>
      <c r="C263" s="53" t="e">
        <f t="shared" si="12"/>
        <v>#DIV/0!</v>
      </c>
      <c r="D263" s="12" t="e">
        <f t="shared" si="13"/>
        <v>#DIV/0!</v>
      </c>
      <c r="E263" s="64" t="e">
        <f t="shared" si="14"/>
        <v>#DIV/0!</v>
      </c>
    </row>
    <row r="264" spans="1:5">
      <c r="A264" s="12">
        <f>'Sound Power'!B264</f>
        <v>0</v>
      </c>
      <c r="B264" s="12">
        <f>Calcul!D269</f>
        <v>0</v>
      </c>
      <c r="C264" s="53" t="e">
        <f t="shared" si="12"/>
        <v>#DIV/0!</v>
      </c>
      <c r="D264" s="12" t="e">
        <f t="shared" si="13"/>
        <v>#DIV/0!</v>
      </c>
      <c r="E264" s="64" t="e">
        <f t="shared" si="14"/>
        <v>#DIV/0!</v>
      </c>
    </row>
    <row r="265" spans="1:5">
      <c r="A265" s="12">
        <f>'Sound Power'!B265</f>
        <v>0</v>
      </c>
      <c r="B265" s="12">
        <f>Calcul!D270</f>
        <v>0</v>
      </c>
      <c r="C265" s="53" t="e">
        <f t="shared" si="12"/>
        <v>#DIV/0!</v>
      </c>
      <c r="D265" s="12" t="e">
        <f t="shared" si="13"/>
        <v>#DIV/0!</v>
      </c>
      <c r="E265" s="64" t="e">
        <f t="shared" si="14"/>
        <v>#DIV/0!</v>
      </c>
    </row>
    <row r="266" spans="1:5">
      <c r="A266" s="12">
        <f>'Sound Power'!B266</f>
        <v>0</v>
      </c>
      <c r="B266" s="12">
        <f>Calcul!D271</f>
        <v>0</v>
      </c>
      <c r="C266" s="53" t="e">
        <f t="shared" si="12"/>
        <v>#DIV/0!</v>
      </c>
      <c r="D266" s="12" t="e">
        <f t="shared" si="13"/>
        <v>#DIV/0!</v>
      </c>
      <c r="E266" s="64" t="e">
        <f t="shared" si="14"/>
        <v>#DIV/0!</v>
      </c>
    </row>
    <row r="267" spans="1:5">
      <c r="A267" s="12">
        <f>'Sound Power'!B267</f>
        <v>0</v>
      </c>
      <c r="B267" s="12">
        <f>Calcul!D272</f>
        <v>0</v>
      </c>
      <c r="C267" s="53" t="e">
        <f t="shared" si="12"/>
        <v>#DIV/0!</v>
      </c>
      <c r="D267" s="12" t="e">
        <f t="shared" si="13"/>
        <v>#DIV/0!</v>
      </c>
      <c r="E267" s="64" t="e">
        <f t="shared" si="14"/>
        <v>#DIV/0!</v>
      </c>
    </row>
    <row r="268" spans="1:5">
      <c r="A268" s="12">
        <f>'Sound Power'!B268</f>
        <v>0</v>
      </c>
      <c r="B268" s="12">
        <f>Calcul!D273</f>
        <v>0</v>
      </c>
      <c r="C268" s="53" t="e">
        <f t="shared" si="12"/>
        <v>#DIV/0!</v>
      </c>
      <c r="D268" s="12" t="e">
        <f t="shared" si="13"/>
        <v>#DIV/0!</v>
      </c>
      <c r="E268" s="64" t="e">
        <f t="shared" si="14"/>
        <v>#DIV/0!</v>
      </c>
    </row>
    <row r="269" spans="1:5">
      <c r="A269" s="12">
        <f>'Sound Power'!B269</f>
        <v>0</v>
      </c>
      <c r="B269" s="12">
        <f>Calcul!D274</f>
        <v>0</v>
      </c>
      <c r="C269" s="53" t="e">
        <f t="shared" si="12"/>
        <v>#DIV/0!</v>
      </c>
      <c r="D269" s="12" t="e">
        <f t="shared" si="13"/>
        <v>#DIV/0!</v>
      </c>
      <c r="E269" s="64" t="e">
        <f t="shared" si="14"/>
        <v>#DIV/0!</v>
      </c>
    </row>
    <row r="270" spans="1:5">
      <c r="A270" s="12">
        <f>'Sound Power'!B270</f>
        <v>0</v>
      </c>
      <c r="B270" s="12">
        <f>Calcul!D275</f>
        <v>0</v>
      </c>
      <c r="C270" s="53" t="e">
        <f t="shared" si="12"/>
        <v>#DIV/0!</v>
      </c>
      <c r="D270" s="12" t="e">
        <f t="shared" si="13"/>
        <v>#DIV/0!</v>
      </c>
      <c r="E270" s="64" t="e">
        <f t="shared" si="14"/>
        <v>#DIV/0!</v>
      </c>
    </row>
    <row r="271" spans="1:5">
      <c r="A271" s="12">
        <f>'Sound Power'!B271</f>
        <v>0</v>
      </c>
      <c r="B271" s="12">
        <f>Calcul!D276</f>
        <v>0</v>
      </c>
      <c r="C271" s="53" t="e">
        <f t="shared" si="12"/>
        <v>#DIV/0!</v>
      </c>
      <c r="D271" s="12" t="e">
        <f t="shared" si="13"/>
        <v>#DIV/0!</v>
      </c>
      <c r="E271" s="64" t="e">
        <f t="shared" si="14"/>
        <v>#DIV/0!</v>
      </c>
    </row>
    <row r="272" spans="1:5">
      <c r="A272" s="12">
        <f>'Sound Power'!B272</f>
        <v>0</v>
      </c>
      <c r="B272" s="12">
        <f>Calcul!D277</f>
        <v>0</v>
      </c>
      <c r="C272" s="53" t="e">
        <f t="shared" si="12"/>
        <v>#DIV/0!</v>
      </c>
      <c r="D272" s="12" t="e">
        <f t="shared" si="13"/>
        <v>#DIV/0!</v>
      </c>
      <c r="E272" s="64" t="e">
        <f t="shared" si="14"/>
        <v>#DIV/0!</v>
      </c>
    </row>
    <row r="273" spans="1:5">
      <c r="A273" s="12">
        <f>'Sound Power'!B273</f>
        <v>0</v>
      </c>
      <c r="B273" s="12">
        <f>Calcul!D278</f>
        <v>0</v>
      </c>
      <c r="C273" s="53" t="e">
        <f t="shared" si="12"/>
        <v>#DIV/0!</v>
      </c>
      <c r="D273" s="12" t="e">
        <f t="shared" si="13"/>
        <v>#DIV/0!</v>
      </c>
      <c r="E273" s="64" t="e">
        <f t="shared" si="14"/>
        <v>#DIV/0!</v>
      </c>
    </row>
    <row r="274" spans="1:5">
      <c r="A274" s="12">
        <f>'Sound Power'!B274</f>
        <v>0</v>
      </c>
      <c r="B274" s="12">
        <f>Calcul!D279</f>
        <v>0</v>
      </c>
      <c r="C274" s="53" t="e">
        <f t="shared" si="12"/>
        <v>#DIV/0!</v>
      </c>
      <c r="D274" s="12" t="e">
        <f t="shared" si="13"/>
        <v>#DIV/0!</v>
      </c>
      <c r="E274" s="64" t="e">
        <f t="shared" si="14"/>
        <v>#DIV/0!</v>
      </c>
    </row>
    <row r="275" spans="1:5">
      <c r="A275" s="12">
        <f>'Sound Power'!B275</f>
        <v>0</v>
      </c>
      <c r="B275" s="12">
        <f>Calcul!D280</f>
        <v>0</v>
      </c>
      <c r="C275" s="53" t="e">
        <f t="shared" si="12"/>
        <v>#DIV/0!</v>
      </c>
      <c r="D275" s="12" t="e">
        <f t="shared" si="13"/>
        <v>#DIV/0!</v>
      </c>
      <c r="E275" s="64" t="e">
        <f t="shared" si="14"/>
        <v>#DIV/0!</v>
      </c>
    </row>
    <row r="276" spans="1:5">
      <c r="A276" s="12">
        <f>'Sound Power'!B276</f>
        <v>0</v>
      </c>
      <c r="B276" s="12">
        <f>Calcul!D281</f>
        <v>0</v>
      </c>
      <c r="C276" s="53" t="e">
        <f t="shared" si="12"/>
        <v>#DIV/0!</v>
      </c>
      <c r="D276" s="12" t="e">
        <f t="shared" si="13"/>
        <v>#DIV/0!</v>
      </c>
      <c r="E276" s="64" t="e">
        <f t="shared" si="14"/>
        <v>#DIV/0!</v>
      </c>
    </row>
    <row r="277" spans="1:5">
      <c r="A277" s="12">
        <f>'Sound Power'!B277</f>
        <v>0</v>
      </c>
      <c r="B277" s="12">
        <f>Calcul!D282</f>
        <v>0</v>
      </c>
      <c r="C277" s="53" t="e">
        <f t="shared" si="12"/>
        <v>#DIV/0!</v>
      </c>
      <c r="D277" s="12" t="e">
        <f t="shared" si="13"/>
        <v>#DIV/0!</v>
      </c>
      <c r="E277" s="64" t="e">
        <f t="shared" si="14"/>
        <v>#DIV/0!</v>
      </c>
    </row>
    <row r="278" spans="1:5">
      <c r="A278" s="12">
        <f>'Sound Power'!B278</f>
        <v>0</v>
      </c>
      <c r="B278" s="12">
        <f>Calcul!D283</f>
        <v>0</v>
      </c>
      <c r="C278" s="53" t="e">
        <f t="shared" si="12"/>
        <v>#DIV/0!</v>
      </c>
      <c r="D278" s="12" t="e">
        <f t="shared" si="13"/>
        <v>#DIV/0!</v>
      </c>
      <c r="E278" s="64" t="e">
        <f t="shared" si="14"/>
        <v>#DIV/0!</v>
      </c>
    </row>
    <row r="279" spans="1:5">
      <c r="A279" s="12">
        <f>'Sound Power'!B279</f>
        <v>0</v>
      </c>
      <c r="B279" s="12">
        <f>Calcul!D284</f>
        <v>0</v>
      </c>
      <c r="C279" s="53" t="e">
        <f t="shared" si="12"/>
        <v>#DIV/0!</v>
      </c>
      <c r="D279" s="12" t="e">
        <f t="shared" si="13"/>
        <v>#DIV/0!</v>
      </c>
      <c r="E279" s="64" t="e">
        <f t="shared" si="14"/>
        <v>#DIV/0!</v>
      </c>
    </row>
    <row r="280" spans="1:5">
      <c r="A280" s="12">
        <f>'Sound Power'!B280</f>
        <v>0</v>
      </c>
      <c r="B280" s="12">
        <f>Calcul!D285</f>
        <v>0</v>
      </c>
      <c r="C280" s="53" t="e">
        <f t="shared" si="12"/>
        <v>#DIV/0!</v>
      </c>
      <c r="D280" s="12" t="e">
        <f t="shared" si="13"/>
        <v>#DIV/0!</v>
      </c>
      <c r="E280" s="64" t="e">
        <f t="shared" si="14"/>
        <v>#DIV/0!</v>
      </c>
    </row>
    <row r="281" spans="1:5">
      <c r="A281" s="12">
        <f>'Sound Power'!B281</f>
        <v>0</v>
      </c>
      <c r="B281" s="12">
        <f>Calcul!D286</f>
        <v>0</v>
      </c>
      <c r="C281" s="53" t="e">
        <f t="shared" si="12"/>
        <v>#DIV/0!</v>
      </c>
      <c r="D281" s="12" t="e">
        <f t="shared" si="13"/>
        <v>#DIV/0!</v>
      </c>
      <c r="E281" s="64" t="e">
        <f t="shared" si="14"/>
        <v>#DIV/0!</v>
      </c>
    </row>
    <row r="282" spans="1:5">
      <c r="A282" s="12">
        <f>'Sound Power'!B282</f>
        <v>0</v>
      </c>
      <c r="B282" s="12">
        <f>Calcul!D287</f>
        <v>0</v>
      </c>
      <c r="C282" s="53" t="e">
        <f t="shared" si="12"/>
        <v>#DIV/0!</v>
      </c>
      <c r="D282" s="12" t="e">
        <f t="shared" si="13"/>
        <v>#DIV/0!</v>
      </c>
      <c r="E282" s="64" t="e">
        <f t="shared" si="14"/>
        <v>#DIV/0!</v>
      </c>
    </row>
    <row r="283" spans="1:5">
      <c r="A283" s="12">
        <f>'Sound Power'!B283</f>
        <v>0</v>
      </c>
      <c r="B283" s="12">
        <f>Calcul!D288</f>
        <v>0</v>
      </c>
      <c r="C283" s="53" t="e">
        <f t="shared" si="12"/>
        <v>#DIV/0!</v>
      </c>
      <c r="D283" s="12" t="e">
        <f t="shared" si="13"/>
        <v>#DIV/0!</v>
      </c>
      <c r="E283" s="64" t="e">
        <f t="shared" si="14"/>
        <v>#DIV/0!</v>
      </c>
    </row>
    <row r="284" spans="1:5">
      <c r="A284" s="12">
        <f>'Sound Power'!B284</f>
        <v>0</v>
      </c>
      <c r="B284" s="12">
        <f>Calcul!D289</f>
        <v>0</v>
      </c>
      <c r="C284" s="53" t="e">
        <f t="shared" si="12"/>
        <v>#DIV/0!</v>
      </c>
      <c r="D284" s="12" t="e">
        <f t="shared" si="13"/>
        <v>#DIV/0!</v>
      </c>
      <c r="E284" s="64" t="e">
        <f t="shared" si="14"/>
        <v>#DIV/0!</v>
      </c>
    </row>
    <row r="285" spans="1:5">
      <c r="A285" s="12">
        <f>'Sound Power'!B285</f>
        <v>0</v>
      </c>
      <c r="B285" s="12">
        <f>Calcul!D290</f>
        <v>0</v>
      </c>
      <c r="C285" s="53" t="e">
        <f t="shared" si="12"/>
        <v>#DIV/0!</v>
      </c>
      <c r="D285" s="12" t="e">
        <f t="shared" si="13"/>
        <v>#DIV/0!</v>
      </c>
      <c r="E285" s="64" t="e">
        <f t="shared" si="14"/>
        <v>#DIV/0!</v>
      </c>
    </row>
    <row r="286" spans="1:5">
      <c r="A286" s="12">
        <f>'Sound Power'!B286</f>
        <v>0</v>
      </c>
      <c r="B286" s="12">
        <f>Calcul!D291</f>
        <v>0</v>
      </c>
      <c r="C286" s="53" t="e">
        <f t="shared" si="12"/>
        <v>#DIV/0!</v>
      </c>
      <c r="D286" s="12" t="e">
        <f t="shared" si="13"/>
        <v>#DIV/0!</v>
      </c>
      <c r="E286" s="64" t="e">
        <f t="shared" si="14"/>
        <v>#DIV/0!</v>
      </c>
    </row>
    <row r="287" spans="1:5">
      <c r="A287" s="12">
        <f>'Sound Power'!B287</f>
        <v>0</v>
      </c>
      <c r="B287" s="12">
        <f>Calcul!D292</f>
        <v>0</v>
      </c>
      <c r="C287" s="53" t="e">
        <f t="shared" si="12"/>
        <v>#DIV/0!</v>
      </c>
      <c r="D287" s="12" t="e">
        <f t="shared" si="13"/>
        <v>#DIV/0!</v>
      </c>
      <c r="E287" s="64" t="e">
        <f t="shared" si="14"/>
        <v>#DIV/0!</v>
      </c>
    </row>
    <row r="288" spans="1:5">
      <c r="A288" s="12">
        <f>'Sound Power'!B288</f>
        <v>0</v>
      </c>
      <c r="B288" s="12">
        <f>Calcul!D293</f>
        <v>0</v>
      </c>
      <c r="C288" s="53" t="e">
        <f t="shared" si="12"/>
        <v>#DIV/0!</v>
      </c>
      <c r="D288" s="12" t="e">
        <f t="shared" si="13"/>
        <v>#DIV/0!</v>
      </c>
      <c r="E288" s="64" t="e">
        <f t="shared" si="14"/>
        <v>#DIV/0!</v>
      </c>
    </row>
    <row r="289" spans="1:5">
      <c r="A289" s="12">
        <f>'Sound Power'!B289</f>
        <v>0</v>
      </c>
      <c r="B289" s="12">
        <f>Calcul!D294</f>
        <v>0</v>
      </c>
      <c r="C289" s="53" t="e">
        <f t="shared" si="12"/>
        <v>#DIV/0!</v>
      </c>
      <c r="D289" s="12" t="e">
        <f t="shared" si="13"/>
        <v>#DIV/0!</v>
      </c>
      <c r="E289" s="64" t="e">
        <f t="shared" si="14"/>
        <v>#DIV/0!</v>
      </c>
    </row>
    <row r="290" spans="1:5">
      <c r="A290" s="12">
        <f>'Sound Power'!B290</f>
        <v>0</v>
      </c>
      <c r="B290" s="12">
        <f>Calcul!D295</f>
        <v>0</v>
      </c>
      <c r="C290" s="53" t="e">
        <f t="shared" si="12"/>
        <v>#DIV/0!</v>
      </c>
      <c r="D290" s="12" t="e">
        <f t="shared" si="13"/>
        <v>#DIV/0!</v>
      </c>
      <c r="E290" s="64" t="e">
        <f t="shared" si="14"/>
        <v>#DIV/0!</v>
      </c>
    </row>
    <row r="291" spans="1:5">
      <c r="A291" s="12">
        <f>'Sound Power'!B291</f>
        <v>0</v>
      </c>
      <c r="B291" s="12">
        <f>Calcul!D296</f>
        <v>0</v>
      </c>
      <c r="C291" s="53" t="e">
        <f t="shared" si="12"/>
        <v>#DIV/0!</v>
      </c>
      <c r="D291" s="12" t="e">
        <f t="shared" si="13"/>
        <v>#DIV/0!</v>
      </c>
      <c r="E291" s="64" t="e">
        <f t="shared" si="14"/>
        <v>#DIV/0!</v>
      </c>
    </row>
    <row r="292" spans="1:5">
      <c r="A292" s="12">
        <f>'Sound Power'!B292</f>
        <v>0</v>
      </c>
      <c r="B292" s="12">
        <f>Calcul!D297</f>
        <v>0</v>
      </c>
      <c r="C292" s="53" t="e">
        <f t="shared" si="12"/>
        <v>#DIV/0!</v>
      </c>
      <c r="D292" s="12" t="e">
        <f t="shared" si="13"/>
        <v>#DIV/0!</v>
      </c>
      <c r="E292" s="64" t="e">
        <f t="shared" si="14"/>
        <v>#DIV/0!</v>
      </c>
    </row>
    <row r="293" spans="1:5">
      <c r="A293" s="12">
        <f>'Sound Power'!B293</f>
        <v>0</v>
      </c>
      <c r="B293" s="12">
        <f>Calcul!D298</f>
        <v>0</v>
      </c>
      <c r="C293" s="53" t="e">
        <f t="shared" si="12"/>
        <v>#DIV/0!</v>
      </c>
      <c r="D293" s="12" t="e">
        <f t="shared" si="13"/>
        <v>#DIV/0!</v>
      </c>
      <c r="E293" s="64" t="e">
        <f t="shared" si="14"/>
        <v>#DIV/0!</v>
      </c>
    </row>
    <row r="294" spans="1:5">
      <c r="A294" s="12">
        <f>'Sound Power'!B294</f>
        <v>0</v>
      </c>
      <c r="B294" s="12">
        <f>Calcul!D299</f>
        <v>0</v>
      </c>
      <c r="C294" s="53" t="e">
        <f t="shared" si="12"/>
        <v>#DIV/0!</v>
      </c>
      <c r="D294" s="12" t="e">
        <f t="shared" si="13"/>
        <v>#DIV/0!</v>
      </c>
      <c r="E294" s="64" t="e">
        <f t="shared" si="14"/>
        <v>#DIV/0!</v>
      </c>
    </row>
    <row r="295" spans="1:5">
      <c r="A295" s="12">
        <f>'Sound Power'!B295</f>
        <v>0</v>
      </c>
      <c r="B295" s="12">
        <f>Calcul!D300</f>
        <v>0</v>
      </c>
      <c r="C295" s="53" t="e">
        <f t="shared" si="12"/>
        <v>#DIV/0!</v>
      </c>
      <c r="D295" s="12" t="e">
        <f t="shared" si="13"/>
        <v>#DIV/0!</v>
      </c>
      <c r="E295" s="64" t="e">
        <f t="shared" si="14"/>
        <v>#DIV/0!</v>
      </c>
    </row>
    <row r="296" spans="1:5">
      <c r="A296" s="12">
        <f>'Sound Power'!B296</f>
        <v>0</v>
      </c>
      <c r="B296" s="12">
        <f>Calcul!D301</f>
        <v>0</v>
      </c>
      <c r="C296" s="53" t="e">
        <f t="shared" si="12"/>
        <v>#DIV/0!</v>
      </c>
      <c r="D296" s="12" t="e">
        <f t="shared" si="13"/>
        <v>#DIV/0!</v>
      </c>
      <c r="E296" s="64" t="e">
        <f t="shared" si="14"/>
        <v>#DIV/0!</v>
      </c>
    </row>
    <row r="297" spans="1:5">
      <c r="A297" s="12">
        <f>'Sound Power'!B297</f>
        <v>0</v>
      </c>
      <c r="B297" s="12">
        <f>Calcul!D302</f>
        <v>0</v>
      </c>
      <c r="C297" s="53" t="e">
        <f t="shared" si="12"/>
        <v>#DIV/0!</v>
      </c>
      <c r="D297" s="12" t="e">
        <f t="shared" si="13"/>
        <v>#DIV/0!</v>
      </c>
      <c r="E297" s="64" t="e">
        <f t="shared" si="14"/>
        <v>#DIV/0!</v>
      </c>
    </row>
    <row r="298" spans="1:5">
      <c r="A298" s="12">
        <f>'Sound Power'!B298</f>
        <v>0</v>
      </c>
      <c r="B298" s="12">
        <f>Calcul!D303</f>
        <v>0</v>
      </c>
      <c r="C298" s="53" t="e">
        <f t="shared" si="12"/>
        <v>#DIV/0!</v>
      </c>
      <c r="D298" s="12" t="e">
        <f t="shared" si="13"/>
        <v>#DIV/0!</v>
      </c>
      <c r="E298" s="64" t="e">
        <f t="shared" si="14"/>
        <v>#DIV/0!</v>
      </c>
    </row>
    <row r="299" spans="1:5">
      <c r="A299" s="12">
        <f>'Sound Power'!B299</f>
        <v>0</v>
      </c>
      <c r="B299" s="12">
        <f>Calcul!D304</f>
        <v>0</v>
      </c>
      <c r="C299" s="53" t="e">
        <f t="shared" si="12"/>
        <v>#DIV/0!</v>
      </c>
      <c r="D299" s="12" t="e">
        <f t="shared" si="13"/>
        <v>#DIV/0!</v>
      </c>
      <c r="E299" s="64" t="e">
        <f t="shared" si="14"/>
        <v>#DIV/0!</v>
      </c>
    </row>
    <row r="300" spans="1:5">
      <c r="A300" s="12">
        <f>'Sound Power'!B300</f>
        <v>0</v>
      </c>
      <c r="B300" s="12">
        <f>Calcul!D305</f>
        <v>0</v>
      </c>
      <c r="C300" s="53" t="e">
        <f t="shared" si="12"/>
        <v>#DIV/0!</v>
      </c>
      <c r="D300" s="12" t="e">
        <f t="shared" si="13"/>
        <v>#DIV/0!</v>
      </c>
      <c r="E300" s="64" t="e">
        <f t="shared" si="14"/>
        <v>#DIV/0!</v>
      </c>
    </row>
  </sheetData>
  <sheetProtection algorithmName="SHA-512" hashValue="ZcdjsUukWMeGCy2Ym58XcAI/GO4+xi1qZ4mW9cR/Wgzw3T4dw/tNLN9sS7/+inrZXxVmuqULuOd+sp8eD4J+yw==" saltValue="0S89I5uKHSiiZLdN3bpcW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0"/>
  <sheetViews>
    <sheetView zoomScale="85" zoomScaleNormal="85" workbookViewId="0">
      <selection activeCell="G9" sqref="G9"/>
    </sheetView>
  </sheetViews>
  <sheetFormatPr defaultRowHeight="15"/>
  <cols>
    <col min="3" max="18" width="9.140625" style="66"/>
    <col min="19" max="19" width="9.140625" style="65"/>
    <col min="20" max="20" width="10.42578125" style="65" customWidth="1"/>
    <col min="21" max="28" width="9.140625" style="67"/>
    <col min="30" max="30" width="11.28515625" bestFit="1" customWidth="1"/>
    <col min="31" max="46" width="9.140625" style="67"/>
    <col min="63" max="63" width="9.42578125" style="67" bestFit="1" customWidth="1"/>
    <col min="64" max="70" width="9.140625" style="67"/>
  </cols>
  <sheetData>
    <row r="1" spans="1:106">
      <c r="A1" s="16"/>
      <c r="B1" s="16"/>
      <c r="C1" s="172" t="s">
        <v>12</v>
      </c>
      <c r="D1" s="172"/>
      <c r="E1" s="172"/>
      <c r="F1" s="172"/>
      <c r="G1" s="172"/>
      <c r="H1" s="172"/>
      <c r="I1" s="172"/>
      <c r="J1" s="172"/>
      <c r="K1" s="172" t="s">
        <v>12</v>
      </c>
      <c r="L1" s="172"/>
      <c r="M1" s="172"/>
      <c r="N1" s="172"/>
      <c r="O1" s="172"/>
      <c r="P1" s="172"/>
      <c r="Q1" s="172"/>
      <c r="R1" s="172"/>
      <c r="S1" s="61" t="s">
        <v>94</v>
      </c>
      <c r="T1" s="61" t="s">
        <v>95</v>
      </c>
      <c r="U1" s="172" t="s">
        <v>92</v>
      </c>
      <c r="V1" s="172"/>
      <c r="W1" s="172"/>
      <c r="X1" s="172"/>
      <c r="Y1" s="172"/>
      <c r="Z1" s="172"/>
      <c r="AA1" s="172"/>
      <c r="AB1" s="172"/>
      <c r="AC1" s="61" t="s">
        <v>96</v>
      </c>
      <c r="AD1" s="61" t="s">
        <v>103</v>
      </c>
      <c r="AE1" s="172" t="s">
        <v>92</v>
      </c>
      <c r="AF1" s="172"/>
      <c r="AG1" s="172"/>
      <c r="AH1" s="172"/>
      <c r="AI1" s="172"/>
      <c r="AJ1" s="172"/>
      <c r="AK1" s="172"/>
      <c r="AL1" s="172"/>
      <c r="AM1" s="172" t="s">
        <v>92</v>
      </c>
      <c r="AN1" s="172"/>
      <c r="AO1" s="172"/>
      <c r="AP1" s="172"/>
      <c r="AQ1" s="172"/>
      <c r="AR1" s="172"/>
      <c r="AS1" s="172"/>
      <c r="AT1" s="172"/>
      <c r="AU1" s="172" t="s">
        <v>92</v>
      </c>
      <c r="AV1" s="172"/>
      <c r="AW1" s="172"/>
      <c r="AX1" s="172"/>
      <c r="AY1" s="172"/>
      <c r="AZ1" s="172"/>
      <c r="BA1" s="172"/>
      <c r="BB1" s="172"/>
      <c r="BC1" s="172" t="s">
        <v>92</v>
      </c>
      <c r="BD1" s="172"/>
      <c r="BE1" s="172"/>
      <c r="BF1" s="172"/>
      <c r="BG1" s="172"/>
      <c r="BH1" s="172"/>
      <c r="BI1" s="172"/>
      <c r="BJ1" s="172"/>
      <c r="BK1" s="172" t="s">
        <v>92</v>
      </c>
      <c r="BL1" s="172"/>
      <c r="BM1" s="172"/>
      <c r="BN1" s="172"/>
      <c r="BO1" s="172"/>
      <c r="BP1" s="172"/>
      <c r="BQ1" s="172"/>
      <c r="BR1" s="172"/>
      <c r="BS1" s="172" t="s">
        <v>125</v>
      </c>
      <c r="BT1" s="172"/>
      <c r="BU1" s="172"/>
      <c r="BV1" s="172"/>
      <c r="BW1" s="172"/>
      <c r="BX1" s="172"/>
      <c r="BY1" s="172"/>
      <c r="BZ1" s="172"/>
      <c r="CA1" s="167" t="s">
        <v>128</v>
      </c>
      <c r="CB1" s="167"/>
      <c r="CC1" s="167" t="s">
        <v>12</v>
      </c>
      <c r="CD1" s="167"/>
      <c r="CE1" s="167"/>
      <c r="CF1" s="167"/>
      <c r="CG1" s="167"/>
      <c r="CH1" s="167"/>
      <c r="CI1" s="167"/>
      <c r="CJ1" s="167"/>
      <c r="CK1" s="172" t="s">
        <v>125</v>
      </c>
      <c r="CL1" s="172"/>
      <c r="CM1" s="172"/>
      <c r="CN1" s="172"/>
      <c r="CO1" s="172"/>
      <c r="CP1" s="172"/>
      <c r="CQ1" s="172"/>
      <c r="CR1" s="172"/>
      <c r="CS1" s="167" t="s">
        <v>128</v>
      </c>
      <c r="CT1" s="167"/>
      <c r="CU1" s="167" t="s">
        <v>12</v>
      </c>
      <c r="CV1" s="167"/>
      <c r="CW1" s="167"/>
      <c r="CX1" s="167"/>
      <c r="CY1" s="167"/>
      <c r="CZ1" s="167"/>
      <c r="DA1" s="167"/>
      <c r="DB1" s="167"/>
    </row>
    <row r="2" spans="1:106">
      <c r="A2" s="17" t="s">
        <v>0</v>
      </c>
      <c r="B2" s="122" t="s">
        <v>188</v>
      </c>
      <c r="C2" s="173" t="s">
        <v>10</v>
      </c>
      <c r="D2" s="173"/>
      <c r="E2" s="173"/>
      <c r="F2" s="173"/>
      <c r="G2" s="173"/>
      <c r="H2" s="173"/>
      <c r="I2" s="173"/>
      <c r="J2" s="173"/>
      <c r="K2" s="173" t="s">
        <v>11</v>
      </c>
      <c r="L2" s="173"/>
      <c r="M2" s="173"/>
      <c r="N2" s="173"/>
      <c r="O2" s="173"/>
      <c r="P2" s="173"/>
      <c r="Q2" s="173"/>
      <c r="R2" s="173"/>
      <c r="S2" s="62" t="s">
        <v>93</v>
      </c>
      <c r="T2" s="62" t="s">
        <v>67</v>
      </c>
      <c r="U2" s="173" t="s">
        <v>218</v>
      </c>
      <c r="V2" s="173"/>
      <c r="W2" s="173"/>
      <c r="X2" s="173"/>
      <c r="Y2" s="173"/>
      <c r="Z2" s="173"/>
      <c r="AA2" s="173"/>
      <c r="AB2" s="173"/>
      <c r="AC2" s="62" t="s">
        <v>97</v>
      </c>
      <c r="AD2" s="62" t="s">
        <v>101</v>
      </c>
      <c r="AE2" s="173" t="s">
        <v>219</v>
      </c>
      <c r="AF2" s="173"/>
      <c r="AG2" s="173"/>
      <c r="AH2" s="173"/>
      <c r="AI2" s="173"/>
      <c r="AJ2" s="173"/>
      <c r="AK2" s="173"/>
      <c r="AL2" s="173"/>
      <c r="AM2" s="173" t="s">
        <v>104</v>
      </c>
      <c r="AN2" s="173"/>
      <c r="AO2" s="173"/>
      <c r="AP2" s="173"/>
      <c r="AQ2" s="173"/>
      <c r="AR2" s="173"/>
      <c r="AS2" s="173"/>
      <c r="AT2" s="173"/>
      <c r="AU2" s="173" t="s">
        <v>105</v>
      </c>
      <c r="AV2" s="173"/>
      <c r="AW2" s="173"/>
      <c r="AX2" s="173"/>
      <c r="AY2" s="173"/>
      <c r="AZ2" s="173"/>
      <c r="BA2" s="173"/>
      <c r="BB2" s="173"/>
      <c r="BC2" s="173" t="s">
        <v>123</v>
      </c>
      <c r="BD2" s="173"/>
      <c r="BE2" s="173"/>
      <c r="BF2" s="173"/>
      <c r="BG2" s="173"/>
      <c r="BH2" s="173"/>
      <c r="BI2" s="173"/>
      <c r="BJ2" s="173"/>
      <c r="BK2" s="173" t="s">
        <v>144</v>
      </c>
      <c r="BL2" s="173"/>
      <c r="BM2" s="173"/>
      <c r="BN2" s="173"/>
      <c r="BO2" s="173"/>
      <c r="BP2" s="173"/>
      <c r="BQ2" s="173"/>
      <c r="BR2" s="173"/>
      <c r="BS2" s="173" t="s">
        <v>126</v>
      </c>
      <c r="BT2" s="173"/>
      <c r="BU2" s="173"/>
      <c r="BV2" s="173"/>
      <c r="BW2" s="173"/>
      <c r="BX2" s="173"/>
      <c r="BY2" s="173"/>
      <c r="BZ2" s="173"/>
      <c r="CA2" s="168" t="s">
        <v>129</v>
      </c>
      <c r="CB2" s="168"/>
      <c r="CC2" s="168" t="s">
        <v>127</v>
      </c>
      <c r="CD2" s="168"/>
      <c r="CE2" s="168"/>
      <c r="CF2" s="168"/>
      <c r="CG2" s="168"/>
      <c r="CH2" s="168"/>
      <c r="CI2" s="168"/>
      <c r="CJ2" s="168"/>
      <c r="CK2" s="173" t="s">
        <v>130</v>
      </c>
      <c r="CL2" s="173"/>
      <c r="CM2" s="173"/>
      <c r="CN2" s="173"/>
      <c r="CO2" s="173"/>
      <c r="CP2" s="173"/>
      <c r="CQ2" s="173"/>
      <c r="CR2" s="173"/>
      <c r="CS2" s="168" t="s">
        <v>131</v>
      </c>
      <c r="CT2" s="168"/>
      <c r="CU2" s="168" t="s">
        <v>132</v>
      </c>
      <c r="CV2" s="168"/>
      <c r="CW2" s="168"/>
      <c r="CX2" s="168"/>
      <c r="CY2" s="168"/>
      <c r="CZ2" s="168"/>
      <c r="DA2" s="168"/>
      <c r="DB2" s="168"/>
    </row>
    <row r="3" spans="1:106">
      <c r="A3" s="18" t="s">
        <v>1</v>
      </c>
      <c r="B3" s="18" t="s">
        <v>30</v>
      </c>
      <c r="C3" s="68">
        <v>63</v>
      </c>
      <c r="D3" s="68">
        <v>125</v>
      </c>
      <c r="E3" s="68">
        <v>250</v>
      </c>
      <c r="F3" s="68">
        <v>500</v>
      </c>
      <c r="G3" s="68">
        <v>1000</v>
      </c>
      <c r="H3" s="68">
        <v>2000</v>
      </c>
      <c r="I3" s="68">
        <v>4000</v>
      </c>
      <c r="J3" s="68">
        <v>8000</v>
      </c>
      <c r="K3" s="68">
        <v>63</v>
      </c>
      <c r="L3" s="68">
        <v>125</v>
      </c>
      <c r="M3" s="68">
        <v>250</v>
      </c>
      <c r="N3" s="68">
        <v>500</v>
      </c>
      <c r="O3" s="68">
        <v>1000</v>
      </c>
      <c r="P3" s="68">
        <v>2000</v>
      </c>
      <c r="Q3" s="68">
        <v>4000</v>
      </c>
      <c r="R3" s="68">
        <v>8000</v>
      </c>
      <c r="S3" s="63" t="s">
        <v>30</v>
      </c>
      <c r="T3" s="63" t="s">
        <v>30</v>
      </c>
      <c r="U3" s="40">
        <v>63</v>
      </c>
      <c r="V3" s="40">
        <v>125</v>
      </c>
      <c r="W3" s="40">
        <v>250</v>
      </c>
      <c r="X3" s="40">
        <v>500</v>
      </c>
      <c r="Y3" s="40">
        <v>1000</v>
      </c>
      <c r="Z3" s="40">
        <v>2000</v>
      </c>
      <c r="AA3" s="40">
        <v>4000</v>
      </c>
      <c r="AB3" s="40">
        <v>8000</v>
      </c>
      <c r="AC3" s="63" t="s">
        <v>98</v>
      </c>
      <c r="AD3" s="63" t="s">
        <v>102</v>
      </c>
      <c r="AE3" s="40">
        <v>63</v>
      </c>
      <c r="AF3" s="40">
        <v>125</v>
      </c>
      <c r="AG3" s="40">
        <v>250</v>
      </c>
      <c r="AH3" s="40">
        <v>500</v>
      </c>
      <c r="AI3" s="40">
        <v>1000</v>
      </c>
      <c r="AJ3" s="40">
        <v>2000</v>
      </c>
      <c r="AK3" s="40">
        <v>4000</v>
      </c>
      <c r="AL3" s="40">
        <v>8000</v>
      </c>
      <c r="AM3" s="40">
        <v>63</v>
      </c>
      <c r="AN3" s="40">
        <v>125</v>
      </c>
      <c r="AO3" s="40">
        <v>250</v>
      </c>
      <c r="AP3" s="40">
        <v>500</v>
      </c>
      <c r="AQ3" s="40">
        <v>1000</v>
      </c>
      <c r="AR3" s="40">
        <v>2000</v>
      </c>
      <c r="AS3" s="40">
        <v>4000</v>
      </c>
      <c r="AT3" s="40">
        <v>8000</v>
      </c>
      <c r="AU3" s="40">
        <v>63</v>
      </c>
      <c r="AV3" s="40">
        <v>125</v>
      </c>
      <c r="AW3" s="40">
        <v>250</v>
      </c>
      <c r="AX3" s="40">
        <v>500</v>
      </c>
      <c r="AY3" s="40">
        <v>1000</v>
      </c>
      <c r="AZ3" s="40">
        <v>2000</v>
      </c>
      <c r="BA3" s="40">
        <v>4000</v>
      </c>
      <c r="BB3" s="40">
        <v>8000</v>
      </c>
      <c r="BC3" s="50">
        <v>63</v>
      </c>
      <c r="BD3" s="50">
        <v>125</v>
      </c>
      <c r="BE3" s="50">
        <v>250</v>
      </c>
      <c r="BF3" s="50">
        <v>500</v>
      </c>
      <c r="BG3" s="50">
        <v>1000</v>
      </c>
      <c r="BH3" s="50">
        <v>2000</v>
      </c>
      <c r="BI3" s="50">
        <v>4000</v>
      </c>
      <c r="BJ3" s="50">
        <v>8000</v>
      </c>
      <c r="BK3" s="50">
        <v>63</v>
      </c>
      <c r="BL3" s="50">
        <v>125</v>
      </c>
      <c r="BM3" s="50">
        <v>250</v>
      </c>
      <c r="BN3" s="50">
        <v>500</v>
      </c>
      <c r="BO3" s="50">
        <v>1000</v>
      </c>
      <c r="BP3" s="50">
        <v>2000</v>
      </c>
      <c r="BQ3" s="50">
        <v>4000</v>
      </c>
      <c r="BR3" s="50">
        <v>8000</v>
      </c>
      <c r="BS3" s="50">
        <v>63</v>
      </c>
      <c r="BT3" s="50">
        <v>125</v>
      </c>
      <c r="BU3" s="50">
        <v>250</v>
      </c>
      <c r="BV3" s="50">
        <v>500</v>
      </c>
      <c r="BW3" s="50">
        <v>1000</v>
      </c>
      <c r="BX3" s="50">
        <v>2000</v>
      </c>
      <c r="BY3" s="50">
        <v>4000</v>
      </c>
      <c r="BZ3" s="50">
        <v>8000</v>
      </c>
      <c r="CA3" s="23" t="s">
        <v>16</v>
      </c>
      <c r="CB3" s="23" t="s">
        <v>29</v>
      </c>
      <c r="CC3" s="39">
        <v>63</v>
      </c>
      <c r="CD3" s="39">
        <v>125</v>
      </c>
      <c r="CE3" s="39">
        <v>250</v>
      </c>
      <c r="CF3" s="39">
        <v>500</v>
      </c>
      <c r="CG3" s="39">
        <v>1000</v>
      </c>
      <c r="CH3" s="39">
        <v>2000</v>
      </c>
      <c r="CI3" s="39">
        <v>4000</v>
      </c>
      <c r="CJ3" s="39">
        <v>8000</v>
      </c>
      <c r="CK3" s="50">
        <v>63</v>
      </c>
      <c r="CL3" s="50">
        <v>125</v>
      </c>
      <c r="CM3" s="50">
        <v>250</v>
      </c>
      <c r="CN3" s="50">
        <v>500</v>
      </c>
      <c r="CO3" s="50">
        <v>1000</v>
      </c>
      <c r="CP3" s="50">
        <v>2000</v>
      </c>
      <c r="CQ3" s="50">
        <v>4000</v>
      </c>
      <c r="CR3" s="50">
        <v>8000</v>
      </c>
      <c r="CS3" s="23" t="s">
        <v>16</v>
      </c>
      <c r="CT3" s="23" t="s">
        <v>29</v>
      </c>
      <c r="CU3" s="39">
        <v>63</v>
      </c>
      <c r="CV3" s="39">
        <v>125</v>
      </c>
      <c r="CW3" s="39">
        <v>250</v>
      </c>
      <c r="CX3" s="39">
        <v>500</v>
      </c>
      <c r="CY3" s="39">
        <v>1000</v>
      </c>
      <c r="CZ3" s="39">
        <v>2000</v>
      </c>
      <c r="DA3" s="39">
        <v>4000</v>
      </c>
      <c r="DB3" s="39">
        <v>8000</v>
      </c>
    </row>
    <row r="4" spans="1:106">
      <c r="A4" s="12">
        <f>'Sound Power'!B4</f>
        <v>2208</v>
      </c>
      <c r="B4" s="12">
        <f>'Sound Power'!D4</f>
        <v>315</v>
      </c>
      <c r="C4" s="67">
        <f>IF(Calcul!$F9="SA",'Sound Power'!BS4,'Sound Power'!T4)</f>
        <v>47.604807988107765</v>
      </c>
      <c r="D4" s="67">
        <f>IF(Calcul!$F9="SA",'Sound Power'!BT4,'Sound Power'!U4)</f>
        <v>43.774536464114924</v>
      </c>
      <c r="E4" s="67">
        <f>IF(Calcul!$F9="SA",'Sound Power'!BU4,'Sound Power'!V4)</f>
        <v>38.910904587283603</v>
      </c>
      <c r="F4" s="67">
        <f>IF(Calcul!$F9="SA",'Sound Power'!BV4,'Sound Power'!W4)</f>
        <v>33.870786701609966</v>
      </c>
      <c r="G4" s="67">
        <f>IF(Calcul!$F9="SA",'Sound Power'!BW4,'Sound Power'!X4)</f>
        <v>28.586288292268112</v>
      </c>
      <c r="H4" s="67">
        <f>IF(Calcul!$F9="SA",'Sound Power'!BX4,'Sound Power'!Y4)</f>
        <v>23.275121683826793</v>
      </c>
      <c r="I4" s="67">
        <f>IF(Calcul!$F9="SA",'Sound Power'!BY4,'Sound Power'!Z4)</f>
        <v>19.167128439612128</v>
      </c>
      <c r="J4" s="67">
        <f>IF(Calcul!$F9="SA",'Sound Power'!BZ4,'Sound Power'!AA4)</f>
        <v>13.535617981326013</v>
      </c>
      <c r="K4" s="67">
        <f>'Sound Power'!CS4</f>
        <v>54.078664180621082</v>
      </c>
      <c r="L4" s="67">
        <f>'Sound Power'!CT4</f>
        <v>38.905207714606355</v>
      </c>
      <c r="M4" s="67">
        <f>'Sound Power'!CU4</f>
        <v>39.536497765177074</v>
      </c>
      <c r="N4" s="67">
        <f>'Sound Power'!CV4</f>
        <v>36.910675575116358</v>
      </c>
      <c r="O4" s="67">
        <f>'Sound Power'!CW4</f>
        <v>32.017584624897935</v>
      </c>
      <c r="P4" s="67">
        <f>'Sound Power'!CX4</f>
        <v>26.73425300024039</v>
      </c>
      <c r="Q4" s="67">
        <f>'Sound Power'!CY4</f>
        <v>21.681277174211331</v>
      </c>
      <c r="R4" s="67">
        <f>'Sound Power'!CZ4</f>
        <v>-98.340556574248382</v>
      </c>
      <c r="S4" s="64">
        <f>PI()*(B4/1000)</f>
        <v>0.98960168588078479</v>
      </c>
      <c r="T4" s="64">
        <f>PI()/4*(B4/1000)^2</f>
        <v>7.793113276311181E-2</v>
      </c>
      <c r="U4" s="67">
        <f>('ModelParams Lp'!B$4*10^'ModelParams Lp'!B$5*($S4/$T4)^'ModelParams Lp'!B$6)*3</f>
        <v>0.13120653592219855</v>
      </c>
      <c r="V4" s="67">
        <f>('ModelParams Lp'!C$4*10^'ModelParams Lp'!C$5*($S4/$T4)^'ModelParams Lp'!C$6)*3</f>
        <v>0.19227192104836854</v>
      </c>
      <c r="W4" s="67">
        <f>('ModelParams Lp'!D$4*10^'ModelParams Lp'!D$5*($S4/$T4)^'ModelParams Lp'!D$6)*3</f>
        <v>0.24431563743007634</v>
      </c>
      <c r="X4" s="67">
        <f>('ModelParams Lp'!E$4*10^'ModelParams Lp'!E$5*($S4/$T4)^'ModelParams Lp'!E$6)*3</f>
        <v>0.35506642757266527</v>
      </c>
      <c r="Y4" s="67">
        <f>('ModelParams Lp'!F$4*10^'ModelParams Lp'!F$5*($S4/$T4)^'ModelParams Lp'!F$6)*3</f>
        <v>0.55471719306939027</v>
      </c>
      <c r="Z4" s="67">
        <f>('ModelParams Lp'!G$4*10^'ModelParams Lp'!G$5*($S4/$T4)^'ModelParams Lp'!G$6)*3</f>
        <v>0.55471719306939027</v>
      </c>
      <c r="AA4" s="67">
        <f>('ModelParams Lp'!H$4*10^'ModelParams Lp'!H$5*($S4/$T4)^'ModelParams Lp'!H$6)*3</f>
        <v>0.55471719306939027</v>
      </c>
      <c r="AB4" s="67">
        <f>('ModelParams Lp'!I$4*10^'ModelParams Lp'!I$5*($S4/$T4)^'ModelParams Lp'!I$6)*3</f>
        <v>0.55471719306939027</v>
      </c>
      <c r="AC4" s="53">
        <f>0.586*343.2/(B4/1000)</f>
        <v>638.46095238095234</v>
      </c>
      <c r="AD4" s="53">
        <f>IF(AC4&lt;'ModelParams Lp'!$B$16,-1,IF(AC4&lt;'ModelParams Lp'!$C$16,0,IF(AC4&lt;'ModelParams Lp'!$D$16,1,IF(AC4&lt;'ModelParams Lp'!$E$16,2,IF(AC4&lt;'ModelParams Lp'!$F$16,3,IF(AC4&lt;'ModelParams Lp'!$G$16,4,IF(AC4&lt;'ModelParams Lp'!$H$16,5,6)))))))</f>
        <v>2</v>
      </c>
      <c r="AE4" s="67">
        <f ca="1">IF($AD4&gt;1,0,OFFSET('ModelParams Lp'!$C$12,0,-'Sound Pressure'!$AD4))</f>
        <v>0</v>
      </c>
      <c r="AF4" s="67">
        <f ca="1">IF($AD4&gt;2,0,OFFSET('ModelParams Lp'!$D$12,0,-'Sound Pressure'!$AD4))</f>
        <v>0</v>
      </c>
      <c r="AG4" s="67">
        <f ca="1">IF($AD4&gt;3,0,OFFSET('ModelParams Lp'!$E$12,0,-'Sound Pressure'!$AD4))</f>
        <v>1</v>
      </c>
      <c r="AH4" s="67">
        <f ca="1">IF($AD4&gt;4,0,OFFSET('ModelParams Lp'!$F$12,0,-'Sound Pressure'!$AD4))</f>
        <v>2</v>
      </c>
      <c r="AI4" s="67">
        <f ca="1">IF($AD4&gt;3,0,OFFSET('ModelParams Lp'!$G$12,0,-'Sound Pressure'!$AD4))</f>
        <v>3</v>
      </c>
      <c r="AJ4" s="67">
        <f ca="1">IF($AD4&gt;5,0,OFFSET('ModelParams Lp'!$H$12,0,-'Sound Pressure'!$AD4))</f>
        <v>3</v>
      </c>
      <c r="AK4" s="67">
        <f ca="1">IF($AD4&gt;6,0,OFFSET('ModelParams Lp'!$I$12,0,-'Sound Pressure'!$AD4))</f>
        <v>3</v>
      </c>
      <c r="AL4" s="67">
        <f ca="1">IF($AD4&gt;7,0,IF($AD$4&lt;0,3,OFFSET('ModelParams Lp'!$J$12,0,-'Sound Pressure'!$AD4)))</f>
        <v>3</v>
      </c>
      <c r="AM4" s="67">
        <f>10*LOG(1+(343.2/(4*PI()*AM$3))^2*(2*PI()/$T4))</f>
        <v>12.08219410199009</v>
      </c>
      <c r="AN4" s="67">
        <f t="shared" ref="AN4:AT19" si="0">10*LOG(1+(343.2/(4*PI()*AN$3))^2*(2*PI()/$T4))</f>
        <v>6.8563295320540938</v>
      </c>
      <c r="AO4" s="67">
        <f t="shared" si="0"/>
        <v>2.9274245727450996</v>
      </c>
      <c r="AP4" s="67">
        <f t="shared" si="0"/>
        <v>0.93613951151394148</v>
      </c>
      <c r="AQ4" s="67">
        <f t="shared" si="0"/>
        <v>0.25362102804458059</v>
      </c>
      <c r="AR4" s="67">
        <f t="shared" si="0"/>
        <v>6.4807256590991291E-2</v>
      </c>
      <c r="AS4" s="67">
        <f t="shared" si="0"/>
        <v>1.6292703288965822E-2</v>
      </c>
      <c r="AT4" s="67">
        <f t="shared" si="0"/>
        <v>4.0789096502071324E-3</v>
      </c>
      <c r="AU4" s="67">
        <f>'ModelParams Lp'!B$22</f>
        <v>4</v>
      </c>
      <c r="AV4" s="67">
        <f>'ModelParams Lp'!C$22</f>
        <v>2</v>
      </c>
      <c r="AW4" s="67">
        <f>'ModelParams Lp'!D$22</f>
        <v>1</v>
      </c>
      <c r="AX4" s="67">
        <f>'ModelParams Lp'!E$22</f>
        <v>0</v>
      </c>
      <c r="AY4" s="67">
        <f>'ModelParams Lp'!F$22</f>
        <v>0</v>
      </c>
      <c r="AZ4" s="67">
        <f>'ModelParams Lp'!G$22</f>
        <v>0</v>
      </c>
      <c r="BA4" s="67">
        <f>'ModelParams Lp'!H$22</f>
        <v>0</v>
      </c>
      <c r="BB4" s="67">
        <f>'ModelParams Lp'!I$22</f>
        <v>0</v>
      </c>
      <c r="BC4" s="67">
        <f>-10*LOG(2/(4*PI()*2^2)+4/(0.163*(Calcul!$J9*Calcul!$K9)/VLOOKUP(Calcul!$H9,'ModelParams Lp'!$E$37:$F$39,2,0)))</f>
        <v>10.69392464651435</v>
      </c>
      <c r="BD4" s="67">
        <f>-10*LOG(2/(4*PI()*2^2)+4/(0.163*(Calcul!$J9*Calcul!$K9)/VLOOKUP(Calcul!$H9,'ModelParams Lp'!$E$37:$F$39,2,0)))</f>
        <v>10.69392464651435</v>
      </c>
      <c r="BE4" s="67">
        <f>-10*LOG(2/(4*PI()*2^2)+4/(0.163*(Calcul!$J9*Calcul!$K9)/VLOOKUP(Calcul!$H9,'ModelParams Lp'!$E$37:$F$39,2,0)))</f>
        <v>10.69392464651435</v>
      </c>
      <c r="BF4" s="67">
        <f>-10*LOG(2/(4*PI()*2^2)+4/(0.163*(Calcul!$J9*Calcul!$K9)/VLOOKUP(Calcul!$H9,'ModelParams Lp'!$E$37:$F$39,2,0)))</f>
        <v>10.69392464651435</v>
      </c>
      <c r="BG4" s="67">
        <f>-10*LOG(2/(4*PI()*2^2)+4/(0.163*(Calcul!$J9*Calcul!$K9)/VLOOKUP(Calcul!$H9,'ModelParams Lp'!$E$37:$F$39,2,0)))</f>
        <v>10.69392464651435</v>
      </c>
      <c r="BH4" s="67">
        <f>-10*LOG(2/(4*PI()*2^2)+4/(0.163*(Calcul!$J9*Calcul!$K9)/VLOOKUP(Calcul!$H9,'ModelParams Lp'!$E$37:$F$39,2,0)))</f>
        <v>10.69392464651435</v>
      </c>
      <c r="BI4" s="67">
        <f>-10*LOG(2/(4*PI()*2^2)+4/(0.163*(Calcul!$J9*Calcul!$K9)/VLOOKUP(Calcul!$H9,'ModelParams Lp'!$E$37:$F$39,2,0)))</f>
        <v>10.69392464651435</v>
      </c>
      <c r="BJ4" s="67">
        <f>-10*LOG(2/(4*PI()*2^2)+4/(0.163*(Calcul!$J9*Calcul!$K9)/VLOOKUP(Calcul!$H9,'ModelParams Lp'!$E$37:$F$39,2,0)))</f>
        <v>10.69392464651435</v>
      </c>
      <c r="BK4" s="67">
        <f>VLOOKUP(Calcul!$I9,'ModelParams Lp'!$D$28:$O$32,5,0)+BC4</f>
        <v>10.69392464651435</v>
      </c>
      <c r="BL4" s="67">
        <f>VLOOKUP(Calcul!$I9,'ModelParams Lp'!$D$28:$O$32,6,0)+BD4</f>
        <v>13.69392464651435</v>
      </c>
      <c r="BM4" s="67">
        <f>VLOOKUP(Calcul!$I9,'ModelParams Lp'!$D$28:$O$32,7,0)+BE4</f>
        <v>21.69392464651435</v>
      </c>
      <c r="BN4" s="67">
        <f>VLOOKUP(Calcul!$I9,'ModelParams Lp'!$D$28:$O$32,8,0)+BF4</f>
        <v>29.69392464651435</v>
      </c>
      <c r="BO4" s="67">
        <f>VLOOKUP(Calcul!$I9,'ModelParams Lp'!$D$28:$O$32,9,0)+BG4</f>
        <v>33.693924646514347</v>
      </c>
      <c r="BP4" s="67">
        <f>VLOOKUP(Calcul!$I9,'ModelParams Lp'!$D$28:$O$32,10,0)+BH4</f>
        <v>33.693924646514347</v>
      </c>
      <c r="BQ4" s="67">
        <f>VLOOKUP(Calcul!$I9,'ModelParams Lp'!$D$28:$O$32,11,0)+BI4</f>
        <v>33.693924646514347</v>
      </c>
      <c r="BR4" s="67">
        <f>VLOOKUP(Calcul!$I9,'ModelParams Lp'!$D$28:$O$32,12,0)+BJ4</f>
        <v>33.693924646514347</v>
      </c>
      <c r="BS4" s="66">
        <f ca="1">IF(C4-U4-AE4-AM4-AU4-BC4&lt;0,0,C4-U4-AE4-AM4-AU4-BC4)</f>
        <v>20.697482703681128</v>
      </c>
      <c r="BT4" s="66">
        <f t="shared" ref="BT4:BZ4" ca="1" si="1">IF(D4-V4-AF4-AN4-AV4-BD4&lt;0,0,D4-V4-AF4-AN4-AV4-BD4)</f>
        <v>24.032010364498117</v>
      </c>
      <c r="BU4" s="66">
        <f t="shared" ca="1" si="1"/>
        <v>23.045239730594073</v>
      </c>
      <c r="BV4" s="66">
        <f t="shared" ca="1" si="1"/>
        <v>19.885656116009006</v>
      </c>
      <c r="BW4" s="66">
        <f t="shared" ca="1" si="1"/>
        <v>14.08402542463979</v>
      </c>
      <c r="BX4" s="66">
        <f t="shared" ca="1" si="1"/>
        <v>8.9616725876520604</v>
      </c>
      <c r="BY4" s="66">
        <f t="shared" ca="1" si="1"/>
        <v>4.902193896739421</v>
      </c>
      <c r="BZ4" s="66">
        <f t="shared" ca="1" si="1"/>
        <v>0</v>
      </c>
      <c r="CA4" s="24">
        <f ca="1">10*LOG10(IF(BS4="",0,POWER(10,((BS4+'ModelParams Lw'!$O$4)/10))) +IF(BT4="",0,POWER(10,((BT4+'ModelParams Lw'!$P$4)/10))) +IF(BU4="",0,POWER(10,((BU4+'ModelParams Lw'!$Q$4)/10))) +IF(BV4="",0,POWER(10,((BV4+'ModelParams Lw'!$R$4)/10))) +IF(BW4="",0,POWER(10,((BW4+'ModelParams Lw'!$S$4)/10))) +IF(BX4="",0,POWER(10,((BX4+'ModelParams Lw'!$T$4)/10))) +IF(BY4="",0,POWER(10,((BY4+'ModelParams Lw'!$U$4)/10)))+IF(BZ4="",0,POWER(10,((BZ4+'ModelParams Lw'!$V$4)/10))))</f>
        <v>20.849362375056582</v>
      </c>
      <c r="CB4" s="24">
        <f ca="1">MAX(CC4:CJ4)</f>
        <v>15.488353301857295</v>
      </c>
      <c r="CC4" s="24">
        <f ca="1">(BS4-'ModelParams Lw'!O$10)/'ModelParams Lw'!O$11</f>
        <v>-18.737363666226418</v>
      </c>
      <c r="CD4" s="24">
        <f ca="1">(BT4-'ModelParams Lw'!P$10)/'ModelParams Lw'!P$11</f>
        <v>2.335644097124272</v>
      </c>
      <c r="CE4" s="24">
        <f ca="1">(BU4-'ModelParams Lw'!Q$10)/'ModelParams Lw'!Q$11</f>
        <v>11.876601860853841</v>
      </c>
      <c r="CF4" s="24">
        <f ca="1">(BV4-'ModelParams Lw'!R$10)/'ModelParams Lw'!R$11</f>
        <v>15.488353301857295</v>
      </c>
      <c r="CG4" s="24">
        <f ca="1">(BW4-'ModelParams Lw'!S$10)/'ModelParams Lw'!S$11</f>
        <v>14.08402542463979</v>
      </c>
      <c r="CH4" s="24">
        <f ca="1">(BX4-'ModelParams Lw'!T$10)/'ModelParams Lw'!T$11</f>
        <v>12.277509938573459</v>
      </c>
      <c r="CI4" s="24">
        <f ca="1">(BY4-'ModelParams Lw'!U$10)/'ModelParams Lw'!U$11</f>
        <v>10.733847704136021</v>
      </c>
      <c r="CJ4" s="24">
        <f ca="1">(BZ4-'ModelParams Lw'!V$10)/'ModelParams Lw'!V$11</f>
        <v>7.766990291262136</v>
      </c>
      <c r="CK4" s="66">
        <f>IF(K4-BK4-AU4&lt;0,0,K4-BK4-AU4)</f>
        <v>39.384739534106728</v>
      </c>
      <c r="CL4" s="66">
        <f t="shared" ref="CL4:CR4" si="2">IF(L4-BL4-AV4&lt;0,0,L4-BL4-AV4)</f>
        <v>23.211283068092005</v>
      </c>
      <c r="CM4" s="66">
        <f t="shared" si="2"/>
        <v>16.842573118662724</v>
      </c>
      <c r="CN4" s="66">
        <f t="shared" si="2"/>
        <v>7.2167509286020071</v>
      </c>
      <c r="CO4" s="66">
        <f t="shared" si="2"/>
        <v>0</v>
      </c>
      <c r="CP4" s="66">
        <f t="shared" si="2"/>
        <v>0</v>
      </c>
      <c r="CQ4" s="66">
        <f t="shared" si="2"/>
        <v>0</v>
      </c>
      <c r="CR4" s="66">
        <f t="shared" si="2"/>
        <v>0</v>
      </c>
      <c r="CS4" s="24">
        <f>10*LOG10(IF(CK4="",0,POWER(10,((CK4+'ModelParams Lw'!$O$4)/10))) +IF(CL4="",0,POWER(10,((CL4+'ModelParams Lw'!$P$4)/10))) +IF(CM4="",0,POWER(10,((CM4+'ModelParams Lw'!$Q$4)/10))) +IF(CN4="",0,POWER(10,((CN4+'ModelParams Lw'!$R$4)/10))) +IF(CO4="",0,POWER(10,((CO4+'ModelParams Lw'!$S$4)/10))) +IF(CP4="",0,POWER(10,((CP4+'ModelParams Lw'!$T$4)/10))) +IF(CQ4="",0,POWER(10,((CQ4+'ModelParams Lw'!$U$4)/10)))+IF(CR4="",0,POWER(10,((CR4+'ModelParams Lw'!$V$4)/10))))</f>
        <v>15.966924454680145</v>
      </c>
      <c r="CT4" s="24">
        <f>MAX(CU4:DB4)</f>
        <v>7.766990291262136</v>
      </c>
      <c r="CU4" s="24">
        <f>(CK4-'ModelParams Lw'!O$10)/'ModelParams Lw'!O$11</f>
        <v>4.9173918153249723</v>
      </c>
      <c r="CV4" s="24">
        <f>(CL4-'ModelParams Lw'!P$10)/'ModelParams Lw'!P$11</f>
        <v>1.3922793886114997</v>
      </c>
      <c r="CW4" s="24">
        <f>(CM4-'ModelParams Lw'!Q$10)/'ModelParams Lw'!Q$11</f>
        <v>5.2070678695298103</v>
      </c>
      <c r="CX4" s="24">
        <f>(CN4-'ModelParams Lw'!R$10)/'ModelParams Lw'!R$11</f>
        <v>2.4812637870657159</v>
      </c>
      <c r="CY4" s="24">
        <f>(CO4-'ModelParams Lw'!S$10)/'ModelParams Lw'!S$11</f>
        <v>0</v>
      </c>
      <c r="CZ4" s="24">
        <f>(CP4-'ModelParams Lw'!T$10)/'ModelParams Lw'!T$11</f>
        <v>3.4482758620689657</v>
      </c>
      <c r="DA4" s="24">
        <f>(CQ4-'ModelParams Lw'!U$10)/'ModelParams Lw'!U$11</f>
        <v>5.9512195121951219</v>
      </c>
      <c r="DB4" s="24">
        <f>(CR4-'ModelParams Lw'!V$10)/'ModelParams Lw'!V$11</f>
        <v>7.766990291262136</v>
      </c>
    </row>
    <row r="5" spans="1:106">
      <c r="A5" s="12">
        <f>'Sound Power'!B5</f>
        <v>0</v>
      </c>
      <c r="B5" s="12">
        <f>'Sound Power'!D5</f>
        <v>0</v>
      </c>
      <c r="C5" s="67" t="e">
        <f>IF(Calcul!$F10="SA",'Sound Power'!BS5,'Sound Power'!T5)</f>
        <v>#DIV/0!</v>
      </c>
      <c r="D5" s="67" t="e">
        <f>IF(Calcul!$F10="SA",'Sound Power'!BT5,'Sound Power'!U5)</f>
        <v>#DIV/0!</v>
      </c>
      <c r="E5" s="67" t="e">
        <f>IF(Calcul!$F10="SA",'Sound Power'!BU5,'Sound Power'!V5)</f>
        <v>#DIV/0!</v>
      </c>
      <c r="F5" s="67" t="e">
        <f>IF(Calcul!$F10="SA",'Sound Power'!BV5,'Sound Power'!W5)</f>
        <v>#DIV/0!</v>
      </c>
      <c r="G5" s="67" t="e">
        <f>IF(Calcul!$F10="SA",'Sound Power'!BW5,'Sound Power'!X5)</f>
        <v>#DIV/0!</v>
      </c>
      <c r="H5" s="67" t="e">
        <f>IF(Calcul!$F10="SA",'Sound Power'!BX5,'Sound Power'!Y5)</f>
        <v>#DIV/0!</v>
      </c>
      <c r="I5" s="67" t="e">
        <f>IF(Calcul!$F10="SA",'Sound Power'!BY5,'Sound Power'!Z5)</f>
        <v>#DIV/0!</v>
      </c>
      <c r="J5" s="67" t="e">
        <f>IF(Calcul!$F10="SA",'Sound Power'!BZ5,'Sound Power'!AA5)</f>
        <v>#DIV/0!</v>
      </c>
      <c r="K5" s="67" t="e">
        <f>'Sound Power'!CS5</f>
        <v>#DIV/0!</v>
      </c>
      <c r="L5" s="67" t="e">
        <f>'Sound Power'!CT5</f>
        <v>#DIV/0!</v>
      </c>
      <c r="M5" s="67" t="e">
        <f>'Sound Power'!CU5</f>
        <v>#DIV/0!</v>
      </c>
      <c r="N5" s="67" t="e">
        <f>'Sound Power'!CV5</f>
        <v>#DIV/0!</v>
      </c>
      <c r="O5" s="67" t="e">
        <f>'Sound Power'!CW5</f>
        <v>#DIV/0!</v>
      </c>
      <c r="P5" s="67" t="e">
        <f>'Sound Power'!CX5</f>
        <v>#DIV/0!</v>
      </c>
      <c r="Q5" s="67" t="e">
        <f>'Sound Power'!CY5</f>
        <v>#DIV/0!</v>
      </c>
      <c r="R5" s="67" t="e">
        <f>'Sound Power'!CZ5</f>
        <v>#DIV/0!</v>
      </c>
      <c r="S5" s="64">
        <f t="shared" ref="S5:S68" si="3">PI()*(B5/1000)</f>
        <v>0</v>
      </c>
      <c r="T5" s="64">
        <f t="shared" ref="T5:T68" si="4">PI()/4*(B5/1000)^2</f>
        <v>0</v>
      </c>
      <c r="U5" s="67" t="e">
        <f>('ModelParams Lp'!B$4*10^'ModelParams Lp'!B$5*($S5/$T5)^'ModelParams Lp'!B$6)*3</f>
        <v>#DIV/0!</v>
      </c>
      <c r="V5" s="67" t="e">
        <f>('ModelParams Lp'!C$4*10^'ModelParams Lp'!C$5*($S5/$T5)^'ModelParams Lp'!C$6)*3</f>
        <v>#DIV/0!</v>
      </c>
      <c r="W5" s="67" t="e">
        <f>('ModelParams Lp'!D$4*10^'ModelParams Lp'!D$5*($S5/$T5)^'ModelParams Lp'!D$6)*3</f>
        <v>#DIV/0!</v>
      </c>
      <c r="X5" s="67" t="e">
        <f>('ModelParams Lp'!E$4*10^'ModelParams Lp'!E$5*($S5/$T5)^'ModelParams Lp'!E$6)*3</f>
        <v>#DIV/0!</v>
      </c>
      <c r="Y5" s="67" t="e">
        <f>('ModelParams Lp'!F$4*10^'ModelParams Lp'!F$5*($S5/$T5)^'ModelParams Lp'!F$6)*3</f>
        <v>#DIV/0!</v>
      </c>
      <c r="Z5" s="67" t="e">
        <f>('ModelParams Lp'!G$4*10^'ModelParams Lp'!G$5*($S5/$T5)^'ModelParams Lp'!G$6)*3</f>
        <v>#DIV/0!</v>
      </c>
      <c r="AA5" s="67" t="e">
        <f>('ModelParams Lp'!H$4*10^'ModelParams Lp'!H$5*($S5/$T5)^'ModelParams Lp'!H$6)*3</f>
        <v>#DIV/0!</v>
      </c>
      <c r="AB5" s="67" t="e">
        <f>('ModelParams Lp'!I$4*10^'ModelParams Lp'!I$5*($S5/$T5)^'ModelParams Lp'!I$6)*3</f>
        <v>#DIV/0!</v>
      </c>
      <c r="AC5" s="53" t="e">
        <f t="shared" ref="AC5:AC68" si="5">0.586*343.2/(B5/1000)</f>
        <v>#DIV/0!</v>
      </c>
      <c r="AD5" s="53" t="e">
        <f>IF(AC5&lt;'ModelParams Lp'!$B$16,-1,IF(AC5&lt;'ModelParams Lp'!$C$16,0,IF(AC5&lt;'ModelParams Lp'!$D$16,1,IF(AC5&lt;'ModelParams Lp'!$E$16,2,IF(AC5&lt;'ModelParams Lp'!$F$16,3,IF(AC5&lt;'ModelParams Lp'!$G$16,4,IF(AC5&lt;'ModelParams Lp'!$H$16,5,6)))))))</f>
        <v>#DIV/0!</v>
      </c>
      <c r="AE5" s="67" t="e">
        <f ca="1">IF($AD5&gt;1,0,OFFSET('ModelParams Lp'!$C$12,0,-'Sound Pressure'!$AD5))</f>
        <v>#DIV/0!</v>
      </c>
      <c r="AF5" s="67" t="e">
        <f ca="1">IF($AD5&gt;2,0,OFFSET('ModelParams Lp'!$D$12,0,-'Sound Pressure'!$AD5))</f>
        <v>#DIV/0!</v>
      </c>
      <c r="AG5" s="67" t="e">
        <f ca="1">IF($AD5&gt;3,0,OFFSET('ModelParams Lp'!$E$12,0,-'Sound Pressure'!$AD5))</f>
        <v>#DIV/0!</v>
      </c>
      <c r="AH5" s="67" t="e">
        <f ca="1">IF($AD5&gt;4,0,OFFSET('ModelParams Lp'!$F$12,0,-'Sound Pressure'!$AD5))</f>
        <v>#DIV/0!</v>
      </c>
      <c r="AI5" s="67" t="e">
        <f ca="1">IF($AD5&gt;3,0,OFFSET('ModelParams Lp'!$G$12,0,-'Sound Pressure'!$AD5))</f>
        <v>#DIV/0!</v>
      </c>
      <c r="AJ5" s="67" t="e">
        <f ca="1">IF($AD5&gt;5,0,OFFSET('ModelParams Lp'!$H$12,0,-'Sound Pressure'!$AD5))</f>
        <v>#DIV/0!</v>
      </c>
      <c r="AK5" s="67" t="e">
        <f ca="1">IF($AD5&gt;6,0,OFFSET('ModelParams Lp'!$I$12,0,-'Sound Pressure'!$AD5))</f>
        <v>#DIV/0!</v>
      </c>
      <c r="AL5" s="67" t="e">
        <f ca="1">IF($AD5&gt;7,0,IF($AD$4&lt;0,3,OFFSET('ModelParams Lp'!$J$12,0,-'Sound Pressure'!$AD5)))</f>
        <v>#DIV/0!</v>
      </c>
      <c r="AM5" s="67" t="e">
        <f t="shared" ref="AM5:AT49" si="6">10*LOG(1+(343.2/(4*PI()*AM$3))^2*(2*PI()/$T5))</f>
        <v>#DIV/0!</v>
      </c>
      <c r="AN5" s="67" t="e">
        <f t="shared" si="0"/>
        <v>#DIV/0!</v>
      </c>
      <c r="AO5" s="67" t="e">
        <f t="shared" si="0"/>
        <v>#DIV/0!</v>
      </c>
      <c r="AP5" s="67" t="e">
        <f t="shared" si="0"/>
        <v>#DIV/0!</v>
      </c>
      <c r="AQ5" s="67" t="e">
        <f t="shared" si="0"/>
        <v>#DIV/0!</v>
      </c>
      <c r="AR5" s="67" t="e">
        <f t="shared" si="0"/>
        <v>#DIV/0!</v>
      </c>
      <c r="AS5" s="67" t="e">
        <f t="shared" si="0"/>
        <v>#DIV/0!</v>
      </c>
      <c r="AT5" s="67" t="e">
        <f t="shared" si="0"/>
        <v>#DIV/0!</v>
      </c>
      <c r="AU5" s="67">
        <f>'ModelParams Lp'!B$22</f>
        <v>4</v>
      </c>
      <c r="AV5" s="67">
        <f>'ModelParams Lp'!C$22</f>
        <v>2</v>
      </c>
      <c r="AW5" s="67">
        <f>'ModelParams Lp'!D$22</f>
        <v>1</v>
      </c>
      <c r="AX5" s="67">
        <f>'ModelParams Lp'!E$22</f>
        <v>0</v>
      </c>
      <c r="AY5" s="67">
        <f>'ModelParams Lp'!F$22</f>
        <v>0</v>
      </c>
      <c r="AZ5" s="67">
        <f>'ModelParams Lp'!G$22</f>
        <v>0</v>
      </c>
      <c r="BA5" s="67">
        <f>'ModelParams Lp'!H$22</f>
        <v>0</v>
      </c>
      <c r="BB5" s="67">
        <f>'ModelParams Lp'!I$22</f>
        <v>0</v>
      </c>
      <c r="BC5" s="67">
        <f>-10*LOG(2/(4*PI()*2^2)+4/(0.163*(Calcul!$J10*Calcul!$K10)/VLOOKUP(Calcul!$H10,'ModelParams Lp'!$E$37:$F$39,2,0)))</f>
        <v>10.69392464651435</v>
      </c>
      <c r="BD5" s="67">
        <f>-10*LOG(2/(4*PI()*2^2)+4/(0.163*(Calcul!$J10*Calcul!$K10)/VLOOKUP(Calcul!$H10,'ModelParams Lp'!$E$37:$F$39,2,0)))</f>
        <v>10.69392464651435</v>
      </c>
      <c r="BE5" s="67">
        <f>-10*LOG(2/(4*PI()*2^2)+4/(0.163*(Calcul!$J10*Calcul!$K10)/VLOOKUP(Calcul!$H10,'ModelParams Lp'!$E$37:$F$39,2,0)))</f>
        <v>10.69392464651435</v>
      </c>
      <c r="BF5" s="67">
        <f>-10*LOG(2/(4*PI()*2^2)+4/(0.163*(Calcul!$J10*Calcul!$K10)/VLOOKUP(Calcul!$H10,'ModelParams Lp'!$E$37:$F$39,2,0)))</f>
        <v>10.69392464651435</v>
      </c>
      <c r="BG5" s="67">
        <f>-10*LOG(2/(4*PI()*2^2)+4/(0.163*(Calcul!$J10*Calcul!$K10)/VLOOKUP(Calcul!$H10,'ModelParams Lp'!$E$37:$F$39,2,0)))</f>
        <v>10.69392464651435</v>
      </c>
      <c r="BH5" s="67">
        <f>-10*LOG(2/(4*PI()*2^2)+4/(0.163*(Calcul!$J10*Calcul!$K10)/VLOOKUP(Calcul!$H10,'ModelParams Lp'!$E$37:$F$39,2,0)))</f>
        <v>10.69392464651435</v>
      </c>
      <c r="BI5" s="67">
        <f>-10*LOG(2/(4*PI()*2^2)+4/(0.163*(Calcul!$J10*Calcul!$K10)/VLOOKUP(Calcul!$H10,'ModelParams Lp'!$E$37:$F$39,2,0)))</f>
        <v>10.69392464651435</v>
      </c>
      <c r="BJ5" s="67">
        <f>-10*LOG(2/(4*PI()*2^2)+4/(0.163*(Calcul!$J10*Calcul!$K10)/VLOOKUP(Calcul!$H10,'ModelParams Lp'!$E$37:$F$39,2,0)))</f>
        <v>10.69392464651435</v>
      </c>
      <c r="BK5" s="67">
        <f>VLOOKUP(Calcul!$I10,'ModelParams Lp'!$D$28:$O$32,5,0)+BC5</f>
        <v>10.69392464651435</v>
      </c>
      <c r="BL5" s="67">
        <f>VLOOKUP(Calcul!$I10,'ModelParams Lp'!$D$28:$O$32,6,0)+BD5</f>
        <v>13.69392464651435</v>
      </c>
      <c r="BM5" s="67">
        <f>VLOOKUP(Calcul!$I10,'ModelParams Lp'!$D$28:$O$32,7,0)+BE5</f>
        <v>21.69392464651435</v>
      </c>
      <c r="BN5" s="67">
        <f>VLOOKUP(Calcul!$I10,'ModelParams Lp'!$D$28:$O$32,8,0)+BF5</f>
        <v>29.69392464651435</v>
      </c>
      <c r="BO5" s="67">
        <f>VLOOKUP(Calcul!$I10,'ModelParams Lp'!$D$28:$O$32,9,0)+BG5</f>
        <v>33.693924646514347</v>
      </c>
      <c r="BP5" s="67">
        <f>VLOOKUP(Calcul!$I10,'ModelParams Lp'!$D$28:$O$32,10,0)+BH5</f>
        <v>33.693924646514347</v>
      </c>
      <c r="BQ5" s="67">
        <f>VLOOKUP(Calcul!$I10,'ModelParams Lp'!$D$28:$O$32,11,0)+BI5</f>
        <v>33.693924646514347</v>
      </c>
      <c r="BR5" s="67">
        <f>VLOOKUP(Calcul!$I10,'ModelParams Lp'!$D$28:$O$32,12,0)+BJ5</f>
        <v>33.693924646514347</v>
      </c>
      <c r="BS5" s="66" t="e">
        <f t="shared" ref="BS5:BS68" ca="1" si="7">IF(C5-U5-AE5-AM5-AU5-BC5&lt;0,0,C5-U5-AE5-AM5-AU5-BC5)</f>
        <v>#DIV/0!</v>
      </c>
      <c r="BT5" s="66" t="e">
        <f t="shared" ref="BT5:BT68" ca="1" si="8">IF(D5-V5-AF5-AN5-AV5-BD5&lt;0,0,D5-V5-AF5-AN5-AV5-BD5)</f>
        <v>#DIV/0!</v>
      </c>
      <c r="BU5" s="66" t="e">
        <f t="shared" ref="BU5:BU68" ca="1" si="9">IF(E5-W5-AG5-AO5-AW5-BE5&lt;0,0,E5-W5-AG5-AO5-AW5-BE5)</f>
        <v>#DIV/0!</v>
      </c>
      <c r="BV5" s="66" t="e">
        <f t="shared" ref="BV5:BV68" ca="1" si="10">IF(F5-X5-AH5-AP5-AX5-BF5&lt;0,0,F5-X5-AH5-AP5-AX5-BF5)</f>
        <v>#DIV/0!</v>
      </c>
      <c r="BW5" s="66" t="e">
        <f t="shared" ref="BW5:BW68" ca="1" si="11">IF(G5-Y5-AI5-AQ5-AY5-BG5&lt;0,0,G5-Y5-AI5-AQ5-AY5-BG5)</f>
        <v>#DIV/0!</v>
      </c>
      <c r="BX5" s="66" t="e">
        <f t="shared" ref="BX5:BX68" ca="1" si="12">IF(H5-Z5-AJ5-AR5-AZ5-BH5&lt;0,0,H5-Z5-AJ5-AR5-AZ5-BH5)</f>
        <v>#DIV/0!</v>
      </c>
      <c r="BY5" s="66" t="e">
        <f t="shared" ref="BY5:BY68" ca="1" si="13">IF(I5-AA5-AK5-AS5-BA5-BI5&lt;0,0,I5-AA5-AK5-AS5-BA5-BI5)</f>
        <v>#DIV/0!</v>
      </c>
      <c r="BZ5" s="66" t="e">
        <f t="shared" ref="BZ5:BZ68" ca="1" si="14">IF(J5-AB5-AL5-AT5-BB5-BJ5&lt;0,0,J5-AB5-AL5-AT5-BB5-BJ5)</f>
        <v>#DIV/0!</v>
      </c>
      <c r="CA5" s="24" t="e">
        <f ca="1">10*LOG10(IF(BS5="",0,POWER(10,((BS5+'ModelParams Lw'!$O$4)/10))) +IF(BT5="",0,POWER(10,((BT5+'ModelParams Lw'!$P$4)/10))) +IF(BU5="",0,POWER(10,((BU5+'ModelParams Lw'!$Q$4)/10))) +IF(BV5="",0,POWER(10,((BV5+'ModelParams Lw'!$R$4)/10))) +IF(BW5="",0,POWER(10,((BW5+'ModelParams Lw'!$S$4)/10))) +IF(BX5="",0,POWER(10,((BX5+'ModelParams Lw'!$T$4)/10))) +IF(BY5="",0,POWER(10,((BY5+'ModelParams Lw'!$U$4)/10)))+IF(BZ5="",0,POWER(10,((BZ5+'ModelParams Lw'!$V$4)/10))))</f>
        <v>#DIV/0!</v>
      </c>
      <c r="CB5" s="24" t="e">
        <f t="shared" ref="CB5:CB68" ca="1" si="15">MAX(CC5:CJ5)</f>
        <v>#DIV/0!</v>
      </c>
      <c r="CC5" s="24" t="e">
        <f ca="1">(BS5-'ModelParams Lw'!O$10)/'ModelParams Lw'!O$11</f>
        <v>#DIV/0!</v>
      </c>
      <c r="CD5" s="24" t="e">
        <f ca="1">(BT5-'ModelParams Lw'!P$10)/'ModelParams Lw'!P$11</f>
        <v>#DIV/0!</v>
      </c>
      <c r="CE5" s="24" t="e">
        <f ca="1">(BU5-'ModelParams Lw'!Q$10)/'ModelParams Lw'!Q$11</f>
        <v>#DIV/0!</v>
      </c>
      <c r="CF5" s="24" t="e">
        <f ca="1">(BV5-'ModelParams Lw'!R$10)/'ModelParams Lw'!R$11</f>
        <v>#DIV/0!</v>
      </c>
      <c r="CG5" s="24" t="e">
        <f ca="1">(BW5-'ModelParams Lw'!S$10)/'ModelParams Lw'!S$11</f>
        <v>#DIV/0!</v>
      </c>
      <c r="CH5" s="24" t="e">
        <f ca="1">(BX5-'ModelParams Lw'!T$10)/'ModelParams Lw'!T$11</f>
        <v>#DIV/0!</v>
      </c>
      <c r="CI5" s="24" t="e">
        <f ca="1">(BY5-'ModelParams Lw'!U$10)/'ModelParams Lw'!U$11</f>
        <v>#DIV/0!</v>
      </c>
      <c r="CJ5" s="24" t="e">
        <f ca="1">(BZ5-'ModelParams Lw'!V$10)/'ModelParams Lw'!V$11</f>
        <v>#DIV/0!</v>
      </c>
      <c r="CK5" s="66" t="e">
        <f t="shared" ref="CK5:CK68" si="16">IF(K5-BK5-AU5&lt;0,0,K5-BK5-AU5)</f>
        <v>#DIV/0!</v>
      </c>
      <c r="CL5" s="66" t="e">
        <f t="shared" ref="CL5:CL68" si="17">IF(L5-BL5-AV5&lt;0,0,L5-BL5-AV5)</f>
        <v>#DIV/0!</v>
      </c>
      <c r="CM5" s="66" t="e">
        <f>IF(M5-BM5-AW5&lt;0,0,M5-BM5-AW5)</f>
        <v>#DIV/0!</v>
      </c>
      <c r="CN5" s="66" t="e">
        <f t="shared" ref="CN5:CN68" si="18">IF(N5-BN5-AX5&lt;0,0,N5-BN5-AX5)</f>
        <v>#DIV/0!</v>
      </c>
      <c r="CO5" s="66" t="e">
        <f t="shared" ref="CO5:CO68" si="19">IF(O5-BO5-AY5&lt;0,0,O5-BO5-AY5)</f>
        <v>#DIV/0!</v>
      </c>
      <c r="CP5" s="66" t="e">
        <f t="shared" ref="CP5:CP68" si="20">IF(P5-BP5-AZ5&lt;0,0,P5-BP5-AZ5)</f>
        <v>#DIV/0!</v>
      </c>
      <c r="CQ5" s="66" t="e">
        <f t="shared" ref="CQ5:CQ68" si="21">IF(Q5-BQ5-BA5&lt;0,0,Q5-BQ5-BA5)</f>
        <v>#DIV/0!</v>
      </c>
      <c r="CR5" s="66" t="e">
        <f t="shared" ref="CR5:CR68" si="22">IF(R5-BR5-BB5&lt;0,0,R5-BR5-BB5)</f>
        <v>#DIV/0!</v>
      </c>
      <c r="CS5" s="24" t="e">
        <f>10*LOG10(IF(CK5="",0,POWER(10,((CK5+'ModelParams Lw'!$O$4)/10))) +IF(CL5="",0,POWER(10,((CL5+'ModelParams Lw'!$P$4)/10))) +IF(CM5="",0,POWER(10,((CM5+'ModelParams Lw'!$Q$4)/10))) +IF(CN5="",0,POWER(10,((CN5+'ModelParams Lw'!$R$4)/10))) +IF(CO5="",0,POWER(10,((CO5+'ModelParams Lw'!$S$4)/10))) +IF(CP5="",0,POWER(10,((CP5+'ModelParams Lw'!$T$4)/10))) +IF(CQ5="",0,POWER(10,((CQ5+'ModelParams Lw'!$U$4)/10)))+IF(CR5="",0,POWER(10,((CR5+'ModelParams Lw'!$V$4)/10))))</f>
        <v>#DIV/0!</v>
      </c>
      <c r="CT5" s="24" t="e">
        <f>MAX(CU5:DB5)</f>
        <v>#DIV/0!</v>
      </c>
      <c r="CU5" s="24" t="e">
        <f>(CK5-'ModelParams Lw'!O$10)/'ModelParams Lw'!O$11</f>
        <v>#DIV/0!</v>
      </c>
      <c r="CV5" s="24" t="e">
        <f>(CL5-'ModelParams Lw'!P$10)/'ModelParams Lw'!P$11</f>
        <v>#DIV/0!</v>
      </c>
      <c r="CW5" s="24" t="e">
        <f>(CM5-'ModelParams Lw'!Q$10)/'ModelParams Lw'!Q$11</f>
        <v>#DIV/0!</v>
      </c>
      <c r="CX5" s="24" t="e">
        <f>(CN5-'ModelParams Lw'!R$10)/'ModelParams Lw'!R$11</f>
        <v>#DIV/0!</v>
      </c>
      <c r="CY5" s="24" t="e">
        <f>(CO5-'ModelParams Lw'!S$10)/'ModelParams Lw'!S$11</f>
        <v>#DIV/0!</v>
      </c>
      <c r="CZ5" s="24" t="e">
        <f>(CP5-'ModelParams Lw'!T$10)/'ModelParams Lw'!T$11</f>
        <v>#DIV/0!</v>
      </c>
      <c r="DA5" s="24" t="e">
        <f>(CQ5-'ModelParams Lw'!U$10)/'ModelParams Lw'!U$11</f>
        <v>#DIV/0!</v>
      </c>
      <c r="DB5" s="24" t="e">
        <f>(CR5-'ModelParams Lw'!V$10)/'ModelParams Lw'!V$11</f>
        <v>#DIV/0!</v>
      </c>
    </row>
    <row r="6" spans="1:106">
      <c r="A6" s="12">
        <f>'Sound Power'!B6</f>
        <v>0</v>
      </c>
      <c r="B6" s="12">
        <f>'Sound Power'!D6</f>
        <v>0</v>
      </c>
      <c r="C6" s="67" t="e">
        <f>IF(Calcul!$F11="SA",'Sound Power'!BS6,'Sound Power'!T6)</f>
        <v>#DIV/0!</v>
      </c>
      <c r="D6" s="67" t="e">
        <f>IF(Calcul!$F11="SA",'Sound Power'!BT6,'Sound Power'!U6)</f>
        <v>#DIV/0!</v>
      </c>
      <c r="E6" s="67" t="e">
        <f>IF(Calcul!$F11="SA",'Sound Power'!BU6,'Sound Power'!V6)</f>
        <v>#DIV/0!</v>
      </c>
      <c r="F6" s="67" t="e">
        <f>IF(Calcul!$F11="SA",'Sound Power'!BV6,'Sound Power'!W6)</f>
        <v>#DIV/0!</v>
      </c>
      <c r="G6" s="67" t="e">
        <f>IF(Calcul!$F11="SA",'Sound Power'!BW6,'Sound Power'!X6)</f>
        <v>#DIV/0!</v>
      </c>
      <c r="H6" s="67" t="e">
        <f>IF(Calcul!$F11="SA",'Sound Power'!BX6,'Sound Power'!Y6)</f>
        <v>#DIV/0!</v>
      </c>
      <c r="I6" s="67" t="e">
        <f>IF(Calcul!$F11="SA",'Sound Power'!BY6,'Sound Power'!Z6)</f>
        <v>#DIV/0!</v>
      </c>
      <c r="J6" s="67" t="e">
        <f>IF(Calcul!$F11="SA",'Sound Power'!BZ6,'Sound Power'!AA6)</f>
        <v>#DIV/0!</v>
      </c>
      <c r="K6" s="67" t="e">
        <f>'Sound Power'!CS6</f>
        <v>#DIV/0!</v>
      </c>
      <c r="L6" s="67" t="e">
        <f>'Sound Power'!CT6</f>
        <v>#DIV/0!</v>
      </c>
      <c r="M6" s="67" t="e">
        <f>'Sound Power'!CU6</f>
        <v>#DIV/0!</v>
      </c>
      <c r="N6" s="67" t="e">
        <f>'Sound Power'!CV6</f>
        <v>#DIV/0!</v>
      </c>
      <c r="O6" s="67" t="e">
        <f>'Sound Power'!CW6</f>
        <v>#DIV/0!</v>
      </c>
      <c r="P6" s="67" t="e">
        <f>'Sound Power'!CX6</f>
        <v>#DIV/0!</v>
      </c>
      <c r="Q6" s="67" t="e">
        <f>'Sound Power'!CY6</f>
        <v>#DIV/0!</v>
      </c>
      <c r="R6" s="67" t="e">
        <f>'Sound Power'!CZ6</f>
        <v>#DIV/0!</v>
      </c>
      <c r="S6" s="64">
        <f t="shared" si="3"/>
        <v>0</v>
      </c>
      <c r="T6" s="64">
        <f t="shared" si="4"/>
        <v>0</v>
      </c>
      <c r="U6" s="67" t="e">
        <f>('ModelParams Lp'!B$4*10^'ModelParams Lp'!B$5*($S6/$T6)^'ModelParams Lp'!B$6)*3</f>
        <v>#DIV/0!</v>
      </c>
      <c r="V6" s="67" t="e">
        <f>('ModelParams Lp'!C$4*10^'ModelParams Lp'!C$5*($S6/$T6)^'ModelParams Lp'!C$6)*3</f>
        <v>#DIV/0!</v>
      </c>
      <c r="W6" s="67" t="e">
        <f>('ModelParams Lp'!D$4*10^'ModelParams Lp'!D$5*($S6/$T6)^'ModelParams Lp'!D$6)*3</f>
        <v>#DIV/0!</v>
      </c>
      <c r="X6" s="67" t="e">
        <f>('ModelParams Lp'!E$4*10^'ModelParams Lp'!E$5*($S6/$T6)^'ModelParams Lp'!E$6)*3</f>
        <v>#DIV/0!</v>
      </c>
      <c r="Y6" s="67" t="e">
        <f>('ModelParams Lp'!F$4*10^'ModelParams Lp'!F$5*($S6/$T6)^'ModelParams Lp'!F$6)*3</f>
        <v>#DIV/0!</v>
      </c>
      <c r="Z6" s="67" t="e">
        <f>('ModelParams Lp'!G$4*10^'ModelParams Lp'!G$5*($S6/$T6)^'ModelParams Lp'!G$6)*3</f>
        <v>#DIV/0!</v>
      </c>
      <c r="AA6" s="67" t="e">
        <f>('ModelParams Lp'!H$4*10^'ModelParams Lp'!H$5*($S6/$T6)^'ModelParams Lp'!H$6)*3</f>
        <v>#DIV/0!</v>
      </c>
      <c r="AB6" s="67" t="e">
        <f>('ModelParams Lp'!I$4*10^'ModelParams Lp'!I$5*($S6/$T6)^'ModelParams Lp'!I$6)*3</f>
        <v>#DIV/0!</v>
      </c>
      <c r="AC6" s="53" t="e">
        <f t="shared" si="5"/>
        <v>#DIV/0!</v>
      </c>
      <c r="AD6" s="53" t="e">
        <f>IF(AC6&lt;'ModelParams Lp'!$B$16,-1,IF(AC6&lt;'ModelParams Lp'!$C$16,0,IF(AC6&lt;'ModelParams Lp'!$D$16,1,IF(AC6&lt;'ModelParams Lp'!$E$16,2,IF(AC6&lt;'ModelParams Lp'!$F$16,3,IF(AC6&lt;'ModelParams Lp'!$G$16,4,IF(AC6&lt;'ModelParams Lp'!$H$16,5,6)))))))</f>
        <v>#DIV/0!</v>
      </c>
      <c r="AE6" s="67" t="e">
        <f ca="1">IF($AD6&gt;1,0,OFFSET('ModelParams Lp'!$C$12,0,-'Sound Pressure'!$AD6))</f>
        <v>#DIV/0!</v>
      </c>
      <c r="AF6" s="67" t="e">
        <f ca="1">IF($AD6&gt;2,0,OFFSET('ModelParams Lp'!$D$12,0,-'Sound Pressure'!$AD6))</f>
        <v>#DIV/0!</v>
      </c>
      <c r="AG6" s="67" t="e">
        <f ca="1">IF($AD6&gt;3,0,OFFSET('ModelParams Lp'!$E$12,0,-'Sound Pressure'!$AD6))</f>
        <v>#DIV/0!</v>
      </c>
      <c r="AH6" s="67" t="e">
        <f ca="1">IF($AD6&gt;4,0,OFFSET('ModelParams Lp'!$F$12,0,-'Sound Pressure'!$AD6))</f>
        <v>#DIV/0!</v>
      </c>
      <c r="AI6" s="67" t="e">
        <f ca="1">IF($AD6&gt;3,0,OFFSET('ModelParams Lp'!$G$12,0,-'Sound Pressure'!$AD6))</f>
        <v>#DIV/0!</v>
      </c>
      <c r="AJ6" s="67" t="e">
        <f ca="1">IF($AD6&gt;5,0,OFFSET('ModelParams Lp'!$H$12,0,-'Sound Pressure'!$AD6))</f>
        <v>#DIV/0!</v>
      </c>
      <c r="AK6" s="67" t="e">
        <f ca="1">IF($AD6&gt;6,0,OFFSET('ModelParams Lp'!$I$12,0,-'Sound Pressure'!$AD6))</f>
        <v>#DIV/0!</v>
      </c>
      <c r="AL6" s="67" t="e">
        <f ca="1">IF($AD6&gt;7,0,IF($AD$4&lt;0,3,OFFSET('ModelParams Lp'!$J$12,0,-'Sound Pressure'!$AD6)))</f>
        <v>#DIV/0!</v>
      </c>
      <c r="AM6" s="67" t="e">
        <f t="shared" si="6"/>
        <v>#DIV/0!</v>
      </c>
      <c r="AN6" s="67" t="e">
        <f t="shared" si="0"/>
        <v>#DIV/0!</v>
      </c>
      <c r="AO6" s="67" t="e">
        <f t="shared" si="0"/>
        <v>#DIV/0!</v>
      </c>
      <c r="AP6" s="67" t="e">
        <f t="shared" si="0"/>
        <v>#DIV/0!</v>
      </c>
      <c r="AQ6" s="67" t="e">
        <f t="shared" si="0"/>
        <v>#DIV/0!</v>
      </c>
      <c r="AR6" s="67" t="e">
        <f t="shared" si="0"/>
        <v>#DIV/0!</v>
      </c>
      <c r="AS6" s="67" t="e">
        <f t="shared" si="0"/>
        <v>#DIV/0!</v>
      </c>
      <c r="AT6" s="67" t="e">
        <f t="shared" si="0"/>
        <v>#DIV/0!</v>
      </c>
      <c r="AU6" s="67">
        <f>'ModelParams Lp'!B$22</f>
        <v>4</v>
      </c>
      <c r="AV6" s="67">
        <f>'ModelParams Lp'!C$22</f>
        <v>2</v>
      </c>
      <c r="AW6" s="67">
        <f>'ModelParams Lp'!D$22</f>
        <v>1</v>
      </c>
      <c r="AX6" s="67">
        <f>'ModelParams Lp'!E$22</f>
        <v>0</v>
      </c>
      <c r="AY6" s="67">
        <f>'ModelParams Lp'!F$22</f>
        <v>0</v>
      </c>
      <c r="AZ6" s="67">
        <f>'ModelParams Lp'!G$22</f>
        <v>0</v>
      </c>
      <c r="BA6" s="67">
        <f>'ModelParams Lp'!H$22</f>
        <v>0</v>
      </c>
      <c r="BB6" s="67">
        <f>'ModelParams Lp'!I$22</f>
        <v>0</v>
      </c>
      <c r="BC6" s="67">
        <f>-10*LOG(2/(4*PI()*2^2)+4/(0.163*(Calcul!$J11*Calcul!$K11)/VLOOKUP(Calcul!$H11,'ModelParams Lp'!$E$37:$F$39,2,0)))</f>
        <v>10.69392464651435</v>
      </c>
      <c r="BD6" s="67">
        <f>-10*LOG(2/(4*PI()*2^2)+4/(0.163*(Calcul!$J11*Calcul!$K11)/VLOOKUP(Calcul!$H11,'ModelParams Lp'!$E$37:$F$39,2,0)))</f>
        <v>10.69392464651435</v>
      </c>
      <c r="BE6" s="67">
        <f>-10*LOG(2/(4*PI()*2^2)+4/(0.163*(Calcul!$J11*Calcul!$K11)/VLOOKUP(Calcul!$H11,'ModelParams Lp'!$E$37:$F$39,2,0)))</f>
        <v>10.69392464651435</v>
      </c>
      <c r="BF6" s="67">
        <f>-10*LOG(2/(4*PI()*2^2)+4/(0.163*(Calcul!$J11*Calcul!$K11)/VLOOKUP(Calcul!$H11,'ModelParams Lp'!$E$37:$F$39,2,0)))</f>
        <v>10.69392464651435</v>
      </c>
      <c r="BG6" s="67">
        <f>-10*LOG(2/(4*PI()*2^2)+4/(0.163*(Calcul!$J11*Calcul!$K11)/VLOOKUP(Calcul!$H11,'ModelParams Lp'!$E$37:$F$39,2,0)))</f>
        <v>10.69392464651435</v>
      </c>
      <c r="BH6" s="67">
        <f>-10*LOG(2/(4*PI()*2^2)+4/(0.163*(Calcul!$J11*Calcul!$K11)/VLOOKUP(Calcul!$H11,'ModelParams Lp'!$E$37:$F$39,2,0)))</f>
        <v>10.69392464651435</v>
      </c>
      <c r="BI6" s="67">
        <f>-10*LOG(2/(4*PI()*2^2)+4/(0.163*(Calcul!$J11*Calcul!$K11)/VLOOKUP(Calcul!$H11,'ModelParams Lp'!$E$37:$F$39,2,0)))</f>
        <v>10.69392464651435</v>
      </c>
      <c r="BJ6" s="67">
        <f>-10*LOG(2/(4*PI()*2^2)+4/(0.163*(Calcul!$J11*Calcul!$K11)/VLOOKUP(Calcul!$H11,'ModelParams Lp'!$E$37:$F$39,2,0)))</f>
        <v>10.69392464651435</v>
      </c>
      <c r="BK6" s="67">
        <f>VLOOKUP(Calcul!$I11,'ModelParams Lp'!$D$28:$O$32,5,0)+BC6</f>
        <v>10.69392464651435</v>
      </c>
      <c r="BL6" s="67">
        <f>VLOOKUP(Calcul!$I11,'ModelParams Lp'!$D$28:$O$32,6,0)+BD6</f>
        <v>13.69392464651435</v>
      </c>
      <c r="BM6" s="67">
        <f>VLOOKUP(Calcul!$I11,'ModelParams Lp'!$D$28:$O$32,7,0)+BE6</f>
        <v>21.69392464651435</v>
      </c>
      <c r="BN6" s="67">
        <f>VLOOKUP(Calcul!$I11,'ModelParams Lp'!$D$28:$O$32,8,0)+BF6</f>
        <v>29.69392464651435</v>
      </c>
      <c r="BO6" s="67">
        <f>VLOOKUP(Calcul!$I11,'ModelParams Lp'!$D$28:$O$32,9,0)+BG6</f>
        <v>33.693924646514347</v>
      </c>
      <c r="BP6" s="67">
        <f>VLOOKUP(Calcul!$I11,'ModelParams Lp'!$D$28:$O$32,10,0)+BH6</f>
        <v>33.693924646514347</v>
      </c>
      <c r="BQ6" s="67">
        <f>VLOOKUP(Calcul!$I11,'ModelParams Lp'!$D$28:$O$32,11,0)+BI6</f>
        <v>33.693924646514347</v>
      </c>
      <c r="BR6" s="67">
        <f>VLOOKUP(Calcul!$I11,'ModelParams Lp'!$D$28:$O$32,12,0)+BJ6</f>
        <v>33.693924646514347</v>
      </c>
      <c r="BS6" s="66" t="e">
        <f t="shared" ca="1" si="7"/>
        <v>#DIV/0!</v>
      </c>
      <c r="BT6" s="66" t="e">
        <f t="shared" ca="1" si="8"/>
        <v>#DIV/0!</v>
      </c>
      <c r="BU6" s="66" t="e">
        <f t="shared" ca="1" si="9"/>
        <v>#DIV/0!</v>
      </c>
      <c r="BV6" s="66" t="e">
        <f t="shared" ca="1" si="10"/>
        <v>#DIV/0!</v>
      </c>
      <c r="BW6" s="66" t="e">
        <f t="shared" ca="1" si="11"/>
        <v>#DIV/0!</v>
      </c>
      <c r="BX6" s="66" t="e">
        <f t="shared" ca="1" si="12"/>
        <v>#DIV/0!</v>
      </c>
      <c r="BY6" s="66" t="e">
        <f t="shared" ca="1" si="13"/>
        <v>#DIV/0!</v>
      </c>
      <c r="BZ6" s="66" t="e">
        <f t="shared" ca="1" si="14"/>
        <v>#DIV/0!</v>
      </c>
      <c r="CA6" s="24" t="e">
        <f ca="1">10*LOG10(IF(BS6="",0,POWER(10,((BS6+'ModelParams Lw'!$O$4)/10))) +IF(BT6="",0,POWER(10,((BT6+'ModelParams Lw'!$P$4)/10))) +IF(BU6="",0,POWER(10,((BU6+'ModelParams Lw'!$Q$4)/10))) +IF(BV6="",0,POWER(10,((BV6+'ModelParams Lw'!$R$4)/10))) +IF(BW6="",0,POWER(10,((BW6+'ModelParams Lw'!$S$4)/10))) +IF(BX6="",0,POWER(10,((BX6+'ModelParams Lw'!$T$4)/10))) +IF(BY6="",0,POWER(10,((BY6+'ModelParams Lw'!$U$4)/10)))+IF(BZ6="",0,POWER(10,((BZ6+'ModelParams Lw'!$V$4)/10))))</f>
        <v>#DIV/0!</v>
      </c>
      <c r="CB6" s="24" t="e">
        <f t="shared" ca="1" si="15"/>
        <v>#DIV/0!</v>
      </c>
      <c r="CC6" s="24" t="e">
        <f ca="1">(BS6-'ModelParams Lw'!O$10)/'ModelParams Lw'!O$11</f>
        <v>#DIV/0!</v>
      </c>
      <c r="CD6" s="24" t="e">
        <f ca="1">(BT6-'ModelParams Lw'!P$10)/'ModelParams Lw'!P$11</f>
        <v>#DIV/0!</v>
      </c>
      <c r="CE6" s="24" t="e">
        <f ca="1">(BU6-'ModelParams Lw'!Q$10)/'ModelParams Lw'!Q$11</f>
        <v>#DIV/0!</v>
      </c>
      <c r="CF6" s="24" t="e">
        <f ca="1">(BV6-'ModelParams Lw'!R$10)/'ModelParams Lw'!R$11</f>
        <v>#DIV/0!</v>
      </c>
      <c r="CG6" s="24" t="e">
        <f ca="1">(BW6-'ModelParams Lw'!S$10)/'ModelParams Lw'!S$11</f>
        <v>#DIV/0!</v>
      </c>
      <c r="CH6" s="24" t="e">
        <f ca="1">(BX6-'ModelParams Lw'!T$10)/'ModelParams Lw'!T$11</f>
        <v>#DIV/0!</v>
      </c>
      <c r="CI6" s="24" t="e">
        <f ca="1">(BY6-'ModelParams Lw'!U$10)/'ModelParams Lw'!U$11</f>
        <v>#DIV/0!</v>
      </c>
      <c r="CJ6" s="24" t="e">
        <f ca="1">(BZ6-'ModelParams Lw'!V$10)/'ModelParams Lw'!V$11</f>
        <v>#DIV/0!</v>
      </c>
      <c r="CK6" s="66" t="e">
        <f t="shared" si="16"/>
        <v>#DIV/0!</v>
      </c>
      <c r="CL6" s="66" t="e">
        <f t="shared" si="17"/>
        <v>#DIV/0!</v>
      </c>
      <c r="CM6" s="66" t="e">
        <f t="shared" ref="CM6:CM68" si="23">IF(M6-BM6-AW6&lt;0,0,M6-BM6-AW6)</f>
        <v>#DIV/0!</v>
      </c>
      <c r="CN6" s="66" t="e">
        <f t="shared" si="18"/>
        <v>#DIV/0!</v>
      </c>
      <c r="CO6" s="66" t="e">
        <f t="shared" si="19"/>
        <v>#DIV/0!</v>
      </c>
      <c r="CP6" s="66" t="e">
        <f t="shared" si="20"/>
        <v>#DIV/0!</v>
      </c>
      <c r="CQ6" s="66" t="e">
        <f t="shared" si="21"/>
        <v>#DIV/0!</v>
      </c>
      <c r="CR6" s="66" t="e">
        <f t="shared" si="22"/>
        <v>#DIV/0!</v>
      </c>
      <c r="CS6" s="24" t="e">
        <f>10*LOG10(IF(CK6="",0,POWER(10,((CK6+'ModelParams Lw'!$O$4)/10))) +IF(CL6="",0,POWER(10,((CL6+'ModelParams Lw'!$P$4)/10))) +IF(CM6="",0,POWER(10,((CM6+'ModelParams Lw'!$Q$4)/10))) +IF(CN6="",0,POWER(10,((CN6+'ModelParams Lw'!$R$4)/10))) +IF(CO6="",0,POWER(10,((CO6+'ModelParams Lw'!$S$4)/10))) +IF(CP6="",0,POWER(10,((CP6+'ModelParams Lw'!$T$4)/10))) +IF(CQ6="",0,POWER(10,((CQ6+'ModelParams Lw'!$U$4)/10)))+IF(CR6="",0,POWER(10,((CR6+'ModelParams Lw'!$V$4)/10))))</f>
        <v>#DIV/0!</v>
      </c>
      <c r="CT6" s="24" t="e">
        <f t="shared" ref="CT6:CT68" si="24">MAX(CU6:DB6)</f>
        <v>#DIV/0!</v>
      </c>
      <c r="CU6" s="24" t="e">
        <f>(CK6-'ModelParams Lw'!O$10)/'ModelParams Lw'!O$11</f>
        <v>#DIV/0!</v>
      </c>
      <c r="CV6" s="24" t="e">
        <f>(CL6-'ModelParams Lw'!P$10)/'ModelParams Lw'!P$11</f>
        <v>#DIV/0!</v>
      </c>
      <c r="CW6" s="24" t="e">
        <f>(CM6-'ModelParams Lw'!Q$10)/'ModelParams Lw'!Q$11</f>
        <v>#DIV/0!</v>
      </c>
      <c r="CX6" s="24" t="e">
        <f>(CN6-'ModelParams Lw'!R$10)/'ModelParams Lw'!R$11</f>
        <v>#DIV/0!</v>
      </c>
      <c r="CY6" s="24" t="e">
        <f>(CO6-'ModelParams Lw'!S$10)/'ModelParams Lw'!S$11</f>
        <v>#DIV/0!</v>
      </c>
      <c r="CZ6" s="24" t="e">
        <f>(CP6-'ModelParams Lw'!T$10)/'ModelParams Lw'!T$11</f>
        <v>#DIV/0!</v>
      </c>
      <c r="DA6" s="24" t="e">
        <f>(CQ6-'ModelParams Lw'!U$10)/'ModelParams Lw'!U$11</f>
        <v>#DIV/0!</v>
      </c>
      <c r="DB6" s="24" t="e">
        <f>(CR6-'ModelParams Lw'!V$10)/'ModelParams Lw'!V$11</f>
        <v>#DIV/0!</v>
      </c>
    </row>
    <row r="7" spans="1:106">
      <c r="A7" s="12">
        <f>'Sound Power'!B7</f>
        <v>0</v>
      </c>
      <c r="B7" s="12">
        <f>'Sound Power'!D7</f>
        <v>0</v>
      </c>
      <c r="C7" s="67" t="e">
        <f>IF(Calcul!$F12="SA",'Sound Power'!BS7,'Sound Power'!T7)</f>
        <v>#DIV/0!</v>
      </c>
      <c r="D7" s="67" t="e">
        <f>IF(Calcul!$F12="SA",'Sound Power'!BT7,'Sound Power'!U7)</f>
        <v>#DIV/0!</v>
      </c>
      <c r="E7" s="67" t="e">
        <f>IF(Calcul!$F12="SA",'Sound Power'!BU7,'Sound Power'!V7)</f>
        <v>#DIV/0!</v>
      </c>
      <c r="F7" s="67" t="e">
        <f>IF(Calcul!$F12="SA",'Sound Power'!BV7,'Sound Power'!W7)</f>
        <v>#DIV/0!</v>
      </c>
      <c r="G7" s="67" t="e">
        <f>IF(Calcul!$F12="SA",'Sound Power'!BW7,'Sound Power'!X7)</f>
        <v>#DIV/0!</v>
      </c>
      <c r="H7" s="67" t="e">
        <f>IF(Calcul!$F12="SA",'Sound Power'!BX7,'Sound Power'!Y7)</f>
        <v>#DIV/0!</v>
      </c>
      <c r="I7" s="67" t="e">
        <f>IF(Calcul!$F12="SA",'Sound Power'!BY7,'Sound Power'!Z7)</f>
        <v>#DIV/0!</v>
      </c>
      <c r="J7" s="67" t="e">
        <f>IF(Calcul!$F12="SA",'Sound Power'!BZ7,'Sound Power'!AA7)</f>
        <v>#DIV/0!</v>
      </c>
      <c r="K7" s="67" t="e">
        <f>'Sound Power'!CS7</f>
        <v>#DIV/0!</v>
      </c>
      <c r="L7" s="67" t="e">
        <f>'Sound Power'!CT7</f>
        <v>#DIV/0!</v>
      </c>
      <c r="M7" s="67" t="e">
        <f>'Sound Power'!CU7</f>
        <v>#DIV/0!</v>
      </c>
      <c r="N7" s="67" t="e">
        <f>'Sound Power'!CV7</f>
        <v>#DIV/0!</v>
      </c>
      <c r="O7" s="67" t="e">
        <f>'Sound Power'!CW7</f>
        <v>#DIV/0!</v>
      </c>
      <c r="P7" s="67" t="e">
        <f>'Sound Power'!CX7</f>
        <v>#DIV/0!</v>
      </c>
      <c r="Q7" s="67" t="e">
        <f>'Sound Power'!CY7</f>
        <v>#DIV/0!</v>
      </c>
      <c r="R7" s="67" t="e">
        <f>'Sound Power'!CZ7</f>
        <v>#DIV/0!</v>
      </c>
      <c r="S7" s="64">
        <f t="shared" si="3"/>
        <v>0</v>
      </c>
      <c r="T7" s="64">
        <f t="shared" si="4"/>
        <v>0</v>
      </c>
      <c r="U7" s="67" t="e">
        <f>('ModelParams Lp'!B$4*10^'ModelParams Lp'!B$5*($S7/$T7)^'ModelParams Lp'!B$6)*3</f>
        <v>#DIV/0!</v>
      </c>
      <c r="V7" s="67" t="e">
        <f>('ModelParams Lp'!C$4*10^'ModelParams Lp'!C$5*($S7/$T7)^'ModelParams Lp'!C$6)*3</f>
        <v>#DIV/0!</v>
      </c>
      <c r="W7" s="67" t="e">
        <f>('ModelParams Lp'!D$4*10^'ModelParams Lp'!D$5*($S7/$T7)^'ModelParams Lp'!D$6)*3</f>
        <v>#DIV/0!</v>
      </c>
      <c r="X7" s="67" t="e">
        <f>('ModelParams Lp'!E$4*10^'ModelParams Lp'!E$5*($S7/$T7)^'ModelParams Lp'!E$6)*3</f>
        <v>#DIV/0!</v>
      </c>
      <c r="Y7" s="67" t="e">
        <f>('ModelParams Lp'!F$4*10^'ModelParams Lp'!F$5*($S7/$T7)^'ModelParams Lp'!F$6)*3</f>
        <v>#DIV/0!</v>
      </c>
      <c r="Z7" s="67" t="e">
        <f>('ModelParams Lp'!G$4*10^'ModelParams Lp'!G$5*($S7/$T7)^'ModelParams Lp'!G$6)*3</f>
        <v>#DIV/0!</v>
      </c>
      <c r="AA7" s="67" t="e">
        <f>('ModelParams Lp'!H$4*10^'ModelParams Lp'!H$5*($S7/$T7)^'ModelParams Lp'!H$6)*3</f>
        <v>#DIV/0!</v>
      </c>
      <c r="AB7" s="67" t="e">
        <f>('ModelParams Lp'!I$4*10^'ModelParams Lp'!I$5*($S7/$T7)^'ModelParams Lp'!I$6)*3</f>
        <v>#DIV/0!</v>
      </c>
      <c r="AC7" s="53" t="e">
        <f t="shared" si="5"/>
        <v>#DIV/0!</v>
      </c>
      <c r="AD7" s="53" t="e">
        <f>IF(AC7&lt;'ModelParams Lp'!$B$16,-1,IF(AC7&lt;'ModelParams Lp'!$C$16,0,IF(AC7&lt;'ModelParams Lp'!$D$16,1,IF(AC7&lt;'ModelParams Lp'!$E$16,2,IF(AC7&lt;'ModelParams Lp'!$F$16,3,IF(AC7&lt;'ModelParams Lp'!$G$16,4,IF(AC7&lt;'ModelParams Lp'!$H$16,5,6)))))))</f>
        <v>#DIV/0!</v>
      </c>
      <c r="AE7" s="67" t="e">
        <f ca="1">IF($AD7&gt;1,0,OFFSET('ModelParams Lp'!$C$12,0,-'Sound Pressure'!$AD7))</f>
        <v>#DIV/0!</v>
      </c>
      <c r="AF7" s="67" t="e">
        <f ca="1">IF($AD7&gt;2,0,OFFSET('ModelParams Lp'!$D$12,0,-'Sound Pressure'!$AD7))</f>
        <v>#DIV/0!</v>
      </c>
      <c r="AG7" s="67" t="e">
        <f ca="1">IF($AD7&gt;3,0,OFFSET('ModelParams Lp'!$E$12,0,-'Sound Pressure'!$AD7))</f>
        <v>#DIV/0!</v>
      </c>
      <c r="AH7" s="67" t="e">
        <f ca="1">IF($AD7&gt;4,0,OFFSET('ModelParams Lp'!$F$12,0,-'Sound Pressure'!$AD7))</f>
        <v>#DIV/0!</v>
      </c>
      <c r="AI7" s="67" t="e">
        <f ca="1">IF($AD7&gt;3,0,OFFSET('ModelParams Lp'!$G$12,0,-'Sound Pressure'!$AD7))</f>
        <v>#DIV/0!</v>
      </c>
      <c r="AJ7" s="67" t="e">
        <f ca="1">IF($AD7&gt;5,0,OFFSET('ModelParams Lp'!$H$12,0,-'Sound Pressure'!$AD7))</f>
        <v>#DIV/0!</v>
      </c>
      <c r="AK7" s="67" t="e">
        <f ca="1">IF($AD7&gt;6,0,OFFSET('ModelParams Lp'!$I$12,0,-'Sound Pressure'!$AD7))</f>
        <v>#DIV/0!</v>
      </c>
      <c r="AL7" s="67" t="e">
        <f ca="1">IF($AD7&gt;7,0,IF($AD$4&lt;0,3,OFFSET('ModelParams Lp'!$J$12,0,-'Sound Pressure'!$AD7)))</f>
        <v>#DIV/0!</v>
      </c>
      <c r="AM7" s="67" t="e">
        <f t="shared" si="6"/>
        <v>#DIV/0!</v>
      </c>
      <c r="AN7" s="67" t="e">
        <f t="shared" si="0"/>
        <v>#DIV/0!</v>
      </c>
      <c r="AO7" s="67" t="e">
        <f t="shared" si="0"/>
        <v>#DIV/0!</v>
      </c>
      <c r="AP7" s="67" t="e">
        <f t="shared" si="0"/>
        <v>#DIV/0!</v>
      </c>
      <c r="AQ7" s="67" t="e">
        <f t="shared" si="0"/>
        <v>#DIV/0!</v>
      </c>
      <c r="AR7" s="67" t="e">
        <f t="shared" si="0"/>
        <v>#DIV/0!</v>
      </c>
      <c r="AS7" s="67" t="e">
        <f t="shared" si="0"/>
        <v>#DIV/0!</v>
      </c>
      <c r="AT7" s="67" t="e">
        <f t="shared" si="0"/>
        <v>#DIV/0!</v>
      </c>
      <c r="AU7" s="67">
        <f>'ModelParams Lp'!B$22</f>
        <v>4</v>
      </c>
      <c r="AV7" s="67">
        <f>'ModelParams Lp'!C$22</f>
        <v>2</v>
      </c>
      <c r="AW7" s="67">
        <f>'ModelParams Lp'!D$22</f>
        <v>1</v>
      </c>
      <c r="AX7" s="67">
        <f>'ModelParams Lp'!E$22</f>
        <v>0</v>
      </c>
      <c r="AY7" s="67">
        <f>'ModelParams Lp'!F$22</f>
        <v>0</v>
      </c>
      <c r="AZ7" s="67">
        <f>'ModelParams Lp'!G$22</f>
        <v>0</v>
      </c>
      <c r="BA7" s="67">
        <f>'ModelParams Lp'!H$22</f>
        <v>0</v>
      </c>
      <c r="BB7" s="67">
        <f>'ModelParams Lp'!I$22</f>
        <v>0</v>
      </c>
      <c r="BC7" s="67">
        <f>-10*LOG(2/(4*PI()*2^2)+4/(0.163*(Calcul!$J12*Calcul!$K12)/VLOOKUP(Calcul!$H12,'ModelParams Lp'!$E$37:$F$39,2,0)))</f>
        <v>10.69392464651435</v>
      </c>
      <c r="BD7" s="67">
        <f>-10*LOG(2/(4*PI()*2^2)+4/(0.163*(Calcul!$J12*Calcul!$K12)/VLOOKUP(Calcul!$H12,'ModelParams Lp'!$E$37:$F$39,2,0)))</f>
        <v>10.69392464651435</v>
      </c>
      <c r="BE7" s="67">
        <f>-10*LOG(2/(4*PI()*2^2)+4/(0.163*(Calcul!$J12*Calcul!$K12)/VLOOKUP(Calcul!$H12,'ModelParams Lp'!$E$37:$F$39,2,0)))</f>
        <v>10.69392464651435</v>
      </c>
      <c r="BF7" s="67">
        <f>-10*LOG(2/(4*PI()*2^2)+4/(0.163*(Calcul!$J12*Calcul!$K12)/VLOOKUP(Calcul!$H12,'ModelParams Lp'!$E$37:$F$39,2,0)))</f>
        <v>10.69392464651435</v>
      </c>
      <c r="BG7" s="67">
        <f>-10*LOG(2/(4*PI()*2^2)+4/(0.163*(Calcul!$J12*Calcul!$K12)/VLOOKUP(Calcul!$H12,'ModelParams Lp'!$E$37:$F$39,2,0)))</f>
        <v>10.69392464651435</v>
      </c>
      <c r="BH7" s="67">
        <f>-10*LOG(2/(4*PI()*2^2)+4/(0.163*(Calcul!$J12*Calcul!$K12)/VLOOKUP(Calcul!$H12,'ModelParams Lp'!$E$37:$F$39,2,0)))</f>
        <v>10.69392464651435</v>
      </c>
      <c r="BI7" s="67">
        <f>-10*LOG(2/(4*PI()*2^2)+4/(0.163*(Calcul!$J12*Calcul!$K12)/VLOOKUP(Calcul!$H12,'ModelParams Lp'!$E$37:$F$39,2,0)))</f>
        <v>10.69392464651435</v>
      </c>
      <c r="BJ7" s="67">
        <f>-10*LOG(2/(4*PI()*2^2)+4/(0.163*(Calcul!$J12*Calcul!$K12)/VLOOKUP(Calcul!$H12,'ModelParams Lp'!$E$37:$F$39,2,0)))</f>
        <v>10.69392464651435</v>
      </c>
      <c r="BK7" s="67">
        <f>VLOOKUP(Calcul!$I12,'ModelParams Lp'!$D$28:$O$32,5,0)+BC7</f>
        <v>10.69392464651435</v>
      </c>
      <c r="BL7" s="67">
        <f>VLOOKUP(Calcul!$I12,'ModelParams Lp'!$D$28:$O$32,6,0)+BD7</f>
        <v>13.69392464651435</v>
      </c>
      <c r="BM7" s="67">
        <f>VLOOKUP(Calcul!$I12,'ModelParams Lp'!$D$28:$O$32,7,0)+BE7</f>
        <v>21.69392464651435</v>
      </c>
      <c r="BN7" s="67">
        <f>VLOOKUP(Calcul!$I12,'ModelParams Lp'!$D$28:$O$32,8,0)+BF7</f>
        <v>29.69392464651435</v>
      </c>
      <c r="BO7" s="67">
        <f>VLOOKUP(Calcul!$I12,'ModelParams Lp'!$D$28:$O$32,9,0)+BG7</f>
        <v>33.693924646514347</v>
      </c>
      <c r="BP7" s="67">
        <f>VLOOKUP(Calcul!$I12,'ModelParams Lp'!$D$28:$O$32,10,0)+BH7</f>
        <v>33.693924646514347</v>
      </c>
      <c r="BQ7" s="67">
        <f>VLOOKUP(Calcul!$I12,'ModelParams Lp'!$D$28:$O$32,11,0)+BI7</f>
        <v>33.693924646514347</v>
      </c>
      <c r="BR7" s="67">
        <f>VLOOKUP(Calcul!$I12,'ModelParams Lp'!$D$28:$O$32,12,0)+BJ7</f>
        <v>33.693924646514347</v>
      </c>
      <c r="BS7" s="66" t="e">
        <f t="shared" ca="1" si="7"/>
        <v>#DIV/0!</v>
      </c>
      <c r="BT7" s="66" t="e">
        <f t="shared" ca="1" si="8"/>
        <v>#DIV/0!</v>
      </c>
      <c r="BU7" s="66" t="e">
        <f t="shared" ca="1" si="9"/>
        <v>#DIV/0!</v>
      </c>
      <c r="BV7" s="66" t="e">
        <f t="shared" ca="1" si="10"/>
        <v>#DIV/0!</v>
      </c>
      <c r="BW7" s="66" t="e">
        <f t="shared" ca="1" si="11"/>
        <v>#DIV/0!</v>
      </c>
      <c r="BX7" s="66" t="e">
        <f t="shared" ca="1" si="12"/>
        <v>#DIV/0!</v>
      </c>
      <c r="BY7" s="66" t="e">
        <f t="shared" ca="1" si="13"/>
        <v>#DIV/0!</v>
      </c>
      <c r="BZ7" s="66" t="e">
        <f t="shared" ca="1" si="14"/>
        <v>#DIV/0!</v>
      </c>
      <c r="CA7" s="24" t="e">
        <f ca="1">10*LOG10(IF(BS7="",0,POWER(10,((BS7+'ModelParams Lw'!$O$4)/10))) +IF(BT7="",0,POWER(10,((BT7+'ModelParams Lw'!$P$4)/10))) +IF(BU7="",0,POWER(10,((BU7+'ModelParams Lw'!$Q$4)/10))) +IF(BV7="",0,POWER(10,((BV7+'ModelParams Lw'!$R$4)/10))) +IF(BW7="",0,POWER(10,((BW7+'ModelParams Lw'!$S$4)/10))) +IF(BX7="",0,POWER(10,((BX7+'ModelParams Lw'!$T$4)/10))) +IF(BY7="",0,POWER(10,((BY7+'ModelParams Lw'!$U$4)/10)))+IF(BZ7="",0,POWER(10,((BZ7+'ModelParams Lw'!$V$4)/10))))</f>
        <v>#DIV/0!</v>
      </c>
      <c r="CB7" s="24" t="e">
        <f t="shared" ca="1" si="15"/>
        <v>#DIV/0!</v>
      </c>
      <c r="CC7" s="24" t="e">
        <f ca="1">(BS7-'ModelParams Lw'!O$10)/'ModelParams Lw'!O$11</f>
        <v>#DIV/0!</v>
      </c>
      <c r="CD7" s="24" t="e">
        <f ca="1">(BT7-'ModelParams Lw'!P$10)/'ModelParams Lw'!P$11</f>
        <v>#DIV/0!</v>
      </c>
      <c r="CE7" s="24" t="e">
        <f ca="1">(BU7-'ModelParams Lw'!Q$10)/'ModelParams Lw'!Q$11</f>
        <v>#DIV/0!</v>
      </c>
      <c r="CF7" s="24" t="e">
        <f ca="1">(BV7-'ModelParams Lw'!R$10)/'ModelParams Lw'!R$11</f>
        <v>#DIV/0!</v>
      </c>
      <c r="CG7" s="24" t="e">
        <f ca="1">(BW7-'ModelParams Lw'!S$10)/'ModelParams Lw'!S$11</f>
        <v>#DIV/0!</v>
      </c>
      <c r="CH7" s="24" t="e">
        <f ca="1">(BX7-'ModelParams Lw'!T$10)/'ModelParams Lw'!T$11</f>
        <v>#DIV/0!</v>
      </c>
      <c r="CI7" s="24" t="e">
        <f ca="1">(BY7-'ModelParams Lw'!U$10)/'ModelParams Lw'!U$11</f>
        <v>#DIV/0!</v>
      </c>
      <c r="CJ7" s="24" t="e">
        <f ca="1">(BZ7-'ModelParams Lw'!V$10)/'ModelParams Lw'!V$11</f>
        <v>#DIV/0!</v>
      </c>
      <c r="CK7" s="66" t="e">
        <f t="shared" si="16"/>
        <v>#DIV/0!</v>
      </c>
      <c r="CL7" s="66" t="e">
        <f t="shared" si="17"/>
        <v>#DIV/0!</v>
      </c>
      <c r="CM7" s="66" t="e">
        <f t="shared" si="23"/>
        <v>#DIV/0!</v>
      </c>
      <c r="CN7" s="66" t="e">
        <f t="shared" si="18"/>
        <v>#DIV/0!</v>
      </c>
      <c r="CO7" s="66" t="e">
        <f t="shared" si="19"/>
        <v>#DIV/0!</v>
      </c>
      <c r="CP7" s="66" t="e">
        <f t="shared" si="20"/>
        <v>#DIV/0!</v>
      </c>
      <c r="CQ7" s="66" t="e">
        <f t="shared" si="21"/>
        <v>#DIV/0!</v>
      </c>
      <c r="CR7" s="66" t="e">
        <f t="shared" si="22"/>
        <v>#DIV/0!</v>
      </c>
      <c r="CS7" s="24" t="e">
        <f>10*LOG10(IF(CK7="",0,POWER(10,((CK7+'ModelParams Lw'!$O$4)/10))) +IF(CL7="",0,POWER(10,((CL7+'ModelParams Lw'!$P$4)/10))) +IF(CM7="",0,POWER(10,((CM7+'ModelParams Lw'!$Q$4)/10))) +IF(CN7="",0,POWER(10,((CN7+'ModelParams Lw'!$R$4)/10))) +IF(CO7="",0,POWER(10,((CO7+'ModelParams Lw'!$S$4)/10))) +IF(CP7="",0,POWER(10,((CP7+'ModelParams Lw'!$T$4)/10))) +IF(CQ7="",0,POWER(10,((CQ7+'ModelParams Lw'!$U$4)/10)))+IF(CR7="",0,POWER(10,((CR7+'ModelParams Lw'!$V$4)/10))))</f>
        <v>#DIV/0!</v>
      </c>
      <c r="CT7" s="24" t="e">
        <f t="shared" si="24"/>
        <v>#DIV/0!</v>
      </c>
      <c r="CU7" s="24" t="e">
        <f>(CK7-'ModelParams Lw'!O$10)/'ModelParams Lw'!O$11</f>
        <v>#DIV/0!</v>
      </c>
      <c r="CV7" s="24" t="e">
        <f>(CL7-'ModelParams Lw'!P$10)/'ModelParams Lw'!P$11</f>
        <v>#DIV/0!</v>
      </c>
      <c r="CW7" s="24" t="e">
        <f>(CM7-'ModelParams Lw'!Q$10)/'ModelParams Lw'!Q$11</f>
        <v>#DIV/0!</v>
      </c>
      <c r="CX7" s="24" t="e">
        <f>(CN7-'ModelParams Lw'!R$10)/'ModelParams Lw'!R$11</f>
        <v>#DIV/0!</v>
      </c>
      <c r="CY7" s="24" t="e">
        <f>(CO7-'ModelParams Lw'!S$10)/'ModelParams Lw'!S$11</f>
        <v>#DIV/0!</v>
      </c>
      <c r="CZ7" s="24" t="e">
        <f>(CP7-'ModelParams Lw'!T$10)/'ModelParams Lw'!T$11</f>
        <v>#DIV/0!</v>
      </c>
      <c r="DA7" s="24" t="e">
        <f>(CQ7-'ModelParams Lw'!U$10)/'ModelParams Lw'!U$11</f>
        <v>#DIV/0!</v>
      </c>
      <c r="DB7" s="24" t="e">
        <f>(CR7-'ModelParams Lw'!V$10)/'ModelParams Lw'!V$11</f>
        <v>#DIV/0!</v>
      </c>
    </row>
    <row r="8" spans="1:106">
      <c r="A8" s="12">
        <f>'Sound Power'!B8</f>
        <v>0</v>
      </c>
      <c r="B8" s="12">
        <f>'Sound Power'!D8</f>
        <v>0</v>
      </c>
      <c r="C8" s="67" t="e">
        <f>IF(Calcul!$F13="SA",'Sound Power'!BS8,'Sound Power'!T8)</f>
        <v>#DIV/0!</v>
      </c>
      <c r="D8" s="67" t="e">
        <f>IF(Calcul!$F13="SA",'Sound Power'!BT8,'Sound Power'!U8)</f>
        <v>#DIV/0!</v>
      </c>
      <c r="E8" s="67" t="e">
        <f>IF(Calcul!$F13="SA",'Sound Power'!BU8,'Sound Power'!V8)</f>
        <v>#DIV/0!</v>
      </c>
      <c r="F8" s="67" t="e">
        <f>IF(Calcul!$F13="SA",'Sound Power'!BV8,'Sound Power'!W8)</f>
        <v>#DIV/0!</v>
      </c>
      <c r="G8" s="67" t="e">
        <f>IF(Calcul!$F13="SA",'Sound Power'!BW8,'Sound Power'!X8)</f>
        <v>#DIV/0!</v>
      </c>
      <c r="H8" s="67" t="e">
        <f>IF(Calcul!$F13="SA",'Sound Power'!BX8,'Sound Power'!Y8)</f>
        <v>#DIV/0!</v>
      </c>
      <c r="I8" s="67" t="e">
        <f>IF(Calcul!$F13="SA",'Sound Power'!BY8,'Sound Power'!Z8)</f>
        <v>#DIV/0!</v>
      </c>
      <c r="J8" s="67" t="e">
        <f>IF(Calcul!$F13="SA",'Sound Power'!BZ8,'Sound Power'!AA8)</f>
        <v>#DIV/0!</v>
      </c>
      <c r="K8" s="67" t="e">
        <f>'Sound Power'!CS8</f>
        <v>#DIV/0!</v>
      </c>
      <c r="L8" s="67" t="e">
        <f>'Sound Power'!CT8</f>
        <v>#DIV/0!</v>
      </c>
      <c r="M8" s="67" t="e">
        <f>'Sound Power'!CU8</f>
        <v>#DIV/0!</v>
      </c>
      <c r="N8" s="67" t="e">
        <f>'Sound Power'!CV8</f>
        <v>#DIV/0!</v>
      </c>
      <c r="O8" s="67" t="e">
        <f>'Sound Power'!CW8</f>
        <v>#DIV/0!</v>
      </c>
      <c r="P8" s="67" t="e">
        <f>'Sound Power'!CX8</f>
        <v>#DIV/0!</v>
      </c>
      <c r="Q8" s="67" t="e">
        <f>'Sound Power'!CY8</f>
        <v>#DIV/0!</v>
      </c>
      <c r="R8" s="67" t="e">
        <f>'Sound Power'!CZ8</f>
        <v>#DIV/0!</v>
      </c>
      <c r="S8" s="64">
        <f t="shared" si="3"/>
        <v>0</v>
      </c>
      <c r="T8" s="64">
        <f t="shared" si="4"/>
        <v>0</v>
      </c>
      <c r="U8" s="67" t="e">
        <f>('ModelParams Lp'!B$4*10^'ModelParams Lp'!B$5*($S8/$T8)^'ModelParams Lp'!B$6)*3</f>
        <v>#DIV/0!</v>
      </c>
      <c r="V8" s="67" t="e">
        <f>('ModelParams Lp'!C$4*10^'ModelParams Lp'!C$5*($S8/$T8)^'ModelParams Lp'!C$6)*3</f>
        <v>#DIV/0!</v>
      </c>
      <c r="W8" s="67" t="e">
        <f>('ModelParams Lp'!D$4*10^'ModelParams Lp'!D$5*($S8/$T8)^'ModelParams Lp'!D$6)*3</f>
        <v>#DIV/0!</v>
      </c>
      <c r="X8" s="67" t="e">
        <f>('ModelParams Lp'!E$4*10^'ModelParams Lp'!E$5*($S8/$T8)^'ModelParams Lp'!E$6)*3</f>
        <v>#DIV/0!</v>
      </c>
      <c r="Y8" s="67" t="e">
        <f>('ModelParams Lp'!F$4*10^'ModelParams Lp'!F$5*($S8/$T8)^'ModelParams Lp'!F$6)*3</f>
        <v>#DIV/0!</v>
      </c>
      <c r="Z8" s="67" t="e">
        <f>('ModelParams Lp'!G$4*10^'ModelParams Lp'!G$5*($S8/$T8)^'ModelParams Lp'!G$6)*3</f>
        <v>#DIV/0!</v>
      </c>
      <c r="AA8" s="67" t="e">
        <f>('ModelParams Lp'!H$4*10^'ModelParams Lp'!H$5*($S8/$T8)^'ModelParams Lp'!H$6)*3</f>
        <v>#DIV/0!</v>
      </c>
      <c r="AB8" s="67" t="e">
        <f>('ModelParams Lp'!I$4*10^'ModelParams Lp'!I$5*($S8/$T8)^'ModelParams Lp'!I$6)*3</f>
        <v>#DIV/0!</v>
      </c>
      <c r="AC8" s="53" t="e">
        <f t="shared" si="5"/>
        <v>#DIV/0!</v>
      </c>
      <c r="AD8" s="53" t="e">
        <f>IF(AC8&lt;'ModelParams Lp'!$B$16,-1,IF(AC8&lt;'ModelParams Lp'!$C$16,0,IF(AC8&lt;'ModelParams Lp'!$D$16,1,IF(AC8&lt;'ModelParams Lp'!$E$16,2,IF(AC8&lt;'ModelParams Lp'!$F$16,3,IF(AC8&lt;'ModelParams Lp'!$G$16,4,IF(AC8&lt;'ModelParams Lp'!$H$16,5,6)))))))</f>
        <v>#DIV/0!</v>
      </c>
      <c r="AE8" s="67" t="e">
        <f ca="1">IF($AD8&gt;1,0,OFFSET('ModelParams Lp'!$C$12,0,-'Sound Pressure'!$AD8))</f>
        <v>#DIV/0!</v>
      </c>
      <c r="AF8" s="67" t="e">
        <f ca="1">IF($AD8&gt;2,0,OFFSET('ModelParams Lp'!$D$12,0,-'Sound Pressure'!$AD8))</f>
        <v>#DIV/0!</v>
      </c>
      <c r="AG8" s="67" t="e">
        <f ca="1">IF($AD8&gt;3,0,OFFSET('ModelParams Lp'!$E$12,0,-'Sound Pressure'!$AD8))</f>
        <v>#DIV/0!</v>
      </c>
      <c r="AH8" s="67" t="e">
        <f ca="1">IF($AD8&gt;4,0,OFFSET('ModelParams Lp'!$F$12,0,-'Sound Pressure'!$AD8))</f>
        <v>#DIV/0!</v>
      </c>
      <c r="AI8" s="67" t="e">
        <f ca="1">IF($AD8&gt;3,0,OFFSET('ModelParams Lp'!$G$12,0,-'Sound Pressure'!$AD8))</f>
        <v>#DIV/0!</v>
      </c>
      <c r="AJ8" s="67" t="e">
        <f ca="1">IF($AD8&gt;5,0,OFFSET('ModelParams Lp'!$H$12,0,-'Sound Pressure'!$AD8))</f>
        <v>#DIV/0!</v>
      </c>
      <c r="AK8" s="67" t="e">
        <f ca="1">IF($AD8&gt;6,0,OFFSET('ModelParams Lp'!$I$12,0,-'Sound Pressure'!$AD8))</f>
        <v>#DIV/0!</v>
      </c>
      <c r="AL8" s="67" t="e">
        <f ca="1">IF($AD8&gt;7,0,IF($AD$4&lt;0,3,OFFSET('ModelParams Lp'!$J$12,0,-'Sound Pressure'!$AD8)))</f>
        <v>#DIV/0!</v>
      </c>
      <c r="AM8" s="67" t="e">
        <f t="shared" si="6"/>
        <v>#DIV/0!</v>
      </c>
      <c r="AN8" s="67" t="e">
        <f t="shared" si="0"/>
        <v>#DIV/0!</v>
      </c>
      <c r="AO8" s="67" t="e">
        <f t="shared" si="0"/>
        <v>#DIV/0!</v>
      </c>
      <c r="AP8" s="67" t="e">
        <f t="shared" si="0"/>
        <v>#DIV/0!</v>
      </c>
      <c r="AQ8" s="67" t="e">
        <f t="shared" si="0"/>
        <v>#DIV/0!</v>
      </c>
      <c r="AR8" s="67" t="e">
        <f t="shared" si="0"/>
        <v>#DIV/0!</v>
      </c>
      <c r="AS8" s="67" t="e">
        <f t="shared" si="0"/>
        <v>#DIV/0!</v>
      </c>
      <c r="AT8" s="67" t="e">
        <f t="shared" si="0"/>
        <v>#DIV/0!</v>
      </c>
      <c r="AU8" s="67">
        <f>'ModelParams Lp'!B$22</f>
        <v>4</v>
      </c>
      <c r="AV8" s="67">
        <f>'ModelParams Lp'!C$22</f>
        <v>2</v>
      </c>
      <c r="AW8" s="67">
        <f>'ModelParams Lp'!D$22</f>
        <v>1</v>
      </c>
      <c r="AX8" s="67">
        <f>'ModelParams Lp'!E$22</f>
        <v>0</v>
      </c>
      <c r="AY8" s="67">
        <f>'ModelParams Lp'!F$22</f>
        <v>0</v>
      </c>
      <c r="AZ8" s="67">
        <f>'ModelParams Lp'!G$22</f>
        <v>0</v>
      </c>
      <c r="BA8" s="67">
        <f>'ModelParams Lp'!H$22</f>
        <v>0</v>
      </c>
      <c r="BB8" s="67">
        <f>'ModelParams Lp'!I$22</f>
        <v>0</v>
      </c>
      <c r="BC8" s="67">
        <f>-10*LOG(2/(4*PI()*2^2)+4/(0.163*(Calcul!$J13*Calcul!$K13)/VLOOKUP(Calcul!$H13,'ModelParams Lp'!$E$37:$F$39,2,0)))</f>
        <v>10.69392464651435</v>
      </c>
      <c r="BD8" s="67">
        <f>-10*LOG(2/(4*PI()*2^2)+4/(0.163*(Calcul!$J13*Calcul!$K13)/VLOOKUP(Calcul!$H13,'ModelParams Lp'!$E$37:$F$39,2,0)))</f>
        <v>10.69392464651435</v>
      </c>
      <c r="BE8" s="67">
        <f>-10*LOG(2/(4*PI()*2^2)+4/(0.163*(Calcul!$J13*Calcul!$K13)/VLOOKUP(Calcul!$H13,'ModelParams Lp'!$E$37:$F$39,2,0)))</f>
        <v>10.69392464651435</v>
      </c>
      <c r="BF8" s="67">
        <f>-10*LOG(2/(4*PI()*2^2)+4/(0.163*(Calcul!$J13*Calcul!$K13)/VLOOKUP(Calcul!$H13,'ModelParams Lp'!$E$37:$F$39,2,0)))</f>
        <v>10.69392464651435</v>
      </c>
      <c r="BG8" s="67">
        <f>-10*LOG(2/(4*PI()*2^2)+4/(0.163*(Calcul!$J13*Calcul!$K13)/VLOOKUP(Calcul!$H13,'ModelParams Lp'!$E$37:$F$39,2,0)))</f>
        <v>10.69392464651435</v>
      </c>
      <c r="BH8" s="67">
        <f>-10*LOG(2/(4*PI()*2^2)+4/(0.163*(Calcul!$J13*Calcul!$K13)/VLOOKUP(Calcul!$H13,'ModelParams Lp'!$E$37:$F$39,2,0)))</f>
        <v>10.69392464651435</v>
      </c>
      <c r="BI8" s="67">
        <f>-10*LOG(2/(4*PI()*2^2)+4/(0.163*(Calcul!$J13*Calcul!$K13)/VLOOKUP(Calcul!$H13,'ModelParams Lp'!$E$37:$F$39,2,0)))</f>
        <v>10.69392464651435</v>
      </c>
      <c r="BJ8" s="67">
        <f>-10*LOG(2/(4*PI()*2^2)+4/(0.163*(Calcul!$J13*Calcul!$K13)/VLOOKUP(Calcul!$H13,'ModelParams Lp'!$E$37:$F$39,2,0)))</f>
        <v>10.69392464651435</v>
      </c>
      <c r="BK8" s="67">
        <f>VLOOKUP(Calcul!$I13,'ModelParams Lp'!$D$28:$O$32,5,0)+BC8</f>
        <v>10.69392464651435</v>
      </c>
      <c r="BL8" s="67">
        <f>VLOOKUP(Calcul!$I13,'ModelParams Lp'!$D$28:$O$32,6,0)+BD8</f>
        <v>13.69392464651435</v>
      </c>
      <c r="BM8" s="67">
        <f>VLOOKUP(Calcul!$I13,'ModelParams Lp'!$D$28:$O$32,7,0)+BE8</f>
        <v>21.69392464651435</v>
      </c>
      <c r="BN8" s="67">
        <f>VLOOKUP(Calcul!$I13,'ModelParams Lp'!$D$28:$O$32,8,0)+BF8</f>
        <v>29.69392464651435</v>
      </c>
      <c r="BO8" s="67">
        <f>VLOOKUP(Calcul!$I13,'ModelParams Lp'!$D$28:$O$32,9,0)+BG8</f>
        <v>33.693924646514347</v>
      </c>
      <c r="BP8" s="67">
        <f>VLOOKUP(Calcul!$I13,'ModelParams Lp'!$D$28:$O$32,10,0)+BH8</f>
        <v>33.693924646514347</v>
      </c>
      <c r="BQ8" s="67">
        <f>VLOOKUP(Calcul!$I13,'ModelParams Lp'!$D$28:$O$32,11,0)+BI8</f>
        <v>33.693924646514347</v>
      </c>
      <c r="BR8" s="67">
        <f>VLOOKUP(Calcul!$I13,'ModelParams Lp'!$D$28:$O$32,12,0)+BJ8</f>
        <v>33.693924646514347</v>
      </c>
      <c r="BS8" s="66" t="e">
        <f t="shared" ca="1" si="7"/>
        <v>#DIV/0!</v>
      </c>
      <c r="BT8" s="66" t="e">
        <f t="shared" ca="1" si="8"/>
        <v>#DIV/0!</v>
      </c>
      <c r="BU8" s="66" t="e">
        <f t="shared" ca="1" si="9"/>
        <v>#DIV/0!</v>
      </c>
      <c r="BV8" s="66" t="e">
        <f t="shared" ca="1" si="10"/>
        <v>#DIV/0!</v>
      </c>
      <c r="BW8" s="66" t="e">
        <f t="shared" ca="1" si="11"/>
        <v>#DIV/0!</v>
      </c>
      <c r="BX8" s="66" t="e">
        <f t="shared" ca="1" si="12"/>
        <v>#DIV/0!</v>
      </c>
      <c r="BY8" s="66" t="e">
        <f t="shared" ca="1" si="13"/>
        <v>#DIV/0!</v>
      </c>
      <c r="BZ8" s="66" t="e">
        <f t="shared" ca="1" si="14"/>
        <v>#DIV/0!</v>
      </c>
      <c r="CA8" s="24" t="e">
        <f ca="1">10*LOG10(IF(BS8="",0,POWER(10,((BS8+'ModelParams Lw'!$O$4)/10))) +IF(BT8="",0,POWER(10,((BT8+'ModelParams Lw'!$P$4)/10))) +IF(BU8="",0,POWER(10,((BU8+'ModelParams Lw'!$Q$4)/10))) +IF(BV8="",0,POWER(10,((BV8+'ModelParams Lw'!$R$4)/10))) +IF(BW8="",0,POWER(10,((BW8+'ModelParams Lw'!$S$4)/10))) +IF(BX8="",0,POWER(10,((BX8+'ModelParams Lw'!$T$4)/10))) +IF(BY8="",0,POWER(10,((BY8+'ModelParams Lw'!$U$4)/10)))+IF(BZ8="",0,POWER(10,((BZ8+'ModelParams Lw'!$V$4)/10))))</f>
        <v>#DIV/0!</v>
      </c>
      <c r="CB8" s="24" t="e">
        <f t="shared" ca="1" si="15"/>
        <v>#DIV/0!</v>
      </c>
      <c r="CC8" s="24" t="e">
        <f ca="1">(BS8-'ModelParams Lw'!O$10)/'ModelParams Lw'!O$11</f>
        <v>#DIV/0!</v>
      </c>
      <c r="CD8" s="24" t="e">
        <f ca="1">(BT8-'ModelParams Lw'!P$10)/'ModelParams Lw'!P$11</f>
        <v>#DIV/0!</v>
      </c>
      <c r="CE8" s="24" t="e">
        <f ca="1">(BU8-'ModelParams Lw'!Q$10)/'ModelParams Lw'!Q$11</f>
        <v>#DIV/0!</v>
      </c>
      <c r="CF8" s="24" t="e">
        <f ca="1">(BV8-'ModelParams Lw'!R$10)/'ModelParams Lw'!R$11</f>
        <v>#DIV/0!</v>
      </c>
      <c r="CG8" s="24" t="e">
        <f ca="1">(BW8-'ModelParams Lw'!S$10)/'ModelParams Lw'!S$11</f>
        <v>#DIV/0!</v>
      </c>
      <c r="CH8" s="24" t="e">
        <f ca="1">(BX8-'ModelParams Lw'!T$10)/'ModelParams Lw'!T$11</f>
        <v>#DIV/0!</v>
      </c>
      <c r="CI8" s="24" t="e">
        <f ca="1">(BY8-'ModelParams Lw'!U$10)/'ModelParams Lw'!U$11</f>
        <v>#DIV/0!</v>
      </c>
      <c r="CJ8" s="24" t="e">
        <f ca="1">(BZ8-'ModelParams Lw'!V$10)/'ModelParams Lw'!V$11</f>
        <v>#DIV/0!</v>
      </c>
      <c r="CK8" s="66" t="e">
        <f t="shared" si="16"/>
        <v>#DIV/0!</v>
      </c>
      <c r="CL8" s="66" t="e">
        <f t="shared" si="17"/>
        <v>#DIV/0!</v>
      </c>
      <c r="CM8" s="66" t="e">
        <f t="shared" si="23"/>
        <v>#DIV/0!</v>
      </c>
      <c r="CN8" s="66" t="e">
        <f t="shared" si="18"/>
        <v>#DIV/0!</v>
      </c>
      <c r="CO8" s="66" t="e">
        <f t="shared" si="19"/>
        <v>#DIV/0!</v>
      </c>
      <c r="CP8" s="66" t="e">
        <f t="shared" si="20"/>
        <v>#DIV/0!</v>
      </c>
      <c r="CQ8" s="66" t="e">
        <f t="shared" si="21"/>
        <v>#DIV/0!</v>
      </c>
      <c r="CR8" s="66" t="e">
        <f t="shared" si="22"/>
        <v>#DIV/0!</v>
      </c>
      <c r="CS8" s="24" t="e">
        <f>10*LOG10(IF(CK8="",0,POWER(10,((CK8+'ModelParams Lw'!$O$4)/10))) +IF(CL8="",0,POWER(10,((CL8+'ModelParams Lw'!$P$4)/10))) +IF(CM8="",0,POWER(10,((CM8+'ModelParams Lw'!$Q$4)/10))) +IF(CN8="",0,POWER(10,((CN8+'ModelParams Lw'!$R$4)/10))) +IF(CO8="",0,POWER(10,((CO8+'ModelParams Lw'!$S$4)/10))) +IF(CP8="",0,POWER(10,((CP8+'ModelParams Lw'!$T$4)/10))) +IF(CQ8="",0,POWER(10,((CQ8+'ModelParams Lw'!$U$4)/10)))+IF(CR8="",0,POWER(10,((CR8+'ModelParams Lw'!$V$4)/10))))</f>
        <v>#DIV/0!</v>
      </c>
      <c r="CT8" s="24" t="e">
        <f t="shared" si="24"/>
        <v>#DIV/0!</v>
      </c>
      <c r="CU8" s="24" t="e">
        <f>(CK8-'ModelParams Lw'!O$10)/'ModelParams Lw'!O$11</f>
        <v>#DIV/0!</v>
      </c>
      <c r="CV8" s="24" t="e">
        <f>(CL8-'ModelParams Lw'!P$10)/'ModelParams Lw'!P$11</f>
        <v>#DIV/0!</v>
      </c>
      <c r="CW8" s="24" t="e">
        <f>(CM8-'ModelParams Lw'!Q$10)/'ModelParams Lw'!Q$11</f>
        <v>#DIV/0!</v>
      </c>
      <c r="CX8" s="24" t="e">
        <f>(CN8-'ModelParams Lw'!R$10)/'ModelParams Lw'!R$11</f>
        <v>#DIV/0!</v>
      </c>
      <c r="CY8" s="24" t="e">
        <f>(CO8-'ModelParams Lw'!S$10)/'ModelParams Lw'!S$11</f>
        <v>#DIV/0!</v>
      </c>
      <c r="CZ8" s="24" t="e">
        <f>(CP8-'ModelParams Lw'!T$10)/'ModelParams Lw'!T$11</f>
        <v>#DIV/0!</v>
      </c>
      <c r="DA8" s="24" t="e">
        <f>(CQ8-'ModelParams Lw'!U$10)/'ModelParams Lw'!U$11</f>
        <v>#DIV/0!</v>
      </c>
      <c r="DB8" s="24" t="e">
        <f>(CR8-'ModelParams Lw'!V$10)/'ModelParams Lw'!V$11</f>
        <v>#DIV/0!</v>
      </c>
    </row>
    <row r="9" spans="1:106">
      <c r="A9" s="12">
        <f>'Sound Power'!B9</f>
        <v>0</v>
      </c>
      <c r="B9" s="12">
        <f>'Sound Power'!D9</f>
        <v>0</v>
      </c>
      <c r="C9" s="67" t="e">
        <f>IF(Calcul!$F14="SA",'Sound Power'!BS9,'Sound Power'!T9)</f>
        <v>#DIV/0!</v>
      </c>
      <c r="D9" s="67" t="e">
        <f>IF(Calcul!$F14="SA",'Sound Power'!BT9,'Sound Power'!U9)</f>
        <v>#DIV/0!</v>
      </c>
      <c r="E9" s="67" t="e">
        <f>IF(Calcul!$F14="SA",'Sound Power'!BU9,'Sound Power'!V9)</f>
        <v>#DIV/0!</v>
      </c>
      <c r="F9" s="67" t="e">
        <f>IF(Calcul!$F14="SA",'Sound Power'!BV9,'Sound Power'!W9)</f>
        <v>#DIV/0!</v>
      </c>
      <c r="G9" s="67" t="e">
        <f>IF(Calcul!$F14="SA",'Sound Power'!BW9,'Sound Power'!X9)</f>
        <v>#DIV/0!</v>
      </c>
      <c r="H9" s="67" t="e">
        <f>IF(Calcul!$F14="SA",'Sound Power'!BX9,'Sound Power'!Y9)</f>
        <v>#DIV/0!</v>
      </c>
      <c r="I9" s="67" t="e">
        <f>IF(Calcul!$F14="SA",'Sound Power'!BY9,'Sound Power'!Z9)</f>
        <v>#DIV/0!</v>
      </c>
      <c r="J9" s="67" t="e">
        <f>IF(Calcul!$F14="SA",'Sound Power'!BZ9,'Sound Power'!AA9)</f>
        <v>#DIV/0!</v>
      </c>
      <c r="K9" s="67" t="e">
        <f>'Sound Power'!CS9</f>
        <v>#DIV/0!</v>
      </c>
      <c r="L9" s="67" t="e">
        <f>'Sound Power'!CT9</f>
        <v>#DIV/0!</v>
      </c>
      <c r="M9" s="67" t="e">
        <f>'Sound Power'!CU9</f>
        <v>#DIV/0!</v>
      </c>
      <c r="N9" s="67" t="e">
        <f>'Sound Power'!CV9</f>
        <v>#DIV/0!</v>
      </c>
      <c r="O9" s="67" t="e">
        <f>'Sound Power'!CW9</f>
        <v>#DIV/0!</v>
      </c>
      <c r="P9" s="67" t="e">
        <f>'Sound Power'!CX9</f>
        <v>#DIV/0!</v>
      </c>
      <c r="Q9" s="67" t="e">
        <f>'Sound Power'!CY9</f>
        <v>#DIV/0!</v>
      </c>
      <c r="R9" s="67" t="e">
        <f>'Sound Power'!CZ9</f>
        <v>#DIV/0!</v>
      </c>
      <c r="S9" s="64">
        <f t="shared" si="3"/>
        <v>0</v>
      </c>
      <c r="T9" s="64">
        <f t="shared" si="4"/>
        <v>0</v>
      </c>
      <c r="U9" s="67" t="e">
        <f>('ModelParams Lp'!B$4*10^'ModelParams Lp'!B$5*($S9/$T9)^'ModelParams Lp'!B$6)*3</f>
        <v>#DIV/0!</v>
      </c>
      <c r="V9" s="67" t="e">
        <f>('ModelParams Lp'!C$4*10^'ModelParams Lp'!C$5*($S9/$T9)^'ModelParams Lp'!C$6)*3</f>
        <v>#DIV/0!</v>
      </c>
      <c r="W9" s="67" t="e">
        <f>('ModelParams Lp'!D$4*10^'ModelParams Lp'!D$5*($S9/$T9)^'ModelParams Lp'!D$6)*3</f>
        <v>#DIV/0!</v>
      </c>
      <c r="X9" s="67" t="e">
        <f>('ModelParams Lp'!E$4*10^'ModelParams Lp'!E$5*($S9/$T9)^'ModelParams Lp'!E$6)*3</f>
        <v>#DIV/0!</v>
      </c>
      <c r="Y9" s="67" t="e">
        <f>('ModelParams Lp'!F$4*10^'ModelParams Lp'!F$5*($S9/$T9)^'ModelParams Lp'!F$6)*3</f>
        <v>#DIV/0!</v>
      </c>
      <c r="Z9" s="67" t="e">
        <f>('ModelParams Lp'!G$4*10^'ModelParams Lp'!G$5*($S9/$T9)^'ModelParams Lp'!G$6)*3</f>
        <v>#DIV/0!</v>
      </c>
      <c r="AA9" s="67" t="e">
        <f>('ModelParams Lp'!H$4*10^'ModelParams Lp'!H$5*($S9/$T9)^'ModelParams Lp'!H$6)*3</f>
        <v>#DIV/0!</v>
      </c>
      <c r="AB9" s="67" t="e">
        <f>('ModelParams Lp'!I$4*10^'ModelParams Lp'!I$5*($S9/$T9)^'ModelParams Lp'!I$6)*3</f>
        <v>#DIV/0!</v>
      </c>
      <c r="AC9" s="53" t="e">
        <f t="shared" si="5"/>
        <v>#DIV/0!</v>
      </c>
      <c r="AD9" s="53" t="e">
        <f>IF(AC9&lt;'ModelParams Lp'!$B$16,-1,IF(AC9&lt;'ModelParams Lp'!$C$16,0,IF(AC9&lt;'ModelParams Lp'!$D$16,1,IF(AC9&lt;'ModelParams Lp'!$E$16,2,IF(AC9&lt;'ModelParams Lp'!$F$16,3,IF(AC9&lt;'ModelParams Lp'!$G$16,4,IF(AC9&lt;'ModelParams Lp'!$H$16,5,6)))))))</f>
        <v>#DIV/0!</v>
      </c>
      <c r="AE9" s="67" t="e">
        <f ca="1">IF($AD9&gt;1,0,OFFSET('ModelParams Lp'!$C$12,0,-'Sound Pressure'!$AD9))</f>
        <v>#DIV/0!</v>
      </c>
      <c r="AF9" s="67" t="e">
        <f ca="1">IF($AD9&gt;2,0,OFFSET('ModelParams Lp'!$D$12,0,-'Sound Pressure'!$AD9))</f>
        <v>#DIV/0!</v>
      </c>
      <c r="AG9" s="67" t="e">
        <f ca="1">IF($AD9&gt;3,0,OFFSET('ModelParams Lp'!$E$12,0,-'Sound Pressure'!$AD9))</f>
        <v>#DIV/0!</v>
      </c>
      <c r="AH9" s="67" t="e">
        <f ca="1">IF($AD9&gt;4,0,OFFSET('ModelParams Lp'!$F$12,0,-'Sound Pressure'!$AD9))</f>
        <v>#DIV/0!</v>
      </c>
      <c r="AI9" s="67" t="e">
        <f ca="1">IF($AD9&gt;3,0,OFFSET('ModelParams Lp'!$G$12,0,-'Sound Pressure'!$AD9))</f>
        <v>#DIV/0!</v>
      </c>
      <c r="AJ9" s="67" t="e">
        <f ca="1">IF($AD9&gt;5,0,OFFSET('ModelParams Lp'!$H$12,0,-'Sound Pressure'!$AD9))</f>
        <v>#DIV/0!</v>
      </c>
      <c r="AK9" s="67" t="e">
        <f ca="1">IF($AD9&gt;6,0,OFFSET('ModelParams Lp'!$I$12,0,-'Sound Pressure'!$AD9))</f>
        <v>#DIV/0!</v>
      </c>
      <c r="AL9" s="67" t="e">
        <f ca="1">IF($AD9&gt;7,0,IF($AD$4&lt;0,3,OFFSET('ModelParams Lp'!$J$12,0,-'Sound Pressure'!$AD9)))</f>
        <v>#DIV/0!</v>
      </c>
      <c r="AM9" s="67" t="e">
        <f t="shared" si="6"/>
        <v>#DIV/0!</v>
      </c>
      <c r="AN9" s="67" t="e">
        <f t="shared" si="0"/>
        <v>#DIV/0!</v>
      </c>
      <c r="AO9" s="67" t="e">
        <f t="shared" si="0"/>
        <v>#DIV/0!</v>
      </c>
      <c r="AP9" s="67" t="e">
        <f t="shared" si="0"/>
        <v>#DIV/0!</v>
      </c>
      <c r="AQ9" s="67" t="e">
        <f t="shared" si="0"/>
        <v>#DIV/0!</v>
      </c>
      <c r="AR9" s="67" t="e">
        <f t="shared" si="0"/>
        <v>#DIV/0!</v>
      </c>
      <c r="AS9" s="67" t="e">
        <f t="shared" si="0"/>
        <v>#DIV/0!</v>
      </c>
      <c r="AT9" s="67" t="e">
        <f t="shared" si="0"/>
        <v>#DIV/0!</v>
      </c>
      <c r="AU9" s="67">
        <f>'ModelParams Lp'!B$22</f>
        <v>4</v>
      </c>
      <c r="AV9" s="67">
        <f>'ModelParams Lp'!C$22</f>
        <v>2</v>
      </c>
      <c r="AW9" s="67">
        <f>'ModelParams Lp'!D$22</f>
        <v>1</v>
      </c>
      <c r="AX9" s="67">
        <f>'ModelParams Lp'!E$22</f>
        <v>0</v>
      </c>
      <c r="AY9" s="67">
        <f>'ModelParams Lp'!F$22</f>
        <v>0</v>
      </c>
      <c r="AZ9" s="67">
        <f>'ModelParams Lp'!G$22</f>
        <v>0</v>
      </c>
      <c r="BA9" s="67">
        <f>'ModelParams Lp'!H$22</f>
        <v>0</v>
      </c>
      <c r="BB9" s="67">
        <f>'ModelParams Lp'!I$22</f>
        <v>0</v>
      </c>
      <c r="BC9" s="67">
        <f>-10*LOG(2/(4*PI()*2^2)+4/(0.163*(Calcul!$J14*Calcul!$K14)/VLOOKUP(Calcul!$H14,'ModelParams Lp'!$E$37:$F$39,2,0)))</f>
        <v>10.69392464651435</v>
      </c>
      <c r="BD9" s="67">
        <f>-10*LOG(2/(4*PI()*2^2)+4/(0.163*(Calcul!$J14*Calcul!$K14)/VLOOKUP(Calcul!$H14,'ModelParams Lp'!$E$37:$F$39,2,0)))</f>
        <v>10.69392464651435</v>
      </c>
      <c r="BE9" s="67">
        <f>-10*LOG(2/(4*PI()*2^2)+4/(0.163*(Calcul!$J14*Calcul!$K14)/VLOOKUP(Calcul!$H14,'ModelParams Lp'!$E$37:$F$39,2,0)))</f>
        <v>10.69392464651435</v>
      </c>
      <c r="BF9" s="67">
        <f>-10*LOG(2/(4*PI()*2^2)+4/(0.163*(Calcul!$J14*Calcul!$K14)/VLOOKUP(Calcul!$H14,'ModelParams Lp'!$E$37:$F$39,2,0)))</f>
        <v>10.69392464651435</v>
      </c>
      <c r="BG9" s="67">
        <f>-10*LOG(2/(4*PI()*2^2)+4/(0.163*(Calcul!$J14*Calcul!$K14)/VLOOKUP(Calcul!$H14,'ModelParams Lp'!$E$37:$F$39,2,0)))</f>
        <v>10.69392464651435</v>
      </c>
      <c r="BH9" s="67">
        <f>-10*LOG(2/(4*PI()*2^2)+4/(0.163*(Calcul!$J14*Calcul!$K14)/VLOOKUP(Calcul!$H14,'ModelParams Lp'!$E$37:$F$39,2,0)))</f>
        <v>10.69392464651435</v>
      </c>
      <c r="BI9" s="67">
        <f>-10*LOG(2/(4*PI()*2^2)+4/(0.163*(Calcul!$J14*Calcul!$K14)/VLOOKUP(Calcul!$H14,'ModelParams Lp'!$E$37:$F$39,2,0)))</f>
        <v>10.69392464651435</v>
      </c>
      <c r="BJ9" s="67">
        <f>-10*LOG(2/(4*PI()*2^2)+4/(0.163*(Calcul!$J14*Calcul!$K14)/VLOOKUP(Calcul!$H14,'ModelParams Lp'!$E$37:$F$39,2,0)))</f>
        <v>10.69392464651435</v>
      </c>
      <c r="BK9" s="67">
        <f>VLOOKUP(Calcul!$I14,'ModelParams Lp'!$D$28:$O$32,5,0)+BC9</f>
        <v>10.69392464651435</v>
      </c>
      <c r="BL9" s="67">
        <f>VLOOKUP(Calcul!$I14,'ModelParams Lp'!$D$28:$O$32,6,0)+BD9</f>
        <v>13.69392464651435</v>
      </c>
      <c r="BM9" s="67">
        <f>VLOOKUP(Calcul!$I14,'ModelParams Lp'!$D$28:$O$32,7,0)+BE9</f>
        <v>21.69392464651435</v>
      </c>
      <c r="BN9" s="67">
        <f>VLOOKUP(Calcul!$I14,'ModelParams Lp'!$D$28:$O$32,8,0)+BF9</f>
        <v>29.69392464651435</v>
      </c>
      <c r="BO9" s="67">
        <f>VLOOKUP(Calcul!$I14,'ModelParams Lp'!$D$28:$O$32,9,0)+BG9</f>
        <v>33.693924646514347</v>
      </c>
      <c r="BP9" s="67">
        <f>VLOOKUP(Calcul!$I14,'ModelParams Lp'!$D$28:$O$32,10,0)+BH9</f>
        <v>33.693924646514347</v>
      </c>
      <c r="BQ9" s="67">
        <f>VLOOKUP(Calcul!$I14,'ModelParams Lp'!$D$28:$O$32,11,0)+BI9</f>
        <v>33.693924646514347</v>
      </c>
      <c r="BR9" s="67">
        <f>VLOOKUP(Calcul!$I14,'ModelParams Lp'!$D$28:$O$32,12,0)+BJ9</f>
        <v>33.693924646514347</v>
      </c>
      <c r="BS9" s="66" t="e">
        <f t="shared" ca="1" si="7"/>
        <v>#DIV/0!</v>
      </c>
      <c r="BT9" s="66" t="e">
        <f t="shared" ca="1" si="8"/>
        <v>#DIV/0!</v>
      </c>
      <c r="BU9" s="66" t="e">
        <f t="shared" ca="1" si="9"/>
        <v>#DIV/0!</v>
      </c>
      <c r="BV9" s="66" t="e">
        <f t="shared" ca="1" si="10"/>
        <v>#DIV/0!</v>
      </c>
      <c r="BW9" s="66" t="e">
        <f t="shared" ca="1" si="11"/>
        <v>#DIV/0!</v>
      </c>
      <c r="BX9" s="66" t="e">
        <f t="shared" ca="1" si="12"/>
        <v>#DIV/0!</v>
      </c>
      <c r="BY9" s="66" t="e">
        <f t="shared" ca="1" si="13"/>
        <v>#DIV/0!</v>
      </c>
      <c r="BZ9" s="66" t="e">
        <f t="shared" ca="1" si="14"/>
        <v>#DIV/0!</v>
      </c>
      <c r="CA9" s="24" t="e">
        <f ca="1">10*LOG10(IF(BS9="",0,POWER(10,((BS9+'ModelParams Lw'!$O$4)/10))) +IF(BT9="",0,POWER(10,((BT9+'ModelParams Lw'!$P$4)/10))) +IF(BU9="",0,POWER(10,((BU9+'ModelParams Lw'!$Q$4)/10))) +IF(BV9="",0,POWER(10,((BV9+'ModelParams Lw'!$R$4)/10))) +IF(BW9="",0,POWER(10,((BW9+'ModelParams Lw'!$S$4)/10))) +IF(BX9="",0,POWER(10,((BX9+'ModelParams Lw'!$T$4)/10))) +IF(BY9="",0,POWER(10,((BY9+'ModelParams Lw'!$U$4)/10)))+IF(BZ9="",0,POWER(10,((BZ9+'ModelParams Lw'!$V$4)/10))))</f>
        <v>#DIV/0!</v>
      </c>
      <c r="CB9" s="24" t="e">
        <f t="shared" ca="1" si="15"/>
        <v>#DIV/0!</v>
      </c>
      <c r="CC9" s="24" t="e">
        <f ca="1">(BS9-'ModelParams Lw'!O$10)/'ModelParams Lw'!O$11</f>
        <v>#DIV/0!</v>
      </c>
      <c r="CD9" s="24" t="e">
        <f ca="1">(BT9-'ModelParams Lw'!P$10)/'ModelParams Lw'!P$11</f>
        <v>#DIV/0!</v>
      </c>
      <c r="CE9" s="24" t="e">
        <f ca="1">(BU9-'ModelParams Lw'!Q$10)/'ModelParams Lw'!Q$11</f>
        <v>#DIV/0!</v>
      </c>
      <c r="CF9" s="24" t="e">
        <f ca="1">(BV9-'ModelParams Lw'!R$10)/'ModelParams Lw'!R$11</f>
        <v>#DIV/0!</v>
      </c>
      <c r="CG9" s="24" t="e">
        <f ca="1">(BW9-'ModelParams Lw'!S$10)/'ModelParams Lw'!S$11</f>
        <v>#DIV/0!</v>
      </c>
      <c r="CH9" s="24" t="e">
        <f ca="1">(BX9-'ModelParams Lw'!T$10)/'ModelParams Lw'!T$11</f>
        <v>#DIV/0!</v>
      </c>
      <c r="CI9" s="24" t="e">
        <f ca="1">(BY9-'ModelParams Lw'!U$10)/'ModelParams Lw'!U$11</f>
        <v>#DIV/0!</v>
      </c>
      <c r="CJ9" s="24" t="e">
        <f ca="1">(BZ9-'ModelParams Lw'!V$10)/'ModelParams Lw'!V$11</f>
        <v>#DIV/0!</v>
      </c>
      <c r="CK9" s="66" t="e">
        <f t="shared" si="16"/>
        <v>#DIV/0!</v>
      </c>
      <c r="CL9" s="66" t="e">
        <f t="shared" si="17"/>
        <v>#DIV/0!</v>
      </c>
      <c r="CM9" s="66" t="e">
        <f t="shared" si="23"/>
        <v>#DIV/0!</v>
      </c>
      <c r="CN9" s="66" t="e">
        <f t="shared" si="18"/>
        <v>#DIV/0!</v>
      </c>
      <c r="CO9" s="66" t="e">
        <f t="shared" si="19"/>
        <v>#DIV/0!</v>
      </c>
      <c r="CP9" s="66" t="e">
        <f t="shared" si="20"/>
        <v>#DIV/0!</v>
      </c>
      <c r="CQ9" s="66" t="e">
        <f t="shared" si="21"/>
        <v>#DIV/0!</v>
      </c>
      <c r="CR9" s="66" t="e">
        <f t="shared" si="22"/>
        <v>#DIV/0!</v>
      </c>
      <c r="CS9" s="24" t="e">
        <f>10*LOG10(IF(CK9="",0,POWER(10,((CK9+'ModelParams Lw'!$O$4)/10))) +IF(CL9="",0,POWER(10,((CL9+'ModelParams Lw'!$P$4)/10))) +IF(CM9="",0,POWER(10,((CM9+'ModelParams Lw'!$Q$4)/10))) +IF(CN9="",0,POWER(10,((CN9+'ModelParams Lw'!$R$4)/10))) +IF(CO9="",0,POWER(10,((CO9+'ModelParams Lw'!$S$4)/10))) +IF(CP9="",0,POWER(10,((CP9+'ModelParams Lw'!$T$4)/10))) +IF(CQ9="",0,POWER(10,((CQ9+'ModelParams Lw'!$U$4)/10)))+IF(CR9="",0,POWER(10,((CR9+'ModelParams Lw'!$V$4)/10))))</f>
        <v>#DIV/0!</v>
      </c>
      <c r="CT9" s="24" t="e">
        <f t="shared" si="24"/>
        <v>#DIV/0!</v>
      </c>
      <c r="CU9" s="24" t="e">
        <f>(CK9-'ModelParams Lw'!O$10)/'ModelParams Lw'!O$11</f>
        <v>#DIV/0!</v>
      </c>
      <c r="CV9" s="24" t="e">
        <f>(CL9-'ModelParams Lw'!P$10)/'ModelParams Lw'!P$11</f>
        <v>#DIV/0!</v>
      </c>
      <c r="CW9" s="24" t="e">
        <f>(CM9-'ModelParams Lw'!Q$10)/'ModelParams Lw'!Q$11</f>
        <v>#DIV/0!</v>
      </c>
      <c r="CX9" s="24" t="e">
        <f>(CN9-'ModelParams Lw'!R$10)/'ModelParams Lw'!R$11</f>
        <v>#DIV/0!</v>
      </c>
      <c r="CY9" s="24" t="e">
        <f>(CO9-'ModelParams Lw'!S$10)/'ModelParams Lw'!S$11</f>
        <v>#DIV/0!</v>
      </c>
      <c r="CZ9" s="24" t="e">
        <f>(CP9-'ModelParams Lw'!T$10)/'ModelParams Lw'!T$11</f>
        <v>#DIV/0!</v>
      </c>
      <c r="DA9" s="24" t="e">
        <f>(CQ9-'ModelParams Lw'!U$10)/'ModelParams Lw'!U$11</f>
        <v>#DIV/0!</v>
      </c>
      <c r="DB9" s="24" t="e">
        <f>(CR9-'ModelParams Lw'!V$10)/'ModelParams Lw'!V$11</f>
        <v>#DIV/0!</v>
      </c>
    </row>
    <row r="10" spans="1:106">
      <c r="A10" s="12">
        <f>'Sound Power'!B10</f>
        <v>0</v>
      </c>
      <c r="B10" s="12">
        <f>'Sound Power'!D10</f>
        <v>0</v>
      </c>
      <c r="C10" s="67" t="e">
        <f>IF(Calcul!$F15="SA",'Sound Power'!BS10,'Sound Power'!T10)</f>
        <v>#DIV/0!</v>
      </c>
      <c r="D10" s="67" t="e">
        <f>IF(Calcul!$F15="SA",'Sound Power'!BT10,'Sound Power'!U10)</f>
        <v>#DIV/0!</v>
      </c>
      <c r="E10" s="67" t="e">
        <f>IF(Calcul!$F15="SA",'Sound Power'!BU10,'Sound Power'!V10)</f>
        <v>#DIV/0!</v>
      </c>
      <c r="F10" s="67" t="e">
        <f>IF(Calcul!$F15="SA",'Sound Power'!BV10,'Sound Power'!W10)</f>
        <v>#DIV/0!</v>
      </c>
      <c r="G10" s="67" t="e">
        <f>IF(Calcul!$F15="SA",'Sound Power'!BW10,'Sound Power'!X10)</f>
        <v>#DIV/0!</v>
      </c>
      <c r="H10" s="67" t="e">
        <f>IF(Calcul!$F15="SA",'Sound Power'!BX10,'Sound Power'!Y10)</f>
        <v>#DIV/0!</v>
      </c>
      <c r="I10" s="67" t="e">
        <f>IF(Calcul!$F15="SA",'Sound Power'!BY10,'Sound Power'!Z10)</f>
        <v>#DIV/0!</v>
      </c>
      <c r="J10" s="67" t="e">
        <f>IF(Calcul!$F15="SA",'Sound Power'!BZ10,'Sound Power'!AA10)</f>
        <v>#DIV/0!</v>
      </c>
      <c r="K10" s="67" t="e">
        <f>'Sound Power'!CS10</f>
        <v>#DIV/0!</v>
      </c>
      <c r="L10" s="67" t="e">
        <f>'Sound Power'!CT10</f>
        <v>#DIV/0!</v>
      </c>
      <c r="M10" s="67" t="e">
        <f>'Sound Power'!CU10</f>
        <v>#DIV/0!</v>
      </c>
      <c r="N10" s="67" t="e">
        <f>'Sound Power'!CV10</f>
        <v>#DIV/0!</v>
      </c>
      <c r="O10" s="67" t="e">
        <f>'Sound Power'!CW10</f>
        <v>#DIV/0!</v>
      </c>
      <c r="P10" s="67" t="e">
        <f>'Sound Power'!CX10</f>
        <v>#DIV/0!</v>
      </c>
      <c r="Q10" s="67" t="e">
        <f>'Sound Power'!CY10</f>
        <v>#DIV/0!</v>
      </c>
      <c r="R10" s="67" t="e">
        <f>'Sound Power'!CZ10</f>
        <v>#DIV/0!</v>
      </c>
      <c r="S10" s="64">
        <f t="shared" si="3"/>
        <v>0</v>
      </c>
      <c r="T10" s="64">
        <f t="shared" si="4"/>
        <v>0</v>
      </c>
      <c r="U10" s="67" t="e">
        <f>('ModelParams Lp'!B$4*10^'ModelParams Lp'!B$5*($S10/$T10)^'ModelParams Lp'!B$6)*3</f>
        <v>#DIV/0!</v>
      </c>
      <c r="V10" s="67" t="e">
        <f>('ModelParams Lp'!C$4*10^'ModelParams Lp'!C$5*($S10/$T10)^'ModelParams Lp'!C$6)*3</f>
        <v>#DIV/0!</v>
      </c>
      <c r="W10" s="67" t="e">
        <f>('ModelParams Lp'!D$4*10^'ModelParams Lp'!D$5*($S10/$T10)^'ModelParams Lp'!D$6)*3</f>
        <v>#DIV/0!</v>
      </c>
      <c r="X10" s="67" t="e">
        <f>('ModelParams Lp'!E$4*10^'ModelParams Lp'!E$5*($S10/$T10)^'ModelParams Lp'!E$6)*3</f>
        <v>#DIV/0!</v>
      </c>
      <c r="Y10" s="67" t="e">
        <f>('ModelParams Lp'!F$4*10^'ModelParams Lp'!F$5*($S10/$T10)^'ModelParams Lp'!F$6)*3</f>
        <v>#DIV/0!</v>
      </c>
      <c r="Z10" s="67" t="e">
        <f>('ModelParams Lp'!G$4*10^'ModelParams Lp'!G$5*($S10/$T10)^'ModelParams Lp'!G$6)*3</f>
        <v>#DIV/0!</v>
      </c>
      <c r="AA10" s="67" t="e">
        <f>('ModelParams Lp'!H$4*10^'ModelParams Lp'!H$5*($S10/$T10)^'ModelParams Lp'!H$6)*3</f>
        <v>#DIV/0!</v>
      </c>
      <c r="AB10" s="67" t="e">
        <f>('ModelParams Lp'!I$4*10^'ModelParams Lp'!I$5*($S10/$T10)^'ModelParams Lp'!I$6)*3</f>
        <v>#DIV/0!</v>
      </c>
      <c r="AC10" s="53" t="e">
        <f t="shared" si="5"/>
        <v>#DIV/0!</v>
      </c>
      <c r="AD10" s="53" t="e">
        <f>IF(AC10&lt;'ModelParams Lp'!$B$16,-1,IF(AC10&lt;'ModelParams Lp'!$C$16,0,IF(AC10&lt;'ModelParams Lp'!$D$16,1,IF(AC10&lt;'ModelParams Lp'!$E$16,2,IF(AC10&lt;'ModelParams Lp'!$F$16,3,IF(AC10&lt;'ModelParams Lp'!$G$16,4,IF(AC10&lt;'ModelParams Lp'!$H$16,5,6)))))))</f>
        <v>#DIV/0!</v>
      </c>
      <c r="AE10" s="67" t="e">
        <f ca="1">IF($AD10&gt;1,0,OFFSET('ModelParams Lp'!$C$12,0,-'Sound Pressure'!$AD10))</f>
        <v>#DIV/0!</v>
      </c>
      <c r="AF10" s="67" t="e">
        <f ca="1">IF($AD10&gt;2,0,OFFSET('ModelParams Lp'!$D$12,0,-'Sound Pressure'!$AD10))</f>
        <v>#DIV/0!</v>
      </c>
      <c r="AG10" s="67" t="e">
        <f ca="1">IF($AD10&gt;3,0,OFFSET('ModelParams Lp'!$E$12,0,-'Sound Pressure'!$AD10))</f>
        <v>#DIV/0!</v>
      </c>
      <c r="AH10" s="67" t="e">
        <f ca="1">IF($AD10&gt;4,0,OFFSET('ModelParams Lp'!$F$12,0,-'Sound Pressure'!$AD10))</f>
        <v>#DIV/0!</v>
      </c>
      <c r="AI10" s="67" t="e">
        <f ca="1">IF($AD10&gt;3,0,OFFSET('ModelParams Lp'!$G$12,0,-'Sound Pressure'!$AD10))</f>
        <v>#DIV/0!</v>
      </c>
      <c r="AJ10" s="67" t="e">
        <f ca="1">IF($AD10&gt;5,0,OFFSET('ModelParams Lp'!$H$12,0,-'Sound Pressure'!$AD10))</f>
        <v>#DIV/0!</v>
      </c>
      <c r="AK10" s="67" t="e">
        <f ca="1">IF($AD10&gt;6,0,OFFSET('ModelParams Lp'!$I$12,0,-'Sound Pressure'!$AD10))</f>
        <v>#DIV/0!</v>
      </c>
      <c r="AL10" s="67" t="e">
        <f ca="1">IF($AD10&gt;7,0,IF($AD$4&lt;0,3,OFFSET('ModelParams Lp'!$J$12,0,-'Sound Pressure'!$AD10)))</f>
        <v>#DIV/0!</v>
      </c>
      <c r="AM10" s="67" t="e">
        <f t="shared" si="6"/>
        <v>#DIV/0!</v>
      </c>
      <c r="AN10" s="67" t="e">
        <f t="shared" si="0"/>
        <v>#DIV/0!</v>
      </c>
      <c r="AO10" s="67" t="e">
        <f t="shared" si="0"/>
        <v>#DIV/0!</v>
      </c>
      <c r="AP10" s="67" t="e">
        <f t="shared" si="0"/>
        <v>#DIV/0!</v>
      </c>
      <c r="AQ10" s="67" t="e">
        <f t="shared" si="0"/>
        <v>#DIV/0!</v>
      </c>
      <c r="AR10" s="67" t="e">
        <f t="shared" si="0"/>
        <v>#DIV/0!</v>
      </c>
      <c r="AS10" s="67" t="e">
        <f t="shared" si="0"/>
        <v>#DIV/0!</v>
      </c>
      <c r="AT10" s="67" t="e">
        <f t="shared" si="0"/>
        <v>#DIV/0!</v>
      </c>
      <c r="AU10" s="67">
        <f>'ModelParams Lp'!B$22</f>
        <v>4</v>
      </c>
      <c r="AV10" s="67">
        <f>'ModelParams Lp'!C$22</f>
        <v>2</v>
      </c>
      <c r="AW10" s="67">
        <f>'ModelParams Lp'!D$22</f>
        <v>1</v>
      </c>
      <c r="AX10" s="67">
        <f>'ModelParams Lp'!E$22</f>
        <v>0</v>
      </c>
      <c r="AY10" s="67">
        <f>'ModelParams Lp'!F$22</f>
        <v>0</v>
      </c>
      <c r="AZ10" s="67">
        <f>'ModelParams Lp'!G$22</f>
        <v>0</v>
      </c>
      <c r="BA10" s="67">
        <f>'ModelParams Lp'!H$22</f>
        <v>0</v>
      </c>
      <c r="BB10" s="67">
        <f>'ModelParams Lp'!I$22</f>
        <v>0</v>
      </c>
      <c r="BC10" s="67">
        <f>-10*LOG(2/(4*PI()*2^2)+4/(0.163*(Calcul!$J15*Calcul!$K15)/VLOOKUP(Calcul!$H15,'ModelParams Lp'!$E$37:$F$39,2,0)))</f>
        <v>10.69392464651435</v>
      </c>
      <c r="BD10" s="67">
        <f>-10*LOG(2/(4*PI()*2^2)+4/(0.163*(Calcul!$J15*Calcul!$K15)/VLOOKUP(Calcul!$H15,'ModelParams Lp'!$E$37:$F$39,2,0)))</f>
        <v>10.69392464651435</v>
      </c>
      <c r="BE10" s="67">
        <f>-10*LOG(2/(4*PI()*2^2)+4/(0.163*(Calcul!$J15*Calcul!$K15)/VLOOKUP(Calcul!$H15,'ModelParams Lp'!$E$37:$F$39,2,0)))</f>
        <v>10.69392464651435</v>
      </c>
      <c r="BF10" s="67">
        <f>-10*LOG(2/(4*PI()*2^2)+4/(0.163*(Calcul!$J15*Calcul!$K15)/VLOOKUP(Calcul!$H15,'ModelParams Lp'!$E$37:$F$39,2,0)))</f>
        <v>10.69392464651435</v>
      </c>
      <c r="BG10" s="67">
        <f>-10*LOG(2/(4*PI()*2^2)+4/(0.163*(Calcul!$J15*Calcul!$K15)/VLOOKUP(Calcul!$H15,'ModelParams Lp'!$E$37:$F$39,2,0)))</f>
        <v>10.69392464651435</v>
      </c>
      <c r="BH10" s="67">
        <f>-10*LOG(2/(4*PI()*2^2)+4/(0.163*(Calcul!$J15*Calcul!$K15)/VLOOKUP(Calcul!$H15,'ModelParams Lp'!$E$37:$F$39,2,0)))</f>
        <v>10.69392464651435</v>
      </c>
      <c r="BI10" s="67">
        <f>-10*LOG(2/(4*PI()*2^2)+4/(0.163*(Calcul!$J15*Calcul!$K15)/VLOOKUP(Calcul!$H15,'ModelParams Lp'!$E$37:$F$39,2,0)))</f>
        <v>10.69392464651435</v>
      </c>
      <c r="BJ10" s="67">
        <f>-10*LOG(2/(4*PI()*2^2)+4/(0.163*(Calcul!$J15*Calcul!$K15)/VLOOKUP(Calcul!$H15,'ModelParams Lp'!$E$37:$F$39,2,0)))</f>
        <v>10.69392464651435</v>
      </c>
      <c r="BK10" s="67">
        <f>VLOOKUP(Calcul!$I15,'ModelParams Lp'!$D$28:$O$32,5,0)+BC10</f>
        <v>10.69392464651435</v>
      </c>
      <c r="BL10" s="67">
        <f>VLOOKUP(Calcul!$I15,'ModelParams Lp'!$D$28:$O$32,6,0)+BD10</f>
        <v>13.69392464651435</v>
      </c>
      <c r="BM10" s="67">
        <f>VLOOKUP(Calcul!$I15,'ModelParams Lp'!$D$28:$O$32,7,0)+BE10</f>
        <v>21.69392464651435</v>
      </c>
      <c r="BN10" s="67">
        <f>VLOOKUP(Calcul!$I15,'ModelParams Lp'!$D$28:$O$32,8,0)+BF10</f>
        <v>29.69392464651435</v>
      </c>
      <c r="BO10" s="67">
        <f>VLOOKUP(Calcul!$I15,'ModelParams Lp'!$D$28:$O$32,9,0)+BG10</f>
        <v>33.693924646514347</v>
      </c>
      <c r="BP10" s="67">
        <f>VLOOKUP(Calcul!$I15,'ModelParams Lp'!$D$28:$O$32,10,0)+BH10</f>
        <v>33.693924646514347</v>
      </c>
      <c r="BQ10" s="67">
        <f>VLOOKUP(Calcul!$I15,'ModelParams Lp'!$D$28:$O$32,11,0)+BI10</f>
        <v>33.693924646514347</v>
      </c>
      <c r="BR10" s="67">
        <f>VLOOKUP(Calcul!$I15,'ModelParams Lp'!$D$28:$O$32,12,0)+BJ10</f>
        <v>33.693924646514347</v>
      </c>
      <c r="BS10" s="66" t="e">
        <f t="shared" ca="1" si="7"/>
        <v>#DIV/0!</v>
      </c>
      <c r="BT10" s="66" t="e">
        <f t="shared" ca="1" si="8"/>
        <v>#DIV/0!</v>
      </c>
      <c r="BU10" s="66" t="e">
        <f t="shared" ca="1" si="9"/>
        <v>#DIV/0!</v>
      </c>
      <c r="BV10" s="66" t="e">
        <f t="shared" ca="1" si="10"/>
        <v>#DIV/0!</v>
      </c>
      <c r="BW10" s="66" t="e">
        <f t="shared" ca="1" si="11"/>
        <v>#DIV/0!</v>
      </c>
      <c r="BX10" s="66" t="e">
        <f t="shared" ca="1" si="12"/>
        <v>#DIV/0!</v>
      </c>
      <c r="BY10" s="66" t="e">
        <f t="shared" ca="1" si="13"/>
        <v>#DIV/0!</v>
      </c>
      <c r="BZ10" s="66" t="e">
        <f t="shared" ca="1" si="14"/>
        <v>#DIV/0!</v>
      </c>
      <c r="CA10" s="24" t="e">
        <f ca="1">10*LOG10(IF(BS10="",0,POWER(10,((BS10+'ModelParams Lw'!$O$4)/10))) +IF(BT10="",0,POWER(10,((BT10+'ModelParams Lw'!$P$4)/10))) +IF(BU10="",0,POWER(10,((BU10+'ModelParams Lw'!$Q$4)/10))) +IF(BV10="",0,POWER(10,((BV10+'ModelParams Lw'!$R$4)/10))) +IF(BW10="",0,POWER(10,((BW10+'ModelParams Lw'!$S$4)/10))) +IF(BX10="",0,POWER(10,((BX10+'ModelParams Lw'!$T$4)/10))) +IF(BY10="",0,POWER(10,((BY10+'ModelParams Lw'!$U$4)/10)))+IF(BZ10="",0,POWER(10,((BZ10+'ModelParams Lw'!$V$4)/10))))</f>
        <v>#DIV/0!</v>
      </c>
      <c r="CB10" s="24" t="e">
        <f t="shared" ca="1" si="15"/>
        <v>#DIV/0!</v>
      </c>
      <c r="CC10" s="24" t="e">
        <f ca="1">(BS10-'ModelParams Lw'!O$10)/'ModelParams Lw'!O$11</f>
        <v>#DIV/0!</v>
      </c>
      <c r="CD10" s="24" t="e">
        <f ca="1">(BT10-'ModelParams Lw'!P$10)/'ModelParams Lw'!P$11</f>
        <v>#DIV/0!</v>
      </c>
      <c r="CE10" s="24" t="e">
        <f ca="1">(BU10-'ModelParams Lw'!Q$10)/'ModelParams Lw'!Q$11</f>
        <v>#DIV/0!</v>
      </c>
      <c r="CF10" s="24" t="e">
        <f ca="1">(BV10-'ModelParams Lw'!R$10)/'ModelParams Lw'!R$11</f>
        <v>#DIV/0!</v>
      </c>
      <c r="CG10" s="24" t="e">
        <f ca="1">(BW10-'ModelParams Lw'!S$10)/'ModelParams Lw'!S$11</f>
        <v>#DIV/0!</v>
      </c>
      <c r="CH10" s="24" t="e">
        <f ca="1">(BX10-'ModelParams Lw'!T$10)/'ModelParams Lw'!T$11</f>
        <v>#DIV/0!</v>
      </c>
      <c r="CI10" s="24" t="e">
        <f ca="1">(BY10-'ModelParams Lw'!U$10)/'ModelParams Lw'!U$11</f>
        <v>#DIV/0!</v>
      </c>
      <c r="CJ10" s="24" t="e">
        <f ca="1">(BZ10-'ModelParams Lw'!V$10)/'ModelParams Lw'!V$11</f>
        <v>#DIV/0!</v>
      </c>
      <c r="CK10" s="66" t="e">
        <f t="shared" si="16"/>
        <v>#DIV/0!</v>
      </c>
      <c r="CL10" s="66" t="e">
        <f t="shared" si="17"/>
        <v>#DIV/0!</v>
      </c>
      <c r="CM10" s="66" t="e">
        <f t="shared" si="23"/>
        <v>#DIV/0!</v>
      </c>
      <c r="CN10" s="66" t="e">
        <f t="shared" si="18"/>
        <v>#DIV/0!</v>
      </c>
      <c r="CO10" s="66" t="e">
        <f t="shared" si="19"/>
        <v>#DIV/0!</v>
      </c>
      <c r="CP10" s="66" t="e">
        <f t="shared" si="20"/>
        <v>#DIV/0!</v>
      </c>
      <c r="CQ10" s="66" t="e">
        <f t="shared" si="21"/>
        <v>#DIV/0!</v>
      </c>
      <c r="CR10" s="66" t="e">
        <f t="shared" si="22"/>
        <v>#DIV/0!</v>
      </c>
      <c r="CS10" s="24" t="e">
        <f>10*LOG10(IF(CK10="",0,POWER(10,((CK10+'ModelParams Lw'!$O$4)/10))) +IF(CL10="",0,POWER(10,((CL10+'ModelParams Lw'!$P$4)/10))) +IF(CM10="",0,POWER(10,((CM10+'ModelParams Lw'!$Q$4)/10))) +IF(CN10="",0,POWER(10,((CN10+'ModelParams Lw'!$R$4)/10))) +IF(CO10="",0,POWER(10,((CO10+'ModelParams Lw'!$S$4)/10))) +IF(CP10="",0,POWER(10,((CP10+'ModelParams Lw'!$T$4)/10))) +IF(CQ10="",0,POWER(10,((CQ10+'ModelParams Lw'!$U$4)/10)))+IF(CR10="",0,POWER(10,((CR10+'ModelParams Lw'!$V$4)/10))))</f>
        <v>#DIV/0!</v>
      </c>
      <c r="CT10" s="24" t="e">
        <f t="shared" si="24"/>
        <v>#DIV/0!</v>
      </c>
      <c r="CU10" s="24" t="e">
        <f>(CK10-'ModelParams Lw'!O$10)/'ModelParams Lw'!O$11</f>
        <v>#DIV/0!</v>
      </c>
      <c r="CV10" s="24" t="e">
        <f>(CL10-'ModelParams Lw'!P$10)/'ModelParams Lw'!P$11</f>
        <v>#DIV/0!</v>
      </c>
      <c r="CW10" s="24" t="e">
        <f>(CM10-'ModelParams Lw'!Q$10)/'ModelParams Lw'!Q$11</f>
        <v>#DIV/0!</v>
      </c>
      <c r="CX10" s="24" t="e">
        <f>(CN10-'ModelParams Lw'!R$10)/'ModelParams Lw'!R$11</f>
        <v>#DIV/0!</v>
      </c>
      <c r="CY10" s="24" t="e">
        <f>(CO10-'ModelParams Lw'!S$10)/'ModelParams Lw'!S$11</f>
        <v>#DIV/0!</v>
      </c>
      <c r="CZ10" s="24" t="e">
        <f>(CP10-'ModelParams Lw'!T$10)/'ModelParams Lw'!T$11</f>
        <v>#DIV/0!</v>
      </c>
      <c r="DA10" s="24" t="e">
        <f>(CQ10-'ModelParams Lw'!U$10)/'ModelParams Lw'!U$11</f>
        <v>#DIV/0!</v>
      </c>
      <c r="DB10" s="24" t="e">
        <f>(CR10-'ModelParams Lw'!V$10)/'ModelParams Lw'!V$11</f>
        <v>#DIV/0!</v>
      </c>
    </row>
    <row r="11" spans="1:106">
      <c r="A11" s="12">
        <f>'Sound Power'!B11</f>
        <v>0</v>
      </c>
      <c r="B11" s="12">
        <f>'Sound Power'!D11</f>
        <v>0</v>
      </c>
      <c r="C11" s="67" t="e">
        <f>IF(Calcul!$F16="SA",'Sound Power'!BS11,'Sound Power'!T11)</f>
        <v>#DIV/0!</v>
      </c>
      <c r="D11" s="67" t="e">
        <f>IF(Calcul!$F16="SA",'Sound Power'!BT11,'Sound Power'!U11)</f>
        <v>#DIV/0!</v>
      </c>
      <c r="E11" s="67" t="e">
        <f>IF(Calcul!$F16="SA",'Sound Power'!BU11,'Sound Power'!V11)</f>
        <v>#DIV/0!</v>
      </c>
      <c r="F11" s="67" t="e">
        <f>IF(Calcul!$F16="SA",'Sound Power'!BV11,'Sound Power'!W11)</f>
        <v>#DIV/0!</v>
      </c>
      <c r="G11" s="67" t="e">
        <f>IF(Calcul!$F16="SA",'Sound Power'!BW11,'Sound Power'!X11)</f>
        <v>#DIV/0!</v>
      </c>
      <c r="H11" s="67" t="e">
        <f>IF(Calcul!$F16="SA",'Sound Power'!BX11,'Sound Power'!Y11)</f>
        <v>#DIV/0!</v>
      </c>
      <c r="I11" s="67" t="e">
        <f>IF(Calcul!$F16="SA",'Sound Power'!BY11,'Sound Power'!Z11)</f>
        <v>#DIV/0!</v>
      </c>
      <c r="J11" s="67" t="e">
        <f>IF(Calcul!$F16="SA",'Sound Power'!BZ11,'Sound Power'!AA11)</f>
        <v>#DIV/0!</v>
      </c>
      <c r="K11" s="67" t="e">
        <f>'Sound Power'!CS11</f>
        <v>#DIV/0!</v>
      </c>
      <c r="L11" s="67" t="e">
        <f>'Sound Power'!CT11</f>
        <v>#DIV/0!</v>
      </c>
      <c r="M11" s="67" t="e">
        <f>'Sound Power'!CU11</f>
        <v>#DIV/0!</v>
      </c>
      <c r="N11" s="67" t="e">
        <f>'Sound Power'!CV11</f>
        <v>#DIV/0!</v>
      </c>
      <c r="O11" s="67" t="e">
        <f>'Sound Power'!CW11</f>
        <v>#DIV/0!</v>
      </c>
      <c r="P11" s="67" t="e">
        <f>'Sound Power'!CX11</f>
        <v>#DIV/0!</v>
      </c>
      <c r="Q11" s="67" t="e">
        <f>'Sound Power'!CY11</f>
        <v>#DIV/0!</v>
      </c>
      <c r="R11" s="67" t="e">
        <f>'Sound Power'!CZ11</f>
        <v>#DIV/0!</v>
      </c>
      <c r="S11" s="64">
        <f t="shared" si="3"/>
        <v>0</v>
      </c>
      <c r="T11" s="64">
        <f t="shared" si="4"/>
        <v>0</v>
      </c>
      <c r="U11" s="67" t="e">
        <f>('ModelParams Lp'!B$4*10^'ModelParams Lp'!B$5*($S11/$T11)^'ModelParams Lp'!B$6)*3</f>
        <v>#DIV/0!</v>
      </c>
      <c r="V11" s="67" t="e">
        <f>('ModelParams Lp'!C$4*10^'ModelParams Lp'!C$5*($S11/$T11)^'ModelParams Lp'!C$6)*3</f>
        <v>#DIV/0!</v>
      </c>
      <c r="W11" s="67" t="e">
        <f>('ModelParams Lp'!D$4*10^'ModelParams Lp'!D$5*($S11/$T11)^'ModelParams Lp'!D$6)*3</f>
        <v>#DIV/0!</v>
      </c>
      <c r="X11" s="67" t="e">
        <f>('ModelParams Lp'!E$4*10^'ModelParams Lp'!E$5*($S11/$T11)^'ModelParams Lp'!E$6)*3</f>
        <v>#DIV/0!</v>
      </c>
      <c r="Y11" s="67" t="e">
        <f>('ModelParams Lp'!F$4*10^'ModelParams Lp'!F$5*($S11/$T11)^'ModelParams Lp'!F$6)*3</f>
        <v>#DIV/0!</v>
      </c>
      <c r="Z11" s="67" t="e">
        <f>('ModelParams Lp'!G$4*10^'ModelParams Lp'!G$5*($S11/$T11)^'ModelParams Lp'!G$6)*3</f>
        <v>#DIV/0!</v>
      </c>
      <c r="AA11" s="67" t="e">
        <f>('ModelParams Lp'!H$4*10^'ModelParams Lp'!H$5*($S11/$T11)^'ModelParams Lp'!H$6)*3</f>
        <v>#DIV/0!</v>
      </c>
      <c r="AB11" s="67" t="e">
        <f>('ModelParams Lp'!I$4*10^'ModelParams Lp'!I$5*($S11/$T11)^'ModelParams Lp'!I$6)*3</f>
        <v>#DIV/0!</v>
      </c>
      <c r="AC11" s="53" t="e">
        <f t="shared" si="5"/>
        <v>#DIV/0!</v>
      </c>
      <c r="AD11" s="53" t="e">
        <f>IF(AC11&lt;'ModelParams Lp'!$B$16,-1,IF(AC11&lt;'ModelParams Lp'!$C$16,0,IF(AC11&lt;'ModelParams Lp'!$D$16,1,IF(AC11&lt;'ModelParams Lp'!$E$16,2,IF(AC11&lt;'ModelParams Lp'!$F$16,3,IF(AC11&lt;'ModelParams Lp'!$G$16,4,IF(AC11&lt;'ModelParams Lp'!$H$16,5,6)))))))</f>
        <v>#DIV/0!</v>
      </c>
      <c r="AE11" s="67" t="e">
        <f ca="1">IF($AD11&gt;1,0,OFFSET('ModelParams Lp'!$C$12,0,-'Sound Pressure'!$AD11))</f>
        <v>#DIV/0!</v>
      </c>
      <c r="AF11" s="67" t="e">
        <f ca="1">IF($AD11&gt;2,0,OFFSET('ModelParams Lp'!$D$12,0,-'Sound Pressure'!$AD11))</f>
        <v>#DIV/0!</v>
      </c>
      <c r="AG11" s="67" t="e">
        <f ca="1">IF($AD11&gt;3,0,OFFSET('ModelParams Lp'!$E$12,0,-'Sound Pressure'!$AD11))</f>
        <v>#DIV/0!</v>
      </c>
      <c r="AH11" s="67" t="e">
        <f ca="1">IF($AD11&gt;4,0,OFFSET('ModelParams Lp'!$F$12,0,-'Sound Pressure'!$AD11))</f>
        <v>#DIV/0!</v>
      </c>
      <c r="AI11" s="67" t="e">
        <f ca="1">IF($AD11&gt;3,0,OFFSET('ModelParams Lp'!$G$12,0,-'Sound Pressure'!$AD11))</f>
        <v>#DIV/0!</v>
      </c>
      <c r="AJ11" s="67" t="e">
        <f ca="1">IF($AD11&gt;5,0,OFFSET('ModelParams Lp'!$H$12,0,-'Sound Pressure'!$AD11))</f>
        <v>#DIV/0!</v>
      </c>
      <c r="AK11" s="67" t="e">
        <f ca="1">IF($AD11&gt;6,0,OFFSET('ModelParams Lp'!$I$12,0,-'Sound Pressure'!$AD11))</f>
        <v>#DIV/0!</v>
      </c>
      <c r="AL11" s="67" t="e">
        <f ca="1">IF($AD11&gt;7,0,IF($AD$4&lt;0,3,OFFSET('ModelParams Lp'!$J$12,0,-'Sound Pressure'!$AD11)))</f>
        <v>#DIV/0!</v>
      </c>
      <c r="AM11" s="67" t="e">
        <f t="shared" si="6"/>
        <v>#DIV/0!</v>
      </c>
      <c r="AN11" s="67" t="e">
        <f t="shared" si="0"/>
        <v>#DIV/0!</v>
      </c>
      <c r="AO11" s="67" t="e">
        <f t="shared" si="0"/>
        <v>#DIV/0!</v>
      </c>
      <c r="AP11" s="67" t="e">
        <f t="shared" si="0"/>
        <v>#DIV/0!</v>
      </c>
      <c r="AQ11" s="67" t="e">
        <f t="shared" si="0"/>
        <v>#DIV/0!</v>
      </c>
      <c r="AR11" s="67" t="e">
        <f t="shared" si="0"/>
        <v>#DIV/0!</v>
      </c>
      <c r="AS11" s="67" t="e">
        <f t="shared" si="0"/>
        <v>#DIV/0!</v>
      </c>
      <c r="AT11" s="67" t="e">
        <f t="shared" si="0"/>
        <v>#DIV/0!</v>
      </c>
      <c r="AU11" s="67">
        <f>'ModelParams Lp'!B$22</f>
        <v>4</v>
      </c>
      <c r="AV11" s="67">
        <f>'ModelParams Lp'!C$22</f>
        <v>2</v>
      </c>
      <c r="AW11" s="67">
        <f>'ModelParams Lp'!D$22</f>
        <v>1</v>
      </c>
      <c r="AX11" s="67">
        <f>'ModelParams Lp'!E$22</f>
        <v>0</v>
      </c>
      <c r="AY11" s="67">
        <f>'ModelParams Lp'!F$22</f>
        <v>0</v>
      </c>
      <c r="AZ11" s="67">
        <f>'ModelParams Lp'!G$22</f>
        <v>0</v>
      </c>
      <c r="BA11" s="67">
        <f>'ModelParams Lp'!H$22</f>
        <v>0</v>
      </c>
      <c r="BB11" s="67">
        <f>'ModelParams Lp'!I$22</f>
        <v>0</v>
      </c>
      <c r="BC11" s="67">
        <f>-10*LOG(2/(4*PI()*2^2)+4/(0.163*(Calcul!$J16*Calcul!$K16)/VLOOKUP(Calcul!$H16,'ModelParams Lp'!$E$37:$F$39,2,0)))</f>
        <v>10.69392464651435</v>
      </c>
      <c r="BD11" s="67">
        <f>-10*LOG(2/(4*PI()*2^2)+4/(0.163*(Calcul!$J16*Calcul!$K16)/VLOOKUP(Calcul!$H16,'ModelParams Lp'!$E$37:$F$39,2,0)))</f>
        <v>10.69392464651435</v>
      </c>
      <c r="BE11" s="67">
        <f>-10*LOG(2/(4*PI()*2^2)+4/(0.163*(Calcul!$J16*Calcul!$K16)/VLOOKUP(Calcul!$H16,'ModelParams Lp'!$E$37:$F$39,2,0)))</f>
        <v>10.69392464651435</v>
      </c>
      <c r="BF11" s="67">
        <f>-10*LOG(2/(4*PI()*2^2)+4/(0.163*(Calcul!$J16*Calcul!$K16)/VLOOKUP(Calcul!$H16,'ModelParams Lp'!$E$37:$F$39,2,0)))</f>
        <v>10.69392464651435</v>
      </c>
      <c r="BG11" s="67">
        <f>-10*LOG(2/(4*PI()*2^2)+4/(0.163*(Calcul!$J16*Calcul!$K16)/VLOOKUP(Calcul!$H16,'ModelParams Lp'!$E$37:$F$39,2,0)))</f>
        <v>10.69392464651435</v>
      </c>
      <c r="BH11" s="67">
        <f>-10*LOG(2/(4*PI()*2^2)+4/(0.163*(Calcul!$J16*Calcul!$K16)/VLOOKUP(Calcul!$H16,'ModelParams Lp'!$E$37:$F$39,2,0)))</f>
        <v>10.69392464651435</v>
      </c>
      <c r="BI11" s="67">
        <f>-10*LOG(2/(4*PI()*2^2)+4/(0.163*(Calcul!$J16*Calcul!$K16)/VLOOKUP(Calcul!$H16,'ModelParams Lp'!$E$37:$F$39,2,0)))</f>
        <v>10.69392464651435</v>
      </c>
      <c r="BJ11" s="67">
        <f>-10*LOG(2/(4*PI()*2^2)+4/(0.163*(Calcul!$J16*Calcul!$K16)/VLOOKUP(Calcul!$H16,'ModelParams Lp'!$E$37:$F$39,2,0)))</f>
        <v>10.69392464651435</v>
      </c>
      <c r="BK11" s="67">
        <f>VLOOKUP(Calcul!$I16,'ModelParams Lp'!$D$28:$O$32,5,0)+BC11</f>
        <v>10.69392464651435</v>
      </c>
      <c r="BL11" s="67">
        <f>VLOOKUP(Calcul!$I16,'ModelParams Lp'!$D$28:$O$32,6,0)+BD11</f>
        <v>13.69392464651435</v>
      </c>
      <c r="BM11" s="67">
        <f>VLOOKUP(Calcul!$I16,'ModelParams Lp'!$D$28:$O$32,7,0)+BE11</f>
        <v>21.69392464651435</v>
      </c>
      <c r="BN11" s="67">
        <f>VLOOKUP(Calcul!$I16,'ModelParams Lp'!$D$28:$O$32,8,0)+BF11</f>
        <v>29.69392464651435</v>
      </c>
      <c r="BO11" s="67">
        <f>VLOOKUP(Calcul!$I16,'ModelParams Lp'!$D$28:$O$32,9,0)+BG11</f>
        <v>33.693924646514347</v>
      </c>
      <c r="BP11" s="67">
        <f>VLOOKUP(Calcul!$I16,'ModelParams Lp'!$D$28:$O$32,10,0)+BH11</f>
        <v>33.693924646514347</v>
      </c>
      <c r="BQ11" s="67">
        <f>VLOOKUP(Calcul!$I16,'ModelParams Lp'!$D$28:$O$32,11,0)+BI11</f>
        <v>33.693924646514347</v>
      </c>
      <c r="BR11" s="67">
        <f>VLOOKUP(Calcul!$I16,'ModelParams Lp'!$D$28:$O$32,12,0)+BJ11</f>
        <v>33.693924646514347</v>
      </c>
      <c r="BS11" s="66" t="e">
        <f t="shared" ca="1" si="7"/>
        <v>#DIV/0!</v>
      </c>
      <c r="BT11" s="66" t="e">
        <f t="shared" ca="1" si="8"/>
        <v>#DIV/0!</v>
      </c>
      <c r="BU11" s="66" t="e">
        <f t="shared" ca="1" si="9"/>
        <v>#DIV/0!</v>
      </c>
      <c r="BV11" s="66" t="e">
        <f t="shared" ca="1" si="10"/>
        <v>#DIV/0!</v>
      </c>
      <c r="BW11" s="66" t="e">
        <f t="shared" ca="1" si="11"/>
        <v>#DIV/0!</v>
      </c>
      <c r="BX11" s="66" t="e">
        <f t="shared" ca="1" si="12"/>
        <v>#DIV/0!</v>
      </c>
      <c r="BY11" s="66" t="e">
        <f t="shared" ca="1" si="13"/>
        <v>#DIV/0!</v>
      </c>
      <c r="BZ11" s="66" t="e">
        <f t="shared" ca="1" si="14"/>
        <v>#DIV/0!</v>
      </c>
      <c r="CA11" s="24" t="e">
        <f ca="1">10*LOG10(IF(BS11="",0,POWER(10,((BS11+'ModelParams Lw'!$O$4)/10))) +IF(BT11="",0,POWER(10,((BT11+'ModelParams Lw'!$P$4)/10))) +IF(BU11="",0,POWER(10,((BU11+'ModelParams Lw'!$Q$4)/10))) +IF(BV11="",0,POWER(10,((BV11+'ModelParams Lw'!$R$4)/10))) +IF(BW11="",0,POWER(10,((BW11+'ModelParams Lw'!$S$4)/10))) +IF(BX11="",0,POWER(10,((BX11+'ModelParams Lw'!$T$4)/10))) +IF(BY11="",0,POWER(10,((BY11+'ModelParams Lw'!$U$4)/10)))+IF(BZ11="",0,POWER(10,((BZ11+'ModelParams Lw'!$V$4)/10))))</f>
        <v>#DIV/0!</v>
      </c>
      <c r="CB11" s="24" t="e">
        <f t="shared" ca="1" si="15"/>
        <v>#DIV/0!</v>
      </c>
      <c r="CC11" s="24" t="e">
        <f ca="1">(BS11-'ModelParams Lw'!O$10)/'ModelParams Lw'!O$11</f>
        <v>#DIV/0!</v>
      </c>
      <c r="CD11" s="24" t="e">
        <f ca="1">(BT11-'ModelParams Lw'!P$10)/'ModelParams Lw'!P$11</f>
        <v>#DIV/0!</v>
      </c>
      <c r="CE11" s="24" t="e">
        <f ca="1">(BU11-'ModelParams Lw'!Q$10)/'ModelParams Lw'!Q$11</f>
        <v>#DIV/0!</v>
      </c>
      <c r="CF11" s="24" t="e">
        <f ca="1">(BV11-'ModelParams Lw'!R$10)/'ModelParams Lw'!R$11</f>
        <v>#DIV/0!</v>
      </c>
      <c r="CG11" s="24" t="e">
        <f ca="1">(BW11-'ModelParams Lw'!S$10)/'ModelParams Lw'!S$11</f>
        <v>#DIV/0!</v>
      </c>
      <c r="CH11" s="24" t="e">
        <f ca="1">(BX11-'ModelParams Lw'!T$10)/'ModelParams Lw'!T$11</f>
        <v>#DIV/0!</v>
      </c>
      <c r="CI11" s="24" t="e">
        <f ca="1">(BY11-'ModelParams Lw'!U$10)/'ModelParams Lw'!U$11</f>
        <v>#DIV/0!</v>
      </c>
      <c r="CJ11" s="24" t="e">
        <f ca="1">(BZ11-'ModelParams Lw'!V$10)/'ModelParams Lw'!V$11</f>
        <v>#DIV/0!</v>
      </c>
      <c r="CK11" s="66" t="e">
        <f t="shared" si="16"/>
        <v>#DIV/0!</v>
      </c>
      <c r="CL11" s="66" t="e">
        <f t="shared" si="17"/>
        <v>#DIV/0!</v>
      </c>
      <c r="CM11" s="66" t="e">
        <f t="shared" si="23"/>
        <v>#DIV/0!</v>
      </c>
      <c r="CN11" s="66" t="e">
        <f t="shared" si="18"/>
        <v>#DIV/0!</v>
      </c>
      <c r="CO11" s="66" t="e">
        <f t="shared" si="19"/>
        <v>#DIV/0!</v>
      </c>
      <c r="CP11" s="66" t="e">
        <f t="shared" si="20"/>
        <v>#DIV/0!</v>
      </c>
      <c r="CQ11" s="66" t="e">
        <f t="shared" si="21"/>
        <v>#DIV/0!</v>
      </c>
      <c r="CR11" s="66" t="e">
        <f t="shared" si="22"/>
        <v>#DIV/0!</v>
      </c>
      <c r="CS11" s="24" t="e">
        <f>10*LOG10(IF(CK11="",0,POWER(10,((CK11+'ModelParams Lw'!$O$4)/10))) +IF(CL11="",0,POWER(10,((CL11+'ModelParams Lw'!$P$4)/10))) +IF(CM11="",0,POWER(10,((CM11+'ModelParams Lw'!$Q$4)/10))) +IF(CN11="",0,POWER(10,((CN11+'ModelParams Lw'!$R$4)/10))) +IF(CO11="",0,POWER(10,((CO11+'ModelParams Lw'!$S$4)/10))) +IF(CP11="",0,POWER(10,((CP11+'ModelParams Lw'!$T$4)/10))) +IF(CQ11="",0,POWER(10,((CQ11+'ModelParams Lw'!$U$4)/10)))+IF(CR11="",0,POWER(10,((CR11+'ModelParams Lw'!$V$4)/10))))</f>
        <v>#DIV/0!</v>
      </c>
      <c r="CT11" s="24" t="e">
        <f t="shared" si="24"/>
        <v>#DIV/0!</v>
      </c>
      <c r="CU11" s="24" t="e">
        <f>(CK11-'ModelParams Lw'!O$10)/'ModelParams Lw'!O$11</f>
        <v>#DIV/0!</v>
      </c>
      <c r="CV11" s="24" t="e">
        <f>(CL11-'ModelParams Lw'!P$10)/'ModelParams Lw'!P$11</f>
        <v>#DIV/0!</v>
      </c>
      <c r="CW11" s="24" t="e">
        <f>(CM11-'ModelParams Lw'!Q$10)/'ModelParams Lw'!Q$11</f>
        <v>#DIV/0!</v>
      </c>
      <c r="CX11" s="24" t="e">
        <f>(CN11-'ModelParams Lw'!R$10)/'ModelParams Lw'!R$11</f>
        <v>#DIV/0!</v>
      </c>
      <c r="CY11" s="24" t="e">
        <f>(CO11-'ModelParams Lw'!S$10)/'ModelParams Lw'!S$11</f>
        <v>#DIV/0!</v>
      </c>
      <c r="CZ11" s="24" t="e">
        <f>(CP11-'ModelParams Lw'!T$10)/'ModelParams Lw'!T$11</f>
        <v>#DIV/0!</v>
      </c>
      <c r="DA11" s="24" t="e">
        <f>(CQ11-'ModelParams Lw'!U$10)/'ModelParams Lw'!U$11</f>
        <v>#DIV/0!</v>
      </c>
      <c r="DB11" s="24" t="e">
        <f>(CR11-'ModelParams Lw'!V$10)/'ModelParams Lw'!V$11</f>
        <v>#DIV/0!</v>
      </c>
    </row>
    <row r="12" spans="1:106">
      <c r="A12" s="12">
        <f>'Sound Power'!B12</f>
        <v>0</v>
      </c>
      <c r="B12" s="12">
        <f>'Sound Power'!D12</f>
        <v>0</v>
      </c>
      <c r="C12" s="67" t="e">
        <f>IF(Calcul!$F17="SA",'Sound Power'!BS12,'Sound Power'!T12)</f>
        <v>#DIV/0!</v>
      </c>
      <c r="D12" s="67" t="e">
        <f>IF(Calcul!$F17="SA",'Sound Power'!BT12,'Sound Power'!U12)</f>
        <v>#DIV/0!</v>
      </c>
      <c r="E12" s="67" t="e">
        <f>IF(Calcul!$F17="SA",'Sound Power'!BU12,'Sound Power'!V12)</f>
        <v>#DIV/0!</v>
      </c>
      <c r="F12" s="67" t="e">
        <f>IF(Calcul!$F17="SA",'Sound Power'!BV12,'Sound Power'!W12)</f>
        <v>#DIV/0!</v>
      </c>
      <c r="G12" s="67" t="e">
        <f>IF(Calcul!$F17="SA",'Sound Power'!BW12,'Sound Power'!X12)</f>
        <v>#DIV/0!</v>
      </c>
      <c r="H12" s="67" t="e">
        <f>IF(Calcul!$F17="SA",'Sound Power'!BX12,'Sound Power'!Y12)</f>
        <v>#DIV/0!</v>
      </c>
      <c r="I12" s="67" t="e">
        <f>IF(Calcul!$F17="SA",'Sound Power'!BY12,'Sound Power'!Z12)</f>
        <v>#DIV/0!</v>
      </c>
      <c r="J12" s="67" t="e">
        <f>IF(Calcul!$F17="SA",'Sound Power'!BZ12,'Sound Power'!AA12)</f>
        <v>#DIV/0!</v>
      </c>
      <c r="K12" s="67" t="e">
        <f>'Sound Power'!CS12</f>
        <v>#DIV/0!</v>
      </c>
      <c r="L12" s="67" t="e">
        <f>'Sound Power'!CT12</f>
        <v>#DIV/0!</v>
      </c>
      <c r="M12" s="67" t="e">
        <f>'Sound Power'!CU12</f>
        <v>#DIV/0!</v>
      </c>
      <c r="N12" s="67" t="e">
        <f>'Sound Power'!CV12</f>
        <v>#DIV/0!</v>
      </c>
      <c r="O12" s="67" t="e">
        <f>'Sound Power'!CW12</f>
        <v>#DIV/0!</v>
      </c>
      <c r="P12" s="67" t="e">
        <f>'Sound Power'!CX12</f>
        <v>#DIV/0!</v>
      </c>
      <c r="Q12" s="67" t="e">
        <f>'Sound Power'!CY12</f>
        <v>#DIV/0!</v>
      </c>
      <c r="R12" s="67" t="e">
        <f>'Sound Power'!CZ12</f>
        <v>#DIV/0!</v>
      </c>
      <c r="S12" s="64">
        <f t="shared" si="3"/>
        <v>0</v>
      </c>
      <c r="T12" s="64">
        <f t="shared" si="4"/>
        <v>0</v>
      </c>
      <c r="U12" s="67" t="e">
        <f>('ModelParams Lp'!B$4*10^'ModelParams Lp'!B$5*($S12/$T12)^'ModelParams Lp'!B$6)*3</f>
        <v>#DIV/0!</v>
      </c>
      <c r="V12" s="67" t="e">
        <f>('ModelParams Lp'!C$4*10^'ModelParams Lp'!C$5*($S12/$T12)^'ModelParams Lp'!C$6)*3</f>
        <v>#DIV/0!</v>
      </c>
      <c r="W12" s="67" t="e">
        <f>('ModelParams Lp'!D$4*10^'ModelParams Lp'!D$5*($S12/$T12)^'ModelParams Lp'!D$6)*3</f>
        <v>#DIV/0!</v>
      </c>
      <c r="X12" s="67" t="e">
        <f>('ModelParams Lp'!E$4*10^'ModelParams Lp'!E$5*($S12/$T12)^'ModelParams Lp'!E$6)*3</f>
        <v>#DIV/0!</v>
      </c>
      <c r="Y12" s="67" t="e">
        <f>('ModelParams Lp'!F$4*10^'ModelParams Lp'!F$5*($S12/$T12)^'ModelParams Lp'!F$6)*3</f>
        <v>#DIV/0!</v>
      </c>
      <c r="Z12" s="67" t="e">
        <f>('ModelParams Lp'!G$4*10^'ModelParams Lp'!G$5*($S12/$T12)^'ModelParams Lp'!G$6)*3</f>
        <v>#DIV/0!</v>
      </c>
      <c r="AA12" s="67" t="e">
        <f>('ModelParams Lp'!H$4*10^'ModelParams Lp'!H$5*($S12/$T12)^'ModelParams Lp'!H$6)*3</f>
        <v>#DIV/0!</v>
      </c>
      <c r="AB12" s="67" t="e">
        <f>('ModelParams Lp'!I$4*10^'ModelParams Lp'!I$5*($S12/$T12)^'ModelParams Lp'!I$6)*3</f>
        <v>#DIV/0!</v>
      </c>
      <c r="AC12" s="53" t="e">
        <f t="shared" si="5"/>
        <v>#DIV/0!</v>
      </c>
      <c r="AD12" s="53" t="e">
        <f>IF(AC12&lt;'ModelParams Lp'!$B$16,-1,IF(AC12&lt;'ModelParams Lp'!$C$16,0,IF(AC12&lt;'ModelParams Lp'!$D$16,1,IF(AC12&lt;'ModelParams Lp'!$E$16,2,IF(AC12&lt;'ModelParams Lp'!$F$16,3,IF(AC12&lt;'ModelParams Lp'!$G$16,4,IF(AC12&lt;'ModelParams Lp'!$H$16,5,6)))))))</f>
        <v>#DIV/0!</v>
      </c>
      <c r="AE12" s="67" t="e">
        <f ca="1">IF($AD12&gt;1,0,OFFSET('ModelParams Lp'!$C$12,0,-'Sound Pressure'!$AD12))</f>
        <v>#DIV/0!</v>
      </c>
      <c r="AF12" s="67" t="e">
        <f ca="1">IF($AD12&gt;2,0,OFFSET('ModelParams Lp'!$D$12,0,-'Sound Pressure'!$AD12))</f>
        <v>#DIV/0!</v>
      </c>
      <c r="AG12" s="67" t="e">
        <f ca="1">IF($AD12&gt;3,0,OFFSET('ModelParams Lp'!$E$12,0,-'Sound Pressure'!$AD12))</f>
        <v>#DIV/0!</v>
      </c>
      <c r="AH12" s="67" t="e">
        <f ca="1">IF($AD12&gt;4,0,OFFSET('ModelParams Lp'!$F$12,0,-'Sound Pressure'!$AD12))</f>
        <v>#DIV/0!</v>
      </c>
      <c r="AI12" s="67" t="e">
        <f ca="1">IF($AD12&gt;3,0,OFFSET('ModelParams Lp'!$G$12,0,-'Sound Pressure'!$AD12))</f>
        <v>#DIV/0!</v>
      </c>
      <c r="AJ12" s="67" t="e">
        <f ca="1">IF($AD12&gt;5,0,OFFSET('ModelParams Lp'!$H$12,0,-'Sound Pressure'!$AD12))</f>
        <v>#DIV/0!</v>
      </c>
      <c r="AK12" s="67" t="e">
        <f ca="1">IF($AD12&gt;6,0,OFFSET('ModelParams Lp'!$I$12,0,-'Sound Pressure'!$AD12))</f>
        <v>#DIV/0!</v>
      </c>
      <c r="AL12" s="67" t="e">
        <f ca="1">IF($AD12&gt;7,0,IF($AD$4&lt;0,3,OFFSET('ModelParams Lp'!$J$12,0,-'Sound Pressure'!$AD12)))</f>
        <v>#DIV/0!</v>
      </c>
      <c r="AM12" s="67" t="e">
        <f t="shared" si="6"/>
        <v>#DIV/0!</v>
      </c>
      <c r="AN12" s="67" t="e">
        <f t="shared" si="0"/>
        <v>#DIV/0!</v>
      </c>
      <c r="AO12" s="67" t="e">
        <f t="shared" si="0"/>
        <v>#DIV/0!</v>
      </c>
      <c r="AP12" s="67" t="e">
        <f t="shared" si="0"/>
        <v>#DIV/0!</v>
      </c>
      <c r="AQ12" s="67" t="e">
        <f t="shared" si="0"/>
        <v>#DIV/0!</v>
      </c>
      <c r="AR12" s="67" t="e">
        <f t="shared" si="0"/>
        <v>#DIV/0!</v>
      </c>
      <c r="AS12" s="67" t="e">
        <f t="shared" si="0"/>
        <v>#DIV/0!</v>
      </c>
      <c r="AT12" s="67" t="e">
        <f t="shared" si="0"/>
        <v>#DIV/0!</v>
      </c>
      <c r="AU12" s="67">
        <f>'ModelParams Lp'!B$22</f>
        <v>4</v>
      </c>
      <c r="AV12" s="67">
        <f>'ModelParams Lp'!C$22</f>
        <v>2</v>
      </c>
      <c r="AW12" s="67">
        <f>'ModelParams Lp'!D$22</f>
        <v>1</v>
      </c>
      <c r="AX12" s="67">
        <f>'ModelParams Lp'!E$22</f>
        <v>0</v>
      </c>
      <c r="AY12" s="67">
        <f>'ModelParams Lp'!F$22</f>
        <v>0</v>
      </c>
      <c r="AZ12" s="67">
        <f>'ModelParams Lp'!G$22</f>
        <v>0</v>
      </c>
      <c r="BA12" s="67">
        <f>'ModelParams Lp'!H$22</f>
        <v>0</v>
      </c>
      <c r="BB12" s="67">
        <f>'ModelParams Lp'!I$22</f>
        <v>0</v>
      </c>
      <c r="BC12" s="67">
        <f>-10*LOG(2/(4*PI()*2^2)+4/(0.163*(Calcul!$J17*Calcul!$K17)/VLOOKUP(Calcul!$H17,'ModelParams Lp'!$E$37:$F$39,2,0)))</f>
        <v>10.69392464651435</v>
      </c>
      <c r="BD12" s="67">
        <f>-10*LOG(2/(4*PI()*2^2)+4/(0.163*(Calcul!$J17*Calcul!$K17)/VLOOKUP(Calcul!$H17,'ModelParams Lp'!$E$37:$F$39,2,0)))</f>
        <v>10.69392464651435</v>
      </c>
      <c r="BE12" s="67">
        <f>-10*LOG(2/(4*PI()*2^2)+4/(0.163*(Calcul!$J17*Calcul!$K17)/VLOOKUP(Calcul!$H17,'ModelParams Lp'!$E$37:$F$39,2,0)))</f>
        <v>10.69392464651435</v>
      </c>
      <c r="BF12" s="67">
        <f>-10*LOG(2/(4*PI()*2^2)+4/(0.163*(Calcul!$J17*Calcul!$K17)/VLOOKUP(Calcul!$H17,'ModelParams Lp'!$E$37:$F$39,2,0)))</f>
        <v>10.69392464651435</v>
      </c>
      <c r="BG12" s="67">
        <f>-10*LOG(2/(4*PI()*2^2)+4/(0.163*(Calcul!$J17*Calcul!$K17)/VLOOKUP(Calcul!$H17,'ModelParams Lp'!$E$37:$F$39,2,0)))</f>
        <v>10.69392464651435</v>
      </c>
      <c r="BH12" s="67">
        <f>-10*LOG(2/(4*PI()*2^2)+4/(0.163*(Calcul!$J17*Calcul!$K17)/VLOOKUP(Calcul!$H17,'ModelParams Lp'!$E$37:$F$39,2,0)))</f>
        <v>10.69392464651435</v>
      </c>
      <c r="BI12" s="67">
        <f>-10*LOG(2/(4*PI()*2^2)+4/(0.163*(Calcul!$J17*Calcul!$K17)/VLOOKUP(Calcul!$H17,'ModelParams Lp'!$E$37:$F$39,2,0)))</f>
        <v>10.69392464651435</v>
      </c>
      <c r="BJ12" s="67">
        <f>-10*LOG(2/(4*PI()*2^2)+4/(0.163*(Calcul!$J17*Calcul!$K17)/VLOOKUP(Calcul!$H17,'ModelParams Lp'!$E$37:$F$39,2,0)))</f>
        <v>10.69392464651435</v>
      </c>
      <c r="BK12" s="67">
        <f>VLOOKUP(Calcul!$I17,'ModelParams Lp'!$D$28:$O$32,5,0)+BC12</f>
        <v>10.69392464651435</v>
      </c>
      <c r="BL12" s="67">
        <f>VLOOKUP(Calcul!$I17,'ModelParams Lp'!$D$28:$O$32,6,0)+BD12</f>
        <v>13.69392464651435</v>
      </c>
      <c r="BM12" s="67">
        <f>VLOOKUP(Calcul!$I17,'ModelParams Lp'!$D$28:$O$32,7,0)+BE12</f>
        <v>21.69392464651435</v>
      </c>
      <c r="BN12" s="67">
        <f>VLOOKUP(Calcul!$I17,'ModelParams Lp'!$D$28:$O$32,8,0)+BF12</f>
        <v>29.69392464651435</v>
      </c>
      <c r="BO12" s="67">
        <f>VLOOKUP(Calcul!$I17,'ModelParams Lp'!$D$28:$O$32,9,0)+BG12</f>
        <v>33.693924646514347</v>
      </c>
      <c r="BP12" s="67">
        <f>VLOOKUP(Calcul!$I17,'ModelParams Lp'!$D$28:$O$32,10,0)+BH12</f>
        <v>33.693924646514347</v>
      </c>
      <c r="BQ12" s="67">
        <f>VLOOKUP(Calcul!$I17,'ModelParams Lp'!$D$28:$O$32,11,0)+BI12</f>
        <v>33.693924646514347</v>
      </c>
      <c r="BR12" s="67">
        <f>VLOOKUP(Calcul!$I17,'ModelParams Lp'!$D$28:$O$32,12,0)+BJ12</f>
        <v>33.693924646514347</v>
      </c>
      <c r="BS12" s="66" t="e">
        <f t="shared" ca="1" si="7"/>
        <v>#DIV/0!</v>
      </c>
      <c r="BT12" s="66" t="e">
        <f t="shared" ca="1" si="8"/>
        <v>#DIV/0!</v>
      </c>
      <c r="BU12" s="66" t="e">
        <f t="shared" ca="1" si="9"/>
        <v>#DIV/0!</v>
      </c>
      <c r="BV12" s="66" t="e">
        <f t="shared" ca="1" si="10"/>
        <v>#DIV/0!</v>
      </c>
      <c r="BW12" s="66" t="e">
        <f t="shared" ca="1" si="11"/>
        <v>#DIV/0!</v>
      </c>
      <c r="BX12" s="66" t="e">
        <f t="shared" ca="1" si="12"/>
        <v>#DIV/0!</v>
      </c>
      <c r="BY12" s="66" t="e">
        <f t="shared" ca="1" si="13"/>
        <v>#DIV/0!</v>
      </c>
      <c r="BZ12" s="66" t="e">
        <f t="shared" ca="1" si="14"/>
        <v>#DIV/0!</v>
      </c>
      <c r="CA12" s="24" t="e">
        <f ca="1">10*LOG10(IF(BS12="",0,POWER(10,((BS12+'ModelParams Lw'!$O$4)/10))) +IF(BT12="",0,POWER(10,((BT12+'ModelParams Lw'!$P$4)/10))) +IF(BU12="",0,POWER(10,((BU12+'ModelParams Lw'!$Q$4)/10))) +IF(BV12="",0,POWER(10,((BV12+'ModelParams Lw'!$R$4)/10))) +IF(BW12="",0,POWER(10,((BW12+'ModelParams Lw'!$S$4)/10))) +IF(BX12="",0,POWER(10,((BX12+'ModelParams Lw'!$T$4)/10))) +IF(BY12="",0,POWER(10,((BY12+'ModelParams Lw'!$U$4)/10)))+IF(BZ12="",0,POWER(10,((BZ12+'ModelParams Lw'!$V$4)/10))))</f>
        <v>#DIV/0!</v>
      </c>
      <c r="CB12" s="24" t="e">
        <f t="shared" ca="1" si="15"/>
        <v>#DIV/0!</v>
      </c>
      <c r="CC12" s="24" t="e">
        <f ca="1">(BS12-'ModelParams Lw'!O$10)/'ModelParams Lw'!O$11</f>
        <v>#DIV/0!</v>
      </c>
      <c r="CD12" s="24" t="e">
        <f ca="1">(BT12-'ModelParams Lw'!P$10)/'ModelParams Lw'!P$11</f>
        <v>#DIV/0!</v>
      </c>
      <c r="CE12" s="24" t="e">
        <f ca="1">(BU12-'ModelParams Lw'!Q$10)/'ModelParams Lw'!Q$11</f>
        <v>#DIV/0!</v>
      </c>
      <c r="CF12" s="24" t="e">
        <f ca="1">(BV12-'ModelParams Lw'!R$10)/'ModelParams Lw'!R$11</f>
        <v>#DIV/0!</v>
      </c>
      <c r="CG12" s="24" t="e">
        <f ca="1">(BW12-'ModelParams Lw'!S$10)/'ModelParams Lw'!S$11</f>
        <v>#DIV/0!</v>
      </c>
      <c r="CH12" s="24" t="e">
        <f ca="1">(BX12-'ModelParams Lw'!T$10)/'ModelParams Lw'!T$11</f>
        <v>#DIV/0!</v>
      </c>
      <c r="CI12" s="24" t="e">
        <f ca="1">(BY12-'ModelParams Lw'!U$10)/'ModelParams Lw'!U$11</f>
        <v>#DIV/0!</v>
      </c>
      <c r="CJ12" s="24" t="e">
        <f ca="1">(BZ12-'ModelParams Lw'!V$10)/'ModelParams Lw'!V$11</f>
        <v>#DIV/0!</v>
      </c>
      <c r="CK12" s="66" t="e">
        <f t="shared" si="16"/>
        <v>#DIV/0!</v>
      </c>
      <c r="CL12" s="66" t="e">
        <f t="shared" si="17"/>
        <v>#DIV/0!</v>
      </c>
      <c r="CM12" s="66" t="e">
        <f t="shared" si="23"/>
        <v>#DIV/0!</v>
      </c>
      <c r="CN12" s="66" t="e">
        <f t="shared" si="18"/>
        <v>#DIV/0!</v>
      </c>
      <c r="CO12" s="66" t="e">
        <f t="shared" si="19"/>
        <v>#DIV/0!</v>
      </c>
      <c r="CP12" s="66" t="e">
        <f t="shared" si="20"/>
        <v>#DIV/0!</v>
      </c>
      <c r="CQ12" s="66" t="e">
        <f t="shared" si="21"/>
        <v>#DIV/0!</v>
      </c>
      <c r="CR12" s="66" t="e">
        <f t="shared" si="22"/>
        <v>#DIV/0!</v>
      </c>
      <c r="CS12" s="24" t="e">
        <f>10*LOG10(IF(CK12="",0,POWER(10,((CK12+'ModelParams Lw'!$O$4)/10))) +IF(CL12="",0,POWER(10,((CL12+'ModelParams Lw'!$P$4)/10))) +IF(CM12="",0,POWER(10,((CM12+'ModelParams Lw'!$Q$4)/10))) +IF(CN12="",0,POWER(10,((CN12+'ModelParams Lw'!$R$4)/10))) +IF(CO12="",0,POWER(10,((CO12+'ModelParams Lw'!$S$4)/10))) +IF(CP12="",0,POWER(10,((CP12+'ModelParams Lw'!$T$4)/10))) +IF(CQ12="",0,POWER(10,((CQ12+'ModelParams Lw'!$U$4)/10)))+IF(CR12="",0,POWER(10,((CR12+'ModelParams Lw'!$V$4)/10))))</f>
        <v>#DIV/0!</v>
      </c>
      <c r="CT12" s="24" t="e">
        <f t="shared" si="24"/>
        <v>#DIV/0!</v>
      </c>
      <c r="CU12" s="24" t="e">
        <f>(CK12-'ModelParams Lw'!O$10)/'ModelParams Lw'!O$11</f>
        <v>#DIV/0!</v>
      </c>
      <c r="CV12" s="24" t="e">
        <f>(CL12-'ModelParams Lw'!P$10)/'ModelParams Lw'!P$11</f>
        <v>#DIV/0!</v>
      </c>
      <c r="CW12" s="24" t="e">
        <f>(CM12-'ModelParams Lw'!Q$10)/'ModelParams Lw'!Q$11</f>
        <v>#DIV/0!</v>
      </c>
      <c r="CX12" s="24" t="e">
        <f>(CN12-'ModelParams Lw'!R$10)/'ModelParams Lw'!R$11</f>
        <v>#DIV/0!</v>
      </c>
      <c r="CY12" s="24" t="e">
        <f>(CO12-'ModelParams Lw'!S$10)/'ModelParams Lw'!S$11</f>
        <v>#DIV/0!</v>
      </c>
      <c r="CZ12" s="24" t="e">
        <f>(CP12-'ModelParams Lw'!T$10)/'ModelParams Lw'!T$11</f>
        <v>#DIV/0!</v>
      </c>
      <c r="DA12" s="24" t="e">
        <f>(CQ12-'ModelParams Lw'!U$10)/'ModelParams Lw'!U$11</f>
        <v>#DIV/0!</v>
      </c>
      <c r="DB12" s="24" t="e">
        <f>(CR12-'ModelParams Lw'!V$10)/'ModelParams Lw'!V$11</f>
        <v>#DIV/0!</v>
      </c>
    </row>
    <row r="13" spans="1:106">
      <c r="A13" s="12">
        <f>'Sound Power'!B13</f>
        <v>0</v>
      </c>
      <c r="B13" s="12">
        <f>'Sound Power'!D13</f>
        <v>0</v>
      </c>
      <c r="C13" s="67" t="e">
        <f>IF(Calcul!$F18="SA",'Sound Power'!BS13,'Sound Power'!T13)</f>
        <v>#DIV/0!</v>
      </c>
      <c r="D13" s="67" t="e">
        <f>IF(Calcul!$F18="SA",'Sound Power'!BT13,'Sound Power'!U13)</f>
        <v>#DIV/0!</v>
      </c>
      <c r="E13" s="67" t="e">
        <f>IF(Calcul!$F18="SA",'Sound Power'!BU13,'Sound Power'!V13)</f>
        <v>#DIV/0!</v>
      </c>
      <c r="F13" s="67" t="e">
        <f>IF(Calcul!$F18="SA",'Sound Power'!BV13,'Sound Power'!W13)</f>
        <v>#DIV/0!</v>
      </c>
      <c r="G13" s="67" t="e">
        <f>IF(Calcul!$F18="SA",'Sound Power'!BW13,'Sound Power'!X13)</f>
        <v>#DIV/0!</v>
      </c>
      <c r="H13" s="67" t="e">
        <f>IF(Calcul!$F18="SA",'Sound Power'!BX13,'Sound Power'!Y13)</f>
        <v>#DIV/0!</v>
      </c>
      <c r="I13" s="67" t="e">
        <f>IF(Calcul!$F18="SA",'Sound Power'!BY13,'Sound Power'!Z13)</f>
        <v>#DIV/0!</v>
      </c>
      <c r="J13" s="67" t="e">
        <f>IF(Calcul!$F18="SA",'Sound Power'!BZ13,'Sound Power'!AA13)</f>
        <v>#DIV/0!</v>
      </c>
      <c r="K13" s="67" t="e">
        <f>'Sound Power'!CS13</f>
        <v>#DIV/0!</v>
      </c>
      <c r="L13" s="67" t="e">
        <f>'Sound Power'!CT13</f>
        <v>#DIV/0!</v>
      </c>
      <c r="M13" s="67" t="e">
        <f>'Sound Power'!CU13</f>
        <v>#DIV/0!</v>
      </c>
      <c r="N13" s="67" t="e">
        <f>'Sound Power'!CV13</f>
        <v>#DIV/0!</v>
      </c>
      <c r="O13" s="67" t="e">
        <f>'Sound Power'!CW13</f>
        <v>#DIV/0!</v>
      </c>
      <c r="P13" s="67" t="e">
        <f>'Sound Power'!CX13</f>
        <v>#DIV/0!</v>
      </c>
      <c r="Q13" s="67" t="e">
        <f>'Sound Power'!CY13</f>
        <v>#DIV/0!</v>
      </c>
      <c r="R13" s="67" t="e">
        <f>'Sound Power'!CZ13</f>
        <v>#DIV/0!</v>
      </c>
      <c r="S13" s="64">
        <f t="shared" si="3"/>
        <v>0</v>
      </c>
      <c r="T13" s="64">
        <f t="shared" si="4"/>
        <v>0</v>
      </c>
      <c r="U13" s="67" t="e">
        <f>('ModelParams Lp'!B$4*10^'ModelParams Lp'!B$5*($S13/$T13)^'ModelParams Lp'!B$6)*3</f>
        <v>#DIV/0!</v>
      </c>
      <c r="V13" s="67" t="e">
        <f>('ModelParams Lp'!C$4*10^'ModelParams Lp'!C$5*($S13/$T13)^'ModelParams Lp'!C$6)*3</f>
        <v>#DIV/0!</v>
      </c>
      <c r="W13" s="67" t="e">
        <f>('ModelParams Lp'!D$4*10^'ModelParams Lp'!D$5*($S13/$T13)^'ModelParams Lp'!D$6)*3</f>
        <v>#DIV/0!</v>
      </c>
      <c r="X13" s="67" t="e">
        <f>('ModelParams Lp'!E$4*10^'ModelParams Lp'!E$5*($S13/$T13)^'ModelParams Lp'!E$6)*3</f>
        <v>#DIV/0!</v>
      </c>
      <c r="Y13" s="67" t="e">
        <f>('ModelParams Lp'!F$4*10^'ModelParams Lp'!F$5*($S13/$T13)^'ModelParams Lp'!F$6)*3</f>
        <v>#DIV/0!</v>
      </c>
      <c r="Z13" s="67" t="e">
        <f>('ModelParams Lp'!G$4*10^'ModelParams Lp'!G$5*($S13/$T13)^'ModelParams Lp'!G$6)*3</f>
        <v>#DIV/0!</v>
      </c>
      <c r="AA13" s="67" t="e">
        <f>('ModelParams Lp'!H$4*10^'ModelParams Lp'!H$5*($S13/$T13)^'ModelParams Lp'!H$6)*3</f>
        <v>#DIV/0!</v>
      </c>
      <c r="AB13" s="67" t="e">
        <f>('ModelParams Lp'!I$4*10^'ModelParams Lp'!I$5*($S13/$T13)^'ModelParams Lp'!I$6)*3</f>
        <v>#DIV/0!</v>
      </c>
      <c r="AC13" s="53" t="e">
        <f t="shared" si="5"/>
        <v>#DIV/0!</v>
      </c>
      <c r="AD13" s="53" t="e">
        <f>IF(AC13&lt;'ModelParams Lp'!$B$16,-1,IF(AC13&lt;'ModelParams Lp'!$C$16,0,IF(AC13&lt;'ModelParams Lp'!$D$16,1,IF(AC13&lt;'ModelParams Lp'!$E$16,2,IF(AC13&lt;'ModelParams Lp'!$F$16,3,IF(AC13&lt;'ModelParams Lp'!$G$16,4,IF(AC13&lt;'ModelParams Lp'!$H$16,5,6)))))))</f>
        <v>#DIV/0!</v>
      </c>
      <c r="AE13" s="67" t="e">
        <f ca="1">IF($AD13&gt;1,0,OFFSET('ModelParams Lp'!$C$12,0,-'Sound Pressure'!$AD13))</f>
        <v>#DIV/0!</v>
      </c>
      <c r="AF13" s="67" t="e">
        <f ca="1">IF($AD13&gt;2,0,OFFSET('ModelParams Lp'!$D$12,0,-'Sound Pressure'!$AD13))</f>
        <v>#DIV/0!</v>
      </c>
      <c r="AG13" s="67" t="e">
        <f ca="1">IF($AD13&gt;3,0,OFFSET('ModelParams Lp'!$E$12,0,-'Sound Pressure'!$AD13))</f>
        <v>#DIV/0!</v>
      </c>
      <c r="AH13" s="67" t="e">
        <f ca="1">IF($AD13&gt;4,0,OFFSET('ModelParams Lp'!$F$12,0,-'Sound Pressure'!$AD13))</f>
        <v>#DIV/0!</v>
      </c>
      <c r="AI13" s="67" t="e">
        <f ca="1">IF($AD13&gt;3,0,OFFSET('ModelParams Lp'!$G$12,0,-'Sound Pressure'!$AD13))</f>
        <v>#DIV/0!</v>
      </c>
      <c r="AJ13" s="67" t="e">
        <f ca="1">IF($AD13&gt;5,0,OFFSET('ModelParams Lp'!$H$12,0,-'Sound Pressure'!$AD13))</f>
        <v>#DIV/0!</v>
      </c>
      <c r="AK13" s="67" t="e">
        <f ca="1">IF($AD13&gt;6,0,OFFSET('ModelParams Lp'!$I$12,0,-'Sound Pressure'!$AD13))</f>
        <v>#DIV/0!</v>
      </c>
      <c r="AL13" s="67" t="e">
        <f ca="1">IF($AD13&gt;7,0,IF($AD$4&lt;0,3,OFFSET('ModelParams Lp'!$J$12,0,-'Sound Pressure'!$AD13)))</f>
        <v>#DIV/0!</v>
      </c>
      <c r="AM13" s="67" t="e">
        <f t="shared" si="6"/>
        <v>#DIV/0!</v>
      </c>
      <c r="AN13" s="67" t="e">
        <f t="shared" si="0"/>
        <v>#DIV/0!</v>
      </c>
      <c r="AO13" s="67" t="e">
        <f t="shared" si="0"/>
        <v>#DIV/0!</v>
      </c>
      <c r="AP13" s="67" t="e">
        <f t="shared" si="0"/>
        <v>#DIV/0!</v>
      </c>
      <c r="AQ13" s="67" t="e">
        <f t="shared" si="0"/>
        <v>#DIV/0!</v>
      </c>
      <c r="AR13" s="67" t="e">
        <f t="shared" si="0"/>
        <v>#DIV/0!</v>
      </c>
      <c r="AS13" s="67" t="e">
        <f t="shared" si="0"/>
        <v>#DIV/0!</v>
      </c>
      <c r="AT13" s="67" t="e">
        <f t="shared" si="0"/>
        <v>#DIV/0!</v>
      </c>
      <c r="AU13" s="67">
        <f>'ModelParams Lp'!B$22</f>
        <v>4</v>
      </c>
      <c r="AV13" s="67">
        <f>'ModelParams Lp'!C$22</f>
        <v>2</v>
      </c>
      <c r="AW13" s="67">
        <f>'ModelParams Lp'!D$22</f>
        <v>1</v>
      </c>
      <c r="AX13" s="67">
        <f>'ModelParams Lp'!E$22</f>
        <v>0</v>
      </c>
      <c r="AY13" s="67">
        <f>'ModelParams Lp'!F$22</f>
        <v>0</v>
      </c>
      <c r="AZ13" s="67">
        <f>'ModelParams Lp'!G$22</f>
        <v>0</v>
      </c>
      <c r="BA13" s="67">
        <f>'ModelParams Lp'!H$22</f>
        <v>0</v>
      </c>
      <c r="BB13" s="67">
        <f>'ModelParams Lp'!I$22</f>
        <v>0</v>
      </c>
      <c r="BC13" s="67">
        <f>-10*LOG(2/(4*PI()*2^2)+4/(0.163*(Calcul!$J18*Calcul!$K18)/VLOOKUP(Calcul!$H18,'ModelParams Lp'!$E$37:$F$39,2,0)))</f>
        <v>10.69392464651435</v>
      </c>
      <c r="BD13" s="67">
        <f>-10*LOG(2/(4*PI()*2^2)+4/(0.163*(Calcul!$J18*Calcul!$K18)/VLOOKUP(Calcul!$H18,'ModelParams Lp'!$E$37:$F$39,2,0)))</f>
        <v>10.69392464651435</v>
      </c>
      <c r="BE13" s="67">
        <f>-10*LOG(2/(4*PI()*2^2)+4/(0.163*(Calcul!$J18*Calcul!$K18)/VLOOKUP(Calcul!$H18,'ModelParams Lp'!$E$37:$F$39,2,0)))</f>
        <v>10.69392464651435</v>
      </c>
      <c r="BF13" s="67">
        <f>-10*LOG(2/(4*PI()*2^2)+4/(0.163*(Calcul!$J18*Calcul!$K18)/VLOOKUP(Calcul!$H18,'ModelParams Lp'!$E$37:$F$39,2,0)))</f>
        <v>10.69392464651435</v>
      </c>
      <c r="BG13" s="67">
        <f>-10*LOG(2/(4*PI()*2^2)+4/(0.163*(Calcul!$J18*Calcul!$K18)/VLOOKUP(Calcul!$H18,'ModelParams Lp'!$E$37:$F$39,2,0)))</f>
        <v>10.69392464651435</v>
      </c>
      <c r="BH13" s="67">
        <f>-10*LOG(2/(4*PI()*2^2)+4/(0.163*(Calcul!$J18*Calcul!$K18)/VLOOKUP(Calcul!$H18,'ModelParams Lp'!$E$37:$F$39,2,0)))</f>
        <v>10.69392464651435</v>
      </c>
      <c r="BI13" s="67">
        <f>-10*LOG(2/(4*PI()*2^2)+4/(0.163*(Calcul!$J18*Calcul!$K18)/VLOOKUP(Calcul!$H18,'ModelParams Lp'!$E$37:$F$39,2,0)))</f>
        <v>10.69392464651435</v>
      </c>
      <c r="BJ13" s="67">
        <f>-10*LOG(2/(4*PI()*2^2)+4/(0.163*(Calcul!$J18*Calcul!$K18)/VLOOKUP(Calcul!$H18,'ModelParams Lp'!$E$37:$F$39,2,0)))</f>
        <v>10.69392464651435</v>
      </c>
      <c r="BK13" s="67">
        <f>VLOOKUP(Calcul!$I18,'ModelParams Lp'!$D$28:$O$32,5,0)+BC13</f>
        <v>10.69392464651435</v>
      </c>
      <c r="BL13" s="67">
        <f>VLOOKUP(Calcul!$I18,'ModelParams Lp'!$D$28:$O$32,6,0)+BD13</f>
        <v>13.69392464651435</v>
      </c>
      <c r="BM13" s="67">
        <f>VLOOKUP(Calcul!$I18,'ModelParams Lp'!$D$28:$O$32,7,0)+BE13</f>
        <v>21.69392464651435</v>
      </c>
      <c r="BN13" s="67">
        <f>VLOOKUP(Calcul!$I18,'ModelParams Lp'!$D$28:$O$32,8,0)+BF13</f>
        <v>29.69392464651435</v>
      </c>
      <c r="BO13" s="67">
        <f>VLOOKUP(Calcul!$I18,'ModelParams Lp'!$D$28:$O$32,9,0)+BG13</f>
        <v>33.693924646514347</v>
      </c>
      <c r="BP13" s="67">
        <f>VLOOKUP(Calcul!$I18,'ModelParams Lp'!$D$28:$O$32,10,0)+BH13</f>
        <v>33.693924646514347</v>
      </c>
      <c r="BQ13" s="67">
        <f>VLOOKUP(Calcul!$I18,'ModelParams Lp'!$D$28:$O$32,11,0)+BI13</f>
        <v>33.693924646514347</v>
      </c>
      <c r="BR13" s="67">
        <f>VLOOKUP(Calcul!$I18,'ModelParams Lp'!$D$28:$O$32,12,0)+BJ13</f>
        <v>33.693924646514347</v>
      </c>
      <c r="BS13" s="66" t="e">
        <f t="shared" ca="1" si="7"/>
        <v>#DIV/0!</v>
      </c>
      <c r="BT13" s="66" t="e">
        <f t="shared" ca="1" si="8"/>
        <v>#DIV/0!</v>
      </c>
      <c r="BU13" s="66" t="e">
        <f t="shared" ca="1" si="9"/>
        <v>#DIV/0!</v>
      </c>
      <c r="BV13" s="66" t="e">
        <f t="shared" ca="1" si="10"/>
        <v>#DIV/0!</v>
      </c>
      <c r="BW13" s="66" t="e">
        <f t="shared" ca="1" si="11"/>
        <v>#DIV/0!</v>
      </c>
      <c r="BX13" s="66" t="e">
        <f t="shared" ca="1" si="12"/>
        <v>#DIV/0!</v>
      </c>
      <c r="BY13" s="66" t="e">
        <f t="shared" ca="1" si="13"/>
        <v>#DIV/0!</v>
      </c>
      <c r="BZ13" s="66" t="e">
        <f t="shared" ca="1" si="14"/>
        <v>#DIV/0!</v>
      </c>
      <c r="CA13" s="24" t="e">
        <f ca="1">10*LOG10(IF(BS13="",0,POWER(10,((BS13+'ModelParams Lw'!$O$4)/10))) +IF(BT13="",0,POWER(10,((BT13+'ModelParams Lw'!$P$4)/10))) +IF(BU13="",0,POWER(10,((BU13+'ModelParams Lw'!$Q$4)/10))) +IF(BV13="",0,POWER(10,((BV13+'ModelParams Lw'!$R$4)/10))) +IF(BW13="",0,POWER(10,((BW13+'ModelParams Lw'!$S$4)/10))) +IF(BX13="",0,POWER(10,((BX13+'ModelParams Lw'!$T$4)/10))) +IF(BY13="",0,POWER(10,((BY13+'ModelParams Lw'!$U$4)/10)))+IF(BZ13="",0,POWER(10,((BZ13+'ModelParams Lw'!$V$4)/10))))</f>
        <v>#DIV/0!</v>
      </c>
      <c r="CB13" s="24" t="e">
        <f t="shared" ca="1" si="15"/>
        <v>#DIV/0!</v>
      </c>
      <c r="CC13" s="24" t="e">
        <f ca="1">(BS13-'ModelParams Lw'!O$10)/'ModelParams Lw'!O$11</f>
        <v>#DIV/0!</v>
      </c>
      <c r="CD13" s="24" t="e">
        <f ca="1">(BT13-'ModelParams Lw'!P$10)/'ModelParams Lw'!P$11</f>
        <v>#DIV/0!</v>
      </c>
      <c r="CE13" s="24" t="e">
        <f ca="1">(BU13-'ModelParams Lw'!Q$10)/'ModelParams Lw'!Q$11</f>
        <v>#DIV/0!</v>
      </c>
      <c r="CF13" s="24" t="e">
        <f ca="1">(BV13-'ModelParams Lw'!R$10)/'ModelParams Lw'!R$11</f>
        <v>#DIV/0!</v>
      </c>
      <c r="CG13" s="24" t="e">
        <f ca="1">(BW13-'ModelParams Lw'!S$10)/'ModelParams Lw'!S$11</f>
        <v>#DIV/0!</v>
      </c>
      <c r="CH13" s="24" t="e">
        <f ca="1">(BX13-'ModelParams Lw'!T$10)/'ModelParams Lw'!T$11</f>
        <v>#DIV/0!</v>
      </c>
      <c r="CI13" s="24" t="e">
        <f ca="1">(BY13-'ModelParams Lw'!U$10)/'ModelParams Lw'!U$11</f>
        <v>#DIV/0!</v>
      </c>
      <c r="CJ13" s="24" t="e">
        <f ca="1">(BZ13-'ModelParams Lw'!V$10)/'ModelParams Lw'!V$11</f>
        <v>#DIV/0!</v>
      </c>
      <c r="CK13" s="66" t="e">
        <f t="shared" si="16"/>
        <v>#DIV/0!</v>
      </c>
      <c r="CL13" s="66" t="e">
        <f t="shared" si="17"/>
        <v>#DIV/0!</v>
      </c>
      <c r="CM13" s="66" t="e">
        <f t="shared" si="23"/>
        <v>#DIV/0!</v>
      </c>
      <c r="CN13" s="66" t="e">
        <f t="shared" si="18"/>
        <v>#DIV/0!</v>
      </c>
      <c r="CO13" s="66" t="e">
        <f t="shared" si="19"/>
        <v>#DIV/0!</v>
      </c>
      <c r="CP13" s="66" t="e">
        <f t="shared" si="20"/>
        <v>#DIV/0!</v>
      </c>
      <c r="CQ13" s="66" t="e">
        <f t="shared" si="21"/>
        <v>#DIV/0!</v>
      </c>
      <c r="CR13" s="66" t="e">
        <f t="shared" si="22"/>
        <v>#DIV/0!</v>
      </c>
      <c r="CS13" s="24" t="e">
        <f>10*LOG10(IF(CK13="",0,POWER(10,((CK13+'ModelParams Lw'!$O$4)/10))) +IF(CL13="",0,POWER(10,((CL13+'ModelParams Lw'!$P$4)/10))) +IF(CM13="",0,POWER(10,((CM13+'ModelParams Lw'!$Q$4)/10))) +IF(CN13="",0,POWER(10,((CN13+'ModelParams Lw'!$R$4)/10))) +IF(CO13="",0,POWER(10,((CO13+'ModelParams Lw'!$S$4)/10))) +IF(CP13="",0,POWER(10,((CP13+'ModelParams Lw'!$T$4)/10))) +IF(CQ13="",0,POWER(10,((CQ13+'ModelParams Lw'!$U$4)/10)))+IF(CR13="",0,POWER(10,((CR13+'ModelParams Lw'!$V$4)/10))))</f>
        <v>#DIV/0!</v>
      </c>
      <c r="CT13" s="24" t="e">
        <f t="shared" si="24"/>
        <v>#DIV/0!</v>
      </c>
      <c r="CU13" s="24" t="e">
        <f>(CK13-'ModelParams Lw'!O$10)/'ModelParams Lw'!O$11</f>
        <v>#DIV/0!</v>
      </c>
      <c r="CV13" s="24" t="e">
        <f>(CL13-'ModelParams Lw'!P$10)/'ModelParams Lw'!P$11</f>
        <v>#DIV/0!</v>
      </c>
      <c r="CW13" s="24" t="e">
        <f>(CM13-'ModelParams Lw'!Q$10)/'ModelParams Lw'!Q$11</f>
        <v>#DIV/0!</v>
      </c>
      <c r="CX13" s="24" t="e">
        <f>(CN13-'ModelParams Lw'!R$10)/'ModelParams Lw'!R$11</f>
        <v>#DIV/0!</v>
      </c>
      <c r="CY13" s="24" t="e">
        <f>(CO13-'ModelParams Lw'!S$10)/'ModelParams Lw'!S$11</f>
        <v>#DIV/0!</v>
      </c>
      <c r="CZ13" s="24" t="e">
        <f>(CP13-'ModelParams Lw'!T$10)/'ModelParams Lw'!T$11</f>
        <v>#DIV/0!</v>
      </c>
      <c r="DA13" s="24" t="e">
        <f>(CQ13-'ModelParams Lw'!U$10)/'ModelParams Lw'!U$11</f>
        <v>#DIV/0!</v>
      </c>
      <c r="DB13" s="24" t="e">
        <f>(CR13-'ModelParams Lw'!V$10)/'ModelParams Lw'!V$11</f>
        <v>#DIV/0!</v>
      </c>
    </row>
    <row r="14" spans="1:106">
      <c r="A14" s="12">
        <f>'Sound Power'!B14</f>
        <v>0</v>
      </c>
      <c r="B14" s="12">
        <f>'Sound Power'!D14</f>
        <v>0</v>
      </c>
      <c r="C14" s="67" t="e">
        <f>IF(Calcul!$F19="SA",'Sound Power'!BS14,'Sound Power'!T14)</f>
        <v>#DIV/0!</v>
      </c>
      <c r="D14" s="67" t="e">
        <f>IF(Calcul!$F19="SA",'Sound Power'!BT14,'Sound Power'!U14)</f>
        <v>#DIV/0!</v>
      </c>
      <c r="E14" s="67" t="e">
        <f>IF(Calcul!$F19="SA",'Sound Power'!BU14,'Sound Power'!V14)</f>
        <v>#DIV/0!</v>
      </c>
      <c r="F14" s="67" t="e">
        <f>IF(Calcul!$F19="SA",'Sound Power'!BV14,'Sound Power'!W14)</f>
        <v>#DIV/0!</v>
      </c>
      <c r="G14" s="67" t="e">
        <f>IF(Calcul!$F19="SA",'Sound Power'!BW14,'Sound Power'!X14)</f>
        <v>#DIV/0!</v>
      </c>
      <c r="H14" s="67" t="e">
        <f>IF(Calcul!$F19="SA",'Sound Power'!BX14,'Sound Power'!Y14)</f>
        <v>#DIV/0!</v>
      </c>
      <c r="I14" s="67" t="e">
        <f>IF(Calcul!$F19="SA",'Sound Power'!BY14,'Sound Power'!Z14)</f>
        <v>#DIV/0!</v>
      </c>
      <c r="J14" s="67" t="e">
        <f>IF(Calcul!$F19="SA",'Sound Power'!BZ14,'Sound Power'!AA14)</f>
        <v>#DIV/0!</v>
      </c>
      <c r="K14" s="67" t="e">
        <f>'Sound Power'!CS14</f>
        <v>#DIV/0!</v>
      </c>
      <c r="L14" s="67" t="e">
        <f>'Sound Power'!CT14</f>
        <v>#DIV/0!</v>
      </c>
      <c r="M14" s="67" t="e">
        <f>'Sound Power'!CU14</f>
        <v>#DIV/0!</v>
      </c>
      <c r="N14" s="67" t="e">
        <f>'Sound Power'!CV14</f>
        <v>#DIV/0!</v>
      </c>
      <c r="O14" s="67" t="e">
        <f>'Sound Power'!CW14</f>
        <v>#DIV/0!</v>
      </c>
      <c r="P14" s="67" t="e">
        <f>'Sound Power'!CX14</f>
        <v>#DIV/0!</v>
      </c>
      <c r="Q14" s="67" t="e">
        <f>'Sound Power'!CY14</f>
        <v>#DIV/0!</v>
      </c>
      <c r="R14" s="67" t="e">
        <f>'Sound Power'!CZ14</f>
        <v>#DIV/0!</v>
      </c>
      <c r="S14" s="64">
        <f t="shared" si="3"/>
        <v>0</v>
      </c>
      <c r="T14" s="64">
        <f t="shared" si="4"/>
        <v>0</v>
      </c>
      <c r="U14" s="67" t="e">
        <f>('ModelParams Lp'!B$4*10^'ModelParams Lp'!B$5*($S14/$T14)^'ModelParams Lp'!B$6)*3</f>
        <v>#DIV/0!</v>
      </c>
      <c r="V14" s="67" t="e">
        <f>('ModelParams Lp'!C$4*10^'ModelParams Lp'!C$5*($S14/$T14)^'ModelParams Lp'!C$6)*3</f>
        <v>#DIV/0!</v>
      </c>
      <c r="W14" s="67" t="e">
        <f>('ModelParams Lp'!D$4*10^'ModelParams Lp'!D$5*($S14/$T14)^'ModelParams Lp'!D$6)*3</f>
        <v>#DIV/0!</v>
      </c>
      <c r="X14" s="67" t="e">
        <f>('ModelParams Lp'!E$4*10^'ModelParams Lp'!E$5*($S14/$T14)^'ModelParams Lp'!E$6)*3</f>
        <v>#DIV/0!</v>
      </c>
      <c r="Y14" s="67" t="e">
        <f>('ModelParams Lp'!F$4*10^'ModelParams Lp'!F$5*($S14/$T14)^'ModelParams Lp'!F$6)*3</f>
        <v>#DIV/0!</v>
      </c>
      <c r="Z14" s="67" t="e">
        <f>('ModelParams Lp'!G$4*10^'ModelParams Lp'!G$5*($S14/$T14)^'ModelParams Lp'!G$6)*3</f>
        <v>#DIV/0!</v>
      </c>
      <c r="AA14" s="67" t="e">
        <f>('ModelParams Lp'!H$4*10^'ModelParams Lp'!H$5*($S14/$T14)^'ModelParams Lp'!H$6)*3</f>
        <v>#DIV/0!</v>
      </c>
      <c r="AB14" s="67" t="e">
        <f>('ModelParams Lp'!I$4*10^'ModelParams Lp'!I$5*($S14/$T14)^'ModelParams Lp'!I$6)*3</f>
        <v>#DIV/0!</v>
      </c>
      <c r="AC14" s="53" t="e">
        <f t="shared" si="5"/>
        <v>#DIV/0!</v>
      </c>
      <c r="AD14" s="53" t="e">
        <f>IF(AC14&lt;'ModelParams Lp'!$B$16,-1,IF(AC14&lt;'ModelParams Lp'!$C$16,0,IF(AC14&lt;'ModelParams Lp'!$D$16,1,IF(AC14&lt;'ModelParams Lp'!$E$16,2,IF(AC14&lt;'ModelParams Lp'!$F$16,3,IF(AC14&lt;'ModelParams Lp'!$G$16,4,IF(AC14&lt;'ModelParams Lp'!$H$16,5,6)))))))</f>
        <v>#DIV/0!</v>
      </c>
      <c r="AE14" s="67" t="e">
        <f ca="1">IF($AD14&gt;1,0,OFFSET('ModelParams Lp'!$C$12,0,-'Sound Pressure'!$AD14))</f>
        <v>#DIV/0!</v>
      </c>
      <c r="AF14" s="67" t="e">
        <f ca="1">IF($AD14&gt;2,0,OFFSET('ModelParams Lp'!$D$12,0,-'Sound Pressure'!$AD14))</f>
        <v>#DIV/0!</v>
      </c>
      <c r="AG14" s="67" t="e">
        <f ca="1">IF($AD14&gt;3,0,OFFSET('ModelParams Lp'!$E$12,0,-'Sound Pressure'!$AD14))</f>
        <v>#DIV/0!</v>
      </c>
      <c r="AH14" s="67" t="e">
        <f ca="1">IF($AD14&gt;4,0,OFFSET('ModelParams Lp'!$F$12,0,-'Sound Pressure'!$AD14))</f>
        <v>#DIV/0!</v>
      </c>
      <c r="AI14" s="67" t="e">
        <f ca="1">IF($AD14&gt;3,0,OFFSET('ModelParams Lp'!$G$12,0,-'Sound Pressure'!$AD14))</f>
        <v>#DIV/0!</v>
      </c>
      <c r="AJ14" s="67" t="e">
        <f ca="1">IF($AD14&gt;5,0,OFFSET('ModelParams Lp'!$H$12,0,-'Sound Pressure'!$AD14))</f>
        <v>#DIV/0!</v>
      </c>
      <c r="AK14" s="67" t="e">
        <f ca="1">IF($AD14&gt;6,0,OFFSET('ModelParams Lp'!$I$12,0,-'Sound Pressure'!$AD14))</f>
        <v>#DIV/0!</v>
      </c>
      <c r="AL14" s="67" t="e">
        <f ca="1">IF($AD14&gt;7,0,IF($AD$4&lt;0,3,OFFSET('ModelParams Lp'!$J$12,0,-'Sound Pressure'!$AD14)))</f>
        <v>#DIV/0!</v>
      </c>
      <c r="AM14" s="67" t="e">
        <f t="shared" si="6"/>
        <v>#DIV/0!</v>
      </c>
      <c r="AN14" s="67" t="e">
        <f t="shared" si="0"/>
        <v>#DIV/0!</v>
      </c>
      <c r="AO14" s="67" t="e">
        <f t="shared" si="0"/>
        <v>#DIV/0!</v>
      </c>
      <c r="AP14" s="67" t="e">
        <f t="shared" si="0"/>
        <v>#DIV/0!</v>
      </c>
      <c r="AQ14" s="67" t="e">
        <f t="shared" si="0"/>
        <v>#DIV/0!</v>
      </c>
      <c r="AR14" s="67" t="e">
        <f t="shared" si="0"/>
        <v>#DIV/0!</v>
      </c>
      <c r="AS14" s="67" t="e">
        <f t="shared" si="0"/>
        <v>#DIV/0!</v>
      </c>
      <c r="AT14" s="67" t="e">
        <f t="shared" si="0"/>
        <v>#DIV/0!</v>
      </c>
      <c r="AU14" s="67">
        <f>'ModelParams Lp'!B$22</f>
        <v>4</v>
      </c>
      <c r="AV14" s="67">
        <f>'ModelParams Lp'!C$22</f>
        <v>2</v>
      </c>
      <c r="AW14" s="67">
        <f>'ModelParams Lp'!D$22</f>
        <v>1</v>
      </c>
      <c r="AX14" s="67">
        <f>'ModelParams Lp'!E$22</f>
        <v>0</v>
      </c>
      <c r="AY14" s="67">
        <f>'ModelParams Lp'!F$22</f>
        <v>0</v>
      </c>
      <c r="AZ14" s="67">
        <f>'ModelParams Lp'!G$22</f>
        <v>0</v>
      </c>
      <c r="BA14" s="67">
        <f>'ModelParams Lp'!H$22</f>
        <v>0</v>
      </c>
      <c r="BB14" s="67">
        <f>'ModelParams Lp'!I$22</f>
        <v>0</v>
      </c>
      <c r="BC14" s="67">
        <f>-10*LOG(2/(4*PI()*2^2)+4/(0.163*(Calcul!$J19*Calcul!$K19)/VLOOKUP(Calcul!$H19,'ModelParams Lp'!$E$37:$F$39,2,0)))</f>
        <v>10.69392464651435</v>
      </c>
      <c r="BD14" s="67">
        <f>-10*LOG(2/(4*PI()*2^2)+4/(0.163*(Calcul!$J19*Calcul!$K19)/VLOOKUP(Calcul!$H19,'ModelParams Lp'!$E$37:$F$39,2,0)))</f>
        <v>10.69392464651435</v>
      </c>
      <c r="BE14" s="67">
        <f>-10*LOG(2/(4*PI()*2^2)+4/(0.163*(Calcul!$J19*Calcul!$K19)/VLOOKUP(Calcul!$H19,'ModelParams Lp'!$E$37:$F$39,2,0)))</f>
        <v>10.69392464651435</v>
      </c>
      <c r="BF14" s="67">
        <f>-10*LOG(2/(4*PI()*2^2)+4/(0.163*(Calcul!$J19*Calcul!$K19)/VLOOKUP(Calcul!$H19,'ModelParams Lp'!$E$37:$F$39,2,0)))</f>
        <v>10.69392464651435</v>
      </c>
      <c r="BG14" s="67">
        <f>-10*LOG(2/(4*PI()*2^2)+4/(0.163*(Calcul!$J19*Calcul!$K19)/VLOOKUP(Calcul!$H19,'ModelParams Lp'!$E$37:$F$39,2,0)))</f>
        <v>10.69392464651435</v>
      </c>
      <c r="BH14" s="67">
        <f>-10*LOG(2/(4*PI()*2^2)+4/(0.163*(Calcul!$J19*Calcul!$K19)/VLOOKUP(Calcul!$H19,'ModelParams Lp'!$E$37:$F$39,2,0)))</f>
        <v>10.69392464651435</v>
      </c>
      <c r="BI14" s="67">
        <f>-10*LOG(2/(4*PI()*2^2)+4/(0.163*(Calcul!$J19*Calcul!$K19)/VLOOKUP(Calcul!$H19,'ModelParams Lp'!$E$37:$F$39,2,0)))</f>
        <v>10.69392464651435</v>
      </c>
      <c r="BJ14" s="67">
        <f>-10*LOG(2/(4*PI()*2^2)+4/(0.163*(Calcul!$J19*Calcul!$K19)/VLOOKUP(Calcul!$H19,'ModelParams Lp'!$E$37:$F$39,2,0)))</f>
        <v>10.69392464651435</v>
      </c>
      <c r="BK14" s="67">
        <f>VLOOKUP(Calcul!$I19,'ModelParams Lp'!$D$28:$O$32,5,0)+BC14</f>
        <v>10.69392464651435</v>
      </c>
      <c r="BL14" s="67">
        <f>VLOOKUP(Calcul!$I19,'ModelParams Lp'!$D$28:$O$32,6,0)+BD14</f>
        <v>13.69392464651435</v>
      </c>
      <c r="BM14" s="67">
        <f>VLOOKUP(Calcul!$I19,'ModelParams Lp'!$D$28:$O$32,7,0)+BE14</f>
        <v>21.69392464651435</v>
      </c>
      <c r="BN14" s="67">
        <f>VLOOKUP(Calcul!$I19,'ModelParams Lp'!$D$28:$O$32,8,0)+BF14</f>
        <v>29.69392464651435</v>
      </c>
      <c r="BO14" s="67">
        <f>VLOOKUP(Calcul!$I19,'ModelParams Lp'!$D$28:$O$32,9,0)+BG14</f>
        <v>33.693924646514347</v>
      </c>
      <c r="BP14" s="67">
        <f>VLOOKUP(Calcul!$I19,'ModelParams Lp'!$D$28:$O$32,10,0)+BH14</f>
        <v>33.693924646514347</v>
      </c>
      <c r="BQ14" s="67">
        <f>VLOOKUP(Calcul!$I19,'ModelParams Lp'!$D$28:$O$32,11,0)+BI14</f>
        <v>33.693924646514347</v>
      </c>
      <c r="BR14" s="67">
        <f>VLOOKUP(Calcul!$I19,'ModelParams Lp'!$D$28:$O$32,12,0)+BJ14</f>
        <v>33.693924646514347</v>
      </c>
      <c r="BS14" s="66" t="e">
        <f t="shared" ca="1" si="7"/>
        <v>#DIV/0!</v>
      </c>
      <c r="BT14" s="66" t="e">
        <f t="shared" ca="1" si="8"/>
        <v>#DIV/0!</v>
      </c>
      <c r="BU14" s="66" t="e">
        <f t="shared" ca="1" si="9"/>
        <v>#DIV/0!</v>
      </c>
      <c r="BV14" s="66" t="e">
        <f t="shared" ca="1" si="10"/>
        <v>#DIV/0!</v>
      </c>
      <c r="BW14" s="66" t="e">
        <f t="shared" ca="1" si="11"/>
        <v>#DIV/0!</v>
      </c>
      <c r="BX14" s="66" t="e">
        <f t="shared" ca="1" si="12"/>
        <v>#DIV/0!</v>
      </c>
      <c r="BY14" s="66" t="e">
        <f t="shared" ca="1" si="13"/>
        <v>#DIV/0!</v>
      </c>
      <c r="BZ14" s="66" t="e">
        <f t="shared" ca="1" si="14"/>
        <v>#DIV/0!</v>
      </c>
      <c r="CA14" s="24" t="e">
        <f ca="1">10*LOG10(IF(BS14="",0,POWER(10,((BS14+'ModelParams Lw'!$O$4)/10))) +IF(BT14="",0,POWER(10,((BT14+'ModelParams Lw'!$P$4)/10))) +IF(BU14="",0,POWER(10,((BU14+'ModelParams Lw'!$Q$4)/10))) +IF(BV14="",0,POWER(10,((BV14+'ModelParams Lw'!$R$4)/10))) +IF(BW14="",0,POWER(10,((BW14+'ModelParams Lw'!$S$4)/10))) +IF(BX14="",0,POWER(10,((BX14+'ModelParams Lw'!$T$4)/10))) +IF(BY14="",0,POWER(10,((BY14+'ModelParams Lw'!$U$4)/10)))+IF(BZ14="",0,POWER(10,((BZ14+'ModelParams Lw'!$V$4)/10))))</f>
        <v>#DIV/0!</v>
      </c>
      <c r="CB14" s="24" t="e">
        <f t="shared" ca="1" si="15"/>
        <v>#DIV/0!</v>
      </c>
      <c r="CC14" s="24" t="e">
        <f ca="1">(BS14-'ModelParams Lw'!O$10)/'ModelParams Lw'!O$11</f>
        <v>#DIV/0!</v>
      </c>
      <c r="CD14" s="24" t="e">
        <f ca="1">(BT14-'ModelParams Lw'!P$10)/'ModelParams Lw'!P$11</f>
        <v>#DIV/0!</v>
      </c>
      <c r="CE14" s="24" t="e">
        <f ca="1">(BU14-'ModelParams Lw'!Q$10)/'ModelParams Lw'!Q$11</f>
        <v>#DIV/0!</v>
      </c>
      <c r="CF14" s="24" t="e">
        <f ca="1">(BV14-'ModelParams Lw'!R$10)/'ModelParams Lw'!R$11</f>
        <v>#DIV/0!</v>
      </c>
      <c r="CG14" s="24" t="e">
        <f ca="1">(BW14-'ModelParams Lw'!S$10)/'ModelParams Lw'!S$11</f>
        <v>#DIV/0!</v>
      </c>
      <c r="CH14" s="24" t="e">
        <f ca="1">(BX14-'ModelParams Lw'!T$10)/'ModelParams Lw'!T$11</f>
        <v>#DIV/0!</v>
      </c>
      <c r="CI14" s="24" t="e">
        <f ca="1">(BY14-'ModelParams Lw'!U$10)/'ModelParams Lw'!U$11</f>
        <v>#DIV/0!</v>
      </c>
      <c r="CJ14" s="24" t="e">
        <f ca="1">(BZ14-'ModelParams Lw'!V$10)/'ModelParams Lw'!V$11</f>
        <v>#DIV/0!</v>
      </c>
      <c r="CK14" s="66" t="e">
        <f t="shared" si="16"/>
        <v>#DIV/0!</v>
      </c>
      <c r="CL14" s="66" t="e">
        <f t="shared" si="17"/>
        <v>#DIV/0!</v>
      </c>
      <c r="CM14" s="66" t="e">
        <f t="shared" si="23"/>
        <v>#DIV/0!</v>
      </c>
      <c r="CN14" s="66" t="e">
        <f t="shared" si="18"/>
        <v>#DIV/0!</v>
      </c>
      <c r="CO14" s="66" t="e">
        <f t="shared" si="19"/>
        <v>#DIV/0!</v>
      </c>
      <c r="CP14" s="66" t="e">
        <f t="shared" si="20"/>
        <v>#DIV/0!</v>
      </c>
      <c r="CQ14" s="66" t="e">
        <f t="shared" si="21"/>
        <v>#DIV/0!</v>
      </c>
      <c r="CR14" s="66" t="e">
        <f t="shared" si="22"/>
        <v>#DIV/0!</v>
      </c>
      <c r="CS14" s="24" t="e">
        <f>10*LOG10(IF(CK14="",0,POWER(10,((CK14+'ModelParams Lw'!$O$4)/10))) +IF(CL14="",0,POWER(10,((CL14+'ModelParams Lw'!$P$4)/10))) +IF(CM14="",0,POWER(10,((CM14+'ModelParams Lw'!$Q$4)/10))) +IF(CN14="",0,POWER(10,((CN14+'ModelParams Lw'!$R$4)/10))) +IF(CO14="",0,POWER(10,((CO14+'ModelParams Lw'!$S$4)/10))) +IF(CP14="",0,POWER(10,((CP14+'ModelParams Lw'!$T$4)/10))) +IF(CQ14="",0,POWER(10,((CQ14+'ModelParams Lw'!$U$4)/10)))+IF(CR14="",0,POWER(10,((CR14+'ModelParams Lw'!$V$4)/10))))</f>
        <v>#DIV/0!</v>
      </c>
      <c r="CT14" s="24" t="e">
        <f t="shared" si="24"/>
        <v>#DIV/0!</v>
      </c>
      <c r="CU14" s="24" t="e">
        <f>(CK14-'ModelParams Lw'!O$10)/'ModelParams Lw'!O$11</f>
        <v>#DIV/0!</v>
      </c>
      <c r="CV14" s="24" t="e">
        <f>(CL14-'ModelParams Lw'!P$10)/'ModelParams Lw'!P$11</f>
        <v>#DIV/0!</v>
      </c>
      <c r="CW14" s="24" t="e">
        <f>(CM14-'ModelParams Lw'!Q$10)/'ModelParams Lw'!Q$11</f>
        <v>#DIV/0!</v>
      </c>
      <c r="CX14" s="24" t="e">
        <f>(CN14-'ModelParams Lw'!R$10)/'ModelParams Lw'!R$11</f>
        <v>#DIV/0!</v>
      </c>
      <c r="CY14" s="24" t="e">
        <f>(CO14-'ModelParams Lw'!S$10)/'ModelParams Lw'!S$11</f>
        <v>#DIV/0!</v>
      </c>
      <c r="CZ14" s="24" t="e">
        <f>(CP14-'ModelParams Lw'!T$10)/'ModelParams Lw'!T$11</f>
        <v>#DIV/0!</v>
      </c>
      <c r="DA14" s="24" t="e">
        <f>(CQ14-'ModelParams Lw'!U$10)/'ModelParams Lw'!U$11</f>
        <v>#DIV/0!</v>
      </c>
      <c r="DB14" s="24" t="e">
        <f>(CR14-'ModelParams Lw'!V$10)/'ModelParams Lw'!V$11</f>
        <v>#DIV/0!</v>
      </c>
    </row>
    <row r="15" spans="1:106">
      <c r="A15" s="12">
        <f>'Sound Power'!B15</f>
        <v>0</v>
      </c>
      <c r="B15" s="12">
        <f>'Sound Power'!D15</f>
        <v>0</v>
      </c>
      <c r="C15" s="67" t="e">
        <f>IF(Calcul!$F20="SA",'Sound Power'!BS15,'Sound Power'!T15)</f>
        <v>#DIV/0!</v>
      </c>
      <c r="D15" s="67" t="e">
        <f>IF(Calcul!$F20="SA",'Sound Power'!BT15,'Sound Power'!U15)</f>
        <v>#DIV/0!</v>
      </c>
      <c r="E15" s="67" t="e">
        <f>IF(Calcul!$F20="SA",'Sound Power'!BU15,'Sound Power'!V15)</f>
        <v>#DIV/0!</v>
      </c>
      <c r="F15" s="67" t="e">
        <f>IF(Calcul!$F20="SA",'Sound Power'!BV15,'Sound Power'!W15)</f>
        <v>#DIV/0!</v>
      </c>
      <c r="G15" s="67" t="e">
        <f>IF(Calcul!$F20="SA",'Sound Power'!BW15,'Sound Power'!X15)</f>
        <v>#DIV/0!</v>
      </c>
      <c r="H15" s="67" t="e">
        <f>IF(Calcul!$F20="SA",'Sound Power'!BX15,'Sound Power'!Y15)</f>
        <v>#DIV/0!</v>
      </c>
      <c r="I15" s="67" t="e">
        <f>IF(Calcul!$F20="SA",'Sound Power'!BY15,'Sound Power'!Z15)</f>
        <v>#DIV/0!</v>
      </c>
      <c r="J15" s="67" t="e">
        <f>IF(Calcul!$F20="SA",'Sound Power'!BZ15,'Sound Power'!AA15)</f>
        <v>#DIV/0!</v>
      </c>
      <c r="K15" s="67" t="e">
        <f>'Sound Power'!CS15</f>
        <v>#DIV/0!</v>
      </c>
      <c r="L15" s="67" t="e">
        <f>'Sound Power'!CT15</f>
        <v>#DIV/0!</v>
      </c>
      <c r="M15" s="67" t="e">
        <f>'Sound Power'!CU15</f>
        <v>#DIV/0!</v>
      </c>
      <c r="N15" s="67" t="e">
        <f>'Sound Power'!CV15</f>
        <v>#DIV/0!</v>
      </c>
      <c r="O15" s="67" t="e">
        <f>'Sound Power'!CW15</f>
        <v>#DIV/0!</v>
      </c>
      <c r="P15" s="67" t="e">
        <f>'Sound Power'!CX15</f>
        <v>#DIV/0!</v>
      </c>
      <c r="Q15" s="67" t="e">
        <f>'Sound Power'!CY15</f>
        <v>#DIV/0!</v>
      </c>
      <c r="R15" s="67" t="e">
        <f>'Sound Power'!CZ15</f>
        <v>#DIV/0!</v>
      </c>
      <c r="S15" s="64">
        <f t="shared" si="3"/>
        <v>0</v>
      </c>
      <c r="T15" s="64">
        <f t="shared" si="4"/>
        <v>0</v>
      </c>
      <c r="U15" s="67" t="e">
        <f>('ModelParams Lp'!B$4*10^'ModelParams Lp'!B$5*($S15/$T15)^'ModelParams Lp'!B$6)*3</f>
        <v>#DIV/0!</v>
      </c>
      <c r="V15" s="67" t="e">
        <f>('ModelParams Lp'!C$4*10^'ModelParams Lp'!C$5*($S15/$T15)^'ModelParams Lp'!C$6)*3</f>
        <v>#DIV/0!</v>
      </c>
      <c r="W15" s="67" t="e">
        <f>('ModelParams Lp'!D$4*10^'ModelParams Lp'!D$5*($S15/$T15)^'ModelParams Lp'!D$6)*3</f>
        <v>#DIV/0!</v>
      </c>
      <c r="X15" s="67" t="e">
        <f>('ModelParams Lp'!E$4*10^'ModelParams Lp'!E$5*($S15/$T15)^'ModelParams Lp'!E$6)*3</f>
        <v>#DIV/0!</v>
      </c>
      <c r="Y15" s="67" t="e">
        <f>('ModelParams Lp'!F$4*10^'ModelParams Lp'!F$5*($S15/$T15)^'ModelParams Lp'!F$6)*3</f>
        <v>#DIV/0!</v>
      </c>
      <c r="Z15" s="67" t="e">
        <f>('ModelParams Lp'!G$4*10^'ModelParams Lp'!G$5*($S15/$T15)^'ModelParams Lp'!G$6)*3</f>
        <v>#DIV/0!</v>
      </c>
      <c r="AA15" s="67" t="e">
        <f>('ModelParams Lp'!H$4*10^'ModelParams Lp'!H$5*($S15/$T15)^'ModelParams Lp'!H$6)*3</f>
        <v>#DIV/0!</v>
      </c>
      <c r="AB15" s="67" t="e">
        <f>('ModelParams Lp'!I$4*10^'ModelParams Lp'!I$5*($S15/$T15)^'ModelParams Lp'!I$6)*3</f>
        <v>#DIV/0!</v>
      </c>
      <c r="AC15" s="53" t="e">
        <f t="shared" si="5"/>
        <v>#DIV/0!</v>
      </c>
      <c r="AD15" s="53" t="e">
        <f>IF(AC15&lt;'ModelParams Lp'!$B$16,-1,IF(AC15&lt;'ModelParams Lp'!$C$16,0,IF(AC15&lt;'ModelParams Lp'!$D$16,1,IF(AC15&lt;'ModelParams Lp'!$E$16,2,IF(AC15&lt;'ModelParams Lp'!$F$16,3,IF(AC15&lt;'ModelParams Lp'!$G$16,4,IF(AC15&lt;'ModelParams Lp'!$H$16,5,6)))))))</f>
        <v>#DIV/0!</v>
      </c>
      <c r="AE15" s="67" t="e">
        <f ca="1">IF($AD15&gt;1,0,OFFSET('ModelParams Lp'!$C$12,0,-'Sound Pressure'!$AD15))</f>
        <v>#DIV/0!</v>
      </c>
      <c r="AF15" s="67" t="e">
        <f ca="1">IF($AD15&gt;2,0,OFFSET('ModelParams Lp'!$D$12,0,-'Sound Pressure'!$AD15))</f>
        <v>#DIV/0!</v>
      </c>
      <c r="AG15" s="67" t="e">
        <f ca="1">IF($AD15&gt;3,0,OFFSET('ModelParams Lp'!$E$12,0,-'Sound Pressure'!$AD15))</f>
        <v>#DIV/0!</v>
      </c>
      <c r="AH15" s="67" t="e">
        <f ca="1">IF($AD15&gt;4,0,OFFSET('ModelParams Lp'!$F$12,0,-'Sound Pressure'!$AD15))</f>
        <v>#DIV/0!</v>
      </c>
      <c r="AI15" s="67" t="e">
        <f ca="1">IF($AD15&gt;3,0,OFFSET('ModelParams Lp'!$G$12,0,-'Sound Pressure'!$AD15))</f>
        <v>#DIV/0!</v>
      </c>
      <c r="AJ15" s="67" t="e">
        <f ca="1">IF($AD15&gt;5,0,OFFSET('ModelParams Lp'!$H$12,0,-'Sound Pressure'!$AD15))</f>
        <v>#DIV/0!</v>
      </c>
      <c r="AK15" s="67" t="e">
        <f ca="1">IF($AD15&gt;6,0,OFFSET('ModelParams Lp'!$I$12,0,-'Sound Pressure'!$AD15))</f>
        <v>#DIV/0!</v>
      </c>
      <c r="AL15" s="67" t="e">
        <f ca="1">IF($AD15&gt;7,0,IF($AD$4&lt;0,3,OFFSET('ModelParams Lp'!$J$12,0,-'Sound Pressure'!$AD15)))</f>
        <v>#DIV/0!</v>
      </c>
      <c r="AM15" s="67" t="e">
        <f t="shared" si="6"/>
        <v>#DIV/0!</v>
      </c>
      <c r="AN15" s="67" t="e">
        <f t="shared" si="0"/>
        <v>#DIV/0!</v>
      </c>
      <c r="AO15" s="67" t="e">
        <f t="shared" si="0"/>
        <v>#DIV/0!</v>
      </c>
      <c r="AP15" s="67" t="e">
        <f t="shared" si="0"/>
        <v>#DIV/0!</v>
      </c>
      <c r="AQ15" s="67" t="e">
        <f t="shared" si="0"/>
        <v>#DIV/0!</v>
      </c>
      <c r="AR15" s="67" t="e">
        <f t="shared" si="0"/>
        <v>#DIV/0!</v>
      </c>
      <c r="AS15" s="67" t="e">
        <f t="shared" si="0"/>
        <v>#DIV/0!</v>
      </c>
      <c r="AT15" s="67" t="e">
        <f t="shared" si="0"/>
        <v>#DIV/0!</v>
      </c>
      <c r="AU15" s="67">
        <f>'ModelParams Lp'!B$22</f>
        <v>4</v>
      </c>
      <c r="AV15" s="67">
        <f>'ModelParams Lp'!C$22</f>
        <v>2</v>
      </c>
      <c r="AW15" s="67">
        <f>'ModelParams Lp'!D$22</f>
        <v>1</v>
      </c>
      <c r="AX15" s="67">
        <f>'ModelParams Lp'!E$22</f>
        <v>0</v>
      </c>
      <c r="AY15" s="67">
        <f>'ModelParams Lp'!F$22</f>
        <v>0</v>
      </c>
      <c r="AZ15" s="67">
        <f>'ModelParams Lp'!G$22</f>
        <v>0</v>
      </c>
      <c r="BA15" s="67">
        <f>'ModelParams Lp'!H$22</f>
        <v>0</v>
      </c>
      <c r="BB15" s="67">
        <f>'ModelParams Lp'!I$22</f>
        <v>0</v>
      </c>
      <c r="BC15" s="67">
        <f>-10*LOG(2/(4*PI()*2^2)+4/(0.163*(Calcul!$J20*Calcul!$K20)/VLOOKUP(Calcul!$H20,'ModelParams Lp'!$E$37:$F$39,2,0)))</f>
        <v>10.69392464651435</v>
      </c>
      <c r="BD15" s="67">
        <f>-10*LOG(2/(4*PI()*2^2)+4/(0.163*(Calcul!$J20*Calcul!$K20)/VLOOKUP(Calcul!$H20,'ModelParams Lp'!$E$37:$F$39,2,0)))</f>
        <v>10.69392464651435</v>
      </c>
      <c r="BE15" s="67">
        <f>-10*LOG(2/(4*PI()*2^2)+4/(0.163*(Calcul!$J20*Calcul!$K20)/VLOOKUP(Calcul!$H20,'ModelParams Lp'!$E$37:$F$39,2,0)))</f>
        <v>10.69392464651435</v>
      </c>
      <c r="BF15" s="67">
        <f>-10*LOG(2/(4*PI()*2^2)+4/(0.163*(Calcul!$J20*Calcul!$K20)/VLOOKUP(Calcul!$H20,'ModelParams Lp'!$E$37:$F$39,2,0)))</f>
        <v>10.69392464651435</v>
      </c>
      <c r="BG15" s="67">
        <f>-10*LOG(2/(4*PI()*2^2)+4/(0.163*(Calcul!$J20*Calcul!$K20)/VLOOKUP(Calcul!$H20,'ModelParams Lp'!$E$37:$F$39,2,0)))</f>
        <v>10.69392464651435</v>
      </c>
      <c r="BH15" s="67">
        <f>-10*LOG(2/(4*PI()*2^2)+4/(0.163*(Calcul!$J20*Calcul!$K20)/VLOOKUP(Calcul!$H20,'ModelParams Lp'!$E$37:$F$39,2,0)))</f>
        <v>10.69392464651435</v>
      </c>
      <c r="BI15" s="67">
        <f>-10*LOG(2/(4*PI()*2^2)+4/(0.163*(Calcul!$J20*Calcul!$K20)/VLOOKUP(Calcul!$H20,'ModelParams Lp'!$E$37:$F$39,2,0)))</f>
        <v>10.69392464651435</v>
      </c>
      <c r="BJ15" s="67">
        <f>-10*LOG(2/(4*PI()*2^2)+4/(0.163*(Calcul!$J20*Calcul!$K20)/VLOOKUP(Calcul!$H20,'ModelParams Lp'!$E$37:$F$39,2,0)))</f>
        <v>10.69392464651435</v>
      </c>
      <c r="BK15" s="67">
        <f>VLOOKUP(Calcul!$I20,'ModelParams Lp'!$D$28:$O$32,5,0)+BC15</f>
        <v>10.69392464651435</v>
      </c>
      <c r="BL15" s="67">
        <f>VLOOKUP(Calcul!$I20,'ModelParams Lp'!$D$28:$O$32,6,0)+BD15</f>
        <v>13.69392464651435</v>
      </c>
      <c r="BM15" s="67">
        <f>VLOOKUP(Calcul!$I20,'ModelParams Lp'!$D$28:$O$32,7,0)+BE15</f>
        <v>21.69392464651435</v>
      </c>
      <c r="BN15" s="67">
        <f>VLOOKUP(Calcul!$I20,'ModelParams Lp'!$D$28:$O$32,8,0)+BF15</f>
        <v>29.69392464651435</v>
      </c>
      <c r="BO15" s="67">
        <f>VLOOKUP(Calcul!$I20,'ModelParams Lp'!$D$28:$O$32,9,0)+BG15</f>
        <v>33.693924646514347</v>
      </c>
      <c r="BP15" s="67">
        <f>VLOOKUP(Calcul!$I20,'ModelParams Lp'!$D$28:$O$32,10,0)+BH15</f>
        <v>33.693924646514347</v>
      </c>
      <c r="BQ15" s="67">
        <f>VLOOKUP(Calcul!$I20,'ModelParams Lp'!$D$28:$O$32,11,0)+BI15</f>
        <v>33.693924646514347</v>
      </c>
      <c r="BR15" s="67">
        <f>VLOOKUP(Calcul!$I20,'ModelParams Lp'!$D$28:$O$32,12,0)+BJ15</f>
        <v>33.693924646514347</v>
      </c>
      <c r="BS15" s="66" t="e">
        <f t="shared" ca="1" si="7"/>
        <v>#DIV/0!</v>
      </c>
      <c r="BT15" s="66" t="e">
        <f t="shared" ca="1" si="8"/>
        <v>#DIV/0!</v>
      </c>
      <c r="BU15" s="66" t="e">
        <f t="shared" ca="1" si="9"/>
        <v>#DIV/0!</v>
      </c>
      <c r="BV15" s="66" t="e">
        <f t="shared" ca="1" si="10"/>
        <v>#DIV/0!</v>
      </c>
      <c r="BW15" s="66" t="e">
        <f t="shared" ca="1" si="11"/>
        <v>#DIV/0!</v>
      </c>
      <c r="BX15" s="66" t="e">
        <f t="shared" ca="1" si="12"/>
        <v>#DIV/0!</v>
      </c>
      <c r="BY15" s="66" t="e">
        <f t="shared" ca="1" si="13"/>
        <v>#DIV/0!</v>
      </c>
      <c r="BZ15" s="66" t="e">
        <f t="shared" ca="1" si="14"/>
        <v>#DIV/0!</v>
      </c>
      <c r="CA15" s="24" t="e">
        <f ca="1">10*LOG10(IF(BS15="",0,POWER(10,((BS15+'ModelParams Lw'!$O$4)/10))) +IF(BT15="",0,POWER(10,((BT15+'ModelParams Lw'!$P$4)/10))) +IF(BU15="",0,POWER(10,((BU15+'ModelParams Lw'!$Q$4)/10))) +IF(BV15="",0,POWER(10,((BV15+'ModelParams Lw'!$R$4)/10))) +IF(BW15="",0,POWER(10,((BW15+'ModelParams Lw'!$S$4)/10))) +IF(BX15="",0,POWER(10,((BX15+'ModelParams Lw'!$T$4)/10))) +IF(BY15="",0,POWER(10,((BY15+'ModelParams Lw'!$U$4)/10)))+IF(BZ15="",0,POWER(10,((BZ15+'ModelParams Lw'!$V$4)/10))))</f>
        <v>#DIV/0!</v>
      </c>
      <c r="CB15" s="24" t="e">
        <f t="shared" ca="1" si="15"/>
        <v>#DIV/0!</v>
      </c>
      <c r="CC15" s="24" t="e">
        <f ca="1">(BS15-'ModelParams Lw'!O$10)/'ModelParams Lw'!O$11</f>
        <v>#DIV/0!</v>
      </c>
      <c r="CD15" s="24" t="e">
        <f ca="1">(BT15-'ModelParams Lw'!P$10)/'ModelParams Lw'!P$11</f>
        <v>#DIV/0!</v>
      </c>
      <c r="CE15" s="24" t="e">
        <f ca="1">(BU15-'ModelParams Lw'!Q$10)/'ModelParams Lw'!Q$11</f>
        <v>#DIV/0!</v>
      </c>
      <c r="CF15" s="24" t="e">
        <f ca="1">(BV15-'ModelParams Lw'!R$10)/'ModelParams Lw'!R$11</f>
        <v>#DIV/0!</v>
      </c>
      <c r="CG15" s="24" t="e">
        <f ca="1">(BW15-'ModelParams Lw'!S$10)/'ModelParams Lw'!S$11</f>
        <v>#DIV/0!</v>
      </c>
      <c r="CH15" s="24" t="e">
        <f ca="1">(BX15-'ModelParams Lw'!T$10)/'ModelParams Lw'!T$11</f>
        <v>#DIV/0!</v>
      </c>
      <c r="CI15" s="24" t="e">
        <f ca="1">(BY15-'ModelParams Lw'!U$10)/'ModelParams Lw'!U$11</f>
        <v>#DIV/0!</v>
      </c>
      <c r="CJ15" s="24" t="e">
        <f ca="1">(BZ15-'ModelParams Lw'!V$10)/'ModelParams Lw'!V$11</f>
        <v>#DIV/0!</v>
      </c>
      <c r="CK15" s="66" t="e">
        <f t="shared" si="16"/>
        <v>#DIV/0!</v>
      </c>
      <c r="CL15" s="66" t="e">
        <f t="shared" si="17"/>
        <v>#DIV/0!</v>
      </c>
      <c r="CM15" s="66" t="e">
        <f t="shared" si="23"/>
        <v>#DIV/0!</v>
      </c>
      <c r="CN15" s="66" t="e">
        <f t="shared" si="18"/>
        <v>#DIV/0!</v>
      </c>
      <c r="CO15" s="66" t="e">
        <f t="shared" si="19"/>
        <v>#DIV/0!</v>
      </c>
      <c r="CP15" s="66" t="e">
        <f t="shared" si="20"/>
        <v>#DIV/0!</v>
      </c>
      <c r="CQ15" s="66" t="e">
        <f t="shared" si="21"/>
        <v>#DIV/0!</v>
      </c>
      <c r="CR15" s="66" t="e">
        <f t="shared" si="22"/>
        <v>#DIV/0!</v>
      </c>
      <c r="CS15" s="24" t="e">
        <f>10*LOG10(IF(CK15="",0,POWER(10,((CK15+'ModelParams Lw'!$O$4)/10))) +IF(CL15="",0,POWER(10,((CL15+'ModelParams Lw'!$P$4)/10))) +IF(CM15="",0,POWER(10,((CM15+'ModelParams Lw'!$Q$4)/10))) +IF(CN15="",0,POWER(10,((CN15+'ModelParams Lw'!$R$4)/10))) +IF(CO15="",0,POWER(10,((CO15+'ModelParams Lw'!$S$4)/10))) +IF(CP15="",0,POWER(10,((CP15+'ModelParams Lw'!$T$4)/10))) +IF(CQ15="",0,POWER(10,((CQ15+'ModelParams Lw'!$U$4)/10)))+IF(CR15="",0,POWER(10,((CR15+'ModelParams Lw'!$V$4)/10))))</f>
        <v>#DIV/0!</v>
      </c>
      <c r="CT15" s="24" t="e">
        <f t="shared" si="24"/>
        <v>#DIV/0!</v>
      </c>
      <c r="CU15" s="24" t="e">
        <f>(CK15-'ModelParams Lw'!O$10)/'ModelParams Lw'!O$11</f>
        <v>#DIV/0!</v>
      </c>
      <c r="CV15" s="24" t="e">
        <f>(CL15-'ModelParams Lw'!P$10)/'ModelParams Lw'!P$11</f>
        <v>#DIV/0!</v>
      </c>
      <c r="CW15" s="24" t="e">
        <f>(CM15-'ModelParams Lw'!Q$10)/'ModelParams Lw'!Q$11</f>
        <v>#DIV/0!</v>
      </c>
      <c r="CX15" s="24" t="e">
        <f>(CN15-'ModelParams Lw'!R$10)/'ModelParams Lw'!R$11</f>
        <v>#DIV/0!</v>
      </c>
      <c r="CY15" s="24" t="e">
        <f>(CO15-'ModelParams Lw'!S$10)/'ModelParams Lw'!S$11</f>
        <v>#DIV/0!</v>
      </c>
      <c r="CZ15" s="24" t="e">
        <f>(CP15-'ModelParams Lw'!T$10)/'ModelParams Lw'!T$11</f>
        <v>#DIV/0!</v>
      </c>
      <c r="DA15" s="24" t="e">
        <f>(CQ15-'ModelParams Lw'!U$10)/'ModelParams Lw'!U$11</f>
        <v>#DIV/0!</v>
      </c>
      <c r="DB15" s="24" t="e">
        <f>(CR15-'ModelParams Lw'!V$10)/'ModelParams Lw'!V$11</f>
        <v>#DIV/0!</v>
      </c>
    </row>
    <row r="16" spans="1:106">
      <c r="A16" s="12">
        <f>'Sound Power'!B16</f>
        <v>0</v>
      </c>
      <c r="B16" s="12">
        <f>'Sound Power'!D16</f>
        <v>0</v>
      </c>
      <c r="C16" s="67" t="e">
        <f>IF(Calcul!$F21="SA",'Sound Power'!BS16,'Sound Power'!T16)</f>
        <v>#DIV/0!</v>
      </c>
      <c r="D16" s="67" t="e">
        <f>IF(Calcul!$F21="SA",'Sound Power'!BT16,'Sound Power'!U16)</f>
        <v>#DIV/0!</v>
      </c>
      <c r="E16" s="67" t="e">
        <f>IF(Calcul!$F21="SA",'Sound Power'!BU16,'Sound Power'!V16)</f>
        <v>#DIV/0!</v>
      </c>
      <c r="F16" s="67" t="e">
        <f>IF(Calcul!$F21="SA",'Sound Power'!BV16,'Sound Power'!W16)</f>
        <v>#DIV/0!</v>
      </c>
      <c r="G16" s="67" t="e">
        <f>IF(Calcul!$F21="SA",'Sound Power'!BW16,'Sound Power'!X16)</f>
        <v>#DIV/0!</v>
      </c>
      <c r="H16" s="67" t="e">
        <f>IF(Calcul!$F21="SA",'Sound Power'!BX16,'Sound Power'!Y16)</f>
        <v>#DIV/0!</v>
      </c>
      <c r="I16" s="67" t="e">
        <f>IF(Calcul!$F21="SA",'Sound Power'!BY16,'Sound Power'!Z16)</f>
        <v>#DIV/0!</v>
      </c>
      <c r="J16" s="67" t="e">
        <f>IF(Calcul!$F21="SA",'Sound Power'!BZ16,'Sound Power'!AA16)</f>
        <v>#DIV/0!</v>
      </c>
      <c r="K16" s="67" t="e">
        <f>'Sound Power'!CS16</f>
        <v>#DIV/0!</v>
      </c>
      <c r="L16" s="67" t="e">
        <f>'Sound Power'!CT16</f>
        <v>#DIV/0!</v>
      </c>
      <c r="M16" s="67" t="e">
        <f>'Sound Power'!CU16</f>
        <v>#DIV/0!</v>
      </c>
      <c r="N16" s="67" t="e">
        <f>'Sound Power'!CV16</f>
        <v>#DIV/0!</v>
      </c>
      <c r="O16" s="67" t="e">
        <f>'Sound Power'!CW16</f>
        <v>#DIV/0!</v>
      </c>
      <c r="P16" s="67" t="e">
        <f>'Sound Power'!CX16</f>
        <v>#DIV/0!</v>
      </c>
      <c r="Q16" s="67" t="e">
        <f>'Sound Power'!CY16</f>
        <v>#DIV/0!</v>
      </c>
      <c r="R16" s="67" t="e">
        <f>'Sound Power'!CZ16</f>
        <v>#DIV/0!</v>
      </c>
      <c r="S16" s="64">
        <f t="shared" si="3"/>
        <v>0</v>
      </c>
      <c r="T16" s="64">
        <f t="shared" si="4"/>
        <v>0</v>
      </c>
      <c r="U16" s="67" t="e">
        <f>('ModelParams Lp'!B$4*10^'ModelParams Lp'!B$5*($S16/$T16)^'ModelParams Lp'!B$6)*3</f>
        <v>#DIV/0!</v>
      </c>
      <c r="V16" s="67" t="e">
        <f>('ModelParams Lp'!C$4*10^'ModelParams Lp'!C$5*($S16/$T16)^'ModelParams Lp'!C$6)*3</f>
        <v>#DIV/0!</v>
      </c>
      <c r="W16" s="67" t="e">
        <f>('ModelParams Lp'!D$4*10^'ModelParams Lp'!D$5*($S16/$T16)^'ModelParams Lp'!D$6)*3</f>
        <v>#DIV/0!</v>
      </c>
      <c r="X16" s="67" t="e">
        <f>('ModelParams Lp'!E$4*10^'ModelParams Lp'!E$5*($S16/$T16)^'ModelParams Lp'!E$6)*3</f>
        <v>#DIV/0!</v>
      </c>
      <c r="Y16" s="67" t="e">
        <f>('ModelParams Lp'!F$4*10^'ModelParams Lp'!F$5*($S16/$T16)^'ModelParams Lp'!F$6)*3</f>
        <v>#DIV/0!</v>
      </c>
      <c r="Z16" s="67" t="e">
        <f>('ModelParams Lp'!G$4*10^'ModelParams Lp'!G$5*($S16/$T16)^'ModelParams Lp'!G$6)*3</f>
        <v>#DIV/0!</v>
      </c>
      <c r="AA16" s="67" t="e">
        <f>('ModelParams Lp'!H$4*10^'ModelParams Lp'!H$5*($S16/$T16)^'ModelParams Lp'!H$6)*3</f>
        <v>#DIV/0!</v>
      </c>
      <c r="AB16" s="67" t="e">
        <f>('ModelParams Lp'!I$4*10^'ModelParams Lp'!I$5*($S16/$T16)^'ModelParams Lp'!I$6)*3</f>
        <v>#DIV/0!</v>
      </c>
      <c r="AC16" s="53" t="e">
        <f t="shared" si="5"/>
        <v>#DIV/0!</v>
      </c>
      <c r="AD16" s="53" t="e">
        <f>IF(AC16&lt;'ModelParams Lp'!$B$16,-1,IF(AC16&lt;'ModelParams Lp'!$C$16,0,IF(AC16&lt;'ModelParams Lp'!$D$16,1,IF(AC16&lt;'ModelParams Lp'!$E$16,2,IF(AC16&lt;'ModelParams Lp'!$F$16,3,IF(AC16&lt;'ModelParams Lp'!$G$16,4,IF(AC16&lt;'ModelParams Lp'!$H$16,5,6)))))))</f>
        <v>#DIV/0!</v>
      </c>
      <c r="AE16" s="67" t="e">
        <f ca="1">IF($AD16&gt;1,0,OFFSET('ModelParams Lp'!$C$12,0,-'Sound Pressure'!$AD16))</f>
        <v>#DIV/0!</v>
      </c>
      <c r="AF16" s="67" t="e">
        <f ca="1">IF($AD16&gt;2,0,OFFSET('ModelParams Lp'!$D$12,0,-'Sound Pressure'!$AD16))</f>
        <v>#DIV/0!</v>
      </c>
      <c r="AG16" s="67" t="e">
        <f ca="1">IF($AD16&gt;3,0,OFFSET('ModelParams Lp'!$E$12,0,-'Sound Pressure'!$AD16))</f>
        <v>#DIV/0!</v>
      </c>
      <c r="AH16" s="67" t="e">
        <f ca="1">IF($AD16&gt;4,0,OFFSET('ModelParams Lp'!$F$12,0,-'Sound Pressure'!$AD16))</f>
        <v>#DIV/0!</v>
      </c>
      <c r="AI16" s="67" t="e">
        <f ca="1">IF($AD16&gt;3,0,OFFSET('ModelParams Lp'!$G$12,0,-'Sound Pressure'!$AD16))</f>
        <v>#DIV/0!</v>
      </c>
      <c r="AJ16" s="67" t="e">
        <f ca="1">IF($AD16&gt;5,0,OFFSET('ModelParams Lp'!$H$12,0,-'Sound Pressure'!$AD16))</f>
        <v>#DIV/0!</v>
      </c>
      <c r="AK16" s="67" t="e">
        <f ca="1">IF($AD16&gt;6,0,OFFSET('ModelParams Lp'!$I$12,0,-'Sound Pressure'!$AD16))</f>
        <v>#DIV/0!</v>
      </c>
      <c r="AL16" s="67" t="e">
        <f ca="1">IF($AD16&gt;7,0,IF($AD$4&lt;0,3,OFFSET('ModelParams Lp'!$J$12,0,-'Sound Pressure'!$AD16)))</f>
        <v>#DIV/0!</v>
      </c>
      <c r="AM16" s="67" t="e">
        <f t="shared" si="6"/>
        <v>#DIV/0!</v>
      </c>
      <c r="AN16" s="67" t="e">
        <f t="shared" si="0"/>
        <v>#DIV/0!</v>
      </c>
      <c r="AO16" s="67" t="e">
        <f t="shared" si="0"/>
        <v>#DIV/0!</v>
      </c>
      <c r="AP16" s="67" t="e">
        <f t="shared" si="0"/>
        <v>#DIV/0!</v>
      </c>
      <c r="AQ16" s="67" t="e">
        <f t="shared" si="0"/>
        <v>#DIV/0!</v>
      </c>
      <c r="AR16" s="67" t="e">
        <f t="shared" si="0"/>
        <v>#DIV/0!</v>
      </c>
      <c r="AS16" s="67" t="e">
        <f t="shared" si="0"/>
        <v>#DIV/0!</v>
      </c>
      <c r="AT16" s="67" t="e">
        <f t="shared" si="0"/>
        <v>#DIV/0!</v>
      </c>
      <c r="AU16" s="67">
        <f>'ModelParams Lp'!B$22</f>
        <v>4</v>
      </c>
      <c r="AV16" s="67">
        <f>'ModelParams Lp'!C$22</f>
        <v>2</v>
      </c>
      <c r="AW16" s="67">
        <f>'ModelParams Lp'!D$22</f>
        <v>1</v>
      </c>
      <c r="AX16" s="67">
        <f>'ModelParams Lp'!E$22</f>
        <v>0</v>
      </c>
      <c r="AY16" s="67">
        <f>'ModelParams Lp'!F$22</f>
        <v>0</v>
      </c>
      <c r="AZ16" s="67">
        <f>'ModelParams Lp'!G$22</f>
        <v>0</v>
      </c>
      <c r="BA16" s="67">
        <f>'ModelParams Lp'!H$22</f>
        <v>0</v>
      </c>
      <c r="BB16" s="67">
        <f>'ModelParams Lp'!I$22</f>
        <v>0</v>
      </c>
      <c r="BC16" s="67">
        <f>-10*LOG(2/(4*PI()*2^2)+4/(0.163*(Calcul!$J21*Calcul!$K21)/VLOOKUP(Calcul!$H21,'ModelParams Lp'!$E$37:$F$39,2,0)))</f>
        <v>10.69392464651435</v>
      </c>
      <c r="BD16" s="67">
        <f>-10*LOG(2/(4*PI()*2^2)+4/(0.163*(Calcul!$J21*Calcul!$K21)/VLOOKUP(Calcul!$H21,'ModelParams Lp'!$E$37:$F$39,2,0)))</f>
        <v>10.69392464651435</v>
      </c>
      <c r="BE16" s="67">
        <f>-10*LOG(2/(4*PI()*2^2)+4/(0.163*(Calcul!$J21*Calcul!$K21)/VLOOKUP(Calcul!$H21,'ModelParams Lp'!$E$37:$F$39,2,0)))</f>
        <v>10.69392464651435</v>
      </c>
      <c r="BF16" s="67">
        <f>-10*LOG(2/(4*PI()*2^2)+4/(0.163*(Calcul!$J21*Calcul!$K21)/VLOOKUP(Calcul!$H21,'ModelParams Lp'!$E$37:$F$39,2,0)))</f>
        <v>10.69392464651435</v>
      </c>
      <c r="BG16" s="67">
        <f>-10*LOG(2/(4*PI()*2^2)+4/(0.163*(Calcul!$J21*Calcul!$K21)/VLOOKUP(Calcul!$H21,'ModelParams Lp'!$E$37:$F$39,2,0)))</f>
        <v>10.69392464651435</v>
      </c>
      <c r="BH16" s="67">
        <f>-10*LOG(2/(4*PI()*2^2)+4/(0.163*(Calcul!$J21*Calcul!$K21)/VLOOKUP(Calcul!$H21,'ModelParams Lp'!$E$37:$F$39,2,0)))</f>
        <v>10.69392464651435</v>
      </c>
      <c r="BI16" s="67">
        <f>-10*LOG(2/(4*PI()*2^2)+4/(0.163*(Calcul!$J21*Calcul!$K21)/VLOOKUP(Calcul!$H21,'ModelParams Lp'!$E$37:$F$39,2,0)))</f>
        <v>10.69392464651435</v>
      </c>
      <c r="BJ16" s="67">
        <f>-10*LOG(2/(4*PI()*2^2)+4/(0.163*(Calcul!$J21*Calcul!$K21)/VLOOKUP(Calcul!$H21,'ModelParams Lp'!$E$37:$F$39,2,0)))</f>
        <v>10.69392464651435</v>
      </c>
      <c r="BK16" s="67">
        <f>VLOOKUP(Calcul!$I21,'ModelParams Lp'!$D$28:$O$32,5,0)+BC16</f>
        <v>10.69392464651435</v>
      </c>
      <c r="BL16" s="67">
        <f>VLOOKUP(Calcul!$I21,'ModelParams Lp'!$D$28:$O$32,6,0)+BD16</f>
        <v>13.69392464651435</v>
      </c>
      <c r="BM16" s="67">
        <f>VLOOKUP(Calcul!$I21,'ModelParams Lp'!$D$28:$O$32,7,0)+BE16</f>
        <v>21.69392464651435</v>
      </c>
      <c r="BN16" s="67">
        <f>VLOOKUP(Calcul!$I21,'ModelParams Lp'!$D$28:$O$32,8,0)+BF16</f>
        <v>29.69392464651435</v>
      </c>
      <c r="BO16" s="67">
        <f>VLOOKUP(Calcul!$I21,'ModelParams Lp'!$D$28:$O$32,9,0)+BG16</f>
        <v>33.693924646514347</v>
      </c>
      <c r="BP16" s="67">
        <f>VLOOKUP(Calcul!$I21,'ModelParams Lp'!$D$28:$O$32,10,0)+BH16</f>
        <v>33.693924646514347</v>
      </c>
      <c r="BQ16" s="67">
        <f>VLOOKUP(Calcul!$I21,'ModelParams Lp'!$D$28:$O$32,11,0)+BI16</f>
        <v>33.693924646514347</v>
      </c>
      <c r="BR16" s="67">
        <f>VLOOKUP(Calcul!$I21,'ModelParams Lp'!$D$28:$O$32,12,0)+BJ16</f>
        <v>33.693924646514347</v>
      </c>
      <c r="BS16" s="66" t="e">
        <f t="shared" ca="1" si="7"/>
        <v>#DIV/0!</v>
      </c>
      <c r="BT16" s="66" t="e">
        <f t="shared" ca="1" si="8"/>
        <v>#DIV/0!</v>
      </c>
      <c r="BU16" s="66" t="e">
        <f t="shared" ca="1" si="9"/>
        <v>#DIV/0!</v>
      </c>
      <c r="BV16" s="66" t="e">
        <f t="shared" ca="1" si="10"/>
        <v>#DIV/0!</v>
      </c>
      <c r="BW16" s="66" t="e">
        <f t="shared" ca="1" si="11"/>
        <v>#DIV/0!</v>
      </c>
      <c r="BX16" s="66" t="e">
        <f t="shared" ca="1" si="12"/>
        <v>#DIV/0!</v>
      </c>
      <c r="BY16" s="66" t="e">
        <f t="shared" ca="1" si="13"/>
        <v>#DIV/0!</v>
      </c>
      <c r="BZ16" s="66" t="e">
        <f t="shared" ca="1" si="14"/>
        <v>#DIV/0!</v>
      </c>
      <c r="CA16" s="24" t="e">
        <f ca="1">10*LOG10(IF(BS16="",0,POWER(10,((BS16+'ModelParams Lw'!$O$4)/10))) +IF(BT16="",0,POWER(10,((BT16+'ModelParams Lw'!$P$4)/10))) +IF(BU16="",0,POWER(10,((BU16+'ModelParams Lw'!$Q$4)/10))) +IF(BV16="",0,POWER(10,((BV16+'ModelParams Lw'!$R$4)/10))) +IF(BW16="",0,POWER(10,((BW16+'ModelParams Lw'!$S$4)/10))) +IF(BX16="",0,POWER(10,((BX16+'ModelParams Lw'!$T$4)/10))) +IF(BY16="",0,POWER(10,((BY16+'ModelParams Lw'!$U$4)/10)))+IF(BZ16="",0,POWER(10,((BZ16+'ModelParams Lw'!$V$4)/10))))</f>
        <v>#DIV/0!</v>
      </c>
      <c r="CB16" s="24" t="e">
        <f t="shared" ca="1" si="15"/>
        <v>#DIV/0!</v>
      </c>
      <c r="CC16" s="24" t="e">
        <f ca="1">(BS16-'ModelParams Lw'!O$10)/'ModelParams Lw'!O$11</f>
        <v>#DIV/0!</v>
      </c>
      <c r="CD16" s="24" t="e">
        <f ca="1">(BT16-'ModelParams Lw'!P$10)/'ModelParams Lw'!P$11</f>
        <v>#DIV/0!</v>
      </c>
      <c r="CE16" s="24" t="e">
        <f ca="1">(BU16-'ModelParams Lw'!Q$10)/'ModelParams Lw'!Q$11</f>
        <v>#DIV/0!</v>
      </c>
      <c r="CF16" s="24" t="e">
        <f ca="1">(BV16-'ModelParams Lw'!R$10)/'ModelParams Lw'!R$11</f>
        <v>#DIV/0!</v>
      </c>
      <c r="CG16" s="24" t="e">
        <f ca="1">(BW16-'ModelParams Lw'!S$10)/'ModelParams Lw'!S$11</f>
        <v>#DIV/0!</v>
      </c>
      <c r="CH16" s="24" t="e">
        <f ca="1">(BX16-'ModelParams Lw'!T$10)/'ModelParams Lw'!T$11</f>
        <v>#DIV/0!</v>
      </c>
      <c r="CI16" s="24" t="e">
        <f ca="1">(BY16-'ModelParams Lw'!U$10)/'ModelParams Lw'!U$11</f>
        <v>#DIV/0!</v>
      </c>
      <c r="CJ16" s="24" t="e">
        <f ca="1">(BZ16-'ModelParams Lw'!V$10)/'ModelParams Lw'!V$11</f>
        <v>#DIV/0!</v>
      </c>
      <c r="CK16" s="66" t="e">
        <f t="shared" si="16"/>
        <v>#DIV/0!</v>
      </c>
      <c r="CL16" s="66" t="e">
        <f t="shared" si="17"/>
        <v>#DIV/0!</v>
      </c>
      <c r="CM16" s="66" t="e">
        <f t="shared" si="23"/>
        <v>#DIV/0!</v>
      </c>
      <c r="CN16" s="66" t="e">
        <f t="shared" si="18"/>
        <v>#DIV/0!</v>
      </c>
      <c r="CO16" s="66" t="e">
        <f t="shared" si="19"/>
        <v>#DIV/0!</v>
      </c>
      <c r="CP16" s="66" t="e">
        <f t="shared" si="20"/>
        <v>#DIV/0!</v>
      </c>
      <c r="CQ16" s="66" t="e">
        <f t="shared" si="21"/>
        <v>#DIV/0!</v>
      </c>
      <c r="CR16" s="66" t="e">
        <f t="shared" si="22"/>
        <v>#DIV/0!</v>
      </c>
      <c r="CS16" s="24" t="e">
        <f>10*LOG10(IF(CK16="",0,POWER(10,((CK16+'ModelParams Lw'!$O$4)/10))) +IF(CL16="",0,POWER(10,((CL16+'ModelParams Lw'!$P$4)/10))) +IF(CM16="",0,POWER(10,((CM16+'ModelParams Lw'!$Q$4)/10))) +IF(CN16="",0,POWER(10,((CN16+'ModelParams Lw'!$R$4)/10))) +IF(CO16="",0,POWER(10,((CO16+'ModelParams Lw'!$S$4)/10))) +IF(CP16="",0,POWER(10,((CP16+'ModelParams Lw'!$T$4)/10))) +IF(CQ16="",0,POWER(10,((CQ16+'ModelParams Lw'!$U$4)/10)))+IF(CR16="",0,POWER(10,((CR16+'ModelParams Lw'!$V$4)/10))))</f>
        <v>#DIV/0!</v>
      </c>
      <c r="CT16" s="24" t="e">
        <f t="shared" si="24"/>
        <v>#DIV/0!</v>
      </c>
      <c r="CU16" s="24" t="e">
        <f>(CK16-'ModelParams Lw'!O$10)/'ModelParams Lw'!O$11</f>
        <v>#DIV/0!</v>
      </c>
      <c r="CV16" s="24" t="e">
        <f>(CL16-'ModelParams Lw'!P$10)/'ModelParams Lw'!P$11</f>
        <v>#DIV/0!</v>
      </c>
      <c r="CW16" s="24" t="e">
        <f>(CM16-'ModelParams Lw'!Q$10)/'ModelParams Lw'!Q$11</f>
        <v>#DIV/0!</v>
      </c>
      <c r="CX16" s="24" t="e">
        <f>(CN16-'ModelParams Lw'!R$10)/'ModelParams Lw'!R$11</f>
        <v>#DIV/0!</v>
      </c>
      <c r="CY16" s="24" t="e">
        <f>(CO16-'ModelParams Lw'!S$10)/'ModelParams Lw'!S$11</f>
        <v>#DIV/0!</v>
      </c>
      <c r="CZ16" s="24" t="e">
        <f>(CP16-'ModelParams Lw'!T$10)/'ModelParams Lw'!T$11</f>
        <v>#DIV/0!</v>
      </c>
      <c r="DA16" s="24" t="e">
        <f>(CQ16-'ModelParams Lw'!U$10)/'ModelParams Lw'!U$11</f>
        <v>#DIV/0!</v>
      </c>
      <c r="DB16" s="24" t="e">
        <f>(CR16-'ModelParams Lw'!V$10)/'ModelParams Lw'!V$11</f>
        <v>#DIV/0!</v>
      </c>
    </row>
    <row r="17" spans="1:106">
      <c r="A17" s="12">
        <f>'Sound Power'!B17</f>
        <v>0</v>
      </c>
      <c r="B17" s="12">
        <f>'Sound Power'!D17</f>
        <v>0</v>
      </c>
      <c r="C17" s="67" t="e">
        <f>IF(Calcul!$F22="SA",'Sound Power'!BS17,'Sound Power'!T17)</f>
        <v>#DIV/0!</v>
      </c>
      <c r="D17" s="67" t="e">
        <f>IF(Calcul!$F22="SA",'Sound Power'!BT17,'Sound Power'!U17)</f>
        <v>#DIV/0!</v>
      </c>
      <c r="E17" s="67" t="e">
        <f>IF(Calcul!$F22="SA",'Sound Power'!BU17,'Sound Power'!V17)</f>
        <v>#DIV/0!</v>
      </c>
      <c r="F17" s="67" t="e">
        <f>IF(Calcul!$F22="SA",'Sound Power'!BV17,'Sound Power'!W17)</f>
        <v>#DIV/0!</v>
      </c>
      <c r="G17" s="67" t="e">
        <f>IF(Calcul!$F22="SA",'Sound Power'!BW17,'Sound Power'!X17)</f>
        <v>#DIV/0!</v>
      </c>
      <c r="H17" s="67" t="e">
        <f>IF(Calcul!$F22="SA",'Sound Power'!BX17,'Sound Power'!Y17)</f>
        <v>#DIV/0!</v>
      </c>
      <c r="I17" s="67" t="e">
        <f>IF(Calcul!$F22="SA",'Sound Power'!BY17,'Sound Power'!Z17)</f>
        <v>#DIV/0!</v>
      </c>
      <c r="J17" s="67" t="e">
        <f>IF(Calcul!$F22="SA",'Sound Power'!BZ17,'Sound Power'!AA17)</f>
        <v>#DIV/0!</v>
      </c>
      <c r="K17" s="67" t="e">
        <f>'Sound Power'!CS17</f>
        <v>#DIV/0!</v>
      </c>
      <c r="L17" s="67" t="e">
        <f>'Sound Power'!CT17</f>
        <v>#DIV/0!</v>
      </c>
      <c r="M17" s="67" t="e">
        <f>'Sound Power'!CU17</f>
        <v>#DIV/0!</v>
      </c>
      <c r="N17" s="67" t="e">
        <f>'Sound Power'!CV17</f>
        <v>#DIV/0!</v>
      </c>
      <c r="O17" s="67" t="e">
        <f>'Sound Power'!CW17</f>
        <v>#DIV/0!</v>
      </c>
      <c r="P17" s="67" t="e">
        <f>'Sound Power'!CX17</f>
        <v>#DIV/0!</v>
      </c>
      <c r="Q17" s="67" t="e">
        <f>'Sound Power'!CY17</f>
        <v>#DIV/0!</v>
      </c>
      <c r="R17" s="67" t="e">
        <f>'Sound Power'!CZ17</f>
        <v>#DIV/0!</v>
      </c>
      <c r="S17" s="64">
        <f t="shared" si="3"/>
        <v>0</v>
      </c>
      <c r="T17" s="64">
        <f t="shared" si="4"/>
        <v>0</v>
      </c>
      <c r="U17" s="67" t="e">
        <f>('ModelParams Lp'!B$4*10^'ModelParams Lp'!B$5*($S17/$T17)^'ModelParams Lp'!B$6)*3</f>
        <v>#DIV/0!</v>
      </c>
      <c r="V17" s="67" t="e">
        <f>('ModelParams Lp'!C$4*10^'ModelParams Lp'!C$5*($S17/$T17)^'ModelParams Lp'!C$6)*3</f>
        <v>#DIV/0!</v>
      </c>
      <c r="W17" s="67" t="e">
        <f>('ModelParams Lp'!D$4*10^'ModelParams Lp'!D$5*($S17/$T17)^'ModelParams Lp'!D$6)*3</f>
        <v>#DIV/0!</v>
      </c>
      <c r="X17" s="67" t="e">
        <f>('ModelParams Lp'!E$4*10^'ModelParams Lp'!E$5*($S17/$T17)^'ModelParams Lp'!E$6)*3</f>
        <v>#DIV/0!</v>
      </c>
      <c r="Y17" s="67" t="e">
        <f>('ModelParams Lp'!F$4*10^'ModelParams Lp'!F$5*($S17/$T17)^'ModelParams Lp'!F$6)*3</f>
        <v>#DIV/0!</v>
      </c>
      <c r="Z17" s="67" t="e">
        <f>('ModelParams Lp'!G$4*10^'ModelParams Lp'!G$5*($S17/$T17)^'ModelParams Lp'!G$6)*3</f>
        <v>#DIV/0!</v>
      </c>
      <c r="AA17" s="67" t="e">
        <f>('ModelParams Lp'!H$4*10^'ModelParams Lp'!H$5*($S17/$T17)^'ModelParams Lp'!H$6)*3</f>
        <v>#DIV/0!</v>
      </c>
      <c r="AB17" s="67" t="e">
        <f>('ModelParams Lp'!I$4*10^'ModelParams Lp'!I$5*($S17/$T17)^'ModelParams Lp'!I$6)*3</f>
        <v>#DIV/0!</v>
      </c>
      <c r="AC17" s="53" t="e">
        <f t="shared" si="5"/>
        <v>#DIV/0!</v>
      </c>
      <c r="AD17" s="53" t="e">
        <f>IF(AC17&lt;'ModelParams Lp'!$B$16,-1,IF(AC17&lt;'ModelParams Lp'!$C$16,0,IF(AC17&lt;'ModelParams Lp'!$D$16,1,IF(AC17&lt;'ModelParams Lp'!$E$16,2,IF(AC17&lt;'ModelParams Lp'!$F$16,3,IF(AC17&lt;'ModelParams Lp'!$G$16,4,IF(AC17&lt;'ModelParams Lp'!$H$16,5,6)))))))</f>
        <v>#DIV/0!</v>
      </c>
      <c r="AE17" s="67" t="e">
        <f ca="1">IF($AD17&gt;1,0,OFFSET('ModelParams Lp'!$C$12,0,-'Sound Pressure'!$AD17))</f>
        <v>#DIV/0!</v>
      </c>
      <c r="AF17" s="67" t="e">
        <f ca="1">IF($AD17&gt;2,0,OFFSET('ModelParams Lp'!$D$12,0,-'Sound Pressure'!$AD17))</f>
        <v>#DIV/0!</v>
      </c>
      <c r="AG17" s="67" t="e">
        <f ca="1">IF($AD17&gt;3,0,OFFSET('ModelParams Lp'!$E$12,0,-'Sound Pressure'!$AD17))</f>
        <v>#DIV/0!</v>
      </c>
      <c r="AH17" s="67" t="e">
        <f ca="1">IF($AD17&gt;4,0,OFFSET('ModelParams Lp'!$F$12,0,-'Sound Pressure'!$AD17))</f>
        <v>#DIV/0!</v>
      </c>
      <c r="AI17" s="67" t="e">
        <f ca="1">IF($AD17&gt;3,0,OFFSET('ModelParams Lp'!$G$12,0,-'Sound Pressure'!$AD17))</f>
        <v>#DIV/0!</v>
      </c>
      <c r="AJ17" s="67" t="e">
        <f ca="1">IF($AD17&gt;5,0,OFFSET('ModelParams Lp'!$H$12,0,-'Sound Pressure'!$AD17))</f>
        <v>#DIV/0!</v>
      </c>
      <c r="AK17" s="67" t="e">
        <f ca="1">IF($AD17&gt;6,0,OFFSET('ModelParams Lp'!$I$12,0,-'Sound Pressure'!$AD17))</f>
        <v>#DIV/0!</v>
      </c>
      <c r="AL17" s="67" t="e">
        <f ca="1">IF($AD17&gt;7,0,IF($AD$4&lt;0,3,OFFSET('ModelParams Lp'!$J$12,0,-'Sound Pressure'!$AD17)))</f>
        <v>#DIV/0!</v>
      </c>
      <c r="AM17" s="67" t="e">
        <f t="shared" si="6"/>
        <v>#DIV/0!</v>
      </c>
      <c r="AN17" s="67" t="e">
        <f t="shared" si="0"/>
        <v>#DIV/0!</v>
      </c>
      <c r="AO17" s="67" t="e">
        <f t="shared" si="0"/>
        <v>#DIV/0!</v>
      </c>
      <c r="AP17" s="67" t="e">
        <f t="shared" si="0"/>
        <v>#DIV/0!</v>
      </c>
      <c r="AQ17" s="67" t="e">
        <f t="shared" si="0"/>
        <v>#DIV/0!</v>
      </c>
      <c r="AR17" s="67" t="e">
        <f t="shared" si="0"/>
        <v>#DIV/0!</v>
      </c>
      <c r="AS17" s="67" t="e">
        <f t="shared" si="0"/>
        <v>#DIV/0!</v>
      </c>
      <c r="AT17" s="67" t="e">
        <f t="shared" si="0"/>
        <v>#DIV/0!</v>
      </c>
      <c r="AU17" s="67">
        <f>'ModelParams Lp'!B$22</f>
        <v>4</v>
      </c>
      <c r="AV17" s="67">
        <f>'ModelParams Lp'!C$22</f>
        <v>2</v>
      </c>
      <c r="AW17" s="67">
        <f>'ModelParams Lp'!D$22</f>
        <v>1</v>
      </c>
      <c r="AX17" s="67">
        <f>'ModelParams Lp'!E$22</f>
        <v>0</v>
      </c>
      <c r="AY17" s="67">
        <f>'ModelParams Lp'!F$22</f>
        <v>0</v>
      </c>
      <c r="AZ17" s="67">
        <f>'ModelParams Lp'!G$22</f>
        <v>0</v>
      </c>
      <c r="BA17" s="67">
        <f>'ModelParams Lp'!H$22</f>
        <v>0</v>
      </c>
      <c r="BB17" s="67">
        <f>'ModelParams Lp'!I$22</f>
        <v>0</v>
      </c>
      <c r="BC17" s="67">
        <f>-10*LOG(2/(4*PI()*2^2)+4/(0.163*(Calcul!$J22*Calcul!$K22)/VLOOKUP(Calcul!$H22,'ModelParams Lp'!$E$37:$F$39,2,0)))</f>
        <v>10.69392464651435</v>
      </c>
      <c r="BD17" s="67">
        <f>-10*LOG(2/(4*PI()*2^2)+4/(0.163*(Calcul!$J22*Calcul!$K22)/VLOOKUP(Calcul!$H22,'ModelParams Lp'!$E$37:$F$39,2,0)))</f>
        <v>10.69392464651435</v>
      </c>
      <c r="BE17" s="67">
        <f>-10*LOG(2/(4*PI()*2^2)+4/(0.163*(Calcul!$J22*Calcul!$K22)/VLOOKUP(Calcul!$H22,'ModelParams Lp'!$E$37:$F$39,2,0)))</f>
        <v>10.69392464651435</v>
      </c>
      <c r="BF17" s="67">
        <f>-10*LOG(2/(4*PI()*2^2)+4/(0.163*(Calcul!$J22*Calcul!$K22)/VLOOKUP(Calcul!$H22,'ModelParams Lp'!$E$37:$F$39,2,0)))</f>
        <v>10.69392464651435</v>
      </c>
      <c r="BG17" s="67">
        <f>-10*LOG(2/(4*PI()*2^2)+4/(0.163*(Calcul!$J22*Calcul!$K22)/VLOOKUP(Calcul!$H22,'ModelParams Lp'!$E$37:$F$39,2,0)))</f>
        <v>10.69392464651435</v>
      </c>
      <c r="BH17" s="67">
        <f>-10*LOG(2/(4*PI()*2^2)+4/(0.163*(Calcul!$J22*Calcul!$K22)/VLOOKUP(Calcul!$H22,'ModelParams Lp'!$E$37:$F$39,2,0)))</f>
        <v>10.69392464651435</v>
      </c>
      <c r="BI17" s="67">
        <f>-10*LOG(2/(4*PI()*2^2)+4/(0.163*(Calcul!$J22*Calcul!$K22)/VLOOKUP(Calcul!$H22,'ModelParams Lp'!$E$37:$F$39,2,0)))</f>
        <v>10.69392464651435</v>
      </c>
      <c r="BJ17" s="67">
        <f>-10*LOG(2/(4*PI()*2^2)+4/(0.163*(Calcul!$J22*Calcul!$K22)/VLOOKUP(Calcul!$H22,'ModelParams Lp'!$E$37:$F$39,2,0)))</f>
        <v>10.69392464651435</v>
      </c>
      <c r="BK17" s="67">
        <f>VLOOKUP(Calcul!$I22,'ModelParams Lp'!$D$28:$O$32,5,0)+BC17</f>
        <v>10.69392464651435</v>
      </c>
      <c r="BL17" s="67">
        <f>VLOOKUP(Calcul!$I22,'ModelParams Lp'!$D$28:$O$32,6,0)+BD17</f>
        <v>13.69392464651435</v>
      </c>
      <c r="BM17" s="67">
        <f>VLOOKUP(Calcul!$I22,'ModelParams Lp'!$D$28:$O$32,7,0)+BE17</f>
        <v>21.69392464651435</v>
      </c>
      <c r="BN17" s="67">
        <f>VLOOKUP(Calcul!$I22,'ModelParams Lp'!$D$28:$O$32,8,0)+BF17</f>
        <v>29.69392464651435</v>
      </c>
      <c r="BO17" s="67">
        <f>VLOOKUP(Calcul!$I22,'ModelParams Lp'!$D$28:$O$32,9,0)+BG17</f>
        <v>33.693924646514347</v>
      </c>
      <c r="BP17" s="67">
        <f>VLOOKUP(Calcul!$I22,'ModelParams Lp'!$D$28:$O$32,10,0)+BH17</f>
        <v>33.693924646514347</v>
      </c>
      <c r="BQ17" s="67">
        <f>VLOOKUP(Calcul!$I22,'ModelParams Lp'!$D$28:$O$32,11,0)+BI17</f>
        <v>33.693924646514347</v>
      </c>
      <c r="BR17" s="67">
        <f>VLOOKUP(Calcul!$I22,'ModelParams Lp'!$D$28:$O$32,12,0)+BJ17</f>
        <v>33.693924646514347</v>
      </c>
      <c r="BS17" s="66" t="e">
        <f t="shared" ca="1" si="7"/>
        <v>#DIV/0!</v>
      </c>
      <c r="BT17" s="66" t="e">
        <f t="shared" ca="1" si="8"/>
        <v>#DIV/0!</v>
      </c>
      <c r="BU17" s="66" t="e">
        <f t="shared" ca="1" si="9"/>
        <v>#DIV/0!</v>
      </c>
      <c r="BV17" s="66" t="e">
        <f t="shared" ca="1" si="10"/>
        <v>#DIV/0!</v>
      </c>
      <c r="BW17" s="66" t="e">
        <f t="shared" ca="1" si="11"/>
        <v>#DIV/0!</v>
      </c>
      <c r="BX17" s="66" t="e">
        <f t="shared" ca="1" si="12"/>
        <v>#DIV/0!</v>
      </c>
      <c r="BY17" s="66" t="e">
        <f t="shared" ca="1" si="13"/>
        <v>#DIV/0!</v>
      </c>
      <c r="BZ17" s="66" t="e">
        <f t="shared" ca="1" si="14"/>
        <v>#DIV/0!</v>
      </c>
      <c r="CA17" s="24" t="e">
        <f ca="1">10*LOG10(IF(BS17="",0,POWER(10,((BS17+'ModelParams Lw'!$O$4)/10))) +IF(BT17="",0,POWER(10,((BT17+'ModelParams Lw'!$P$4)/10))) +IF(BU17="",0,POWER(10,((BU17+'ModelParams Lw'!$Q$4)/10))) +IF(BV17="",0,POWER(10,((BV17+'ModelParams Lw'!$R$4)/10))) +IF(BW17="",0,POWER(10,((BW17+'ModelParams Lw'!$S$4)/10))) +IF(BX17="",0,POWER(10,((BX17+'ModelParams Lw'!$T$4)/10))) +IF(BY17="",0,POWER(10,((BY17+'ModelParams Lw'!$U$4)/10)))+IF(BZ17="",0,POWER(10,((BZ17+'ModelParams Lw'!$V$4)/10))))</f>
        <v>#DIV/0!</v>
      </c>
      <c r="CB17" s="24" t="e">
        <f t="shared" ca="1" si="15"/>
        <v>#DIV/0!</v>
      </c>
      <c r="CC17" s="24" t="e">
        <f ca="1">(BS17-'ModelParams Lw'!O$10)/'ModelParams Lw'!O$11</f>
        <v>#DIV/0!</v>
      </c>
      <c r="CD17" s="24" t="e">
        <f ca="1">(BT17-'ModelParams Lw'!P$10)/'ModelParams Lw'!P$11</f>
        <v>#DIV/0!</v>
      </c>
      <c r="CE17" s="24" t="e">
        <f ca="1">(BU17-'ModelParams Lw'!Q$10)/'ModelParams Lw'!Q$11</f>
        <v>#DIV/0!</v>
      </c>
      <c r="CF17" s="24" t="e">
        <f ca="1">(BV17-'ModelParams Lw'!R$10)/'ModelParams Lw'!R$11</f>
        <v>#DIV/0!</v>
      </c>
      <c r="CG17" s="24" t="e">
        <f ca="1">(BW17-'ModelParams Lw'!S$10)/'ModelParams Lw'!S$11</f>
        <v>#DIV/0!</v>
      </c>
      <c r="CH17" s="24" t="e">
        <f ca="1">(BX17-'ModelParams Lw'!T$10)/'ModelParams Lw'!T$11</f>
        <v>#DIV/0!</v>
      </c>
      <c r="CI17" s="24" t="e">
        <f ca="1">(BY17-'ModelParams Lw'!U$10)/'ModelParams Lw'!U$11</f>
        <v>#DIV/0!</v>
      </c>
      <c r="CJ17" s="24" t="e">
        <f ca="1">(BZ17-'ModelParams Lw'!V$10)/'ModelParams Lw'!V$11</f>
        <v>#DIV/0!</v>
      </c>
      <c r="CK17" s="66" t="e">
        <f t="shared" si="16"/>
        <v>#DIV/0!</v>
      </c>
      <c r="CL17" s="66" t="e">
        <f t="shared" si="17"/>
        <v>#DIV/0!</v>
      </c>
      <c r="CM17" s="66" t="e">
        <f t="shared" si="23"/>
        <v>#DIV/0!</v>
      </c>
      <c r="CN17" s="66" t="e">
        <f t="shared" si="18"/>
        <v>#DIV/0!</v>
      </c>
      <c r="CO17" s="66" t="e">
        <f t="shared" si="19"/>
        <v>#DIV/0!</v>
      </c>
      <c r="CP17" s="66" t="e">
        <f t="shared" si="20"/>
        <v>#DIV/0!</v>
      </c>
      <c r="CQ17" s="66" t="e">
        <f t="shared" si="21"/>
        <v>#DIV/0!</v>
      </c>
      <c r="CR17" s="66" t="e">
        <f t="shared" si="22"/>
        <v>#DIV/0!</v>
      </c>
      <c r="CS17" s="24" t="e">
        <f>10*LOG10(IF(CK17="",0,POWER(10,((CK17+'ModelParams Lw'!$O$4)/10))) +IF(CL17="",0,POWER(10,((CL17+'ModelParams Lw'!$P$4)/10))) +IF(CM17="",0,POWER(10,((CM17+'ModelParams Lw'!$Q$4)/10))) +IF(CN17="",0,POWER(10,((CN17+'ModelParams Lw'!$R$4)/10))) +IF(CO17="",0,POWER(10,((CO17+'ModelParams Lw'!$S$4)/10))) +IF(CP17="",0,POWER(10,((CP17+'ModelParams Lw'!$T$4)/10))) +IF(CQ17="",0,POWER(10,((CQ17+'ModelParams Lw'!$U$4)/10)))+IF(CR17="",0,POWER(10,((CR17+'ModelParams Lw'!$V$4)/10))))</f>
        <v>#DIV/0!</v>
      </c>
      <c r="CT17" s="24" t="e">
        <f t="shared" si="24"/>
        <v>#DIV/0!</v>
      </c>
      <c r="CU17" s="24" t="e">
        <f>(CK17-'ModelParams Lw'!O$10)/'ModelParams Lw'!O$11</f>
        <v>#DIV/0!</v>
      </c>
      <c r="CV17" s="24" t="e">
        <f>(CL17-'ModelParams Lw'!P$10)/'ModelParams Lw'!P$11</f>
        <v>#DIV/0!</v>
      </c>
      <c r="CW17" s="24" t="e">
        <f>(CM17-'ModelParams Lw'!Q$10)/'ModelParams Lw'!Q$11</f>
        <v>#DIV/0!</v>
      </c>
      <c r="CX17" s="24" t="e">
        <f>(CN17-'ModelParams Lw'!R$10)/'ModelParams Lw'!R$11</f>
        <v>#DIV/0!</v>
      </c>
      <c r="CY17" s="24" t="e">
        <f>(CO17-'ModelParams Lw'!S$10)/'ModelParams Lw'!S$11</f>
        <v>#DIV/0!</v>
      </c>
      <c r="CZ17" s="24" t="e">
        <f>(CP17-'ModelParams Lw'!T$10)/'ModelParams Lw'!T$11</f>
        <v>#DIV/0!</v>
      </c>
      <c r="DA17" s="24" t="e">
        <f>(CQ17-'ModelParams Lw'!U$10)/'ModelParams Lw'!U$11</f>
        <v>#DIV/0!</v>
      </c>
      <c r="DB17" s="24" t="e">
        <f>(CR17-'ModelParams Lw'!V$10)/'ModelParams Lw'!V$11</f>
        <v>#DIV/0!</v>
      </c>
    </row>
    <row r="18" spans="1:106">
      <c r="A18" s="12">
        <f>'Sound Power'!B18</f>
        <v>0</v>
      </c>
      <c r="B18" s="12">
        <f>'Sound Power'!D18</f>
        <v>0</v>
      </c>
      <c r="C18" s="67" t="e">
        <f>IF(Calcul!$F23="SA",'Sound Power'!BS18,'Sound Power'!T18)</f>
        <v>#DIV/0!</v>
      </c>
      <c r="D18" s="67" t="e">
        <f>IF(Calcul!$F23="SA",'Sound Power'!BT18,'Sound Power'!U18)</f>
        <v>#DIV/0!</v>
      </c>
      <c r="E18" s="67" t="e">
        <f>IF(Calcul!$F23="SA",'Sound Power'!BU18,'Sound Power'!V18)</f>
        <v>#DIV/0!</v>
      </c>
      <c r="F18" s="67" t="e">
        <f>IF(Calcul!$F23="SA",'Sound Power'!BV18,'Sound Power'!W18)</f>
        <v>#DIV/0!</v>
      </c>
      <c r="G18" s="67" t="e">
        <f>IF(Calcul!$F23="SA",'Sound Power'!BW18,'Sound Power'!X18)</f>
        <v>#DIV/0!</v>
      </c>
      <c r="H18" s="67" t="e">
        <f>IF(Calcul!$F23="SA",'Sound Power'!BX18,'Sound Power'!Y18)</f>
        <v>#DIV/0!</v>
      </c>
      <c r="I18" s="67" t="e">
        <f>IF(Calcul!$F23="SA",'Sound Power'!BY18,'Sound Power'!Z18)</f>
        <v>#DIV/0!</v>
      </c>
      <c r="J18" s="67" t="e">
        <f>IF(Calcul!$F23="SA",'Sound Power'!BZ18,'Sound Power'!AA18)</f>
        <v>#DIV/0!</v>
      </c>
      <c r="K18" s="67" t="e">
        <f>'Sound Power'!CS18</f>
        <v>#DIV/0!</v>
      </c>
      <c r="L18" s="67" t="e">
        <f>'Sound Power'!CT18</f>
        <v>#DIV/0!</v>
      </c>
      <c r="M18" s="67" t="e">
        <f>'Sound Power'!CU18</f>
        <v>#DIV/0!</v>
      </c>
      <c r="N18" s="67" t="e">
        <f>'Sound Power'!CV18</f>
        <v>#DIV/0!</v>
      </c>
      <c r="O18" s="67" t="e">
        <f>'Sound Power'!CW18</f>
        <v>#DIV/0!</v>
      </c>
      <c r="P18" s="67" t="e">
        <f>'Sound Power'!CX18</f>
        <v>#DIV/0!</v>
      </c>
      <c r="Q18" s="67" t="e">
        <f>'Sound Power'!CY18</f>
        <v>#DIV/0!</v>
      </c>
      <c r="R18" s="67" t="e">
        <f>'Sound Power'!CZ18</f>
        <v>#DIV/0!</v>
      </c>
      <c r="S18" s="64">
        <f t="shared" si="3"/>
        <v>0</v>
      </c>
      <c r="T18" s="64">
        <f t="shared" si="4"/>
        <v>0</v>
      </c>
      <c r="U18" s="67" t="e">
        <f>('ModelParams Lp'!B$4*10^'ModelParams Lp'!B$5*($S18/$T18)^'ModelParams Lp'!B$6)*3</f>
        <v>#DIV/0!</v>
      </c>
      <c r="V18" s="67" t="e">
        <f>('ModelParams Lp'!C$4*10^'ModelParams Lp'!C$5*($S18/$T18)^'ModelParams Lp'!C$6)*3</f>
        <v>#DIV/0!</v>
      </c>
      <c r="W18" s="67" t="e">
        <f>('ModelParams Lp'!D$4*10^'ModelParams Lp'!D$5*($S18/$T18)^'ModelParams Lp'!D$6)*3</f>
        <v>#DIV/0!</v>
      </c>
      <c r="X18" s="67" t="e">
        <f>('ModelParams Lp'!E$4*10^'ModelParams Lp'!E$5*($S18/$T18)^'ModelParams Lp'!E$6)*3</f>
        <v>#DIV/0!</v>
      </c>
      <c r="Y18" s="67" t="e">
        <f>('ModelParams Lp'!F$4*10^'ModelParams Lp'!F$5*($S18/$T18)^'ModelParams Lp'!F$6)*3</f>
        <v>#DIV/0!</v>
      </c>
      <c r="Z18" s="67" t="e">
        <f>('ModelParams Lp'!G$4*10^'ModelParams Lp'!G$5*($S18/$T18)^'ModelParams Lp'!G$6)*3</f>
        <v>#DIV/0!</v>
      </c>
      <c r="AA18" s="67" t="e">
        <f>('ModelParams Lp'!H$4*10^'ModelParams Lp'!H$5*($S18/$T18)^'ModelParams Lp'!H$6)*3</f>
        <v>#DIV/0!</v>
      </c>
      <c r="AB18" s="67" t="e">
        <f>('ModelParams Lp'!I$4*10^'ModelParams Lp'!I$5*($S18/$T18)^'ModelParams Lp'!I$6)*3</f>
        <v>#DIV/0!</v>
      </c>
      <c r="AC18" s="53" t="e">
        <f t="shared" si="5"/>
        <v>#DIV/0!</v>
      </c>
      <c r="AD18" s="53" t="e">
        <f>IF(AC18&lt;'ModelParams Lp'!$B$16,-1,IF(AC18&lt;'ModelParams Lp'!$C$16,0,IF(AC18&lt;'ModelParams Lp'!$D$16,1,IF(AC18&lt;'ModelParams Lp'!$E$16,2,IF(AC18&lt;'ModelParams Lp'!$F$16,3,IF(AC18&lt;'ModelParams Lp'!$G$16,4,IF(AC18&lt;'ModelParams Lp'!$H$16,5,6)))))))</f>
        <v>#DIV/0!</v>
      </c>
      <c r="AE18" s="67" t="e">
        <f ca="1">IF($AD18&gt;1,0,OFFSET('ModelParams Lp'!$C$12,0,-'Sound Pressure'!$AD18))</f>
        <v>#DIV/0!</v>
      </c>
      <c r="AF18" s="67" t="e">
        <f ca="1">IF($AD18&gt;2,0,OFFSET('ModelParams Lp'!$D$12,0,-'Sound Pressure'!$AD18))</f>
        <v>#DIV/0!</v>
      </c>
      <c r="AG18" s="67" t="e">
        <f ca="1">IF($AD18&gt;3,0,OFFSET('ModelParams Lp'!$E$12,0,-'Sound Pressure'!$AD18))</f>
        <v>#DIV/0!</v>
      </c>
      <c r="AH18" s="67" t="e">
        <f ca="1">IF($AD18&gt;4,0,OFFSET('ModelParams Lp'!$F$12,0,-'Sound Pressure'!$AD18))</f>
        <v>#DIV/0!</v>
      </c>
      <c r="AI18" s="67" t="e">
        <f ca="1">IF($AD18&gt;3,0,OFFSET('ModelParams Lp'!$G$12,0,-'Sound Pressure'!$AD18))</f>
        <v>#DIV/0!</v>
      </c>
      <c r="AJ18" s="67" t="e">
        <f ca="1">IF($AD18&gt;5,0,OFFSET('ModelParams Lp'!$H$12,0,-'Sound Pressure'!$AD18))</f>
        <v>#DIV/0!</v>
      </c>
      <c r="AK18" s="67" t="e">
        <f ca="1">IF($AD18&gt;6,0,OFFSET('ModelParams Lp'!$I$12,0,-'Sound Pressure'!$AD18))</f>
        <v>#DIV/0!</v>
      </c>
      <c r="AL18" s="67" t="e">
        <f ca="1">IF($AD18&gt;7,0,IF($AD$4&lt;0,3,OFFSET('ModelParams Lp'!$J$12,0,-'Sound Pressure'!$AD18)))</f>
        <v>#DIV/0!</v>
      </c>
      <c r="AM18" s="67" t="e">
        <f t="shared" si="6"/>
        <v>#DIV/0!</v>
      </c>
      <c r="AN18" s="67" t="e">
        <f t="shared" si="0"/>
        <v>#DIV/0!</v>
      </c>
      <c r="AO18" s="67" t="e">
        <f t="shared" si="0"/>
        <v>#DIV/0!</v>
      </c>
      <c r="AP18" s="67" t="e">
        <f t="shared" si="0"/>
        <v>#DIV/0!</v>
      </c>
      <c r="AQ18" s="67" t="e">
        <f t="shared" si="0"/>
        <v>#DIV/0!</v>
      </c>
      <c r="AR18" s="67" t="e">
        <f t="shared" si="0"/>
        <v>#DIV/0!</v>
      </c>
      <c r="AS18" s="67" t="e">
        <f t="shared" si="0"/>
        <v>#DIV/0!</v>
      </c>
      <c r="AT18" s="67" t="e">
        <f t="shared" si="0"/>
        <v>#DIV/0!</v>
      </c>
      <c r="AU18" s="67">
        <f>'ModelParams Lp'!B$22</f>
        <v>4</v>
      </c>
      <c r="AV18" s="67">
        <f>'ModelParams Lp'!C$22</f>
        <v>2</v>
      </c>
      <c r="AW18" s="67">
        <f>'ModelParams Lp'!D$22</f>
        <v>1</v>
      </c>
      <c r="AX18" s="67">
        <f>'ModelParams Lp'!E$22</f>
        <v>0</v>
      </c>
      <c r="AY18" s="67">
        <f>'ModelParams Lp'!F$22</f>
        <v>0</v>
      </c>
      <c r="AZ18" s="67">
        <f>'ModelParams Lp'!G$22</f>
        <v>0</v>
      </c>
      <c r="BA18" s="67">
        <f>'ModelParams Lp'!H$22</f>
        <v>0</v>
      </c>
      <c r="BB18" s="67">
        <f>'ModelParams Lp'!I$22</f>
        <v>0</v>
      </c>
      <c r="BC18" s="67">
        <f>-10*LOG(2/(4*PI()*2^2)+4/(0.163*(Calcul!$J23*Calcul!$K23)/VLOOKUP(Calcul!$H23,'ModelParams Lp'!$E$37:$F$39,2,0)))</f>
        <v>10.69392464651435</v>
      </c>
      <c r="BD18" s="67">
        <f>-10*LOG(2/(4*PI()*2^2)+4/(0.163*(Calcul!$J23*Calcul!$K23)/VLOOKUP(Calcul!$H23,'ModelParams Lp'!$E$37:$F$39,2,0)))</f>
        <v>10.69392464651435</v>
      </c>
      <c r="BE18" s="67">
        <f>-10*LOG(2/(4*PI()*2^2)+4/(0.163*(Calcul!$J23*Calcul!$K23)/VLOOKUP(Calcul!$H23,'ModelParams Lp'!$E$37:$F$39,2,0)))</f>
        <v>10.69392464651435</v>
      </c>
      <c r="BF18" s="67">
        <f>-10*LOG(2/(4*PI()*2^2)+4/(0.163*(Calcul!$J23*Calcul!$K23)/VLOOKUP(Calcul!$H23,'ModelParams Lp'!$E$37:$F$39,2,0)))</f>
        <v>10.69392464651435</v>
      </c>
      <c r="BG18" s="67">
        <f>-10*LOG(2/(4*PI()*2^2)+4/(0.163*(Calcul!$J23*Calcul!$K23)/VLOOKUP(Calcul!$H23,'ModelParams Lp'!$E$37:$F$39,2,0)))</f>
        <v>10.69392464651435</v>
      </c>
      <c r="BH18" s="67">
        <f>-10*LOG(2/(4*PI()*2^2)+4/(0.163*(Calcul!$J23*Calcul!$K23)/VLOOKUP(Calcul!$H23,'ModelParams Lp'!$E$37:$F$39,2,0)))</f>
        <v>10.69392464651435</v>
      </c>
      <c r="BI18" s="67">
        <f>-10*LOG(2/(4*PI()*2^2)+4/(0.163*(Calcul!$J23*Calcul!$K23)/VLOOKUP(Calcul!$H23,'ModelParams Lp'!$E$37:$F$39,2,0)))</f>
        <v>10.69392464651435</v>
      </c>
      <c r="BJ18" s="67">
        <f>-10*LOG(2/(4*PI()*2^2)+4/(0.163*(Calcul!$J23*Calcul!$K23)/VLOOKUP(Calcul!$H23,'ModelParams Lp'!$E$37:$F$39,2,0)))</f>
        <v>10.69392464651435</v>
      </c>
      <c r="BK18" s="67">
        <f>VLOOKUP(Calcul!$I23,'ModelParams Lp'!$D$28:$O$32,5,0)+BC18</f>
        <v>10.69392464651435</v>
      </c>
      <c r="BL18" s="67">
        <f>VLOOKUP(Calcul!$I23,'ModelParams Lp'!$D$28:$O$32,6,0)+BD18</f>
        <v>13.69392464651435</v>
      </c>
      <c r="BM18" s="67">
        <f>VLOOKUP(Calcul!$I23,'ModelParams Lp'!$D$28:$O$32,7,0)+BE18</f>
        <v>21.69392464651435</v>
      </c>
      <c r="BN18" s="67">
        <f>VLOOKUP(Calcul!$I23,'ModelParams Lp'!$D$28:$O$32,8,0)+BF18</f>
        <v>29.69392464651435</v>
      </c>
      <c r="BO18" s="67">
        <f>VLOOKUP(Calcul!$I23,'ModelParams Lp'!$D$28:$O$32,9,0)+BG18</f>
        <v>33.693924646514347</v>
      </c>
      <c r="BP18" s="67">
        <f>VLOOKUP(Calcul!$I23,'ModelParams Lp'!$D$28:$O$32,10,0)+BH18</f>
        <v>33.693924646514347</v>
      </c>
      <c r="BQ18" s="67">
        <f>VLOOKUP(Calcul!$I23,'ModelParams Lp'!$D$28:$O$32,11,0)+BI18</f>
        <v>33.693924646514347</v>
      </c>
      <c r="BR18" s="67">
        <f>VLOOKUP(Calcul!$I23,'ModelParams Lp'!$D$28:$O$32,12,0)+BJ18</f>
        <v>33.693924646514347</v>
      </c>
      <c r="BS18" s="66" t="e">
        <f t="shared" ca="1" si="7"/>
        <v>#DIV/0!</v>
      </c>
      <c r="BT18" s="66" t="e">
        <f t="shared" ca="1" si="8"/>
        <v>#DIV/0!</v>
      </c>
      <c r="BU18" s="66" t="e">
        <f t="shared" ca="1" si="9"/>
        <v>#DIV/0!</v>
      </c>
      <c r="BV18" s="66" t="e">
        <f t="shared" ca="1" si="10"/>
        <v>#DIV/0!</v>
      </c>
      <c r="BW18" s="66" t="e">
        <f t="shared" ca="1" si="11"/>
        <v>#DIV/0!</v>
      </c>
      <c r="BX18" s="66" t="e">
        <f t="shared" ca="1" si="12"/>
        <v>#DIV/0!</v>
      </c>
      <c r="BY18" s="66" t="e">
        <f t="shared" ca="1" si="13"/>
        <v>#DIV/0!</v>
      </c>
      <c r="BZ18" s="66" t="e">
        <f t="shared" ca="1" si="14"/>
        <v>#DIV/0!</v>
      </c>
      <c r="CA18" s="24" t="e">
        <f ca="1">10*LOG10(IF(BS18="",0,POWER(10,((BS18+'ModelParams Lw'!$O$4)/10))) +IF(BT18="",0,POWER(10,((BT18+'ModelParams Lw'!$P$4)/10))) +IF(BU18="",0,POWER(10,((BU18+'ModelParams Lw'!$Q$4)/10))) +IF(BV18="",0,POWER(10,((BV18+'ModelParams Lw'!$R$4)/10))) +IF(BW18="",0,POWER(10,((BW18+'ModelParams Lw'!$S$4)/10))) +IF(BX18="",0,POWER(10,((BX18+'ModelParams Lw'!$T$4)/10))) +IF(BY18="",0,POWER(10,((BY18+'ModelParams Lw'!$U$4)/10)))+IF(BZ18="",0,POWER(10,((BZ18+'ModelParams Lw'!$V$4)/10))))</f>
        <v>#DIV/0!</v>
      </c>
      <c r="CB18" s="24" t="e">
        <f t="shared" ca="1" si="15"/>
        <v>#DIV/0!</v>
      </c>
      <c r="CC18" s="24" t="e">
        <f ca="1">(BS18-'ModelParams Lw'!O$10)/'ModelParams Lw'!O$11</f>
        <v>#DIV/0!</v>
      </c>
      <c r="CD18" s="24" t="e">
        <f ca="1">(BT18-'ModelParams Lw'!P$10)/'ModelParams Lw'!P$11</f>
        <v>#DIV/0!</v>
      </c>
      <c r="CE18" s="24" t="e">
        <f ca="1">(BU18-'ModelParams Lw'!Q$10)/'ModelParams Lw'!Q$11</f>
        <v>#DIV/0!</v>
      </c>
      <c r="CF18" s="24" t="e">
        <f ca="1">(BV18-'ModelParams Lw'!R$10)/'ModelParams Lw'!R$11</f>
        <v>#DIV/0!</v>
      </c>
      <c r="CG18" s="24" t="e">
        <f ca="1">(BW18-'ModelParams Lw'!S$10)/'ModelParams Lw'!S$11</f>
        <v>#DIV/0!</v>
      </c>
      <c r="CH18" s="24" t="e">
        <f ca="1">(BX18-'ModelParams Lw'!T$10)/'ModelParams Lw'!T$11</f>
        <v>#DIV/0!</v>
      </c>
      <c r="CI18" s="24" t="e">
        <f ca="1">(BY18-'ModelParams Lw'!U$10)/'ModelParams Lw'!U$11</f>
        <v>#DIV/0!</v>
      </c>
      <c r="CJ18" s="24" t="e">
        <f ca="1">(BZ18-'ModelParams Lw'!V$10)/'ModelParams Lw'!V$11</f>
        <v>#DIV/0!</v>
      </c>
      <c r="CK18" s="66" t="e">
        <f t="shared" si="16"/>
        <v>#DIV/0!</v>
      </c>
      <c r="CL18" s="66" t="e">
        <f t="shared" si="17"/>
        <v>#DIV/0!</v>
      </c>
      <c r="CM18" s="66" t="e">
        <f t="shared" si="23"/>
        <v>#DIV/0!</v>
      </c>
      <c r="CN18" s="66" t="e">
        <f t="shared" si="18"/>
        <v>#DIV/0!</v>
      </c>
      <c r="CO18" s="66" t="e">
        <f t="shared" si="19"/>
        <v>#DIV/0!</v>
      </c>
      <c r="CP18" s="66" t="e">
        <f t="shared" si="20"/>
        <v>#DIV/0!</v>
      </c>
      <c r="CQ18" s="66" t="e">
        <f t="shared" si="21"/>
        <v>#DIV/0!</v>
      </c>
      <c r="CR18" s="66" t="e">
        <f t="shared" si="22"/>
        <v>#DIV/0!</v>
      </c>
      <c r="CS18" s="24" t="e">
        <f>10*LOG10(IF(CK18="",0,POWER(10,((CK18+'ModelParams Lw'!$O$4)/10))) +IF(CL18="",0,POWER(10,((CL18+'ModelParams Lw'!$P$4)/10))) +IF(CM18="",0,POWER(10,((CM18+'ModelParams Lw'!$Q$4)/10))) +IF(CN18="",0,POWER(10,((CN18+'ModelParams Lw'!$R$4)/10))) +IF(CO18="",0,POWER(10,((CO18+'ModelParams Lw'!$S$4)/10))) +IF(CP18="",0,POWER(10,((CP18+'ModelParams Lw'!$T$4)/10))) +IF(CQ18="",0,POWER(10,((CQ18+'ModelParams Lw'!$U$4)/10)))+IF(CR18="",0,POWER(10,((CR18+'ModelParams Lw'!$V$4)/10))))</f>
        <v>#DIV/0!</v>
      </c>
      <c r="CT18" s="24" t="e">
        <f t="shared" si="24"/>
        <v>#DIV/0!</v>
      </c>
      <c r="CU18" s="24" t="e">
        <f>(CK18-'ModelParams Lw'!O$10)/'ModelParams Lw'!O$11</f>
        <v>#DIV/0!</v>
      </c>
      <c r="CV18" s="24" t="e">
        <f>(CL18-'ModelParams Lw'!P$10)/'ModelParams Lw'!P$11</f>
        <v>#DIV/0!</v>
      </c>
      <c r="CW18" s="24" t="e">
        <f>(CM18-'ModelParams Lw'!Q$10)/'ModelParams Lw'!Q$11</f>
        <v>#DIV/0!</v>
      </c>
      <c r="CX18" s="24" t="e">
        <f>(CN18-'ModelParams Lw'!R$10)/'ModelParams Lw'!R$11</f>
        <v>#DIV/0!</v>
      </c>
      <c r="CY18" s="24" t="e">
        <f>(CO18-'ModelParams Lw'!S$10)/'ModelParams Lw'!S$11</f>
        <v>#DIV/0!</v>
      </c>
      <c r="CZ18" s="24" t="e">
        <f>(CP18-'ModelParams Lw'!T$10)/'ModelParams Lw'!T$11</f>
        <v>#DIV/0!</v>
      </c>
      <c r="DA18" s="24" t="e">
        <f>(CQ18-'ModelParams Lw'!U$10)/'ModelParams Lw'!U$11</f>
        <v>#DIV/0!</v>
      </c>
      <c r="DB18" s="24" t="e">
        <f>(CR18-'ModelParams Lw'!V$10)/'ModelParams Lw'!V$11</f>
        <v>#DIV/0!</v>
      </c>
    </row>
    <row r="19" spans="1:106">
      <c r="A19" s="12">
        <f>'Sound Power'!B19</f>
        <v>0</v>
      </c>
      <c r="B19" s="12">
        <f>'Sound Power'!D19</f>
        <v>0</v>
      </c>
      <c r="C19" s="67" t="e">
        <f>IF(Calcul!$F24="SA",'Sound Power'!BS19,'Sound Power'!T19)</f>
        <v>#DIV/0!</v>
      </c>
      <c r="D19" s="67" t="e">
        <f>IF(Calcul!$F24="SA",'Sound Power'!BT19,'Sound Power'!U19)</f>
        <v>#DIV/0!</v>
      </c>
      <c r="E19" s="67" t="e">
        <f>IF(Calcul!$F24="SA",'Sound Power'!BU19,'Sound Power'!V19)</f>
        <v>#DIV/0!</v>
      </c>
      <c r="F19" s="67" t="e">
        <f>IF(Calcul!$F24="SA",'Sound Power'!BV19,'Sound Power'!W19)</f>
        <v>#DIV/0!</v>
      </c>
      <c r="G19" s="67" t="e">
        <f>IF(Calcul!$F24="SA",'Sound Power'!BW19,'Sound Power'!X19)</f>
        <v>#DIV/0!</v>
      </c>
      <c r="H19" s="67" t="e">
        <f>IF(Calcul!$F24="SA",'Sound Power'!BX19,'Sound Power'!Y19)</f>
        <v>#DIV/0!</v>
      </c>
      <c r="I19" s="67" t="e">
        <f>IF(Calcul!$F24="SA",'Sound Power'!BY19,'Sound Power'!Z19)</f>
        <v>#DIV/0!</v>
      </c>
      <c r="J19" s="67" t="e">
        <f>IF(Calcul!$F24="SA",'Sound Power'!BZ19,'Sound Power'!AA19)</f>
        <v>#DIV/0!</v>
      </c>
      <c r="K19" s="67" t="e">
        <f>'Sound Power'!CS19</f>
        <v>#DIV/0!</v>
      </c>
      <c r="L19" s="67" t="e">
        <f>'Sound Power'!CT19</f>
        <v>#DIV/0!</v>
      </c>
      <c r="M19" s="67" t="e">
        <f>'Sound Power'!CU19</f>
        <v>#DIV/0!</v>
      </c>
      <c r="N19" s="67" t="e">
        <f>'Sound Power'!CV19</f>
        <v>#DIV/0!</v>
      </c>
      <c r="O19" s="67" t="e">
        <f>'Sound Power'!CW19</f>
        <v>#DIV/0!</v>
      </c>
      <c r="P19" s="67" t="e">
        <f>'Sound Power'!CX19</f>
        <v>#DIV/0!</v>
      </c>
      <c r="Q19" s="67" t="e">
        <f>'Sound Power'!CY19</f>
        <v>#DIV/0!</v>
      </c>
      <c r="R19" s="67" t="e">
        <f>'Sound Power'!CZ19</f>
        <v>#DIV/0!</v>
      </c>
      <c r="S19" s="64">
        <f t="shared" si="3"/>
        <v>0</v>
      </c>
      <c r="T19" s="64">
        <f t="shared" si="4"/>
        <v>0</v>
      </c>
      <c r="U19" s="67" t="e">
        <f>('ModelParams Lp'!B$4*10^'ModelParams Lp'!B$5*($S19/$T19)^'ModelParams Lp'!B$6)*3</f>
        <v>#DIV/0!</v>
      </c>
      <c r="V19" s="67" t="e">
        <f>('ModelParams Lp'!C$4*10^'ModelParams Lp'!C$5*($S19/$T19)^'ModelParams Lp'!C$6)*3</f>
        <v>#DIV/0!</v>
      </c>
      <c r="W19" s="67" t="e">
        <f>('ModelParams Lp'!D$4*10^'ModelParams Lp'!D$5*($S19/$T19)^'ModelParams Lp'!D$6)*3</f>
        <v>#DIV/0!</v>
      </c>
      <c r="X19" s="67" t="e">
        <f>('ModelParams Lp'!E$4*10^'ModelParams Lp'!E$5*($S19/$T19)^'ModelParams Lp'!E$6)*3</f>
        <v>#DIV/0!</v>
      </c>
      <c r="Y19" s="67" t="e">
        <f>('ModelParams Lp'!F$4*10^'ModelParams Lp'!F$5*($S19/$T19)^'ModelParams Lp'!F$6)*3</f>
        <v>#DIV/0!</v>
      </c>
      <c r="Z19" s="67" t="e">
        <f>('ModelParams Lp'!G$4*10^'ModelParams Lp'!G$5*($S19/$T19)^'ModelParams Lp'!G$6)*3</f>
        <v>#DIV/0!</v>
      </c>
      <c r="AA19" s="67" t="e">
        <f>('ModelParams Lp'!H$4*10^'ModelParams Lp'!H$5*($S19/$T19)^'ModelParams Lp'!H$6)*3</f>
        <v>#DIV/0!</v>
      </c>
      <c r="AB19" s="67" t="e">
        <f>('ModelParams Lp'!I$4*10^'ModelParams Lp'!I$5*($S19/$T19)^'ModelParams Lp'!I$6)*3</f>
        <v>#DIV/0!</v>
      </c>
      <c r="AC19" s="53" t="e">
        <f t="shared" si="5"/>
        <v>#DIV/0!</v>
      </c>
      <c r="AD19" s="53" t="e">
        <f>IF(AC19&lt;'ModelParams Lp'!$B$16,-1,IF(AC19&lt;'ModelParams Lp'!$C$16,0,IF(AC19&lt;'ModelParams Lp'!$D$16,1,IF(AC19&lt;'ModelParams Lp'!$E$16,2,IF(AC19&lt;'ModelParams Lp'!$F$16,3,IF(AC19&lt;'ModelParams Lp'!$G$16,4,IF(AC19&lt;'ModelParams Lp'!$H$16,5,6)))))))</f>
        <v>#DIV/0!</v>
      </c>
      <c r="AE19" s="67" t="e">
        <f ca="1">IF($AD19&gt;1,0,OFFSET('ModelParams Lp'!$C$12,0,-'Sound Pressure'!$AD19))</f>
        <v>#DIV/0!</v>
      </c>
      <c r="AF19" s="67" t="e">
        <f ca="1">IF($AD19&gt;2,0,OFFSET('ModelParams Lp'!$D$12,0,-'Sound Pressure'!$AD19))</f>
        <v>#DIV/0!</v>
      </c>
      <c r="AG19" s="67" t="e">
        <f ca="1">IF($AD19&gt;3,0,OFFSET('ModelParams Lp'!$E$12,0,-'Sound Pressure'!$AD19))</f>
        <v>#DIV/0!</v>
      </c>
      <c r="AH19" s="67" t="e">
        <f ca="1">IF($AD19&gt;4,0,OFFSET('ModelParams Lp'!$F$12,0,-'Sound Pressure'!$AD19))</f>
        <v>#DIV/0!</v>
      </c>
      <c r="AI19" s="67" t="e">
        <f ca="1">IF($AD19&gt;3,0,OFFSET('ModelParams Lp'!$G$12,0,-'Sound Pressure'!$AD19))</f>
        <v>#DIV/0!</v>
      </c>
      <c r="AJ19" s="67" t="e">
        <f ca="1">IF($AD19&gt;5,0,OFFSET('ModelParams Lp'!$H$12,0,-'Sound Pressure'!$AD19))</f>
        <v>#DIV/0!</v>
      </c>
      <c r="AK19" s="67" t="e">
        <f ca="1">IF($AD19&gt;6,0,OFFSET('ModelParams Lp'!$I$12,0,-'Sound Pressure'!$AD19))</f>
        <v>#DIV/0!</v>
      </c>
      <c r="AL19" s="67" t="e">
        <f ca="1">IF($AD19&gt;7,0,IF($AD$4&lt;0,3,OFFSET('ModelParams Lp'!$J$12,0,-'Sound Pressure'!$AD19)))</f>
        <v>#DIV/0!</v>
      </c>
      <c r="AM19" s="67" t="e">
        <f t="shared" si="6"/>
        <v>#DIV/0!</v>
      </c>
      <c r="AN19" s="67" t="e">
        <f t="shared" si="0"/>
        <v>#DIV/0!</v>
      </c>
      <c r="AO19" s="67" t="e">
        <f t="shared" si="0"/>
        <v>#DIV/0!</v>
      </c>
      <c r="AP19" s="67" t="e">
        <f t="shared" si="0"/>
        <v>#DIV/0!</v>
      </c>
      <c r="AQ19" s="67" t="e">
        <f t="shared" si="0"/>
        <v>#DIV/0!</v>
      </c>
      <c r="AR19" s="67" t="e">
        <f t="shared" si="0"/>
        <v>#DIV/0!</v>
      </c>
      <c r="AS19" s="67" t="e">
        <f t="shared" si="0"/>
        <v>#DIV/0!</v>
      </c>
      <c r="AT19" s="67" t="e">
        <f t="shared" si="0"/>
        <v>#DIV/0!</v>
      </c>
      <c r="AU19" s="67">
        <f>'ModelParams Lp'!B$22</f>
        <v>4</v>
      </c>
      <c r="AV19" s="67">
        <f>'ModelParams Lp'!C$22</f>
        <v>2</v>
      </c>
      <c r="AW19" s="67">
        <f>'ModelParams Lp'!D$22</f>
        <v>1</v>
      </c>
      <c r="AX19" s="67">
        <f>'ModelParams Lp'!E$22</f>
        <v>0</v>
      </c>
      <c r="AY19" s="67">
        <f>'ModelParams Lp'!F$22</f>
        <v>0</v>
      </c>
      <c r="AZ19" s="67">
        <f>'ModelParams Lp'!G$22</f>
        <v>0</v>
      </c>
      <c r="BA19" s="67">
        <f>'ModelParams Lp'!H$22</f>
        <v>0</v>
      </c>
      <c r="BB19" s="67">
        <f>'ModelParams Lp'!I$22</f>
        <v>0</v>
      </c>
      <c r="BC19" s="67">
        <f>-10*LOG(2/(4*PI()*2^2)+4/(0.163*(Calcul!$J24*Calcul!$K24)/VLOOKUP(Calcul!$H24,'ModelParams Lp'!$E$37:$F$39,2,0)))</f>
        <v>10.69392464651435</v>
      </c>
      <c r="BD19" s="67">
        <f>-10*LOG(2/(4*PI()*2^2)+4/(0.163*(Calcul!$J24*Calcul!$K24)/VLOOKUP(Calcul!$H24,'ModelParams Lp'!$E$37:$F$39,2,0)))</f>
        <v>10.69392464651435</v>
      </c>
      <c r="BE19" s="67">
        <f>-10*LOG(2/(4*PI()*2^2)+4/(0.163*(Calcul!$J24*Calcul!$K24)/VLOOKUP(Calcul!$H24,'ModelParams Lp'!$E$37:$F$39,2,0)))</f>
        <v>10.69392464651435</v>
      </c>
      <c r="BF19" s="67">
        <f>-10*LOG(2/(4*PI()*2^2)+4/(0.163*(Calcul!$J24*Calcul!$K24)/VLOOKUP(Calcul!$H24,'ModelParams Lp'!$E$37:$F$39,2,0)))</f>
        <v>10.69392464651435</v>
      </c>
      <c r="BG19" s="67">
        <f>-10*LOG(2/(4*PI()*2^2)+4/(0.163*(Calcul!$J24*Calcul!$K24)/VLOOKUP(Calcul!$H24,'ModelParams Lp'!$E$37:$F$39,2,0)))</f>
        <v>10.69392464651435</v>
      </c>
      <c r="BH19" s="67">
        <f>-10*LOG(2/(4*PI()*2^2)+4/(0.163*(Calcul!$J24*Calcul!$K24)/VLOOKUP(Calcul!$H24,'ModelParams Lp'!$E$37:$F$39,2,0)))</f>
        <v>10.69392464651435</v>
      </c>
      <c r="BI19" s="67">
        <f>-10*LOG(2/(4*PI()*2^2)+4/(0.163*(Calcul!$J24*Calcul!$K24)/VLOOKUP(Calcul!$H24,'ModelParams Lp'!$E$37:$F$39,2,0)))</f>
        <v>10.69392464651435</v>
      </c>
      <c r="BJ19" s="67">
        <f>-10*LOG(2/(4*PI()*2^2)+4/(0.163*(Calcul!$J24*Calcul!$K24)/VLOOKUP(Calcul!$H24,'ModelParams Lp'!$E$37:$F$39,2,0)))</f>
        <v>10.69392464651435</v>
      </c>
      <c r="BK19" s="67">
        <f>VLOOKUP(Calcul!$I24,'ModelParams Lp'!$D$28:$O$32,5,0)+BC19</f>
        <v>10.69392464651435</v>
      </c>
      <c r="BL19" s="67">
        <f>VLOOKUP(Calcul!$I24,'ModelParams Lp'!$D$28:$O$32,6,0)+BD19</f>
        <v>13.69392464651435</v>
      </c>
      <c r="BM19" s="67">
        <f>VLOOKUP(Calcul!$I24,'ModelParams Lp'!$D$28:$O$32,7,0)+BE19</f>
        <v>21.69392464651435</v>
      </c>
      <c r="BN19" s="67">
        <f>VLOOKUP(Calcul!$I24,'ModelParams Lp'!$D$28:$O$32,8,0)+BF19</f>
        <v>29.69392464651435</v>
      </c>
      <c r="BO19" s="67">
        <f>VLOOKUP(Calcul!$I24,'ModelParams Lp'!$D$28:$O$32,9,0)+BG19</f>
        <v>33.693924646514347</v>
      </c>
      <c r="BP19" s="67">
        <f>VLOOKUP(Calcul!$I24,'ModelParams Lp'!$D$28:$O$32,10,0)+BH19</f>
        <v>33.693924646514347</v>
      </c>
      <c r="BQ19" s="67">
        <f>VLOOKUP(Calcul!$I24,'ModelParams Lp'!$D$28:$O$32,11,0)+BI19</f>
        <v>33.693924646514347</v>
      </c>
      <c r="BR19" s="67">
        <f>VLOOKUP(Calcul!$I24,'ModelParams Lp'!$D$28:$O$32,12,0)+BJ19</f>
        <v>33.693924646514347</v>
      </c>
      <c r="BS19" s="66" t="e">
        <f t="shared" ca="1" si="7"/>
        <v>#DIV/0!</v>
      </c>
      <c r="BT19" s="66" t="e">
        <f t="shared" ca="1" si="8"/>
        <v>#DIV/0!</v>
      </c>
      <c r="BU19" s="66" t="e">
        <f t="shared" ca="1" si="9"/>
        <v>#DIV/0!</v>
      </c>
      <c r="BV19" s="66" t="e">
        <f t="shared" ca="1" si="10"/>
        <v>#DIV/0!</v>
      </c>
      <c r="BW19" s="66" t="e">
        <f t="shared" ca="1" si="11"/>
        <v>#DIV/0!</v>
      </c>
      <c r="BX19" s="66" t="e">
        <f t="shared" ca="1" si="12"/>
        <v>#DIV/0!</v>
      </c>
      <c r="BY19" s="66" t="e">
        <f t="shared" ca="1" si="13"/>
        <v>#DIV/0!</v>
      </c>
      <c r="BZ19" s="66" t="e">
        <f t="shared" ca="1" si="14"/>
        <v>#DIV/0!</v>
      </c>
      <c r="CA19" s="24" t="e">
        <f ca="1">10*LOG10(IF(BS19="",0,POWER(10,((BS19+'ModelParams Lw'!$O$4)/10))) +IF(BT19="",0,POWER(10,((BT19+'ModelParams Lw'!$P$4)/10))) +IF(BU19="",0,POWER(10,((BU19+'ModelParams Lw'!$Q$4)/10))) +IF(BV19="",0,POWER(10,((BV19+'ModelParams Lw'!$R$4)/10))) +IF(BW19="",0,POWER(10,((BW19+'ModelParams Lw'!$S$4)/10))) +IF(BX19="",0,POWER(10,((BX19+'ModelParams Lw'!$T$4)/10))) +IF(BY19="",0,POWER(10,((BY19+'ModelParams Lw'!$U$4)/10)))+IF(BZ19="",0,POWER(10,((BZ19+'ModelParams Lw'!$V$4)/10))))</f>
        <v>#DIV/0!</v>
      </c>
      <c r="CB19" s="24" t="e">
        <f t="shared" ca="1" si="15"/>
        <v>#DIV/0!</v>
      </c>
      <c r="CC19" s="24" t="e">
        <f ca="1">(BS19-'ModelParams Lw'!O$10)/'ModelParams Lw'!O$11</f>
        <v>#DIV/0!</v>
      </c>
      <c r="CD19" s="24" t="e">
        <f ca="1">(BT19-'ModelParams Lw'!P$10)/'ModelParams Lw'!P$11</f>
        <v>#DIV/0!</v>
      </c>
      <c r="CE19" s="24" t="e">
        <f ca="1">(BU19-'ModelParams Lw'!Q$10)/'ModelParams Lw'!Q$11</f>
        <v>#DIV/0!</v>
      </c>
      <c r="CF19" s="24" t="e">
        <f ca="1">(BV19-'ModelParams Lw'!R$10)/'ModelParams Lw'!R$11</f>
        <v>#DIV/0!</v>
      </c>
      <c r="CG19" s="24" t="e">
        <f ca="1">(BW19-'ModelParams Lw'!S$10)/'ModelParams Lw'!S$11</f>
        <v>#DIV/0!</v>
      </c>
      <c r="CH19" s="24" t="e">
        <f ca="1">(BX19-'ModelParams Lw'!T$10)/'ModelParams Lw'!T$11</f>
        <v>#DIV/0!</v>
      </c>
      <c r="CI19" s="24" t="e">
        <f ca="1">(BY19-'ModelParams Lw'!U$10)/'ModelParams Lw'!U$11</f>
        <v>#DIV/0!</v>
      </c>
      <c r="CJ19" s="24" t="e">
        <f ca="1">(BZ19-'ModelParams Lw'!V$10)/'ModelParams Lw'!V$11</f>
        <v>#DIV/0!</v>
      </c>
      <c r="CK19" s="66" t="e">
        <f t="shared" si="16"/>
        <v>#DIV/0!</v>
      </c>
      <c r="CL19" s="66" t="e">
        <f t="shared" si="17"/>
        <v>#DIV/0!</v>
      </c>
      <c r="CM19" s="66" t="e">
        <f t="shared" si="23"/>
        <v>#DIV/0!</v>
      </c>
      <c r="CN19" s="66" t="e">
        <f t="shared" si="18"/>
        <v>#DIV/0!</v>
      </c>
      <c r="CO19" s="66" t="e">
        <f t="shared" si="19"/>
        <v>#DIV/0!</v>
      </c>
      <c r="CP19" s="66" t="e">
        <f t="shared" si="20"/>
        <v>#DIV/0!</v>
      </c>
      <c r="CQ19" s="66" t="e">
        <f t="shared" si="21"/>
        <v>#DIV/0!</v>
      </c>
      <c r="CR19" s="66" t="e">
        <f t="shared" si="22"/>
        <v>#DIV/0!</v>
      </c>
      <c r="CS19" s="24" t="e">
        <f>10*LOG10(IF(CK19="",0,POWER(10,((CK19+'ModelParams Lw'!$O$4)/10))) +IF(CL19="",0,POWER(10,((CL19+'ModelParams Lw'!$P$4)/10))) +IF(CM19="",0,POWER(10,((CM19+'ModelParams Lw'!$Q$4)/10))) +IF(CN19="",0,POWER(10,((CN19+'ModelParams Lw'!$R$4)/10))) +IF(CO19="",0,POWER(10,((CO19+'ModelParams Lw'!$S$4)/10))) +IF(CP19="",0,POWER(10,((CP19+'ModelParams Lw'!$T$4)/10))) +IF(CQ19="",0,POWER(10,((CQ19+'ModelParams Lw'!$U$4)/10)))+IF(CR19="",0,POWER(10,((CR19+'ModelParams Lw'!$V$4)/10))))</f>
        <v>#DIV/0!</v>
      </c>
      <c r="CT19" s="24" t="e">
        <f t="shared" si="24"/>
        <v>#DIV/0!</v>
      </c>
      <c r="CU19" s="24" t="e">
        <f>(CK19-'ModelParams Lw'!O$10)/'ModelParams Lw'!O$11</f>
        <v>#DIV/0!</v>
      </c>
      <c r="CV19" s="24" t="e">
        <f>(CL19-'ModelParams Lw'!P$10)/'ModelParams Lw'!P$11</f>
        <v>#DIV/0!</v>
      </c>
      <c r="CW19" s="24" t="e">
        <f>(CM19-'ModelParams Lw'!Q$10)/'ModelParams Lw'!Q$11</f>
        <v>#DIV/0!</v>
      </c>
      <c r="CX19" s="24" t="e">
        <f>(CN19-'ModelParams Lw'!R$10)/'ModelParams Lw'!R$11</f>
        <v>#DIV/0!</v>
      </c>
      <c r="CY19" s="24" t="e">
        <f>(CO19-'ModelParams Lw'!S$10)/'ModelParams Lw'!S$11</f>
        <v>#DIV/0!</v>
      </c>
      <c r="CZ19" s="24" t="e">
        <f>(CP19-'ModelParams Lw'!T$10)/'ModelParams Lw'!T$11</f>
        <v>#DIV/0!</v>
      </c>
      <c r="DA19" s="24" t="e">
        <f>(CQ19-'ModelParams Lw'!U$10)/'ModelParams Lw'!U$11</f>
        <v>#DIV/0!</v>
      </c>
      <c r="DB19" s="24" t="e">
        <f>(CR19-'ModelParams Lw'!V$10)/'ModelParams Lw'!V$11</f>
        <v>#DIV/0!</v>
      </c>
    </row>
    <row r="20" spans="1:106">
      <c r="A20" s="12">
        <f>'Sound Power'!B20</f>
        <v>0</v>
      </c>
      <c r="B20" s="12">
        <f>'Sound Power'!D20</f>
        <v>0</v>
      </c>
      <c r="C20" s="67" t="e">
        <f>IF(Calcul!$F25="SA",'Sound Power'!BS20,'Sound Power'!T20)</f>
        <v>#DIV/0!</v>
      </c>
      <c r="D20" s="67" t="e">
        <f>IF(Calcul!$F25="SA",'Sound Power'!BT20,'Sound Power'!U20)</f>
        <v>#DIV/0!</v>
      </c>
      <c r="E20" s="67" t="e">
        <f>IF(Calcul!$F25="SA",'Sound Power'!BU20,'Sound Power'!V20)</f>
        <v>#DIV/0!</v>
      </c>
      <c r="F20" s="67" t="e">
        <f>IF(Calcul!$F25="SA",'Sound Power'!BV20,'Sound Power'!W20)</f>
        <v>#DIV/0!</v>
      </c>
      <c r="G20" s="67" t="e">
        <f>IF(Calcul!$F25="SA",'Sound Power'!BW20,'Sound Power'!X20)</f>
        <v>#DIV/0!</v>
      </c>
      <c r="H20" s="67" t="e">
        <f>IF(Calcul!$F25="SA",'Sound Power'!BX20,'Sound Power'!Y20)</f>
        <v>#DIV/0!</v>
      </c>
      <c r="I20" s="67" t="e">
        <f>IF(Calcul!$F25="SA",'Sound Power'!BY20,'Sound Power'!Z20)</f>
        <v>#DIV/0!</v>
      </c>
      <c r="J20" s="67" t="e">
        <f>IF(Calcul!$F25="SA",'Sound Power'!BZ20,'Sound Power'!AA20)</f>
        <v>#DIV/0!</v>
      </c>
      <c r="K20" s="67" t="e">
        <f>'Sound Power'!CS20</f>
        <v>#DIV/0!</v>
      </c>
      <c r="L20" s="67" t="e">
        <f>'Sound Power'!CT20</f>
        <v>#DIV/0!</v>
      </c>
      <c r="M20" s="67" t="e">
        <f>'Sound Power'!CU20</f>
        <v>#DIV/0!</v>
      </c>
      <c r="N20" s="67" t="e">
        <f>'Sound Power'!CV20</f>
        <v>#DIV/0!</v>
      </c>
      <c r="O20" s="67" t="e">
        <f>'Sound Power'!CW20</f>
        <v>#DIV/0!</v>
      </c>
      <c r="P20" s="67" t="e">
        <f>'Sound Power'!CX20</f>
        <v>#DIV/0!</v>
      </c>
      <c r="Q20" s="67" t="e">
        <f>'Sound Power'!CY20</f>
        <v>#DIV/0!</v>
      </c>
      <c r="R20" s="67" t="e">
        <f>'Sound Power'!CZ20</f>
        <v>#DIV/0!</v>
      </c>
      <c r="S20" s="64">
        <f t="shared" si="3"/>
        <v>0</v>
      </c>
      <c r="T20" s="64">
        <f t="shared" si="4"/>
        <v>0</v>
      </c>
      <c r="U20" s="67" t="e">
        <f>('ModelParams Lp'!B$4*10^'ModelParams Lp'!B$5*($S20/$T20)^'ModelParams Lp'!B$6)*3</f>
        <v>#DIV/0!</v>
      </c>
      <c r="V20" s="67" t="e">
        <f>('ModelParams Lp'!C$4*10^'ModelParams Lp'!C$5*($S20/$T20)^'ModelParams Lp'!C$6)*3</f>
        <v>#DIV/0!</v>
      </c>
      <c r="W20" s="67" t="e">
        <f>('ModelParams Lp'!D$4*10^'ModelParams Lp'!D$5*($S20/$T20)^'ModelParams Lp'!D$6)*3</f>
        <v>#DIV/0!</v>
      </c>
      <c r="X20" s="67" t="e">
        <f>('ModelParams Lp'!E$4*10^'ModelParams Lp'!E$5*($S20/$T20)^'ModelParams Lp'!E$6)*3</f>
        <v>#DIV/0!</v>
      </c>
      <c r="Y20" s="67" t="e">
        <f>('ModelParams Lp'!F$4*10^'ModelParams Lp'!F$5*($S20/$T20)^'ModelParams Lp'!F$6)*3</f>
        <v>#DIV/0!</v>
      </c>
      <c r="Z20" s="67" t="e">
        <f>('ModelParams Lp'!G$4*10^'ModelParams Lp'!G$5*($S20/$T20)^'ModelParams Lp'!G$6)*3</f>
        <v>#DIV/0!</v>
      </c>
      <c r="AA20" s="67" t="e">
        <f>('ModelParams Lp'!H$4*10^'ModelParams Lp'!H$5*($S20/$T20)^'ModelParams Lp'!H$6)*3</f>
        <v>#DIV/0!</v>
      </c>
      <c r="AB20" s="67" t="e">
        <f>('ModelParams Lp'!I$4*10^'ModelParams Lp'!I$5*($S20/$T20)^'ModelParams Lp'!I$6)*3</f>
        <v>#DIV/0!</v>
      </c>
      <c r="AC20" s="53" t="e">
        <f t="shared" si="5"/>
        <v>#DIV/0!</v>
      </c>
      <c r="AD20" s="53" t="e">
        <f>IF(AC20&lt;'ModelParams Lp'!$B$16,-1,IF(AC20&lt;'ModelParams Lp'!$C$16,0,IF(AC20&lt;'ModelParams Lp'!$D$16,1,IF(AC20&lt;'ModelParams Lp'!$E$16,2,IF(AC20&lt;'ModelParams Lp'!$F$16,3,IF(AC20&lt;'ModelParams Lp'!$G$16,4,IF(AC20&lt;'ModelParams Lp'!$H$16,5,6)))))))</f>
        <v>#DIV/0!</v>
      </c>
      <c r="AE20" s="67" t="e">
        <f ca="1">IF($AD20&gt;1,0,OFFSET('ModelParams Lp'!$C$12,0,-'Sound Pressure'!$AD20))</f>
        <v>#DIV/0!</v>
      </c>
      <c r="AF20" s="67" t="e">
        <f ca="1">IF($AD20&gt;2,0,OFFSET('ModelParams Lp'!$D$12,0,-'Sound Pressure'!$AD20))</f>
        <v>#DIV/0!</v>
      </c>
      <c r="AG20" s="67" t="e">
        <f ca="1">IF($AD20&gt;3,0,OFFSET('ModelParams Lp'!$E$12,0,-'Sound Pressure'!$AD20))</f>
        <v>#DIV/0!</v>
      </c>
      <c r="AH20" s="67" t="e">
        <f ca="1">IF($AD20&gt;4,0,OFFSET('ModelParams Lp'!$F$12,0,-'Sound Pressure'!$AD20))</f>
        <v>#DIV/0!</v>
      </c>
      <c r="AI20" s="67" t="e">
        <f ca="1">IF($AD20&gt;3,0,OFFSET('ModelParams Lp'!$G$12,0,-'Sound Pressure'!$AD20))</f>
        <v>#DIV/0!</v>
      </c>
      <c r="AJ20" s="67" t="e">
        <f ca="1">IF($AD20&gt;5,0,OFFSET('ModelParams Lp'!$H$12,0,-'Sound Pressure'!$AD20))</f>
        <v>#DIV/0!</v>
      </c>
      <c r="AK20" s="67" t="e">
        <f ca="1">IF($AD20&gt;6,0,OFFSET('ModelParams Lp'!$I$12,0,-'Sound Pressure'!$AD20))</f>
        <v>#DIV/0!</v>
      </c>
      <c r="AL20" s="67" t="e">
        <f ca="1">IF($AD20&gt;7,0,IF($AD$4&lt;0,3,OFFSET('ModelParams Lp'!$J$12,0,-'Sound Pressure'!$AD20)))</f>
        <v>#DIV/0!</v>
      </c>
      <c r="AM20" s="67" t="e">
        <f t="shared" si="6"/>
        <v>#DIV/0!</v>
      </c>
      <c r="AN20" s="67" t="e">
        <f t="shared" si="6"/>
        <v>#DIV/0!</v>
      </c>
      <c r="AO20" s="67" t="e">
        <f t="shared" si="6"/>
        <v>#DIV/0!</v>
      </c>
      <c r="AP20" s="67" t="e">
        <f t="shared" si="6"/>
        <v>#DIV/0!</v>
      </c>
      <c r="AQ20" s="67" t="e">
        <f t="shared" si="6"/>
        <v>#DIV/0!</v>
      </c>
      <c r="AR20" s="67" t="e">
        <f t="shared" si="6"/>
        <v>#DIV/0!</v>
      </c>
      <c r="AS20" s="67" t="e">
        <f t="shared" si="6"/>
        <v>#DIV/0!</v>
      </c>
      <c r="AT20" s="67" t="e">
        <f t="shared" si="6"/>
        <v>#DIV/0!</v>
      </c>
      <c r="AU20" s="67">
        <f>'ModelParams Lp'!B$22</f>
        <v>4</v>
      </c>
      <c r="AV20" s="67">
        <f>'ModelParams Lp'!C$22</f>
        <v>2</v>
      </c>
      <c r="AW20" s="67">
        <f>'ModelParams Lp'!D$22</f>
        <v>1</v>
      </c>
      <c r="AX20" s="67">
        <f>'ModelParams Lp'!E$22</f>
        <v>0</v>
      </c>
      <c r="AY20" s="67">
        <f>'ModelParams Lp'!F$22</f>
        <v>0</v>
      </c>
      <c r="AZ20" s="67">
        <f>'ModelParams Lp'!G$22</f>
        <v>0</v>
      </c>
      <c r="BA20" s="67">
        <f>'ModelParams Lp'!H$22</f>
        <v>0</v>
      </c>
      <c r="BB20" s="67">
        <f>'ModelParams Lp'!I$22</f>
        <v>0</v>
      </c>
      <c r="BC20" s="67">
        <f>-10*LOG(2/(4*PI()*2^2)+4/(0.163*(Calcul!$J25*Calcul!$K25)/VLOOKUP(Calcul!$H25,'ModelParams Lp'!$E$37:$F$39,2,0)))</f>
        <v>10.69392464651435</v>
      </c>
      <c r="BD20" s="67">
        <f>-10*LOG(2/(4*PI()*2^2)+4/(0.163*(Calcul!$J25*Calcul!$K25)/VLOOKUP(Calcul!$H25,'ModelParams Lp'!$E$37:$F$39,2,0)))</f>
        <v>10.69392464651435</v>
      </c>
      <c r="BE20" s="67">
        <f>-10*LOG(2/(4*PI()*2^2)+4/(0.163*(Calcul!$J25*Calcul!$K25)/VLOOKUP(Calcul!$H25,'ModelParams Lp'!$E$37:$F$39,2,0)))</f>
        <v>10.69392464651435</v>
      </c>
      <c r="BF20" s="67">
        <f>-10*LOG(2/(4*PI()*2^2)+4/(0.163*(Calcul!$J25*Calcul!$K25)/VLOOKUP(Calcul!$H25,'ModelParams Lp'!$E$37:$F$39,2,0)))</f>
        <v>10.69392464651435</v>
      </c>
      <c r="BG20" s="67">
        <f>-10*LOG(2/(4*PI()*2^2)+4/(0.163*(Calcul!$J25*Calcul!$K25)/VLOOKUP(Calcul!$H25,'ModelParams Lp'!$E$37:$F$39,2,0)))</f>
        <v>10.69392464651435</v>
      </c>
      <c r="BH20" s="67">
        <f>-10*LOG(2/(4*PI()*2^2)+4/(0.163*(Calcul!$J25*Calcul!$K25)/VLOOKUP(Calcul!$H25,'ModelParams Lp'!$E$37:$F$39,2,0)))</f>
        <v>10.69392464651435</v>
      </c>
      <c r="BI20" s="67">
        <f>-10*LOG(2/(4*PI()*2^2)+4/(0.163*(Calcul!$J25*Calcul!$K25)/VLOOKUP(Calcul!$H25,'ModelParams Lp'!$E$37:$F$39,2,0)))</f>
        <v>10.69392464651435</v>
      </c>
      <c r="BJ20" s="67">
        <f>-10*LOG(2/(4*PI()*2^2)+4/(0.163*(Calcul!$J25*Calcul!$K25)/VLOOKUP(Calcul!$H25,'ModelParams Lp'!$E$37:$F$39,2,0)))</f>
        <v>10.69392464651435</v>
      </c>
      <c r="BK20" s="67">
        <f>VLOOKUP(Calcul!$I25,'ModelParams Lp'!$D$28:$O$32,5,0)+BC20</f>
        <v>10.69392464651435</v>
      </c>
      <c r="BL20" s="67">
        <f>VLOOKUP(Calcul!$I25,'ModelParams Lp'!$D$28:$O$32,6,0)+BD20</f>
        <v>13.69392464651435</v>
      </c>
      <c r="BM20" s="67">
        <f>VLOOKUP(Calcul!$I25,'ModelParams Lp'!$D$28:$O$32,7,0)+BE20</f>
        <v>21.69392464651435</v>
      </c>
      <c r="BN20" s="67">
        <f>VLOOKUP(Calcul!$I25,'ModelParams Lp'!$D$28:$O$32,8,0)+BF20</f>
        <v>29.69392464651435</v>
      </c>
      <c r="BO20" s="67">
        <f>VLOOKUP(Calcul!$I25,'ModelParams Lp'!$D$28:$O$32,9,0)+BG20</f>
        <v>33.693924646514347</v>
      </c>
      <c r="BP20" s="67">
        <f>VLOOKUP(Calcul!$I25,'ModelParams Lp'!$D$28:$O$32,10,0)+BH20</f>
        <v>33.693924646514347</v>
      </c>
      <c r="BQ20" s="67">
        <f>VLOOKUP(Calcul!$I25,'ModelParams Lp'!$D$28:$O$32,11,0)+BI20</f>
        <v>33.693924646514347</v>
      </c>
      <c r="BR20" s="67">
        <f>VLOOKUP(Calcul!$I25,'ModelParams Lp'!$D$28:$O$32,12,0)+BJ20</f>
        <v>33.693924646514347</v>
      </c>
      <c r="BS20" s="66" t="e">
        <f t="shared" ca="1" si="7"/>
        <v>#DIV/0!</v>
      </c>
      <c r="BT20" s="66" t="e">
        <f t="shared" ca="1" si="8"/>
        <v>#DIV/0!</v>
      </c>
      <c r="BU20" s="66" t="e">
        <f t="shared" ca="1" si="9"/>
        <v>#DIV/0!</v>
      </c>
      <c r="BV20" s="66" t="e">
        <f t="shared" ca="1" si="10"/>
        <v>#DIV/0!</v>
      </c>
      <c r="BW20" s="66" t="e">
        <f t="shared" ca="1" si="11"/>
        <v>#DIV/0!</v>
      </c>
      <c r="BX20" s="66" t="e">
        <f t="shared" ca="1" si="12"/>
        <v>#DIV/0!</v>
      </c>
      <c r="BY20" s="66" t="e">
        <f t="shared" ca="1" si="13"/>
        <v>#DIV/0!</v>
      </c>
      <c r="BZ20" s="66" t="e">
        <f t="shared" ca="1" si="14"/>
        <v>#DIV/0!</v>
      </c>
      <c r="CA20" s="24" t="e">
        <f ca="1">10*LOG10(IF(BS20="",0,POWER(10,((BS20+'ModelParams Lw'!$O$4)/10))) +IF(BT20="",0,POWER(10,((BT20+'ModelParams Lw'!$P$4)/10))) +IF(BU20="",0,POWER(10,((BU20+'ModelParams Lw'!$Q$4)/10))) +IF(BV20="",0,POWER(10,((BV20+'ModelParams Lw'!$R$4)/10))) +IF(BW20="",0,POWER(10,((BW20+'ModelParams Lw'!$S$4)/10))) +IF(BX20="",0,POWER(10,((BX20+'ModelParams Lw'!$T$4)/10))) +IF(BY20="",0,POWER(10,((BY20+'ModelParams Lw'!$U$4)/10)))+IF(BZ20="",0,POWER(10,((BZ20+'ModelParams Lw'!$V$4)/10))))</f>
        <v>#DIV/0!</v>
      </c>
      <c r="CB20" s="24" t="e">
        <f t="shared" ca="1" si="15"/>
        <v>#DIV/0!</v>
      </c>
      <c r="CC20" s="24" t="e">
        <f ca="1">(BS20-'ModelParams Lw'!O$10)/'ModelParams Lw'!O$11</f>
        <v>#DIV/0!</v>
      </c>
      <c r="CD20" s="24" t="e">
        <f ca="1">(BT20-'ModelParams Lw'!P$10)/'ModelParams Lw'!P$11</f>
        <v>#DIV/0!</v>
      </c>
      <c r="CE20" s="24" t="e">
        <f ca="1">(BU20-'ModelParams Lw'!Q$10)/'ModelParams Lw'!Q$11</f>
        <v>#DIV/0!</v>
      </c>
      <c r="CF20" s="24" t="e">
        <f ca="1">(BV20-'ModelParams Lw'!R$10)/'ModelParams Lw'!R$11</f>
        <v>#DIV/0!</v>
      </c>
      <c r="CG20" s="24" t="e">
        <f ca="1">(BW20-'ModelParams Lw'!S$10)/'ModelParams Lw'!S$11</f>
        <v>#DIV/0!</v>
      </c>
      <c r="CH20" s="24" t="e">
        <f ca="1">(BX20-'ModelParams Lw'!T$10)/'ModelParams Lw'!T$11</f>
        <v>#DIV/0!</v>
      </c>
      <c r="CI20" s="24" t="e">
        <f ca="1">(BY20-'ModelParams Lw'!U$10)/'ModelParams Lw'!U$11</f>
        <v>#DIV/0!</v>
      </c>
      <c r="CJ20" s="24" t="e">
        <f ca="1">(BZ20-'ModelParams Lw'!V$10)/'ModelParams Lw'!V$11</f>
        <v>#DIV/0!</v>
      </c>
      <c r="CK20" s="66" t="e">
        <f t="shared" si="16"/>
        <v>#DIV/0!</v>
      </c>
      <c r="CL20" s="66" t="e">
        <f t="shared" si="17"/>
        <v>#DIV/0!</v>
      </c>
      <c r="CM20" s="66" t="e">
        <f t="shared" si="23"/>
        <v>#DIV/0!</v>
      </c>
      <c r="CN20" s="66" t="e">
        <f t="shared" si="18"/>
        <v>#DIV/0!</v>
      </c>
      <c r="CO20" s="66" t="e">
        <f t="shared" si="19"/>
        <v>#DIV/0!</v>
      </c>
      <c r="CP20" s="66" t="e">
        <f t="shared" si="20"/>
        <v>#DIV/0!</v>
      </c>
      <c r="CQ20" s="66" t="e">
        <f t="shared" si="21"/>
        <v>#DIV/0!</v>
      </c>
      <c r="CR20" s="66" t="e">
        <f t="shared" si="22"/>
        <v>#DIV/0!</v>
      </c>
      <c r="CS20" s="24" t="e">
        <f>10*LOG10(IF(CK20="",0,POWER(10,((CK20+'ModelParams Lw'!$O$4)/10))) +IF(CL20="",0,POWER(10,((CL20+'ModelParams Lw'!$P$4)/10))) +IF(CM20="",0,POWER(10,((CM20+'ModelParams Lw'!$Q$4)/10))) +IF(CN20="",0,POWER(10,((CN20+'ModelParams Lw'!$R$4)/10))) +IF(CO20="",0,POWER(10,((CO20+'ModelParams Lw'!$S$4)/10))) +IF(CP20="",0,POWER(10,((CP20+'ModelParams Lw'!$T$4)/10))) +IF(CQ20="",0,POWER(10,((CQ20+'ModelParams Lw'!$U$4)/10)))+IF(CR20="",0,POWER(10,((CR20+'ModelParams Lw'!$V$4)/10))))</f>
        <v>#DIV/0!</v>
      </c>
      <c r="CT20" s="24" t="e">
        <f t="shared" si="24"/>
        <v>#DIV/0!</v>
      </c>
      <c r="CU20" s="24" t="e">
        <f>(CK20-'ModelParams Lw'!O$10)/'ModelParams Lw'!O$11</f>
        <v>#DIV/0!</v>
      </c>
      <c r="CV20" s="24" t="e">
        <f>(CL20-'ModelParams Lw'!P$10)/'ModelParams Lw'!P$11</f>
        <v>#DIV/0!</v>
      </c>
      <c r="CW20" s="24" t="e">
        <f>(CM20-'ModelParams Lw'!Q$10)/'ModelParams Lw'!Q$11</f>
        <v>#DIV/0!</v>
      </c>
      <c r="CX20" s="24" t="e">
        <f>(CN20-'ModelParams Lw'!R$10)/'ModelParams Lw'!R$11</f>
        <v>#DIV/0!</v>
      </c>
      <c r="CY20" s="24" t="e">
        <f>(CO20-'ModelParams Lw'!S$10)/'ModelParams Lw'!S$11</f>
        <v>#DIV/0!</v>
      </c>
      <c r="CZ20" s="24" t="e">
        <f>(CP20-'ModelParams Lw'!T$10)/'ModelParams Lw'!T$11</f>
        <v>#DIV/0!</v>
      </c>
      <c r="DA20" s="24" t="e">
        <f>(CQ20-'ModelParams Lw'!U$10)/'ModelParams Lw'!U$11</f>
        <v>#DIV/0!</v>
      </c>
      <c r="DB20" s="24" t="e">
        <f>(CR20-'ModelParams Lw'!V$10)/'ModelParams Lw'!V$11</f>
        <v>#DIV/0!</v>
      </c>
    </row>
    <row r="21" spans="1:106">
      <c r="A21" s="12">
        <f>'Sound Power'!B21</f>
        <v>0</v>
      </c>
      <c r="B21" s="12">
        <f>'Sound Power'!D21</f>
        <v>0</v>
      </c>
      <c r="C21" s="67" t="e">
        <f>IF(Calcul!$F26="SA",'Sound Power'!BS21,'Sound Power'!T21)</f>
        <v>#DIV/0!</v>
      </c>
      <c r="D21" s="67" t="e">
        <f>IF(Calcul!$F26="SA",'Sound Power'!BT21,'Sound Power'!U21)</f>
        <v>#DIV/0!</v>
      </c>
      <c r="E21" s="67" t="e">
        <f>IF(Calcul!$F26="SA",'Sound Power'!BU21,'Sound Power'!V21)</f>
        <v>#DIV/0!</v>
      </c>
      <c r="F21" s="67" t="e">
        <f>IF(Calcul!$F26="SA",'Sound Power'!BV21,'Sound Power'!W21)</f>
        <v>#DIV/0!</v>
      </c>
      <c r="G21" s="67" t="e">
        <f>IF(Calcul!$F26="SA",'Sound Power'!BW21,'Sound Power'!X21)</f>
        <v>#DIV/0!</v>
      </c>
      <c r="H21" s="67" t="e">
        <f>IF(Calcul!$F26="SA",'Sound Power'!BX21,'Sound Power'!Y21)</f>
        <v>#DIV/0!</v>
      </c>
      <c r="I21" s="67" t="e">
        <f>IF(Calcul!$F26="SA",'Sound Power'!BY21,'Sound Power'!Z21)</f>
        <v>#DIV/0!</v>
      </c>
      <c r="J21" s="67" t="e">
        <f>IF(Calcul!$F26="SA",'Sound Power'!BZ21,'Sound Power'!AA21)</f>
        <v>#DIV/0!</v>
      </c>
      <c r="K21" s="67" t="e">
        <f>'Sound Power'!CS21</f>
        <v>#DIV/0!</v>
      </c>
      <c r="L21" s="67" t="e">
        <f>'Sound Power'!CT21</f>
        <v>#DIV/0!</v>
      </c>
      <c r="M21" s="67" t="e">
        <f>'Sound Power'!CU21</f>
        <v>#DIV/0!</v>
      </c>
      <c r="N21" s="67" t="e">
        <f>'Sound Power'!CV21</f>
        <v>#DIV/0!</v>
      </c>
      <c r="O21" s="67" t="e">
        <f>'Sound Power'!CW21</f>
        <v>#DIV/0!</v>
      </c>
      <c r="P21" s="67" t="e">
        <f>'Sound Power'!CX21</f>
        <v>#DIV/0!</v>
      </c>
      <c r="Q21" s="67" t="e">
        <f>'Sound Power'!CY21</f>
        <v>#DIV/0!</v>
      </c>
      <c r="R21" s="67" t="e">
        <f>'Sound Power'!CZ21</f>
        <v>#DIV/0!</v>
      </c>
      <c r="S21" s="64">
        <f t="shared" si="3"/>
        <v>0</v>
      </c>
      <c r="T21" s="64">
        <f t="shared" si="4"/>
        <v>0</v>
      </c>
      <c r="U21" s="67" t="e">
        <f>('ModelParams Lp'!B$4*10^'ModelParams Lp'!B$5*($S21/$T21)^'ModelParams Lp'!B$6)*3</f>
        <v>#DIV/0!</v>
      </c>
      <c r="V21" s="67" t="e">
        <f>('ModelParams Lp'!C$4*10^'ModelParams Lp'!C$5*($S21/$T21)^'ModelParams Lp'!C$6)*3</f>
        <v>#DIV/0!</v>
      </c>
      <c r="W21" s="67" t="e">
        <f>('ModelParams Lp'!D$4*10^'ModelParams Lp'!D$5*($S21/$T21)^'ModelParams Lp'!D$6)*3</f>
        <v>#DIV/0!</v>
      </c>
      <c r="X21" s="67" t="e">
        <f>('ModelParams Lp'!E$4*10^'ModelParams Lp'!E$5*($S21/$T21)^'ModelParams Lp'!E$6)*3</f>
        <v>#DIV/0!</v>
      </c>
      <c r="Y21" s="67" t="e">
        <f>('ModelParams Lp'!F$4*10^'ModelParams Lp'!F$5*($S21/$T21)^'ModelParams Lp'!F$6)*3</f>
        <v>#DIV/0!</v>
      </c>
      <c r="Z21" s="67" t="e">
        <f>('ModelParams Lp'!G$4*10^'ModelParams Lp'!G$5*($S21/$T21)^'ModelParams Lp'!G$6)*3</f>
        <v>#DIV/0!</v>
      </c>
      <c r="AA21" s="67" t="e">
        <f>('ModelParams Lp'!H$4*10^'ModelParams Lp'!H$5*($S21/$T21)^'ModelParams Lp'!H$6)*3</f>
        <v>#DIV/0!</v>
      </c>
      <c r="AB21" s="67" t="e">
        <f>('ModelParams Lp'!I$4*10^'ModelParams Lp'!I$5*($S21/$T21)^'ModelParams Lp'!I$6)*3</f>
        <v>#DIV/0!</v>
      </c>
      <c r="AC21" s="53" t="e">
        <f t="shared" si="5"/>
        <v>#DIV/0!</v>
      </c>
      <c r="AD21" s="53" t="e">
        <f>IF(AC21&lt;'ModelParams Lp'!$B$16,-1,IF(AC21&lt;'ModelParams Lp'!$C$16,0,IF(AC21&lt;'ModelParams Lp'!$D$16,1,IF(AC21&lt;'ModelParams Lp'!$E$16,2,IF(AC21&lt;'ModelParams Lp'!$F$16,3,IF(AC21&lt;'ModelParams Lp'!$G$16,4,IF(AC21&lt;'ModelParams Lp'!$H$16,5,6)))))))</f>
        <v>#DIV/0!</v>
      </c>
      <c r="AE21" s="67" t="e">
        <f ca="1">IF($AD21&gt;1,0,OFFSET('ModelParams Lp'!$C$12,0,-'Sound Pressure'!$AD21))</f>
        <v>#DIV/0!</v>
      </c>
      <c r="AF21" s="67" t="e">
        <f ca="1">IF($AD21&gt;2,0,OFFSET('ModelParams Lp'!$D$12,0,-'Sound Pressure'!$AD21))</f>
        <v>#DIV/0!</v>
      </c>
      <c r="AG21" s="67" t="e">
        <f ca="1">IF($AD21&gt;3,0,OFFSET('ModelParams Lp'!$E$12,0,-'Sound Pressure'!$AD21))</f>
        <v>#DIV/0!</v>
      </c>
      <c r="AH21" s="67" t="e">
        <f ca="1">IF($AD21&gt;4,0,OFFSET('ModelParams Lp'!$F$12,0,-'Sound Pressure'!$AD21))</f>
        <v>#DIV/0!</v>
      </c>
      <c r="AI21" s="67" t="e">
        <f ca="1">IF($AD21&gt;3,0,OFFSET('ModelParams Lp'!$G$12,0,-'Sound Pressure'!$AD21))</f>
        <v>#DIV/0!</v>
      </c>
      <c r="AJ21" s="67" t="e">
        <f ca="1">IF($AD21&gt;5,0,OFFSET('ModelParams Lp'!$H$12,0,-'Sound Pressure'!$AD21))</f>
        <v>#DIV/0!</v>
      </c>
      <c r="AK21" s="67" t="e">
        <f ca="1">IF($AD21&gt;6,0,OFFSET('ModelParams Lp'!$I$12,0,-'Sound Pressure'!$AD21))</f>
        <v>#DIV/0!</v>
      </c>
      <c r="AL21" s="67" t="e">
        <f ca="1">IF($AD21&gt;7,0,IF($AD$4&lt;0,3,OFFSET('ModelParams Lp'!$J$12,0,-'Sound Pressure'!$AD21)))</f>
        <v>#DIV/0!</v>
      </c>
      <c r="AM21" s="67" t="e">
        <f t="shared" si="6"/>
        <v>#DIV/0!</v>
      </c>
      <c r="AN21" s="67" t="e">
        <f t="shared" si="6"/>
        <v>#DIV/0!</v>
      </c>
      <c r="AO21" s="67" t="e">
        <f t="shared" si="6"/>
        <v>#DIV/0!</v>
      </c>
      <c r="AP21" s="67" t="e">
        <f t="shared" si="6"/>
        <v>#DIV/0!</v>
      </c>
      <c r="AQ21" s="67" t="e">
        <f t="shared" si="6"/>
        <v>#DIV/0!</v>
      </c>
      <c r="AR21" s="67" t="e">
        <f t="shared" si="6"/>
        <v>#DIV/0!</v>
      </c>
      <c r="AS21" s="67" t="e">
        <f t="shared" si="6"/>
        <v>#DIV/0!</v>
      </c>
      <c r="AT21" s="67" t="e">
        <f t="shared" si="6"/>
        <v>#DIV/0!</v>
      </c>
      <c r="AU21" s="67">
        <f>'ModelParams Lp'!B$22</f>
        <v>4</v>
      </c>
      <c r="AV21" s="67">
        <f>'ModelParams Lp'!C$22</f>
        <v>2</v>
      </c>
      <c r="AW21" s="67">
        <f>'ModelParams Lp'!D$22</f>
        <v>1</v>
      </c>
      <c r="AX21" s="67">
        <f>'ModelParams Lp'!E$22</f>
        <v>0</v>
      </c>
      <c r="AY21" s="67">
        <f>'ModelParams Lp'!F$22</f>
        <v>0</v>
      </c>
      <c r="AZ21" s="67">
        <f>'ModelParams Lp'!G$22</f>
        <v>0</v>
      </c>
      <c r="BA21" s="67">
        <f>'ModelParams Lp'!H$22</f>
        <v>0</v>
      </c>
      <c r="BB21" s="67">
        <f>'ModelParams Lp'!I$22</f>
        <v>0</v>
      </c>
      <c r="BC21" s="67">
        <f>-10*LOG(2/(4*PI()*2^2)+4/(0.163*(Calcul!$J26*Calcul!$K26)/VLOOKUP(Calcul!$H26,'ModelParams Lp'!$E$37:$F$39,2,0)))</f>
        <v>10.69392464651435</v>
      </c>
      <c r="BD21" s="67">
        <f>-10*LOG(2/(4*PI()*2^2)+4/(0.163*(Calcul!$J26*Calcul!$K26)/VLOOKUP(Calcul!$H26,'ModelParams Lp'!$E$37:$F$39,2,0)))</f>
        <v>10.69392464651435</v>
      </c>
      <c r="BE21" s="67">
        <f>-10*LOG(2/(4*PI()*2^2)+4/(0.163*(Calcul!$J26*Calcul!$K26)/VLOOKUP(Calcul!$H26,'ModelParams Lp'!$E$37:$F$39,2,0)))</f>
        <v>10.69392464651435</v>
      </c>
      <c r="BF21" s="67">
        <f>-10*LOG(2/(4*PI()*2^2)+4/(0.163*(Calcul!$J26*Calcul!$K26)/VLOOKUP(Calcul!$H26,'ModelParams Lp'!$E$37:$F$39,2,0)))</f>
        <v>10.69392464651435</v>
      </c>
      <c r="BG21" s="67">
        <f>-10*LOG(2/(4*PI()*2^2)+4/(0.163*(Calcul!$J26*Calcul!$K26)/VLOOKUP(Calcul!$H26,'ModelParams Lp'!$E$37:$F$39,2,0)))</f>
        <v>10.69392464651435</v>
      </c>
      <c r="BH21" s="67">
        <f>-10*LOG(2/(4*PI()*2^2)+4/(0.163*(Calcul!$J26*Calcul!$K26)/VLOOKUP(Calcul!$H26,'ModelParams Lp'!$E$37:$F$39,2,0)))</f>
        <v>10.69392464651435</v>
      </c>
      <c r="BI21" s="67">
        <f>-10*LOG(2/(4*PI()*2^2)+4/(0.163*(Calcul!$J26*Calcul!$K26)/VLOOKUP(Calcul!$H26,'ModelParams Lp'!$E$37:$F$39,2,0)))</f>
        <v>10.69392464651435</v>
      </c>
      <c r="BJ21" s="67">
        <f>-10*LOG(2/(4*PI()*2^2)+4/(0.163*(Calcul!$J26*Calcul!$K26)/VLOOKUP(Calcul!$H26,'ModelParams Lp'!$E$37:$F$39,2,0)))</f>
        <v>10.69392464651435</v>
      </c>
      <c r="BK21" s="67">
        <f>VLOOKUP(Calcul!$I26,'ModelParams Lp'!$D$28:$O$32,5,0)+BC21</f>
        <v>10.69392464651435</v>
      </c>
      <c r="BL21" s="67">
        <f>VLOOKUP(Calcul!$I26,'ModelParams Lp'!$D$28:$O$32,6,0)+BD21</f>
        <v>13.69392464651435</v>
      </c>
      <c r="BM21" s="67">
        <f>VLOOKUP(Calcul!$I26,'ModelParams Lp'!$D$28:$O$32,7,0)+BE21</f>
        <v>21.69392464651435</v>
      </c>
      <c r="BN21" s="67">
        <f>VLOOKUP(Calcul!$I26,'ModelParams Lp'!$D$28:$O$32,8,0)+BF21</f>
        <v>29.69392464651435</v>
      </c>
      <c r="BO21" s="67">
        <f>VLOOKUP(Calcul!$I26,'ModelParams Lp'!$D$28:$O$32,9,0)+BG21</f>
        <v>33.693924646514347</v>
      </c>
      <c r="BP21" s="67">
        <f>VLOOKUP(Calcul!$I26,'ModelParams Lp'!$D$28:$O$32,10,0)+BH21</f>
        <v>33.693924646514347</v>
      </c>
      <c r="BQ21" s="67">
        <f>VLOOKUP(Calcul!$I26,'ModelParams Lp'!$D$28:$O$32,11,0)+BI21</f>
        <v>33.693924646514347</v>
      </c>
      <c r="BR21" s="67">
        <f>VLOOKUP(Calcul!$I26,'ModelParams Lp'!$D$28:$O$32,12,0)+BJ21</f>
        <v>33.693924646514347</v>
      </c>
      <c r="BS21" s="66" t="e">
        <f t="shared" ca="1" si="7"/>
        <v>#DIV/0!</v>
      </c>
      <c r="BT21" s="66" t="e">
        <f t="shared" ca="1" si="8"/>
        <v>#DIV/0!</v>
      </c>
      <c r="BU21" s="66" t="e">
        <f t="shared" ca="1" si="9"/>
        <v>#DIV/0!</v>
      </c>
      <c r="BV21" s="66" t="e">
        <f t="shared" ca="1" si="10"/>
        <v>#DIV/0!</v>
      </c>
      <c r="BW21" s="66" t="e">
        <f t="shared" ca="1" si="11"/>
        <v>#DIV/0!</v>
      </c>
      <c r="BX21" s="66" t="e">
        <f t="shared" ca="1" si="12"/>
        <v>#DIV/0!</v>
      </c>
      <c r="BY21" s="66" t="e">
        <f t="shared" ca="1" si="13"/>
        <v>#DIV/0!</v>
      </c>
      <c r="BZ21" s="66" t="e">
        <f t="shared" ca="1" si="14"/>
        <v>#DIV/0!</v>
      </c>
      <c r="CA21" s="24" t="e">
        <f ca="1">10*LOG10(IF(BS21="",0,POWER(10,((BS21+'ModelParams Lw'!$O$4)/10))) +IF(BT21="",0,POWER(10,((BT21+'ModelParams Lw'!$P$4)/10))) +IF(BU21="",0,POWER(10,((BU21+'ModelParams Lw'!$Q$4)/10))) +IF(BV21="",0,POWER(10,((BV21+'ModelParams Lw'!$R$4)/10))) +IF(BW21="",0,POWER(10,((BW21+'ModelParams Lw'!$S$4)/10))) +IF(BX21="",0,POWER(10,((BX21+'ModelParams Lw'!$T$4)/10))) +IF(BY21="",0,POWER(10,((BY21+'ModelParams Lw'!$U$4)/10)))+IF(BZ21="",0,POWER(10,((BZ21+'ModelParams Lw'!$V$4)/10))))</f>
        <v>#DIV/0!</v>
      </c>
      <c r="CB21" s="24" t="e">
        <f t="shared" ca="1" si="15"/>
        <v>#DIV/0!</v>
      </c>
      <c r="CC21" s="24" t="e">
        <f ca="1">(BS21-'ModelParams Lw'!O$10)/'ModelParams Lw'!O$11</f>
        <v>#DIV/0!</v>
      </c>
      <c r="CD21" s="24" t="e">
        <f ca="1">(BT21-'ModelParams Lw'!P$10)/'ModelParams Lw'!P$11</f>
        <v>#DIV/0!</v>
      </c>
      <c r="CE21" s="24" t="e">
        <f ca="1">(BU21-'ModelParams Lw'!Q$10)/'ModelParams Lw'!Q$11</f>
        <v>#DIV/0!</v>
      </c>
      <c r="CF21" s="24" t="e">
        <f ca="1">(BV21-'ModelParams Lw'!R$10)/'ModelParams Lw'!R$11</f>
        <v>#DIV/0!</v>
      </c>
      <c r="CG21" s="24" t="e">
        <f ca="1">(BW21-'ModelParams Lw'!S$10)/'ModelParams Lw'!S$11</f>
        <v>#DIV/0!</v>
      </c>
      <c r="CH21" s="24" t="e">
        <f ca="1">(BX21-'ModelParams Lw'!T$10)/'ModelParams Lw'!T$11</f>
        <v>#DIV/0!</v>
      </c>
      <c r="CI21" s="24" t="e">
        <f ca="1">(BY21-'ModelParams Lw'!U$10)/'ModelParams Lw'!U$11</f>
        <v>#DIV/0!</v>
      </c>
      <c r="CJ21" s="24" t="e">
        <f ca="1">(BZ21-'ModelParams Lw'!V$10)/'ModelParams Lw'!V$11</f>
        <v>#DIV/0!</v>
      </c>
      <c r="CK21" s="66" t="e">
        <f t="shared" si="16"/>
        <v>#DIV/0!</v>
      </c>
      <c r="CL21" s="66" t="e">
        <f t="shared" si="17"/>
        <v>#DIV/0!</v>
      </c>
      <c r="CM21" s="66" t="e">
        <f t="shared" si="23"/>
        <v>#DIV/0!</v>
      </c>
      <c r="CN21" s="66" t="e">
        <f t="shared" si="18"/>
        <v>#DIV/0!</v>
      </c>
      <c r="CO21" s="66" t="e">
        <f t="shared" si="19"/>
        <v>#DIV/0!</v>
      </c>
      <c r="CP21" s="66" t="e">
        <f t="shared" si="20"/>
        <v>#DIV/0!</v>
      </c>
      <c r="CQ21" s="66" t="e">
        <f t="shared" si="21"/>
        <v>#DIV/0!</v>
      </c>
      <c r="CR21" s="66" t="e">
        <f t="shared" si="22"/>
        <v>#DIV/0!</v>
      </c>
      <c r="CS21" s="24" t="e">
        <f>10*LOG10(IF(CK21="",0,POWER(10,((CK21+'ModelParams Lw'!$O$4)/10))) +IF(CL21="",0,POWER(10,((CL21+'ModelParams Lw'!$P$4)/10))) +IF(CM21="",0,POWER(10,((CM21+'ModelParams Lw'!$Q$4)/10))) +IF(CN21="",0,POWER(10,((CN21+'ModelParams Lw'!$R$4)/10))) +IF(CO21="",0,POWER(10,((CO21+'ModelParams Lw'!$S$4)/10))) +IF(CP21="",0,POWER(10,((CP21+'ModelParams Lw'!$T$4)/10))) +IF(CQ21="",0,POWER(10,((CQ21+'ModelParams Lw'!$U$4)/10)))+IF(CR21="",0,POWER(10,((CR21+'ModelParams Lw'!$V$4)/10))))</f>
        <v>#DIV/0!</v>
      </c>
      <c r="CT21" s="24" t="e">
        <f t="shared" si="24"/>
        <v>#DIV/0!</v>
      </c>
      <c r="CU21" s="24" t="e">
        <f>(CK21-'ModelParams Lw'!O$10)/'ModelParams Lw'!O$11</f>
        <v>#DIV/0!</v>
      </c>
      <c r="CV21" s="24" t="e">
        <f>(CL21-'ModelParams Lw'!P$10)/'ModelParams Lw'!P$11</f>
        <v>#DIV/0!</v>
      </c>
      <c r="CW21" s="24" t="e">
        <f>(CM21-'ModelParams Lw'!Q$10)/'ModelParams Lw'!Q$11</f>
        <v>#DIV/0!</v>
      </c>
      <c r="CX21" s="24" t="e">
        <f>(CN21-'ModelParams Lw'!R$10)/'ModelParams Lw'!R$11</f>
        <v>#DIV/0!</v>
      </c>
      <c r="CY21" s="24" t="e">
        <f>(CO21-'ModelParams Lw'!S$10)/'ModelParams Lw'!S$11</f>
        <v>#DIV/0!</v>
      </c>
      <c r="CZ21" s="24" t="e">
        <f>(CP21-'ModelParams Lw'!T$10)/'ModelParams Lw'!T$11</f>
        <v>#DIV/0!</v>
      </c>
      <c r="DA21" s="24" t="e">
        <f>(CQ21-'ModelParams Lw'!U$10)/'ModelParams Lw'!U$11</f>
        <v>#DIV/0!</v>
      </c>
      <c r="DB21" s="24" t="e">
        <f>(CR21-'ModelParams Lw'!V$10)/'ModelParams Lw'!V$11</f>
        <v>#DIV/0!</v>
      </c>
    </row>
    <row r="22" spans="1:106">
      <c r="A22" s="12">
        <f>'Sound Power'!B22</f>
        <v>0</v>
      </c>
      <c r="B22" s="12">
        <f>'Sound Power'!D22</f>
        <v>0</v>
      </c>
      <c r="C22" s="67" t="e">
        <f>IF(Calcul!$F27="SA",'Sound Power'!BS22,'Sound Power'!T22)</f>
        <v>#DIV/0!</v>
      </c>
      <c r="D22" s="67" t="e">
        <f>IF(Calcul!$F27="SA",'Sound Power'!BT22,'Sound Power'!U22)</f>
        <v>#DIV/0!</v>
      </c>
      <c r="E22" s="67" t="e">
        <f>IF(Calcul!$F27="SA",'Sound Power'!BU22,'Sound Power'!V22)</f>
        <v>#DIV/0!</v>
      </c>
      <c r="F22" s="67" t="e">
        <f>IF(Calcul!$F27="SA",'Sound Power'!BV22,'Sound Power'!W22)</f>
        <v>#DIV/0!</v>
      </c>
      <c r="G22" s="67" t="e">
        <f>IF(Calcul!$F27="SA",'Sound Power'!BW22,'Sound Power'!X22)</f>
        <v>#DIV/0!</v>
      </c>
      <c r="H22" s="67" t="e">
        <f>IF(Calcul!$F27="SA",'Sound Power'!BX22,'Sound Power'!Y22)</f>
        <v>#DIV/0!</v>
      </c>
      <c r="I22" s="67" t="e">
        <f>IF(Calcul!$F27="SA",'Sound Power'!BY22,'Sound Power'!Z22)</f>
        <v>#DIV/0!</v>
      </c>
      <c r="J22" s="67" t="e">
        <f>IF(Calcul!$F27="SA",'Sound Power'!BZ22,'Sound Power'!AA22)</f>
        <v>#DIV/0!</v>
      </c>
      <c r="K22" s="67" t="e">
        <f>'Sound Power'!CS22</f>
        <v>#DIV/0!</v>
      </c>
      <c r="L22" s="67" t="e">
        <f>'Sound Power'!CT22</f>
        <v>#DIV/0!</v>
      </c>
      <c r="M22" s="67" t="e">
        <f>'Sound Power'!CU22</f>
        <v>#DIV/0!</v>
      </c>
      <c r="N22" s="67" t="e">
        <f>'Sound Power'!CV22</f>
        <v>#DIV/0!</v>
      </c>
      <c r="O22" s="67" t="e">
        <f>'Sound Power'!CW22</f>
        <v>#DIV/0!</v>
      </c>
      <c r="P22" s="67" t="e">
        <f>'Sound Power'!CX22</f>
        <v>#DIV/0!</v>
      </c>
      <c r="Q22" s="67" t="e">
        <f>'Sound Power'!CY22</f>
        <v>#DIV/0!</v>
      </c>
      <c r="R22" s="67" t="e">
        <f>'Sound Power'!CZ22</f>
        <v>#DIV/0!</v>
      </c>
      <c r="S22" s="64">
        <f t="shared" si="3"/>
        <v>0</v>
      </c>
      <c r="T22" s="64">
        <f t="shared" si="4"/>
        <v>0</v>
      </c>
      <c r="U22" s="67" t="e">
        <f>('ModelParams Lp'!B$4*10^'ModelParams Lp'!B$5*($S22/$T22)^'ModelParams Lp'!B$6)*3</f>
        <v>#DIV/0!</v>
      </c>
      <c r="V22" s="67" t="e">
        <f>('ModelParams Lp'!C$4*10^'ModelParams Lp'!C$5*($S22/$T22)^'ModelParams Lp'!C$6)*3</f>
        <v>#DIV/0!</v>
      </c>
      <c r="W22" s="67" t="e">
        <f>('ModelParams Lp'!D$4*10^'ModelParams Lp'!D$5*($S22/$T22)^'ModelParams Lp'!D$6)*3</f>
        <v>#DIV/0!</v>
      </c>
      <c r="X22" s="67" t="e">
        <f>('ModelParams Lp'!E$4*10^'ModelParams Lp'!E$5*($S22/$T22)^'ModelParams Lp'!E$6)*3</f>
        <v>#DIV/0!</v>
      </c>
      <c r="Y22" s="67" t="e">
        <f>('ModelParams Lp'!F$4*10^'ModelParams Lp'!F$5*($S22/$T22)^'ModelParams Lp'!F$6)*3</f>
        <v>#DIV/0!</v>
      </c>
      <c r="Z22" s="67" t="e">
        <f>('ModelParams Lp'!G$4*10^'ModelParams Lp'!G$5*($S22/$T22)^'ModelParams Lp'!G$6)*3</f>
        <v>#DIV/0!</v>
      </c>
      <c r="AA22" s="67" t="e">
        <f>('ModelParams Lp'!H$4*10^'ModelParams Lp'!H$5*($S22/$T22)^'ModelParams Lp'!H$6)*3</f>
        <v>#DIV/0!</v>
      </c>
      <c r="AB22" s="67" t="e">
        <f>('ModelParams Lp'!I$4*10^'ModelParams Lp'!I$5*($S22/$T22)^'ModelParams Lp'!I$6)*3</f>
        <v>#DIV/0!</v>
      </c>
      <c r="AC22" s="53" t="e">
        <f t="shared" si="5"/>
        <v>#DIV/0!</v>
      </c>
      <c r="AD22" s="53" t="e">
        <f>IF(AC22&lt;'ModelParams Lp'!$B$16,-1,IF(AC22&lt;'ModelParams Lp'!$C$16,0,IF(AC22&lt;'ModelParams Lp'!$D$16,1,IF(AC22&lt;'ModelParams Lp'!$E$16,2,IF(AC22&lt;'ModelParams Lp'!$F$16,3,IF(AC22&lt;'ModelParams Lp'!$G$16,4,IF(AC22&lt;'ModelParams Lp'!$H$16,5,6)))))))</f>
        <v>#DIV/0!</v>
      </c>
      <c r="AE22" s="67" t="e">
        <f ca="1">IF($AD22&gt;1,0,OFFSET('ModelParams Lp'!$C$12,0,-'Sound Pressure'!$AD22))</f>
        <v>#DIV/0!</v>
      </c>
      <c r="AF22" s="67" t="e">
        <f ca="1">IF($AD22&gt;2,0,OFFSET('ModelParams Lp'!$D$12,0,-'Sound Pressure'!$AD22))</f>
        <v>#DIV/0!</v>
      </c>
      <c r="AG22" s="67" t="e">
        <f ca="1">IF($AD22&gt;3,0,OFFSET('ModelParams Lp'!$E$12,0,-'Sound Pressure'!$AD22))</f>
        <v>#DIV/0!</v>
      </c>
      <c r="AH22" s="67" t="e">
        <f ca="1">IF($AD22&gt;4,0,OFFSET('ModelParams Lp'!$F$12,0,-'Sound Pressure'!$AD22))</f>
        <v>#DIV/0!</v>
      </c>
      <c r="AI22" s="67" t="e">
        <f ca="1">IF($AD22&gt;3,0,OFFSET('ModelParams Lp'!$G$12,0,-'Sound Pressure'!$AD22))</f>
        <v>#DIV/0!</v>
      </c>
      <c r="AJ22" s="67" t="e">
        <f ca="1">IF($AD22&gt;5,0,OFFSET('ModelParams Lp'!$H$12,0,-'Sound Pressure'!$AD22))</f>
        <v>#DIV/0!</v>
      </c>
      <c r="AK22" s="67" t="e">
        <f ca="1">IF($AD22&gt;6,0,OFFSET('ModelParams Lp'!$I$12,0,-'Sound Pressure'!$AD22))</f>
        <v>#DIV/0!</v>
      </c>
      <c r="AL22" s="67" t="e">
        <f ca="1">IF($AD22&gt;7,0,IF($AD$4&lt;0,3,OFFSET('ModelParams Lp'!$J$12,0,-'Sound Pressure'!$AD22)))</f>
        <v>#DIV/0!</v>
      </c>
      <c r="AM22" s="67" t="e">
        <f t="shared" si="6"/>
        <v>#DIV/0!</v>
      </c>
      <c r="AN22" s="67" t="e">
        <f t="shared" si="6"/>
        <v>#DIV/0!</v>
      </c>
      <c r="AO22" s="67" t="e">
        <f t="shared" si="6"/>
        <v>#DIV/0!</v>
      </c>
      <c r="AP22" s="67" t="e">
        <f t="shared" si="6"/>
        <v>#DIV/0!</v>
      </c>
      <c r="AQ22" s="67" t="e">
        <f t="shared" si="6"/>
        <v>#DIV/0!</v>
      </c>
      <c r="AR22" s="67" t="e">
        <f t="shared" si="6"/>
        <v>#DIV/0!</v>
      </c>
      <c r="AS22" s="67" t="e">
        <f t="shared" si="6"/>
        <v>#DIV/0!</v>
      </c>
      <c r="AT22" s="67" t="e">
        <f t="shared" si="6"/>
        <v>#DIV/0!</v>
      </c>
      <c r="AU22" s="67">
        <f>'ModelParams Lp'!B$22</f>
        <v>4</v>
      </c>
      <c r="AV22" s="67">
        <f>'ModelParams Lp'!C$22</f>
        <v>2</v>
      </c>
      <c r="AW22" s="67">
        <f>'ModelParams Lp'!D$22</f>
        <v>1</v>
      </c>
      <c r="AX22" s="67">
        <f>'ModelParams Lp'!E$22</f>
        <v>0</v>
      </c>
      <c r="AY22" s="67">
        <f>'ModelParams Lp'!F$22</f>
        <v>0</v>
      </c>
      <c r="AZ22" s="67">
        <f>'ModelParams Lp'!G$22</f>
        <v>0</v>
      </c>
      <c r="BA22" s="67">
        <f>'ModelParams Lp'!H$22</f>
        <v>0</v>
      </c>
      <c r="BB22" s="67">
        <f>'ModelParams Lp'!I$22</f>
        <v>0</v>
      </c>
      <c r="BC22" s="67">
        <f>-10*LOG(2/(4*PI()*2^2)+4/(0.163*(Calcul!$J27*Calcul!$K27)/VLOOKUP(Calcul!$H27,'ModelParams Lp'!$E$37:$F$39,2,0)))</f>
        <v>10.69392464651435</v>
      </c>
      <c r="BD22" s="67">
        <f>-10*LOG(2/(4*PI()*2^2)+4/(0.163*(Calcul!$J27*Calcul!$K27)/VLOOKUP(Calcul!$H27,'ModelParams Lp'!$E$37:$F$39,2,0)))</f>
        <v>10.69392464651435</v>
      </c>
      <c r="BE22" s="67">
        <f>-10*LOG(2/(4*PI()*2^2)+4/(0.163*(Calcul!$J27*Calcul!$K27)/VLOOKUP(Calcul!$H27,'ModelParams Lp'!$E$37:$F$39,2,0)))</f>
        <v>10.69392464651435</v>
      </c>
      <c r="BF22" s="67">
        <f>-10*LOG(2/(4*PI()*2^2)+4/(0.163*(Calcul!$J27*Calcul!$K27)/VLOOKUP(Calcul!$H27,'ModelParams Lp'!$E$37:$F$39,2,0)))</f>
        <v>10.69392464651435</v>
      </c>
      <c r="BG22" s="67">
        <f>-10*LOG(2/(4*PI()*2^2)+4/(0.163*(Calcul!$J27*Calcul!$K27)/VLOOKUP(Calcul!$H27,'ModelParams Lp'!$E$37:$F$39,2,0)))</f>
        <v>10.69392464651435</v>
      </c>
      <c r="BH22" s="67">
        <f>-10*LOG(2/(4*PI()*2^2)+4/(0.163*(Calcul!$J27*Calcul!$K27)/VLOOKUP(Calcul!$H27,'ModelParams Lp'!$E$37:$F$39,2,0)))</f>
        <v>10.69392464651435</v>
      </c>
      <c r="BI22" s="67">
        <f>-10*LOG(2/(4*PI()*2^2)+4/(0.163*(Calcul!$J27*Calcul!$K27)/VLOOKUP(Calcul!$H27,'ModelParams Lp'!$E$37:$F$39,2,0)))</f>
        <v>10.69392464651435</v>
      </c>
      <c r="BJ22" s="67">
        <f>-10*LOG(2/(4*PI()*2^2)+4/(0.163*(Calcul!$J27*Calcul!$K27)/VLOOKUP(Calcul!$H27,'ModelParams Lp'!$E$37:$F$39,2,0)))</f>
        <v>10.69392464651435</v>
      </c>
      <c r="BK22" s="67">
        <f>VLOOKUP(Calcul!$I27,'ModelParams Lp'!$D$28:$O$32,5,0)+BC22</f>
        <v>10.69392464651435</v>
      </c>
      <c r="BL22" s="67">
        <f>VLOOKUP(Calcul!$I27,'ModelParams Lp'!$D$28:$O$32,6,0)+BD22</f>
        <v>13.69392464651435</v>
      </c>
      <c r="BM22" s="67">
        <f>VLOOKUP(Calcul!$I27,'ModelParams Lp'!$D$28:$O$32,7,0)+BE22</f>
        <v>21.69392464651435</v>
      </c>
      <c r="BN22" s="67">
        <f>VLOOKUP(Calcul!$I27,'ModelParams Lp'!$D$28:$O$32,8,0)+BF22</f>
        <v>29.69392464651435</v>
      </c>
      <c r="BO22" s="67">
        <f>VLOOKUP(Calcul!$I27,'ModelParams Lp'!$D$28:$O$32,9,0)+BG22</f>
        <v>33.693924646514347</v>
      </c>
      <c r="BP22" s="67">
        <f>VLOOKUP(Calcul!$I27,'ModelParams Lp'!$D$28:$O$32,10,0)+BH22</f>
        <v>33.693924646514347</v>
      </c>
      <c r="BQ22" s="67">
        <f>VLOOKUP(Calcul!$I27,'ModelParams Lp'!$D$28:$O$32,11,0)+BI22</f>
        <v>33.693924646514347</v>
      </c>
      <c r="BR22" s="67">
        <f>VLOOKUP(Calcul!$I27,'ModelParams Lp'!$D$28:$O$32,12,0)+BJ22</f>
        <v>33.693924646514347</v>
      </c>
      <c r="BS22" s="66" t="e">
        <f t="shared" ca="1" si="7"/>
        <v>#DIV/0!</v>
      </c>
      <c r="BT22" s="66" t="e">
        <f t="shared" ca="1" si="8"/>
        <v>#DIV/0!</v>
      </c>
      <c r="BU22" s="66" t="e">
        <f t="shared" ca="1" si="9"/>
        <v>#DIV/0!</v>
      </c>
      <c r="BV22" s="66" t="e">
        <f t="shared" ca="1" si="10"/>
        <v>#DIV/0!</v>
      </c>
      <c r="BW22" s="66" t="e">
        <f t="shared" ca="1" si="11"/>
        <v>#DIV/0!</v>
      </c>
      <c r="BX22" s="66" t="e">
        <f t="shared" ca="1" si="12"/>
        <v>#DIV/0!</v>
      </c>
      <c r="BY22" s="66" t="e">
        <f t="shared" ca="1" si="13"/>
        <v>#DIV/0!</v>
      </c>
      <c r="BZ22" s="66" t="e">
        <f t="shared" ca="1" si="14"/>
        <v>#DIV/0!</v>
      </c>
      <c r="CA22" s="24" t="e">
        <f ca="1">10*LOG10(IF(BS22="",0,POWER(10,((BS22+'ModelParams Lw'!$O$4)/10))) +IF(BT22="",0,POWER(10,((BT22+'ModelParams Lw'!$P$4)/10))) +IF(BU22="",0,POWER(10,((BU22+'ModelParams Lw'!$Q$4)/10))) +IF(BV22="",0,POWER(10,((BV22+'ModelParams Lw'!$R$4)/10))) +IF(BW22="",0,POWER(10,((BW22+'ModelParams Lw'!$S$4)/10))) +IF(BX22="",0,POWER(10,((BX22+'ModelParams Lw'!$T$4)/10))) +IF(BY22="",0,POWER(10,((BY22+'ModelParams Lw'!$U$4)/10)))+IF(BZ22="",0,POWER(10,((BZ22+'ModelParams Lw'!$V$4)/10))))</f>
        <v>#DIV/0!</v>
      </c>
      <c r="CB22" s="24" t="e">
        <f t="shared" ca="1" si="15"/>
        <v>#DIV/0!</v>
      </c>
      <c r="CC22" s="24" t="e">
        <f ca="1">(BS22-'ModelParams Lw'!O$10)/'ModelParams Lw'!O$11</f>
        <v>#DIV/0!</v>
      </c>
      <c r="CD22" s="24" t="e">
        <f ca="1">(BT22-'ModelParams Lw'!P$10)/'ModelParams Lw'!P$11</f>
        <v>#DIV/0!</v>
      </c>
      <c r="CE22" s="24" t="e">
        <f ca="1">(BU22-'ModelParams Lw'!Q$10)/'ModelParams Lw'!Q$11</f>
        <v>#DIV/0!</v>
      </c>
      <c r="CF22" s="24" t="e">
        <f ca="1">(BV22-'ModelParams Lw'!R$10)/'ModelParams Lw'!R$11</f>
        <v>#DIV/0!</v>
      </c>
      <c r="CG22" s="24" t="e">
        <f ca="1">(BW22-'ModelParams Lw'!S$10)/'ModelParams Lw'!S$11</f>
        <v>#DIV/0!</v>
      </c>
      <c r="CH22" s="24" t="e">
        <f ca="1">(BX22-'ModelParams Lw'!T$10)/'ModelParams Lw'!T$11</f>
        <v>#DIV/0!</v>
      </c>
      <c r="CI22" s="24" t="e">
        <f ca="1">(BY22-'ModelParams Lw'!U$10)/'ModelParams Lw'!U$11</f>
        <v>#DIV/0!</v>
      </c>
      <c r="CJ22" s="24" t="e">
        <f ca="1">(BZ22-'ModelParams Lw'!V$10)/'ModelParams Lw'!V$11</f>
        <v>#DIV/0!</v>
      </c>
      <c r="CK22" s="66" t="e">
        <f t="shared" si="16"/>
        <v>#DIV/0!</v>
      </c>
      <c r="CL22" s="66" t="e">
        <f t="shared" si="17"/>
        <v>#DIV/0!</v>
      </c>
      <c r="CM22" s="66" t="e">
        <f t="shared" si="23"/>
        <v>#DIV/0!</v>
      </c>
      <c r="CN22" s="66" t="e">
        <f t="shared" si="18"/>
        <v>#DIV/0!</v>
      </c>
      <c r="CO22" s="66" t="e">
        <f t="shared" si="19"/>
        <v>#DIV/0!</v>
      </c>
      <c r="CP22" s="66" t="e">
        <f t="shared" si="20"/>
        <v>#DIV/0!</v>
      </c>
      <c r="CQ22" s="66" t="e">
        <f t="shared" si="21"/>
        <v>#DIV/0!</v>
      </c>
      <c r="CR22" s="66" t="e">
        <f t="shared" si="22"/>
        <v>#DIV/0!</v>
      </c>
      <c r="CS22" s="24" t="e">
        <f>10*LOG10(IF(CK22="",0,POWER(10,((CK22+'ModelParams Lw'!$O$4)/10))) +IF(CL22="",0,POWER(10,((CL22+'ModelParams Lw'!$P$4)/10))) +IF(CM22="",0,POWER(10,((CM22+'ModelParams Lw'!$Q$4)/10))) +IF(CN22="",0,POWER(10,((CN22+'ModelParams Lw'!$R$4)/10))) +IF(CO22="",0,POWER(10,((CO22+'ModelParams Lw'!$S$4)/10))) +IF(CP22="",0,POWER(10,((CP22+'ModelParams Lw'!$T$4)/10))) +IF(CQ22="",0,POWER(10,((CQ22+'ModelParams Lw'!$U$4)/10)))+IF(CR22="",0,POWER(10,((CR22+'ModelParams Lw'!$V$4)/10))))</f>
        <v>#DIV/0!</v>
      </c>
      <c r="CT22" s="24" t="e">
        <f t="shared" si="24"/>
        <v>#DIV/0!</v>
      </c>
      <c r="CU22" s="24" t="e">
        <f>(CK22-'ModelParams Lw'!O$10)/'ModelParams Lw'!O$11</f>
        <v>#DIV/0!</v>
      </c>
      <c r="CV22" s="24" t="e">
        <f>(CL22-'ModelParams Lw'!P$10)/'ModelParams Lw'!P$11</f>
        <v>#DIV/0!</v>
      </c>
      <c r="CW22" s="24" t="e">
        <f>(CM22-'ModelParams Lw'!Q$10)/'ModelParams Lw'!Q$11</f>
        <v>#DIV/0!</v>
      </c>
      <c r="CX22" s="24" t="e">
        <f>(CN22-'ModelParams Lw'!R$10)/'ModelParams Lw'!R$11</f>
        <v>#DIV/0!</v>
      </c>
      <c r="CY22" s="24" t="e">
        <f>(CO22-'ModelParams Lw'!S$10)/'ModelParams Lw'!S$11</f>
        <v>#DIV/0!</v>
      </c>
      <c r="CZ22" s="24" t="e">
        <f>(CP22-'ModelParams Lw'!T$10)/'ModelParams Lw'!T$11</f>
        <v>#DIV/0!</v>
      </c>
      <c r="DA22" s="24" t="e">
        <f>(CQ22-'ModelParams Lw'!U$10)/'ModelParams Lw'!U$11</f>
        <v>#DIV/0!</v>
      </c>
      <c r="DB22" s="24" t="e">
        <f>(CR22-'ModelParams Lw'!V$10)/'ModelParams Lw'!V$11</f>
        <v>#DIV/0!</v>
      </c>
    </row>
    <row r="23" spans="1:106">
      <c r="A23" s="12">
        <f>'Sound Power'!B23</f>
        <v>0</v>
      </c>
      <c r="B23" s="12">
        <f>'Sound Power'!D23</f>
        <v>0</v>
      </c>
      <c r="C23" s="67" t="e">
        <f>IF(Calcul!$F28="SA",'Sound Power'!BS23,'Sound Power'!T23)</f>
        <v>#DIV/0!</v>
      </c>
      <c r="D23" s="67" t="e">
        <f>IF(Calcul!$F28="SA",'Sound Power'!BT23,'Sound Power'!U23)</f>
        <v>#DIV/0!</v>
      </c>
      <c r="E23" s="67" t="e">
        <f>IF(Calcul!$F28="SA",'Sound Power'!BU23,'Sound Power'!V23)</f>
        <v>#DIV/0!</v>
      </c>
      <c r="F23" s="67" t="e">
        <f>IF(Calcul!$F28="SA",'Sound Power'!BV23,'Sound Power'!W23)</f>
        <v>#DIV/0!</v>
      </c>
      <c r="G23" s="67" t="e">
        <f>IF(Calcul!$F28="SA",'Sound Power'!BW23,'Sound Power'!X23)</f>
        <v>#DIV/0!</v>
      </c>
      <c r="H23" s="67" t="e">
        <f>IF(Calcul!$F28="SA",'Sound Power'!BX23,'Sound Power'!Y23)</f>
        <v>#DIV/0!</v>
      </c>
      <c r="I23" s="67" t="e">
        <f>IF(Calcul!$F28="SA",'Sound Power'!BY23,'Sound Power'!Z23)</f>
        <v>#DIV/0!</v>
      </c>
      <c r="J23" s="67" t="e">
        <f>IF(Calcul!$F28="SA",'Sound Power'!BZ23,'Sound Power'!AA23)</f>
        <v>#DIV/0!</v>
      </c>
      <c r="K23" s="67" t="e">
        <f>'Sound Power'!CS23</f>
        <v>#DIV/0!</v>
      </c>
      <c r="L23" s="67" t="e">
        <f>'Sound Power'!CT23</f>
        <v>#DIV/0!</v>
      </c>
      <c r="M23" s="67" t="e">
        <f>'Sound Power'!CU23</f>
        <v>#DIV/0!</v>
      </c>
      <c r="N23" s="67" t="e">
        <f>'Sound Power'!CV23</f>
        <v>#DIV/0!</v>
      </c>
      <c r="O23" s="67" t="e">
        <f>'Sound Power'!CW23</f>
        <v>#DIV/0!</v>
      </c>
      <c r="P23" s="67" t="e">
        <f>'Sound Power'!CX23</f>
        <v>#DIV/0!</v>
      </c>
      <c r="Q23" s="67" t="e">
        <f>'Sound Power'!CY23</f>
        <v>#DIV/0!</v>
      </c>
      <c r="R23" s="67" t="e">
        <f>'Sound Power'!CZ23</f>
        <v>#DIV/0!</v>
      </c>
      <c r="S23" s="64">
        <f t="shared" si="3"/>
        <v>0</v>
      </c>
      <c r="T23" s="64">
        <f t="shared" si="4"/>
        <v>0</v>
      </c>
      <c r="U23" s="67" t="e">
        <f>('ModelParams Lp'!B$4*10^'ModelParams Lp'!B$5*($S23/$T23)^'ModelParams Lp'!B$6)*3</f>
        <v>#DIV/0!</v>
      </c>
      <c r="V23" s="67" t="e">
        <f>('ModelParams Lp'!C$4*10^'ModelParams Lp'!C$5*($S23/$T23)^'ModelParams Lp'!C$6)*3</f>
        <v>#DIV/0!</v>
      </c>
      <c r="W23" s="67" t="e">
        <f>('ModelParams Lp'!D$4*10^'ModelParams Lp'!D$5*($S23/$T23)^'ModelParams Lp'!D$6)*3</f>
        <v>#DIV/0!</v>
      </c>
      <c r="X23" s="67" t="e">
        <f>('ModelParams Lp'!E$4*10^'ModelParams Lp'!E$5*($S23/$T23)^'ModelParams Lp'!E$6)*3</f>
        <v>#DIV/0!</v>
      </c>
      <c r="Y23" s="67" t="e">
        <f>('ModelParams Lp'!F$4*10^'ModelParams Lp'!F$5*($S23/$T23)^'ModelParams Lp'!F$6)*3</f>
        <v>#DIV/0!</v>
      </c>
      <c r="Z23" s="67" t="e">
        <f>('ModelParams Lp'!G$4*10^'ModelParams Lp'!G$5*($S23/$T23)^'ModelParams Lp'!G$6)*3</f>
        <v>#DIV/0!</v>
      </c>
      <c r="AA23" s="67" t="e">
        <f>('ModelParams Lp'!H$4*10^'ModelParams Lp'!H$5*($S23/$T23)^'ModelParams Lp'!H$6)*3</f>
        <v>#DIV/0!</v>
      </c>
      <c r="AB23" s="67" t="e">
        <f>('ModelParams Lp'!I$4*10^'ModelParams Lp'!I$5*($S23/$T23)^'ModelParams Lp'!I$6)*3</f>
        <v>#DIV/0!</v>
      </c>
      <c r="AC23" s="53" t="e">
        <f t="shared" si="5"/>
        <v>#DIV/0!</v>
      </c>
      <c r="AD23" s="53" t="e">
        <f>IF(AC23&lt;'ModelParams Lp'!$B$16,-1,IF(AC23&lt;'ModelParams Lp'!$C$16,0,IF(AC23&lt;'ModelParams Lp'!$D$16,1,IF(AC23&lt;'ModelParams Lp'!$E$16,2,IF(AC23&lt;'ModelParams Lp'!$F$16,3,IF(AC23&lt;'ModelParams Lp'!$G$16,4,IF(AC23&lt;'ModelParams Lp'!$H$16,5,6)))))))</f>
        <v>#DIV/0!</v>
      </c>
      <c r="AE23" s="67" t="e">
        <f ca="1">IF($AD23&gt;1,0,OFFSET('ModelParams Lp'!$C$12,0,-'Sound Pressure'!$AD23))</f>
        <v>#DIV/0!</v>
      </c>
      <c r="AF23" s="67" t="e">
        <f ca="1">IF($AD23&gt;2,0,OFFSET('ModelParams Lp'!$D$12,0,-'Sound Pressure'!$AD23))</f>
        <v>#DIV/0!</v>
      </c>
      <c r="AG23" s="67" t="e">
        <f ca="1">IF($AD23&gt;3,0,OFFSET('ModelParams Lp'!$E$12,0,-'Sound Pressure'!$AD23))</f>
        <v>#DIV/0!</v>
      </c>
      <c r="AH23" s="67" t="e">
        <f ca="1">IF($AD23&gt;4,0,OFFSET('ModelParams Lp'!$F$12,0,-'Sound Pressure'!$AD23))</f>
        <v>#DIV/0!</v>
      </c>
      <c r="AI23" s="67" t="e">
        <f ca="1">IF($AD23&gt;3,0,OFFSET('ModelParams Lp'!$G$12,0,-'Sound Pressure'!$AD23))</f>
        <v>#DIV/0!</v>
      </c>
      <c r="AJ23" s="67" t="e">
        <f ca="1">IF($AD23&gt;5,0,OFFSET('ModelParams Lp'!$H$12,0,-'Sound Pressure'!$AD23))</f>
        <v>#DIV/0!</v>
      </c>
      <c r="AK23" s="67" t="e">
        <f ca="1">IF($AD23&gt;6,0,OFFSET('ModelParams Lp'!$I$12,0,-'Sound Pressure'!$AD23))</f>
        <v>#DIV/0!</v>
      </c>
      <c r="AL23" s="67" t="e">
        <f ca="1">IF($AD23&gt;7,0,IF($AD$4&lt;0,3,OFFSET('ModelParams Lp'!$J$12,0,-'Sound Pressure'!$AD23)))</f>
        <v>#DIV/0!</v>
      </c>
      <c r="AM23" s="67" t="e">
        <f t="shared" si="6"/>
        <v>#DIV/0!</v>
      </c>
      <c r="AN23" s="67" t="e">
        <f t="shared" si="6"/>
        <v>#DIV/0!</v>
      </c>
      <c r="AO23" s="67" t="e">
        <f t="shared" si="6"/>
        <v>#DIV/0!</v>
      </c>
      <c r="AP23" s="67" t="e">
        <f t="shared" si="6"/>
        <v>#DIV/0!</v>
      </c>
      <c r="AQ23" s="67" t="e">
        <f t="shared" si="6"/>
        <v>#DIV/0!</v>
      </c>
      <c r="AR23" s="67" t="e">
        <f t="shared" si="6"/>
        <v>#DIV/0!</v>
      </c>
      <c r="AS23" s="67" t="e">
        <f t="shared" si="6"/>
        <v>#DIV/0!</v>
      </c>
      <c r="AT23" s="67" t="e">
        <f t="shared" si="6"/>
        <v>#DIV/0!</v>
      </c>
      <c r="AU23" s="67">
        <f>'ModelParams Lp'!B$22</f>
        <v>4</v>
      </c>
      <c r="AV23" s="67">
        <f>'ModelParams Lp'!C$22</f>
        <v>2</v>
      </c>
      <c r="AW23" s="67">
        <f>'ModelParams Lp'!D$22</f>
        <v>1</v>
      </c>
      <c r="AX23" s="67">
        <f>'ModelParams Lp'!E$22</f>
        <v>0</v>
      </c>
      <c r="AY23" s="67">
        <f>'ModelParams Lp'!F$22</f>
        <v>0</v>
      </c>
      <c r="AZ23" s="67">
        <f>'ModelParams Lp'!G$22</f>
        <v>0</v>
      </c>
      <c r="BA23" s="67">
        <f>'ModelParams Lp'!H$22</f>
        <v>0</v>
      </c>
      <c r="BB23" s="67">
        <f>'ModelParams Lp'!I$22</f>
        <v>0</v>
      </c>
      <c r="BC23" s="67">
        <f>-10*LOG(2/(4*PI()*2^2)+4/(0.163*(Calcul!$J28*Calcul!$K28)/VLOOKUP(Calcul!$H28,'ModelParams Lp'!$E$37:$F$39,2,0)))</f>
        <v>10.69392464651435</v>
      </c>
      <c r="BD23" s="67">
        <f>-10*LOG(2/(4*PI()*2^2)+4/(0.163*(Calcul!$J28*Calcul!$K28)/VLOOKUP(Calcul!$H28,'ModelParams Lp'!$E$37:$F$39,2,0)))</f>
        <v>10.69392464651435</v>
      </c>
      <c r="BE23" s="67">
        <f>-10*LOG(2/(4*PI()*2^2)+4/(0.163*(Calcul!$J28*Calcul!$K28)/VLOOKUP(Calcul!$H28,'ModelParams Lp'!$E$37:$F$39,2,0)))</f>
        <v>10.69392464651435</v>
      </c>
      <c r="BF23" s="67">
        <f>-10*LOG(2/(4*PI()*2^2)+4/(0.163*(Calcul!$J28*Calcul!$K28)/VLOOKUP(Calcul!$H28,'ModelParams Lp'!$E$37:$F$39,2,0)))</f>
        <v>10.69392464651435</v>
      </c>
      <c r="BG23" s="67">
        <f>-10*LOG(2/(4*PI()*2^2)+4/(0.163*(Calcul!$J28*Calcul!$K28)/VLOOKUP(Calcul!$H28,'ModelParams Lp'!$E$37:$F$39,2,0)))</f>
        <v>10.69392464651435</v>
      </c>
      <c r="BH23" s="67">
        <f>-10*LOG(2/(4*PI()*2^2)+4/(0.163*(Calcul!$J28*Calcul!$K28)/VLOOKUP(Calcul!$H28,'ModelParams Lp'!$E$37:$F$39,2,0)))</f>
        <v>10.69392464651435</v>
      </c>
      <c r="BI23" s="67">
        <f>-10*LOG(2/(4*PI()*2^2)+4/(0.163*(Calcul!$J28*Calcul!$K28)/VLOOKUP(Calcul!$H28,'ModelParams Lp'!$E$37:$F$39,2,0)))</f>
        <v>10.69392464651435</v>
      </c>
      <c r="BJ23" s="67">
        <f>-10*LOG(2/(4*PI()*2^2)+4/(0.163*(Calcul!$J28*Calcul!$K28)/VLOOKUP(Calcul!$H28,'ModelParams Lp'!$E$37:$F$39,2,0)))</f>
        <v>10.69392464651435</v>
      </c>
      <c r="BK23" s="67">
        <f>VLOOKUP(Calcul!$I28,'ModelParams Lp'!$D$28:$O$32,5,0)+BC23</f>
        <v>10.69392464651435</v>
      </c>
      <c r="BL23" s="67">
        <f>VLOOKUP(Calcul!$I28,'ModelParams Lp'!$D$28:$O$32,6,0)+BD23</f>
        <v>13.69392464651435</v>
      </c>
      <c r="BM23" s="67">
        <f>VLOOKUP(Calcul!$I28,'ModelParams Lp'!$D$28:$O$32,7,0)+BE23</f>
        <v>21.69392464651435</v>
      </c>
      <c r="BN23" s="67">
        <f>VLOOKUP(Calcul!$I28,'ModelParams Lp'!$D$28:$O$32,8,0)+BF23</f>
        <v>29.69392464651435</v>
      </c>
      <c r="BO23" s="67">
        <f>VLOOKUP(Calcul!$I28,'ModelParams Lp'!$D$28:$O$32,9,0)+BG23</f>
        <v>33.693924646514347</v>
      </c>
      <c r="BP23" s="67">
        <f>VLOOKUP(Calcul!$I28,'ModelParams Lp'!$D$28:$O$32,10,0)+BH23</f>
        <v>33.693924646514347</v>
      </c>
      <c r="BQ23" s="67">
        <f>VLOOKUP(Calcul!$I28,'ModelParams Lp'!$D$28:$O$32,11,0)+BI23</f>
        <v>33.693924646514347</v>
      </c>
      <c r="BR23" s="67">
        <f>VLOOKUP(Calcul!$I28,'ModelParams Lp'!$D$28:$O$32,12,0)+BJ23</f>
        <v>33.693924646514347</v>
      </c>
      <c r="BS23" s="66" t="e">
        <f t="shared" ca="1" si="7"/>
        <v>#DIV/0!</v>
      </c>
      <c r="BT23" s="66" t="e">
        <f t="shared" ca="1" si="8"/>
        <v>#DIV/0!</v>
      </c>
      <c r="BU23" s="66" t="e">
        <f t="shared" ca="1" si="9"/>
        <v>#DIV/0!</v>
      </c>
      <c r="BV23" s="66" t="e">
        <f t="shared" ca="1" si="10"/>
        <v>#DIV/0!</v>
      </c>
      <c r="BW23" s="66" t="e">
        <f t="shared" ca="1" si="11"/>
        <v>#DIV/0!</v>
      </c>
      <c r="BX23" s="66" t="e">
        <f t="shared" ca="1" si="12"/>
        <v>#DIV/0!</v>
      </c>
      <c r="BY23" s="66" t="e">
        <f t="shared" ca="1" si="13"/>
        <v>#DIV/0!</v>
      </c>
      <c r="BZ23" s="66" t="e">
        <f t="shared" ca="1" si="14"/>
        <v>#DIV/0!</v>
      </c>
      <c r="CA23" s="24" t="e">
        <f ca="1">10*LOG10(IF(BS23="",0,POWER(10,((BS23+'ModelParams Lw'!$O$4)/10))) +IF(BT23="",0,POWER(10,((BT23+'ModelParams Lw'!$P$4)/10))) +IF(BU23="",0,POWER(10,((BU23+'ModelParams Lw'!$Q$4)/10))) +IF(BV23="",0,POWER(10,((BV23+'ModelParams Lw'!$R$4)/10))) +IF(BW23="",0,POWER(10,((BW23+'ModelParams Lw'!$S$4)/10))) +IF(BX23="",0,POWER(10,((BX23+'ModelParams Lw'!$T$4)/10))) +IF(BY23="",0,POWER(10,((BY23+'ModelParams Lw'!$U$4)/10)))+IF(BZ23="",0,POWER(10,((BZ23+'ModelParams Lw'!$V$4)/10))))</f>
        <v>#DIV/0!</v>
      </c>
      <c r="CB23" s="24" t="e">
        <f t="shared" ca="1" si="15"/>
        <v>#DIV/0!</v>
      </c>
      <c r="CC23" s="24" t="e">
        <f ca="1">(BS23-'ModelParams Lw'!O$10)/'ModelParams Lw'!O$11</f>
        <v>#DIV/0!</v>
      </c>
      <c r="CD23" s="24" t="e">
        <f ca="1">(BT23-'ModelParams Lw'!P$10)/'ModelParams Lw'!P$11</f>
        <v>#DIV/0!</v>
      </c>
      <c r="CE23" s="24" t="e">
        <f ca="1">(BU23-'ModelParams Lw'!Q$10)/'ModelParams Lw'!Q$11</f>
        <v>#DIV/0!</v>
      </c>
      <c r="CF23" s="24" t="e">
        <f ca="1">(BV23-'ModelParams Lw'!R$10)/'ModelParams Lw'!R$11</f>
        <v>#DIV/0!</v>
      </c>
      <c r="CG23" s="24" t="e">
        <f ca="1">(BW23-'ModelParams Lw'!S$10)/'ModelParams Lw'!S$11</f>
        <v>#DIV/0!</v>
      </c>
      <c r="CH23" s="24" t="e">
        <f ca="1">(BX23-'ModelParams Lw'!T$10)/'ModelParams Lw'!T$11</f>
        <v>#DIV/0!</v>
      </c>
      <c r="CI23" s="24" t="e">
        <f ca="1">(BY23-'ModelParams Lw'!U$10)/'ModelParams Lw'!U$11</f>
        <v>#DIV/0!</v>
      </c>
      <c r="CJ23" s="24" t="e">
        <f ca="1">(BZ23-'ModelParams Lw'!V$10)/'ModelParams Lw'!V$11</f>
        <v>#DIV/0!</v>
      </c>
      <c r="CK23" s="66" t="e">
        <f t="shared" si="16"/>
        <v>#DIV/0!</v>
      </c>
      <c r="CL23" s="66" t="e">
        <f t="shared" si="17"/>
        <v>#DIV/0!</v>
      </c>
      <c r="CM23" s="66" t="e">
        <f t="shared" si="23"/>
        <v>#DIV/0!</v>
      </c>
      <c r="CN23" s="66" t="e">
        <f t="shared" si="18"/>
        <v>#DIV/0!</v>
      </c>
      <c r="CO23" s="66" t="e">
        <f t="shared" si="19"/>
        <v>#DIV/0!</v>
      </c>
      <c r="CP23" s="66" t="e">
        <f t="shared" si="20"/>
        <v>#DIV/0!</v>
      </c>
      <c r="CQ23" s="66" t="e">
        <f t="shared" si="21"/>
        <v>#DIV/0!</v>
      </c>
      <c r="CR23" s="66" t="e">
        <f t="shared" si="22"/>
        <v>#DIV/0!</v>
      </c>
      <c r="CS23" s="24" t="e">
        <f>10*LOG10(IF(CK23="",0,POWER(10,((CK23+'ModelParams Lw'!$O$4)/10))) +IF(CL23="",0,POWER(10,((CL23+'ModelParams Lw'!$P$4)/10))) +IF(CM23="",0,POWER(10,((CM23+'ModelParams Lw'!$Q$4)/10))) +IF(CN23="",0,POWER(10,((CN23+'ModelParams Lw'!$R$4)/10))) +IF(CO23="",0,POWER(10,((CO23+'ModelParams Lw'!$S$4)/10))) +IF(CP23="",0,POWER(10,((CP23+'ModelParams Lw'!$T$4)/10))) +IF(CQ23="",0,POWER(10,((CQ23+'ModelParams Lw'!$U$4)/10)))+IF(CR23="",0,POWER(10,((CR23+'ModelParams Lw'!$V$4)/10))))</f>
        <v>#DIV/0!</v>
      </c>
      <c r="CT23" s="24" t="e">
        <f t="shared" si="24"/>
        <v>#DIV/0!</v>
      </c>
      <c r="CU23" s="24" t="e">
        <f>(CK23-'ModelParams Lw'!O$10)/'ModelParams Lw'!O$11</f>
        <v>#DIV/0!</v>
      </c>
      <c r="CV23" s="24" t="e">
        <f>(CL23-'ModelParams Lw'!P$10)/'ModelParams Lw'!P$11</f>
        <v>#DIV/0!</v>
      </c>
      <c r="CW23" s="24" t="e">
        <f>(CM23-'ModelParams Lw'!Q$10)/'ModelParams Lw'!Q$11</f>
        <v>#DIV/0!</v>
      </c>
      <c r="CX23" s="24" t="e">
        <f>(CN23-'ModelParams Lw'!R$10)/'ModelParams Lw'!R$11</f>
        <v>#DIV/0!</v>
      </c>
      <c r="CY23" s="24" t="e">
        <f>(CO23-'ModelParams Lw'!S$10)/'ModelParams Lw'!S$11</f>
        <v>#DIV/0!</v>
      </c>
      <c r="CZ23" s="24" t="e">
        <f>(CP23-'ModelParams Lw'!T$10)/'ModelParams Lw'!T$11</f>
        <v>#DIV/0!</v>
      </c>
      <c r="DA23" s="24" t="e">
        <f>(CQ23-'ModelParams Lw'!U$10)/'ModelParams Lw'!U$11</f>
        <v>#DIV/0!</v>
      </c>
      <c r="DB23" s="24" t="e">
        <f>(CR23-'ModelParams Lw'!V$10)/'ModelParams Lw'!V$11</f>
        <v>#DIV/0!</v>
      </c>
    </row>
    <row r="24" spans="1:106">
      <c r="A24" s="12">
        <f>'Sound Power'!B24</f>
        <v>0</v>
      </c>
      <c r="B24" s="12">
        <f>'Sound Power'!D24</f>
        <v>0</v>
      </c>
      <c r="C24" s="67" t="e">
        <f>IF(Calcul!$F29="SA",'Sound Power'!BS24,'Sound Power'!T24)</f>
        <v>#DIV/0!</v>
      </c>
      <c r="D24" s="67" t="e">
        <f>IF(Calcul!$F29="SA",'Sound Power'!BT24,'Sound Power'!U24)</f>
        <v>#DIV/0!</v>
      </c>
      <c r="E24" s="67" t="e">
        <f>IF(Calcul!$F29="SA",'Sound Power'!BU24,'Sound Power'!V24)</f>
        <v>#DIV/0!</v>
      </c>
      <c r="F24" s="67" t="e">
        <f>IF(Calcul!$F29="SA",'Sound Power'!BV24,'Sound Power'!W24)</f>
        <v>#DIV/0!</v>
      </c>
      <c r="G24" s="67" t="e">
        <f>IF(Calcul!$F29="SA",'Sound Power'!BW24,'Sound Power'!X24)</f>
        <v>#DIV/0!</v>
      </c>
      <c r="H24" s="67" t="e">
        <f>IF(Calcul!$F29="SA",'Sound Power'!BX24,'Sound Power'!Y24)</f>
        <v>#DIV/0!</v>
      </c>
      <c r="I24" s="67" t="e">
        <f>IF(Calcul!$F29="SA",'Sound Power'!BY24,'Sound Power'!Z24)</f>
        <v>#DIV/0!</v>
      </c>
      <c r="J24" s="67" t="e">
        <f>IF(Calcul!$F29="SA",'Sound Power'!BZ24,'Sound Power'!AA24)</f>
        <v>#DIV/0!</v>
      </c>
      <c r="K24" s="67" t="e">
        <f>'Sound Power'!CS24</f>
        <v>#DIV/0!</v>
      </c>
      <c r="L24" s="67" t="e">
        <f>'Sound Power'!CT24</f>
        <v>#DIV/0!</v>
      </c>
      <c r="M24" s="67" t="e">
        <f>'Sound Power'!CU24</f>
        <v>#DIV/0!</v>
      </c>
      <c r="N24" s="67" t="e">
        <f>'Sound Power'!CV24</f>
        <v>#DIV/0!</v>
      </c>
      <c r="O24" s="67" t="e">
        <f>'Sound Power'!CW24</f>
        <v>#DIV/0!</v>
      </c>
      <c r="P24" s="67" t="e">
        <f>'Sound Power'!CX24</f>
        <v>#DIV/0!</v>
      </c>
      <c r="Q24" s="67" t="e">
        <f>'Sound Power'!CY24</f>
        <v>#DIV/0!</v>
      </c>
      <c r="R24" s="67" t="e">
        <f>'Sound Power'!CZ24</f>
        <v>#DIV/0!</v>
      </c>
      <c r="S24" s="64">
        <f t="shared" si="3"/>
        <v>0</v>
      </c>
      <c r="T24" s="64">
        <f t="shared" si="4"/>
        <v>0</v>
      </c>
      <c r="U24" s="67" t="e">
        <f>('ModelParams Lp'!B$4*10^'ModelParams Lp'!B$5*($S24/$T24)^'ModelParams Lp'!B$6)*3</f>
        <v>#DIV/0!</v>
      </c>
      <c r="V24" s="67" t="e">
        <f>('ModelParams Lp'!C$4*10^'ModelParams Lp'!C$5*($S24/$T24)^'ModelParams Lp'!C$6)*3</f>
        <v>#DIV/0!</v>
      </c>
      <c r="W24" s="67" t="e">
        <f>('ModelParams Lp'!D$4*10^'ModelParams Lp'!D$5*($S24/$T24)^'ModelParams Lp'!D$6)*3</f>
        <v>#DIV/0!</v>
      </c>
      <c r="X24" s="67" t="e">
        <f>('ModelParams Lp'!E$4*10^'ModelParams Lp'!E$5*($S24/$T24)^'ModelParams Lp'!E$6)*3</f>
        <v>#DIV/0!</v>
      </c>
      <c r="Y24" s="67" t="e">
        <f>('ModelParams Lp'!F$4*10^'ModelParams Lp'!F$5*($S24/$T24)^'ModelParams Lp'!F$6)*3</f>
        <v>#DIV/0!</v>
      </c>
      <c r="Z24" s="67" t="e">
        <f>('ModelParams Lp'!G$4*10^'ModelParams Lp'!G$5*($S24/$T24)^'ModelParams Lp'!G$6)*3</f>
        <v>#DIV/0!</v>
      </c>
      <c r="AA24" s="67" t="e">
        <f>('ModelParams Lp'!H$4*10^'ModelParams Lp'!H$5*($S24/$T24)^'ModelParams Lp'!H$6)*3</f>
        <v>#DIV/0!</v>
      </c>
      <c r="AB24" s="67" t="e">
        <f>('ModelParams Lp'!I$4*10^'ModelParams Lp'!I$5*($S24/$T24)^'ModelParams Lp'!I$6)*3</f>
        <v>#DIV/0!</v>
      </c>
      <c r="AC24" s="53" t="e">
        <f t="shared" si="5"/>
        <v>#DIV/0!</v>
      </c>
      <c r="AD24" s="53" t="e">
        <f>IF(AC24&lt;'ModelParams Lp'!$B$16,-1,IF(AC24&lt;'ModelParams Lp'!$C$16,0,IF(AC24&lt;'ModelParams Lp'!$D$16,1,IF(AC24&lt;'ModelParams Lp'!$E$16,2,IF(AC24&lt;'ModelParams Lp'!$F$16,3,IF(AC24&lt;'ModelParams Lp'!$G$16,4,IF(AC24&lt;'ModelParams Lp'!$H$16,5,6)))))))</f>
        <v>#DIV/0!</v>
      </c>
      <c r="AE24" s="67" t="e">
        <f ca="1">IF($AD24&gt;1,0,OFFSET('ModelParams Lp'!$C$12,0,-'Sound Pressure'!$AD24))</f>
        <v>#DIV/0!</v>
      </c>
      <c r="AF24" s="67" t="e">
        <f ca="1">IF($AD24&gt;2,0,OFFSET('ModelParams Lp'!$D$12,0,-'Sound Pressure'!$AD24))</f>
        <v>#DIV/0!</v>
      </c>
      <c r="AG24" s="67" t="e">
        <f ca="1">IF($AD24&gt;3,0,OFFSET('ModelParams Lp'!$E$12,0,-'Sound Pressure'!$AD24))</f>
        <v>#DIV/0!</v>
      </c>
      <c r="AH24" s="67" t="e">
        <f ca="1">IF($AD24&gt;4,0,OFFSET('ModelParams Lp'!$F$12,0,-'Sound Pressure'!$AD24))</f>
        <v>#DIV/0!</v>
      </c>
      <c r="AI24" s="67" t="e">
        <f ca="1">IF($AD24&gt;3,0,OFFSET('ModelParams Lp'!$G$12,0,-'Sound Pressure'!$AD24))</f>
        <v>#DIV/0!</v>
      </c>
      <c r="AJ24" s="67" t="e">
        <f ca="1">IF($AD24&gt;5,0,OFFSET('ModelParams Lp'!$H$12,0,-'Sound Pressure'!$AD24))</f>
        <v>#DIV/0!</v>
      </c>
      <c r="AK24" s="67" t="e">
        <f ca="1">IF($AD24&gt;6,0,OFFSET('ModelParams Lp'!$I$12,0,-'Sound Pressure'!$AD24))</f>
        <v>#DIV/0!</v>
      </c>
      <c r="AL24" s="67" t="e">
        <f ca="1">IF($AD24&gt;7,0,IF($AD$4&lt;0,3,OFFSET('ModelParams Lp'!$J$12,0,-'Sound Pressure'!$AD24)))</f>
        <v>#DIV/0!</v>
      </c>
      <c r="AM24" s="67" t="e">
        <f t="shared" si="6"/>
        <v>#DIV/0!</v>
      </c>
      <c r="AN24" s="67" t="e">
        <f t="shared" si="6"/>
        <v>#DIV/0!</v>
      </c>
      <c r="AO24" s="67" t="e">
        <f t="shared" si="6"/>
        <v>#DIV/0!</v>
      </c>
      <c r="AP24" s="67" t="e">
        <f t="shared" si="6"/>
        <v>#DIV/0!</v>
      </c>
      <c r="AQ24" s="67" t="e">
        <f t="shared" si="6"/>
        <v>#DIV/0!</v>
      </c>
      <c r="AR24" s="67" t="e">
        <f t="shared" si="6"/>
        <v>#DIV/0!</v>
      </c>
      <c r="AS24" s="67" t="e">
        <f t="shared" si="6"/>
        <v>#DIV/0!</v>
      </c>
      <c r="AT24" s="67" t="e">
        <f t="shared" si="6"/>
        <v>#DIV/0!</v>
      </c>
      <c r="AU24" s="67">
        <f>'ModelParams Lp'!B$22</f>
        <v>4</v>
      </c>
      <c r="AV24" s="67">
        <f>'ModelParams Lp'!C$22</f>
        <v>2</v>
      </c>
      <c r="AW24" s="67">
        <f>'ModelParams Lp'!D$22</f>
        <v>1</v>
      </c>
      <c r="AX24" s="67">
        <f>'ModelParams Lp'!E$22</f>
        <v>0</v>
      </c>
      <c r="AY24" s="67">
        <f>'ModelParams Lp'!F$22</f>
        <v>0</v>
      </c>
      <c r="AZ24" s="67">
        <f>'ModelParams Lp'!G$22</f>
        <v>0</v>
      </c>
      <c r="BA24" s="67">
        <f>'ModelParams Lp'!H$22</f>
        <v>0</v>
      </c>
      <c r="BB24" s="67">
        <f>'ModelParams Lp'!I$22</f>
        <v>0</v>
      </c>
      <c r="BC24" s="67">
        <f>-10*LOG(2/(4*PI()*2^2)+4/(0.163*(Calcul!$J29*Calcul!$K29)/VLOOKUP(Calcul!$H29,'ModelParams Lp'!$E$37:$F$39,2,0)))</f>
        <v>10.69392464651435</v>
      </c>
      <c r="BD24" s="67">
        <f>-10*LOG(2/(4*PI()*2^2)+4/(0.163*(Calcul!$J29*Calcul!$K29)/VLOOKUP(Calcul!$H29,'ModelParams Lp'!$E$37:$F$39,2,0)))</f>
        <v>10.69392464651435</v>
      </c>
      <c r="BE24" s="67">
        <f>-10*LOG(2/(4*PI()*2^2)+4/(0.163*(Calcul!$J29*Calcul!$K29)/VLOOKUP(Calcul!$H29,'ModelParams Lp'!$E$37:$F$39,2,0)))</f>
        <v>10.69392464651435</v>
      </c>
      <c r="BF24" s="67">
        <f>-10*LOG(2/(4*PI()*2^2)+4/(0.163*(Calcul!$J29*Calcul!$K29)/VLOOKUP(Calcul!$H29,'ModelParams Lp'!$E$37:$F$39,2,0)))</f>
        <v>10.69392464651435</v>
      </c>
      <c r="BG24" s="67">
        <f>-10*LOG(2/(4*PI()*2^2)+4/(0.163*(Calcul!$J29*Calcul!$K29)/VLOOKUP(Calcul!$H29,'ModelParams Lp'!$E$37:$F$39,2,0)))</f>
        <v>10.69392464651435</v>
      </c>
      <c r="BH24" s="67">
        <f>-10*LOG(2/(4*PI()*2^2)+4/(0.163*(Calcul!$J29*Calcul!$K29)/VLOOKUP(Calcul!$H29,'ModelParams Lp'!$E$37:$F$39,2,0)))</f>
        <v>10.69392464651435</v>
      </c>
      <c r="BI24" s="67">
        <f>-10*LOG(2/(4*PI()*2^2)+4/(0.163*(Calcul!$J29*Calcul!$K29)/VLOOKUP(Calcul!$H29,'ModelParams Lp'!$E$37:$F$39,2,0)))</f>
        <v>10.69392464651435</v>
      </c>
      <c r="BJ24" s="67">
        <f>-10*LOG(2/(4*PI()*2^2)+4/(0.163*(Calcul!$J29*Calcul!$K29)/VLOOKUP(Calcul!$H29,'ModelParams Lp'!$E$37:$F$39,2,0)))</f>
        <v>10.69392464651435</v>
      </c>
      <c r="BK24" s="67">
        <f>VLOOKUP(Calcul!$I29,'ModelParams Lp'!$D$28:$O$32,5,0)+BC24</f>
        <v>10.69392464651435</v>
      </c>
      <c r="BL24" s="67">
        <f>VLOOKUP(Calcul!$I29,'ModelParams Lp'!$D$28:$O$32,6,0)+BD24</f>
        <v>13.69392464651435</v>
      </c>
      <c r="BM24" s="67">
        <f>VLOOKUP(Calcul!$I29,'ModelParams Lp'!$D$28:$O$32,7,0)+BE24</f>
        <v>21.69392464651435</v>
      </c>
      <c r="BN24" s="67">
        <f>VLOOKUP(Calcul!$I29,'ModelParams Lp'!$D$28:$O$32,8,0)+BF24</f>
        <v>29.69392464651435</v>
      </c>
      <c r="BO24" s="67">
        <f>VLOOKUP(Calcul!$I29,'ModelParams Lp'!$D$28:$O$32,9,0)+BG24</f>
        <v>33.693924646514347</v>
      </c>
      <c r="BP24" s="67">
        <f>VLOOKUP(Calcul!$I29,'ModelParams Lp'!$D$28:$O$32,10,0)+BH24</f>
        <v>33.693924646514347</v>
      </c>
      <c r="BQ24" s="67">
        <f>VLOOKUP(Calcul!$I29,'ModelParams Lp'!$D$28:$O$32,11,0)+BI24</f>
        <v>33.693924646514347</v>
      </c>
      <c r="BR24" s="67">
        <f>VLOOKUP(Calcul!$I29,'ModelParams Lp'!$D$28:$O$32,12,0)+BJ24</f>
        <v>33.693924646514347</v>
      </c>
      <c r="BS24" s="66" t="e">
        <f t="shared" ca="1" si="7"/>
        <v>#DIV/0!</v>
      </c>
      <c r="BT24" s="66" t="e">
        <f t="shared" ca="1" si="8"/>
        <v>#DIV/0!</v>
      </c>
      <c r="BU24" s="66" t="e">
        <f t="shared" ca="1" si="9"/>
        <v>#DIV/0!</v>
      </c>
      <c r="BV24" s="66" t="e">
        <f t="shared" ca="1" si="10"/>
        <v>#DIV/0!</v>
      </c>
      <c r="BW24" s="66" t="e">
        <f t="shared" ca="1" si="11"/>
        <v>#DIV/0!</v>
      </c>
      <c r="BX24" s="66" t="e">
        <f t="shared" ca="1" si="12"/>
        <v>#DIV/0!</v>
      </c>
      <c r="BY24" s="66" t="e">
        <f t="shared" ca="1" si="13"/>
        <v>#DIV/0!</v>
      </c>
      <c r="BZ24" s="66" t="e">
        <f t="shared" ca="1" si="14"/>
        <v>#DIV/0!</v>
      </c>
      <c r="CA24" s="24" t="e">
        <f ca="1">10*LOG10(IF(BS24="",0,POWER(10,((BS24+'ModelParams Lw'!$O$4)/10))) +IF(BT24="",0,POWER(10,((BT24+'ModelParams Lw'!$P$4)/10))) +IF(BU24="",0,POWER(10,((BU24+'ModelParams Lw'!$Q$4)/10))) +IF(BV24="",0,POWER(10,((BV24+'ModelParams Lw'!$R$4)/10))) +IF(BW24="",0,POWER(10,((BW24+'ModelParams Lw'!$S$4)/10))) +IF(BX24="",0,POWER(10,((BX24+'ModelParams Lw'!$T$4)/10))) +IF(BY24="",0,POWER(10,((BY24+'ModelParams Lw'!$U$4)/10)))+IF(BZ24="",0,POWER(10,((BZ24+'ModelParams Lw'!$V$4)/10))))</f>
        <v>#DIV/0!</v>
      </c>
      <c r="CB24" s="24" t="e">
        <f t="shared" ca="1" si="15"/>
        <v>#DIV/0!</v>
      </c>
      <c r="CC24" s="24" t="e">
        <f ca="1">(BS24-'ModelParams Lw'!O$10)/'ModelParams Lw'!O$11</f>
        <v>#DIV/0!</v>
      </c>
      <c r="CD24" s="24" t="e">
        <f ca="1">(BT24-'ModelParams Lw'!P$10)/'ModelParams Lw'!P$11</f>
        <v>#DIV/0!</v>
      </c>
      <c r="CE24" s="24" t="e">
        <f ca="1">(BU24-'ModelParams Lw'!Q$10)/'ModelParams Lw'!Q$11</f>
        <v>#DIV/0!</v>
      </c>
      <c r="CF24" s="24" t="e">
        <f ca="1">(BV24-'ModelParams Lw'!R$10)/'ModelParams Lw'!R$11</f>
        <v>#DIV/0!</v>
      </c>
      <c r="CG24" s="24" t="e">
        <f ca="1">(BW24-'ModelParams Lw'!S$10)/'ModelParams Lw'!S$11</f>
        <v>#DIV/0!</v>
      </c>
      <c r="CH24" s="24" t="e">
        <f ca="1">(BX24-'ModelParams Lw'!T$10)/'ModelParams Lw'!T$11</f>
        <v>#DIV/0!</v>
      </c>
      <c r="CI24" s="24" t="e">
        <f ca="1">(BY24-'ModelParams Lw'!U$10)/'ModelParams Lw'!U$11</f>
        <v>#DIV/0!</v>
      </c>
      <c r="CJ24" s="24" t="e">
        <f ca="1">(BZ24-'ModelParams Lw'!V$10)/'ModelParams Lw'!V$11</f>
        <v>#DIV/0!</v>
      </c>
      <c r="CK24" s="66" t="e">
        <f t="shared" si="16"/>
        <v>#DIV/0!</v>
      </c>
      <c r="CL24" s="66" t="e">
        <f t="shared" si="17"/>
        <v>#DIV/0!</v>
      </c>
      <c r="CM24" s="66" t="e">
        <f t="shared" si="23"/>
        <v>#DIV/0!</v>
      </c>
      <c r="CN24" s="66" t="e">
        <f t="shared" si="18"/>
        <v>#DIV/0!</v>
      </c>
      <c r="CO24" s="66" t="e">
        <f t="shared" si="19"/>
        <v>#DIV/0!</v>
      </c>
      <c r="CP24" s="66" t="e">
        <f t="shared" si="20"/>
        <v>#DIV/0!</v>
      </c>
      <c r="CQ24" s="66" t="e">
        <f t="shared" si="21"/>
        <v>#DIV/0!</v>
      </c>
      <c r="CR24" s="66" t="e">
        <f t="shared" si="22"/>
        <v>#DIV/0!</v>
      </c>
      <c r="CS24" s="24" t="e">
        <f>10*LOG10(IF(CK24="",0,POWER(10,((CK24+'ModelParams Lw'!$O$4)/10))) +IF(CL24="",0,POWER(10,((CL24+'ModelParams Lw'!$P$4)/10))) +IF(CM24="",0,POWER(10,((CM24+'ModelParams Lw'!$Q$4)/10))) +IF(CN24="",0,POWER(10,((CN24+'ModelParams Lw'!$R$4)/10))) +IF(CO24="",0,POWER(10,((CO24+'ModelParams Lw'!$S$4)/10))) +IF(CP24="",0,POWER(10,((CP24+'ModelParams Lw'!$T$4)/10))) +IF(CQ24="",0,POWER(10,((CQ24+'ModelParams Lw'!$U$4)/10)))+IF(CR24="",0,POWER(10,((CR24+'ModelParams Lw'!$V$4)/10))))</f>
        <v>#DIV/0!</v>
      </c>
      <c r="CT24" s="24" t="e">
        <f t="shared" si="24"/>
        <v>#DIV/0!</v>
      </c>
      <c r="CU24" s="24" t="e">
        <f>(CK24-'ModelParams Lw'!O$10)/'ModelParams Lw'!O$11</f>
        <v>#DIV/0!</v>
      </c>
      <c r="CV24" s="24" t="e">
        <f>(CL24-'ModelParams Lw'!P$10)/'ModelParams Lw'!P$11</f>
        <v>#DIV/0!</v>
      </c>
      <c r="CW24" s="24" t="e">
        <f>(CM24-'ModelParams Lw'!Q$10)/'ModelParams Lw'!Q$11</f>
        <v>#DIV/0!</v>
      </c>
      <c r="CX24" s="24" t="e">
        <f>(CN24-'ModelParams Lw'!R$10)/'ModelParams Lw'!R$11</f>
        <v>#DIV/0!</v>
      </c>
      <c r="CY24" s="24" t="e">
        <f>(CO24-'ModelParams Lw'!S$10)/'ModelParams Lw'!S$11</f>
        <v>#DIV/0!</v>
      </c>
      <c r="CZ24" s="24" t="e">
        <f>(CP24-'ModelParams Lw'!T$10)/'ModelParams Lw'!T$11</f>
        <v>#DIV/0!</v>
      </c>
      <c r="DA24" s="24" t="e">
        <f>(CQ24-'ModelParams Lw'!U$10)/'ModelParams Lw'!U$11</f>
        <v>#DIV/0!</v>
      </c>
      <c r="DB24" s="24" t="e">
        <f>(CR24-'ModelParams Lw'!V$10)/'ModelParams Lw'!V$11</f>
        <v>#DIV/0!</v>
      </c>
    </row>
    <row r="25" spans="1:106">
      <c r="A25" s="12">
        <f>'Sound Power'!B25</f>
        <v>0</v>
      </c>
      <c r="B25" s="12">
        <f>'Sound Power'!D25</f>
        <v>0</v>
      </c>
      <c r="C25" s="67" t="e">
        <f>IF(Calcul!$F30="SA",'Sound Power'!BS25,'Sound Power'!T25)</f>
        <v>#DIV/0!</v>
      </c>
      <c r="D25" s="67" t="e">
        <f>IF(Calcul!$F30="SA",'Sound Power'!BT25,'Sound Power'!U25)</f>
        <v>#DIV/0!</v>
      </c>
      <c r="E25" s="67" t="e">
        <f>IF(Calcul!$F30="SA",'Sound Power'!BU25,'Sound Power'!V25)</f>
        <v>#DIV/0!</v>
      </c>
      <c r="F25" s="67" t="e">
        <f>IF(Calcul!$F30="SA",'Sound Power'!BV25,'Sound Power'!W25)</f>
        <v>#DIV/0!</v>
      </c>
      <c r="G25" s="67" t="e">
        <f>IF(Calcul!$F30="SA",'Sound Power'!BW25,'Sound Power'!X25)</f>
        <v>#DIV/0!</v>
      </c>
      <c r="H25" s="67" t="e">
        <f>IF(Calcul!$F30="SA",'Sound Power'!BX25,'Sound Power'!Y25)</f>
        <v>#DIV/0!</v>
      </c>
      <c r="I25" s="67" t="e">
        <f>IF(Calcul!$F30="SA",'Sound Power'!BY25,'Sound Power'!Z25)</f>
        <v>#DIV/0!</v>
      </c>
      <c r="J25" s="67" t="e">
        <f>IF(Calcul!$F30="SA",'Sound Power'!BZ25,'Sound Power'!AA25)</f>
        <v>#DIV/0!</v>
      </c>
      <c r="K25" s="67" t="e">
        <f>'Sound Power'!CS25</f>
        <v>#DIV/0!</v>
      </c>
      <c r="L25" s="67" t="e">
        <f>'Sound Power'!CT25</f>
        <v>#DIV/0!</v>
      </c>
      <c r="M25" s="67" t="e">
        <f>'Sound Power'!CU25</f>
        <v>#DIV/0!</v>
      </c>
      <c r="N25" s="67" t="e">
        <f>'Sound Power'!CV25</f>
        <v>#DIV/0!</v>
      </c>
      <c r="O25" s="67" t="e">
        <f>'Sound Power'!CW25</f>
        <v>#DIV/0!</v>
      </c>
      <c r="P25" s="67" t="e">
        <f>'Sound Power'!CX25</f>
        <v>#DIV/0!</v>
      </c>
      <c r="Q25" s="67" t="e">
        <f>'Sound Power'!CY25</f>
        <v>#DIV/0!</v>
      </c>
      <c r="R25" s="67" t="e">
        <f>'Sound Power'!CZ25</f>
        <v>#DIV/0!</v>
      </c>
      <c r="S25" s="64">
        <f t="shared" si="3"/>
        <v>0</v>
      </c>
      <c r="T25" s="64">
        <f t="shared" si="4"/>
        <v>0</v>
      </c>
      <c r="U25" s="67" t="e">
        <f>('ModelParams Lp'!B$4*10^'ModelParams Lp'!B$5*($S25/$T25)^'ModelParams Lp'!B$6)*3</f>
        <v>#DIV/0!</v>
      </c>
      <c r="V25" s="67" t="e">
        <f>('ModelParams Lp'!C$4*10^'ModelParams Lp'!C$5*($S25/$T25)^'ModelParams Lp'!C$6)*3</f>
        <v>#DIV/0!</v>
      </c>
      <c r="W25" s="67" t="e">
        <f>('ModelParams Lp'!D$4*10^'ModelParams Lp'!D$5*($S25/$T25)^'ModelParams Lp'!D$6)*3</f>
        <v>#DIV/0!</v>
      </c>
      <c r="X25" s="67" t="e">
        <f>('ModelParams Lp'!E$4*10^'ModelParams Lp'!E$5*($S25/$T25)^'ModelParams Lp'!E$6)*3</f>
        <v>#DIV/0!</v>
      </c>
      <c r="Y25" s="67" t="e">
        <f>('ModelParams Lp'!F$4*10^'ModelParams Lp'!F$5*($S25/$T25)^'ModelParams Lp'!F$6)*3</f>
        <v>#DIV/0!</v>
      </c>
      <c r="Z25" s="67" t="e">
        <f>('ModelParams Lp'!G$4*10^'ModelParams Lp'!G$5*($S25/$T25)^'ModelParams Lp'!G$6)*3</f>
        <v>#DIV/0!</v>
      </c>
      <c r="AA25" s="67" t="e">
        <f>('ModelParams Lp'!H$4*10^'ModelParams Lp'!H$5*($S25/$T25)^'ModelParams Lp'!H$6)*3</f>
        <v>#DIV/0!</v>
      </c>
      <c r="AB25" s="67" t="e">
        <f>('ModelParams Lp'!I$4*10^'ModelParams Lp'!I$5*($S25/$T25)^'ModelParams Lp'!I$6)*3</f>
        <v>#DIV/0!</v>
      </c>
      <c r="AC25" s="53" t="e">
        <f t="shared" si="5"/>
        <v>#DIV/0!</v>
      </c>
      <c r="AD25" s="53" t="e">
        <f>IF(AC25&lt;'ModelParams Lp'!$B$16,-1,IF(AC25&lt;'ModelParams Lp'!$C$16,0,IF(AC25&lt;'ModelParams Lp'!$D$16,1,IF(AC25&lt;'ModelParams Lp'!$E$16,2,IF(AC25&lt;'ModelParams Lp'!$F$16,3,IF(AC25&lt;'ModelParams Lp'!$G$16,4,IF(AC25&lt;'ModelParams Lp'!$H$16,5,6)))))))</f>
        <v>#DIV/0!</v>
      </c>
      <c r="AE25" s="67" t="e">
        <f ca="1">IF($AD25&gt;1,0,OFFSET('ModelParams Lp'!$C$12,0,-'Sound Pressure'!$AD25))</f>
        <v>#DIV/0!</v>
      </c>
      <c r="AF25" s="67" t="e">
        <f ca="1">IF($AD25&gt;2,0,OFFSET('ModelParams Lp'!$D$12,0,-'Sound Pressure'!$AD25))</f>
        <v>#DIV/0!</v>
      </c>
      <c r="AG25" s="67" t="e">
        <f ca="1">IF($AD25&gt;3,0,OFFSET('ModelParams Lp'!$E$12,0,-'Sound Pressure'!$AD25))</f>
        <v>#DIV/0!</v>
      </c>
      <c r="AH25" s="67" t="e">
        <f ca="1">IF($AD25&gt;4,0,OFFSET('ModelParams Lp'!$F$12,0,-'Sound Pressure'!$AD25))</f>
        <v>#DIV/0!</v>
      </c>
      <c r="AI25" s="67" t="e">
        <f ca="1">IF($AD25&gt;3,0,OFFSET('ModelParams Lp'!$G$12,0,-'Sound Pressure'!$AD25))</f>
        <v>#DIV/0!</v>
      </c>
      <c r="AJ25" s="67" t="e">
        <f ca="1">IF($AD25&gt;5,0,OFFSET('ModelParams Lp'!$H$12,0,-'Sound Pressure'!$AD25))</f>
        <v>#DIV/0!</v>
      </c>
      <c r="AK25" s="67" t="e">
        <f ca="1">IF($AD25&gt;6,0,OFFSET('ModelParams Lp'!$I$12,0,-'Sound Pressure'!$AD25))</f>
        <v>#DIV/0!</v>
      </c>
      <c r="AL25" s="67" t="e">
        <f ca="1">IF($AD25&gt;7,0,IF($AD$4&lt;0,3,OFFSET('ModelParams Lp'!$J$12,0,-'Sound Pressure'!$AD25)))</f>
        <v>#DIV/0!</v>
      </c>
      <c r="AM25" s="67" t="e">
        <f t="shared" si="6"/>
        <v>#DIV/0!</v>
      </c>
      <c r="AN25" s="67" t="e">
        <f t="shared" si="6"/>
        <v>#DIV/0!</v>
      </c>
      <c r="AO25" s="67" t="e">
        <f t="shared" si="6"/>
        <v>#DIV/0!</v>
      </c>
      <c r="AP25" s="67" t="e">
        <f t="shared" si="6"/>
        <v>#DIV/0!</v>
      </c>
      <c r="AQ25" s="67" t="e">
        <f t="shared" si="6"/>
        <v>#DIV/0!</v>
      </c>
      <c r="AR25" s="67" t="e">
        <f t="shared" si="6"/>
        <v>#DIV/0!</v>
      </c>
      <c r="AS25" s="67" t="e">
        <f t="shared" si="6"/>
        <v>#DIV/0!</v>
      </c>
      <c r="AT25" s="67" t="e">
        <f t="shared" si="6"/>
        <v>#DIV/0!</v>
      </c>
      <c r="AU25" s="67">
        <f>'ModelParams Lp'!B$22</f>
        <v>4</v>
      </c>
      <c r="AV25" s="67">
        <f>'ModelParams Lp'!C$22</f>
        <v>2</v>
      </c>
      <c r="AW25" s="67">
        <f>'ModelParams Lp'!D$22</f>
        <v>1</v>
      </c>
      <c r="AX25" s="67">
        <f>'ModelParams Lp'!E$22</f>
        <v>0</v>
      </c>
      <c r="AY25" s="67">
        <f>'ModelParams Lp'!F$22</f>
        <v>0</v>
      </c>
      <c r="AZ25" s="67">
        <f>'ModelParams Lp'!G$22</f>
        <v>0</v>
      </c>
      <c r="BA25" s="67">
        <f>'ModelParams Lp'!H$22</f>
        <v>0</v>
      </c>
      <c r="BB25" s="67">
        <f>'ModelParams Lp'!I$22</f>
        <v>0</v>
      </c>
      <c r="BC25" s="67">
        <f>-10*LOG(2/(4*PI()*2^2)+4/(0.163*(Calcul!$J30*Calcul!$K30)/VLOOKUP(Calcul!$H30,'ModelParams Lp'!$E$37:$F$39,2,0)))</f>
        <v>10.69392464651435</v>
      </c>
      <c r="BD25" s="67">
        <f>-10*LOG(2/(4*PI()*2^2)+4/(0.163*(Calcul!$J30*Calcul!$K30)/VLOOKUP(Calcul!$H30,'ModelParams Lp'!$E$37:$F$39,2,0)))</f>
        <v>10.69392464651435</v>
      </c>
      <c r="BE25" s="67">
        <f>-10*LOG(2/(4*PI()*2^2)+4/(0.163*(Calcul!$J30*Calcul!$K30)/VLOOKUP(Calcul!$H30,'ModelParams Lp'!$E$37:$F$39,2,0)))</f>
        <v>10.69392464651435</v>
      </c>
      <c r="BF25" s="67">
        <f>-10*LOG(2/(4*PI()*2^2)+4/(0.163*(Calcul!$J30*Calcul!$K30)/VLOOKUP(Calcul!$H30,'ModelParams Lp'!$E$37:$F$39,2,0)))</f>
        <v>10.69392464651435</v>
      </c>
      <c r="BG25" s="67">
        <f>-10*LOG(2/(4*PI()*2^2)+4/(0.163*(Calcul!$J30*Calcul!$K30)/VLOOKUP(Calcul!$H30,'ModelParams Lp'!$E$37:$F$39,2,0)))</f>
        <v>10.69392464651435</v>
      </c>
      <c r="BH25" s="67">
        <f>-10*LOG(2/(4*PI()*2^2)+4/(0.163*(Calcul!$J30*Calcul!$K30)/VLOOKUP(Calcul!$H30,'ModelParams Lp'!$E$37:$F$39,2,0)))</f>
        <v>10.69392464651435</v>
      </c>
      <c r="BI25" s="67">
        <f>-10*LOG(2/(4*PI()*2^2)+4/(0.163*(Calcul!$J30*Calcul!$K30)/VLOOKUP(Calcul!$H30,'ModelParams Lp'!$E$37:$F$39,2,0)))</f>
        <v>10.69392464651435</v>
      </c>
      <c r="BJ25" s="67">
        <f>-10*LOG(2/(4*PI()*2^2)+4/(0.163*(Calcul!$J30*Calcul!$K30)/VLOOKUP(Calcul!$H30,'ModelParams Lp'!$E$37:$F$39,2,0)))</f>
        <v>10.69392464651435</v>
      </c>
      <c r="BK25" s="67">
        <f>VLOOKUP(Calcul!$I30,'ModelParams Lp'!$D$28:$O$32,5,0)+BC25</f>
        <v>10.69392464651435</v>
      </c>
      <c r="BL25" s="67">
        <f>VLOOKUP(Calcul!$I30,'ModelParams Lp'!$D$28:$O$32,6,0)+BD25</f>
        <v>13.69392464651435</v>
      </c>
      <c r="BM25" s="67">
        <f>VLOOKUP(Calcul!$I30,'ModelParams Lp'!$D$28:$O$32,7,0)+BE25</f>
        <v>21.69392464651435</v>
      </c>
      <c r="BN25" s="67">
        <f>VLOOKUP(Calcul!$I30,'ModelParams Lp'!$D$28:$O$32,8,0)+BF25</f>
        <v>29.69392464651435</v>
      </c>
      <c r="BO25" s="67">
        <f>VLOOKUP(Calcul!$I30,'ModelParams Lp'!$D$28:$O$32,9,0)+BG25</f>
        <v>33.693924646514347</v>
      </c>
      <c r="BP25" s="67">
        <f>VLOOKUP(Calcul!$I30,'ModelParams Lp'!$D$28:$O$32,10,0)+BH25</f>
        <v>33.693924646514347</v>
      </c>
      <c r="BQ25" s="67">
        <f>VLOOKUP(Calcul!$I30,'ModelParams Lp'!$D$28:$O$32,11,0)+BI25</f>
        <v>33.693924646514347</v>
      </c>
      <c r="BR25" s="67">
        <f>VLOOKUP(Calcul!$I30,'ModelParams Lp'!$D$28:$O$32,12,0)+BJ25</f>
        <v>33.693924646514347</v>
      </c>
      <c r="BS25" s="66" t="e">
        <f t="shared" ca="1" si="7"/>
        <v>#DIV/0!</v>
      </c>
      <c r="BT25" s="66" t="e">
        <f t="shared" ca="1" si="8"/>
        <v>#DIV/0!</v>
      </c>
      <c r="BU25" s="66" t="e">
        <f t="shared" ca="1" si="9"/>
        <v>#DIV/0!</v>
      </c>
      <c r="BV25" s="66" t="e">
        <f t="shared" ca="1" si="10"/>
        <v>#DIV/0!</v>
      </c>
      <c r="BW25" s="66" t="e">
        <f t="shared" ca="1" si="11"/>
        <v>#DIV/0!</v>
      </c>
      <c r="BX25" s="66" t="e">
        <f t="shared" ca="1" si="12"/>
        <v>#DIV/0!</v>
      </c>
      <c r="BY25" s="66" t="e">
        <f t="shared" ca="1" si="13"/>
        <v>#DIV/0!</v>
      </c>
      <c r="BZ25" s="66" t="e">
        <f t="shared" ca="1" si="14"/>
        <v>#DIV/0!</v>
      </c>
      <c r="CA25" s="24" t="e">
        <f ca="1">10*LOG10(IF(BS25="",0,POWER(10,((BS25+'ModelParams Lw'!$O$4)/10))) +IF(BT25="",0,POWER(10,((BT25+'ModelParams Lw'!$P$4)/10))) +IF(BU25="",0,POWER(10,((BU25+'ModelParams Lw'!$Q$4)/10))) +IF(BV25="",0,POWER(10,((BV25+'ModelParams Lw'!$R$4)/10))) +IF(BW25="",0,POWER(10,((BW25+'ModelParams Lw'!$S$4)/10))) +IF(BX25="",0,POWER(10,((BX25+'ModelParams Lw'!$T$4)/10))) +IF(BY25="",0,POWER(10,((BY25+'ModelParams Lw'!$U$4)/10)))+IF(BZ25="",0,POWER(10,((BZ25+'ModelParams Lw'!$V$4)/10))))</f>
        <v>#DIV/0!</v>
      </c>
      <c r="CB25" s="24" t="e">
        <f t="shared" ca="1" si="15"/>
        <v>#DIV/0!</v>
      </c>
      <c r="CC25" s="24" t="e">
        <f ca="1">(BS25-'ModelParams Lw'!O$10)/'ModelParams Lw'!O$11</f>
        <v>#DIV/0!</v>
      </c>
      <c r="CD25" s="24" t="e">
        <f ca="1">(BT25-'ModelParams Lw'!P$10)/'ModelParams Lw'!P$11</f>
        <v>#DIV/0!</v>
      </c>
      <c r="CE25" s="24" t="e">
        <f ca="1">(BU25-'ModelParams Lw'!Q$10)/'ModelParams Lw'!Q$11</f>
        <v>#DIV/0!</v>
      </c>
      <c r="CF25" s="24" t="e">
        <f ca="1">(BV25-'ModelParams Lw'!R$10)/'ModelParams Lw'!R$11</f>
        <v>#DIV/0!</v>
      </c>
      <c r="CG25" s="24" t="e">
        <f ca="1">(BW25-'ModelParams Lw'!S$10)/'ModelParams Lw'!S$11</f>
        <v>#DIV/0!</v>
      </c>
      <c r="CH25" s="24" t="e">
        <f ca="1">(BX25-'ModelParams Lw'!T$10)/'ModelParams Lw'!T$11</f>
        <v>#DIV/0!</v>
      </c>
      <c r="CI25" s="24" t="e">
        <f ca="1">(BY25-'ModelParams Lw'!U$10)/'ModelParams Lw'!U$11</f>
        <v>#DIV/0!</v>
      </c>
      <c r="CJ25" s="24" t="e">
        <f ca="1">(BZ25-'ModelParams Lw'!V$10)/'ModelParams Lw'!V$11</f>
        <v>#DIV/0!</v>
      </c>
      <c r="CK25" s="66" t="e">
        <f t="shared" si="16"/>
        <v>#DIV/0!</v>
      </c>
      <c r="CL25" s="66" t="e">
        <f t="shared" si="17"/>
        <v>#DIV/0!</v>
      </c>
      <c r="CM25" s="66" t="e">
        <f t="shared" si="23"/>
        <v>#DIV/0!</v>
      </c>
      <c r="CN25" s="66" t="e">
        <f t="shared" si="18"/>
        <v>#DIV/0!</v>
      </c>
      <c r="CO25" s="66" t="e">
        <f t="shared" si="19"/>
        <v>#DIV/0!</v>
      </c>
      <c r="CP25" s="66" t="e">
        <f t="shared" si="20"/>
        <v>#DIV/0!</v>
      </c>
      <c r="CQ25" s="66" t="e">
        <f t="shared" si="21"/>
        <v>#DIV/0!</v>
      </c>
      <c r="CR25" s="66" t="e">
        <f t="shared" si="22"/>
        <v>#DIV/0!</v>
      </c>
      <c r="CS25" s="24" t="e">
        <f>10*LOG10(IF(CK25="",0,POWER(10,((CK25+'ModelParams Lw'!$O$4)/10))) +IF(CL25="",0,POWER(10,((CL25+'ModelParams Lw'!$P$4)/10))) +IF(CM25="",0,POWER(10,((CM25+'ModelParams Lw'!$Q$4)/10))) +IF(CN25="",0,POWER(10,((CN25+'ModelParams Lw'!$R$4)/10))) +IF(CO25="",0,POWER(10,((CO25+'ModelParams Lw'!$S$4)/10))) +IF(CP25="",0,POWER(10,((CP25+'ModelParams Lw'!$T$4)/10))) +IF(CQ25="",0,POWER(10,((CQ25+'ModelParams Lw'!$U$4)/10)))+IF(CR25="",0,POWER(10,((CR25+'ModelParams Lw'!$V$4)/10))))</f>
        <v>#DIV/0!</v>
      </c>
      <c r="CT25" s="24" t="e">
        <f t="shared" si="24"/>
        <v>#DIV/0!</v>
      </c>
      <c r="CU25" s="24" t="e">
        <f>(CK25-'ModelParams Lw'!O$10)/'ModelParams Lw'!O$11</f>
        <v>#DIV/0!</v>
      </c>
      <c r="CV25" s="24" t="e">
        <f>(CL25-'ModelParams Lw'!P$10)/'ModelParams Lw'!P$11</f>
        <v>#DIV/0!</v>
      </c>
      <c r="CW25" s="24" t="e">
        <f>(CM25-'ModelParams Lw'!Q$10)/'ModelParams Lw'!Q$11</f>
        <v>#DIV/0!</v>
      </c>
      <c r="CX25" s="24" t="e">
        <f>(CN25-'ModelParams Lw'!R$10)/'ModelParams Lw'!R$11</f>
        <v>#DIV/0!</v>
      </c>
      <c r="CY25" s="24" t="e">
        <f>(CO25-'ModelParams Lw'!S$10)/'ModelParams Lw'!S$11</f>
        <v>#DIV/0!</v>
      </c>
      <c r="CZ25" s="24" t="e">
        <f>(CP25-'ModelParams Lw'!T$10)/'ModelParams Lw'!T$11</f>
        <v>#DIV/0!</v>
      </c>
      <c r="DA25" s="24" t="e">
        <f>(CQ25-'ModelParams Lw'!U$10)/'ModelParams Lw'!U$11</f>
        <v>#DIV/0!</v>
      </c>
      <c r="DB25" s="24" t="e">
        <f>(CR25-'ModelParams Lw'!V$10)/'ModelParams Lw'!V$11</f>
        <v>#DIV/0!</v>
      </c>
    </row>
    <row r="26" spans="1:106">
      <c r="A26" s="12">
        <f>'Sound Power'!B26</f>
        <v>0</v>
      </c>
      <c r="B26" s="12">
        <f>'Sound Power'!D26</f>
        <v>0</v>
      </c>
      <c r="C26" s="67" t="e">
        <f>IF(Calcul!$F31="SA",'Sound Power'!BS26,'Sound Power'!T26)</f>
        <v>#DIV/0!</v>
      </c>
      <c r="D26" s="67" t="e">
        <f>IF(Calcul!$F31="SA",'Sound Power'!BT26,'Sound Power'!U26)</f>
        <v>#DIV/0!</v>
      </c>
      <c r="E26" s="67" t="e">
        <f>IF(Calcul!$F31="SA",'Sound Power'!BU26,'Sound Power'!V26)</f>
        <v>#DIV/0!</v>
      </c>
      <c r="F26" s="67" t="e">
        <f>IF(Calcul!$F31="SA",'Sound Power'!BV26,'Sound Power'!W26)</f>
        <v>#DIV/0!</v>
      </c>
      <c r="G26" s="67" t="e">
        <f>IF(Calcul!$F31="SA",'Sound Power'!BW26,'Sound Power'!X26)</f>
        <v>#DIV/0!</v>
      </c>
      <c r="H26" s="67" t="e">
        <f>IF(Calcul!$F31="SA",'Sound Power'!BX26,'Sound Power'!Y26)</f>
        <v>#DIV/0!</v>
      </c>
      <c r="I26" s="67" t="e">
        <f>IF(Calcul!$F31="SA",'Sound Power'!BY26,'Sound Power'!Z26)</f>
        <v>#DIV/0!</v>
      </c>
      <c r="J26" s="67" t="e">
        <f>IF(Calcul!$F31="SA",'Sound Power'!BZ26,'Sound Power'!AA26)</f>
        <v>#DIV/0!</v>
      </c>
      <c r="K26" s="67" t="e">
        <f>'Sound Power'!CS26</f>
        <v>#DIV/0!</v>
      </c>
      <c r="L26" s="67" t="e">
        <f>'Sound Power'!CT26</f>
        <v>#DIV/0!</v>
      </c>
      <c r="M26" s="67" t="e">
        <f>'Sound Power'!CU26</f>
        <v>#DIV/0!</v>
      </c>
      <c r="N26" s="67" t="e">
        <f>'Sound Power'!CV26</f>
        <v>#DIV/0!</v>
      </c>
      <c r="O26" s="67" t="e">
        <f>'Sound Power'!CW26</f>
        <v>#DIV/0!</v>
      </c>
      <c r="P26" s="67" t="e">
        <f>'Sound Power'!CX26</f>
        <v>#DIV/0!</v>
      </c>
      <c r="Q26" s="67" t="e">
        <f>'Sound Power'!CY26</f>
        <v>#DIV/0!</v>
      </c>
      <c r="R26" s="67" t="e">
        <f>'Sound Power'!CZ26</f>
        <v>#DIV/0!</v>
      </c>
      <c r="S26" s="64">
        <f t="shared" si="3"/>
        <v>0</v>
      </c>
      <c r="T26" s="64">
        <f t="shared" si="4"/>
        <v>0</v>
      </c>
      <c r="U26" s="67" t="e">
        <f>('ModelParams Lp'!B$4*10^'ModelParams Lp'!B$5*($S26/$T26)^'ModelParams Lp'!B$6)*3</f>
        <v>#DIV/0!</v>
      </c>
      <c r="V26" s="67" t="e">
        <f>('ModelParams Lp'!C$4*10^'ModelParams Lp'!C$5*($S26/$T26)^'ModelParams Lp'!C$6)*3</f>
        <v>#DIV/0!</v>
      </c>
      <c r="W26" s="67" t="e">
        <f>('ModelParams Lp'!D$4*10^'ModelParams Lp'!D$5*($S26/$T26)^'ModelParams Lp'!D$6)*3</f>
        <v>#DIV/0!</v>
      </c>
      <c r="X26" s="67" t="e">
        <f>('ModelParams Lp'!E$4*10^'ModelParams Lp'!E$5*($S26/$T26)^'ModelParams Lp'!E$6)*3</f>
        <v>#DIV/0!</v>
      </c>
      <c r="Y26" s="67" t="e">
        <f>('ModelParams Lp'!F$4*10^'ModelParams Lp'!F$5*($S26/$T26)^'ModelParams Lp'!F$6)*3</f>
        <v>#DIV/0!</v>
      </c>
      <c r="Z26" s="67" t="e">
        <f>('ModelParams Lp'!G$4*10^'ModelParams Lp'!G$5*($S26/$T26)^'ModelParams Lp'!G$6)*3</f>
        <v>#DIV/0!</v>
      </c>
      <c r="AA26" s="67" t="e">
        <f>('ModelParams Lp'!H$4*10^'ModelParams Lp'!H$5*($S26/$T26)^'ModelParams Lp'!H$6)*3</f>
        <v>#DIV/0!</v>
      </c>
      <c r="AB26" s="67" t="e">
        <f>('ModelParams Lp'!I$4*10^'ModelParams Lp'!I$5*($S26/$T26)^'ModelParams Lp'!I$6)*3</f>
        <v>#DIV/0!</v>
      </c>
      <c r="AC26" s="53" t="e">
        <f t="shared" si="5"/>
        <v>#DIV/0!</v>
      </c>
      <c r="AD26" s="53" t="e">
        <f>IF(AC26&lt;'ModelParams Lp'!$B$16,-1,IF(AC26&lt;'ModelParams Lp'!$C$16,0,IF(AC26&lt;'ModelParams Lp'!$D$16,1,IF(AC26&lt;'ModelParams Lp'!$E$16,2,IF(AC26&lt;'ModelParams Lp'!$F$16,3,IF(AC26&lt;'ModelParams Lp'!$G$16,4,IF(AC26&lt;'ModelParams Lp'!$H$16,5,6)))))))</f>
        <v>#DIV/0!</v>
      </c>
      <c r="AE26" s="67" t="e">
        <f ca="1">IF($AD26&gt;1,0,OFFSET('ModelParams Lp'!$C$12,0,-'Sound Pressure'!$AD26))</f>
        <v>#DIV/0!</v>
      </c>
      <c r="AF26" s="67" t="e">
        <f ca="1">IF($AD26&gt;2,0,OFFSET('ModelParams Lp'!$D$12,0,-'Sound Pressure'!$AD26))</f>
        <v>#DIV/0!</v>
      </c>
      <c r="AG26" s="67" t="e">
        <f ca="1">IF($AD26&gt;3,0,OFFSET('ModelParams Lp'!$E$12,0,-'Sound Pressure'!$AD26))</f>
        <v>#DIV/0!</v>
      </c>
      <c r="AH26" s="67" t="e">
        <f ca="1">IF($AD26&gt;4,0,OFFSET('ModelParams Lp'!$F$12,0,-'Sound Pressure'!$AD26))</f>
        <v>#DIV/0!</v>
      </c>
      <c r="AI26" s="67" t="e">
        <f ca="1">IF($AD26&gt;3,0,OFFSET('ModelParams Lp'!$G$12,0,-'Sound Pressure'!$AD26))</f>
        <v>#DIV/0!</v>
      </c>
      <c r="AJ26" s="67" t="e">
        <f ca="1">IF($AD26&gt;5,0,OFFSET('ModelParams Lp'!$H$12,0,-'Sound Pressure'!$AD26))</f>
        <v>#DIV/0!</v>
      </c>
      <c r="AK26" s="67" t="e">
        <f ca="1">IF($AD26&gt;6,0,OFFSET('ModelParams Lp'!$I$12,0,-'Sound Pressure'!$AD26))</f>
        <v>#DIV/0!</v>
      </c>
      <c r="AL26" s="67" t="e">
        <f ca="1">IF($AD26&gt;7,0,IF($AD$4&lt;0,3,OFFSET('ModelParams Lp'!$J$12,0,-'Sound Pressure'!$AD26)))</f>
        <v>#DIV/0!</v>
      </c>
      <c r="AM26" s="67" t="e">
        <f t="shared" si="6"/>
        <v>#DIV/0!</v>
      </c>
      <c r="AN26" s="67" t="e">
        <f t="shared" si="6"/>
        <v>#DIV/0!</v>
      </c>
      <c r="AO26" s="67" t="e">
        <f t="shared" si="6"/>
        <v>#DIV/0!</v>
      </c>
      <c r="AP26" s="67" t="e">
        <f t="shared" si="6"/>
        <v>#DIV/0!</v>
      </c>
      <c r="AQ26" s="67" t="e">
        <f t="shared" si="6"/>
        <v>#DIV/0!</v>
      </c>
      <c r="AR26" s="67" t="e">
        <f t="shared" si="6"/>
        <v>#DIV/0!</v>
      </c>
      <c r="AS26" s="67" t="e">
        <f t="shared" si="6"/>
        <v>#DIV/0!</v>
      </c>
      <c r="AT26" s="67" t="e">
        <f t="shared" si="6"/>
        <v>#DIV/0!</v>
      </c>
      <c r="AU26" s="67">
        <f>'ModelParams Lp'!B$22</f>
        <v>4</v>
      </c>
      <c r="AV26" s="67">
        <f>'ModelParams Lp'!C$22</f>
        <v>2</v>
      </c>
      <c r="AW26" s="67">
        <f>'ModelParams Lp'!D$22</f>
        <v>1</v>
      </c>
      <c r="AX26" s="67">
        <f>'ModelParams Lp'!E$22</f>
        <v>0</v>
      </c>
      <c r="AY26" s="67">
        <f>'ModelParams Lp'!F$22</f>
        <v>0</v>
      </c>
      <c r="AZ26" s="67">
        <f>'ModelParams Lp'!G$22</f>
        <v>0</v>
      </c>
      <c r="BA26" s="67">
        <f>'ModelParams Lp'!H$22</f>
        <v>0</v>
      </c>
      <c r="BB26" s="67">
        <f>'ModelParams Lp'!I$22</f>
        <v>0</v>
      </c>
      <c r="BC26" s="67">
        <f>-10*LOG(2/(4*PI()*2^2)+4/(0.163*(Calcul!$J31*Calcul!$K31)/VLOOKUP(Calcul!$H31,'ModelParams Lp'!$E$37:$F$39,2,0)))</f>
        <v>10.69392464651435</v>
      </c>
      <c r="BD26" s="67">
        <f>-10*LOG(2/(4*PI()*2^2)+4/(0.163*(Calcul!$J31*Calcul!$K31)/VLOOKUP(Calcul!$H31,'ModelParams Lp'!$E$37:$F$39,2,0)))</f>
        <v>10.69392464651435</v>
      </c>
      <c r="BE26" s="67">
        <f>-10*LOG(2/(4*PI()*2^2)+4/(0.163*(Calcul!$J31*Calcul!$K31)/VLOOKUP(Calcul!$H31,'ModelParams Lp'!$E$37:$F$39,2,0)))</f>
        <v>10.69392464651435</v>
      </c>
      <c r="BF26" s="67">
        <f>-10*LOG(2/(4*PI()*2^2)+4/(0.163*(Calcul!$J31*Calcul!$K31)/VLOOKUP(Calcul!$H31,'ModelParams Lp'!$E$37:$F$39,2,0)))</f>
        <v>10.69392464651435</v>
      </c>
      <c r="BG26" s="67">
        <f>-10*LOG(2/(4*PI()*2^2)+4/(0.163*(Calcul!$J31*Calcul!$K31)/VLOOKUP(Calcul!$H31,'ModelParams Lp'!$E$37:$F$39,2,0)))</f>
        <v>10.69392464651435</v>
      </c>
      <c r="BH26" s="67">
        <f>-10*LOG(2/(4*PI()*2^2)+4/(0.163*(Calcul!$J31*Calcul!$K31)/VLOOKUP(Calcul!$H31,'ModelParams Lp'!$E$37:$F$39,2,0)))</f>
        <v>10.69392464651435</v>
      </c>
      <c r="BI26" s="67">
        <f>-10*LOG(2/(4*PI()*2^2)+4/(0.163*(Calcul!$J31*Calcul!$K31)/VLOOKUP(Calcul!$H31,'ModelParams Lp'!$E$37:$F$39,2,0)))</f>
        <v>10.69392464651435</v>
      </c>
      <c r="BJ26" s="67">
        <f>-10*LOG(2/(4*PI()*2^2)+4/(0.163*(Calcul!$J31*Calcul!$K31)/VLOOKUP(Calcul!$H31,'ModelParams Lp'!$E$37:$F$39,2,0)))</f>
        <v>10.69392464651435</v>
      </c>
      <c r="BK26" s="67">
        <f>VLOOKUP(Calcul!$I31,'ModelParams Lp'!$D$28:$O$32,5,0)+BC26</f>
        <v>10.69392464651435</v>
      </c>
      <c r="BL26" s="67">
        <f>VLOOKUP(Calcul!$I31,'ModelParams Lp'!$D$28:$O$32,6,0)+BD26</f>
        <v>13.69392464651435</v>
      </c>
      <c r="BM26" s="67">
        <f>VLOOKUP(Calcul!$I31,'ModelParams Lp'!$D$28:$O$32,7,0)+BE26</f>
        <v>21.69392464651435</v>
      </c>
      <c r="BN26" s="67">
        <f>VLOOKUP(Calcul!$I31,'ModelParams Lp'!$D$28:$O$32,8,0)+BF26</f>
        <v>29.69392464651435</v>
      </c>
      <c r="BO26" s="67">
        <f>VLOOKUP(Calcul!$I31,'ModelParams Lp'!$D$28:$O$32,9,0)+BG26</f>
        <v>33.693924646514347</v>
      </c>
      <c r="BP26" s="67">
        <f>VLOOKUP(Calcul!$I31,'ModelParams Lp'!$D$28:$O$32,10,0)+BH26</f>
        <v>33.693924646514347</v>
      </c>
      <c r="BQ26" s="67">
        <f>VLOOKUP(Calcul!$I31,'ModelParams Lp'!$D$28:$O$32,11,0)+BI26</f>
        <v>33.693924646514347</v>
      </c>
      <c r="BR26" s="67">
        <f>VLOOKUP(Calcul!$I31,'ModelParams Lp'!$D$28:$O$32,12,0)+BJ26</f>
        <v>33.693924646514347</v>
      </c>
      <c r="BS26" s="66" t="e">
        <f t="shared" ca="1" si="7"/>
        <v>#DIV/0!</v>
      </c>
      <c r="BT26" s="66" t="e">
        <f t="shared" ca="1" si="8"/>
        <v>#DIV/0!</v>
      </c>
      <c r="BU26" s="66" t="e">
        <f t="shared" ca="1" si="9"/>
        <v>#DIV/0!</v>
      </c>
      <c r="BV26" s="66" t="e">
        <f t="shared" ca="1" si="10"/>
        <v>#DIV/0!</v>
      </c>
      <c r="BW26" s="66" t="e">
        <f t="shared" ca="1" si="11"/>
        <v>#DIV/0!</v>
      </c>
      <c r="BX26" s="66" t="e">
        <f t="shared" ca="1" si="12"/>
        <v>#DIV/0!</v>
      </c>
      <c r="BY26" s="66" t="e">
        <f t="shared" ca="1" si="13"/>
        <v>#DIV/0!</v>
      </c>
      <c r="BZ26" s="66" t="e">
        <f t="shared" ca="1" si="14"/>
        <v>#DIV/0!</v>
      </c>
      <c r="CA26" s="24" t="e">
        <f ca="1">10*LOG10(IF(BS26="",0,POWER(10,((BS26+'ModelParams Lw'!$O$4)/10))) +IF(BT26="",0,POWER(10,((BT26+'ModelParams Lw'!$P$4)/10))) +IF(BU26="",0,POWER(10,((BU26+'ModelParams Lw'!$Q$4)/10))) +IF(BV26="",0,POWER(10,((BV26+'ModelParams Lw'!$R$4)/10))) +IF(BW26="",0,POWER(10,((BW26+'ModelParams Lw'!$S$4)/10))) +IF(BX26="",0,POWER(10,((BX26+'ModelParams Lw'!$T$4)/10))) +IF(BY26="",0,POWER(10,((BY26+'ModelParams Lw'!$U$4)/10)))+IF(BZ26="",0,POWER(10,((BZ26+'ModelParams Lw'!$V$4)/10))))</f>
        <v>#DIV/0!</v>
      </c>
      <c r="CB26" s="24" t="e">
        <f t="shared" ca="1" si="15"/>
        <v>#DIV/0!</v>
      </c>
      <c r="CC26" s="24" t="e">
        <f ca="1">(BS26-'ModelParams Lw'!O$10)/'ModelParams Lw'!O$11</f>
        <v>#DIV/0!</v>
      </c>
      <c r="CD26" s="24" t="e">
        <f ca="1">(BT26-'ModelParams Lw'!P$10)/'ModelParams Lw'!P$11</f>
        <v>#DIV/0!</v>
      </c>
      <c r="CE26" s="24" t="e">
        <f ca="1">(BU26-'ModelParams Lw'!Q$10)/'ModelParams Lw'!Q$11</f>
        <v>#DIV/0!</v>
      </c>
      <c r="CF26" s="24" t="e">
        <f ca="1">(BV26-'ModelParams Lw'!R$10)/'ModelParams Lw'!R$11</f>
        <v>#DIV/0!</v>
      </c>
      <c r="CG26" s="24" t="e">
        <f ca="1">(BW26-'ModelParams Lw'!S$10)/'ModelParams Lw'!S$11</f>
        <v>#DIV/0!</v>
      </c>
      <c r="CH26" s="24" t="e">
        <f ca="1">(BX26-'ModelParams Lw'!T$10)/'ModelParams Lw'!T$11</f>
        <v>#DIV/0!</v>
      </c>
      <c r="CI26" s="24" t="e">
        <f ca="1">(BY26-'ModelParams Lw'!U$10)/'ModelParams Lw'!U$11</f>
        <v>#DIV/0!</v>
      </c>
      <c r="CJ26" s="24" t="e">
        <f ca="1">(BZ26-'ModelParams Lw'!V$10)/'ModelParams Lw'!V$11</f>
        <v>#DIV/0!</v>
      </c>
      <c r="CK26" s="66" t="e">
        <f t="shared" si="16"/>
        <v>#DIV/0!</v>
      </c>
      <c r="CL26" s="66" t="e">
        <f t="shared" si="17"/>
        <v>#DIV/0!</v>
      </c>
      <c r="CM26" s="66" t="e">
        <f t="shared" si="23"/>
        <v>#DIV/0!</v>
      </c>
      <c r="CN26" s="66" t="e">
        <f t="shared" si="18"/>
        <v>#DIV/0!</v>
      </c>
      <c r="CO26" s="66" t="e">
        <f t="shared" si="19"/>
        <v>#DIV/0!</v>
      </c>
      <c r="CP26" s="66" t="e">
        <f t="shared" si="20"/>
        <v>#DIV/0!</v>
      </c>
      <c r="CQ26" s="66" t="e">
        <f t="shared" si="21"/>
        <v>#DIV/0!</v>
      </c>
      <c r="CR26" s="66" t="e">
        <f t="shared" si="22"/>
        <v>#DIV/0!</v>
      </c>
      <c r="CS26" s="24" t="e">
        <f>10*LOG10(IF(CK26="",0,POWER(10,((CK26+'ModelParams Lw'!$O$4)/10))) +IF(CL26="",0,POWER(10,((CL26+'ModelParams Lw'!$P$4)/10))) +IF(CM26="",0,POWER(10,((CM26+'ModelParams Lw'!$Q$4)/10))) +IF(CN26="",0,POWER(10,((CN26+'ModelParams Lw'!$R$4)/10))) +IF(CO26="",0,POWER(10,((CO26+'ModelParams Lw'!$S$4)/10))) +IF(CP26="",0,POWER(10,((CP26+'ModelParams Lw'!$T$4)/10))) +IF(CQ26="",0,POWER(10,((CQ26+'ModelParams Lw'!$U$4)/10)))+IF(CR26="",0,POWER(10,((CR26+'ModelParams Lw'!$V$4)/10))))</f>
        <v>#DIV/0!</v>
      </c>
      <c r="CT26" s="24" t="e">
        <f t="shared" si="24"/>
        <v>#DIV/0!</v>
      </c>
      <c r="CU26" s="24" t="e">
        <f>(CK26-'ModelParams Lw'!O$10)/'ModelParams Lw'!O$11</f>
        <v>#DIV/0!</v>
      </c>
      <c r="CV26" s="24" t="e">
        <f>(CL26-'ModelParams Lw'!P$10)/'ModelParams Lw'!P$11</f>
        <v>#DIV/0!</v>
      </c>
      <c r="CW26" s="24" t="e">
        <f>(CM26-'ModelParams Lw'!Q$10)/'ModelParams Lw'!Q$11</f>
        <v>#DIV/0!</v>
      </c>
      <c r="CX26" s="24" t="e">
        <f>(CN26-'ModelParams Lw'!R$10)/'ModelParams Lw'!R$11</f>
        <v>#DIV/0!</v>
      </c>
      <c r="CY26" s="24" t="e">
        <f>(CO26-'ModelParams Lw'!S$10)/'ModelParams Lw'!S$11</f>
        <v>#DIV/0!</v>
      </c>
      <c r="CZ26" s="24" t="e">
        <f>(CP26-'ModelParams Lw'!T$10)/'ModelParams Lw'!T$11</f>
        <v>#DIV/0!</v>
      </c>
      <c r="DA26" s="24" t="e">
        <f>(CQ26-'ModelParams Lw'!U$10)/'ModelParams Lw'!U$11</f>
        <v>#DIV/0!</v>
      </c>
      <c r="DB26" s="24" t="e">
        <f>(CR26-'ModelParams Lw'!V$10)/'ModelParams Lw'!V$11</f>
        <v>#DIV/0!</v>
      </c>
    </row>
    <row r="27" spans="1:106">
      <c r="A27" s="12">
        <f>'Sound Power'!B27</f>
        <v>0</v>
      </c>
      <c r="B27" s="12">
        <f>'Sound Power'!D27</f>
        <v>0</v>
      </c>
      <c r="C27" s="67" t="e">
        <f>IF(Calcul!$F32="SA",'Sound Power'!BS27,'Sound Power'!T27)</f>
        <v>#DIV/0!</v>
      </c>
      <c r="D27" s="67" t="e">
        <f>IF(Calcul!$F32="SA",'Sound Power'!BT27,'Sound Power'!U27)</f>
        <v>#DIV/0!</v>
      </c>
      <c r="E27" s="67" t="e">
        <f>IF(Calcul!$F32="SA",'Sound Power'!BU27,'Sound Power'!V27)</f>
        <v>#DIV/0!</v>
      </c>
      <c r="F27" s="67" t="e">
        <f>IF(Calcul!$F32="SA",'Sound Power'!BV27,'Sound Power'!W27)</f>
        <v>#DIV/0!</v>
      </c>
      <c r="G27" s="67" t="e">
        <f>IF(Calcul!$F32="SA",'Sound Power'!BW27,'Sound Power'!X27)</f>
        <v>#DIV/0!</v>
      </c>
      <c r="H27" s="67" t="e">
        <f>IF(Calcul!$F32="SA",'Sound Power'!BX27,'Sound Power'!Y27)</f>
        <v>#DIV/0!</v>
      </c>
      <c r="I27" s="67" t="e">
        <f>IF(Calcul!$F32="SA",'Sound Power'!BY27,'Sound Power'!Z27)</f>
        <v>#DIV/0!</v>
      </c>
      <c r="J27" s="67" t="e">
        <f>IF(Calcul!$F32="SA",'Sound Power'!BZ27,'Sound Power'!AA27)</f>
        <v>#DIV/0!</v>
      </c>
      <c r="K27" s="67" t="e">
        <f>'Sound Power'!CS27</f>
        <v>#DIV/0!</v>
      </c>
      <c r="L27" s="67" t="e">
        <f>'Sound Power'!CT27</f>
        <v>#DIV/0!</v>
      </c>
      <c r="M27" s="67" t="e">
        <f>'Sound Power'!CU27</f>
        <v>#DIV/0!</v>
      </c>
      <c r="N27" s="67" t="e">
        <f>'Sound Power'!CV27</f>
        <v>#DIV/0!</v>
      </c>
      <c r="O27" s="67" t="e">
        <f>'Sound Power'!CW27</f>
        <v>#DIV/0!</v>
      </c>
      <c r="P27" s="67" t="e">
        <f>'Sound Power'!CX27</f>
        <v>#DIV/0!</v>
      </c>
      <c r="Q27" s="67" t="e">
        <f>'Sound Power'!CY27</f>
        <v>#DIV/0!</v>
      </c>
      <c r="R27" s="67" t="e">
        <f>'Sound Power'!CZ27</f>
        <v>#DIV/0!</v>
      </c>
      <c r="S27" s="64">
        <f t="shared" si="3"/>
        <v>0</v>
      </c>
      <c r="T27" s="64">
        <f t="shared" si="4"/>
        <v>0</v>
      </c>
      <c r="U27" s="67" t="e">
        <f>('ModelParams Lp'!B$4*10^'ModelParams Lp'!B$5*($S27/$T27)^'ModelParams Lp'!B$6)*3</f>
        <v>#DIV/0!</v>
      </c>
      <c r="V27" s="67" t="e">
        <f>('ModelParams Lp'!C$4*10^'ModelParams Lp'!C$5*($S27/$T27)^'ModelParams Lp'!C$6)*3</f>
        <v>#DIV/0!</v>
      </c>
      <c r="W27" s="67" t="e">
        <f>('ModelParams Lp'!D$4*10^'ModelParams Lp'!D$5*($S27/$T27)^'ModelParams Lp'!D$6)*3</f>
        <v>#DIV/0!</v>
      </c>
      <c r="X27" s="67" t="e">
        <f>('ModelParams Lp'!E$4*10^'ModelParams Lp'!E$5*($S27/$T27)^'ModelParams Lp'!E$6)*3</f>
        <v>#DIV/0!</v>
      </c>
      <c r="Y27" s="67" t="e">
        <f>('ModelParams Lp'!F$4*10^'ModelParams Lp'!F$5*($S27/$T27)^'ModelParams Lp'!F$6)*3</f>
        <v>#DIV/0!</v>
      </c>
      <c r="Z27" s="67" t="e">
        <f>('ModelParams Lp'!G$4*10^'ModelParams Lp'!G$5*($S27/$T27)^'ModelParams Lp'!G$6)*3</f>
        <v>#DIV/0!</v>
      </c>
      <c r="AA27" s="67" t="e">
        <f>('ModelParams Lp'!H$4*10^'ModelParams Lp'!H$5*($S27/$T27)^'ModelParams Lp'!H$6)*3</f>
        <v>#DIV/0!</v>
      </c>
      <c r="AB27" s="67" t="e">
        <f>('ModelParams Lp'!I$4*10^'ModelParams Lp'!I$5*($S27/$T27)^'ModelParams Lp'!I$6)*3</f>
        <v>#DIV/0!</v>
      </c>
      <c r="AC27" s="53" t="e">
        <f t="shared" si="5"/>
        <v>#DIV/0!</v>
      </c>
      <c r="AD27" s="53" t="e">
        <f>IF(AC27&lt;'ModelParams Lp'!$B$16,-1,IF(AC27&lt;'ModelParams Lp'!$C$16,0,IF(AC27&lt;'ModelParams Lp'!$D$16,1,IF(AC27&lt;'ModelParams Lp'!$E$16,2,IF(AC27&lt;'ModelParams Lp'!$F$16,3,IF(AC27&lt;'ModelParams Lp'!$G$16,4,IF(AC27&lt;'ModelParams Lp'!$H$16,5,6)))))))</f>
        <v>#DIV/0!</v>
      </c>
      <c r="AE27" s="67" t="e">
        <f ca="1">IF($AD27&gt;1,0,OFFSET('ModelParams Lp'!$C$12,0,-'Sound Pressure'!$AD27))</f>
        <v>#DIV/0!</v>
      </c>
      <c r="AF27" s="67" t="e">
        <f ca="1">IF($AD27&gt;2,0,OFFSET('ModelParams Lp'!$D$12,0,-'Sound Pressure'!$AD27))</f>
        <v>#DIV/0!</v>
      </c>
      <c r="AG27" s="67" t="e">
        <f ca="1">IF($AD27&gt;3,0,OFFSET('ModelParams Lp'!$E$12,0,-'Sound Pressure'!$AD27))</f>
        <v>#DIV/0!</v>
      </c>
      <c r="AH27" s="67" t="e">
        <f ca="1">IF($AD27&gt;4,0,OFFSET('ModelParams Lp'!$F$12,0,-'Sound Pressure'!$AD27))</f>
        <v>#DIV/0!</v>
      </c>
      <c r="AI27" s="67" t="e">
        <f ca="1">IF($AD27&gt;3,0,OFFSET('ModelParams Lp'!$G$12,0,-'Sound Pressure'!$AD27))</f>
        <v>#DIV/0!</v>
      </c>
      <c r="AJ27" s="67" t="e">
        <f ca="1">IF($AD27&gt;5,0,OFFSET('ModelParams Lp'!$H$12,0,-'Sound Pressure'!$AD27))</f>
        <v>#DIV/0!</v>
      </c>
      <c r="AK27" s="67" t="e">
        <f ca="1">IF($AD27&gt;6,0,OFFSET('ModelParams Lp'!$I$12,0,-'Sound Pressure'!$AD27))</f>
        <v>#DIV/0!</v>
      </c>
      <c r="AL27" s="67" t="e">
        <f ca="1">IF($AD27&gt;7,0,IF($AD$4&lt;0,3,OFFSET('ModelParams Lp'!$J$12,0,-'Sound Pressure'!$AD27)))</f>
        <v>#DIV/0!</v>
      </c>
      <c r="AM27" s="67" t="e">
        <f t="shared" si="6"/>
        <v>#DIV/0!</v>
      </c>
      <c r="AN27" s="67" t="e">
        <f t="shared" si="6"/>
        <v>#DIV/0!</v>
      </c>
      <c r="AO27" s="67" t="e">
        <f t="shared" si="6"/>
        <v>#DIV/0!</v>
      </c>
      <c r="AP27" s="67" t="e">
        <f t="shared" si="6"/>
        <v>#DIV/0!</v>
      </c>
      <c r="AQ27" s="67" t="e">
        <f t="shared" si="6"/>
        <v>#DIV/0!</v>
      </c>
      <c r="AR27" s="67" t="e">
        <f t="shared" si="6"/>
        <v>#DIV/0!</v>
      </c>
      <c r="AS27" s="67" t="e">
        <f t="shared" si="6"/>
        <v>#DIV/0!</v>
      </c>
      <c r="AT27" s="67" t="e">
        <f t="shared" si="6"/>
        <v>#DIV/0!</v>
      </c>
      <c r="AU27" s="67">
        <f>'ModelParams Lp'!B$22</f>
        <v>4</v>
      </c>
      <c r="AV27" s="67">
        <f>'ModelParams Lp'!C$22</f>
        <v>2</v>
      </c>
      <c r="AW27" s="67">
        <f>'ModelParams Lp'!D$22</f>
        <v>1</v>
      </c>
      <c r="AX27" s="67">
        <f>'ModelParams Lp'!E$22</f>
        <v>0</v>
      </c>
      <c r="AY27" s="67">
        <f>'ModelParams Lp'!F$22</f>
        <v>0</v>
      </c>
      <c r="AZ27" s="67">
        <f>'ModelParams Lp'!G$22</f>
        <v>0</v>
      </c>
      <c r="BA27" s="67">
        <f>'ModelParams Lp'!H$22</f>
        <v>0</v>
      </c>
      <c r="BB27" s="67">
        <f>'ModelParams Lp'!I$22</f>
        <v>0</v>
      </c>
      <c r="BC27" s="67">
        <f>-10*LOG(2/(4*PI()*2^2)+4/(0.163*(Calcul!$J32*Calcul!$K32)/VLOOKUP(Calcul!$H32,'ModelParams Lp'!$E$37:$F$39,2,0)))</f>
        <v>10.69392464651435</v>
      </c>
      <c r="BD27" s="67">
        <f>-10*LOG(2/(4*PI()*2^2)+4/(0.163*(Calcul!$J32*Calcul!$K32)/VLOOKUP(Calcul!$H32,'ModelParams Lp'!$E$37:$F$39,2,0)))</f>
        <v>10.69392464651435</v>
      </c>
      <c r="BE27" s="67">
        <f>-10*LOG(2/(4*PI()*2^2)+4/(0.163*(Calcul!$J32*Calcul!$K32)/VLOOKUP(Calcul!$H32,'ModelParams Lp'!$E$37:$F$39,2,0)))</f>
        <v>10.69392464651435</v>
      </c>
      <c r="BF27" s="67">
        <f>-10*LOG(2/(4*PI()*2^2)+4/(0.163*(Calcul!$J32*Calcul!$K32)/VLOOKUP(Calcul!$H32,'ModelParams Lp'!$E$37:$F$39,2,0)))</f>
        <v>10.69392464651435</v>
      </c>
      <c r="BG27" s="67">
        <f>-10*LOG(2/(4*PI()*2^2)+4/(0.163*(Calcul!$J32*Calcul!$K32)/VLOOKUP(Calcul!$H32,'ModelParams Lp'!$E$37:$F$39,2,0)))</f>
        <v>10.69392464651435</v>
      </c>
      <c r="BH27" s="67">
        <f>-10*LOG(2/(4*PI()*2^2)+4/(0.163*(Calcul!$J32*Calcul!$K32)/VLOOKUP(Calcul!$H32,'ModelParams Lp'!$E$37:$F$39,2,0)))</f>
        <v>10.69392464651435</v>
      </c>
      <c r="BI27" s="67">
        <f>-10*LOG(2/(4*PI()*2^2)+4/(0.163*(Calcul!$J32*Calcul!$K32)/VLOOKUP(Calcul!$H32,'ModelParams Lp'!$E$37:$F$39,2,0)))</f>
        <v>10.69392464651435</v>
      </c>
      <c r="BJ27" s="67">
        <f>-10*LOG(2/(4*PI()*2^2)+4/(0.163*(Calcul!$J32*Calcul!$K32)/VLOOKUP(Calcul!$H32,'ModelParams Lp'!$E$37:$F$39,2,0)))</f>
        <v>10.69392464651435</v>
      </c>
      <c r="BK27" s="67">
        <f>VLOOKUP(Calcul!$I32,'ModelParams Lp'!$D$28:$O$32,5,0)+BC27</f>
        <v>10.69392464651435</v>
      </c>
      <c r="BL27" s="67">
        <f>VLOOKUP(Calcul!$I32,'ModelParams Lp'!$D$28:$O$32,6,0)+BD27</f>
        <v>13.69392464651435</v>
      </c>
      <c r="BM27" s="67">
        <f>VLOOKUP(Calcul!$I32,'ModelParams Lp'!$D$28:$O$32,7,0)+BE27</f>
        <v>21.69392464651435</v>
      </c>
      <c r="BN27" s="67">
        <f>VLOOKUP(Calcul!$I32,'ModelParams Lp'!$D$28:$O$32,8,0)+BF27</f>
        <v>29.69392464651435</v>
      </c>
      <c r="BO27" s="67">
        <f>VLOOKUP(Calcul!$I32,'ModelParams Lp'!$D$28:$O$32,9,0)+BG27</f>
        <v>33.693924646514347</v>
      </c>
      <c r="BP27" s="67">
        <f>VLOOKUP(Calcul!$I32,'ModelParams Lp'!$D$28:$O$32,10,0)+BH27</f>
        <v>33.693924646514347</v>
      </c>
      <c r="BQ27" s="67">
        <f>VLOOKUP(Calcul!$I32,'ModelParams Lp'!$D$28:$O$32,11,0)+BI27</f>
        <v>33.693924646514347</v>
      </c>
      <c r="BR27" s="67">
        <f>VLOOKUP(Calcul!$I32,'ModelParams Lp'!$D$28:$O$32,12,0)+BJ27</f>
        <v>33.693924646514347</v>
      </c>
      <c r="BS27" s="66" t="e">
        <f t="shared" ca="1" si="7"/>
        <v>#DIV/0!</v>
      </c>
      <c r="BT27" s="66" t="e">
        <f t="shared" ca="1" si="8"/>
        <v>#DIV/0!</v>
      </c>
      <c r="BU27" s="66" t="e">
        <f t="shared" ca="1" si="9"/>
        <v>#DIV/0!</v>
      </c>
      <c r="BV27" s="66" t="e">
        <f t="shared" ca="1" si="10"/>
        <v>#DIV/0!</v>
      </c>
      <c r="BW27" s="66" t="e">
        <f t="shared" ca="1" si="11"/>
        <v>#DIV/0!</v>
      </c>
      <c r="BX27" s="66" t="e">
        <f t="shared" ca="1" si="12"/>
        <v>#DIV/0!</v>
      </c>
      <c r="BY27" s="66" t="e">
        <f t="shared" ca="1" si="13"/>
        <v>#DIV/0!</v>
      </c>
      <c r="BZ27" s="66" t="e">
        <f t="shared" ca="1" si="14"/>
        <v>#DIV/0!</v>
      </c>
      <c r="CA27" s="24" t="e">
        <f ca="1">10*LOG10(IF(BS27="",0,POWER(10,((BS27+'ModelParams Lw'!$O$4)/10))) +IF(BT27="",0,POWER(10,((BT27+'ModelParams Lw'!$P$4)/10))) +IF(BU27="",0,POWER(10,((BU27+'ModelParams Lw'!$Q$4)/10))) +IF(BV27="",0,POWER(10,((BV27+'ModelParams Lw'!$R$4)/10))) +IF(BW27="",0,POWER(10,((BW27+'ModelParams Lw'!$S$4)/10))) +IF(BX27="",0,POWER(10,((BX27+'ModelParams Lw'!$T$4)/10))) +IF(BY27="",0,POWER(10,((BY27+'ModelParams Lw'!$U$4)/10)))+IF(BZ27="",0,POWER(10,((BZ27+'ModelParams Lw'!$V$4)/10))))</f>
        <v>#DIV/0!</v>
      </c>
      <c r="CB27" s="24" t="e">
        <f t="shared" ca="1" si="15"/>
        <v>#DIV/0!</v>
      </c>
      <c r="CC27" s="24" t="e">
        <f ca="1">(BS27-'ModelParams Lw'!O$10)/'ModelParams Lw'!O$11</f>
        <v>#DIV/0!</v>
      </c>
      <c r="CD27" s="24" t="e">
        <f ca="1">(BT27-'ModelParams Lw'!P$10)/'ModelParams Lw'!P$11</f>
        <v>#DIV/0!</v>
      </c>
      <c r="CE27" s="24" t="e">
        <f ca="1">(BU27-'ModelParams Lw'!Q$10)/'ModelParams Lw'!Q$11</f>
        <v>#DIV/0!</v>
      </c>
      <c r="CF27" s="24" t="e">
        <f ca="1">(BV27-'ModelParams Lw'!R$10)/'ModelParams Lw'!R$11</f>
        <v>#DIV/0!</v>
      </c>
      <c r="CG27" s="24" t="e">
        <f ca="1">(BW27-'ModelParams Lw'!S$10)/'ModelParams Lw'!S$11</f>
        <v>#DIV/0!</v>
      </c>
      <c r="CH27" s="24" t="e">
        <f ca="1">(BX27-'ModelParams Lw'!T$10)/'ModelParams Lw'!T$11</f>
        <v>#DIV/0!</v>
      </c>
      <c r="CI27" s="24" t="e">
        <f ca="1">(BY27-'ModelParams Lw'!U$10)/'ModelParams Lw'!U$11</f>
        <v>#DIV/0!</v>
      </c>
      <c r="CJ27" s="24" t="e">
        <f ca="1">(BZ27-'ModelParams Lw'!V$10)/'ModelParams Lw'!V$11</f>
        <v>#DIV/0!</v>
      </c>
      <c r="CK27" s="66" t="e">
        <f t="shared" si="16"/>
        <v>#DIV/0!</v>
      </c>
      <c r="CL27" s="66" t="e">
        <f t="shared" si="17"/>
        <v>#DIV/0!</v>
      </c>
      <c r="CM27" s="66" t="e">
        <f t="shared" si="23"/>
        <v>#DIV/0!</v>
      </c>
      <c r="CN27" s="66" t="e">
        <f t="shared" si="18"/>
        <v>#DIV/0!</v>
      </c>
      <c r="CO27" s="66" t="e">
        <f t="shared" si="19"/>
        <v>#DIV/0!</v>
      </c>
      <c r="CP27" s="66" t="e">
        <f t="shared" si="20"/>
        <v>#DIV/0!</v>
      </c>
      <c r="CQ27" s="66" t="e">
        <f t="shared" si="21"/>
        <v>#DIV/0!</v>
      </c>
      <c r="CR27" s="66" t="e">
        <f t="shared" si="22"/>
        <v>#DIV/0!</v>
      </c>
      <c r="CS27" s="24" t="e">
        <f>10*LOG10(IF(CK27="",0,POWER(10,((CK27+'ModelParams Lw'!$O$4)/10))) +IF(CL27="",0,POWER(10,((CL27+'ModelParams Lw'!$P$4)/10))) +IF(CM27="",0,POWER(10,((CM27+'ModelParams Lw'!$Q$4)/10))) +IF(CN27="",0,POWER(10,((CN27+'ModelParams Lw'!$R$4)/10))) +IF(CO27="",0,POWER(10,((CO27+'ModelParams Lw'!$S$4)/10))) +IF(CP27="",0,POWER(10,((CP27+'ModelParams Lw'!$T$4)/10))) +IF(CQ27="",0,POWER(10,((CQ27+'ModelParams Lw'!$U$4)/10)))+IF(CR27="",0,POWER(10,((CR27+'ModelParams Lw'!$V$4)/10))))</f>
        <v>#DIV/0!</v>
      </c>
      <c r="CT27" s="24" t="e">
        <f t="shared" si="24"/>
        <v>#DIV/0!</v>
      </c>
      <c r="CU27" s="24" t="e">
        <f>(CK27-'ModelParams Lw'!O$10)/'ModelParams Lw'!O$11</f>
        <v>#DIV/0!</v>
      </c>
      <c r="CV27" s="24" t="e">
        <f>(CL27-'ModelParams Lw'!P$10)/'ModelParams Lw'!P$11</f>
        <v>#DIV/0!</v>
      </c>
      <c r="CW27" s="24" t="e">
        <f>(CM27-'ModelParams Lw'!Q$10)/'ModelParams Lw'!Q$11</f>
        <v>#DIV/0!</v>
      </c>
      <c r="CX27" s="24" t="e">
        <f>(CN27-'ModelParams Lw'!R$10)/'ModelParams Lw'!R$11</f>
        <v>#DIV/0!</v>
      </c>
      <c r="CY27" s="24" t="e">
        <f>(CO27-'ModelParams Lw'!S$10)/'ModelParams Lw'!S$11</f>
        <v>#DIV/0!</v>
      </c>
      <c r="CZ27" s="24" t="e">
        <f>(CP27-'ModelParams Lw'!T$10)/'ModelParams Lw'!T$11</f>
        <v>#DIV/0!</v>
      </c>
      <c r="DA27" s="24" t="e">
        <f>(CQ27-'ModelParams Lw'!U$10)/'ModelParams Lw'!U$11</f>
        <v>#DIV/0!</v>
      </c>
      <c r="DB27" s="24" t="e">
        <f>(CR27-'ModelParams Lw'!V$10)/'ModelParams Lw'!V$11</f>
        <v>#DIV/0!</v>
      </c>
    </row>
    <row r="28" spans="1:106">
      <c r="A28" s="12">
        <f>'Sound Power'!B28</f>
        <v>0</v>
      </c>
      <c r="B28" s="12">
        <f>'Sound Power'!D28</f>
        <v>0</v>
      </c>
      <c r="C28" s="67" t="e">
        <f>IF(Calcul!$F33="SA",'Sound Power'!BS28,'Sound Power'!T28)</f>
        <v>#DIV/0!</v>
      </c>
      <c r="D28" s="67" t="e">
        <f>IF(Calcul!$F33="SA",'Sound Power'!BT28,'Sound Power'!U28)</f>
        <v>#DIV/0!</v>
      </c>
      <c r="E28" s="67" t="e">
        <f>IF(Calcul!$F33="SA",'Sound Power'!BU28,'Sound Power'!V28)</f>
        <v>#DIV/0!</v>
      </c>
      <c r="F28" s="67" t="e">
        <f>IF(Calcul!$F33="SA",'Sound Power'!BV28,'Sound Power'!W28)</f>
        <v>#DIV/0!</v>
      </c>
      <c r="G28" s="67" t="e">
        <f>IF(Calcul!$F33="SA",'Sound Power'!BW28,'Sound Power'!X28)</f>
        <v>#DIV/0!</v>
      </c>
      <c r="H28" s="67" t="e">
        <f>IF(Calcul!$F33="SA",'Sound Power'!BX28,'Sound Power'!Y28)</f>
        <v>#DIV/0!</v>
      </c>
      <c r="I28" s="67" t="e">
        <f>IF(Calcul!$F33="SA",'Sound Power'!BY28,'Sound Power'!Z28)</f>
        <v>#DIV/0!</v>
      </c>
      <c r="J28" s="67" t="e">
        <f>IF(Calcul!$F33="SA",'Sound Power'!BZ28,'Sound Power'!AA28)</f>
        <v>#DIV/0!</v>
      </c>
      <c r="K28" s="67" t="e">
        <f>'Sound Power'!CS28</f>
        <v>#DIV/0!</v>
      </c>
      <c r="L28" s="67" t="e">
        <f>'Sound Power'!CT28</f>
        <v>#DIV/0!</v>
      </c>
      <c r="M28" s="67" t="e">
        <f>'Sound Power'!CU28</f>
        <v>#DIV/0!</v>
      </c>
      <c r="N28" s="67" t="e">
        <f>'Sound Power'!CV28</f>
        <v>#DIV/0!</v>
      </c>
      <c r="O28" s="67" t="e">
        <f>'Sound Power'!CW28</f>
        <v>#DIV/0!</v>
      </c>
      <c r="P28" s="67" t="e">
        <f>'Sound Power'!CX28</f>
        <v>#DIV/0!</v>
      </c>
      <c r="Q28" s="67" t="e">
        <f>'Sound Power'!CY28</f>
        <v>#DIV/0!</v>
      </c>
      <c r="R28" s="67" t="e">
        <f>'Sound Power'!CZ28</f>
        <v>#DIV/0!</v>
      </c>
      <c r="S28" s="64">
        <f t="shared" si="3"/>
        <v>0</v>
      </c>
      <c r="T28" s="64">
        <f t="shared" si="4"/>
        <v>0</v>
      </c>
      <c r="U28" s="67" t="e">
        <f>('ModelParams Lp'!B$4*10^'ModelParams Lp'!B$5*($S28/$T28)^'ModelParams Lp'!B$6)*3</f>
        <v>#DIV/0!</v>
      </c>
      <c r="V28" s="67" t="e">
        <f>('ModelParams Lp'!C$4*10^'ModelParams Lp'!C$5*($S28/$T28)^'ModelParams Lp'!C$6)*3</f>
        <v>#DIV/0!</v>
      </c>
      <c r="W28" s="67" t="e">
        <f>('ModelParams Lp'!D$4*10^'ModelParams Lp'!D$5*($S28/$T28)^'ModelParams Lp'!D$6)*3</f>
        <v>#DIV/0!</v>
      </c>
      <c r="X28" s="67" t="e">
        <f>('ModelParams Lp'!E$4*10^'ModelParams Lp'!E$5*($S28/$T28)^'ModelParams Lp'!E$6)*3</f>
        <v>#DIV/0!</v>
      </c>
      <c r="Y28" s="67" t="e">
        <f>('ModelParams Lp'!F$4*10^'ModelParams Lp'!F$5*($S28/$T28)^'ModelParams Lp'!F$6)*3</f>
        <v>#DIV/0!</v>
      </c>
      <c r="Z28" s="67" t="e">
        <f>('ModelParams Lp'!G$4*10^'ModelParams Lp'!G$5*($S28/$T28)^'ModelParams Lp'!G$6)*3</f>
        <v>#DIV/0!</v>
      </c>
      <c r="AA28" s="67" t="e">
        <f>('ModelParams Lp'!H$4*10^'ModelParams Lp'!H$5*($S28/$T28)^'ModelParams Lp'!H$6)*3</f>
        <v>#DIV/0!</v>
      </c>
      <c r="AB28" s="67" t="e">
        <f>('ModelParams Lp'!I$4*10^'ModelParams Lp'!I$5*($S28/$T28)^'ModelParams Lp'!I$6)*3</f>
        <v>#DIV/0!</v>
      </c>
      <c r="AC28" s="53" t="e">
        <f t="shared" si="5"/>
        <v>#DIV/0!</v>
      </c>
      <c r="AD28" s="53" t="e">
        <f>IF(AC28&lt;'ModelParams Lp'!$B$16,-1,IF(AC28&lt;'ModelParams Lp'!$C$16,0,IF(AC28&lt;'ModelParams Lp'!$D$16,1,IF(AC28&lt;'ModelParams Lp'!$E$16,2,IF(AC28&lt;'ModelParams Lp'!$F$16,3,IF(AC28&lt;'ModelParams Lp'!$G$16,4,IF(AC28&lt;'ModelParams Lp'!$H$16,5,6)))))))</f>
        <v>#DIV/0!</v>
      </c>
      <c r="AE28" s="67" t="e">
        <f ca="1">IF($AD28&gt;1,0,OFFSET('ModelParams Lp'!$C$12,0,-'Sound Pressure'!$AD28))</f>
        <v>#DIV/0!</v>
      </c>
      <c r="AF28" s="67" t="e">
        <f ca="1">IF($AD28&gt;2,0,OFFSET('ModelParams Lp'!$D$12,0,-'Sound Pressure'!$AD28))</f>
        <v>#DIV/0!</v>
      </c>
      <c r="AG28" s="67" t="e">
        <f ca="1">IF($AD28&gt;3,0,OFFSET('ModelParams Lp'!$E$12,0,-'Sound Pressure'!$AD28))</f>
        <v>#DIV/0!</v>
      </c>
      <c r="AH28" s="67" t="e">
        <f ca="1">IF($AD28&gt;4,0,OFFSET('ModelParams Lp'!$F$12,0,-'Sound Pressure'!$AD28))</f>
        <v>#DIV/0!</v>
      </c>
      <c r="AI28" s="67" t="e">
        <f ca="1">IF($AD28&gt;3,0,OFFSET('ModelParams Lp'!$G$12,0,-'Sound Pressure'!$AD28))</f>
        <v>#DIV/0!</v>
      </c>
      <c r="AJ28" s="67" t="e">
        <f ca="1">IF($AD28&gt;5,0,OFFSET('ModelParams Lp'!$H$12,0,-'Sound Pressure'!$AD28))</f>
        <v>#DIV/0!</v>
      </c>
      <c r="AK28" s="67" t="e">
        <f ca="1">IF($AD28&gt;6,0,OFFSET('ModelParams Lp'!$I$12,0,-'Sound Pressure'!$AD28))</f>
        <v>#DIV/0!</v>
      </c>
      <c r="AL28" s="67" t="e">
        <f ca="1">IF($AD28&gt;7,0,IF($AD$4&lt;0,3,OFFSET('ModelParams Lp'!$J$12,0,-'Sound Pressure'!$AD28)))</f>
        <v>#DIV/0!</v>
      </c>
      <c r="AM28" s="67" t="e">
        <f t="shared" si="6"/>
        <v>#DIV/0!</v>
      </c>
      <c r="AN28" s="67" t="e">
        <f t="shared" si="6"/>
        <v>#DIV/0!</v>
      </c>
      <c r="AO28" s="67" t="e">
        <f t="shared" si="6"/>
        <v>#DIV/0!</v>
      </c>
      <c r="AP28" s="67" t="e">
        <f t="shared" si="6"/>
        <v>#DIV/0!</v>
      </c>
      <c r="AQ28" s="67" t="e">
        <f t="shared" si="6"/>
        <v>#DIV/0!</v>
      </c>
      <c r="AR28" s="67" t="e">
        <f t="shared" si="6"/>
        <v>#DIV/0!</v>
      </c>
      <c r="AS28" s="67" t="e">
        <f t="shared" si="6"/>
        <v>#DIV/0!</v>
      </c>
      <c r="AT28" s="67" t="e">
        <f t="shared" si="6"/>
        <v>#DIV/0!</v>
      </c>
      <c r="AU28" s="67">
        <f>'ModelParams Lp'!B$22</f>
        <v>4</v>
      </c>
      <c r="AV28" s="67">
        <f>'ModelParams Lp'!C$22</f>
        <v>2</v>
      </c>
      <c r="AW28" s="67">
        <f>'ModelParams Lp'!D$22</f>
        <v>1</v>
      </c>
      <c r="AX28" s="67">
        <f>'ModelParams Lp'!E$22</f>
        <v>0</v>
      </c>
      <c r="AY28" s="67">
        <f>'ModelParams Lp'!F$22</f>
        <v>0</v>
      </c>
      <c r="AZ28" s="67">
        <f>'ModelParams Lp'!G$22</f>
        <v>0</v>
      </c>
      <c r="BA28" s="67">
        <f>'ModelParams Lp'!H$22</f>
        <v>0</v>
      </c>
      <c r="BB28" s="67">
        <f>'ModelParams Lp'!I$22</f>
        <v>0</v>
      </c>
      <c r="BC28" s="67">
        <f>-10*LOG(2/(4*PI()*2^2)+4/(0.163*(Calcul!$J33*Calcul!$K33)/VLOOKUP(Calcul!$H33,'ModelParams Lp'!$E$37:$F$39,2,0)))</f>
        <v>10.69392464651435</v>
      </c>
      <c r="BD28" s="67">
        <f>-10*LOG(2/(4*PI()*2^2)+4/(0.163*(Calcul!$J33*Calcul!$K33)/VLOOKUP(Calcul!$H33,'ModelParams Lp'!$E$37:$F$39,2,0)))</f>
        <v>10.69392464651435</v>
      </c>
      <c r="BE28" s="67">
        <f>-10*LOG(2/(4*PI()*2^2)+4/(0.163*(Calcul!$J33*Calcul!$K33)/VLOOKUP(Calcul!$H33,'ModelParams Lp'!$E$37:$F$39,2,0)))</f>
        <v>10.69392464651435</v>
      </c>
      <c r="BF28" s="67">
        <f>-10*LOG(2/(4*PI()*2^2)+4/(0.163*(Calcul!$J33*Calcul!$K33)/VLOOKUP(Calcul!$H33,'ModelParams Lp'!$E$37:$F$39,2,0)))</f>
        <v>10.69392464651435</v>
      </c>
      <c r="BG28" s="67">
        <f>-10*LOG(2/(4*PI()*2^2)+4/(0.163*(Calcul!$J33*Calcul!$K33)/VLOOKUP(Calcul!$H33,'ModelParams Lp'!$E$37:$F$39,2,0)))</f>
        <v>10.69392464651435</v>
      </c>
      <c r="BH28" s="67">
        <f>-10*LOG(2/(4*PI()*2^2)+4/(0.163*(Calcul!$J33*Calcul!$K33)/VLOOKUP(Calcul!$H33,'ModelParams Lp'!$E$37:$F$39,2,0)))</f>
        <v>10.69392464651435</v>
      </c>
      <c r="BI28" s="67">
        <f>-10*LOG(2/(4*PI()*2^2)+4/(0.163*(Calcul!$J33*Calcul!$K33)/VLOOKUP(Calcul!$H33,'ModelParams Lp'!$E$37:$F$39,2,0)))</f>
        <v>10.69392464651435</v>
      </c>
      <c r="BJ28" s="67">
        <f>-10*LOG(2/(4*PI()*2^2)+4/(0.163*(Calcul!$J33*Calcul!$K33)/VLOOKUP(Calcul!$H33,'ModelParams Lp'!$E$37:$F$39,2,0)))</f>
        <v>10.69392464651435</v>
      </c>
      <c r="BK28" s="67">
        <f>VLOOKUP(Calcul!$I33,'ModelParams Lp'!$D$28:$O$32,5,0)+BC28</f>
        <v>10.69392464651435</v>
      </c>
      <c r="BL28" s="67">
        <f>VLOOKUP(Calcul!$I33,'ModelParams Lp'!$D$28:$O$32,6,0)+BD28</f>
        <v>13.69392464651435</v>
      </c>
      <c r="BM28" s="67">
        <f>VLOOKUP(Calcul!$I33,'ModelParams Lp'!$D$28:$O$32,7,0)+BE28</f>
        <v>21.69392464651435</v>
      </c>
      <c r="BN28" s="67">
        <f>VLOOKUP(Calcul!$I33,'ModelParams Lp'!$D$28:$O$32,8,0)+BF28</f>
        <v>29.69392464651435</v>
      </c>
      <c r="BO28" s="67">
        <f>VLOOKUP(Calcul!$I33,'ModelParams Lp'!$D$28:$O$32,9,0)+BG28</f>
        <v>33.693924646514347</v>
      </c>
      <c r="BP28" s="67">
        <f>VLOOKUP(Calcul!$I33,'ModelParams Lp'!$D$28:$O$32,10,0)+BH28</f>
        <v>33.693924646514347</v>
      </c>
      <c r="BQ28" s="67">
        <f>VLOOKUP(Calcul!$I33,'ModelParams Lp'!$D$28:$O$32,11,0)+BI28</f>
        <v>33.693924646514347</v>
      </c>
      <c r="BR28" s="67">
        <f>VLOOKUP(Calcul!$I33,'ModelParams Lp'!$D$28:$O$32,12,0)+BJ28</f>
        <v>33.693924646514347</v>
      </c>
      <c r="BS28" s="66" t="e">
        <f t="shared" ca="1" si="7"/>
        <v>#DIV/0!</v>
      </c>
      <c r="BT28" s="66" t="e">
        <f t="shared" ca="1" si="8"/>
        <v>#DIV/0!</v>
      </c>
      <c r="BU28" s="66" t="e">
        <f t="shared" ca="1" si="9"/>
        <v>#DIV/0!</v>
      </c>
      <c r="BV28" s="66" t="e">
        <f t="shared" ca="1" si="10"/>
        <v>#DIV/0!</v>
      </c>
      <c r="BW28" s="66" t="e">
        <f t="shared" ca="1" si="11"/>
        <v>#DIV/0!</v>
      </c>
      <c r="BX28" s="66" t="e">
        <f t="shared" ca="1" si="12"/>
        <v>#DIV/0!</v>
      </c>
      <c r="BY28" s="66" t="e">
        <f t="shared" ca="1" si="13"/>
        <v>#DIV/0!</v>
      </c>
      <c r="BZ28" s="66" t="e">
        <f t="shared" ca="1" si="14"/>
        <v>#DIV/0!</v>
      </c>
      <c r="CA28" s="24" t="e">
        <f ca="1">10*LOG10(IF(BS28="",0,POWER(10,((BS28+'ModelParams Lw'!$O$4)/10))) +IF(BT28="",0,POWER(10,((BT28+'ModelParams Lw'!$P$4)/10))) +IF(BU28="",0,POWER(10,((BU28+'ModelParams Lw'!$Q$4)/10))) +IF(BV28="",0,POWER(10,((BV28+'ModelParams Lw'!$R$4)/10))) +IF(BW28="",0,POWER(10,((BW28+'ModelParams Lw'!$S$4)/10))) +IF(BX28="",0,POWER(10,((BX28+'ModelParams Lw'!$T$4)/10))) +IF(BY28="",0,POWER(10,((BY28+'ModelParams Lw'!$U$4)/10)))+IF(BZ28="",0,POWER(10,((BZ28+'ModelParams Lw'!$V$4)/10))))</f>
        <v>#DIV/0!</v>
      </c>
      <c r="CB28" s="24" t="e">
        <f t="shared" ca="1" si="15"/>
        <v>#DIV/0!</v>
      </c>
      <c r="CC28" s="24" t="e">
        <f ca="1">(BS28-'ModelParams Lw'!O$10)/'ModelParams Lw'!O$11</f>
        <v>#DIV/0!</v>
      </c>
      <c r="CD28" s="24" t="e">
        <f ca="1">(BT28-'ModelParams Lw'!P$10)/'ModelParams Lw'!P$11</f>
        <v>#DIV/0!</v>
      </c>
      <c r="CE28" s="24" t="e">
        <f ca="1">(BU28-'ModelParams Lw'!Q$10)/'ModelParams Lw'!Q$11</f>
        <v>#DIV/0!</v>
      </c>
      <c r="CF28" s="24" t="e">
        <f ca="1">(BV28-'ModelParams Lw'!R$10)/'ModelParams Lw'!R$11</f>
        <v>#DIV/0!</v>
      </c>
      <c r="CG28" s="24" t="e">
        <f ca="1">(BW28-'ModelParams Lw'!S$10)/'ModelParams Lw'!S$11</f>
        <v>#DIV/0!</v>
      </c>
      <c r="CH28" s="24" t="e">
        <f ca="1">(BX28-'ModelParams Lw'!T$10)/'ModelParams Lw'!T$11</f>
        <v>#DIV/0!</v>
      </c>
      <c r="CI28" s="24" t="e">
        <f ca="1">(BY28-'ModelParams Lw'!U$10)/'ModelParams Lw'!U$11</f>
        <v>#DIV/0!</v>
      </c>
      <c r="CJ28" s="24" t="e">
        <f ca="1">(BZ28-'ModelParams Lw'!V$10)/'ModelParams Lw'!V$11</f>
        <v>#DIV/0!</v>
      </c>
      <c r="CK28" s="66" t="e">
        <f t="shared" si="16"/>
        <v>#DIV/0!</v>
      </c>
      <c r="CL28" s="66" t="e">
        <f t="shared" si="17"/>
        <v>#DIV/0!</v>
      </c>
      <c r="CM28" s="66" t="e">
        <f t="shared" si="23"/>
        <v>#DIV/0!</v>
      </c>
      <c r="CN28" s="66" t="e">
        <f t="shared" si="18"/>
        <v>#DIV/0!</v>
      </c>
      <c r="CO28" s="66" t="e">
        <f t="shared" si="19"/>
        <v>#DIV/0!</v>
      </c>
      <c r="CP28" s="66" t="e">
        <f t="shared" si="20"/>
        <v>#DIV/0!</v>
      </c>
      <c r="CQ28" s="66" t="e">
        <f t="shared" si="21"/>
        <v>#DIV/0!</v>
      </c>
      <c r="CR28" s="66" t="e">
        <f t="shared" si="22"/>
        <v>#DIV/0!</v>
      </c>
      <c r="CS28" s="24" t="e">
        <f>10*LOG10(IF(CK28="",0,POWER(10,((CK28+'ModelParams Lw'!$O$4)/10))) +IF(CL28="",0,POWER(10,((CL28+'ModelParams Lw'!$P$4)/10))) +IF(CM28="",0,POWER(10,((CM28+'ModelParams Lw'!$Q$4)/10))) +IF(CN28="",0,POWER(10,((CN28+'ModelParams Lw'!$R$4)/10))) +IF(CO28="",0,POWER(10,((CO28+'ModelParams Lw'!$S$4)/10))) +IF(CP28="",0,POWER(10,((CP28+'ModelParams Lw'!$T$4)/10))) +IF(CQ28="",0,POWER(10,((CQ28+'ModelParams Lw'!$U$4)/10)))+IF(CR28="",0,POWER(10,((CR28+'ModelParams Lw'!$V$4)/10))))</f>
        <v>#DIV/0!</v>
      </c>
      <c r="CT28" s="24" t="e">
        <f t="shared" si="24"/>
        <v>#DIV/0!</v>
      </c>
      <c r="CU28" s="24" t="e">
        <f>(CK28-'ModelParams Lw'!O$10)/'ModelParams Lw'!O$11</f>
        <v>#DIV/0!</v>
      </c>
      <c r="CV28" s="24" t="e">
        <f>(CL28-'ModelParams Lw'!P$10)/'ModelParams Lw'!P$11</f>
        <v>#DIV/0!</v>
      </c>
      <c r="CW28" s="24" t="e">
        <f>(CM28-'ModelParams Lw'!Q$10)/'ModelParams Lw'!Q$11</f>
        <v>#DIV/0!</v>
      </c>
      <c r="CX28" s="24" t="e">
        <f>(CN28-'ModelParams Lw'!R$10)/'ModelParams Lw'!R$11</f>
        <v>#DIV/0!</v>
      </c>
      <c r="CY28" s="24" t="e">
        <f>(CO28-'ModelParams Lw'!S$10)/'ModelParams Lw'!S$11</f>
        <v>#DIV/0!</v>
      </c>
      <c r="CZ28" s="24" t="e">
        <f>(CP28-'ModelParams Lw'!T$10)/'ModelParams Lw'!T$11</f>
        <v>#DIV/0!</v>
      </c>
      <c r="DA28" s="24" t="e">
        <f>(CQ28-'ModelParams Lw'!U$10)/'ModelParams Lw'!U$11</f>
        <v>#DIV/0!</v>
      </c>
      <c r="DB28" s="24" t="e">
        <f>(CR28-'ModelParams Lw'!V$10)/'ModelParams Lw'!V$11</f>
        <v>#DIV/0!</v>
      </c>
    </row>
    <row r="29" spans="1:106">
      <c r="A29" s="12">
        <f>'Sound Power'!B29</f>
        <v>0</v>
      </c>
      <c r="B29" s="12">
        <f>'Sound Power'!D29</f>
        <v>0</v>
      </c>
      <c r="C29" s="67" t="e">
        <f>IF(Calcul!$F34="SA",'Sound Power'!BS29,'Sound Power'!T29)</f>
        <v>#DIV/0!</v>
      </c>
      <c r="D29" s="67" t="e">
        <f>IF(Calcul!$F34="SA",'Sound Power'!BT29,'Sound Power'!U29)</f>
        <v>#DIV/0!</v>
      </c>
      <c r="E29" s="67" t="e">
        <f>IF(Calcul!$F34="SA",'Sound Power'!BU29,'Sound Power'!V29)</f>
        <v>#DIV/0!</v>
      </c>
      <c r="F29" s="67" t="e">
        <f>IF(Calcul!$F34="SA",'Sound Power'!BV29,'Sound Power'!W29)</f>
        <v>#DIV/0!</v>
      </c>
      <c r="G29" s="67" t="e">
        <f>IF(Calcul!$F34="SA",'Sound Power'!BW29,'Sound Power'!X29)</f>
        <v>#DIV/0!</v>
      </c>
      <c r="H29" s="67" t="e">
        <f>IF(Calcul!$F34="SA",'Sound Power'!BX29,'Sound Power'!Y29)</f>
        <v>#DIV/0!</v>
      </c>
      <c r="I29" s="67" t="e">
        <f>IF(Calcul!$F34="SA",'Sound Power'!BY29,'Sound Power'!Z29)</f>
        <v>#DIV/0!</v>
      </c>
      <c r="J29" s="67" t="e">
        <f>IF(Calcul!$F34="SA",'Sound Power'!BZ29,'Sound Power'!AA29)</f>
        <v>#DIV/0!</v>
      </c>
      <c r="K29" s="67" t="e">
        <f>'Sound Power'!CS29</f>
        <v>#DIV/0!</v>
      </c>
      <c r="L29" s="67" t="e">
        <f>'Sound Power'!CT29</f>
        <v>#DIV/0!</v>
      </c>
      <c r="M29" s="67" t="e">
        <f>'Sound Power'!CU29</f>
        <v>#DIV/0!</v>
      </c>
      <c r="N29" s="67" t="e">
        <f>'Sound Power'!CV29</f>
        <v>#DIV/0!</v>
      </c>
      <c r="O29" s="67" t="e">
        <f>'Sound Power'!CW29</f>
        <v>#DIV/0!</v>
      </c>
      <c r="P29" s="67" t="e">
        <f>'Sound Power'!CX29</f>
        <v>#DIV/0!</v>
      </c>
      <c r="Q29" s="67" t="e">
        <f>'Sound Power'!CY29</f>
        <v>#DIV/0!</v>
      </c>
      <c r="R29" s="67" t="e">
        <f>'Sound Power'!CZ29</f>
        <v>#DIV/0!</v>
      </c>
      <c r="S29" s="64">
        <f t="shared" si="3"/>
        <v>0</v>
      </c>
      <c r="T29" s="64">
        <f t="shared" si="4"/>
        <v>0</v>
      </c>
      <c r="U29" s="67" t="e">
        <f>('ModelParams Lp'!B$4*10^'ModelParams Lp'!B$5*($S29/$T29)^'ModelParams Lp'!B$6)*3</f>
        <v>#DIV/0!</v>
      </c>
      <c r="V29" s="67" t="e">
        <f>('ModelParams Lp'!C$4*10^'ModelParams Lp'!C$5*($S29/$T29)^'ModelParams Lp'!C$6)*3</f>
        <v>#DIV/0!</v>
      </c>
      <c r="W29" s="67" t="e">
        <f>('ModelParams Lp'!D$4*10^'ModelParams Lp'!D$5*($S29/$T29)^'ModelParams Lp'!D$6)*3</f>
        <v>#DIV/0!</v>
      </c>
      <c r="X29" s="67" t="e">
        <f>('ModelParams Lp'!E$4*10^'ModelParams Lp'!E$5*($S29/$T29)^'ModelParams Lp'!E$6)*3</f>
        <v>#DIV/0!</v>
      </c>
      <c r="Y29" s="67" t="e">
        <f>('ModelParams Lp'!F$4*10^'ModelParams Lp'!F$5*($S29/$T29)^'ModelParams Lp'!F$6)*3</f>
        <v>#DIV/0!</v>
      </c>
      <c r="Z29" s="67" t="e">
        <f>('ModelParams Lp'!G$4*10^'ModelParams Lp'!G$5*($S29/$T29)^'ModelParams Lp'!G$6)*3</f>
        <v>#DIV/0!</v>
      </c>
      <c r="AA29" s="67" t="e">
        <f>('ModelParams Lp'!H$4*10^'ModelParams Lp'!H$5*($S29/$T29)^'ModelParams Lp'!H$6)*3</f>
        <v>#DIV/0!</v>
      </c>
      <c r="AB29" s="67" t="e">
        <f>('ModelParams Lp'!I$4*10^'ModelParams Lp'!I$5*($S29/$T29)^'ModelParams Lp'!I$6)*3</f>
        <v>#DIV/0!</v>
      </c>
      <c r="AC29" s="53" t="e">
        <f t="shared" si="5"/>
        <v>#DIV/0!</v>
      </c>
      <c r="AD29" s="53" t="e">
        <f>IF(AC29&lt;'ModelParams Lp'!$B$16,-1,IF(AC29&lt;'ModelParams Lp'!$C$16,0,IF(AC29&lt;'ModelParams Lp'!$D$16,1,IF(AC29&lt;'ModelParams Lp'!$E$16,2,IF(AC29&lt;'ModelParams Lp'!$F$16,3,IF(AC29&lt;'ModelParams Lp'!$G$16,4,IF(AC29&lt;'ModelParams Lp'!$H$16,5,6)))))))</f>
        <v>#DIV/0!</v>
      </c>
      <c r="AE29" s="67" t="e">
        <f ca="1">IF($AD29&gt;1,0,OFFSET('ModelParams Lp'!$C$12,0,-'Sound Pressure'!$AD29))</f>
        <v>#DIV/0!</v>
      </c>
      <c r="AF29" s="67" t="e">
        <f ca="1">IF($AD29&gt;2,0,OFFSET('ModelParams Lp'!$D$12,0,-'Sound Pressure'!$AD29))</f>
        <v>#DIV/0!</v>
      </c>
      <c r="AG29" s="67" t="e">
        <f ca="1">IF($AD29&gt;3,0,OFFSET('ModelParams Lp'!$E$12,0,-'Sound Pressure'!$AD29))</f>
        <v>#DIV/0!</v>
      </c>
      <c r="AH29" s="67" t="e">
        <f ca="1">IF($AD29&gt;4,0,OFFSET('ModelParams Lp'!$F$12,0,-'Sound Pressure'!$AD29))</f>
        <v>#DIV/0!</v>
      </c>
      <c r="AI29" s="67" t="e">
        <f ca="1">IF($AD29&gt;3,0,OFFSET('ModelParams Lp'!$G$12,0,-'Sound Pressure'!$AD29))</f>
        <v>#DIV/0!</v>
      </c>
      <c r="AJ29" s="67" t="e">
        <f ca="1">IF($AD29&gt;5,0,OFFSET('ModelParams Lp'!$H$12,0,-'Sound Pressure'!$AD29))</f>
        <v>#DIV/0!</v>
      </c>
      <c r="AK29" s="67" t="e">
        <f ca="1">IF($AD29&gt;6,0,OFFSET('ModelParams Lp'!$I$12,0,-'Sound Pressure'!$AD29))</f>
        <v>#DIV/0!</v>
      </c>
      <c r="AL29" s="67" t="e">
        <f ca="1">IF($AD29&gt;7,0,IF($AD$4&lt;0,3,OFFSET('ModelParams Lp'!$J$12,0,-'Sound Pressure'!$AD29)))</f>
        <v>#DIV/0!</v>
      </c>
      <c r="AM29" s="67" t="e">
        <f t="shared" si="6"/>
        <v>#DIV/0!</v>
      </c>
      <c r="AN29" s="67" t="e">
        <f t="shared" si="6"/>
        <v>#DIV/0!</v>
      </c>
      <c r="AO29" s="67" t="e">
        <f t="shared" si="6"/>
        <v>#DIV/0!</v>
      </c>
      <c r="AP29" s="67" t="e">
        <f t="shared" si="6"/>
        <v>#DIV/0!</v>
      </c>
      <c r="AQ29" s="67" t="e">
        <f t="shared" si="6"/>
        <v>#DIV/0!</v>
      </c>
      <c r="AR29" s="67" t="e">
        <f t="shared" si="6"/>
        <v>#DIV/0!</v>
      </c>
      <c r="AS29" s="67" t="e">
        <f t="shared" si="6"/>
        <v>#DIV/0!</v>
      </c>
      <c r="AT29" s="67" t="e">
        <f t="shared" si="6"/>
        <v>#DIV/0!</v>
      </c>
      <c r="AU29" s="67">
        <f>'ModelParams Lp'!B$22</f>
        <v>4</v>
      </c>
      <c r="AV29" s="67">
        <f>'ModelParams Lp'!C$22</f>
        <v>2</v>
      </c>
      <c r="AW29" s="67">
        <f>'ModelParams Lp'!D$22</f>
        <v>1</v>
      </c>
      <c r="AX29" s="67">
        <f>'ModelParams Lp'!E$22</f>
        <v>0</v>
      </c>
      <c r="AY29" s="67">
        <f>'ModelParams Lp'!F$22</f>
        <v>0</v>
      </c>
      <c r="AZ29" s="67">
        <f>'ModelParams Lp'!G$22</f>
        <v>0</v>
      </c>
      <c r="BA29" s="67">
        <f>'ModelParams Lp'!H$22</f>
        <v>0</v>
      </c>
      <c r="BB29" s="67">
        <f>'ModelParams Lp'!I$22</f>
        <v>0</v>
      </c>
      <c r="BC29" s="67">
        <f>-10*LOG(2/(4*PI()*2^2)+4/(0.163*(Calcul!$J34*Calcul!$K34)/VLOOKUP(Calcul!$H34,'ModelParams Lp'!$E$37:$F$39,2,0)))</f>
        <v>10.69392464651435</v>
      </c>
      <c r="BD29" s="67">
        <f>-10*LOG(2/(4*PI()*2^2)+4/(0.163*(Calcul!$J34*Calcul!$K34)/VLOOKUP(Calcul!$H34,'ModelParams Lp'!$E$37:$F$39,2,0)))</f>
        <v>10.69392464651435</v>
      </c>
      <c r="BE29" s="67">
        <f>-10*LOG(2/(4*PI()*2^2)+4/(0.163*(Calcul!$J34*Calcul!$K34)/VLOOKUP(Calcul!$H34,'ModelParams Lp'!$E$37:$F$39,2,0)))</f>
        <v>10.69392464651435</v>
      </c>
      <c r="BF29" s="67">
        <f>-10*LOG(2/(4*PI()*2^2)+4/(0.163*(Calcul!$J34*Calcul!$K34)/VLOOKUP(Calcul!$H34,'ModelParams Lp'!$E$37:$F$39,2,0)))</f>
        <v>10.69392464651435</v>
      </c>
      <c r="BG29" s="67">
        <f>-10*LOG(2/(4*PI()*2^2)+4/(0.163*(Calcul!$J34*Calcul!$K34)/VLOOKUP(Calcul!$H34,'ModelParams Lp'!$E$37:$F$39,2,0)))</f>
        <v>10.69392464651435</v>
      </c>
      <c r="BH29" s="67">
        <f>-10*LOG(2/(4*PI()*2^2)+4/(0.163*(Calcul!$J34*Calcul!$K34)/VLOOKUP(Calcul!$H34,'ModelParams Lp'!$E$37:$F$39,2,0)))</f>
        <v>10.69392464651435</v>
      </c>
      <c r="BI29" s="67">
        <f>-10*LOG(2/(4*PI()*2^2)+4/(0.163*(Calcul!$J34*Calcul!$K34)/VLOOKUP(Calcul!$H34,'ModelParams Lp'!$E$37:$F$39,2,0)))</f>
        <v>10.69392464651435</v>
      </c>
      <c r="BJ29" s="67">
        <f>-10*LOG(2/(4*PI()*2^2)+4/(0.163*(Calcul!$J34*Calcul!$K34)/VLOOKUP(Calcul!$H34,'ModelParams Lp'!$E$37:$F$39,2,0)))</f>
        <v>10.69392464651435</v>
      </c>
      <c r="BK29" s="67">
        <f>VLOOKUP(Calcul!$I34,'ModelParams Lp'!$D$28:$O$32,5,0)+BC29</f>
        <v>10.69392464651435</v>
      </c>
      <c r="BL29" s="67">
        <f>VLOOKUP(Calcul!$I34,'ModelParams Lp'!$D$28:$O$32,6,0)+BD29</f>
        <v>13.69392464651435</v>
      </c>
      <c r="BM29" s="67">
        <f>VLOOKUP(Calcul!$I34,'ModelParams Lp'!$D$28:$O$32,7,0)+BE29</f>
        <v>21.69392464651435</v>
      </c>
      <c r="BN29" s="67">
        <f>VLOOKUP(Calcul!$I34,'ModelParams Lp'!$D$28:$O$32,8,0)+BF29</f>
        <v>29.69392464651435</v>
      </c>
      <c r="BO29" s="67">
        <f>VLOOKUP(Calcul!$I34,'ModelParams Lp'!$D$28:$O$32,9,0)+BG29</f>
        <v>33.693924646514347</v>
      </c>
      <c r="BP29" s="67">
        <f>VLOOKUP(Calcul!$I34,'ModelParams Lp'!$D$28:$O$32,10,0)+BH29</f>
        <v>33.693924646514347</v>
      </c>
      <c r="BQ29" s="67">
        <f>VLOOKUP(Calcul!$I34,'ModelParams Lp'!$D$28:$O$32,11,0)+BI29</f>
        <v>33.693924646514347</v>
      </c>
      <c r="BR29" s="67">
        <f>VLOOKUP(Calcul!$I34,'ModelParams Lp'!$D$28:$O$32,12,0)+BJ29</f>
        <v>33.693924646514347</v>
      </c>
      <c r="BS29" s="66" t="e">
        <f t="shared" ca="1" si="7"/>
        <v>#DIV/0!</v>
      </c>
      <c r="BT29" s="66" t="e">
        <f t="shared" ca="1" si="8"/>
        <v>#DIV/0!</v>
      </c>
      <c r="BU29" s="66" t="e">
        <f t="shared" ca="1" si="9"/>
        <v>#DIV/0!</v>
      </c>
      <c r="BV29" s="66" t="e">
        <f t="shared" ca="1" si="10"/>
        <v>#DIV/0!</v>
      </c>
      <c r="BW29" s="66" t="e">
        <f t="shared" ca="1" si="11"/>
        <v>#DIV/0!</v>
      </c>
      <c r="BX29" s="66" t="e">
        <f t="shared" ca="1" si="12"/>
        <v>#DIV/0!</v>
      </c>
      <c r="BY29" s="66" t="e">
        <f t="shared" ca="1" si="13"/>
        <v>#DIV/0!</v>
      </c>
      <c r="BZ29" s="66" t="e">
        <f t="shared" ca="1" si="14"/>
        <v>#DIV/0!</v>
      </c>
      <c r="CA29" s="24" t="e">
        <f ca="1">10*LOG10(IF(BS29="",0,POWER(10,((BS29+'ModelParams Lw'!$O$4)/10))) +IF(BT29="",0,POWER(10,((BT29+'ModelParams Lw'!$P$4)/10))) +IF(BU29="",0,POWER(10,((BU29+'ModelParams Lw'!$Q$4)/10))) +IF(BV29="",0,POWER(10,((BV29+'ModelParams Lw'!$R$4)/10))) +IF(BW29="",0,POWER(10,((BW29+'ModelParams Lw'!$S$4)/10))) +IF(BX29="",0,POWER(10,((BX29+'ModelParams Lw'!$T$4)/10))) +IF(BY29="",0,POWER(10,((BY29+'ModelParams Lw'!$U$4)/10)))+IF(BZ29="",0,POWER(10,((BZ29+'ModelParams Lw'!$V$4)/10))))</f>
        <v>#DIV/0!</v>
      </c>
      <c r="CB29" s="24" t="e">
        <f t="shared" ca="1" si="15"/>
        <v>#DIV/0!</v>
      </c>
      <c r="CC29" s="24" t="e">
        <f ca="1">(BS29-'ModelParams Lw'!O$10)/'ModelParams Lw'!O$11</f>
        <v>#DIV/0!</v>
      </c>
      <c r="CD29" s="24" t="e">
        <f ca="1">(BT29-'ModelParams Lw'!P$10)/'ModelParams Lw'!P$11</f>
        <v>#DIV/0!</v>
      </c>
      <c r="CE29" s="24" t="e">
        <f ca="1">(BU29-'ModelParams Lw'!Q$10)/'ModelParams Lw'!Q$11</f>
        <v>#DIV/0!</v>
      </c>
      <c r="CF29" s="24" t="e">
        <f ca="1">(BV29-'ModelParams Lw'!R$10)/'ModelParams Lw'!R$11</f>
        <v>#DIV/0!</v>
      </c>
      <c r="CG29" s="24" t="e">
        <f ca="1">(BW29-'ModelParams Lw'!S$10)/'ModelParams Lw'!S$11</f>
        <v>#DIV/0!</v>
      </c>
      <c r="CH29" s="24" t="e">
        <f ca="1">(BX29-'ModelParams Lw'!T$10)/'ModelParams Lw'!T$11</f>
        <v>#DIV/0!</v>
      </c>
      <c r="CI29" s="24" t="e">
        <f ca="1">(BY29-'ModelParams Lw'!U$10)/'ModelParams Lw'!U$11</f>
        <v>#DIV/0!</v>
      </c>
      <c r="CJ29" s="24" t="e">
        <f ca="1">(BZ29-'ModelParams Lw'!V$10)/'ModelParams Lw'!V$11</f>
        <v>#DIV/0!</v>
      </c>
      <c r="CK29" s="66" t="e">
        <f t="shared" si="16"/>
        <v>#DIV/0!</v>
      </c>
      <c r="CL29" s="66" t="e">
        <f t="shared" si="17"/>
        <v>#DIV/0!</v>
      </c>
      <c r="CM29" s="66" t="e">
        <f t="shared" si="23"/>
        <v>#DIV/0!</v>
      </c>
      <c r="CN29" s="66" t="e">
        <f t="shared" si="18"/>
        <v>#DIV/0!</v>
      </c>
      <c r="CO29" s="66" t="e">
        <f t="shared" si="19"/>
        <v>#DIV/0!</v>
      </c>
      <c r="CP29" s="66" t="e">
        <f t="shared" si="20"/>
        <v>#DIV/0!</v>
      </c>
      <c r="CQ29" s="66" t="e">
        <f t="shared" si="21"/>
        <v>#DIV/0!</v>
      </c>
      <c r="CR29" s="66" t="e">
        <f t="shared" si="22"/>
        <v>#DIV/0!</v>
      </c>
      <c r="CS29" s="24" t="e">
        <f>10*LOG10(IF(CK29="",0,POWER(10,((CK29+'ModelParams Lw'!$O$4)/10))) +IF(CL29="",0,POWER(10,((CL29+'ModelParams Lw'!$P$4)/10))) +IF(CM29="",0,POWER(10,((CM29+'ModelParams Lw'!$Q$4)/10))) +IF(CN29="",0,POWER(10,((CN29+'ModelParams Lw'!$R$4)/10))) +IF(CO29="",0,POWER(10,((CO29+'ModelParams Lw'!$S$4)/10))) +IF(CP29="",0,POWER(10,((CP29+'ModelParams Lw'!$T$4)/10))) +IF(CQ29="",0,POWER(10,((CQ29+'ModelParams Lw'!$U$4)/10)))+IF(CR29="",0,POWER(10,((CR29+'ModelParams Lw'!$V$4)/10))))</f>
        <v>#DIV/0!</v>
      </c>
      <c r="CT29" s="24" t="e">
        <f t="shared" si="24"/>
        <v>#DIV/0!</v>
      </c>
      <c r="CU29" s="24" t="e">
        <f>(CK29-'ModelParams Lw'!O$10)/'ModelParams Lw'!O$11</f>
        <v>#DIV/0!</v>
      </c>
      <c r="CV29" s="24" t="e">
        <f>(CL29-'ModelParams Lw'!P$10)/'ModelParams Lw'!P$11</f>
        <v>#DIV/0!</v>
      </c>
      <c r="CW29" s="24" t="e">
        <f>(CM29-'ModelParams Lw'!Q$10)/'ModelParams Lw'!Q$11</f>
        <v>#DIV/0!</v>
      </c>
      <c r="CX29" s="24" t="e">
        <f>(CN29-'ModelParams Lw'!R$10)/'ModelParams Lw'!R$11</f>
        <v>#DIV/0!</v>
      </c>
      <c r="CY29" s="24" t="e">
        <f>(CO29-'ModelParams Lw'!S$10)/'ModelParams Lw'!S$11</f>
        <v>#DIV/0!</v>
      </c>
      <c r="CZ29" s="24" t="e">
        <f>(CP29-'ModelParams Lw'!T$10)/'ModelParams Lw'!T$11</f>
        <v>#DIV/0!</v>
      </c>
      <c r="DA29" s="24" t="e">
        <f>(CQ29-'ModelParams Lw'!U$10)/'ModelParams Lw'!U$11</f>
        <v>#DIV/0!</v>
      </c>
      <c r="DB29" s="24" t="e">
        <f>(CR29-'ModelParams Lw'!V$10)/'ModelParams Lw'!V$11</f>
        <v>#DIV/0!</v>
      </c>
    </row>
    <row r="30" spans="1:106">
      <c r="A30" s="12">
        <f>'Sound Power'!B30</f>
        <v>0</v>
      </c>
      <c r="B30" s="12">
        <f>'Sound Power'!D30</f>
        <v>0</v>
      </c>
      <c r="C30" s="67" t="e">
        <f>IF(Calcul!$F35="SA",'Sound Power'!BS30,'Sound Power'!T30)</f>
        <v>#DIV/0!</v>
      </c>
      <c r="D30" s="67" t="e">
        <f>IF(Calcul!$F35="SA",'Sound Power'!BT30,'Sound Power'!U30)</f>
        <v>#DIV/0!</v>
      </c>
      <c r="E30" s="67" t="e">
        <f>IF(Calcul!$F35="SA",'Sound Power'!BU30,'Sound Power'!V30)</f>
        <v>#DIV/0!</v>
      </c>
      <c r="F30" s="67" t="e">
        <f>IF(Calcul!$F35="SA",'Sound Power'!BV30,'Sound Power'!W30)</f>
        <v>#DIV/0!</v>
      </c>
      <c r="G30" s="67" t="e">
        <f>IF(Calcul!$F35="SA",'Sound Power'!BW30,'Sound Power'!X30)</f>
        <v>#DIV/0!</v>
      </c>
      <c r="H30" s="67" t="e">
        <f>IF(Calcul!$F35="SA",'Sound Power'!BX30,'Sound Power'!Y30)</f>
        <v>#DIV/0!</v>
      </c>
      <c r="I30" s="67" t="e">
        <f>IF(Calcul!$F35="SA",'Sound Power'!BY30,'Sound Power'!Z30)</f>
        <v>#DIV/0!</v>
      </c>
      <c r="J30" s="67" t="e">
        <f>IF(Calcul!$F35="SA",'Sound Power'!BZ30,'Sound Power'!AA30)</f>
        <v>#DIV/0!</v>
      </c>
      <c r="K30" s="67" t="e">
        <f>'Sound Power'!CS30</f>
        <v>#DIV/0!</v>
      </c>
      <c r="L30" s="67" t="e">
        <f>'Sound Power'!CT30</f>
        <v>#DIV/0!</v>
      </c>
      <c r="M30" s="67" t="e">
        <f>'Sound Power'!CU30</f>
        <v>#DIV/0!</v>
      </c>
      <c r="N30" s="67" t="e">
        <f>'Sound Power'!CV30</f>
        <v>#DIV/0!</v>
      </c>
      <c r="O30" s="67" t="e">
        <f>'Sound Power'!CW30</f>
        <v>#DIV/0!</v>
      </c>
      <c r="P30" s="67" t="e">
        <f>'Sound Power'!CX30</f>
        <v>#DIV/0!</v>
      </c>
      <c r="Q30" s="67" t="e">
        <f>'Sound Power'!CY30</f>
        <v>#DIV/0!</v>
      </c>
      <c r="R30" s="67" t="e">
        <f>'Sound Power'!CZ30</f>
        <v>#DIV/0!</v>
      </c>
      <c r="S30" s="64">
        <f t="shared" si="3"/>
        <v>0</v>
      </c>
      <c r="T30" s="64">
        <f t="shared" si="4"/>
        <v>0</v>
      </c>
      <c r="U30" s="67" t="e">
        <f>('ModelParams Lp'!B$4*10^'ModelParams Lp'!B$5*($S30/$T30)^'ModelParams Lp'!B$6)*3</f>
        <v>#DIV/0!</v>
      </c>
      <c r="V30" s="67" t="e">
        <f>('ModelParams Lp'!C$4*10^'ModelParams Lp'!C$5*($S30/$T30)^'ModelParams Lp'!C$6)*3</f>
        <v>#DIV/0!</v>
      </c>
      <c r="W30" s="67" t="e">
        <f>('ModelParams Lp'!D$4*10^'ModelParams Lp'!D$5*($S30/$T30)^'ModelParams Lp'!D$6)*3</f>
        <v>#DIV/0!</v>
      </c>
      <c r="X30" s="67" t="e">
        <f>('ModelParams Lp'!E$4*10^'ModelParams Lp'!E$5*($S30/$T30)^'ModelParams Lp'!E$6)*3</f>
        <v>#DIV/0!</v>
      </c>
      <c r="Y30" s="67" t="e">
        <f>('ModelParams Lp'!F$4*10^'ModelParams Lp'!F$5*($S30/$T30)^'ModelParams Lp'!F$6)*3</f>
        <v>#DIV/0!</v>
      </c>
      <c r="Z30" s="67" t="e">
        <f>('ModelParams Lp'!G$4*10^'ModelParams Lp'!G$5*($S30/$T30)^'ModelParams Lp'!G$6)*3</f>
        <v>#DIV/0!</v>
      </c>
      <c r="AA30" s="67" t="e">
        <f>('ModelParams Lp'!H$4*10^'ModelParams Lp'!H$5*($S30/$T30)^'ModelParams Lp'!H$6)*3</f>
        <v>#DIV/0!</v>
      </c>
      <c r="AB30" s="67" t="e">
        <f>('ModelParams Lp'!I$4*10^'ModelParams Lp'!I$5*($S30/$T30)^'ModelParams Lp'!I$6)*3</f>
        <v>#DIV/0!</v>
      </c>
      <c r="AC30" s="53" t="e">
        <f t="shared" si="5"/>
        <v>#DIV/0!</v>
      </c>
      <c r="AD30" s="53" t="e">
        <f>IF(AC30&lt;'ModelParams Lp'!$B$16,-1,IF(AC30&lt;'ModelParams Lp'!$C$16,0,IF(AC30&lt;'ModelParams Lp'!$D$16,1,IF(AC30&lt;'ModelParams Lp'!$E$16,2,IF(AC30&lt;'ModelParams Lp'!$F$16,3,IF(AC30&lt;'ModelParams Lp'!$G$16,4,IF(AC30&lt;'ModelParams Lp'!$H$16,5,6)))))))</f>
        <v>#DIV/0!</v>
      </c>
      <c r="AE30" s="67" t="e">
        <f ca="1">IF($AD30&gt;1,0,OFFSET('ModelParams Lp'!$C$12,0,-'Sound Pressure'!$AD30))</f>
        <v>#DIV/0!</v>
      </c>
      <c r="AF30" s="67" t="e">
        <f ca="1">IF($AD30&gt;2,0,OFFSET('ModelParams Lp'!$D$12,0,-'Sound Pressure'!$AD30))</f>
        <v>#DIV/0!</v>
      </c>
      <c r="AG30" s="67" t="e">
        <f ca="1">IF($AD30&gt;3,0,OFFSET('ModelParams Lp'!$E$12,0,-'Sound Pressure'!$AD30))</f>
        <v>#DIV/0!</v>
      </c>
      <c r="AH30" s="67" t="e">
        <f ca="1">IF($AD30&gt;4,0,OFFSET('ModelParams Lp'!$F$12,0,-'Sound Pressure'!$AD30))</f>
        <v>#DIV/0!</v>
      </c>
      <c r="AI30" s="67" t="e">
        <f ca="1">IF($AD30&gt;3,0,OFFSET('ModelParams Lp'!$G$12,0,-'Sound Pressure'!$AD30))</f>
        <v>#DIV/0!</v>
      </c>
      <c r="AJ30" s="67" t="e">
        <f ca="1">IF($AD30&gt;5,0,OFFSET('ModelParams Lp'!$H$12,0,-'Sound Pressure'!$AD30))</f>
        <v>#DIV/0!</v>
      </c>
      <c r="AK30" s="67" t="e">
        <f ca="1">IF($AD30&gt;6,0,OFFSET('ModelParams Lp'!$I$12,0,-'Sound Pressure'!$AD30))</f>
        <v>#DIV/0!</v>
      </c>
      <c r="AL30" s="67" t="e">
        <f ca="1">IF($AD30&gt;7,0,IF($AD$4&lt;0,3,OFFSET('ModelParams Lp'!$J$12,0,-'Sound Pressure'!$AD30)))</f>
        <v>#DIV/0!</v>
      </c>
      <c r="AM30" s="67" t="e">
        <f t="shared" si="6"/>
        <v>#DIV/0!</v>
      </c>
      <c r="AN30" s="67" t="e">
        <f t="shared" si="6"/>
        <v>#DIV/0!</v>
      </c>
      <c r="AO30" s="67" t="e">
        <f t="shared" si="6"/>
        <v>#DIV/0!</v>
      </c>
      <c r="AP30" s="67" t="e">
        <f t="shared" si="6"/>
        <v>#DIV/0!</v>
      </c>
      <c r="AQ30" s="67" t="e">
        <f t="shared" si="6"/>
        <v>#DIV/0!</v>
      </c>
      <c r="AR30" s="67" t="e">
        <f t="shared" si="6"/>
        <v>#DIV/0!</v>
      </c>
      <c r="AS30" s="67" t="e">
        <f t="shared" si="6"/>
        <v>#DIV/0!</v>
      </c>
      <c r="AT30" s="67" t="e">
        <f t="shared" si="6"/>
        <v>#DIV/0!</v>
      </c>
      <c r="AU30" s="67">
        <f>'ModelParams Lp'!B$22</f>
        <v>4</v>
      </c>
      <c r="AV30" s="67">
        <f>'ModelParams Lp'!C$22</f>
        <v>2</v>
      </c>
      <c r="AW30" s="67">
        <f>'ModelParams Lp'!D$22</f>
        <v>1</v>
      </c>
      <c r="AX30" s="67">
        <f>'ModelParams Lp'!E$22</f>
        <v>0</v>
      </c>
      <c r="AY30" s="67">
        <f>'ModelParams Lp'!F$22</f>
        <v>0</v>
      </c>
      <c r="AZ30" s="67">
        <f>'ModelParams Lp'!G$22</f>
        <v>0</v>
      </c>
      <c r="BA30" s="67">
        <f>'ModelParams Lp'!H$22</f>
        <v>0</v>
      </c>
      <c r="BB30" s="67">
        <f>'ModelParams Lp'!I$22</f>
        <v>0</v>
      </c>
      <c r="BC30" s="67">
        <f>-10*LOG(2/(4*PI()*2^2)+4/(0.163*(Calcul!$J35*Calcul!$K35)/VLOOKUP(Calcul!$H35,'ModelParams Lp'!$E$37:$F$39,2,0)))</f>
        <v>10.69392464651435</v>
      </c>
      <c r="BD30" s="67">
        <f>-10*LOG(2/(4*PI()*2^2)+4/(0.163*(Calcul!$J35*Calcul!$K35)/VLOOKUP(Calcul!$H35,'ModelParams Lp'!$E$37:$F$39,2,0)))</f>
        <v>10.69392464651435</v>
      </c>
      <c r="BE30" s="67">
        <f>-10*LOG(2/(4*PI()*2^2)+4/(0.163*(Calcul!$J35*Calcul!$K35)/VLOOKUP(Calcul!$H35,'ModelParams Lp'!$E$37:$F$39,2,0)))</f>
        <v>10.69392464651435</v>
      </c>
      <c r="BF30" s="67">
        <f>-10*LOG(2/(4*PI()*2^2)+4/(0.163*(Calcul!$J35*Calcul!$K35)/VLOOKUP(Calcul!$H35,'ModelParams Lp'!$E$37:$F$39,2,0)))</f>
        <v>10.69392464651435</v>
      </c>
      <c r="BG30" s="67">
        <f>-10*LOG(2/(4*PI()*2^2)+4/(0.163*(Calcul!$J35*Calcul!$K35)/VLOOKUP(Calcul!$H35,'ModelParams Lp'!$E$37:$F$39,2,0)))</f>
        <v>10.69392464651435</v>
      </c>
      <c r="BH30" s="67">
        <f>-10*LOG(2/(4*PI()*2^2)+4/(0.163*(Calcul!$J35*Calcul!$K35)/VLOOKUP(Calcul!$H35,'ModelParams Lp'!$E$37:$F$39,2,0)))</f>
        <v>10.69392464651435</v>
      </c>
      <c r="BI30" s="67">
        <f>-10*LOG(2/(4*PI()*2^2)+4/(0.163*(Calcul!$J35*Calcul!$K35)/VLOOKUP(Calcul!$H35,'ModelParams Lp'!$E$37:$F$39,2,0)))</f>
        <v>10.69392464651435</v>
      </c>
      <c r="BJ30" s="67">
        <f>-10*LOG(2/(4*PI()*2^2)+4/(0.163*(Calcul!$J35*Calcul!$K35)/VLOOKUP(Calcul!$H35,'ModelParams Lp'!$E$37:$F$39,2,0)))</f>
        <v>10.69392464651435</v>
      </c>
      <c r="BK30" s="67">
        <f>VLOOKUP(Calcul!$I35,'ModelParams Lp'!$D$28:$O$32,5,0)+BC30</f>
        <v>10.69392464651435</v>
      </c>
      <c r="BL30" s="67">
        <f>VLOOKUP(Calcul!$I35,'ModelParams Lp'!$D$28:$O$32,6,0)+BD30</f>
        <v>13.69392464651435</v>
      </c>
      <c r="BM30" s="67">
        <f>VLOOKUP(Calcul!$I35,'ModelParams Lp'!$D$28:$O$32,7,0)+BE30</f>
        <v>21.69392464651435</v>
      </c>
      <c r="BN30" s="67">
        <f>VLOOKUP(Calcul!$I35,'ModelParams Lp'!$D$28:$O$32,8,0)+BF30</f>
        <v>29.69392464651435</v>
      </c>
      <c r="BO30" s="67">
        <f>VLOOKUP(Calcul!$I35,'ModelParams Lp'!$D$28:$O$32,9,0)+BG30</f>
        <v>33.693924646514347</v>
      </c>
      <c r="BP30" s="67">
        <f>VLOOKUP(Calcul!$I35,'ModelParams Lp'!$D$28:$O$32,10,0)+BH30</f>
        <v>33.693924646514347</v>
      </c>
      <c r="BQ30" s="67">
        <f>VLOOKUP(Calcul!$I35,'ModelParams Lp'!$D$28:$O$32,11,0)+BI30</f>
        <v>33.693924646514347</v>
      </c>
      <c r="BR30" s="67">
        <f>VLOOKUP(Calcul!$I35,'ModelParams Lp'!$D$28:$O$32,12,0)+BJ30</f>
        <v>33.693924646514347</v>
      </c>
      <c r="BS30" s="66" t="e">
        <f t="shared" ca="1" si="7"/>
        <v>#DIV/0!</v>
      </c>
      <c r="BT30" s="66" t="e">
        <f t="shared" ca="1" si="8"/>
        <v>#DIV/0!</v>
      </c>
      <c r="BU30" s="66" t="e">
        <f t="shared" ca="1" si="9"/>
        <v>#DIV/0!</v>
      </c>
      <c r="BV30" s="66" t="e">
        <f t="shared" ca="1" si="10"/>
        <v>#DIV/0!</v>
      </c>
      <c r="BW30" s="66" t="e">
        <f t="shared" ca="1" si="11"/>
        <v>#DIV/0!</v>
      </c>
      <c r="BX30" s="66" t="e">
        <f t="shared" ca="1" si="12"/>
        <v>#DIV/0!</v>
      </c>
      <c r="BY30" s="66" t="e">
        <f t="shared" ca="1" si="13"/>
        <v>#DIV/0!</v>
      </c>
      <c r="BZ30" s="66" t="e">
        <f t="shared" ca="1" si="14"/>
        <v>#DIV/0!</v>
      </c>
      <c r="CA30" s="24" t="e">
        <f ca="1">10*LOG10(IF(BS30="",0,POWER(10,((BS30+'ModelParams Lw'!$O$4)/10))) +IF(BT30="",0,POWER(10,((BT30+'ModelParams Lw'!$P$4)/10))) +IF(BU30="",0,POWER(10,((BU30+'ModelParams Lw'!$Q$4)/10))) +IF(BV30="",0,POWER(10,((BV30+'ModelParams Lw'!$R$4)/10))) +IF(BW30="",0,POWER(10,((BW30+'ModelParams Lw'!$S$4)/10))) +IF(BX30="",0,POWER(10,((BX30+'ModelParams Lw'!$T$4)/10))) +IF(BY30="",0,POWER(10,((BY30+'ModelParams Lw'!$U$4)/10)))+IF(BZ30="",0,POWER(10,((BZ30+'ModelParams Lw'!$V$4)/10))))</f>
        <v>#DIV/0!</v>
      </c>
      <c r="CB30" s="24" t="e">
        <f t="shared" ca="1" si="15"/>
        <v>#DIV/0!</v>
      </c>
      <c r="CC30" s="24" t="e">
        <f ca="1">(BS30-'ModelParams Lw'!O$10)/'ModelParams Lw'!O$11</f>
        <v>#DIV/0!</v>
      </c>
      <c r="CD30" s="24" t="e">
        <f ca="1">(BT30-'ModelParams Lw'!P$10)/'ModelParams Lw'!P$11</f>
        <v>#DIV/0!</v>
      </c>
      <c r="CE30" s="24" t="e">
        <f ca="1">(BU30-'ModelParams Lw'!Q$10)/'ModelParams Lw'!Q$11</f>
        <v>#DIV/0!</v>
      </c>
      <c r="CF30" s="24" t="e">
        <f ca="1">(BV30-'ModelParams Lw'!R$10)/'ModelParams Lw'!R$11</f>
        <v>#DIV/0!</v>
      </c>
      <c r="CG30" s="24" t="e">
        <f ca="1">(BW30-'ModelParams Lw'!S$10)/'ModelParams Lw'!S$11</f>
        <v>#DIV/0!</v>
      </c>
      <c r="CH30" s="24" t="e">
        <f ca="1">(BX30-'ModelParams Lw'!T$10)/'ModelParams Lw'!T$11</f>
        <v>#DIV/0!</v>
      </c>
      <c r="CI30" s="24" t="e">
        <f ca="1">(BY30-'ModelParams Lw'!U$10)/'ModelParams Lw'!U$11</f>
        <v>#DIV/0!</v>
      </c>
      <c r="CJ30" s="24" t="e">
        <f ca="1">(BZ30-'ModelParams Lw'!V$10)/'ModelParams Lw'!V$11</f>
        <v>#DIV/0!</v>
      </c>
      <c r="CK30" s="66" t="e">
        <f t="shared" si="16"/>
        <v>#DIV/0!</v>
      </c>
      <c r="CL30" s="66" t="e">
        <f t="shared" si="17"/>
        <v>#DIV/0!</v>
      </c>
      <c r="CM30" s="66" t="e">
        <f t="shared" si="23"/>
        <v>#DIV/0!</v>
      </c>
      <c r="CN30" s="66" t="e">
        <f t="shared" si="18"/>
        <v>#DIV/0!</v>
      </c>
      <c r="CO30" s="66" t="e">
        <f t="shared" si="19"/>
        <v>#DIV/0!</v>
      </c>
      <c r="CP30" s="66" t="e">
        <f t="shared" si="20"/>
        <v>#DIV/0!</v>
      </c>
      <c r="CQ30" s="66" t="e">
        <f t="shared" si="21"/>
        <v>#DIV/0!</v>
      </c>
      <c r="CR30" s="66" t="e">
        <f t="shared" si="22"/>
        <v>#DIV/0!</v>
      </c>
      <c r="CS30" s="24" t="e">
        <f>10*LOG10(IF(CK30="",0,POWER(10,((CK30+'ModelParams Lw'!$O$4)/10))) +IF(CL30="",0,POWER(10,((CL30+'ModelParams Lw'!$P$4)/10))) +IF(CM30="",0,POWER(10,((CM30+'ModelParams Lw'!$Q$4)/10))) +IF(CN30="",0,POWER(10,((CN30+'ModelParams Lw'!$R$4)/10))) +IF(CO30="",0,POWER(10,((CO30+'ModelParams Lw'!$S$4)/10))) +IF(CP30="",0,POWER(10,((CP30+'ModelParams Lw'!$T$4)/10))) +IF(CQ30="",0,POWER(10,((CQ30+'ModelParams Lw'!$U$4)/10)))+IF(CR30="",0,POWER(10,((CR30+'ModelParams Lw'!$V$4)/10))))</f>
        <v>#DIV/0!</v>
      </c>
      <c r="CT30" s="24" t="e">
        <f t="shared" si="24"/>
        <v>#DIV/0!</v>
      </c>
      <c r="CU30" s="24" t="e">
        <f>(CK30-'ModelParams Lw'!O$10)/'ModelParams Lw'!O$11</f>
        <v>#DIV/0!</v>
      </c>
      <c r="CV30" s="24" t="e">
        <f>(CL30-'ModelParams Lw'!P$10)/'ModelParams Lw'!P$11</f>
        <v>#DIV/0!</v>
      </c>
      <c r="CW30" s="24" t="e">
        <f>(CM30-'ModelParams Lw'!Q$10)/'ModelParams Lw'!Q$11</f>
        <v>#DIV/0!</v>
      </c>
      <c r="CX30" s="24" t="e">
        <f>(CN30-'ModelParams Lw'!R$10)/'ModelParams Lw'!R$11</f>
        <v>#DIV/0!</v>
      </c>
      <c r="CY30" s="24" t="e">
        <f>(CO30-'ModelParams Lw'!S$10)/'ModelParams Lw'!S$11</f>
        <v>#DIV/0!</v>
      </c>
      <c r="CZ30" s="24" t="e">
        <f>(CP30-'ModelParams Lw'!T$10)/'ModelParams Lw'!T$11</f>
        <v>#DIV/0!</v>
      </c>
      <c r="DA30" s="24" t="e">
        <f>(CQ30-'ModelParams Lw'!U$10)/'ModelParams Lw'!U$11</f>
        <v>#DIV/0!</v>
      </c>
      <c r="DB30" s="24" t="e">
        <f>(CR30-'ModelParams Lw'!V$10)/'ModelParams Lw'!V$11</f>
        <v>#DIV/0!</v>
      </c>
    </row>
    <row r="31" spans="1:106">
      <c r="A31" s="12">
        <f>'Sound Power'!B31</f>
        <v>0</v>
      </c>
      <c r="B31" s="12">
        <f>'Sound Power'!D31</f>
        <v>0</v>
      </c>
      <c r="C31" s="67" t="e">
        <f>IF(Calcul!$F36="SA",'Sound Power'!BS31,'Sound Power'!T31)</f>
        <v>#DIV/0!</v>
      </c>
      <c r="D31" s="67" t="e">
        <f>IF(Calcul!$F36="SA",'Sound Power'!BT31,'Sound Power'!U31)</f>
        <v>#DIV/0!</v>
      </c>
      <c r="E31" s="67" t="e">
        <f>IF(Calcul!$F36="SA",'Sound Power'!BU31,'Sound Power'!V31)</f>
        <v>#DIV/0!</v>
      </c>
      <c r="F31" s="67" t="e">
        <f>IF(Calcul!$F36="SA",'Sound Power'!BV31,'Sound Power'!W31)</f>
        <v>#DIV/0!</v>
      </c>
      <c r="G31" s="67" t="e">
        <f>IF(Calcul!$F36="SA",'Sound Power'!BW31,'Sound Power'!X31)</f>
        <v>#DIV/0!</v>
      </c>
      <c r="H31" s="67" t="e">
        <f>IF(Calcul!$F36="SA",'Sound Power'!BX31,'Sound Power'!Y31)</f>
        <v>#DIV/0!</v>
      </c>
      <c r="I31" s="67" t="e">
        <f>IF(Calcul!$F36="SA",'Sound Power'!BY31,'Sound Power'!Z31)</f>
        <v>#DIV/0!</v>
      </c>
      <c r="J31" s="67" t="e">
        <f>IF(Calcul!$F36="SA",'Sound Power'!BZ31,'Sound Power'!AA31)</f>
        <v>#DIV/0!</v>
      </c>
      <c r="K31" s="67" t="e">
        <f>'Sound Power'!CS31</f>
        <v>#DIV/0!</v>
      </c>
      <c r="L31" s="67" t="e">
        <f>'Sound Power'!CT31</f>
        <v>#DIV/0!</v>
      </c>
      <c r="M31" s="67" t="e">
        <f>'Sound Power'!CU31</f>
        <v>#DIV/0!</v>
      </c>
      <c r="N31" s="67" t="e">
        <f>'Sound Power'!CV31</f>
        <v>#DIV/0!</v>
      </c>
      <c r="O31" s="67" t="e">
        <f>'Sound Power'!CW31</f>
        <v>#DIV/0!</v>
      </c>
      <c r="P31" s="67" t="e">
        <f>'Sound Power'!CX31</f>
        <v>#DIV/0!</v>
      </c>
      <c r="Q31" s="67" t="e">
        <f>'Sound Power'!CY31</f>
        <v>#DIV/0!</v>
      </c>
      <c r="R31" s="67" t="e">
        <f>'Sound Power'!CZ31</f>
        <v>#DIV/0!</v>
      </c>
      <c r="S31" s="64">
        <f t="shared" si="3"/>
        <v>0</v>
      </c>
      <c r="T31" s="64">
        <f t="shared" si="4"/>
        <v>0</v>
      </c>
      <c r="U31" s="67" t="e">
        <f>('ModelParams Lp'!B$4*10^'ModelParams Lp'!B$5*($S31/$T31)^'ModelParams Lp'!B$6)*3</f>
        <v>#DIV/0!</v>
      </c>
      <c r="V31" s="67" t="e">
        <f>('ModelParams Lp'!C$4*10^'ModelParams Lp'!C$5*($S31/$T31)^'ModelParams Lp'!C$6)*3</f>
        <v>#DIV/0!</v>
      </c>
      <c r="W31" s="67" t="e">
        <f>('ModelParams Lp'!D$4*10^'ModelParams Lp'!D$5*($S31/$T31)^'ModelParams Lp'!D$6)*3</f>
        <v>#DIV/0!</v>
      </c>
      <c r="X31" s="67" t="e">
        <f>('ModelParams Lp'!E$4*10^'ModelParams Lp'!E$5*($S31/$T31)^'ModelParams Lp'!E$6)*3</f>
        <v>#DIV/0!</v>
      </c>
      <c r="Y31" s="67" t="e">
        <f>('ModelParams Lp'!F$4*10^'ModelParams Lp'!F$5*($S31/$T31)^'ModelParams Lp'!F$6)*3</f>
        <v>#DIV/0!</v>
      </c>
      <c r="Z31" s="67" t="e">
        <f>('ModelParams Lp'!G$4*10^'ModelParams Lp'!G$5*($S31/$T31)^'ModelParams Lp'!G$6)*3</f>
        <v>#DIV/0!</v>
      </c>
      <c r="AA31" s="67" t="e">
        <f>('ModelParams Lp'!H$4*10^'ModelParams Lp'!H$5*($S31/$T31)^'ModelParams Lp'!H$6)*3</f>
        <v>#DIV/0!</v>
      </c>
      <c r="AB31" s="67" t="e">
        <f>('ModelParams Lp'!I$4*10^'ModelParams Lp'!I$5*($S31/$T31)^'ModelParams Lp'!I$6)*3</f>
        <v>#DIV/0!</v>
      </c>
      <c r="AC31" s="53" t="e">
        <f t="shared" si="5"/>
        <v>#DIV/0!</v>
      </c>
      <c r="AD31" s="53" t="e">
        <f>IF(AC31&lt;'ModelParams Lp'!$B$16,-1,IF(AC31&lt;'ModelParams Lp'!$C$16,0,IF(AC31&lt;'ModelParams Lp'!$D$16,1,IF(AC31&lt;'ModelParams Lp'!$E$16,2,IF(AC31&lt;'ModelParams Lp'!$F$16,3,IF(AC31&lt;'ModelParams Lp'!$G$16,4,IF(AC31&lt;'ModelParams Lp'!$H$16,5,6)))))))</f>
        <v>#DIV/0!</v>
      </c>
      <c r="AE31" s="67" t="e">
        <f ca="1">IF($AD31&gt;1,0,OFFSET('ModelParams Lp'!$C$12,0,-'Sound Pressure'!$AD31))</f>
        <v>#DIV/0!</v>
      </c>
      <c r="AF31" s="67" t="e">
        <f ca="1">IF($AD31&gt;2,0,OFFSET('ModelParams Lp'!$D$12,0,-'Sound Pressure'!$AD31))</f>
        <v>#DIV/0!</v>
      </c>
      <c r="AG31" s="67" t="e">
        <f ca="1">IF($AD31&gt;3,0,OFFSET('ModelParams Lp'!$E$12,0,-'Sound Pressure'!$AD31))</f>
        <v>#DIV/0!</v>
      </c>
      <c r="AH31" s="67" t="e">
        <f ca="1">IF($AD31&gt;4,0,OFFSET('ModelParams Lp'!$F$12,0,-'Sound Pressure'!$AD31))</f>
        <v>#DIV/0!</v>
      </c>
      <c r="AI31" s="67" t="e">
        <f ca="1">IF($AD31&gt;3,0,OFFSET('ModelParams Lp'!$G$12,0,-'Sound Pressure'!$AD31))</f>
        <v>#DIV/0!</v>
      </c>
      <c r="AJ31" s="67" t="e">
        <f ca="1">IF($AD31&gt;5,0,OFFSET('ModelParams Lp'!$H$12,0,-'Sound Pressure'!$AD31))</f>
        <v>#DIV/0!</v>
      </c>
      <c r="AK31" s="67" t="e">
        <f ca="1">IF($AD31&gt;6,0,OFFSET('ModelParams Lp'!$I$12,0,-'Sound Pressure'!$AD31))</f>
        <v>#DIV/0!</v>
      </c>
      <c r="AL31" s="67" t="e">
        <f ca="1">IF($AD31&gt;7,0,IF($AD$4&lt;0,3,OFFSET('ModelParams Lp'!$J$12,0,-'Sound Pressure'!$AD31)))</f>
        <v>#DIV/0!</v>
      </c>
      <c r="AM31" s="67" t="e">
        <f t="shared" si="6"/>
        <v>#DIV/0!</v>
      </c>
      <c r="AN31" s="67" t="e">
        <f t="shared" si="6"/>
        <v>#DIV/0!</v>
      </c>
      <c r="AO31" s="67" t="e">
        <f t="shared" si="6"/>
        <v>#DIV/0!</v>
      </c>
      <c r="AP31" s="67" t="e">
        <f t="shared" si="6"/>
        <v>#DIV/0!</v>
      </c>
      <c r="AQ31" s="67" t="e">
        <f t="shared" si="6"/>
        <v>#DIV/0!</v>
      </c>
      <c r="AR31" s="67" t="e">
        <f t="shared" si="6"/>
        <v>#DIV/0!</v>
      </c>
      <c r="AS31" s="67" t="e">
        <f t="shared" si="6"/>
        <v>#DIV/0!</v>
      </c>
      <c r="AT31" s="67" t="e">
        <f t="shared" si="6"/>
        <v>#DIV/0!</v>
      </c>
      <c r="AU31" s="67">
        <f>'ModelParams Lp'!B$22</f>
        <v>4</v>
      </c>
      <c r="AV31" s="67">
        <f>'ModelParams Lp'!C$22</f>
        <v>2</v>
      </c>
      <c r="AW31" s="67">
        <f>'ModelParams Lp'!D$22</f>
        <v>1</v>
      </c>
      <c r="AX31" s="67">
        <f>'ModelParams Lp'!E$22</f>
        <v>0</v>
      </c>
      <c r="AY31" s="67">
        <f>'ModelParams Lp'!F$22</f>
        <v>0</v>
      </c>
      <c r="AZ31" s="67">
        <f>'ModelParams Lp'!G$22</f>
        <v>0</v>
      </c>
      <c r="BA31" s="67">
        <f>'ModelParams Lp'!H$22</f>
        <v>0</v>
      </c>
      <c r="BB31" s="67">
        <f>'ModelParams Lp'!I$22</f>
        <v>0</v>
      </c>
      <c r="BC31" s="67">
        <f>-10*LOG(2/(4*PI()*2^2)+4/(0.163*(Calcul!$J36*Calcul!$K36)/VLOOKUP(Calcul!$H36,'ModelParams Lp'!$E$37:$F$39,2,0)))</f>
        <v>10.69392464651435</v>
      </c>
      <c r="BD31" s="67">
        <f>-10*LOG(2/(4*PI()*2^2)+4/(0.163*(Calcul!$J36*Calcul!$K36)/VLOOKUP(Calcul!$H36,'ModelParams Lp'!$E$37:$F$39,2,0)))</f>
        <v>10.69392464651435</v>
      </c>
      <c r="BE31" s="67">
        <f>-10*LOG(2/(4*PI()*2^2)+4/(0.163*(Calcul!$J36*Calcul!$K36)/VLOOKUP(Calcul!$H36,'ModelParams Lp'!$E$37:$F$39,2,0)))</f>
        <v>10.69392464651435</v>
      </c>
      <c r="BF31" s="67">
        <f>-10*LOG(2/(4*PI()*2^2)+4/(0.163*(Calcul!$J36*Calcul!$K36)/VLOOKUP(Calcul!$H36,'ModelParams Lp'!$E$37:$F$39,2,0)))</f>
        <v>10.69392464651435</v>
      </c>
      <c r="BG31" s="67">
        <f>-10*LOG(2/(4*PI()*2^2)+4/(0.163*(Calcul!$J36*Calcul!$K36)/VLOOKUP(Calcul!$H36,'ModelParams Lp'!$E$37:$F$39,2,0)))</f>
        <v>10.69392464651435</v>
      </c>
      <c r="BH31" s="67">
        <f>-10*LOG(2/(4*PI()*2^2)+4/(0.163*(Calcul!$J36*Calcul!$K36)/VLOOKUP(Calcul!$H36,'ModelParams Lp'!$E$37:$F$39,2,0)))</f>
        <v>10.69392464651435</v>
      </c>
      <c r="BI31" s="67">
        <f>-10*LOG(2/(4*PI()*2^2)+4/(0.163*(Calcul!$J36*Calcul!$K36)/VLOOKUP(Calcul!$H36,'ModelParams Lp'!$E$37:$F$39,2,0)))</f>
        <v>10.69392464651435</v>
      </c>
      <c r="BJ31" s="67">
        <f>-10*LOG(2/(4*PI()*2^2)+4/(0.163*(Calcul!$J36*Calcul!$K36)/VLOOKUP(Calcul!$H36,'ModelParams Lp'!$E$37:$F$39,2,0)))</f>
        <v>10.69392464651435</v>
      </c>
      <c r="BK31" s="67">
        <f>VLOOKUP(Calcul!$I36,'ModelParams Lp'!$D$28:$O$32,5,0)+BC31</f>
        <v>10.69392464651435</v>
      </c>
      <c r="BL31" s="67">
        <f>VLOOKUP(Calcul!$I36,'ModelParams Lp'!$D$28:$O$32,6,0)+BD31</f>
        <v>13.69392464651435</v>
      </c>
      <c r="BM31" s="67">
        <f>VLOOKUP(Calcul!$I36,'ModelParams Lp'!$D$28:$O$32,7,0)+BE31</f>
        <v>21.69392464651435</v>
      </c>
      <c r="BN31" s="67">
        <f>VLOOKUP(Calcul!$I36,'ModelParams Lp'!$D$28:$O$32,8,0)+BF31</f>
        <v>29.69392464651435</v>
      </c>
      <c r="BO31" s="67">
        <f>VLOOKUP(Calcul!$I36,'ModelParams Lp'!$D$28:$O$32,9,0)+BG31</f>
        <v>33.693924646514347</v>
      </c>
      <c r="BP31" s="67">
        <f>VLOOKUP(Calcul!$I36,'ModelParams Lp'!$D$28:$O$32,10,0)+BH31</f>
        <v>33.693924646514347</v>
      </c>
      <c r="BQ31" s="67">
        <f>VLOOKUP(Calcul!$I36,'ModelParams Lp'!$D$28:$O$32,11,0)+BI31</f>
        <v>33.693924646514347</v>
      </c>
      <c r="BR31" s="67">
        <f>VLOOKUP(Calcul!$I36,'ModelParams Lp'!$D$28:$O$32,12,0)+BJ31</f>
        <v>33.693924646514347</v>
      </c>
      <c r="BS31" s="66" t="e">
        <f t="shared" ca="1" si="7"/>
        <v>#DIV/0!</v>
      </c>
      <c r="BT31" s="66" t="e">
        <f t="shared" ca="1" si="8"/>
        <v>#DIV/0!</v>
      </c>
      <c r="BU31" s="66" t="e">
        <f t="shared" ca="1" si="9"/>
        <v>#DIV/0!</v>
      </c>
      <c r="BV31" s="66" t="e">
        <f t="shared" ca="1" si="10"/>
        <v>#DIV/0!</v>
      </c>
      <c r="BW31" s="66" t="e">
        <f t="shared" ca="1" si="11"/>
        <v>#DIV/0!</v>
      </c>
      <c r="BX31" s="66" t="e">
        <f t="shared" ca="1" si="12"/>
        <v>#DIV/0!</v>
      </c>
      <c r="BY31" s="66" t="e">
        <f t="shared" ca="1" si="13"/>
        <v>#DIV/0!</v>
      </c>
      <c r="BZ31" s="66" t="e">
        <f t="shared" ca="1" si="14"/>
        <v>#DIV/0!</v>
      </c>
      <c r="CA31" s="24" t="e">
        <f ca="1">10*LOG10(IF(BS31="",0,POWER(10,((BS31+'ModelParams Lw'!$O$4)/10))) +IF(BT31="",0,POWER(10,((BT31+'ModelParams Lw'!$P$4)/10))) +IF(BU31="",0,POWER(10,((BU31+'ModelParams Lw'!$Q$4)/10))) +IF(BV31="",0,POWER(10,((BV31+'ModelParams Lw'!$R$4)/10))) +IF(BW31="",0,POWER(10,((BW31+'ModelParams Lw'!$S$4)/10))) +IF(BX31="",0,POWER(10,((BX31+'ModelParams Lw'!$T$4)/10))) +IF(BY31="",0,POWER(10,((BY31+'ModelParams Lw'!$U$4)/10)))+IF(BZ31="",0,POWER(10,((BZ31+'ModelParams Lw'!$V$4)/10))))</f>
        <v>#DIV/0!</v>
      </c>
      <c r="CB31" s="24" t="e">
        <f t="shared" ca="1" si="15"/>
        <v>#DIV/0!</v>
      </c>
      <c r="CC31" s="24" t="e">
        <f ca="1">(BS31-'ModelParams Lw'!O$10)/'ModelParams Lw'!O$11</f>
        <v>#DIV/0!</v>
      </c>
      <c r="CD31" s="24" t="e">
        <f ca="1">(BT31-'ModelParams Lw'!P$10)/'ModelParams Lw'!P$11</f>
        <v>#DIV/0!</v>
      </c>
      <c r="CE31" s="24" t="e">
        <f ca="1">(BU31-'ModelParams Lw'!Q$10)/'ModelParams Lw'!Q$11</f>
        <v>#DIV/0!</v>
      </c>
      <c r="CF31" s="24" t="e">
        <f ca="1">(BV31-'ModelParams Lw'!R$10)/'ModelParams Lw'!R$11</f>
        <v>#DIV/0!</v>
      </c>
      <c r="CG31" s="24" t="e">
        <f ca="1">(BW31-'ModelParams Lw'!S$10)/'ModelParams Lw'!S$11</f>
        <v>#DIV/0!</v>
      </c>
      <c r="CH31" s="24" t="e">
        <f ca="1">(BX31-'ModelParams Lw'!T$10)/'ModelParams Lw'!T$11</f>
        <v>#DIV/0!</v>
      </c>
      <c r="CI31" s="24" t="e">
        <f ca="1">(BY31-'ModelParams Lw'!U$10)/'ModelParams Lw'!U$11</f>
        <v>#DIV/0!</v>
      </c>
      <c r="CJ31" s="24" t="e">
        <f ca="1">(BZ31-'ModelParams Lw'!V$10)/'ModelParams Lw'!V$11</f>
        <v>#DIV/0!</v>
      </c>
      <c r="CK31" s="66" t="e">
        <f t="shared" si="16"/>
        <v>#DIV/0!</v>
      </c>
      <c r="CL31" s="66" t="e">
        <f t="shared" si="17"/>
        <v>#DIV/0!</v>
      </c>
      <c r="CM31" s="66" t="e">
        <f t="shared" si="23"/>
        <v>#DIV/0!</v>
      </c>
      <c r="CN31" s="66" t="e">
        <f t="shared" si="18"/>
        <v>#DIV/0!</v>
      </c>
      <c r="CO31" s="66" t="e">
        <f t="shared" si="19"/>
        <v>#DIV/0!</v>
      </c>
      <c r="CP31" s="66" t="e">
        <f t="shared" si="20"/>
        <v>#DIV/0!</v>
      </c>
      <c r="CQ31" s="66" t="e">
        <f t="shared" si="21"/>
        <v>#DIV/0!</v>
      </c>
      <c r="CR31" s="66" t="e">
        <f t="shared" si="22"/>
        <v>#DIV/0!</v>
      </c>
      <c r="CS31" s="24" t="e">
        <f>10*LOG10(IF(CK31="",0,POWER(10,((CK31+'ModelParams Lw'!$O$4)/10))) +IF(CL31="",0,POWER(10,((CL31+'ModelParams Lw'!$P$4)/10))) +IF(CM31="",0,POWER(10,((CM31+'ModelParams Lw'!$Q$4)/10))) +IF(CN31="",0,POWER(10,((CN31+'ModelParams Lw'!$R$4)/10))) +IF(CO31="",0,POWER(10,((CO31+'ModelParams Lw'!$S$4)/10))) +IF(CP31="",0,POWER(10,((CP31+'ModelParams Lw'!$T$4)/10))) +IF(CQ31="",0,POWER(10,((CQ31+'ModelParams Lw'!$U$4)/10)))+IF(CR31="",0,POWER(10,((CR31+'ModelParams Lw'!$V$4)/10))))</f>
        <v>#DIV/0!</v>
      </c>
      <c r="CT31" s="24" t="e">
        <f t="shared" si="24"/>
        <v>#DIV/0!</v>
      </c>
      <c r="CU31" s="24" t="e">
        <f>(CK31-'ModelParams Lw'!O$10)/'ModelParams Lw'!O$11</f>
        <v>#DIV/0!</v>
      </c>
      <c r="CV31" s="24" t="e">
        <f>(CL31-'ModelParams Lw'!P$10)/'ModelParams Lw'!P$11</f>
        <v>#DIV/0!</v>
      </c>
      <c r="CW31" s="24" t="e">
        <f>(CM31-'ModelParams Lw'!Q$10)/'ModelParams Lw'!Q$11</f>
        <v>#DIV/0!</v>
      </c>
      <c r="CX31" s="24" t="e">
        <f>(CN31-'ModelParams Lw'!R$10)/'ModelParams Lw'!R$11</f>
        <v>#DIV/0!</v>
      </c>
      <c r="CY31" s="24" t="e">
        <f>(CO31-'ModelParams Lw'!S$10)/'ModelParams Lw'!S$11</f>
        <v>#DIV/0!</v>
      </c>
      <c r="CZ31" s="24" t="e">
        <f>(CP31-'ModelParams Lw'!T$10)/'ModelParams Lw'!T$11</f>
        <v>#DIV/0!</v>
      </c>
      <c r="DA31" s="24" t="e">
        <f>(CQ31-'ModelParams Lw'!U$10)/'ModelParams Lw'!U$11</f>
        <v>#DIV/0!</v>
      </c>
      <c r="DB31" s="24" t="e">
        <f>(CR31-'ModelParams Lw'!V$10)/'ModelParams Lw'!V$11</f>
        <v>#DIV/0!</v>
      </c>
    </row>
    <row r="32" spans="1:106">
      <c r="A32" s="12">
        <f>'Sound Power'!B32</f>
        <v>0</v>
      </c>
      <c r="B32" s="12">
        <f>'Sound Power'!D32</f>
        <v>0</v>
      </c>
      <c r="C32" s="67" t="e">
        <f>IF(Calcul!$F37="SA",'Sound Power'!BS32,'Sound Power'!T32)</f>
        <v>#DIV/0!</v>
      </c>
      <c r="D32" s="67" t="e">
        <f>IF(Calcul!$F37="SA",'Sound Power'!BT32,'Sound Power'!U32)</f>
        <v>#DIV/0!</v>
      </c>
      <c r="E32" s="67" t="e">
        <f>IF(Calcul!$F37="SA",'Sound Power'!BU32,'Sound Power'!V32)</f>
        <v>#DIV/0!</v>
      </c>
      <c r="F32" s="67" t="e">
        <f>IF(Calcul!$F37="SA",'Sound Power'!BV32,'Sound Power'!W32)</f>
        <v>#DIV/0!</v>
      </c>
      <c r="G32" s="67" t="e">
        <f>IF(Calcul!$F37="SA",'Sound Power'!BW32,'Sound Power'!X32)</f>
        <v>#DIV/0!</v>
      </c>
      <c r="H32" s="67" t="e">
        <f>IF(Calcul!$F37="SA",'Sound Power'!BX32,'Sound Power'!Y32)</f>
        <v>#DIV/0!</v>
      </c>
      <c r="I32" s="67" t="e">
        <f>IF(Calcul!$F37="SA",'Sound Power'!BY32,'Sound Power'!Z32)</f>
        <v>#DIV/0!</v>
      </c>
      <c r="J32" s="67" t="e">
        <f>IF(Calcul!$F37="SA",'Sound Power'!BZ32,'Sound Power'!AA32)</f>
        <v>#DIV/0!</v>
      </c>
      <c r="K32" s="67" t="e">
        <f>'Sound Power'!CS32</f>
        <v>#DIV/0!</v>
      </c>
      <c r="L32" s="67" t="e">
        <f>'Sound Power'!CT32</f>
        <v>#DIV/0!</v>
      </c>
      <c r="M32" s="67" t="e">
        <f>'Sound Power'!CU32</f>
        <v>#DIV/0!</v>
      </c>
      <c r="N32" s="67" t="e">
        <f>'Sound Power'!CV32</f>
        <v>#DIV/0!</v>
      </c>
      <c r="O32" s="67" t="e">
        <f>'Sound Power'!CW32</f>
        <v>#DIV/0!</v>
      </c>
      <c r="P32" s="67" t="e">
        <f>'Sound Power'!CX32</f>
        <v>#DIV/0!</v>
      </c>
      <c r="Q32" s="67" t="e">
        <f>'Sound Power'!CY32</f>
        <v>#DIV/0!</v>
      </c>
      <c r="R32" s="67" t="e">
        <f>'Sound Power'!CZ32</f>
        <v>#DIV/0!</v>
      </c>
      <c r="S32" s="64">
        <f t="shared" si="3"/>
        <v>0</v>
      </c>
      <c r="T32" s="64">
        <f t="shared" si="4"/>
        <v>0</v>
      </c>
      <c r="U32" s="67" t="e">
        <f>('ModelParams Lp'!B$4*10^'ModelParams Lp'!B$5*($S32/$T32)^'ModelParams Lp'!B$6)*3</f>
        <v>#DIV/0!</v>
      </c>
      <c r="V32" s="67" t="e">
        <f>('ModelParams Lp'!C$4*10^'ModelParams Lp'!C$5*($S32/$T32)^'ModelParams Lp'!C$6)*3</f>
        <v>#DIV/0!</v>
      </c>
      <c r="W32" s="67" t="e">
        <f>('ModelParams Lp'!D$4*10^'ModelParams Lp'!D$5*($S32/$T32)^'ModelParams Lp'!D$6)*3</f>
        <v>#DIV/0!</v>
      </c>
      <c r="X32" s="67" t="e">
        <f>('ModelParams Lp'!E$4*10^'ModelParams Lp'!E$5*($S32/$T32)^'ModelParams Lp'!E$6)*3</f>
        <v>#DIV/0!</v>
      </c>
      <c r="Y32" s="67" t="e">
        <f>('ModelParams Lp'!F$4*10^'ModelParams Lp'!F$5*($S32/$T32)^'ModelParams Lp'!F$6)*3</f>
        <v>#DIV/0!</v>
      </c>
      <c r="Z32" s="67" t="e">
        <f>('ModelParams Lp'!G$4*10^'ModelParams Lp'!G$5*($S32/$T32)^'ModelParams Lp'!G$6)*3</f>
        <v>#DIV/0!</v>
      </c>
      <c r="AA32" s="67" t="e">
        <f>('ModelParams Lp'!H$4*10^'ModelParams Lp'!H$5*($S32/$T32)^'ModelParams Lp'!H$6)*3</f>
        <v>#DIV/0!</v>
      </c>
      <c r="AB32" s="67" t="e">
        <f>('ModelParams Lp'!I$4*10^'ModelParams Lp'!I$5*($S32/$T32)^'ModelParams Lp'!I$6)*3</f>
        <v>#DIV/0!</v>
      </c>
      <c r="AC32" s="53" t="e">
        <f t="shared" si="5"/>
        <v>#DIV/0!</v>
      </c>
      <c r="AD32" s="53" t="e">
        <f>IF(AC32&lt;'ModelParams Lp'!$B$16,-1,IF(AC32&lt;'ModelParams Lp'!$C$16,0,IF(AC32&lt;'ModelParams Lp'!$D$16,1,IF(AC32&lt;'ModelParams Lp'!$E$16,2,IF(AC32&lt;'ModelParams Lp'!$F$16,3,IF(AC32&lt;'ModelParams Lp'!$G$16,4,IF(AC32&lt;'ModelParams Lp'!$H$16,5,6)))))))</f>
        <v>#DIV/0!</v>
      </c>
      <c r="AE32" s="67" t="e">
        <f ca="1">IF($AD32&gt;1,0,OFFSET('ModelParams Lp'!$C$12,0,-'Sound Pressure'!$AD32))</f>
        <v>#DIV/0!</v>
      </c>
      <c r="AF32" s="67" t="e">
        <f ca="1">IF($AD32&gt;2,0,OFFSET('ModelParams Lp'!$D$12,0,-'Sound Pressure'!$AD32))</f>
        <v>#DIV/0!</v>
      </c>
      <c r="AG32" s="67" t="e">
        <f ca="1">IF($AD32&gt;3,0,OFFSET('ModelParams Lp'!$E$12,0,-'Sound Pressure'!$AD32))</f>
        <v>#DIV/0!</v>
      </c>
      <c r="AH32" s="67" t="e">
        <f ca="1">IF($AD32&gt;4,0,OFFSET('ModelParams Lp'!$F$12,0,-'Sound Pressure'!$AD32))</f>
        <v>#DIV/0!</v>
      </c>
      <c r="AI32" s="67" t="e">
        <f ca="1">IF($AD32&gt;3,0,OFFSET('ModelParams Lp'!$G$12,0,-'Sound Pressure'!$AD32))</f>
        <v>#DIV/0!</v>
      </c>
      <c r="AJ32" s="67" t="e">
        <f ca="1">IF($AD32&gt;5,0,OFFSET('ModelParams Lp'!$H$12,0,-'Sound Pressure'!$AD32))</f>
        <v>#DIV/0!</v>
      </c>
      <c r="AK32" s="67" t="e">
        <f ca="1">IF($AD32&gt;6,0,OFFSET('ModelParams Lp'!$I$12,0,-'Sound Pressure'!$AD32))</f>
        <v>#DIV/0!</v>
      </c>
      <c r="AL32" s="67" t="e">
        <f ca="1">IF($AD32&gt;7,0,IF($AD$4&lt;0,3,OFFSET('ModelParams Lp'!$J$12,0,-'Sound Pressure'!$AD32)))</f>
        <v>#DIV/0!</v>
      </c>
      <c r="AM32" s="67" t="e">
        <f t="shared" si="6"/>
        <v>#DIV/0!</v>
      </c>
      <c r="AN32" s="67" t="e">
        <f t="shared" si="6"/>
        <v>#DIV/0!</v>
      </c>
      <c r="AO32" s="67" t="e">
        <f t="shared" si="6"/>
        <v>#DIV/0!</v>
      </c>
      <c r="AP32" s="67" t="e">
        <f t="shared" si="6"/>
        <v>#DIV/0!</v>
      </c>
      <c r="AQ32" s="67" t="e">
        <f t="shared" si="6"/>
        <v>#DIV/0!</v>
      </c>
      <c r="AR32" s="67" t="e">
        <f t="shared" si="6"/>
        <v>#DIV/0!</v>
      </c>
      <c r="AS32" s="67" t="e">
        <f t="shared" si="6"/>
        <v>#DIV/0!</v>
      </c>
      <c r="AT32" s="67" t="e">
        <f t="shared" si="6"/>
        <v>#DIV/0!</v>
      </c>
      <c r="AU32" s="67">
        <f>'ModelParams Lp'!B$22</f>
        <v>4</v>
      </c>
      <c r="AV32" s="67">
        <f>'ModelParams Lp'!C$22</f>
        <v>2</v>
      </c>
      <c r="AW32" s="67">
        <f>'ModelParams Lp'!D$22</f>
        <v>1</v>
      </c>
      <c r="AX32" s="67">
        <f>'ModelParams Lp'!E$22</f>
        <v>0</v>
      </c>
      <c r="AY32" s="67">
        <f>'ModelParams Lp'!F$22</f>
        <v>0</v>
      </c>
      <c r="AZ32" s="67">
        <f>'ModelParams Lp'!G$22</f>
        <v>0</v>
      </c>
      <c r="BA32" s="67">
        <f>'ModelParams Lp'!H$22</f>
        <v>0</v>
      </c>
      <c r="BB32" s="67">
        <f>'ModelParams Lp'!I$22</f>
        <v>0</v>
      </c>
      <c r="BC32" s="67">
        <f>-10*LOG(2/(4*PI()*2^2)+4/(0.163*(Calcul!$J37*Calcul!$K37)/VLOOKUP(Calcul!$H37,'ModelParams Lp'!$E$37:$F$39,2,0)))</f>
        <v>10.69392464651435</v>
      </c>
      <c r="BD32" s="67">
        <f>-10*LOG(2/(4*PI()*2^2)+4/(0.163*(Calcul!$J37*Calcul!$K37)/VLOOKUP(Calcul!$H37,'ModelParams Lp'!$E$37:$F$39,2,0)))</f>
        <v>10.69392464651435</v>
      </c>
      <c r="BE32" s="67">
        <f>-10*LOG(2/(4*PI()*2^2)+4/(0.163*(Calcul!$J37*Calcul!$K37)/VLOOKUP(Calcul!$H37,'ModelParams Lp'!$E$37:$F$39,2,0)))</f>
        <v>10.69392464651435</v>
      </c>
      <c r="BF32" s="67">
        <f>-10*LOG(2/(4*PI()*2^2)+4/(0.163*(Calcul!$J37*Calcul!$K37)/VLOOKUP(Calcul!$H37,'ModelParams Lp'!$E$37:$F$39,2,0)))</f>
        <v>10.69392464651435</v>
      </c>
      <c r="BG32" s="67">
        <f>-10*LOG(2/(4*PI()*2^2)+4/(0.163*(Calcul!$J37*Calcul!$K37)/VLOOKUP(Calcul!$H37,'ModelParams Lp'!$E$37:$F$39,2,0)))</f>
        <v>10.69392464651435</v>
      </c>
      <c r="BH32" s="67">
        <f>-10*LOG(2/(4*PI()*2^2)+4/(0.163*(Calcul!$J37*Calcul!$K37)/VLOOKUP(Calcul!$H37,'ModelParams Lp'!$E$37:$F$39,2,0)))</f>
        <v>10.69392464651435</v>
      </c>
      <c r="BI32" s="67">
        <f>-10*LOG(2/(4*PI()*2^2)+4/(0.163*(Calcul!$J37*Calcul!$K37)/VLOOKUP(Calcul!$H37,'ModelParams Lp'!$E$37:$F$39,2,0)))</f>
        <v>10.69392464651435</v>
      </c>
      <c r="BJ32" s="67">
        <f>-10*LOG(2/(4*PI()*2^2)+4/(0.163*(Calcul!$J37*Calcul!$K37)/VLOOKUP(Calcul!$H37,'ModelParams Lp'!$E$37:$F$39,2,0)))</f>
        <v>10.69392464651435</v>
      </c>
      <c r="BK32" s="67">
        <f>VLOOKUP(Calcul!$I37,'ModelParams Lp'!$D$28:$O$32,5,0)+BC32</f>
        <v>10.69392464651435</v>
      </c>
      <c r="BL32" s="67">
        <f>VLOOKUP(Calcul!$I37,'ModelParams Lp'!$D$28:$O$32,6,0)+BD32</f>
        <v>13.69392464651435</v>
      </c>
      <c r="BM32" s="67">
        <f>VLOOKUP(Calcul!$I37,'ModelParams Lp'!$D$28:$O$32,7,0)+BE32</f>
        <v>21.69392464651435</v>
      </c>
      <c r="BN32" s="67">
        <f>VLOOKUP(Calcul!$I37,'ModelParams Lp'!$D$28:$O$32,8,0)+BF32</f>
        <v>29.69392464651435</v>
      </c>
      <c r="BO32" s="67">
        <f>VLOOKUP(Calcul!$I37,'ModelParams Lp'!$D$28:$O$32,9,0)+BG32</f>
        <v>33.693924646514347</v>
      </c>
      <c r="BP32" s="67">
        <f>VLOOKUP(Calcul!$I37,'ModelParams Lp'!$D$28:$O$32,10,0)+BH32</f>
        <v>33.693924646514347</v>
      </c>
      <c r="BQ32" s="67">
        <f>VLOOKUP(Calcul!$I37,'ModelParams Lp'!$D$28:$O$32,11,0)+BI32</f>
        <v>33.693924646514347</v>
      </c>
      <c r="BR32" s="67">
        <f>VLOOKUP(Calcul!$I37,'ModelParams Lp'!$D$28:$O$32,12,0)+BJ32</f>
        <v>33.693924646514347</v>
      </c>
      <c r="BS32" s="66" t="e">
        <f t="shared" ca="1" si="7"/>
        <v>#DIV/0!</v>
      </c>
      <c r="BT32" s="66" t="e">
        <f t="shared" ca="1" si="8"/>
        <v>#DIV/0!</v>
      </c>
      <c r="BU32" s="66" t="e">
        <f t="shared" ca="1" si="9"/>
        <v>#DIV/0!</v>
      </c>
      <c r="BV32" s="66" t="e">
        <f t="shared" ca="1" si="10"/>
        <v>#DIV/0!</v>
      </c>
      <c r="BW32" s="66" t="e">
        <f t="shared" ca="1" si="11"/>
        <v>#DIV/0!</v>
      </c>
      <c r="BX32" s="66" t="e">
        <f t="shared" ca="1" si="12"/>
        <v>#DIV/0!</v>
      </c>
      <c r="BY32" s="66" t="e">
        <f t="shared" ca="1" si="13"/>
        <v>#DIV/0!</v>
      </c>
      <c r="BZ32" s="66" t="e">
        <f t="shared" ca="1" si="14"/>
        <v>#DIV/0!</v>
      </c>
      <c r="CA32" s="24" t="e">
        <f ca="1">10*LOG10(IF(BS32="",0,POWER(10,((BS32+'ModelParams Lw'!$O$4)/10))) +IF(BT32="",0,POWER(10,((BT32+'ModelParams Lw'!$P$4)/10))) +IF(BU32="",0,POWER(10,((BU32+'ModelParams Lw'!$Q$4)/10))) +IF(BV32="",0,POWER(10,((BV32+'ModelParams Lw'!$R$4)/10))) +IF(BW32="",0,POWER(10,((BW32+'ModelParams Lw'!$S$4)/10))) +IF(BX32="",0,POWER(10,((BX32+'ModelParams Lw'!$T$4)/10))) +IF(BY32="",0,POWER(10,((BY32+'ModelParams Lw'!$U$4)/10)))+IF(BZ32="",0,POWER(10,((BZ32+'ModelParams Lw'!$V$4)/10))))</f>
        <v>#DIV/0!</v>
      </c>
      <c r="CB32" s="24" t="e">
        <f t="shared" ca="1" si="15"/>
        <v>#DIV/0!</v>
      </c>
      <c r="CC32" s="24" t="e">
        <f ca="1">(BS32-'ModelParams Lw'!O$10)/'ModelParams Lw'!O$11</f>
        <v>#DIV/0!</v>
      </c>
      <c r="CD32" s="24" t="e">
        <f ca="1">(BT32-'ModelParams Lw'!P$10)/'ModelParams Lw'!P$11</f>
        <v>#DIV/0!</v>
      </c>
      <c r="CE32" s="24" t="e">
        <f ca="1">(BU32-'ModelParams Lw'!Q$10)/'ModelParams Lw'!Q$11</f>
        <v>#DIV/0!</v>
      </c>
      <c r="CF32" s="24" t="e">
        <f ca="1">(BV32-'ModelParams Lw'!R$10)/'ModelParams Lw'!R$11</f>
        <v>#DIV/0!</v>
      </c>
      <c r="CG32" s="24" t="e">
        <f ca="1">(BW32-'ModelParams Lw'!S$10)/'ModelParams Lw'!S$11</f>
        <v>#DIV/0!</v>
      </c>
      <c r="CH32" s="24" t="e">
        <f ca="1">(BX32-'ModelParams Lw'!T$10)/'ModelParams Lw'!T$11</f>
        <v>#DIV/0!</v>
      </c>
      <c r="CI32" s="24" t="e">
        <f ca="1">(BY32-'ModelParams Lw'!U$10)/'ModelParams Lw'!U$11</f>
        <v>#DIV/0!</v>
      </c>
      <c r="CJ32" s="24" t="e">
        <f ca="1">(BZ32-'ModelParams Lw'!V$10)/'ModelParams Lw'!V$11</f>
        <v>#DIV/0!</v>
      </c>
      <c r="CK32" s="66" t="e">
        <f t="shared" si="16"/>
        <v>#DIV/0!</v>
      </c>
      <c r="CL32" s="66" t="e">
        <f t="shared" si="17"/>
        <v>#DIV/0!</v>
      </c>
      <c r="CM32" s="66" t="e">
        <f t="shared" si="23"/>
        <v>#DIV/0!</v>
      </c>
      <c r="CN32" s="66" t="e">
        <f t="shared" si="18"/>
        <v>#DIV/0!</v>
      </c>
      <c r="CO32" s="66" t="e">
        <f t="shared" si="19"/>
        <v>#DIV/0!</v>
      </c>
      <c r="CP32" s="66" t="e">
        <f t="shared" si="20"/>
        <v>#DIV/0!</v>
      </c>
      <c r="CQ32" s="66" t="e">
        <f t="shared" si="21"/>
        <v>#DIV/0!</v>
      </c>
      <c r="CR32" s="66" t="e">
        <f t="shared" si="22"/>
        <v>#DIV/0!</v>
      </c>
      <c r="CS32" s="24" t="e">
        <f>10*LOG10(IF(CK32="",0,POWER(10,((CK32+'ModelParams Lw'!$O$4)/10))) +IF(CL32="",0,POWER(10,((CL32+'ModelParams Lw'!$P$4)/10))) +IF(CM32="",0,POWER(10,((CM32+'ModelParams Lw'!$Q$4)/10))) +IF(CN32="",0,POWER(10,((CN32+'ModelParams Lw'!$R$4)/10))) +IF(CO32="",0,POWER(10,((CO32+'ModelParams Lw'!$S$4)/10))) +IF(CP32="",0,POWER(10,((CP32+'ModelParams Lw'!$T$4)/10))) +IF(CQ32="",0,POWER(10,((CQ32+'ModelParams Lw'!$U$4)/10)))+IF(CR32="",0,POWER(10,((CR32+'ModelParams Lw'!$V$4)/10))))</f>
        <v>#DIV/0!</v>
      </c>
      <c r="CT32" s="24" t="e">
        <f t="shared" si="24"/>
        <v>#DIV/0!</v>
      </c>
      <c r="CU32" s="24" t="e">
        <f>(CK32-'ModelParams Lw'!O$10)/'ModelParams Lw'!O$11</f>
        <v>#DIV/0!</v>
      </c>
      <c r="CV32" s="24" t="e">
        <f>(CL32-'ModelParams Lw'!P$10)/'ModelParams Lw'!P$11</f>
        <v>#DIV/0!</v>
      </c>
      <c r="CW32" s="24" t="e">
        <f>(CM32-'ModelParams Lw'!Q$10)/'ModelParams Lw'!Q$11</f>
        <v>#DIV/0!</v>
      </c>
      <c r="CX32" s="24" t="e">
        <f>(CN32-'ModelParams Lw'!R$10)/'ModelParams Lw'!R$11</f>
        <v>#DIV/0!</v>
      </c>
      <c r="CY32" s="24" t="e">
        <f>(CO32-'ModelParams Lw'!S$10)/'ModelParams Lw'!S$11</f>
        <v>#DIV/0!</v>
      </c>
      <c r="CZ32" s="24" t="e">
        <f>(CP32-'ModelParams Lw'!T$10)/'ModelParams Lw'!T$11</f>
        <v>#DIV/0!</v>
      </c>
      <c r="DA32" s="24" t="e">
        <f>(CQ32-'ModelParams Lw'!U$10)/'ModelParams Lw'!U$11</f>
        <v>#DIV/0!</v>
      </c>
      <c r="DB32" s="24" t="e">
        <f>(CR32-'ModelParams Lw'!V$10)/'ModelParams Lw'!V$11</f>
        <v>#DIV/0!</v>
      </c>
    </row>
    <row r="33" spans="1:106">
      <c r="A33" s="12">
        <f>'Sound Power'!B33</f>
        <v>0</v>
      </c>
      <c r="B33" s="12">
        <f>'Sound Power'!D33</f>
        <v>0</v>
      </c>
      <c r="C33" s="67" t="e">
        <f>IF(Calcul!$F38="SA",'Sound Power'!BS33,'Sound Power'!T33)</f>
        <v>#DIV/0!</v>
      </c>
      <c r="D33" s="67" t="e">
        <f>IF(Calcul!$F38="SA",'Sound Power'!BT33,'Sound Power'!U33)</f>
        <v>#DIV/0!</v>
      </c>
      <c r="E33" s="67" t="e">
        <f>IF(Calcul!$F38="SA",'Sound Power'!BU33,'Sound Power'!V33)</f>
        <v>#DIV/0!</v>
      </c>
      <c r="F33" s="67" t="e">
        <f>IF(Calcul!$F38="SA",'Sound Power'!BV33,'Sound Power'!W33)</f>
        <v>#DIV/0!</v>
      </c>
      <c r="G33" s="67" t="e">
        <f>IF(Calcul!$F38="SA",'Sound Power'!BW33,'Sound Power'!X33)</f>
        <v>#DIV/0!</v>
      </c>
      <c r="H33" s="67" t="e">
        <f>IF(Calcul!$F38="SA",'Sound Power'!BX33,'Sound Power'!Y33)</f>
        <v>#DIV/0!</v>
      </c>
      <c r="I33" s="67" t="e">
        <f>IF(Calcul!$F38="SA",'Sound Power'!BY33,'Sound Power'!Z33)</f>
        <v>#DIV/0!</v>
      </c>
      <c r="J33" s="67" t="e">
        <f>IF(Calcul!$F38="SA",'Sound Power'!BZ33,'Sound Power'!AA33)</f>
        <v>#DIV/0!</v>
      </c>
      <c r="K33" s="67" t="e">
        <f>'Sound Power'!CS33</f>
        <v>#DIV/0!</v>
      </c>
      <c r="L33" s="67" t="e">
        <f>'Sound Power'!CT33</f>
        <v>#DIV/0!</v>
      </c>
      <c r="M33" s="67" t="e">
        <f>'Sound Power'!CU33</f>
        <v>#DIV/0!</v>
      </c>
      <c r="N33" s="67" t="e">
        <f>'Sound Power'!CV33</f>
        <v>#DIV/0!</v>
      </c>
      <c r="O33" s="67" t="e">
        <f>'Sound Power'!CW33</f>
        <v>#DIV/0!</v>
      </c>
      <c r="P33" s="67" t="e">
        <f>'Sound Power'!CX33</f>
        <v>#DIV/0!</v>
      </c>
      <c r="Q33" s="67" t="e">
        <f>'Sound Power'!CY33</f>
        <v>#DIV/0!</v>
      </c>
      <c r="R33" s="67" t="e">
        <f>'Sound Power'!CZ33</f>
        <v>#DIV/0!</v>
      </c>
      <c r="S33" s="64">
        <f t="shared" si="3"/>
        <v>0</v>
      </c>
      <c r="T33" s="64">
        <f t="shared" si="4"/>
        <v>0</v>
      </c>
      <c r="U33" s="67" t="e">
        <f>('ModelParams Lp'!B$4*10^'ModelParams Lp'!B$5*($S33/$T33)^'ModelParams Lp'!B$6)*3</f>
        <v>#DIV/0!</v>
      </c>
      <c r="V33" s="67" t="e">
        <f>('ModelParams Lp'!C$4*10^'ModelParams Lp'!C$5*($S33/$T33)^'ModelParams Lp'!C$6)*3</f>
        <v>#DIV/0!</v>
      </c>
      <c r="W33" s="67" t="e">
        <f>('ModelParams Lp'!D$4*10^'ModelParams Lp'!D$5*($S33/$T33)^'ModelParams Lp'!D$6)*3</f>
        <v>#DIV/0!</v>
      </c>
      <c r="X33" s="67" t="e">
        <f>('ModelParams Lp'!E$4*10^'ModelParams Lp'!E$5*($S33/$T33)^'ModelParams Lp'!E$6)*3</f>
        <v>#DIV/0!</v>
      </c>
      <c r="Y33" s="67" t="e">
        <f>('ModelParams Lp'!F$4*10^'ModelParams Lp'!F$5*($S33/$T33)^'ModelParams Lp'!F$6)*3</f>
        <v>#DIV/0!</v>
      </c>
      <c r="Z33" s="67" t="e">
        <f>('ModelParams Lp'!G$4*10^'ModelParams Lp'!G$5*($S33/$T33)^'ModelParams Lp'!G$6)*3</f>
        <v>#DIV/0!</v>
      </c>
      <c r="AA33" s="67" t="e">
        <f>('ModelParams Lp'!H$4*10^'ModelParams Lp'!H$5*($S33/$T33)^'ModelParams Lp'!H$6)*3</f>
        <v>#DIV/0!</v>
      </c>
      <c r="AB33" s="67" t="e">
        <f>('ModelParams Lp'!I$4*10^'ModelParams Lp'!I$5*($S33/$T33)^'ModelParams Lp'!I$6)*3</f>
        <v>#DIV/0!</v>
      </c>
      <c r="AC33" s="53" t="e">
        <f t="shared" si="5"/>
        <v>#DIV/0!</v>
      </c>
      <c r="AD33" s="53" t="e">
        <f>IF(AC33&lt;'ModelParams Lp'!$B$16,-1,IF(AC33&lt;'ModelParams Lp'!$C$16,0,IF(AC33&lt;'ModelParams Lp'!$D$16,1,IF(AC33&lt;'ModelParams Lp'!$E$16,2,IF(AC33&lt;'ModelParams Lp'!$F$16,3,IF(AC33&lt;'ModelParams Lp'!$G$16,4,IF(AC33&lt;'ModelParams Lp'!$H$16,5,6)))))))</f>
        <v>#DIV/0!</v>
      </c>
      <c r="AE33" s="67" t="e">
        <f ca="1">IF($AD33&gt;1,0,OFFSET('ModelParams Lp'!$C$12,0,-'Sound Pressure'!$AD33))</f>
        <v>#DIV/0!</v>
      </c>
      <c r="AF33" s="67" t="e">
        <f ca="1">IF($AD33&gt;2,0,OFFSET('ModelParams Lp'!$D$12,0,-'Sound Pressure'!$AD33))</f>
        <v>#DIV/0!</v>
      </c>
      <c r="AG33" s="67" t="e">
        <f ca="1">IF($AD33&gt;3,0,OFFSET('ModelParams Lp'!$E$12,0,-'Sound Pressure'!$AD33))</f>
        <v>#DIV/0!</v>
      </c>
      <c r="AH33" s="67" t="e">
        <f ca="1">IF($AD33&gt;4,0,OFFSET('ModelParams Lp'!$F$12,0,-'Sound Pressure'!$AD33))</f>
        <v>#DIV/0!</v>
      </c>
      <c r="AI33" s="67" t="e">
        <f ca="1">IF($AD33&gt;3,0,OFFSET('ModelParams Lp'!$G$12,0,-'Sound Pressure'!$AD33))</f>
        <v>#DIV/0!</v>
      </c>
      <c r="AJ33" s="67" t="e">
        <f ca="1">IF($AD33&gt;5,0,OFFSET('ModelParams Lp'!$H$12,0,-'Sound Pressure'!$AD33))</f>
        <v>#DIV/0!</v>
      </c>
      <c r="AK33" s="67" t="e">
        <f ca="1">IF($AD33&gt;6,0,OFFSET('ModelParams Lp'!$I$12,0,-'Sound Pressure'!$AD33))</f>
        <v>#DIV/0!</v>
      </c>
      <c r="AL33" s="67" t="e">
        <f ca="1">IF($AD33&gt;7,0,IF($AD$4&lt;0,3,OFFSET('ModelParams Lp'!$J$12,0,-'Sound Pressure'!$AD33)))</f>
        <v>#DIV/0!</v>
      </c>
      <c r="AM33" s="67" t="e">
        <f t="shared" si="6"/>
        <v>#DIV/0!</v>
      </c>
      <c r="AN33" s="67" t="e">
        <f t="shared" si="6"/>
        <v>#DIV/0!</v>
      </c>
      <c r="AO33" s="67" t="e">
        <f t="shared" si="6"/>
        <v>#DIV/0!</v>
      </c>
      <c r="AP33" s="67" t="e">
        <f t="shared" si="6"/>
        <v>#DIV/0!</v>
      </c>
      <c r="AQ33" s="67" t="e">
        <f t="shared" si="6"/>
        <v>#DIV/0!</v>
      </c>
      <c r="AR33" s="67" t="e">
        <f t="shared" si="6"/>
        <v>#DIV/0!</v>
      </c>
      <c r="AS33" s="67" t="e">
        <f t="shared" si="6"/>
        <v>#DIV/0!</v>
      </c>
      <c r="AT33" s="67" t="e">
        <f t="shared" si="6"/>
        <v>#DIV/0!</v>
      </c>
      <c r="AU33" s="67">
        <f>'ModelParams Lp'!B$22</f>
        <v>4</v>
      </c>
      <c r="AV33" s="67">
        <f>'ModelParams Lp'!C$22</f>
        <v>2</v>
      </c>
      <c r="AW33" s="67">
        <f>'ModelParams Lp'!D$22</f>
        <v>1</v>
      </c>
      <c r="AX33" s="67">
        <f>'ModelParams Lp'!E$22</f>
        <v>0</v>
      </c>
      <c r="AY33" s="67">
        <f>'ModelParams Lp'!F$22</f>
        <v>0</v>
      </c>
      <c r="AZ33" s="67">
        <f>'ModelParams Lp'!G$22</f>
        <v>0</v>
      </c>
      <c r="BA33" s="67">
        <f>'ModelParams Lp'!H$22</f>
        <v>0</v>
      </c>
      <c r="BB33" s="67">
        <f>'ModelParams Lp'!I$22</f>
        <v>0</v>
      </c>
      <c r="BC33" s="67">
        <f>-10*LOG(2/(4*PI()*2^2)+4/(0.163*(Calcul!$J38*Calcul!$K38)/VLOOKUP(Calcul!$H38,'ModelParams Lp'!$E$37:$F$39,2,0)))</f>
        <v>10.69392464651435</v>
      </c>
      <c r="BD33" s="67">
        <f>-10*LOG(2/(4*PI()*2^2)+4/(0.163*(Calcul!$J38*Calcul!$K38)/VLOOKUP(Calcul!$H38,'ModelParams Lp'!$E$37:$F$39,2,0)))</f>
        <v>10.69392464651435</v>
      </c>
      <c r="BE33" s="67">
        <f>-10*LOG(2/(4*PI()*2^2)+4/(0.163*(Calcul!$J38*Calcul!$K38)/VLOOKUP(Calcul!$H38,'ModelParams Lp'!$E$37:$F$39,2,0)))</f>
        <v>10.69392464651435</v>
      </c>
      <c r="BF33" s="67">
        <f>-10*LOG(2/(4*PI()*2^2)+4/(0.163*(Calcul!$J38*Calcul!$K38)/VLOOKUP(Calcul!$H38,'ModelParams Lp'!$E$37:$F$39,2,0)))</f>
        <v>10.69392464651435</v>
      </c>
      <c r="BG33" s="67">
        <f>-10*LOG(2/(4*PI()*2^2)+4/(0.163*(Calcul!$J38*Calcul!$K38)/VLOOKUP(Calcul!$H38,'ModelParams Lp'!$E$37:$F$39,2,0)))</f>
        <v>10.69392464651435</v>
      </c>
      <c r="BH33" s="67">
        <f>-10*LOG(2/(4*PI()*2^2)+4/(0.163*(Calcul!$J38*Calcul!$K38)/VLOOKUP(Calcul!$H38,'ModelParams Lp'!$E$37:$F$39,2,0)))</f>
        <v>10.69392464651435</v>
      </c>
      <c r="BI33" s="67">
        <f>-10*LOG(2/(4*PI()*2^2)+4/(0.163*(Calcul!$J38*Calcul!$K38)/VLOOKUP(Calcul!$H38,'ModelParams Lp'!$E$37:$F$39,2,0)))</f>
        <v>10.69392464651435</v>
      </c>
      <c r="BJ33" s="67">
        <f>-10*LOG(2/(4*PI()*2^2)+4/(0.163*(Calcul!$J38*Calcul!$K38)/VLOOKUP(Calcul!$H38,'ModelParams Lp'!$E$37:$F$39,2,0)))</f>
        <v>10.69392464651435</v>
      </c>
      <c r="BK33" s="67">
        <f>VLOOKUP(Calcul!$I38,'ModelParams Lp'!$D$28:$O$32,5,0)+BC33</f>
        <v>10.69392464651435</v>
      </c>
      <c r="BL33" s="67">
        <f>VLOOKUP(Calcul!$I38,'ModelParams Lp'!$D$28:$O$32,6,0)+BD33</f>
        <v>13.69392464651435</v>
      </c>
      <c r="BM33" s="67">
        <f>VLOOKUP(Calcul!$I38,'ModelParams Lp'!$D$28:$O$32,7,0)+BE33</f>
        <v>21.69392464651435</v>
      </c>
      <c r="BN33" s="67">
        <f>VLOOKUP(Calcul!$I38,'ModelParams Lp'!$D$28:$O$32,8,0)+BF33</f>
        <v>29.69392464651435</v>
      </c>
      <c r="BO33" s="67">
        <f>VLOOKUP(Calcul!$I38,'ModelParams Lp'!$D$28:$O$32,9,0)+BG33</f>
        <v>33.693924646514347</v>
      </c>
      <c r="BP33" s="67">
        <f>VLOOKUP(Calcul!$I38,'ModelParams Lp'!$D$28:$O$32,10,0)+BH33</f>
        <v>33.693924646514347</v>
      </c>
      <c r="BQ33" s="67">
        <f>VLOOKUP(Calcul!$I38,'ModelParams Lp'!$D$28:$O$32,11,0)+BI33</f>
        <v>33.693924646514347</v>
      </c>
      <c r="BR33" s="67">
        <f>VLOOKUP(Calcul!$I38,'ModelParams Lp'!$D$28:$O$32,12,0)+BJ33</f>
        <v>33.693924646514347</v>
      </c>
      <c r="BS33" s="66" t="e">
        <f t="shared" ca="1" si="7"/>
        <v>#DIV/0!</v>
      </c>
      <c r="BT33" s="66" t="e">
        <f t="shared" ca="1" si="8"/>
        <v>#DIV/0!</v>
      </c>
      <c r="BU33" s="66" t="e">
        <f t="shared" ca="1" si="9"/>
        <v>#DIV/0!</v>
      </c>
      <c r="BV33" s="66" t="e">
        <f t="shared" ca="1" si="10"/>
        <v>#DIV/0!</v>
      </c>
      <c r="BW33" s="66" t="e">
        <f t="shared" ca="1" si="11"/>
        <v>#DIV/0!</v>
      </c>
      <c r="BX33" s="66" t="e">
        <f t="shared" ca="1" si="12"/>
        <v>#DIV/0!</v>
      </c>
      <c r="BY33" s="66" t="e">
        <f t="shared" ca="1" si="13"/>
        <v>#DIV/0!</v>
      </c>
      <c r="BZ33" s="66" t="e">
        <f t="shared" ca="1" si="14"/>
        <v>#DIV/0!</v>
      </c>
      <c r="CA33" s="24" t="e">
        <f ca="1">10*LOG10(IF(BS33="",0,POWER(10,((BS33+'ModelParams Lw'!$O$4)/10))) +IF(BT33="",0,POWER(10,((BT33+'ModelParams Lw'!$P$4)/10))) +IF(BU33="",0,POWER(10,((BU33+'ModelParams Lw'!$Q$4)/10))) +IF(BV33="",0,POWER(10,((BV33+'ModelParams Lw'!$R$4)/10))) +IF(BW33="",0,POWER(10,((BW33+'ModelParams Lw'!$S$4)/10))) +IF(BX33="",0,POWER(10,((BX33+'ModelParams Lw'!$T$4)/10))) +IF(BY33="",0,POWER(10,((BY33+'ModelParams Lw'!$U$4)/10)))+IF(BZ33="",0,POWER(10,((BZ33+'ModelParams Lw'!$V$4)/10))))</f>
        <v>#DIV/0!</v>
      </c>
      <c r="CB33" s="24" t="e">
        <f t="shared" ca="1" si="15"/>
        <v>#DIV/0!</v>
      </c>
      <c r="CC33" s="24" t="e">
        <f ca="1">(BS33-'ModelParams Lw'!O$10)/'ModelParams Lw'!O$11</f>
        <v>#DIV/0!</v>
      </c>
      <c r="CD33" s="24" t="e">
        <f ca="1">(BT33-'ModelParams Lw'!P$10)/'ModelParams Lw'!P$11</f>
        <v>#DIV/0!</v>
      </c>
      <c r="CE33" s="24" t="e">
        <f ca="1">(BU33-'ModelParams Lw'!Q$10)/'ModelParams Lw'!Q$11</f>
        <v>#DIV/0!</v>
      </c>
      <c r="CF33" s="24" t="e">
        <f ca="1">(BV33-'ModelParams Lw'!R$10)/'ModelParams Lw'!R$11</f>
        <v>#DIV/0!</v>
      </c>
      <c r="CG33" s="24" t="e">
        <f ca="1">(BW33-'ModelParams Lw'!S$10)/'ModelParams Lw'!S$11</f>
        <v>#DIV/0!</v>
      </c>
      <c r="CH33" s="24" t="e">
        <f ca="1">(BX33-'ModelParams Lw'!T$10)/'ModelParams Lw'!T$11</f>
        <v>#DIV/0!</v>
      </c>
      <c r="CI33" s="24" t="e">
        <f ca="1">(BY33-'ModelParams Lw'!U$10)/'ModelParams Lw'!U$11</f>
        <v>#DIV/0!</v>
      </c>
      <c r="CJ33" s="24" t="e">
        <f ca="1">(BZ33-'ModelParams Lw'!V$10)/'ModelParams Lw'!V$11</f>
        <v>#DIV/0!</v>
      </c>
      <c r="CK33" s="66" t="e">
        <f t="shared" si="16"/>
        <v>#DIV/0!</v>
      </c>
      <c r="CL33" s="66" t="e">
        <f t="shared" si="17"/>
        <v>#DIV/0!</v>
      </c>
      <c r="CM33" s="66" t="e">
        <f t="shared" si="23"/>
        <v>#DIV/0!</v>
      </c>
      <c r="CN33" s="66" t="e">
        <f t="shared" si="18"/>
        <v>#DIV/0!</v>
      </c>
      <c r="CO33" s="66" t="e">
        <f t="shared" si="19"/>
        <v>#DIV/0!</v>
      </c>
      <c r="CP33" s="66" t="e">
        <f t="shared" si="20"/>
        <v>#DIV/0!</v>
      </c>
      <c r="CQ33" s="66" t="e">
        <f t="shared" si="21"/>
        <v>#DIV/0!</v>
      </c>
      <c r="CR33" s="66" t="e">
        <f t="shared" si="22"/>
        <v>#DIV/0!</v>
      </c>
      <c r="CS33" s="24" t="e">
        <f>10*LOG10(IF(CK33="",0,POWER(10,((CK33+'ModelParams Lw'!$O$4)/10))) +IF(CL33="",0,POWER(10,((CL33+'ModelParams Lw'!$P$4)/10))) +IF(CM33="",0,POWER(10,((CM33+'ModelParams Lw'!$Q$4)/10))) +IF(CN33="",0,POWER(10,((CN33+'ModelParams Lw'!$R$4)/10))) +IF(CO33="",0,POWER(10,((CO33+'ModelParams Lw'!$S$4)/10))) +IF(CP33="",0,POWER(10,((CP33+'ModelParams Lw'!$T$4)/10))) +IF(CQ33="",0,POWER(10,((CQ33+'ModelParams Lw'!$U$4)/10)))+IF(CR33="",0,POWER(10,((CR33+'ModelParams Lw'!$V$4)/10))))</f>
        <v>#DIV/0!</v>
      </c>
      <c r="CT33" s="24" t="e">
        <f t="shared" si="24"/>
        <v>#DIV/0!</v>
      </c>
      <c r="CU33" s="24" t="e">
        <f>(CK33-'ModelParams Lw'!O$10)/'ModelParams Lw'!O$11</f>
        <v>#DIV/0!</v>
      </c>
      <c r="CV33" s="24" t="e">
        <f>(CL33-'ModelParams Lw'!P$10)/'ModelParams Lw'!P$11</f>
        <v>#DIV/0!</v>
      </c>
      <c r="CW33" s="24" t="e">
        <f>(CM33-'ModelParams Lw'!Q$10)/'ModelParams Lw'!Q$11</f>
        <v>#DIV/0!</v>
      </c>
      <c r="CX33" s="24" t="e">
        <f>(CN33-'ModelParams Lw'!R$10)/'ModelParams Lw'!R$11</f>
        <v>#DIV/0!</v>
      </c>
      <c r="CY33" s="24" t="e">
        <f>(CO33-'ModelParams Lw'!S$10)/'ModelParams Lw'!S$11</f>
        <v>#DIV/0!</v>
      </c>
      <c r="CZ33" s="24" t="e">
        <f>(CP33-'ModelParams Lw'!T$10)/'ModelParams Lw'!T$11</f>
        <v>#DIV/0!</v>
      </c>
      <c r="DA33" s="24" t="e">
        <f>(CQ33-'ModelParams Lw'!U$10)/'ModelParams Lw'!U$11</f>
        <v>#DIV/0!</v>
      </c>
      <c r="DB33" s="24" t="e">
        <f>(CR33-'ModelParams Lw'!V$10)/'ModelParams Lw'!V$11</f>
        <v>#DIV/0!</v>
      </c>
    </row>
    <row r="34" spans="1:106">
      <c r="A34" s="12">
        <f>'Sound Power'!B34</f>
        <v>0</v>
      </c>
      <c r="B34" s="12">
        <f>'Sound Power'!D34</f>
        <v>0</v>
      </c>
      <c r="C34" s="67" t="e">
        <f>IF(Calcul!$F39="SA",'Sound Power'!BS34,'Sound Power'!T34)</f>
        <v>#DIV/0!</v>
      </c>
      <c r="D34" s="67" t="e">
        <f>IF(Calcul!$F39="SA",'Sound Power'!BT34,'Sound Power'!U34)</f>
        <v>#DIV/0!</v>
      </c>
      <c r="E34" s="67" t="e">
        <f>IF(Calcul!$F39="SA",'Sound Power'!BU34,'Sound Power'!V34)</f>
        <v>#DIV/0!</v>
      </c>
      <c r="F34" s="67" t="e">
        <f>IF(Calcul!$F39="SA",'Sound Power'!BV34,'Sound Power'!W34)</f>
        <v>#DIV/0!</v>
      </c>
      <c r="G34" s="67" t="e">
        <f>IF(Calcul!$F39="SA",'Sound Power'!BW34,'Sound Power'!X34)</f>
        <v>#DIV/0!</v>
      </c>
      <c r="H34" s="67" t="e">
        <f>IF(Calcul!$F39="SA",'Sound Power'!BX34,'Sound Power'!Y34)</f>
        <v>#DIV/0!</v>
      </c>
      <c r="I34" s="67" t="e">
        <f>IF(Calcul!$F39="SA",'Sound Power'!BY34,'Sound Power'!Z34)</f>
        <v>#DIV/0!</v>
      </c>
      <c r="J34" s="67" t="e">
        <f>IF(Calcul!$F39="SA",'Sound Power'!BZ34,'Sound Power'!AA34)</f>
        <v>#DIV/0!</v>
      </c>
      <c r="K34" s="67" t="e">
        <f>'Sound Power'!CS34</f>
        <v>#DIV/0!</v>
      </c>
      <c r="L34" s="67" t="e">
        <f>'Sound Power'!CT34</f>
        <v>#DIV/0!</v>
      </c>
      <c r="M34" s="67" t="e">
        <f>'Sound Power'!CU34</f>
        <v>#DIV/0!</v>
      </c>
      <c r="N34" s="67" t="e">
        <f>'Sound Power'!CV34</f>
        <v>#DIV/0!</v>
      </c>
      <c r="O34" s="67" t="e">
        <f>'Sound Power'!CW34</f>
        <v>#DIV/0!</v>
      </c>
      <c r="P34" s="67" t="e">
        <f>'Sound Power'!CX34</f>
        <v>#DIV/0!</v>
      </c>
      <c r="Q34" s="67" t="e">
        <f>'Sound Power'!CY34</f>
        <v>#DIV/0!</v>
      </c>
      <c r="R34" s="67" t="e">
        <f>'Sound Power'!CZ34</f>
        <v>#DIV/0!</v>
      </c>
      <c r="S34" s="64">
        <f t="shared" si="3"/>
        <v>0</v>
      </c>
      <c r="T34" s="64">
        <f t="shared" si="4"/>
        <v>0</v>
      </c>
      <c r="U34" s="67" t="e">
        <f>('ModelParams Lp'!B$4*10^'ModelParams Lp'!B$5*($S34/$T34)^'ModelParams Lp'!B$6)*3</f>
        <v>#DIV/0!</v>
      </c>
      <c r="V34" s="67" t="e">
        <f>('ModelParams Lp'!C$4*10^'ModelParams Lp'!C$5*($S34/$T34)^'ModelParams Lp'!C$6)*3</f>
        <v>#DIV/0!</v>
      </c>
      <c r="W34" s="67" t="e">
        <f>('ModelParams Lp'!D$4*10^'ModelParams Lp'!D$5*($S34/$T34)^'ModelParams Lp'!D$6)*3</f>
        <v>#DIV/0!</v>
      </c>
      <c r="X34" s="67" t="e">
        <f>('ModelParams Lp'!E$4*10^'ModelParams Lp'!E$5*($S34/$T34)^'ModelParams Lp'!E$6)*3</f>
        <v>#DIV/0!</v>
      </c>
      <c r="Y34" s="67" t="e">
        <f>('ModelParams Lp'!F$4*10^'ModelParams Lp'!F$5*($S34/$T34)^'ModelParams Lp'!F$6)*3</f>
        <v>#DIV/0!</v>
      </c>
      <c r="Z34" s="67" t="e">
        <f>('ModelParams Lp'!G$4*10^'ModelParams Lp'!G$5*($S34/$T34)^'ModelParams Lp'!G$6)*3</f>
        <v>#DIV/0!</v>
      </c>
      <c r="AA34" s="67" t="e">
        <f>('ModelParams Lp'!H$4*10^'ModelParams Lp'!H$5*($S34/$T34)^'ModelParams Lp'!H$6)*3</f>
        <v>#DIV/0!</v>
      </c>
      <c r="AB34" s="67" t="e">
        <f>('ModelParams Lp'!I$4*10^'ModelParams Lp'!I$5*($S34/$T34)^'ModelParams Lp'!I$6)*3</f>
        <v>#DIV/0!</v>
      </c>
      <c r="AC34" s="53" t="e">
        <f t="shared" si="5"/>
        <v>#DIV/0!</v>
      </c>
      <c r="AD34" s="53" t="e">
        <f>IF(AC34&lt;'ModelParams Lp'!$B$16,-1,IF(AC34&lt;'ModelParams Lp'!$C$16,0,IF(AC34&lt;'ModelParams Lp'!$D$16,1,IF(AC34&lt;'ModelParams Lp'!$E$16,2,IF(AC34&lt;'ModelParams Lp'!$F$16,3,IF(AC34&lt;'ModelParams Lp'!$G$16,4,IF(AC34&lt;'ModelParams Lp'!$H$16,5,6)))))))</f>
        <v>#DIV/0!</v>
      </c>
      <c r="AE34" s="67" t="e">
        <f ca="1">IF($AD34&gt;1,0,OFFSET('ModelParams Lp'!$C$12,0,-'Sound Pressure'!$AD34))</f>
        <v>#DIV/0!</v>
      </c>
      <c r="AF34" s="67" t="e">
        <f ca="1">IF($AD34&gt;2,0,OFFSET('ModelParams Lp'!$D$12,0,-'Sound Pressure'!$AD34))</f>
        <v>#DIV/0!</v>
      </c>
      <c r="AG34" s="67" t="e">
        <f ca="1">IF($AD34&gt;3,0,OFFSET('ModelParams Lp'!$E$12,0,-'Sound Pressure'!$AD34))</f>
        <v>#DIV/0!</v>
      </c>
      <c r="AH34" s="67" t="e">
        <f ca="1">IF($AD34&gt;4,0,OFFSET('ModelParams Lp'!$F$12,0,-'Sound Pressure'!$AD34))</f>
        <v>#DIV/0!</v>
      </c>
      <c r="AI34" s="67" t="e">
        <f ca="1">IF($AD34&gt;3,0,OFFSET('ModelParams Lp'!$G$12,0,-'Sound Pressure'!$AD34))</f>
        <v>#DIV/0!</v>
      </c>
      <c r="AJ34" s="67" t="e">
        <f ca="1">IF($AD34&gt;5,0,OFFSET('ModelParams Lp'!$H$12,0,-'Sound Pressure'!$AD34))</f>
        <v>#DIV/0!</v>
      </c>
      <c r="AK34" s="67" t="e">
        <f ca="1">IF($AD34&gt;6,0,OFFSET('ModelParams Lp'!$I$12,0,-'Sound Pressure'!$AD34))</f>
        <v>#DIV/0!</v>
      </c>
      <c r="AL34" s="67" t="e">
        <f ca="1">IF($AD34&gt;7,0,IF($AD$4&lt;0,3,OFFSET('ModelParams Lp'!$J$12,0,-'Sound Pressure'!$AD34)))</f>
        <v>#DIV/0!</v>
      </c>
      <c r="AM34" s="67" t="e">
        <f t="shared" si="6"/>
        <v>#DIV/0!</v>
      </c>
      <c r="AN34" s="67" t="e">
        <f t="shared" si="6"/>
        <v>#DIV/0!</v>
      </c>
      <c r="AO34" s="67" t="e">
        <f t="shared" si="6"/>
        <v>#DIV/0!</v>
      </c>
      <c r="AP34" s="67" t="e">
        <f t="shared" si="6"/>
        <v>#DIV/0!</v>
      </c>
      <c r="AQ34" s="67" t="e">
        <f t="shared" si="6"/>
        <v>#DIV/0!</v>
      </c>
      <c r="AR34" s="67" t="e">
        <f t="shared" si="6"/>
        <v>#DIV/0!</v>
      </c>
      <c r="AS34" s="67" t="e">
        <f t="shared" si="6"/>
        <v>#DIV/0!</v>
      </c>
      <c r="AT34" s="67" t="e">
        <f t="shared" si="6"/>
        <v>#DIV/0!</v>
      </c>
      <c r="AU34" s="67">
        <f>'ModelParams Lp'!B$22</f>
        <v>4</v>
      </c>
      <c r="AV34" s="67">
        <f>'ModelParams Lp'!C$22</f>
        <v>2</v>
      </c>
      <c r="AW34" s="67">
        <f>'ModelParams Lp'!D$22</f>
        <v>1</v>
      </c>
      <c r="AX34" s="67">
        <f>'ModelParams Lp'!E$22</f>
        <v>0</v>
      </c>
      <c r="AY34" s="67">
        <f>'ModelParams Lp'!F$22</f>
        <v>0</v>
      </c>
      <c r="AZ34" s="67">
        <f>'ModelParams Lp'!G$22</f>
        <v>0</v>
      </c>
      <c r="BA34" s="67">
        <f>'ModelParams Lp'!H$22</f>
        <v>0</v>
      </c>
      <c r="BB34" s="67">
        <f>'ModelParams Lp'!I$22</f>
        <v>0</v>
      </c>
      <c r="BC34" s="67">
        <f>-10*LOG(2/(4*PI()*2^2)+4/(0.163*(Calcul!$J39*Calcul!$K39)/VLOOKUP(Calcul!$H39,'ModelParams Lp'!$E$37:$F$39,2,0)))</f>
        <v>10.69392464651435</v>
      </c>
      <c r="BD34" s="67">
        <f>-10*LOG(2/(4*PI()*2^2)+4/(0.163*(Calcul!$J39*Calcul!$K39)/VLOOKUP(Calcul!$H39,'ModelParams Lp'!$E$37:$F$39,2,0)))</f>
        <v>10.69392464651435</v>
      </c>
      <c r="BE34" s="67">
        <f>-10*LOG(2/(4*PI()*2^2)+4/(0.163*(Calcul!$J39*Calcul!$K39)/VLOOKUP(Calcul!$H39,'ModelParams Lp'!$E$37:$F$39,2,0)))</f>
        <v>10.69392464651435</v>
      </c>
      <c r="BF34" s="67">
        <f>-10*LOG(2/(4*PI()*2^2)+4/(0.163*(Calcul!$J39*Calcul!$K39)/VLOOKUP(Calcul!$H39,'ModelParams Lp'!$E$37:$F$39,2,0)))</f>
        <v>10.69392464651435</v>
      </c>
      <c r="BG34" s="67">
        <f>-10*LOG(2/(4*PI()*2^2)+4/(0.163*(Calcul!$J39*Calcul!$K39)/VLOOKUP(Calcul!$H39,'ModelParams Lp'!$E$37:$F$39,2,0)))</f>
        <v>10.69392464651435</v>
      </c>
      <c r="BH34" s="67">
        <f>-10*LOG(2/(4*PI()*2^2)+4/(0.163*(Calcul!$J39*Calcul!$K39)/VLOOKUP(Calcul!$H39,'ModelParams Lp'!$E$37:$F$39,2,0)))</f>
        <v>10.69392464651435</v>
      </c>
      <c r="BI34" s="67">
        <f>-10*LOG(2/(4*PI()*2^2)+4/(0.163*(Calcul!$J39*Calcul!$K39)/VLOOKUP(Calcul!$H39,'ModelParams Lp'!$E$37:$F$39,2,0)))</f>
        <v>10.69392464651435</v>
      </c>
      <c r="BJ34" s="67">
        <f>-10*LOG(2/(4*PI()*2^2)+4/(0.163*(Calcul!$J39*Calcul!$K39)/VLOOKUP(Calcul!$H39,'ModelParams Lp'!$E$37:$F$39,2,0)))</f>
        <v>10.69392464651435</v>
      </c>
      <c r="BK34" s="67">
        <f>VLOOKUP(Calcul!$I39,'ModelParams Lp'!$D$28:$O$32,5,0)+BC34</f>
        <v>10.69392464651435</v>
      </c>
      <c r="BL34" s="67">
        <f>VLOOKUP(Calcul!$I39,'ModelParams Lp'!$D$28:$O$32,6,0)+BD34</f>
        <v>13.69392464651435</v>
      </c>
      <c r="BM34" s="67">
        <f>VLOOKUP(Calcul!$I39,'ModelParams Lp'!$D$28:$O$32,7,0)+BE34</f>
        <v>21.69392464651435</v>
      </c>
      <c r="BN34" s="67">
        <f>VLOOKUP(Calcul!$I39,'ModelParams Lp'!$D$28:$O$32,8,0)+BF34</f>
        <v>29.69392464651435</v>
      </c>
      <c r="BO34" s="67">
        <f>VLOOKUP(Calcul!$I39,'ModelParams Lp'!$D$28:$O$32,9,0)+BG34</f>
        <v>33.693924646514347</v>
      </c>
      <c r="BP34" s="67">
        <f>VLOOKUP(Calcul!$I39,'ModelParams Lp'!$D$28:$O$32,10,0)+BH34</f>
        <v>33.693924646514347</v>
      </c>
      <c r="BQ34" s="67">
        <f>VLOOKUP(Calcul!$I39,'ModelParams Lp'!$D$28:$O$32,11,0)+BI34</f>
        <v>33.693924646514347</v>
      </c>
      <c r="BR34" s="67">
        <f>VLOOKUP(Calcul!$I39,'ModelParams Lp'!$D$28:$O$32,12,0)+BJ34</f>
        <v>33.693924646514347</v>
      </c>
      <c r="BS34" s="66" t="e">
        <f t="shared" ca="1" si="7"/>
        <v>#DIV/0!</v>
      </c>
      <c r="BT34" s="66" t="e">
        <f t="shared" ca="1" si="8"/>
        <v>#DIV/0!</v>
      </c>
      <c r="BU34" s="66" t="e">
        <f t="shared" ca="1" si="9"/>
        <v>#DIV/0!</v>
      </c>
      <c r="BV34" s="66" t="e">
        <f t="shared" ca="1" si="10"/>
        <v>#DIV/0!</v>
      </c>
      <c r="BW34" s="66" t="e">
        <f t="shared" ca="1" si="11"/>
        <v>#DIV/0!</v>
      </c>
      <c r="BX34" s="66" t="e">
        <f t="shared" ca="1" si="12"/>
        <v>#DIV/0!</v>
      </c>
      <c r="BY34" s="66" t="e">
        <f t="shared" ca="1" si="13"/>
        <v>#DIV/0!</v>
      </c>
      <c r="BZ34" s="66" t="e">
        <f t="shared" ca="1" si="14"/>
        <v>#DIV/0!</v>
      </c>
      <c r="CA34" s="24" t="e">
        <f ca="1">10*LOG10(IF(BS34="",0,POWER(10,((BS34+'ModelParams Lw'!$O$4)/10))) +IF(BT34="",0,POWER(10,((BT34+'ModelParams Lw'!$P$4)/10))) +IF(BU34="",0,POWER(10,((BU34+'ModelParams Lw'!$Q$4)/10))) +IF(BV34="",0,POWER(10,((BV34+'ModelParams Lw'!$R$4)/10))) +IF(BW34="",0,POWER(10,((BW34+'ModelParams Lw'!$S$4)/10))) +IF(BX34="",0,POWER(10,((BX34+'ModelParams Lw'!$T$4)/10))) +IF(BY34="",0,POWER(10,((BY34+'ModelParams Lw'!$U$4)/10)))+IF(BZ34="",0,POWER(10,((BZ34+'ModelParams Lw'!$V$4)/10))))</f>
        <v>#DIV/0!</v>
      </c>
      <c r="CB34" s="24" t="e">
        <f t="shared" ca="1" si="15"/>
        <v>#DIV/0!</v>
      </c>
      <c r="CC34" s="24" t="e">
        <f ca="1">(BS34-'ModelParams Lw'!O$10)/'ModelParams Lw'!O$11</f>
        <v>#DIV/0!</v>
      </c>
      <c r="CD34" s="24" t="e">
        <f ca="1">(BT34-'ModelParams Lw'!P$10)/'ModelParams Lw'!P$11</f>
        <v>#DIV/0!</v>
      </c>
      <c r="CE34" s="24" t="e">
        <f ca="1">(BU34-'ModelParams Lw'!Q$10)/'ModelParams Lw'!Q$11</f>
        <v>#DIV/0!</v>
      </c>
      <c r="CF34" s="24" t="e">
        <f ca="1">(BV34-'ModelParams Lw'!R$10)/'ModelParams Lw'!R$11</f>
        <v>#DIV/0!</v>
      </c>
      <c r="CG34" s="24" t="e">
        <f ca="1">(BW34-'ModelParams Lw'!S$10)/'ModelParams Lw'!S$11</f>
        <v>#DIV/0!</v>
      </c>
      <c r="CH34" s="24" t="e">
        <f ca="1">(BX34-'ModelParams Lw'!T$10)/'ModelParams Lw'!T$11</f>
        <v>#DIV/0!</v>
      </c>
      <c r="CI34" s="24" t="e">
        <f ca="1">(BY34-'ModelParams Lw'!U$10)/'ModelParams Lw'!U$11</f>
        <v>#DIV/0!</v>
      </c>
      <c r="CJ34" s="24" t="e">
        <f ca="1">(BZ34-'ModelParams Lw'!V$10)/'ModelParams Lw'!V$11</f>
        <v>#DIV/0!</v>
      </c>
      <c r="CK34" s="66" t="e">
        <f t="shared" si="16"/>
        <v>#DIV/0!</v>
      </c>
      <c r="CL34" s="66" t="e">
        <f t="shared" si="17"/>
        <v>#DIV/0!</v>
      </c>
      <c r="CM34" s="66" t="e">
        <f t="shared" si="23"/>
        <v>#DIV/0!</v>
      </c>
      <c r="CN34" s="66" t="e">
        <f t="shared" si="18"/>
        <v>#DIV/0!</v>
      </c>
      <c r="CO34" s="66" t="e">
        <f t="shared" si="19"/>
        <v>#DIV/0!</v>
      </c>
      <c r="CP34" s="66" t="e">
        <f t="shared" si="20"/>
        <v>#DIV/0!</v>
      </c>
      <c r="CQ34" s="66" t="e">
        <f t="shared" si="21"/>
        <v>#DIV/0!</v>
      </c>
      <c r="CR34" s="66" t="e">
        <f t="shared" si="22"/>
        <v>#DIV/0!</v>
      </c>
      <c r="CS34" s="24" t="e">
        <f>10*LOG10(IF(CK34="",0,POWER(10,((CK34+'ModelParams Lw'!$O$4)/10))) +IF(CL34="",0,POWER(10,((CL34+'ModelParams Lw'!$P$4)/10))) +IF(CM34="",0,POWER(10,((CM34+'ModelParams Lw'!$Q$4)/10))) +IF(CN34="",0,POWER(10,((CN34+'ModelParams Lw'!$R$4)/10))) +IF(CO34="",0,POWER(10,((CO34+'ModelParams Lw'!$S$4)/10))) +IF(CP34="",0,POWER(10,((CP34+'ModelParams Lw'!$T$4)/10))) +IF(CQ34="",0,POWER(10,((CQ34+'ModelParams Lw'!$U$4)/10)))+IF(CR34="",0,POWER(10,((CR34+'ModelParams Lw'!$V$4)/10))))</f>
        <v>#DIV/0!</v>
      </c>
      <c r="CT34" s="24" t="e">
        <f t="shared" si="24"/>
        <v>#DIV/0!</v>
      </c>
      <c r="CU34" s="24" t="e">
        <f>(CK34-'ModelParams Lw'!O$10)/'ModelParams Lw'!O$11</f>
        <v>#DIV/0!</v>
      </c>
      <c r="CV34" s="24" t="e">
        <f>(CL34-'ModelParams Lw'!P$10)/'ModelParams Lw'!P$11</f>
        <v>#DIV/0!</v>
      </c>
      <c r="CW34" s="24" t="e">
        <f>(CM34-'ModelParams Lw'!Q$10)/'ModelParams Lw'!Q$11</f>
        <v>#DIV/0!</v>
      </c>
      <c r="CX34" s="24" t="e">
        <f>(CN34-'ModelParams Lw'!R$10)/'ModelParams Lw'!R$11</f>
        <v>#DIV/0!</v>
      </c>
      <c r="CY34" s="24" t="e">
        <f>(CO34-'ModelParams Lw'!S$10)/'ModelParams Lw'!S$11</f>
        <v>#DIV/0!</v>
      </c>
      <c r="CZ34" s="24" t="e">
        <f>(CP34-'ModelParams Lw'!T$10)/'ModelParams Lw'!T$11</f>
        <v>#DIV/0!</v>
      </c>
      <c r="DA34" s="24" t="e">
        <f>(CQ34-'ModelParams Lw'!U$10)/'ModelParams Lw'!U$11</f>
        <v>#DIV/0!</v>
      </c>
      <c r="DB34" s="24" t="e">
        <f>(CR34-'ModelParams Lw'!V$10)/'ModelParams Lw'!V$11</f>
        <v>#DIV/0!</v>
      </c>
    </row>
    <row r="35" spans="1:106">
      <c r="A35" s="12" t="e">
        <f>'Sound Power'!B35</f>
        <v>#VALUE!</v>
      </c>
      <c r="B35" s="12">
        <f>'Sound Power'!D35</f>
        <v>0</v>
      </c>
      <c r="C35" s="67" t="e">
        <f>IF(Calcul!$F40="SA",'Sound Power'!BS35,'Sound Power'!T35)</f>
        <v>#VALUE!</v>
      </c>
      <c r="D35" s="67" t="e">
        <f>IF(Calcul!$F40="SA",'Sound Power'!BT35,'Sound Power'!U35)</f>
        <v>#VALUE!</v>
      </c>
      <c r="E35" s="67" t="e">
        <f>IF(Calcul!$F40="SA",'Sound Power'!BU35,'Sound Power'!V35)</f>
        <v>#VALUE!</v>
      </c>
      <c r="F35" s="67" t="e">
        <f>IF(Calcul!$F40="SA",'Sound Power'!BV35,'Sound Power'!W35)</f>
        <v>#VALUE!</v>
      </c>
      <c r="G35" s="67" t="e">
        <f>IF(Calcul!$F40="SA",'Sound Power'!BW35,'Sound Power'!X35)</f>
        <v>#VALUE!</v>
      </c>
      <c r="H35" s="67" t="e">
        <f>IF(Calcul!$F40="SA",'Sound Power'!BX35,'Sound Power'!Y35)</f>
        <v>#VALUE!</v>
      </c>
      <c r="I35" s="67" t="e">
        <f>IF(Calcul!$F40="SA",'Sound Power'!BY35,'Sound Power'!Z35)</f>
        <v>#VALUE!</v>
      </c>
      <c r="J35" s="67" t="e">
        <f>IF(Calcul!$F40="SA",'Sound Power'!BZ35,'Sound Power'!AA35)</f>
        <v>#VALUE!</v>
      </c>
      <c r="K35" s="67" t="e">
        <f>'Sound Power'!CS35</f>
        <v>#VALUE!</v>
      </c>
      <c r="L35" s="67" t="e">
        <f>'Sound Power'!CT35</f>
        <v>#VALUE!</v>
      </c>
      <c r="M35" s="67" t="e">
        <f>'Sound Power'!CU35</f>
        <v>#VALUE!</v>
      </c>
      <c r="N35" s="67" t="e">
        <f>'Sound Power'!CV35</f>
        <v>#VALUE!</v>
      </c>
      <c r="O35" s="67" t="e">
        <f>'Sound Power'!CW35</f>
        <v>#VALUE!</v>
      </c>
      <c r="P35" s="67" t="e">
        <f>'Sound Power'!CX35</f>
        <v>#VALUE!</v>
      </c>
      <c r="Q35" s="67" t="e">
        <f>'Sound Power'!CY35</f>
        <v>#VALUE!</v>
      </c>
      <c r="R35" s="67" t="e">
        <f>'Sound Power'!CZ35</f>
        <v>#VALUE!</v>
      </c>
      <c r="S35" s="64">
        <f t="shared" si="3"/>
        <v>0</v>
      </c>
      <c r="T35" s="64">
        <f t="shared" si="4"/>
        <v>0</v>
      </c>
      <c r="U35" s="67" t="e">
        <f>('ModelParams Lp'!B$4*10^'ModelParams Lp'!B$5*($S35/$T35)^'ModelParams Lp'!B$6)*3</f>
        <v>#DIV/0!</v>
      </c>
      <c r="V35" s="67" t="e">
        <f>('ModelParams Lp'!C$4*10^'ModelParams Lp'!C$5*($S35/$T35)^'ModelParams Lp'!C$6)*3</f>
        <v>#DIV/0!</v>
      </c>
      <c r="W35" s="67" t="e">
        <f>('ModelParams Lp'!D$4*10^'ModelParams Lp'!D$5*($S35/$T35)^'ModelParams Lp'!D$6)*3</f>
        <v>#DIV/0!</v>
      </c>
      <c r="X35" s="67" t="e">
        <f>('ModelParams Lp'!E$4*10^'ModelParams Lp'!E$5*($S35/$T35)^'ModelParams Lp'!E$6)*3</f>
        <v>#DIV/0!</v>
      </c>
      <c r="Y35" s="67" t="e">
        <f>('ModelParams Lp'!F$4*10^'ModelParams Lp'!F$5*($S35/$T35)^'ModelParams Lp'!F$6)*3</f>
        <v>#DIV/0!</v>
      </c>
      <c r="Z35" s="67" t="e">
        <f>('ModelParams Lp'!G$4*10^'ModelParams Lp'!G$5*($S35/$T35)^'ModelParams Lp'!G$6)*3</f>
        <v>#DIV/0!</v>
      </c>
      <c r="AA35" s="67" t="e">
        <f>('ModelParams Lp'!H$4*10^'ModelParams Lp'!H$5*($S35/$T35)^'ModelParams Lp'!H$6)*3</f>
        <v>#DIV/0!</v>
      </c>
      <c r="AB35" s="67" t="e">
        <f>('ModelParams Lp'!I$4*10^'ModelParams Lp'!I$5*($S35/$T35)^'ModelParams Lp'!I$6)*3</f>
        <v>#DIV/0!</v>
      </c>
      <c r="AC35" s="53" t="e">
        <f t="shared" si="5"/>
        <v>#DIV/0!</v>
      </c>
      <c r="AD35" s="53" t="e">
        <f>IF(AC35&lt;'ModelParams Lp'!$B$16,-1,IF(AC35&lt;'ModelParams Lp'!$C$16,0,IF(AC35&lt;'ModelParams Lp'!$D$16,1,IF(AC35&lt;'ModelParams Lp'!$E$16,2,IF(AC35&lt;'ModelParams Lp'!$F$16,3,IF(AC35&lt;'ModelParams Lp'!$G$16,4,IF(AC35&lt;'ModelParams Lp'!$H$16,5,6)))))))</f>
        <v>#DIV/0!</v>
      </c>
      <c r="AE35" s="67" t="e">
        <f ca="1">IF($AD35&gt;1,0,OFFSET('ModelParams Lp'!$C$12,0,-'Sound Pressure'!$AD35))</f>
        <v>#DIV/0!</v>
      </c>
      <c r="AF35" s="67" t="e">
        <f ca="1">IF($AD35&gt;2,0,OFFSET('ModelParams Lp'!$D$12,0,-'Sound Pressure'!$AD35))</f>
        <v>#DIV/0!</v>
      </c>
      <c r="AG35" s="67" t="e">
        <f ca="1">IF($AD35&gt;3,0,OFFSET('ModelParams Lp'!$E$12,0,-'Sound Pressure'!$AD35))</f>
        <v>#DIV/0!</v>
      </c>
      <c r="AH35" s="67" t="e">
        <f ca="1">IF($AD35&gt;4,0,OFFSET('ModelParams Lp'!$F$12,0,-'Sound Pressure'!$AD35))</f>
        <v>#DIV/0!</v>
      </c>
      <c r="AI35" s="67" t="e">
        <f ca="1">IF($AD35&gt;3,0,OFFSET('ModelParams Lp'!$G$12,0,-'Sound Pressure'!$AD35))</f>
        <v>#DIV/0!</v>
      </c>
      <c r="AJ35" s="67" t="e">
        <f ca="1">IF($AD35&gt;5,0,OFFSET('ModelParams Lp'!$H$12,0,-'Sound Pressure'!$AD35))</f>
        <v>#DIV/0!</v>
      </c>
      <c r="AK35" s="67" t="e">
        <f ca="1">IF($AD35&gt;6,0,OFFSET('ModelParams Lp'!$I$12,0,-'Sound Pressure'!$AD35))</f>
        <v>#DIV/0!</v>
      </c>
      <c r="AL35" s="67" t="e">
        <f ca="1">IF($AD35&gt;7,0,IF($AD$4&lt;0,3,OFFSET('ModelParams Lp'!$J$12,0,-'Sound Pressure'!$AD35)))</f>
        <v>#DIV/0!</v>
      </c>
      <c r="AM35" s="67" t="e">
        <f t="shared" si="6"/>
        <v>#DIV/0!</v>
      </c>
      <c r="AN35" s="67" t="e">
        <f t="shared" si="6"/>
        <v>#DIV/0!</v>
      </c>
      <c r="AO35" s="67" t="e">
        <f t="shared" si="6"/>
        <v>#DIV/0!</v>
      </c>
      <c r="AP35" s="67" t="e">
        <f t="shared" si="6"/>
        <v>#DIV/0!</v>
      </c>
      <c r="AQ35" s="67" t="e">
        <f t="shared" si="6"/>
        <v>#DIV/0!</v>
      </c>
      <c r="AR35" s="67" t="e">
        <f t="shared" si="6"/>
        <v>#DIV/0!</v>
      </c>
      <c r="AS35" s="67" t="e">
        <f t="shared" si="6"/>
        <v>#DIV/0!</v>
      </c>
      <c r="AT35" s="67" t="e">
        <f t="shared" si="6"/>
        <v>#DIV/0!</v>
      </c>
      <c r="AU35" s="67">
        <f>'ModelParams Lp'!B$22</f>
        <v>4</v>
      </c>
      <c r="AV35" s="67">
        <f>'ModelParams Lp'!C$22</f>
        <v>2</v>
      </c>
      <c r="AW35" s="67">
        <f>'ModelParams Lp'!D$22</f>
        <v>1</v>
      </c>
      <c r="AX35" s="67">
        <f>'ModelParams Lp'!E$22</f>
        <v>0</v>
      </c>
      <c r="AY35" s="67">
        <f>'ModelParams Lp'!F$22</f>
        <v>0</v>
      </c>
      <c r="AZ35" s="67">
        <f>'ModelParams Lp'!G$22</f>
        <v>0</v>
      </c>
      <c r="BA35" s="67">
        <f>'ModelParams Lp'!H$22</f>
        <v>0</v>
      </c>
      <c r="BB35" s="67">
        <f>'ModelParams Lp'!I$22</f>
        <v>0</v>
      </c>
      <c r="BC35" s="67" t="e">
        <f>-10*LOG(2/(4*PI()*2^2)+4/(0.163*(Calcul!$J40*Calcul!$K40)/VLOOKUP(Calcul!$H40,'ModelParams Lp'!$E$37:$F$39,2,0)))</f>
        <v>#VALUE!</v>
      </c>
      <c r="BD35" s="67" t="e">
        <f>-10*LOG(2/(4*PI()*2^2)+4/(0.163*(Calcul!$J40*Calcul!$K40)/VLOOKUP(Calcul!$H40,'ModelParams Lp'!$E$37:$F$39,2,0)))</f>
        <v>#VALUE!</v>
      </c>
      <c r="BE35" s="67" t="e">
        <f>-10*LOG(2/(4*PI()*2^2)+4/(0.163*(Calcul!$J40*Calcul!$K40)/VLOOKUP(Calcul!$H40,'ModelParams Lp'!$E$37:$F$39,2,0)))</f>
        <v>#VALUE!</v>
      </c>
      <c r="BF35" s="67" t="e">
        <f>-10*LOG(2/(4*PI()*2^2)+4/(0.163*(Calcul!$J40*Calcul!$K40)/VLOOKUP(Calcul!$H40,'ModelParams Lp'!$E$37:$F$39,2,0)))</f>
        <v>#VALUE!</v>
      </c>
      <c r="BG35" s="67" t="e">
        <f>-10*LOG(2/(4*PI()*2^2)+4/(0.163*(Calcul!$J40*Calcul!$K40)/VLOOKUP(Calcul!$H40,'ModelParams Lp'!$E$37:$F$39,2,0)))</f>
        <v>#VALUE!</v>
      </c>
      <c r="BH35" s="67" t="e">
        <f>-10*LOG(2/(4*PI()*2^2)+4/(0.163*(Calcul!$J40*Calcul!$K40)/VLOOKUP(Calcul!$H40,'ModelParams Lp'!$E$37:$F$39,2,0)))</f>
        <v>#VALUE!</v>
      </c>
      <c r="BI35" s="67" t="e">
        <f>-10*LOG(2/(4*PI()*2^2)+4/(0.163*(Calcul!$J40*Calcul!$K40)/VLOOKUP(Calcul!$H40,'ModelParams Lp'!$E$37:$F$39,2,0)))</f>
        <v>#VALUE!</v>
      </c>
      <c r="BJ35" s="67" t="e">
        <f>-10*LOG(2/(4*PI()*2^2)+4/(0.163*(Calcul!$J40*Calcul!$K40)/VLOOKUP(Calcul!$H40,'ModelParams Lp'!$E$37:$F$39,2,0)))</f>
        <v>#VALUE!</v>
      </c>
      <c r="BK35" s="67" t="e">
        <f>VLOOKUP(Calcul!$I40,'ModelParams Lp'!$D$28:$O$32,5,0)+BC35</f>
        <v>#N/A</v>
      </c>
      <c r="BL35" s="67" t="e">
        <f>VLOOKUP(Calcul!$I40,'ModelParams Lp'!$D$28:$O$32,6,0)+BD35</f>
        <v>#N/A</v>
      </c>
      <c r="BM35" s="67" t="e">
        <f>VLOOKUP(Calcul!$I40,'ModelParams Lp'!$D$28:$O$32,7,0)+BE35</f>
        <v>#N/A</v>
      </c>
      <c r="BN35" s="67" t="e">
        <f>VLOOKUP(Calcul!$I40,'ModelParams Lp'!$D$28:$O$32,8,0)+BF35</f>
        <v>#N/A</v>
      </c>
      <c r="BO35" s="67" t="e">
        <f>VLOOKUP(Calcul!$I40,'ModelParams Lp'!$D$28:$O$32,9,0)+BG35</f>
        <v>#N/A</v>
      </c>
      <c r="BP35" s="67" t="e">
        <f>VLOOKUP(Calcul!$I40,'ModelParams Lp'!$D$28:$O$32,10,0)+BH35</f>
        <v>#N/A</v>
      </c>
      <c r="BQ35" s="67" t="e">
        <f>VLOOKUP(Calcul!$I40,'ModelParams Lp'!$D$28:$O$32,11,0)+BI35</f>
        <v>#N/A</v>
      </c>
      <c r="BR35" s="67" t="e">
        <f>VLOOKUP(Calcul!$I40,'ModelParams Lp'!$D$28:$O$32,12,0)+BJ35</f>
        <v>#N/A</v>
      </c>
      <c r="BS35" s="66" t="e">
        <f t="shared" ca="1" si="7"/>
        <v>#VALUE!</v>
      </c>
      <c r="BT35" s="66" t="e">
        <f t="shared" ca="1" si="8"/>
        <v>#VALUE!</v>
      </c>
      <c r="BU35" s="66" t="e">
        <f t="shared" ca="1" si="9"/>
        <v>#VALUE!</v>
      </c>
      <c r="BV35" s="66" t="e">
        <f t="shared" ca="1" si="10"/>
        <v>#VALUE!</v>
      </c>
      <c r="BW35" s="66" t="e">
        <f t="shared" ca="1" si="11"/>
        <v>#VALUE!</v>
      </c>
      <c r="BX35" s="66" t="e">
        <f t="shared" ca="1" si="12"/>
        <v>#VALUE!</v>
      </c>
      <c r="BY35" s="66" t="e">
        <f t="shared" ca="1" si="13"/>
        <v>#VALUE!</v>
      </c>
      <c r="BZ35" s="66" t="e">
        <f t="shared" ca="1" si="14"/>
        <v>#VALUE!</v>
      </c>
      <c r="CA35" s="24" t="e">
        <f ca="1">10*LOG10(IF(BS35="",0,POWER(10,((BS35+'ModelParams Lw'!$O$4)/10))) +IF(BT35="",0,POWER(10,((BT35+'ModelParams Lw'!$P$4)/10))) +IF(BU35="",0,POWER(10,((BU35+'ModelParams Lw'!$Q$4)/10))) +IF(BV35="",0,POWER(10,((BV35+'ModelParams Lw'!$R$4)/10))) +IF(BW35="",0,POWER(10,((BW35+'ModelParams Lw'!$S$4)/10))) +IF(BX35="",0,POWER(10,((BX35+'ModelParams Lw'!$T$4)/10))) +IF(BY35="",0,POWER(10,((BY35+'ModelParams Lw'!$U$4)/10)))+IF(BZ35="",0,POWER(10,((BZ35+'ModelParams Lw'!$V$4)/10))))</f>
        <v>#VALUE!</v>
      </c>
      <c r="CB35" s="24" t="e">
        <f t="shared" ca="1" si="15"/>
        <v>#VALUE!</v>
      </c>
      <c r="CC35" s="24" t="e">
        <f ca="1">(BS35-'ModelParams Lw'!O$10)/'ModelParams Lw'!O$11</f>
        <v>#VALUE!</v>
      </c>
      <c r="CD35" s="24" t="e">
        <f ca="1">(BT35-'ModelParams Lw'!P$10)/'ModelParams Lw'!P$11</f>
        <v>#VALUE!</v>
      </c>
      <c r="CE35" s="24" t="e">
        <f ca="1">(BU35-'ModelParams Lw'!Q$10)/'ModelParams Lw'!Q$11</f>
        <v>#VALUE!</v>
      </c>
      <c r="CF35" s="24" t="e">
        <f ca="1">(BV35-'ModelParams Lw'!R$10)/'ModelParams Lw'!R$11</f>
        <v>#VALUE!</v>
      </c>
      <c r="CG35" s="24" t="e">
        <f ca="1">(BW35-'ModelParams Lw'!S$10)/'ModelParams Lw'!S$11</f>
        <v>#VALUE!</v>
      </c>
      <c r="CH35" s="24" t="e">
        <f ca="1">(BX35-'ModelParams Lw'!T$10)/'ModelParams Lw'!T$11</f>
        <v>#VALUE!</v>
      </c>
      <c r="CI35" s="24" t="e">
        <f ca="1">(BY35-'ModelParams Lw'!U$10)/'ModelParams Lw'!U$11</f>
        <v>#VALUE!</v>
      </c>
      <c r="CJ35" s="24" t="e">
        <f ca="1">(BZ35-'ModelParams Lw'!V$10)/'ModelParams Lw'!V$11</f>
        <v>#VALUE!</v>
      </c>
      <c r="CK35" s="66" t="e">
        <f t="shared" si="16"/>
        <v>#VALUE!</v>
      </c>
      <c r="CL35" s="66" t="e">
        <f t="shared" si="17"/>
        <v>#VALUE!</v>
      </c>
      <c r="CM35" s="66" t="e">
        <f t="shared" si="23"/>
        <v>#VALUE!</v>
      </c>
      <c r="CN35" s="66" t="e">
        <f t="shared" si="18"/>
        <v>#VALUE!</v>
      </c>
      <c r="CO35" s="66" t="e">
        <f t="shared" si="19"/>
        <v>#VALUE!</v>
      </c>
      <c r="CP35" s="66" t="e">
        <f t="shared" si="20"/>
        <v>#VALUE!</v>
      </c>
      <c r="CQ35" s="66" t="e">
        <f t="shared" si="21"/>
        <v>#VALUE!</v>
      </c>
      <c r="CR35" s="66" t="e">
        <f t="shared" si="22"/>
        <v>#VALUE!</v>
      </c>
      <c r="CS35" s="24" t="e">
        <f>10*LOG10(IF(CK35="",0,POWER(10,((CK35+'ModelParams Lw'!$O$4)/10))) +IF(CL35="",0,POWER(10,((CL35+'ModelParams Lw'!$P$4)/10))) +IF(CM35="",0,POWER(10,((CM35+'ModelParams Lw'!$Q$4)/10))) +IF(CN35="",0,POWER(10,((CN35+'ModelParams Lw'!$R$4)/10))) +IF(CO35="",0,POWER(10,((CO35+'ModelParams Lw'!$S$4)/10))) +IF(CP35="",0,POWER(10,((CP35+'ModelParams Lw'!$T$4)/10))) +IF(CQ35="",0,POWER(10,((CQ35+'ModelParams Lw'!$U$4)/10)))+IF(CR35="",0,POWER(10,((CR35+'ModelParams Lw'!$V$4)/10))))</f>
        <v>#VALUE!</v>
      </c>
      <c r="CT35" s="24" t="e">
        <f t="shared" si="24"/>
        <v>#VALUE!</v>
      </c>
      <c r="CU35" s="24" t="e">
        <f>(CK35-'ModelParams Lw'!O$10)/'ModelParams Lw'!O$11</f>
        <v>#VALUE!</v>
      </c>
      <c r="CV35" s="24" t="e">
        <f>(CL35-'ModelParams Lw'!P$10)/'ModelParams Lw'!P$11</f>
        <v>#VALUE!</v>
      </c>
      <c r="CW35" s="24" t="e">
        <f>(CM35-'ModelParams Lw'!Q$10)/'ModelParams Lw'!Q$11</f>
        <v>#VALUE!</v>
      </c>
      <c r="CX35" s="24" t="e">
        <f>(CN35-'ModelParams Lw'!R$10)/'ModelParams Lw'!R$11</f>
        <v>#VALUE!</v>
      </c>
      <c r="CY35" s="24" t="e">
        <f>(CO35-'ModelParams Lw'!S$10)/'ModelParams Lw'!S$11</f>
        <v>#VALUE!</v>
      </c>
      <c r="CZ35" s="24" t="e">
        <f>(CP35-'ModelParams Lw'!T$10)/'ModelParams Lw'!T$11</f>
        <v>#VALUE!</v>
      </c>
      <c r="DA35" s="24" t="e">
        <f>(CQ35-'ModelParams Lw'!U$10)/'ModelParams Lw'!U$11</f>
        <v>#VALUE!</v>
      </c>
      <c r="DB35" s="24" t="e">
        <f>(CR35-'ModelParams Lw'!V$10)/'ModelParams Lw'!V$11</f>
        <v>#VALUE!</v>
      </c>
    </row>
    <row r="36" spans="1:106">
      <c r="A36" s="12" t="e">
        <f>'Sound Power'!B36</f>
        <v>#VALUE!</v>
      </c>
      <c r="B36" s="12">
        <f>'Sound Power'!D36</f>
        <v>0</v>
      </c>
      <c r="C36" s="67" t="e">
        <f>IF(Calcul!$F41="SA",'Sound Power'!BS36,'Sound Power'!T36)</f>
        <v>#VALUE!</v>
      </c>
      <c r="D36" s="67" t="e">
        <f>IF(Calcul!$F41="SA",'Sound Power'!BT36,'Sound Power'!U36)</f>
        <v>#VALUE!</v>
      </c>
      <c r="E36" s="67" t="e">
        <f>IF(Calcul!$F41="SA",'Sound Power'!BU36,'Sound Power'!V36)</f>
        <v>#VALUE!</v>
      </c>
      <c r="F36" s="67" t="e">
        <f>IF(Calcul!$F41="SA",'Sound Power'!BV36,'Sound Power'!W36)</f>
        <v>#VALUE!</v>
      </c>
      <c r="G36" s="67" t="e">
        <f>IF(Calcul!$F41="SA",'Sound Power'!BW36,'Sound Power'!X36)</f>
        <v>#VALUE!</v>
      </c>
      <c r="H36" s="67" t="e">
        <f>IF(Calcul!$F41="SA",'Sound Power'!BX36,'Sound Power'!Y36)</f>
        <v>#VALUE!</v>
      </c>
      <c r="I36" s="67" t="e">
        <f>IF(Calcul!$F41="SA",'Sound Power'!BY36,'Sound Power'!Z36)</f>
        <v>#VALUE!</v>
      </c>
      <c r="J36" s="67" t="e">
        <f>IF(Calcul!$F41="SA",'Sound Power'!BZ36,'Sound Power'!AA36)</f>
        <v>#VALUE!</v>
      </c>
      <c r="K36" s="67" t="e">
        <f>'Sound Power'!CS36</f>
        <v>#VALUE!</v>
      </c>
      <c r="L36" s="67" t="e">
        <f>'Sound Power'!CT36</f>
        <v>#VALUE!</v>
      </c>
      <c r="M36" s="67" t="e">
        <f>'Sound Power'!CU36</f>
        <v>#VALUE!</v>
      </c>
      <c r="N36" s="67" t="e">
        <f>'Sound Power'!CV36</f>
        <v>#VALUE!</v>
      </c>
      <c r="O36" s="67" t="e">
        <f>'Sound Power'!CW36</f>
        <v>#VALUE!</v>
      </c>
      <c r="P36" s="67" t="e">
        <f>'Sound Power'!CX36</f>
        <v>#VALUE!</v>
      </c>
      <c r="Q36" s="67" t="e">
        <f>'Sound Power'!CY36</f>
        <v>#VALUE!</v>
      </c>
      <c r="R36" s="67" t="e">
        <f>'Sound Power'!CZ36</f>
        <v>#VALUE!</v>
      </c>
      <c r="S36" s="64">
        <f t="shared" si="3"/>
        <v>0</v>
      </c>
      <c r="T36" s="64">
        <f t="shared" si="4"/>
        <v>0</v>
      </c>
      <c r="U36" s="67" t="e">
        <f>('ModelParams Lp'!B$4*10^'ModelParams Lp'!B$5*($S36/$T36)^'ModelParams Lp'!B$6)*3</f>
        <v>#DIV/0!</v>
      </c>
      <c r="V36" s="67" t="e">
        <f>('ModelParams Lp'!C$4*10^'ModelParams Lp'!C$5*($S36/$T36)^'ModelParams Lp'!C$6)*3</f>
        <v>#DIV/0!</v>
      </c>
      <c r="W36" s="67" t="e">
        <f>('ModelParams Lp'!D$4*10^'ModelParams Lp'!D$5*($S36/$T36)^'ModelParams Lp'!D$6)*3</f>
        <v>#DIV/0!</v>
      </c>
      <c r="X36" s="67" t="e">
        <f>('ModelParams Lp'!E$4*10^'ModelParams Lp'!E$5*($S36/$T36)^'ModelParams Lp'!E$6)*3</f>
        <v>#DIV/0!</v>
      </c>
      <c r="Y36" s="67" t="e">
        <f>('ModelParams Lp'!F$4*10^'ModelParams Lp'!F$5*($S36/$T36)^'ModelParams Lp'!F$6)*3</f>
        <v>#DIV/0!</v>
      </c>
      <c r="Z36" s="67" t="e">
        <f>('ModelParams Lp'!G$4*10^'ModelParams Lp'!G$5*($S36/$T36)^'ModelParams Lp'!G$6)*3</f>
        <v>#DIV/0!</v>
      </c>
      <c r="AA36" s="67" t="e">
        <f>('ModelParams Lp'!H$4*10^'ModelParams Lp'!H$5*($S36/$T36)^'ModelParams Lp'!H$6)*3</f>
        <v>#DIV/0!</v>
      </c>
      <c r="AB36" s="67" t="e">
        <f>('ModelParams Lp'!I$4*10^'ModelParams Lp'!I$5*($S36/$T36)^'ModelParams Lp'!I$6)*3</f>
        <v>#DIV/0!</v>
      </c>
      <c r="AC36" s="53" t="e">
        <f t="shared" si="5"/>
        <v>#DIV/0!</v>
      </c>
      <c r="AD36" s="53" t="e">
        <f>IF(AC36&lt;'ModelParams Lp'!$B$16,-1,IF(AC36&lt;'ModelParams Lp'!$C$16,0,IF(AC36&lt;'ModelParams Lp'!$D$16,1,IF(AC36&lt;'ModelParams Lp'!$E$16,2,IF(AC36&lt;'ModelParams Lp'!$F$16,3,IF(AC36&lt;'ModelParams Lp'!$G$16,4,IF(AC36&lt;'ModelParams Lp'!$H$16,5,6)))))))</f>
        <v>#DIV/0!</v>
      </c>
      <c r="AE36" s="67" t="e">
        <f ca="1">IF($AD36&gt;1,0,OFFSET('ModelParams Lp'!$C$12,0,-'Sound Pressure'!$AD36))</f>
        <v>#DIV/0!</v>
      </c>
      <c r="AF36" s="67" t="e">
        <f ca="1">IF($AD36&gt;2,0,OFFSET('ModelParams Lp'!$D$12,0,-'Sound Pressure'!$AD36))</f>
        <v>#DIV/0!</v>
      </c>
      <c r="AG36" s="67" t="e">
        <f ca="1">IF($AD36&gt;3,0,OFFSET('ModelParams Lp'!$E$12,0,-'Sound Pressure'!$AD36))</f>
        <v>#DIV/0!</v>
      </c>
      <c r="AH36" s="67" t="e">
        <f ca="1">IF($AD36&gt;4,0,OFFSET('ModelParams Lp'!$F$12,0,-'Sound Pressure'!$AD36))</f>
        <v>#DIV/0!</v>
      </c>
      <c r="AI36" s="67" t="e">
        <f ca="1">IF($AD36&gt;3,0,OFFSET('ModelParams Lp'!$G$12,0,-'Sound Pressure'!$AD36))</f>
        <v>#DIV/0!</v>
      </c>
      <c r="AJ36" s="67" t="e">
        <f ca="1">IF($AD36&gt;5,0,OFFSET('ModelParams Lp'!$H$12,0,-'Sound Pressure'!$AD36))</f>
        <v>#DIV/0!</v>
      </c>
      <c r="AK36" s="67" t="e">
        <f ca="1">IF($AD36&gt;6,0,OFFSET('ModelParams Lp'!$I$12,0,-'Sound Pressure'!$AD36))</f>
        <v>#DIV/0!</v>
      </c>
      <c r="AL36" s="67" t="e">
        <f ca="1">IF($AD36&gt;7,0,IF($AD$4&lt;0,3,OFFSET('ModelParams Lp'!$J$12,0,-'Sound Pressure'!$AD36)))</f>
        <v>#DIV/0!</v>
      </c>
      <c r="AM36" s="67" t="e">
        <f t="shared" si="6"/>
        <v>#DIV/0!</v>
      </c>
      <c r="AN36" s="67" t="e">
        <f t="shared" si="6"/>
        <v>#DIV/0!</v>
      </c>
      <c r="AO36" s="67" t="e">
        <f t="shared" si="6"/>
        <v>#DIV/0!</v>
      </c>
      <c r="AP36" s="67" t="e">
        <f t="shared" si="6"/>
        <v>#DIV/0!</v>
      </c>
      <c r="AQ36" s="67" t="e">
        <f t="shared" si="6"/>
        <v>#DIV/0!</v>
      </c>
      <c r="AR36" s="67" t="e">
        <f t="shared" si="6"/>
        <v>#DIV/0!</v>
      </c>
      <c r="AS36" s="67" t="e">
        <f t="shared" si="6"/>
        <v>#DIV/0!</v>
      </c>
      <c r="AT36" s="67" t="e">
        <f t="shared" si="6"/>
        <v>#DIV/0!</v>
      </c>
      <c r="AU36" s="67">
        <f>'ModelParams Lp'!B$22</f>
        <v>4</v>
      </c>
      <c r="AV36" s="67">
        <f>'ModelParams Lp'!C$22</f>
        <v>2</v>
      </c>
      <c r="AW36" s="67">
        <f>'ModelParams Lp'!D$22</f>
        <v>1</v>
      </c>
      <c r="AX36" s="67">
        <f>'ModelParams Lp'!E$22</f>
        <v>0</v>
      </c>
      <c r="AY36" s="67">
        <f>'ModelParams Lp'!F$22</f>
        <v>0</v>
      </c>
      <c r="AZ36" s="67">
        <f>'ModelParams Lp'!G$22</f>
        <v>0</v>
      </c>
      <c r="BA36" s="67">
        <f>'ModelParams Lp'!H$22</f>
        <v>0</v>
      </c>
      <c r="BB36" s="67">
        <f>'ModelParams Lp'!I$22</f>
        <v>0</v>
      </c>
      <c r="BC36" s="67" t="e">
        <f>-10*LOG(2/(4*PI()*2^2)+4/(0.163*(Calcul!$J41*Calcul!$K41)/VLOOKUP(Calcul!$H41,'ModelParams Lp'!$E$37:$F$39,2,0)))</f>
        <v>#VALUE!</v>
      </c>
      <c r="BD36" s="67" t="e">
        <f>-10*LOG(2/(4*PI()*2^2)+4/(0.163*(Calcul!$J41*Calcul!$K41)/VLOOKUP(Calcul!$H41,'ModelParams Lp'!$E$37:$F$39,2,0)))</f>
        <v>#VALUE!</v>
      </c>
      <c r="BE36" s="67" t="e">
        <f>-10*LOG(2/(4*PI()*2^2)+4/(0.163*(Calcul!$J41*Calcul!$K41)/VLOOKUP(Calcul!$H41,'ModelParams Lp'!$E$37:$F$39,2,0)))</f>
        <v>#VALUE!</v>
      </c>
      <c r="BF36" s="67" t="e">
        <f>-10*LOG(2/(4*PI()*2^2)+4/(0.163*(Calcul!$J41*Calcul!$K41)/VLOOKUP(Calcul!$H41,'ModelParams Lp'!$E$37:$F$39,2,0)))</f>
        <v>#VALUE!</v>
      </c>
      <c r="BG36" s="67" t="e">
        <f>-10*LOG(2/(4*PI()*2^2)+4/(0.163*(Calcul!$J41*Calcul!$K41)/VLOOKUP(Calcul!$H41,'ModelParams Lp'!$E$37:$F$39,2,0)))</f>
        <v>#VALUE!</v>
      </c>
      <c r="BH36" s="67" t="e">
        <f>-10*LOG(2/(4*PI()*2^2)+4/(0.163*(Calcul!$J41*Calcul!$K41)/VLOOKUP(Calcul!$H41,'ModelParams Lp'!$E$37:$F$39,2,0)))</f>
        <v>#VALUE!</v>
      </c>
      <c r="BI36" s="67" t="e">
        <f>-10*LOG(2/(4*PI()*2^2)+4/(0.163*(Calcul!$J41*Calcul!$K41)/VLOOKUP(Calcul!$H41,'ModelParams Lp'!$E$37:$F$39,2,0)))</f>
        <v>#VALUE!</v>
      </c>
      <c r="BJ36" s="67" t="e">
        <f>-10*LOG(2/(4*PI()*2^2)+4/(0.163*(Calcul!$J41*Calcul!$K41)/VLOOKUP(Calcul!$H41,'ModelParams Lp'!$E$37:$F$39,2,0)))</f>
        <v>#VALUE!</v>
      </c>
      <c r="BK36" s="67" t="e">
        <f>VLOOKUP(Calcul!$I41,'ModelParams Lp'!$D$28:$O$32,5,0)+BC36</f>
        <v>#N/A</v>
      </c>
      <c r="BL36" s="67" t="e">
        <f>VLOOKUP(Calcul!$I41,'ModelParams Lp'!$D$28:$O$32,6,0)+BD36</f>
        <v>#N/A</v>
      </c>
      <c r="BM36" s="67" t="e">
        <f>VLOOKUP(Calcul!$I41,'ModelParams Lp'!$D$28:$O$32,7,0)+BE36</f>
        <v>#N/A</v>
      </c>
      <c r="BN36" s="67" t="e">
        <f>VLOOKUP(Calcul!$I41,'ModelParams Lp'!$D$28:$O$32,8,0)+BF36</f>
        <v>#N/A</v>
      </c>
      <c r="BO36" s="67" t="e">
        <f>VLOOKUP(Calcul!$I41,'ModelParams Lp'!$D$28:$O$32,9,0)+BG36</f>
        <v>#N/A</v>
      </c>
      <c r="BP36" s="67" t="e">
        <f>VLOOKUP(Calcul!$I41,'ModelParams Lp'!$D$28:$O$32,10,0)+BH36</f>
        <v>#N/A</v>
      </c>
      <c r="BQ36" s="67" t="e">
        <f>VLOOKUP(Calcul!$I41,'ModelParams Lp'!$D$28:$O$32,11,0)+BI36</f>
        <v>#N/A</v>
      </c>
      <c r="BR36" s="67" t="e">
        <f>VLOOKUP(Calcul!$I41,'ModelParams Lp'!$D$28:$O$32,12,0)+BJ36</f>
        <v>#N/A</v>
      </c>
      <c r="BS36" s="66" t="e">
        <f t="shared" ca="1" si="7"/>
        <v>#VALUE!</v>
      </c>
      <c r="BT36" s="66" t="e">
        <f t="shared" ca="1" si="8"/>
        <v>#VALUE!</v>
      </c>
      <c r="BU36" s="66" t="e">
        <f t="shared" ca="1" si="9"/>
        <v>#VALUE!</v>
      </c>
      <c r="BV36" s="66" t="e">
        <f t="shared" ca="1" si="10"/>
        <v>#VALUE!</v>
      </c>
      <c r="BW36" s="66" t="e">
        <f t="shared" ca="1" si="11"/>
        <v>#VALUE!</v>
      </c>
      <c r="BX36" s="66" t="e">
        <f t="shared" ca="1" si="12"/>
        <v>#VALUE!</v>
      </c>
      <c r="BY36" s="66" t="e">
        <f t="shared" ca="1" si="13"/>
        <v>#VALUE!</v>
      </c>
      <c r="BZ36" s="66" t="e">
        <f t="shared" ca="1" si="14"/>
        <v>#VALUE!</v>
      </c>
      <c r="CA36" s="24" t="e">
        <f ca="1">10*LOG10(IF(BS36="",0,POWER(10,((BS36+'ModelParams Lw'!$O$4)/10))) +IF(BT36="",0,POWER(10,((BT36+'ModelParams Lw'!$P$4)/10))) +IF(BU36="",0,POWER(10,((BU36+'ModelParams Lw'!$Q$4)/10))) +IF(BV36="",0,POWER(10,((BV36+'ModelParams Lw'!$R$4)/10))) +IF(BW36="",0,POWER(10,((BW36+'ModelParams Lw'!$S$4)/10))) +IF(BX36="",0,POWER(10,((BX36+'ModelParams Lw'!$T$4)/10))) +IF(BY36="",0,POWER(10,((BY36+'ModelParams Lw'!$U$4)/10)))+IF(BZ36="",0,POWER(10,((BZ36+'ModelParams Lw'!$V$4)/10))))</f>
        <v>#VALUE!</v>
      </c>
      <c r="CB36" s="24" t="e">
        <f t="shared" ca="1" si="15"/>
        <v>#VALUE!</v>
      </c>
      <c r="CC36" s="24" t="e">
        <f ca="1">(BS36-'ModelParams Lw'!O$10)/'ModelParams Lw'!O$11</f>
        <v>#VALUE!</v>
      </c>
      <c r="CD36" s="24" t="e">
        <f ca="1">(BT36-'ModelParams Lw'!P$10)/'ModelParams Lw'!P$11</f>
        <v>#VALUE!</v>
      </c>
      <c r="CE36" s="24" t="e">
        <f ca="1">(BU36-'ModelParams Lw'!Q$10)/'ModelParams Lw'!Q$11</f>
        <v>#VALUE!</v>
      </c>
      <c r="CF36" s="24" t="e">
        <f ca="1">(BV36-'ModelParams Lw'!R$10)/'ModelParams Lw'!R$11</f>
        <v>#VALUE!</v>
      </c>
      <c r="CG36" s="24" t="e">
        <f ca="1">(BW36-'ModelParams Lw'!S$10)/'ModelParams Lw'!S$11</f>
        <v>#VALUE!</v>
      </c>
      <c r="CH36" s="24" t="e">
        <f ca="1">(BX36-'ModelParams Lw'!T$10)/'ModelParams Lw'!T$11</f>
        <v>#VALUE!</v>
      </c>
      <c r="CI36" s="24" t="e">
        <f ca="1">(BY36-'ModelParams Lw'!U$10)/'ModelParams Lw'!U$11</f>
        <v>#VALUE!</v>
      </c>
      <c r="CJ36" s="24" t="e">
        <f ca="1">(BZ36-'ModelParams Lw'!V$10)/'ModelParams Lw'!V$11</f>
        <v>#VALUE!</v>
      </c>
      <c r="CK36" s="66" t="e">
        <f t="shared" si="16"/>
        <v>#VALUE!</v>
      </c>
      <c r="CL36" s="66" t="e">
        <f t="shared" si="17"/>
        <v>#VALUE!</v>
      </c>
      <c r="CM36" s="66" t="e">
        <f t="shared" si="23"/>
        <v>#VALUE!</v>
      </c>
      <c r="CN36" s="66" t="e">
        <f t="shared" si="18"/>
        <v>#VALUE!</v>
      </c>
      <c r="CO36" s="66" t="e">
        <f t="shared" si="19"/>
        <v>#VALUE!</v>
      </c>
      <c r="CP36" s="66" t="e">
        <f t="shared" si="20"/>
        <v>#VALUE!</v>
      </c>
      <c r="CQ36" s="66" t="e">
        <f t="shared" si="21"/>
        <v>#VALUE!</v>
      </c>
      <c r="CR36" s="66" t="e">
        <f t="shared" si="22"/>
        <v>#VALUE!</v>
      </c>
      <c r="CS36" s="24" t="e">
        <f>10*LOG10(IF(CK36="",0,POWER(10,((CK36+'ModelParams Lw'!$O$4)/10))) +IF(CL36="",0,POWER(10,((CL36+'ModelParams Lw'!$P$4)/10))) +IF(CM36="",0,POWER(10,((CM36+'ModelParams Lw'!$Q$4)/10))) +IF(CN36="",0,POWER(10,((CN36+'ModelParams Lw'!$R$4)/10))) +IF(CO36="",0,POWER(10,((CO36+'ModelParams Lw'!$S$4)/10))) +IF(CP36="",0,POWER(10,((CP36+'ModelParams Lw'!$T$4)/10))) +IF(CQ36="",0,POWER(10,((CQ36+'ModelParams Lw'!$U$4)/10)))+IF(CR36="",0,POWER(10,((CR36+'ModelParams Lw'!$V$4)/10))))</f>
        <v>#VALUE!</v>
      </c>
      <c r="CT36" s="24" t="e">
        <f t="shared" si="24"/>
        <v>#VALUE!</v>
      </c>
      <c r="CU36" s="24" t="e">
        <f>(CK36-'ModelParams Lw'!O$10)/'ModelParams Lw'!O$11</f>
        <v>#VALUE!</v>
      </c>
      <c r="CV36" s="24" t="e">
        <f>(CL36-'ModelParams Lw'!P$10)/'ModelParams Lw'!P$11</f>
        <v>#VALUE!</v>
      </c>
      <c r="CW36" s="24" t="e">
        <f>(CM36-'ModelParams Lw'!Q$10)/'ModelParams Lw'!Q$11</f>
        <v>#VALUE!</v>
      </c>
      <c r="CX36" s="24" t="e">
        <f>(CN36-'ModelParams Lw'!R$10)/'ModelParams Lw'!R$11</f>
        <v>#VALUE!</v>
      </c>
      <c r="CY36" s="24" t="e">
        <f>(CO36-'ModelParams Lw'!S$10)/'ModelParams Lw'!S$11</f>
        <v>#VALUE!</v>
      </c>
      <c r="CZ36" s="24" t="e">
        <f>(CP36-'ModelParams Lw'!T$10)/'ModelParams Lw'!T$11</f>
        <v>#VALUE!</v>
      </c>
      <c r="DA36" s="24" t="e">
        <f>(CQ36-'ModelParams Lw'!U$10)/'ModelParams Lw'!U$11</f>
        <v>#VALUE!</v>
      </c>
      <c r="DB36" s="24" t="e">
        <f>(CR36-'ModelParams Lw'!V$10)/'ModelParams Lw'!V$11</f>
        <v>#VALUE!</v>
      </c>
    </row>
    <row r="37" spans="1:106">
      <c r="A37" s="12" t="e">
        <f>'Sound Power'!B37</f>
        <v>#VALUE!</v>
      </c>
      <c r="B37" s="12">
        <f>'Sound Power'!D37</f>
        <v>0</v>
      </c>
      <c r="C37" s="67" t="e">
        <f>IF(Calcul!$F42="SA",'Sound Power'!BS37,'Sound Power'!T37)</f>
        <v>#VALUE!</v>
      </c>
      <c r="D37" s="67" t="e">
        <f>IF(Calcul!$F42="SA",'Sound Power'!BT37,'Sound Power'!U37)</f>
        <v>#VALUE!</v>
      </c>
      <c r="E37" s="67" t="e">
        <f>IF(Calcul!$F42="SA",'Sound Power'!BU37,'Sound Power'!V37)</f>
        <v>#VALUE!</v>
      </c>
      <c r="F37" s="67" t="e">
        <f>IF(Calcul!$F42="SA",'Sound Power'!BV37,'Sound Power'!W37)</f>
        <v>#VALUE!</v>
      </c>
      <c r="G37" s="67" t="e">
        <f>IF(Calcul!$F42="SA",'Sound Power'!BW37,'Sound Power'!X37)</f>
        <v>#VALUE!</v>
      </c>
      <c r="H37" s="67" t="e">
        <f>IF(Calcul!$F42="SA",'Sound Power'!BX37,'Sound Power'!Y37)</f>
        <v>#VALUE!</v>
      </c>
      <c r="I37" s="67" t="e">
        <f>IF(Calcul!$F42="SA",'Sound Power'!BY37,'Sound Power'!Z37)</f>
        <v>#VALUE!</v>
      </c>
      <c r="J37" s="67" t="e">
        <f>IF(Calcul!$F42="SA",'Sound Power'!BZ37,'Sound Power'!AA37)</f>
        <v>#VALUE!</v>
      </c>
      <c r="K37" s="67" t="e">
        <f>'Sound Power'!CS37</f>
        <v>#VALUE!</v>
      </c>
      <c r="L37" s="67" t="e">
        <f>'Sound Power'!CT37</f>
        <v>#VALUE!</v>
      </c>
      <c r="M37" s="67" t="e">
        <f>'Sound Power'!CU37</f>
        <v>#VALUE!</v>
      </c>
      <c r="N37" s="67" t="e">
        <f>'Sound Power'!CV37</f>
        <v>#VALUE!</v>
      </c>
      <c r="O37" s="67" t="e">
        <f>'Sound Power'!CW37</f>
        <v>#VALUE!</v>
      </c>
      <c r="P37" s="67" t="e">
        <f>'Sound Power'!CX37</f>
        <v>#VALUE!</v>
      </c>
      <c r="Q37" s="67" t="e">
        <f>'Sound Power'!CY37</f>
        <v>#VALUE!</v>
      </c>
      <c r="R37" s="67" t="e">
        <f>'Sound Power'!CZ37</f>
        <v>#VALUE!</v>
      </c>
      <c r="S37" s="64">
        <f t="shared" si="3"/>
        <v>0</v>
      </c>
      <c r="T37" s="64">
        <f t="shared" si="4"/>
        <v>0</v>
      </c>
      <c r="U37" s="67" t="e">
        <f>('ModelParams Lp'!B$4*10^'ModelParams Lp'!B$5*($S37/$T37)^'ModelParams Lp'!B$6)*3</f>
        <v>#DIV/0!</v>
      </c>
      <c r="V37" s="67" t="e">
        <f>('ModelParams Lp'!C$4*10^'ModelParams Lp'!C$5*($S37/$T37)^'ModelParams Lp'!C$6)*3</f>
        <v>#DIV/0!</v>
      </c>
      <c r="W37" s="67" t="e">
        <f>('ModelParams Lp'!D$4*10^'ModelParams Lp'!D$5*($S37/$T37)^'ModelParams Lp'!D$6)*3</f>
        <v>#DIV/0!</v>
      </c>
      <c r="X37" s="67" t="e">
        <f>('ModelParams Lp'!E$4*10^'ModelParams Lp'!E$5*($S37/$T37)^'ModelParams Lp'!E$6)*3</f>
        <v>#DIV/0!</v>
      </c>
      <c r="Y37" s="67" t="e">
        <f>('ModelParams Lp'!F$4*10^'ModelParams Lp'!F$5*($S37/$T37)^'ModelParams Lp'!F$6)*3</f>
        <v>#DIV/0!</v>
      </c>
      <c r="Z37" s="67" t="e">
        <f>('ModelParams Lp'!G$4*10^'ModelParams Lp'!G$5*($S37/$T37)^'ModelParams Lp'!G$6)*3</f>
        <v>#DIV/0!</v>
      </c>
      <c r="AA37" s="67" t="e">
        <f>('ModelParams Lp'!H$4*10^'ModelParams Lp'!H$5*($S37/$T37)^'ModelParams Lp'!H$6)*3</f>
        <v>#DIV/0!</v>
      </c>
      <c r="AB37" s="67" t="e">
        <f>('ModelParams Lp'!I$4*10^'ModelParams Lp'!I$5*($S37/$T37)^'ModelParams Lp'!I$6)*3</f>
        <v>#DIV/0!</v>
      </c>
      <c r="AC37" s="53" t="e">
        <f t="shared" si="5"/>
        <v>#DIV/0!</v>
      </c>
      <c r="AD37" s="53" t="e">
        <f>IF(AC37&lt;'ModelParams Lp'!$B$16,-1,IF(AC37&lt;'ModelParams Lp'!$C$16,0,IF(AC37&lt;'ModelParams Lp'!$D$16,1,IF(AC37&lt;'ModelParams Lp'!$E$16,2,IF(AC37&lt;'ModelParams Lp'!$F$16,3,IF(AC37&lt;'ModelParams Lp'!$G$16,4,IF(AC37&lt;'ModelParams Lp'!$H$16,5,6)))))))</f>
        <v>#DIV/0!</v>
      </c>
      <c r="AE37" s="67" t="e">
        <f ca="1">IF($AD37&gt;1,0,OFFSET('ModelParams Lp'!$C$12,0,-'Sound Pressure'!$AD37))</f>
        <v>#DIV/0!</v>
      </c>
      <c r="AF37" s="67" t="e">
        <f ca="1">IF($AD37&gt;2,0,OFFSET('ModelParams Lp'!$D$12,0,-'Sound Pressure'!$AD37))</f>
        <v>#DIV/0!</v>
      </c>
      <c r="AG37" s="67" t="e">
        <f ca="1">IF($AD37&gt;3,0,OFFSET('ModelParams Lp'!$E$12,0,-'Sound Pressure'!$AD37))</f>
        <v>#DIV/0!</v>
      </c>
      <c r="AH37" s="67" t="e">
        <f ca="1">IF($AD37&gt;4,0,OFFSET('ModelParams Lp'!$F$12,0,-'Sound Pressure'!$AD37))</f>
        <v>#DIV/0!</v>
      </c>
      <c r="AI37" s="67" t="e">
        <f ca="1">IF($AD37&gt;3,0,OFFSET('ModelParams Lp'!$G$12,0,-'Sound Pressure'!$AD37))</f>
        <v>#DIV/0!</v>
      </c>
      <c r="AJ37" s="67" t="e">
        <f ca="1">IF($AD37&gt;5,0,OFFSET('ModelParams Lp'!$H$12,0,-'Sound Pressure'!$AD37))</f>
        <v>#DIV/0!</v>
      </c>
      <c r="AK37" s="67" t="e">
        <f ca="1">IF($AD37&gt;6,0,OFFSET('ModelParams Lp'!$I$12,0,-'Sound Pressure'!$AD37))</f>
        <v>#DIV/0!</v>
      </c>
      <c r="AL37" s="67" t="e">
        <f ca="1">IF($AD37&gt;7,0,IF($AD$4&lt;0,3,OFFSET('ModelParams Lp'!$J$12,0,-'Sound Pressure'!$AD37)))</f>
        <v>#DIV/0!</v>
      </c>
      <c r="AM37" s="67" t="e">
        <f t="shared" si="6"/>
        <v>#DIV/0!</v>
      </c>
      <c r="AN37" s="67" t="e">
        <f t="shared" si="6"/>
        <v>#DIV/0!</v>
      </c>
      <c r="AO37" s="67" t="e">
        <f t="shared" si="6"/>
        <v>#DIV/0!</v>
      </c>
      <c r="AP37" s="67" t="e">
        <f t="shared" si="6"/>
        <v>#DIV/0!</v>
      </c>
      <c r="AQ37" s="67" t="e">
        <f t="shared" si="6"/>
        <v>#DIV/0!</v>
      </c>
      <c r="AR37" s="67" t="e">
        <f t="shared" si="6"/>
        <v>#DIV/0!</v>
      </c>
      <c r="AS37" s="67" t="e">
        <f t="shared" si="6"/>
        <v>#DIV/0!</v>
      </c>
      <c r="AT37" s="67" t="e">
        <f t="shared" si="6"/>
        <v>#DIV/0!</v>
      </c>
      <c r="AU37" s="67">
        <f>'ModelParams Lp'!B$22</f>
        <v>4</v>
      </c>
      <c r="AV37" s="67">
        <f>'ModelParams Lp'!C$22</f>
        <v>2</v>
      </c>
      <c r="AW37" s="67">
        <f>'ModelParams Lp'!D$22</f>
        <v>1</v>
      </c>
      <c r="AX37" s="67">
        <f>'ModelParams Lp'!E$22</f>
        <v>0</v>
      </c>
      <c r="AY37" s="67">
        <f>'ModelParams Lp'!F$22</f>
        <v>0</v>
      </c>
      <c r="AZ37" s="67">
        <f>'ModelParams Lp'!G$22</f>
        <v>0</v>
      </c>
      <c r="BA37" s="67">
        <f>'ModelParams Lp'!H$22</f>
        <v>0</v>
      </c>
      <c r="BB37" s="67">
        <f>'ModelParams Lp'!I$22</f>
        <v>0</v>
      </c>
      <c r="BC37" s="67" t="e">
        <f>-10*LOG(2/(4*PI()*2^2)+4/(0.163*(Calcul!$J42*Calcul!$K42)/VLOOKUP(Calcul!$H42,'ModelParams Lp'!$E$37:$F$39,2,0)))</f>
        <v>#VALUE!</v>
      </c>
      <c r="BD37" s="67" t="e">
        <f>-10*LOG(2/(4*PI()*2^2)+4/(0.163*(Calcul!$J42*Calcul!$K42)/VLOOKUP(Calcul!$H42,'ModelParams Lp'!$E$37:$F$39,2,0)))</f>
        <v>#VALUE!</v>
      </c>
      <c r="BE37" s="67" t="e">
        <f>-10*LOG(2/(4*PI()*2^2)+4/(0.163*(Calcul!$J42*Calcul!$K42)/VLOOKUP(Calcul!$H42,'ModelParams Lp'!$E$37:$F$39,2,0)))</f>
        <v>#VALUE!</v>
      </c>
      <c r="BF37" s="67" t="e">
        <f>-10*LOG(2/(4*PI()*2^2)+4/(0.163*(Calcul!$J42*Calcul!$K42)/VLOOKUP(Calcul!$H42,'ModelParams Lp'!$E$37:$F$39,2,0)))</f>
        <v>#VALUE!</v>
      </c>
      <c r="BG37" s="67" t="e">
        <f>-10*LOG(2/(4*PI()*2^2)+4/(0.163*(Calcul!$J42*Calcul!$K42)/VLOOKUP(Calcul!$H42,'ModelParams Lp'!$E$37:$F$39,2,0)))</f>
        <v>#VALUE!</v>
      </c>
      <c r="BH37" s="67" t="e">
        <f>-10*LOG(2/(4*PI()*2^2)+4/(0.163*(Calcul!$J42*Calcul!$K42)/VLOOKUP(Calcul!$H42,'ModelParams Lp'!$E$37:$F$39,2,0)))</f>
        <v>#VALUE!</v>
      </c>
      <c r="BI37" s="67" t="e">
        <f>-10*LOG(2/(4*PI()*2^2)+4/(0.163*(Calcul!$J42*Calcul!$K42)/VLOOKUP(Calcul!$H42,'ModelParams Lp'!$E$37:$F$39,2,0)))</f>
        <v>#VALUE!</v>
      </c>
      <c r="BJ37" s="67" t="e">
        <f>-10*LOG(2/(4*PI()*2^2)+4/(0.163*(Calcul!$J42*Calcul!$K42)/VLOOKUP(Calcul!$H42,'ModelParams Lp'!$E$37:$F$39,2,0)))</f>
        <v>#VALUE!</v>
      </c>
      <c r="BK37" s="67" t="e">
        <f>VLOOKUP(Calcul!$I42,'ModelParams Lp'!$D$28:$O$32,5,0)+BC37</f>
        <v>#N/A</v>
      </c>
      <c r="BL37" s="67" t="e">
        <f>VLOOKUP(Calcul!$I42,'ModelParams Lp'!$D$28:$O$32,6,0)+BD37</f>
        <v>#N/A</v>
      </c>
      <c r="BM37" s="67" t="e">
        <f>VLOOKUP(Calcul!$I42,'ModelParams Lp'!$D$28:$O$32,7,0)+BE37</f>
        <v>#N/A</v>
      </c>
      <c r="BN37" s="67" t="e">
        <f>VLOOKUP(Calcul!$I42,'ModelParams Lp'!$D$28:$O$32,8,0)+BF37</f>
        <v>#N/A</v>
      </c>
      <c r="BO37" s="67" t="e">
        <f>VLOOKUP(Calcul!$I42,'ModelParams Lp'!$D$28:$O$32,9,0)+BG37</f>
        <v>#N/A</v>
      </c>
      <c r="BP37" s="67" t="e">
        <f>VLOOKUP(Calcul!$I42,'ModelParams Lp'!$D$28:$O$32,10,0)+BH37</f>
        <v>#N/A</v>
      </c>
      <c r="BQ37" s="67" t="e">
        <f>VLOOKUP(Calcul!$I42,'ModelParams Lp'!$D$28:$O$32,11,0)+BI37</f>
        <v>#N/A</v>
      </c>
      <c r="BR37" s="67" t="e">
        <f>VLOOKUP(Calcul!$I42,'ModelParams Lp'!$D$28:$O$32,12,0)+BJ37</f>
        <v>#N/A</v>
      </c>
      <c r="BS37" s="66" t="e">
        <f t="shared" ca="1" si="7"/>
        <v>#VALUE!</v>
      </c>
      <c r="BT37" s="66" t="e">
        <f t="shared" ca="1" si="8"/>
        <v>#VALUE!</v>
      </c>
      <c r="BU37" s="66" t="e">
        <f t="shared" ca="1" si="9"/>
        <v>#VALUE!</v>
      </c>
      <c r="BV37" s="66" t="e">
        <f t="shared" ca="1" si="10"/>
        <v>#VALUE!</v>
      </c>
      <c r="BW37" s="66" t="e">
        <f t="shared" ca="1" si="11"/>
        <v>#VALUE!</v>
      </c>
      <c r="BX37" s="66" t="e">
        <f t="shared" ca="1" si="12"/>
        <v>#VALUE!</v>
      </c>
      <c r="BY37" s="66" t="e">
        <f t="shared" ca="1" si="13"/>
        <v>#VALUE!</v>
      </c>
      <c r="BZ37" s="66" t="e">
        <f t="shared" ca="1" si="14"/>
        <v>#VALUE!</v>
      </c>
      <c r="CA37" s="24" t="e">
        <f ca="1">10*LOG10(IF(BS37="",0,POWER(10,((BS37+'ModelParams Lw'!$O$4)/10))) +IF(BT37="",0,POWER(10,((BT37+'ModelParams Lw'!$P$4)/10))) +IF(BU37="",0,POWER(10,((BU37+'ModelParams Lw'!$Q$4)/10))) +IF(BV37="",0,POWER(10,((BV37+'ModelParams Lw'!$R$4)/10))) +IF(BW37="",0,POWER(10,((BW37+'ModelParams Lw'!$S$4)/10))) +IF(BX37="",0,POWER(10,((BX37+'ModelParams Lw'!$T$4)/10))) +IF(BY37="",0,POWER(10,((BY37+'ModelParams Lw'!$U$4)/10)))+IF(BZ37="",0,POWER(10,((BZ37+'ModelParams Lw'!$V$4)/10))))</f>
        <v>#VALUE!</v>
      </c>
      <c r="CB37" s="24" t="e">
        <f t="shared" ca="1" si="15"/>
        <v>#VALUE!</v>
      </c>
      <c r="CC37" s="24" t="e">
        <f ca="1">(BS37-'ModelParams Lw'!O$10)/'ModelParams Lw'!O$11</f>
        <v>#VALUE!</v>
      </c>
      <c r="CD37" s="24" t="e">
        <f ca="1">(BT37-'ModelParams Lw'!P$10)/'ModelParams Lw'!P$11</f>
        <v>#VALUE!</v>
      </c>
      <c r="CE37" s="24" t="e">
        <f ca="1">(BU37-'ModelParams Lw'!Q$10)/'ModelParams Lw'!Q$11</f>
        <v>#VALUE!</v>
      </c>
      <c r="CF37" s="24" t="e">
        <f ca="1">(BV37-'ModelParams Lw'!R$10)/'ModelParams Lw'!R$11</f>
        <v>#VALUE!</v>
      </c>
      <c r="CG37" s="24" t="e">
        <f ca="1">(BW37-'ModelParams Lw'!S$10)/'ModelParams Lw'!S$11</f>
        <v>#VALUE!</v>
      </c>
      <c r="CH37" s="24" t="e">
        <f ca="1">(BX37-'ModelParams Lw'!T$10)/'ModelParams Lw'!T$11</f>
        <v>#VALUE!</v>
      </c>
      <c r="CI37" s="24" t="e">
        <f ca="1">(BY37-'ModelParams Lw'!U$10)/'ModelParams Lw'!U$11</f>
        <v>#VALUE!</v>
      </c>
      <c r="CJ37" s="24" t="e">
        <f ca="1">(BZ37-'ModelParams Lw'!V$10)/'ModelParams Lw'!V$11</f>
        <v>#VALUE!</v>
      </c>
      <c r="CK37" s="66" t="e">
        <f t="shared" si="16"/>
        <v>#VALUE!</v>
      </c>
      <c r="CL37" s="66" t="e">
        <f t="shared" si="17"/>
        <v>#VALUE!</v>
      </c>
      <c r="CM37" s="66" t="e">
        <f t="shared" si="23"/>
        <v>#VALUE!</v>
      </c>
      <c r="CN37" s="66" t="e">
        <f t="shared" si="18"/>
        <v>#VALUE!</v>
      </c>
      <c r="CO37" s="66" t="e">
        <f t="shared" si="19"/>
        <v>#VALUE!</v>
      </c>
      <c r="CP37" s="66" t="e">
        <f t="shared" si="20"/>
        <v>#VALUE!</v>
      </c>
      <c r="CQ37" s="66" t="e">
        <f t="shared" si="21"/>
        <v>#VALUE!</v>
      </c>
      <c r="CR37" s="66" t="e">
        <f t="shared" si="22"/>
        <v>#VALUE!</v>
      </c>
      <c r="CS37" s="24" t="e">
        <f>10*LOG10(IF(CK37="",0,POWER(10,((CK37+'ModelParams Lw'!$O$4)/10))) +IF(CL37="",0,POWER(10,((CL37+'ModelParams Lw'!$P$4)/10))) +IF(CM37="",0,POWER(10,((CM37+'ModelParams Lw'!$Q$4)/10))) +IF(CN37="",0,POWER(10,((CN37+'ModelParams Lw'!$R$4)/10))) +IF(CO37="",0,POWER(10,((CO37+'ModelParams Lw'!$S$4)/10))) +IF(CP37="",0,POWER(10,((CP37+'ModelParams Lw'!$T$4)/10))) +IF(CQ37="",0,POWER(10,((CQ37+'ModelParams Lw'!$U$4)/10)))+IF(CR37="",0,POWER(10,((CR37+'ModelParams Lw'!$V$4)/10))))</f>
        <v>#VALUE!</v>
      </c>
      <c r="CT37" s="24" t="e">
        <f t="shared" si="24"/>
        <v>#VALUE!</v>
      </c>
      <c r="CU37" s="24" t="e">
        <f>(CK37-'ModelParams Lw'!O$10)/'ModelParams Lw'!O$11</f>
        <v>#VALUE!</v>
      </c>
      <c r="CV37" s="24" t="e">
        <f>(CL37-'ModelParams Lw'!P$10)/'ModelParams Lw'!P$11</f>
        <v>#VALUE!</v>
      </c>
      <c r="CW37" s="24" t="e">
        <f>(CM37-'ModelParams Lw'!Q$10)/'ModelParams Lw'!Q$11</f>
        <v>#VALUE!</v>
      </c>
      <c r="CX37" s="24" t="e">
        <f>(CN37-'ModelParams Lw'!R$10)/'ModelParams Lw'!R$11</f>
        <v>#VALUE!</v>
      </c>
      <c r="CY37" s="24" t="e">
        <f>(CO37-'ModelParams Lw'!S$10)/'ModelParams Lw'!S$11</f>
        <v>#VALUE!</v>
      </c>
      <c r="CZ37" s="24" t="e">
        <f>(CP37-'ModelParams Lw'!T$10)/'ModelParams Lw'!T$11</f>
        <v>#VALUE!</v>
      </c>
      <c r="DA37" s="24" t="e">
        <f>(CQ37-'ModelParams Lw'!U$10)/'ModelParams Lw'!U$11</f>
        <v>#VALUE!</v>
      </c>
      <c r="DB37" s="24" t="e">
        <f>(CR37-'ModelParams Lw'!V$10)/'ModelParams Lw'!V$11</f>
        <v>#VALUE!</v>
      </c>
    </row>
    <row r="38" spans="1:106">
      <c r="A38" s="12" t="e">
        <f>'Sound Power'!B38</f>
        <v>#REF!</v>
      </c>
      <c r="B38" s="12">
        <f>'Sound Power'!D38</f>
        <v>0</v>
      </c>
      <c r="C38" s="67" t="e">
        <f>IF(Calcul!$F43="SA",'Sound Power'!BS38,'Sound Power'!T38)</f>
        <v>#REF!</v>
      </c>
      <c r="D38" s="67" t="e">
        <f>IF(Calcul!$F43="SA",'Sound Power'!BT38,'Sound Power'!U38)</f>
        <v>#REF!</v>
      </c>
      <c r="E38" s="67" t="e">
        <f>IF(Calcul!$F43="SA",'Sound Power'!BU38,'Sound Power'!V38)</f>
        <v>#REF!</v>
      </c>
      <c r="F38" s="67" t="e">
        <f>IF(Calcul!$F43="SA",'Sound Power'!BV38,'Sound Power'!W38)</f>
        <v>#REF!</v>
      </c>
      <c r="G38" s="67" t="e">
        <f>IF(Calcul!$F43="SA",'Sound Power'!BW38,'Sound Power'!X38)</f>
        <v>#REF!</v>
      </c>
      <c r="H38" s="67" t="e">
        <f>IF(Calcul!$F43="SA",'Sound Power'!BX38,'Sound Power'!Y38)</f>
        <v>#REF!</v>
      </c>
      <c r="I38" s="67" t="e">
        <f>IF(Calcul!$F43="SA",'Sound Power'!BY38,'Sound Power'!Z38)</f>
        <v>#REF!</v>
      </c>
      <c r="J38" s="67" t="e">
        <f>IF(Calcul!$F43="SA",'Sound Power'!BZ38,'Sound Power'!AA38)</f>
        <v>#REF!</v>
      </c>
      <c r="K38" s="67" t="e">
        <f>'Sound Power'!CS38</f>
        <v>#REF!</v>
      </c>
      <c r="L38" s="67" t="e">
        <f>'Sound Power'!CT38</f>
        <v>#REF!</v>
      </c>
      <c r="M38" s="67" t="e">
        <f>'Sound Power'!CU38</f>
        <v>#REF!</v>
      </c>
      <c r="N38" s="67" t="e">
        <f>'Sound Power'!CV38</f>
        <v>#REF!</v>
      </c>
      <c r="O38" s="67" t="e">
        <f>'Sound Power'!CW38</f>
        <v>#REF!</v>
      </c>
      <c r="P38" s="67" t="e">
        <f>'Sound Power'!CX38</f>
        <v>#REF!</v>
      </c>
      <c r="Q38" s="67" t="e">
        <f>'Sound Power'!CY38</f>
        <v>#REF!</v>
      </c>
      <c r="R38" s="67" t="e">
        <f>'Sound Power'!CZ38</f>
        <v>#REF!</v>
      </c>
      <c r="S38" s="64">
        <f t="shared" si="3"/>
        <v>0</v>
      </c>
      <c r="T38" s="64">
        <f t="shared" si="4"/>
        <v>0</v>
      </c>
      <c r="U38" s="67" t="e">
        <f>('ModelParams Lp'!B$4*10^'ModelParams Lp'!B$5*($S38/$T38)^'ModelParams Lp'!B$6)*3</f>
        <v>#DIV/0!</v>
      </c>
      <c r="V38" s="67" t="e">
        <f>('ModelParams Lp'!C$4*10^'ModelParams Lp'!C$5*($S38/$T38)^'ModelParams Lp'!C$6)*3</f>
        <v>#DIV/0!</v>
      </c>
      <c r="W38" s="67" t="e">
        <f>('ModelParams Lp'!D$4*10^'ModelParams Lp'!D$5*($S38/$T38)^'ModelParams Lp'!D$6)*3</f>
        <v>#DIV/0!</v>
      </c>
      <c r="X38" s="67" t="e">
        <f>('ModelParams Lp'!E$4*10^'ModelParams Lp'!E$5*($S38/$T38)^'ModelParams Lp'!E$6)*3</f>
        <v>#DIV/0!</v>
      </c>
      <c r="Y38" s="67" t="e">
        <f>('ModelParams Lp'!F$4*10^'ModelParams Lp'!F$5*($S38/$T38)^'ModelParams Lp'!F$6)*3</f>
        <v>#DIV/0!</v>
      </c>
      <c r="Z38" s="67" t="e">
        <f>('ModelParams Lp'!G$4*10^'ModelParams Lp'!G$5*($S38/$T38)^'ModelParams Lp'!G$6)*3</f>
        <v>#DIV/0!</v>
      </c>
      <c r="AA38" s="67" t="e">
        <f>('ModelParams Lp'!H$4*10^'ModelParams Lp'!H$5*($S38/$T38)^'ModelParams Lp'!H$6)*3</f>
        <v>#DIV/0!</v>
      </c>
      <c r="AB38" s="67" t="e">
        <f>('ModelParams Lp'!I$4*10^'ModelParams Lp'!I$5*($S38/$T38)^'ModelParams Lp'!I$6)*3</f>
        <v>#DIV/0!</v>
      </c>
      <c r="AC38" s="53" t="e">
        <f t="shared" si="5"/>
        <v>#DIV/0!</v>
      </c>
      <c r="AD38" s="53" t="e">
        <f>IF(AC38&lt;'ModelParams Lp'!$B$16,-1,IF(AC38&lt;'ModelParams Lp'!$C$16,0,IF(AC38&lt;'ModelParams Lp'!$D$16,1,IF(AC38&lt;'ModelParams Lp'!$E$16,2,IF(AC38&lt;'ModelParams Lp'!$F$16,3,IF(AC38&lt;'ModelParams Lp'!$G$16,4,IF(AC38&lt;'ModelParams Lp'!$H$16,5,6)))))))</f>
        <v>#DIV/0!</v>
      </c>
      <c r="AE38" s="67" t="e">
        <f ca="1">IF($AD38&gt;1,0,OFFSET('ModelParams Lp'!$C$12,0,-'Sound Pressure'!$AD38))</f>
        <v>#DIV/0!</v>
      </c>
      <c r="AF38" s="67" t="e">
        <f ca="1">IF($AD38&gt;2,0,OFFSET('ModelParams Lp'!$D$12,0,-'Sound Pressure'!$AD38))</f>
        <v>#DIV/0!</v>
      </c>
      <c r="AG38" s="67" t="e">
        <f ca="1">IF($AD38&gt;3,0,OFFSET('ModelParams Lp'!$E$12,0,-'Sound Pressure'!$AD38))</f>
        <v>#DIV/0!</v>
      </c>
      <c r="AH38" s="67" t="e">
        <f ca="1">IF($AD38&gt;4,0,OFFSET('ModelParams Lp'!$F$12,0,-'Sound Pressure'!$AD38))</f>
        <v>#DIV/0!</v>
      </c>
      <c r="AI38" s="67" t="e">
        <f ca="1">IF($AD38&gt;3,0,OFFSET('ModelParams Lp'!$G$12,0,-'Sound Pressure'!$AD38))</f>
        <v>#DIV/0!</v>
      </c>
      <c r="AJ38" s="67" t="e">
        <f ca="1">IF($AD38&gt;5,0,OFFSET('ModelParams Lp'!$H$12,0,-'Sound Pressure'!$AD38))</f>
        <v>#DIV/0!</v>
      </c>
      <c r="AK38" s="67" t="e">
        <f ca="1">IF($AD38&gt;6,0,OFFSET('ModelParams Lp'!$I$12,0,-'Sound Pressure'!$AD38))</f>
        <v>#DIV/0!</v>
      </c>
      <c r="AL38" s="67" t="e">
        <f ca="1">IF($AD38&gt;7,0,IF($AD$4&lt;0,3,OFFSET('ModelParams Lp'!$J$12,0,-'Sound Pressure'!$AD38)))</f>
        <v>#DIV/0!</v>
      </c>
      <c r="AM38" s="67" t="e">
        <f t="shared" si="6"/>
        <v>#DIV/0!</v>
      </c>
      <c r="AN38" s="67" t="e">
        <f t="shared" si="6"/>
        <v>#DIV/0!</v>
      </c>
      <c r="AO38" s="67" t="e">
        <f t="shared" si="6"/>
        <v>#DIV/0!</v>
      </c>
      <c r="AP38" s="67" t="e">
        <f t="shared" si="6"/>
        <v>#DIV/0!</v>
      </c>
      <c r="AQ38" s="67" t="e">
        <f t="shared" si="6"/>
        <v>#DIV/0!</v>
      </c>
      <c r="AR38" s="67" t="e">
        <f t="shared" si="6"/>
        <v>#DIV/0!</v>
      </c>
      <c r="AS38" s="67" t="e">
        <f t="shared" si="6"/>
        <v>#DIV/0!</v>
      </c>
      <c r="AT38" s="67" t="e">
        <f t="shared" si="6"/>
        <v>#DIV/0!</v>
      </c>
      <c r="AU38" s="67">
        <f>'ModelParams Lp'!B$22</f>
        <v>4</v>
      </c>
      <c r="AV38" s="67">
        <f>'ModelParams Lp'!C$22</f>
        <v>2</v>
      </c>
      <c r="AW38" s="67">
        <f>'ModelParams Lp'!D$22</f>
        <v>1</v>
      </c>
      <c r="AX38" s="67">
        <f>'ModelParams Lp'!E$22</f>
        <v>0</v>
      </c>
      <c r="AY38" s="67">
        <f>'ModelParams Lp'!F$22</f>
        <v>0</v>
      </c>
      <c r="AZ38" s="67">
        <f>'ModelParams Lp'!G$22</f>
        <v>0</v>
      </c>
      <c r="BA38" s="67">
        <f>'ModelParams Lp'!H$22</f>
        <v>0</v>
      </c>
      <c r="BB38" s="67">
        <f>'ModelParams Lp'!I$22</f>
        <v>0</v>
      </c>
      <c r="BC38" s="67" t="e">
        <f>-10*LOG(2/(4*PI()*2^2)+4/(0.163*(Calcul!$J43*Calcul!$K43)/VLOOKUP(Calcul!$H43,'ModelParams Lp'!$E$37:$F$39,2,0)))</f>
        <v>#VALUE!</v>
      </c>
      <c r="BD38" s="67" t="e">
        <f>-10*LOG(2/(4*PI()*2^2)+4/(0.163*(Calcul!$J43*Calcul!$K43)/VLOOKUP(Calcul!$H43,'ModelParams Lp'!$E$37:$F$39,2,0)))</f>
        <v>#VALUE!</v>
      </c>
      <c r="BE38" s="67" t="e">
        <f>-10*LOG(2/(4*PI()*2^2)+4/(0.163*(Calcul!$J43*Calcul!$K43)/VLOOKUP(Calcul!$H43,'ModelParams Lp'!$E$37:$F$39,2,0)))</f>
        <v>#VALUE!</v>
      </c>
      <c r="BF38" s="67" t="e">
        <f>-10*LOG(2/(4*PI()*2^2)+4/(0.163*(Calcul!$J43*Calcul!$K43)/VLOOKUP(Calcul!$H43,'ModelParams Lp'!$E$37:$F$39,2,0)))</f>
        <v>#VALUE!</v>
      </c>
      <c r="BG38" s="67" t="e">
        <f>-10*LOG(2/(4*PI()*2^2)+4/(0.163*(Calcul!$J43*Calcul!$K43)/VLOOKUP(Calcul!$H43,'ModelParams Lp'!$E$37:$F$39,2,0)))</f>
        <v>#VALUE!</v>
      </c>
      <c r="BH38" s="67" t="e">
        <f>-10*LOG(2/(4*PI()*2^2)+4/(0.163*(Calcul!$J43*Calcul!$K43)/VLOOKUP(Calcul!$H43,'ModelParams Lp'!$E$37:$F$39,2,0)))</f>
        <v>#VALUE!</v>
      </c>
      <c r="BI38" s="67" t="e">
        <f>-10*LOG(2/(4*PI()*2^2)+4/(0.163*(Calcul!$J43*Calcul!$K43)/VLOOKUP(Calcul!$H43,'ModelParams Lp'!$E$37:$F$39,2,0)))</f>
        <v>#VALUE!</v>
      </c>
      <c r="BJ38" s="67" t="e">
        <f>-10*LOG(2/(4*PI()*2^2)+4/(0.163*(Calcul!$J43*Calcul!$K43)/VLOOKUP(Calcul!$H43,'ModelParams Lp'!$E$37:$F$39,2,0)))</f>
        <v>#VALUE!</v>
      </c>
      <c r="BK38" s="67" t="e">
        <f>VLOOKUP(Calcul!$I43,'ModelParams Lp'!$D$28:$O$32,5,0)+BC38</f>
        <v>#N/A</v>
      </c>
      <c r="BL38" s="67" t="e">
        <f>VLOOKUP(Calcul!$I43,'ModelParams Lp'!$D$28:$O$32,6,0)+BD38</f>
        <v>#N/A</v>
      </c>
      <c r="BM38" s="67" t="e">
        <f>VLOOKUP(Calcul!$I43,'ModelParams Lp'!$D$28:$O$32,7,0)+BE38</f>
        <v>#N/A</v>
      </c>
      <c r="BN38" s="67" t="e">
        <f>VLOOKUP(Calcul!$I43,'ModelParams Lp'!$D$28:$O$32,8,0)+BF38</f>
        <v>#N/A</v>
      </c>
      <c r="BO38" s="67" t="e">
        <f>VLOOKUP(Calcul!$I43,'ModelParams Lp'!$D$28:$O$32,9,0)+BG38</f>
        <v>#N/A</v>
      </c>
      <c r="BP38" s="67" t="e">
        <f>VLOOKUP(Calcul!$I43,'ModelParams Lp'!$D$28:$O$32,10,0)+BH38</f>
        <v>#N/A</v>
      </c>
      <c r="BQ38" s="67" t="e">
        <f>VLOOKUP(Calcul!$I43,'ModelParams Lp'!$D$28:$O$32,11,0)+BI38</f>
        <v>#N/A</v>
      </c>
      <c r="BR38" s="67" t="e">
        <f>VLOOKUP(Calcul!$I43,'ModelParams Lp'!$D$28:$O$32,12,0)+BJ38</f>
        <v>#N/A</v>
      </c>
      <c r="BS38" s="66" t="e">
        <f t="shared" ca="1" si="7"/>
        <v>#REF!</v>
      </c>
      <c r="BT38" s="66" t="e">
        <f t="shared" ca="1" si="8"/>
        <v>#REF!</v>
      </c>
      <c r="BU38" s="66" t="e">
        <f t="shared" ca="1" si="9"/>
        <v>#REF!</v>
      </c>
      <c r="BV38" s="66" t="e">
        <f t="shared" ca="1" si="10"/>
        <v>#REF!</v>
      </c>
      <c r="BW38" s="66" t="e">
        <f t="shared" ca="1" si="11"/>
        <v>#REF!</v>
      </c>
      <c r="BX38" s="66" t="e">
        <f t="shared" ca="1" si="12"/>
        <v>#REF!</v>
      </c>
      <c r="BY38" s="66" t="e">
        <f t="shared" ca="1" si="13"/>
        <v>#REF!</v>
      </c>
      <c r="BZ38" s="66" t="e">
        <f t="shared" ca="1" si="14"/>
        <v>#REF!</v>
      </c>
      <c r="CA38" s="24" t="e">
        <f ca="1">10*LOG10(IF(BS38="",0,POWER(10,((BS38+'ModelParams Lw'!$O$4)/10))) +IF(BT38="",0,POWER(10,((BT38+'ModelParams Lw'!$P$4)/10))) +IF(BU38="",0,POWER(10,((BU38+'ModelParams Lw'!$Q$4)/10))) +IF(BV38="",0,POWER(10,((BV38+'ModelParams Lw'!$R$4)/10))) +IF(BW38="",0,POWER(10,((BW38+'ModelParams Lw'!$S$4)/10))) +IF(BX38="",0,POWER(10,((BX38+'ModelParams Lw'!$T$4)/10))) +IF(BY38="",0,POWER(10,((BY38+'ModelParams Lw'!$U$4)/10)))+IF(BZ38="",0,POWER(10,((BZ38+'ModelParams Lw'!$V$4)/10))))</f>
        <v>#REF!</v>
      </c>
      <c r="CB38" s="24" t="e">
        <f t="shared" ca="1" si="15"/>
        <v>#REF!</v>
      </c>
      <c r="CC38" s="24" t="e">
        <f ca="1">(BS38-'ModelParams Lw'!O$10)/'ModelParams Lw'!O$11</f>
        <v>#REF!</v>
      </c>
      <c r="CD38" s="24" t="e">
        <f ca="1">(BT38-'ModelParams Lw'!P$10)/'ModelParams Lw'!P$11</f>
        <v>#REF!</v>
      </c>
      <c r="CE38" s="24" t="e">
        <f ca="1">(BU38-'ModelParams Lw'!Q$10)/'ModelParams Lw'!Q$11</f>
        <v>#REF!</v>
      </c>
      <c r="CF38" s="24" t="e">
        <f ca="1">(BV38-'ModelParams Lw'!R$10)/'ModelParams Lw'!R$11</f>
        <v>#REF!</v>
      </c>
      <c r="CG38" s="24" t="e">
        <f ca="1">(BW38-'ModelParams Lw'!S$10)/'ModelParams Lw'!S$11</f>
        <v>#REF!</v>
      </c>
      <c r="CH38" s="24" t="e">
        <f ca="1">(BX38-'ModelParams Lw'!T$10)/'ModelParams Lw'!T$11</f>
        <v>#REF!</v>
      </c>
      <c r="CI38" s="24" t="e">
        <f ca="1">(BY38-'ModelParams Lw'!U$10)/'ModelParams Lw'!U$11</f>
        <v>#REF!</v>
      </c>
      <c r="CJ38" s="24" t="e">
        <f ca="1">(BZ38-'ModelParams Lw'!V$10)/'ModelParams Lw'!V$11</f>
        <v>#REF!</v>
      </c>
      <c r="CK38" s="66" t="e">
        <f t="shared" si="16"/>
        <v>#REF!</v>
      </c>
      <c r="CL38" s="66" t="e">
        <f t="shared" si="17"/>
        <v>#REF!</v>
      </c>
      <c r="CM38" s="66" t="e">
        <f t="shared" si="23"/>
        <v>#REF!</v>
      </c>
      <c r="CN38" s="66" t="e">
        <f t="shared" si="18"/>
        <v>#REF!</v>
      </c>
      <c r="CO38" s="66" t="e">
        <f t="shared" si="19"/>
        <v>#REF!</v>
      </c>
      <c r="CP38" s="66" t="e">
        <f t="shared" si="20"/>
        <v>#REF!</v>
      </c>
      <c r="CQ38" s="66" t="e">
        <f t="shared" si="21"/>
        <v>#REF!</v>
      </c>
      <c r="CR38" s="66" t="e">
        <f t="shared" si="22"/>
        <v>#REF!</v>
      </c>
      <c r="CS38" s="24" t="e">
        <f>10*LOG10(IF(CK38="",0,POWER(10,((CK38+'ModelParams Lw'!$O$4)/10))) +IF(CL38="",0,POWER(10,((CL38+'ModelParams Lw'!$P$4)/10))) +IF(CM38="",0,POWER(10,((CM38+'ModelParams Lw'!$Q$4)/10))) +IF(CN38="",0,POWER(10,((CN38+'ModelParams Lw'!$R$4)/10))) +IF(CO38="",0,POWER(10,((CO38+'ModelParams Lw'!$S$4)/10))) +IF(CP38="",0,POWER(10,((CP38+'ModelParams Lw'!$T$4)/10))) +IF(CQ38="",0,POWER(10,((CQ38+'ModelParams Lw'!$U$4)/10)))+IF(CR38="",0,POWER(10,((CR38+'ModelParams Lw'!$V$4)/10))))</f>
        <v>#REF!</v>
      </c>
      <c r="CT38" s="24" t="e">
        <f t="shared" si="24"/>
        <v>#REF!</v>
      </c>
      <c r="CU38" s="24" t="e">
        <f>(CK38-'ModelParams Lw'!O$10)/'ModelParams Lw'!O$11</f>
        <v>#REF!</v>
      </c>
      <c r="CV38" s="24" t="e">
        <f>(CL38-'ModelParams Lw'!P$10)/'ModelParams Lw'!P$11</f>
        <v>#REF!</v>
      </c>
      <c r="CW38" s="24" t="e">
        <f>(CM38-'ModelParams Lw'!Q$10)/'ModelParams Lw'!Q$11</f>
        <v>#REF!</v>
      </c>
      <c r="CX38" s="24" t="e">
        <f>(CN38-'ModelParams Lw'!R$10)/'ModelParams Lw'!R$11</f>
        <v>#REF!</v>
      </c>
      <c r="CY38" s="24" t="e">
        <f>(CO38-'ModelParams Lw'!S$10)/'ModelParams Lw'!S$11</f>
        <v>#REF!</v>
      </c>
      <c r="CZ38" s="24" t="e">
        <f>(CP38-'ModelParams Lw'!T$10)/'ModelParams Lw'!T$11</f>
        <v>#REF!</v>
      </c>
      <c r="DA38" s="24" t="e">
        <f>(CQ38-'ModelParams Lw'!U$10)/'ModelParams Lw'!U$11</f>
        <v>#REF!</v>
      </c>
      <c r="DB38" s="24" t="e">
        <f>(CR38-'ModelParams Lw'!V$10)/'ModelParams Lw'!V$11</f>
        <v>#REF!</v>
      </c>
    </row>
    <row r="39" spans="1:106">
      <c r="A39" s="12" t="e">
        <f>'Sound Power'!B39</f>
        <v>#REF!</v>
      </c>
      <c r="B39" s="12">
        <f>'Sound Power'!D39</f>
        <v>0</v>
      </c>
      <c r="C39" s="67" t="e">
        <f>IF(Calcul!$F44="SA",'Sound Power'!BS39,'Sound Power'!T39)</f>
        <v>#REF!</v>
      </c>
      <c r="D39" s="67" t="e">
        <f>IF(Calcul!$F44="SA",'Sound Power'!BT39,'Sound Power'!U39)</f>
        <v>#REF!</v>
      </c>
      <c r="E39" s="67" t="e">
        <f>IF(Calcul!$F44="SA",'Sound Power'!BU39,'Sound Power'!V39)</f>
        <v>#REF!</v>
      </c>
      <c r="F39" s="67" t="e">
        <f>IF(Calcul!$F44="SA",'Sound Power'!BV39,'Sound Power'!W39)</f>
        <v>#REF!</v>
      </c>
      <c r="G39" s="67" t="e">
        <f>IF(Calcul!$F44="SA",'Sound Power'!BW39,'Sound Power'!X39)</f>
        <v>#REF!</v>
      </c>
      <c r="H39" s="67" t="e">
        <f>IF(Calcul!$F44="SA",'Sound Power'!BX39,'Sound Power'!Y39)</f>
        <v>#REF!</v>
      </c>
      <c r="I39" s="67" t="e">
        <f>IF(Calcul!$F44="SA",'Sound Power'!BY39,'Sound Power'!Z39)</f>
        <v>#REF!</v>
      </c>
      <c r="J39" s="67" t="e">
        <f>IF(Calcul!$F44="SA",'Sound Power'!BZ39,'Sound Power'!AA39)</f>
        <v>#REF!</v>
      </c>
      <c r="K39" s="67" t="e">
        <f>'Sound Power'!CS39</f>
        <v>#REF!</v>
      </c>
      <c r="L39" s="67" t="e">
        <f>'Sound Power'!CT39</f>
        <v>#REF!</v>
      </c>
      <c r="M39" s="67" t="e">
        <f>'Sound Power'!CU39</f>
        <v>#REF!</v>
      </c>
      <c r="N39" s="67" t="e">
        <f>'Sound Power'!CV39</f>
        <v>#REF!</v>
      </c>
      <c r="O39" s="67" t="e">
        <f>'Sound Power'!CW39</f>
        <v>#REF!</v>
      </c>
      <c r="P39" s="67" t="e">
        <f>'Sound Power'!CX39</f>
        <v>#REF!</v>
      </c>
      <c r="Q39" s="67" t="e">
        <f>'Sound Power'!CY39</f>
        <v>#REF!</v>
      </c>
      <c r="R39" s="67" t="e">
        <f>'Sound Power'!CZ39</f>
        <v>#REF!</v>
      </c>
      <c r="S39" s="64">
        <f t="shared" si="3"/>
        <v>0</v>
      </c>
      <c r="T39" s="64">
        <f t="shared" si="4"/>
        <v>0</v>
      </c>
      <c r="U39" s="67" t="e">
        <f>('ModelParams Lp'!B$4*10^'ModelParams Lp'!B$5*($S39/$T39)^'ModelParams Lp'!B$6)*3</f>
        <v>#DIV/0!</v>
      </c>
      <c r="V39" s="67" t="e">
        <f>('ModelParams Lp'!C$4*10^'ModelParams Lp'!C$5*($S39/$T39)^'ModelParams Lp'!C$6)*3</f>
        <v>#DIV/0!</v>
      </c>
      <c r="W39" s="67" t="e">
        <f>('ModelParams Lp'!D$4*10^'ModelParams Lp'!D$5*($S39/$T39)^'ModelParams Lp'!D$6)*3</f>
        <v>#DIV/0!</v>
      </c>
      <c r="X39" s="67" t="e">
        <f>('ModelParams Lp'!E$4*10^'ModelParams Lp'!E$5*($S39/$T39)^'ModelParams Lp'!E$6)*3</f>
        <v>#DIV/0!</v>
      </c>
      <c r="Y39" s="67" t="e">
        <f>('ModelParams Lp'!F$4*10^'ModelParams Lp'!F$5*($S39/$T39)^'ModelParams Lp'!F$6)*3</f>
        <v>#DIV/0!</v>
      </c>
      <c r="Z39" s="67" t="e">
        <f>('ModelParams Lp'!G$4*10^'ModelParams Lp'!G$5*($S39/$T39)^'ModelParams Lp'!G$6)*3</f>
        <v>#DIV/0!</v>
      </c>
      <c r="AA39" s="67" t="e">
        <f>('ModelParams Lp'!H$4*10^'ModelParams Lp'!H$5*($S39/$T39)^'ModelParams Lp'!H$6)*3</f>
        <v>#DIV/0!</v>
      </c>
      <c r="AB39" s="67" t="e">
        <f>('ModelParams Lp'!I$4*10^'ModelParams Lp'!I$5*($S39/$T39)^'ModelParams Lp'!I$6)*3</f>
        <v>#DIV/0!</v>
      </c>
      <c r="AC39" s="53" t="e">
        <f t="shared" si="5"/>
        <v>#DIV/0!</v>
      </c>
      <c r="AD39" s="53" t="e">
        <f>IF(AC39&lt;'ModelParams Lp'!$B$16,-1,IF(AC39&lt;'ModelParams Lp'!$C$16,0,IF(AC39&lt;'ModelParams Lp'!$D$16,1,IF(AC39&lt;'ModelParams Lp'!$E$16,2,IF(AC39&lt;'ModelParams Lp'!$F$16,3,IF(AC39&lt;'ModelParams Lp'!$G$16,4,IF(AC39&lt;'ModelParams Lp'!$H$16,5,6)))))))</f>
        <v>#DIV/0!</v>
      </c>
      <c r="AE39" s="67" t="e">
        <f ca="1">IF($AD39&gt;1,0,OFFSET('ModelParams Lp'!$C$12,0,-'Sound Pressure'!$AD39))</f>
        <v>#DIV/0!</v>
      </c>
      <c r="AF39" s="67" t="e">
        <f ca="1">IF($AD39&gt;2,0,OFFSET('ModelParams Lp'!$D$12,0,-'Sound Pressure'!$AD39))</f>
        <v>#DIV/0!</v>
      </c>
      <c r="AG39" s="67" t="e">
        <f ca="1">IF($AD39&gt;3,0,OFFSET('ModelParams Lp'!$E$12,0,-'Sound Pressure'!$AD39))</f>
        <v>#DIV/0!</v>
      </c>
      <c r="AH39" s="67" t="e">
        <f ca="1">IF($AD39&gt;4,0,OFFSET('ModelParams Lp'!$F$12,0,-'Sound Pressure'!$AD39))</f>
        <v>#DIV/0!</v>
      </c>
      <c r="AI39" s="67" t="e">
        <f ca="1">IF($AD39&gt;3,0,OFFSET('ModelParams Lp'!$G$12,0,-'Sound Pressure'!$AD39))</f>
        <v>#DIV/0!</v>
      </c>
      <c r="AJ39" s="67" t="e">
        <f ca="1">IF($AD39&gt;5,0,OFFSET('ModelParams Lp'!$H$12,0,-'Sound Pressure'!$AD39))</f>
        <v>#DIV/0!</v>
      </c>
      <c r="AK39" s="67" t="e">
        <f ca="1">IF($AD39&gt;6,0,OFFSET('ModelParams Lp'!$I$12,0,-'Sound Pressure'!$AD39))</f>
        <v>#DIV/0!</v>
      </c>
      <c r="AL39" s="67" t="e">
        <f ca="1">IF($AD39&gt;7,0,IF($AD$4&lt;0,3,OFFSET('ModelParams Lp'!$J$12,0,-'Sound Pressure'!$AD39)))</f>
        <v>#DIV/0!</v>
      </c>
      <c r="AM39" s="67" t="e">
        <f t="shared" si="6"/>
        <v>#DIV/0!</v>
      </c>
      <c r="AN39" s="67" t="e">
        <f t="shared" si="6"/>
        <v>#DIV/0!</v>
      </c>
      <c r="AO39" s="67" t="e">
        <f t="shared" si="6"/>
        <v>#DIV/0!</v>
      </c>
      <c r="AP39" s="67" t="e">
        <f t="shared" si="6"/>
        <v>#DIV/0!</v>
      </c>
      <c r="AQ39" s="67" t="e">
        <f t="shared" si="6"/>
        <v>#DIV/0!</v>
      </c>
      <c r="AR39" s="67" t="e">
        <f t="shared" si="6"/>
        <v>#DIV/0!</v>
      </c>
      <c r="AS39" s="67" t="e">
        <f t="shared" si="6"/>
        <v>#DIV/0!</v>
      </c>
      <c r="AT39" s="67" t="e">
        <f t="shared" si="6"/>
        <v>#DIV/0!</v>
      </c>
      <c r="AU39" s="67">
        <f>'ModelParams Lp'!B$22</f>
        <v>4</v>
      </c>
      <c r="AV39" s="67">
        <f>'ModelParams Lp'!C$22</f>
        <v>2</v>
      </c>
      <c r="AW39" s="67">
        <f>'ModelParams Lp'!D$22</f>
        <v>1</v>
      </c>
      <c r="AX39" s="67">
        <f>'ModelParams Lp'!E$22</f>
        <v>0</v>
      </c>
      <c r="AY39" s="67">
        <f>'ModelParams Lp'!F$22</f>
        <v>0</v>
      </c>
      <c r="AZ39" s="67">
        <f>'ModelParams Lp'!G$22</f>
        <v>0</v>
      </c>
      <c r="BA39" s="67">
        <f>'ModelParams Lp'!H$22</f>
        <v>0</v>
      </c>
      <c r="BB39" s="67">
        <f>'ModelParams Lp'!I$22</f>
        <v>0</v>
      </c>
      <c r="BC39" s="67" t="e">
        <f>-10*LOG(2/(4*PI()*2^2)+4/(0.163*(Calcul!$J44*Calcul!$K44)/VLOOKUP(Calcul!$H44,'ModelParams Lp'!$E$37:$F$39,2,0)))</f>
        <v>#VALUE!</v>
      </c>
      <c r="BD39" s="67" t="e">
        <f>-10*LOG(2/(4*PI()*2^2)+4/(0.163*(Calcul!$J44*Calcul!$K44)/VLOOKUP(Calcul!$H44,'ModelParams Lp'!$E$37:$F$39,2,0)))</f>
        <v>#VALUE!</v>
      </c>
      <c r="BE39" s="67" t="e">
        <f>-10*LOG(2/(4*PI()*2^2)+4/(0.163*(Calcul!$J44*Calcul!$K44)/VLOOKUP(Calcul!$H44,'ModelParams Lp'!$E$37:$F$39,2,0)))</f>
        <v>#VALUE!</v>
      </c>
      <c r="BF39" s="67" t="e">
        <f>-10*LOG(2/(4*PI()*2^2)+4/(0.163*(Calcul!$J44*Calcul!$K44)/VLOOKUP(Calcul!$H44,'ModelParams Lp'!$E$37:$F$39,2,0)))</f>
        <v>#VALUE!</v>
      </c>
      <c r="BG39" s="67" t="e">
        <f>-10*LOG(2/(4*PI()*2^2)+4/(0.163*(Calcul!$J44*Calcul!$K44)/VLOOKUP(Calcul!$H44,'ModelParams Lp'!$E$37:$F$39,2,0)))</f>
        <v>#VALUE!</v>
      </c>
      <c r="BH39" s="67" t="e">
        <f>-10*LOG(2/(4*PI()*2^2)+4/(0.163*(Calcul!$J44*Calcul!$K44)/VLOOKUP(Calcul!$H44,'ModelParams Lp'!$E$37:$F$39,2,0)))</f>
        <v>#VALUE!</v>
      </c>
      <c r="BI39" s="67" t="e">
        <f>-10*LOG(2/(4*PI()*2^2)+4/(0.163*(Calcul!$J44*Calcul!$K44)/VLOOKUP(Calcul!$H44,'ModelParams Lp'!$E$37:$F$39,2,0)))</f>
        <v>#VALUE!</v>
      </c>
      <c r="BJ39" s="67" t="e">
        <f>-10*LOG(2/(4*PI()*2^2)+4/(0.163*(Calcul!$J44*Calcul!$K44)/VLOOKUP(Calcul!$H44,'ModelParams Lp'!$E$37:$F$39,2,0)))</f>
        <v>#VALUE!</v>
      </c>
      <c r="BK39" s="67" t="e">
        <f>VLOOKUP(Calcul!$I44,'ModelParams Lp'!$D$28:$O$32,5,0)+BC39</f>
        <v>#N/A</v>
      </c>
      <c r="BL39" s="67" t="e">
        <f>VLOOKUP(Calcul!$I44,'ModelParams Lp'!$D$28:$O$32,6,0)+BD39</f>
        <v>#N/A</v>
      </c>
      <c r="BM39" s="67" t="e">
        <f>VLOOKUP(Calcul!$I44,'ModelParams Lp'!$D$28:$O$32,7,0)+BE39</f>
        <v>#N/A</v>
      </c>
      <c r="BN39" s="67" t="e">
        <f>VLOOKUP(Calcul!$I44,'ModelParams Lp'!$D$28:$O$32,8,0)+BF39</f>
        <v>#N/A</v>
      </c>
      <c r="BO39" s="67" t="e">
        <f>VLOOKUP(Calcul!$I44,'ModelParams Lp'!$D$28:$O$32,9,0)+BG39</f>
        <v>#N/A</v>
      </c>
      <c r="BP39" s="67" t="e">
        <f>VLOOKUP(Calcul!$I44,'ModelParams Lp'!$D$28:$O$32,10,0)+BH39</f>
        <v>#N/A</v>
      </c>
      <c r="BQ39" s="67" t="e">
        <f>VLOOKUP(Calcul!$I44,'ModelParams Lp'!$D$28:$O$32,11,0)+BI39</f>
        <v>#N/A</v>
      </c>
      <c r="BR39" s="67" t="e">
        <f>VLOOKUP(Calcul!$I44,'ModelParams Lp'!$D$28:$O$32,12,0)+BJ39</f>
        <v>#N/A</v>
      </c>
      <c r="BS39" s="66" t="e">
        <f t="shared" ca="1" si="7"/>
        <v>#REF!</v>
      </c>
      <c r="BT39" s="66" t="e">
        <f t="shared" ca="1" si="8"/>
        <v>#REF!</v>
      </c>
      <c r="BU39" s="66" t="e">
        <f t="shared" ca="1" si="9"/>
        <v>#REF!</v>
      </c>
      <c r="BV39" s="66" t="e">
        <f t="shared" ca="1" si="10"/>
        <v>#REF!</v>
      </c>
      <c r="BW39" s="66" t="e">
        <f t="shared" ca="1" si="11"/>
        <v>#REF!</v>
      </c>
      <c r="BX39" s="66" t="e">
        <f t="shared" ca="1" si="12"/>
        <v>#REF!</v>
      </c>
      <c r="BY39" s="66" t="e">
        <f t="shared" ca="1" si="13"/>
        <v>#REF!</v>
      </c>
      <c r="BZ39" s="66" t="e">
        <f t="shared" ca="1" si="14"/>
        <v>#REF!</v>
      </c>
      <c r="CA39" s="24" t="e">
        <f ca="1">10*LOG10(IF(BS39="",0,POWER(10,((BS39+'ModelParams Lw'!$O$4)/10))) +IF(BT39="",0,POWER(10,((BT39+'ModelParams Lw'!$P$4)/10))) +IF(BU39="",0,POWER(10,((BU39+'ModelParams Lw'!$Q$4)/10))) +IF(BV39="",0,POWER(10,((BV39+'ModelParams Lw'!$R$4)/10))) +IF(BW39="",0,POWER(10,((BW39+'ModelParams Lw'!$S$4)/10))) +IF(BX39="",0,POWER(10,((BX39+'ModelParams Lw'!$T$4)/10))) +IF(BY39="",0,POWER(10,((BY39+'ModelParams Lw'!$U$4)/10)))+IF(BZ39="",0,POWER(10,((BZ39+'ModelParams Lw'!$V$4)/10))))</f>
        <v>#REF!</v>
      </c>
      <c r="CB39" s="24" t="e">
        <f t="shared" ca="1" si="15"/>
        <v>#REF!</v>
      </c>
      <c r="CC39" s="24" t="e">
        <f ca="1">(BS39-'ModelParams Lw'!O$10)/'ModelParams Lw'!O$11</f>
        <v>#REF!</v>
      </c>
      <c r="CD39" s="24" t="e">
        <f ca="1">(BT39-'ModelParams Lw'!P$10)/'ModelParams Lw'!P$11</f>
        <v>#REF!</v>
      </c>
      <c r="CE39" s="24" t="e">
        <f ca="1">(BU39-'ModelParams Lw'!Q$10)/'ModelParams Lw'!Q$11</f>
        <v>#REF!</v>
      </c>
      <c r="CF39" s="24" t="e">
        <f ca="1">(BV39-'ModelParams Lw'!R$10)/'ModelParams Lw'!R$11</f>
        <v>#REF!</v>
      </c>
      <c r="CG39" s="24" t="e">
        <f ca="1">(BW39-'ModelParams Lw'!S$10)/'ModelParams Lw'!S$11</f>
        <v>#REF!</v>
      </c>
      <c r="CH39" s="24" t="e">
        <f ca="1">(BX39-'ModelParams Lw'!T$10)/'ModelParams Lw'!T$11</f>
        <v>#REF!</v>
      </c>
      <c r="CI39" s="24" t="e">
        <f ca="1">(BY39-'ModelParams Lw'!U$10)/'ModelParams Lw'!U$11</f>
        <v>#REF!</v>
      </c>
      <c r="CJ39" s="24" t="e">
        <f ca="1">(BZ39-'ModelParams Lw'!V$10)/'ModelParams Lw'!V$11</f>
        <v>#REF!</v>
      </c>
      <c r="CK39" s="66" t="e">
        <f t="shared" si="16"/>
        <v>#REF!</v>
      </c>
      <c r="CL39" s="66" t="e">
        <f t="shared" si="17"/>
        <v>#REF!</v>
      </c>
      <c r="CM39" s="66" t="e">
        <f t="shared" si="23"/>
        <v>#REF!</v>
      </c>
      <c r="CN39" s="66" t="e">
        <f t="shared" si="18"/>
        <v>#REF!</v>
      </c>
      <c r="CO39" s="66" t="e">
        <f t="shared" si="19"/>
        <v>#REF!</v>
      </c>
      <c r="CP39" s="66" t="e">
        <f t="shared" si="20"/>
        <v>#REF!</v>
      </c>
      <c r="CQ39" s="66" t="e">
        <f t="shared" si="21"/>
        <v>#REF!</v>
      </c>
      <c r="CR39" s="66" t="e">
        <f t="shared" si="22"/>
        <v>#REF!</v>
      </c>
      <c r="CS39" s="24" t="e">
        <f>10*LOG10(IF(CK39="",0,POWER(10,((CK39+'ModelParams Lw'!$O$4)/10))) +IF(CL39="",0,POWER(10,((CL39+'ModelParams Lw'!$P$4)/10))) +IF(CM39="",0,POWER(10,((CM39+'ModelParams Lw'!$Q$4)/10))) +IF(CN39="",0,POWER(10,((CN39+'ModelParams Lw'!$R$4)/10))) +IF(CO39="",0,POWER(10,((CO39+'ModelParams Lw'!$S$4)/10))) +IF(CP39="",0,POWER(10,((CP39+'ModelParams Lw'!$T$4)/10))) +IF(CQ39="",0,POWER(10,((CQ39+'ModelParams Lw'!$U$4)/10)))+IF(CR39="",0,POWER(10,((CR39+'ModelParams Lw'!$V$4)/10))))</f>
        <v>#REF!</v>
      </c>
      <c r="CT39" s="24" t="e">
        <f t="shared" si="24"/>
        <v>#REF!</v>
      </c>
      <c r="CU39" s="24" t="e">
        <f>(CK39-'ModelParams Lw'!O$10)/'ModelParams Lw'!O$11</f>
        <v>#REF!</v>
      </c>
      <c r="CV39" s="24" t="e">
        <f>(CL39-'ModelParams Lw'!P$10)/'ModelParams Lw'!P$11</f>
        <v>#REF!</v>
      </c>
      <c r="CW39" s="24" t="e">
        <f>(CM39-'ModelParams Lw'!Q$10)/'ModelParams Lw'!Q$11</f>
        <v>#REF!</v>
      </c>
      <c r="CX39" s="24" t="e">
        <f>(CN39-'ModelParams Lw'!R$10)/'ModelParams Lw'!R$11</f>
        <v>#REF!</v>
      </c>
      <c r="CY39" s="24" t="e">
        <f>(CO39-'ModelParams Lw'!S$10)/'ModelParams Lw'!S$11</f>
        <v>#REF!</v>
      </c>
      <c r="CZ39" s="24" t="e">
        <f>(CP39-'ModelParams Lw'!T$10)/'ModelParams Lw'!T$11</f>
        <v>#REF!</v>
      </c>
      <c r="DA39" s="24" t="e">
        <f>(CQ39-'ModelParams Lw'!U$10)/'ModelParams Lw'!U$11</f>
        <v>#REF!</v>
      </c>
      <c r="DB39" s="24" t="e">
        <f>(CR39-'ModelParams Lw'!V$10)/'ModelParams Lw'!V$11</f>
        <v>#REF!</v>
      </c>
    </row>
    <row r="40" spans="1:106">
      <c r="A40" s="12">
        <f>'Sound Power'!B40</f>
        <v>0</v>
      </c>
      <c r="B40" s="12">
        <f>'Sound Power'!D40</f>
        <v>0</v>
      </c>
      <c r="C40" s="67" t="e">
        <f>IF(Calcul!$F45="SA",'Sound Power'!BS40,'Sound Power'!T40)</f>
        <v>#DIV/0!</v>
      </c>
      <c r="D40" s="67" t="e">
        <f>IF(Calcul!$F45="SA",'Sound Power'!BT40,'Sound Power'!U40)</f>
        <v>#DIV/0!</v>
      </c>
      <c r="E40" s="67" t="e">
        <f>IF(Calcul!$F45="SA",'Sound Power'!BU40,'Sound Power'!V40)</f>
        <v>#DIV/0!</v>
      </c>
      <c r="F40" s="67" t="e">
        <f>IF(Calcul!$F45="SA",'Sound Power'!BV40,'Sound Power'!W40)</f>
        <v>#DIV/0!</v>
      </c>
      <c r="G40" s="67" t="e">
        <f>IF(Calcul!$F45="SA",'Sound Power'!BW40,'Sound Power'!X40)</f>
        <v>#DIV/0!</v>
      </c>
      <c r="H40" s="67" t="e">
        <f>IF(Calcul!$F45="SA",'Sound Power'!BX40,'Sound Power'!Y40)</f>
        <v>#DIV/0!</v>
      </c>
      <c r="I40" s="67" t="e">
        <f>IF(Calcul!$F45="SA",'Sound Power'!BY40,'Sound Power'!Z40)</f>
        <v>#DIV/0!</v>
      </c>
      <c r="J40" s="67" t="e">
        <f>IF(Calcul!$F45="SA",'Sound Power'!BZ40,'Sound Power'!AA40)</f>
        <v>#DIV/0!</v>
      </c>
      <c r="K40" s="67" t="e">
        <f>'Sound Power'!CS40</f>
        <v>#DIV/0!</v>
      </c>
      <c r="L40" s="67" t="e">
        <f>'Sound Power'!CT40</f>
        <v>#DIV/0!</v>
      </c>
      <c r="M40" s="67" t="e">
        <f>'Sound Power'!CU40</f>
        <v>#DIV/0!</v>
      </c>
      <c r="N40" s="67" t="e">
        <f>'Sound Power'!CV40</f>
        <v>#DIV/0!</v>
      </c>
      <c r="O40" s="67" t="e">
        <f>'Sound Power'!CW40</f>
        <v>#DIV/0!</v>
      </c>
      <c r="P40" s="67" t="e">
        <f>'Sound Power'!CX40</f>
        <v>#DIV/0!</v>
      </c>
      <c r="Q40" s="67" t="e">
        <f>'Sound Power'!CY40</f>
        <v>#DIV/0!</v>
      </c>
      <c r="R40" s="67" t="e">
        <f>'Sound Power'!CZ40</f>
        <v>#DIV/0!</v>
      </c>
      <c r="S40" s="64">
        <f t="shared" si="3"/>
        <v>0</v>
      </c>
      <c r="T40" s="64">
        <f t="shared" si="4"/>
        <v>0</v>
      </c>
      <c r="U40" s="67" t="e">
        <f>('ModelParams Lp'!B$4*10^'ModelParams Lp'!B$5*($S40/$T40)^'ModelParams Lp'!B$6)*3</f>
        <v>#DIV/0!</v>
      </c>
      <c r="V40" s="67" t="e">
        <f>('ModelParams Lp'!C$4*10^'ModelParams Lp'!C$5*($S40/$T40)^'ModelParams Lp'!C$6)*3</f>
        <v>#DIV/0!</v>
      </c>
      <c r="W40" s="67" t="e">
        <f>('ModelParams Lp'!D$4*10^'ModelParams Lp'!D$5*($S40/$T40)^'ModelParams Lp'!D$6)*3</f>
        <v>#DIV/0!</v>
      </c>
      <c r="X40" s="67" t="e">
        <f>('ModelParams Lp'!E$4*10^'ModelParams Lp'!E$5*($S40/$T40)^'ModelParams Lp'!E$6)*3</f>
        <v>#DIV/0!</v>
      </c>
      <c r="Y40" s="67" t="e">
        <f>('ModelParams Lp'!F$4*10^'ModelParams Lp'!F$5*($S40/$T40)^'ModelParams Lp'!F$6)*3</f>
        <v>#DIV/0!</v>
      </c>
      <c r="Z40" s="67" t="e">
        <f>('ModelParams Lp'!G$4*10^'ModelParams Lp'!G$5*($S40/$T40)^'ModelParams Lp'!G$6)*3</f>
        <v>#DIV/0!</v>
      </c>
      <c r="AA40" s="67" t="e">
        <f>('ModelParams Lp'!H$4*10^'ModelParams Lp'!H$5*($S40/$T40)^'ModelParams Lp'!H$6)*3</f>
        <v>#DIV/0!</v>
      </c>
      <c r="AB40" s="67" t="e">
        <f>('ModelParams Lp'!I$4*10^'ModelParams Lp'!I$5*($S40/$T40)^'ModelParams Lp'!I$6)*3</f>
        <v>#DIV/0!</v>
      </c>
      <c r="AC40" s="53" t="e">
        <f t="shared" si="5"/>
        <v>#DIV/0!</v>
      </c>
      <c r="AD40" s="53" t="e">
        <f>IF(AC40&lt;'ModelParams Lp'!$B$16,-1,IF(AC40&lt;'ModelParams Lp'!$C$16,0,IF(AC40&lt;'ModelParams Lp'!$D$16,1,IF(AC40&lt;'ModelParams Lp'!$E$16,2,IF(AC40&lt;'ModelParams Lp'!$F$16,3,IF(AC40&lt;'ModelParams Lp'!$G$16,4,IF(AC40&lt;'ModelParams Lp'!$H$16,5,6)))))))</f>
        <v>#DIV/0!</v>
      </c>
      <c r="AE40" s="67" t="e">
        <f ca="1">IF($AD40&gt;1,0,OFFSET('ModelParams Lp'!$C$12,0,-'Sound Pressure'!$AD40))</f>
        <v>#DIV/0!</v>
      </c>
      <c r="AF40" s="67" t="e">
        <f ca="1">IF($AD40&gt;2,0,OFFSET('ModelParams Lp'!$D$12,0,-'Sound Pressure'!$AD40))</f>
        <v>#DIV/0!</v>
      </c>
      <c r="AG40" s="67" t="e">
        <f ca="1">IF($AD40&gt;3,0,OFFSET('ModelParams Lp'!$E$12,0,-'Sound Pressure'!$AD40))</f>
        <v>#DIV/0!</v>
      </c>
      <c r="AH40" s="67" t="e">
        <f ca="1">IF($AD40&gt;4,0,OFFSET('ModelParams Lp'!$F$12,0,-'Sound Pressure'!$AD40))</f>
        <v>#DIV/0!</v>
      </c>
      <c r="AI40" s="67" t="e">
        <f ca="1">IF($AD40&gt;3,0,OFFSET('ModelParams Lp'!$G$12,0,-'Sound Pressure'!$AD40))</f>
        <v>#DIV/0!</v>
      </c>
      <c r="AJ40" s="67" t="e">
        <f ca="1">IF($AD40&gt;5,0,OFFSET('ModelParams Lp'!$H$12,0,-'Sound Pressure'!$AD40))</f>
        <v>#DIV/0!</v>
      </c>
      <c r="AK40" s="67" t="e">
        <f ca="1">IF($AD40&gt;6,0,OFFSET('ModelParams Lp'!$I$12,0,-'Sound Pressure'!$AD40))</f>
        <v>#DIV/0!</v>
      </c>
      <c r="AL40" s="67" t="e">
        <f ca="1">IF($AD40&gt;7,0,IF($AD$4&lt;0,3,OFFSET('ModelParams Lp'!$J$12,0,-'Sound Pressure'!$AD40)))</f>
        <v>#DIV/0!</v>
      </c>
      <c r="AM40" s="67" t="e">
        <f t="shared" si="6"/>
        <v>#DIV/0!</v>
      </c>
      <c r="AN40" s="67" t="e">
        <f t="shared" si="6"/>
        <v>#DIV/0!</v>
      </c>
      <c r="AO40" s="67" t="e">
        <f t="shared" si="6"/>
        <v>#DIV/0!</v>
      </c>
      <c r="AP40" s="67" t="e">
        <f t="shared" si="6"/>
        <v>#DIV/0!</v>
      </c>
      <c r="AQ40" s="67" t="e">
        <f t="shared" si="6"/>
        <v>#DIV/0!</v>
      </c>
      <c r="AR40" s="67" t="e">
        <f t="shared" si="6"/>
        <v>#DIV/0!</v>
      </c>
      <c r="AS40" s="67" t="e">
        <f t="shared" si="6"/>
        <v>#DIV/0!</v>
      </c>
      <c r="AT40" s="67" t="e">
        <f t="shared" si="6"/>
        <v>#DIV/0!</v>
      </c>
      <c r="AU40" s="67">
        <f>'ModelParams Lp'!B$22</f>
        <v>4</v>
      </c>
      <c r="AV40" s="67">
        <f>'ModelParams Lp'!C$22</f>
        <v>2</v>
      </c>
      <c r="AW40" s="67">
        <f>'ModelParams Lp'!D$22</f>
        <v>1</v>
      </c>
      <c r="AX40" s="67">
        <f>'ModelParams Lp'!E$22</f>
        <v>0</v>
      </c>
      <c r="AY40" s="67">
        <f>'ModelParams Lp'!F$22</f>
        <v>0</v>
      </c>
      <c r="AZ40" s="67">
        <f>'ModelParams Lp'!G$22</f>
        <v>0</v>
      </c>
      <c r="BA40" s="67">
        <f>'ModelParams Lp'!H$22</f>
        <v>0</v>
      </c>
      <c r="BB40" s="67">
        <f>'ModelParams Lp'!I$22</f>
        <v>0</v>
      </c>
      <c r="BC40" s="67" t="e">
        <f>-10*LOG(2/(4*PI()*2^2)+4/(0.163*(Calcul!$J45*Calcul!$K45)/VLOOKUP(Calcul!$H45,'ModelParams Lp'!$E$37:$F$39,2,0)))</f>
        <v>#N/A</v>
      </c>
      <c r="BD40" s="67" t="e">
        <f>-10*LOG(2/(4*PI()*2^2)+4/(0.163*(Calcul!$J45*Calcul!$K45)/VLOOKUP(Calcul!$H45,'ModelParams Lp'!$E$37:$F$39,2,0)))</f>
        <v>#N/A</v>
      </c>
      <c r="BE40" s="67" t="e">
        <f>-10*LOG(2/(4*PI()*2^2)+4/(0.163*(Calcul!$J45*Calcul!$K45)/VLOOKUP(Calcul!$H45,'ModelParams Lp'!$E$37:$F$39,2,0)))</f>
        <v>#N/A</v>
      </c>
      <c r="BF40" s="67" t="e">
        <f>-10*LOG(2/(4*PI()*2^2)+4/(0.163*(Calcul!$J45*Calcul!$K45)/VLOOKUP(Calcul!$H45,'ModelParams Lp'!$E$37:$F$39,2,0)))</f>
        <v>#N/A</v>
      </c>
      <c r="BG40" s="67" t="e">
        <f>-10*LOG(2/(4*PI()*2^2)+4/(0.163*(Calcul!$J45*Calcul!$K45)/VLOOKUP(Calcul!$H45,'ModelParams Lp'!$E$37:$F$39,2,0)))</f>
        <v>#N/A</v>
      </c>
      <c r="BH40" s="67" t="e">
        <f>-10*LOG(2/(4*PI()*2^2)+4/(0.163*(Calcul!$J45*Calcul!$K45)/VLOOKUP(Calcul!$H45,'ModelParams Lp'!$E$37:$F$39,2,0)))</f>
        <v>#N/A</v>
      </c>
      <c r="BI40" s="67" t="e">
        <f>-10*LOG(2/(4*PI()*2^2)+4/(0.163*(Calcul!$J45*Calcul!$K45)/VLOOKUP(Calcul!$H45,'ModelParams Lp'!$E$37:$F$39,2,0)))</f>
        <v>#N/A</v>
      </c>
      <c r="BJ40" s="67" t="e">
        <f>-10*LOG(2/(4*PI()*2^2)+4/(0.163*(Calcul!$J45*Calcul!$K45)/VLOOKUP(Calcul!$H45,'ModelParams Lp'!$E$37:$F$39,2,0)))</f>
        <v>#N/A</v>
      </c>
      <c r="BK40" s="67" t="e">
        <f>VLOOKUP(Calcul!$I45,'ModelParams Lp'!$D$28:$O$32,5,0)+BC40</f>
        <v>#N/A</v>
      </c>
      <c r="BL40" s="67" t="e">
        <f>VLOOKUP(Calcul!$I45,'ModelParams Lp'!$D$28:$O$32,6,0)+BD40</f>
        <v>#N/A</v>
      </c>
      <c r="BM40" s="67" t="e">
        <f>VLOOKUP(Calcul!$I45,'ModelParams Lp'!$D$28:$O$32,7,0)+BE40</f>
        <v>#N/A</v>
      </c>
      <c r="BN40" s="67" t="e">
        <f>VLOOKUP(Calcul!$I45,'ModelParams Lp'!$D$28:$O$32,8,0)+BF40</f>
        <v>#N/A</v>
      </c>
      <c r="BO40" s="67" t="e">
        <f>VLOOKUP(Calcul!$I45,'ModelParams Lp'!$D$28:$O$32,9,0)+BG40</f>
        <v>#N/A</v>
      </c>
      <c r="BP40" s="67" t="e">
        <f>VLOOKUP(Calcul!$I45,'ModelParams Lp'!$D$28:$O$32,10,0)+BH40</f>
        <v>#N/A</v>
      </c>
      <c r="BQ40" s="67" t="e">
        <f>VLOOKUP(Calcul!$I45,'ModelParams Lp'!$D$28:$O$32,11,0)+BI40</f>
        <v>#N/A</v>
      </c>
      <c r="BR40" s="67" t="e">
        <f>VLOOKUP(Calcul!$I45,'ModelParams Lp'!$D$28:$O$32,12,0)+BJ40</f>
        <v>#N/A</v>
      </c>
      <c r="BS40" s="66" t="e">
        <f t="shared" ca="1" si="7"/>
        <v>#DIV/0!</v>
      </c>
      <c r="BT40" s="66" t="e">
        <f t="shared" ca="1" si="8"/>
        <v>#DIV/0!</v>
      </c>
      <c r="BU40" s="66" t="e">
        <f t="shared" ca="1" si="9"/>
        <v>#DIV/0!</v>
      </c>
      <c r="BV40" s="66" t="e">
        <f t="shared" ca="1" si="10"/>
        <v>#DIV/0!</v>
      </c>
      <c r="BW40" s="66" t="e">
        <f t="shared" ca="1" si="11"/>
        <v>#DIV/0!</v>
      </c>
      <c r="BX40" s="66" t="e">
        <f t="shared" ca="1" si="12"/>
        <v>#DIV/0!</v>
      </c>
      <c r="BY40" s="66" t="e">
        <f t="shared" ca="1" si="13"/>
        <v>#DIV/0!</v>
      </c>
      <c r="BZ40" s="66" t="e">
        <f t="shared" ca="1" si="14"/>
        <v>#DIV/0!</v>
      </c>
      <c r="CA40" s="24" t="e">
        <f ca="1">10*LOG10(IF(BS40="",0,POWER(10,((BS40+'ModelParams Lw'!$O$4)/10))) +IF(BT40="",0,POWER(10,((BT40+'ModelParams Lw'!$P$4)/10))) +IF(BU40="",0,POWER(10,((BU40+'ModelParams Lw'!$Q$4)/10))) +IF(BV40="",0,POWER(10,((BV40+'ModelParams Lw'!$R$4)/10))) +IF(BW40="",0,POWER(10,((BW40+'ModelParams Lw'!$S$4)/10))) +IF(BX40="",0,POWER(10,((BX40+'ModelParams Lw'!$T$4)/10))) +IF(BY40="",0,POWER(10,((BY40+'ModelParams Lw'!$U$4)/10)))+IF(BZ40="",0,POWER(10,((BZ40+'ModelParams Lw'!$V$4)/10))))</f>
        <v>#DIV/0!</v>
      </c>
      <c r="CB40" s="24" t="e">
        <f t="shared" ca="1" si="15"/>
        <v>#DIV/0!</v>
      </c>
      <c r="CC40" s="24" t="e">
        <f ca="1">(BS40-'ModelParams Lw'!O$10)/'ModelParams Lw'!O$11</f>
        <v>#DIV/0!</v>
      </c>
      <c r="CD40" s="24" t="e">
        <f ca="1">(BT40-'ModelParams Lw'!P$10)/'ModelParams Lw'!P$11</f>
        <v>#DIV/0!</v>
      </c>
      <c r="CE40" s="24" t="e">
        <f ca="1">(BU40-'ModelParams Lw'!Q$10)/'ModelParams Lw'!Q$11</f>
        <v>#DIV/0!</v>
      </c>
      <c r="CF40" s="24" t="e">
        <f ca="1">(BV40-'ModelParams Lw'!R$10)/'ModelParams Lw'!R$11</f>
        <v>#DIV/0!</v>
      </c>
      <c r="CG40" s="24" t="e">
        <f ca="1">(BW40-'ModelParams Lw'!S$10)/'ModelParams Lw'!S$11</f>
        <v>#DIV/0!</v>
      </c>
      <c r="CH40" s="24" t="e">
        <f ca="1">(BX40-'ModelParams Lw'!T$10)/'ModelParams Lw'!T$11</f>
        <v>#DIV/0!</v>
      </c>
      <c r="CI40" s="24" t="e">
        <f ca="1">(BY40-'ModelParams Lw'!U$10)/'ModelParams Lw'!U$11</f>
        <v>#DIV/0!</v>
      </c>
      <c r="CJ40" s="24" t="e">
        <f ca="1">(BZ40-'ModelParams Lw'!V$10)/'ModelParams Lw'!V$11</f>
        <v>#DIV/0!</v>
      </c>
      <c r="CK40" s="66" t="e">
        <f t="shared" si="16"/>
        <v>#DIV/0!</v>
      </c>
      <c r="CL40" s="66" t="e">
        <f t="shared" si="17"/>
        <v>#DIV/0!</v>
      </c>
      <c r="CM40" s="66" t="e">
        <f t="shared" si="23"/>
        <v>#DIV/0!</v>
      </c>
      <c r="CN40" s="66" t="e">
        <f t="shared" si="18"/>
        <v>#DIV/0!</v>
      </c>
      <c r="CO40" s="66" t="e">
        <f t="shared" si="19"/>
        <v>#DIV/0!</v>
      </c>
      <c r="CP40" s="66" t="e">
        <f t="shared" si="20"/>
        <v>#DIV/0!</v>
      </c>
      <c r="CQ40" s="66" t="e">
        <f t="shared" si="21"/>
        <v>#DIV/0!</v>
      </c>
      <c r="CR40" s="66" t="e">
        <f t="shared" si="22"/>
        <v>#DIV/0!</v>
      </c>
      <c r="CS40" s="24" t="e">
        <f>10*LOG10(IF(CK40="",0,POWER(10,((CK40+'ModelParams Lw'!$O$4)/10))) +IF(CL40="",0,POWER(10,((CL40+'ModelParams Lw'!$P$4)/10))) +IF(CM40="",0,POWER(10,((CM40+'ModelParams Lw'!$Q$4)/10))) +IF(CN40="",0,POWER(10,((CN40+'ModelParams Lw'!$R$4)/10))) +IF(CO40="",0,POWER(10,((CO40+'ModelParams Lw'!$S$4)/10))) +IF(CP40="",0,POWER(10,((CP40+'ModelParams Lw'!$T$4)/10))) +IF(CQ40="",0,POWER(10,((CQ40+'ModelParams Lw'!$U$4)/10)))+IF(CR40="",0,POWER(10,((CR40+'ModelParams Lw'!$V$4)/10))))</f>
        <v>#DIV/0!</v>
      </c>
      <c r="CT40" s="24" t="e">
        <f t="shared" si="24"/>
        <v>#DIV/0!</v>
      </c>
      <c r="CU40" s="24" t="e">
        <f>(CK40-'ModelParams Lw'!O$10)/'ModelParams Lw'!O$11</f>
        <v>#DIV/0!</v>
      </c>
      <c r="CV40" s="24" t="e">
        <f>(CL40-'ModelParams Lw'!P$10)/'ModelParams Lw'!P$11</f>
        <v>#DIV/0!</v>
      </c>
      <c r="CW40" s="24" t="e">
        <f>(CM40-'ModelParams Lw'!Q$10)/'ModelParams Lw'!Q$11</f>
        <v>#DIV/0!</v>
      </c>
      <c r="CX40" s="24" t="e">
        <f>(CN40-'ModelParams Lw'!R$10)/'ModelParams Lw'!R$11</f>
        <v>#DIV/0!</v>
      </c>
      <c r="CY40" s="24" t="e">
        <f>(CO40-'ModelParams Lw'!S$10)/'ModelParams Lw'!S$11</f>
        <v>#DIV/0!</v>
      </c>
      <c r="CZ40" s="24" t="e">
        <f>(CP40-'ModelParams Lw'!T$10)/'ModelParams Lw'!T$11</f>
        <v>#DIV/0!</v>
      </c>
      <c r="DA40" s="24" t="e">
        <f>(CQ40-'ModelParams Lw'!U$10)/'ModelParams Lw'!U$11</f>
        <v>#DIV/0!</v>
      </c>
      <c r="DB40" s="24" t="e">
        <f>(CR40-'ModelParams Lw'!V$10)/'ModelParams Lw'!V$11</f>
        <v>#DIV/0!</v>
      </c>
    </row>
    <row r="41" spans="1:106">
      <c r="A41" s="12" t="e">
        <f>'Sound Power'!B41</f>
        <v>#REF!</v>
      </c>
      <c r="B41" s="12">
        <f>'Sound Power'!D41</f>
        <v>0</v>
      </c>
      <c r="C41" s="67" t="e">
        <f>IF(Calcul!$F46="SA",'Sound Power'!BS41,'Sound Power'!T41)</f>
        <v>#REF!</v>
      </c>
      <c r="D41" s="67" t="e">
        <f>IF(Calcul!$F46="SA",'Sound Power'!BT41,'Sound Power'!U41)</f>
        <v>#REF!</v>
      </c>
      <c r="E41" s="67" t="e">
        <f>IF(Calcul!$F46="SA",'Sound Power'!BU41,'Sound Power'!V41)</f>
        <v>#REF!</v>
      </c>
      <c r="F41" s="67" t="e">
        <f>IF(Calcul!$F46="SA",'Sound Power'!BV41,'Sound Power'!W41)</f>
        <v>#REF!</v>
      </c>
      <c r="G41" s="67" t="e">
        <f>IF(Calcul!$F46="SA",'Sound Power'!BW41,'Sound Power'!X41)</f>
        <v>#REF!</v>
      </c>
      <c r="H41" s="67" t="e">
        <f>IF(Calcul!$F46="SA",'Sound Power'!BX41,'Sound Power'!Y41)</f>
        <v>#REF!</v>
      </c>
      <c r="I41" s="67" t="e">
        <f>IF(Calcul!$F46="SA",'Sound Power'!BY41,'Sound Power'!Z41)</f>
        <v>#REF!</v>
      </c>
      <c r="J41" s="67" t="e">
        <f>IF(Calcul!$F46="SA",'Sound Power'!BZ41,'Sound Power'!AA41)</f>
        <v>#REF!</v>
      </c>
      <c r="K41" s="67" t="e">
        <f>'Sound Power'!CS41</f>
        <v>#REF!</v>
      </c>
      <c r="L41" s="67" t="e">
        <f>'Sound Power'!CT41</f>
        <v>#REF!</v>
      </c>
      <c r="M41" s="67" t="e">
        <f>'Sound Power'!CU41</f>
        <v>#REF!</v>
      </c>
      <c r="N41" s="67" t="e">
        <f>'Sound Power'!CV41</f>
        <v>#REF!</v>
      </c>
      <c r="O41" s="67" t="e">
        <f>'Sound Power'!CW41</f>
        <v>#REF!</v>
      </c>
      <c r="P41" s="67" t="e">
        <f>'Sound Power'!CX41</f>
        <v>#REF!</v>
      </c>
      <c r="Q41" s="67" t="e">
        <f>'Sound Power'!CY41</f>
        <v>#REF!</v>
      </c>
      <c r="R41" s="67" t="e">
        <f>'Sound Power'!CZ41</f>
        <v>#REF!</v>
      </c>
      <c r="S41" s="64">
        <f t="shared" si="3"/>
        <v>0</v>
      </c>
      <c r="T41" s="64">
        <f t="shared" si="4"/>
        <v>0</v>
      </c>
      <c r="U41" s="67" t="e">
        <f>('ModelParams Lp'!B$4*10^'ModelParams Lp'!B$5*($S41/$T41)^'ModelParams Lp'!B$6)*3</f>
        <v>#DIV/0!</v>
      </c>
      <c r="V41" s="67" t="e">
        <f>('ModelParams Lp'!C$4*10^'ModelParams Lp'!C$5*($S41/$T41)^'ModelParams Lp'!C$6)*3</f>
        <v>#DIV/0!</v>
      </c>
      <c r="W41" s="67" t="e">
        <f>('ModelParams Lp'!D$4*10^'ModelParams Lp'!D$5*($S41/$T41)^'ModelParams Lp'!D$6)*3</f>
        <v>#DIV/0!</v>
      </c>
      <c r="X41" s="67" t="e">
        <f>('ModelParams Lp'!E$4*10^'ModelParams Lp'!E$5*($S41/$T41)^'ModelParams Lp'!E$6)*3</f>
        <v>#DIV/0!</v>
      </c>
      <c r="Y41" s="67" t="e">
        <f>('ModelParams Lp'!F$4*10^'ModelParams Lp'!F$5*($S41/$T41)^'ModelParams Lp'!F$6)*3</f>
        <v>#DIV/0!</v>
      </c>
      <c r="Z41" s="67" t="e">
        <f>('ModelParams Lp'!G$4*10^'ModelParams Lp'!G$5*($S41/$T41)^'ModelParams Lp'!G$6)*3</f>
        <v>#DIV/0!</v>
      </c>
      <c r="AA41" s="67" t="e">
        <f>('ModelParams Lp'!H$4*10^'ModelParams Lp'!H$5*($S41/$T41)^'ModelParams Lp'!H$6)*3</f>
        <v>#DIV/0!</v>
      </c>
      <c r="AB41" s="67" t="e">
        <f>('ModelParams Lp'!I$4*10^'ModelParams Lp'!I$5*($S41/$T41)^'ModelParams Lp'!I$6)*3</f>
        <v>#DIV/0!</v>
      </c>
      <c r="AC41" s="53" t="e">
        <f t="shared" si="5"/>
        <v>#DIV/0!</v>
      </c>
      <c r="AD41" s="53" t="e">
        <f>IF(AC41&lt;'ModelParams Lp'!$B$16,-1,IF(AC41&lt;'ModelParams Lp'!$C$16,0,IF(AC41&lt;'ModelParams Lp'!$D$16,1,IF(AC41&lt;'ModelParams Lp'!$E$16,2,IF(AC41&lt;'ModelParams Lp'!$F$16,3,IF(AC41&lt;'ModelParams Lp'!$G$16,4,IF(AC41&lt;'ModelParams Lp'!$H$16,5,6)))))))</f>
        <v>#DIV/0!</v>
      </c>
      <c r="AE41" s="67" t="e">
        <f ca="1">IF($AD41&gt;1,0,OFFSET('ModelParams Lp'!$C$12,0,-'Sound Pressure'!$AD41))</f>
        <v>#DIV/0!</v>
      </c>
      <c r="AF41" s="67" t="e">
        <f ca="1">IF($AD41&gt;2,0,OFFSET('ModelParams Lp'!$D$12,0,-'Sound Pressure'!$AD41))</f>
        <v>#DIV/0!</v>
      </c>
      <c r="AG41" s="67" t="e">
        <f ca="1">IF($AD41&gt;3,0,OFFSET('ModelParams Lp'!$E$12,0,-'Sound Pressure'!$AD41))</f>
        <v>#DIV/0!</v>
      </c>
      <c r="AH41" s="67" t="e">
        <f ca="1">IF($AD41&gt;4,0,OFFSET('ModelParams Lp'!$F$12,0,-'Sound Pressure'!$AD41))</f>
        <v>#DIV/0!</v>
      </c>
      <c r="AI41" s="67" t="e">
        <f ca="1">IF($AD41&gt;3,0,OFFSET('ModelParams Lp'!$G$12,0,-'Sound Pressure'!$AD41))</f>
        <v>#DIV/0!</v>
      </c>
      <c r="AJ41" s="67" t="e">
        <f ca="1">IF($AD41&gt;5,0,OFFSET('ModelParams Lp'!$H$12,0,-'Sound Pressure'!$AD41))</f>
        <v>#DIV/0!</v>
      </c>
      <c r="AK41" s="67" t="e">
        <f ca="1">IF($AD41&gt;6,0,OFFSET('ModelParams Lp'!$I$12,0,-'Sound Pressure'!$AD41))</f>
        <v>#DIV/0!</v>
      </c>
      <c r="AL41" s="67" t="e">
        <f ca="1">IF($AD41&gt;7,0,IF($AD$4&lt;0,3,OFFSET('ModelParams Lp'!$J$12,0,-'Sound Pressure'!$AD41)))</f>
        <v>#DIV/0!</v>
      </c>
      <c r="AM41" s="67" t="e">
        <f t="shared" si="6"/>
        <v>#DIV/0!</v>
      </c>
      <c r="AN41" s="67" t="e">
        <f t="shared" si="6"/>
        <v>#DIV/0!</v>
      </c>
      <c r="AO41" s="67" t="e">
        <f t="shared" si="6"/>
        <v>#DIV/0!</v>
      </c>
      <c r="AP41" s="67" t="e">
        <f t="shared" si="6"/>
        <v>#DIV/0!</v>
      </c>
      <c r="AQ41" s="67" t="e">
        <f t="shared" si="6"/>
        <v>#DIV/0!</v>
      </c>
      <c r="AR41" s="67" t="e">
        <f t="shared" si="6"/>
        <v>#DIV/0!</v>
      </c>
      <c r="AS41" s="67" t="e">
        <f t="shared" si="6"/>
        <v>#DIV/0!</v>
      </c>
      <c r="AT41" s="67" t="e">
        <f t="shared" si="6"/>
        <v>#DIV/0!</v>
      </c>
      <c r="AU41" s="67">
        <f>'ModelParams Lp'!B$22</f>
        <v>4</v>
      </c>
      <c r="AV41" s="67">
        <f>'ModelParams Lp'!C$22</f>
        <v>2</v>
      </c>
      <c r="AW41" s="67">
        <f>'ModelParams Lp'!D$22</f>
        <v>1</v>
      </c>
      <c r="AX41" s="67">
        <f>'ModelParams Lp'!E$22</f>
        <v>0</v>
      </c>
      <c r="AY41" s="67">
        <f>'ModelParams Lp'!F$22</f>
        <v>0</v>
      </c>
      <c r="AZ41" s="67">
        <f>'ModelParams Lp'!G$22</f>
        <v>0</v>
      </c>
      <c r="BA41" s="67">
        <f>'ModelParams Lp'!H$22</f>
        <v>0</v>
      </c>
      <c r="BB41" s="67">
        <f>'ModelParams Lp'!I$22</f>
        <v>0</v>
      </c>
      <c r="BC41" s="67" t="e">
        <f>-10*LOG(2/(4*PI()*2^2)+4/(0.163*(Calcul!$J46*Calcul!$K46)/VLOOKUP(Calcul!$H46,'ModelParams Lp'!$E$37:$F$39,2,0)))</f>
        <v>#N/A</v>
      </c>
      <c r="BD41" s="67" t="e">
        <f>-10*LOG(2/(4*PI()*2^2)+4/(0.163*(Calcul!$J46*Calcul!$K46)/VLOOKUP(Calcul!$H46,'ModelParams Lp'!$E$37:$F$39,2,0)))</f>
        <v>#N/A</v>
      </c>
      <c r="BE41" s="67" t="e">
        <f>-10*LOG(2/(4*PI()*2^2)+4/(0.163*(Calcul!$J46*Calcul!$K46)/VLOOKUP(Calcul!$H46,'ModelParams Lp'!$E$37:$F$39,2,0)))</f>
        <v>#N/A</v>
      </c>
      <c r="BF41" s="67" t="e">
        <f>-10*LOG(2/(4*PI()*2^2)+4/(0.163*(Calcul!$J46*Calcul!$K46)/VLOOKUP(Calcul!$H46,'ModelParams Lp'!$E$37:$F$39,2,0)))</f>
        <v>#N/A</v>
      </c>
      <c r="BG41" s="67" t="e">
        <f>-10*LOG(2/(4*PI()*2^2)+4/(0.163*(Calcul!$J46*Calcul!$K46)/VLOOKUP(Calcul!$H46,'ModelParams Lp'!$E$37:$F$39,2,0)))</f>
        <v>#N/A</v>
      </c>
      <c r="BH41" s="67" t="e">
        <f>-10*LOG(2/(4*PI()*2^2)+4/(0.163*(Calcul!$J46*Calcul!$K46)/VLOOKUP(Calcul!$H46,'ModelParams Lp'!$E$37:$F$39,2,0)))</f>
        <v>#N/A</v>
      </c>
      <c r="BI41" s="67" t="e">
        <f>-10*LOG(2/(4*PI()*2^2)+4/(0.163*(Calcul!$J46*Calcul!$K46)/VLOOKUP(Calcul!$H46,'ModelParams Lp'!$E$37:$F$39,2,0)))</f>
        <v>#N/A</v>
      </c>
      <c r="BJ41" s="67" t="e">
        <f>-10*LOG(2/(4*PI()*2^2)+4/(0.163*(Calcul!$J46*Calcul!$K46)/VLOOKUP(Calcul!$H46,'ModelParams Lp'!$E$37:$F$39,2,0)))</f>
        <v>#N/A</v>
      </c>
      <c r="BK41" s="67" t="e">
        <f>VLOOKUP(Calcul!$I46,'ModelParams Lp'!$D$28:$O$32,5,0)+BC41</f>
        <v>#N/A</v>
      </c>
      <c r="BL41" s="67" t="e">
        <f>VLOOKUP(Calcul!$I46,'ModelParams Lp'!$D$28:$O$32,6,0)+BD41</f>
        <v>#N/A</v>
      </c>
      <c r="BM41" s="67" t="e">
        <f>VLOOKUP(Calcul!$I46,'ModelParams Lp'!$D$28:$O$32,7,0)+BE41</f>
        <v>#N/A</v>
      </c>
      <c r="BN41" s="67" t="e">
        <f>VLOOKUP(Calcul!$I46,'ModelParams Lp'!$D$28:$O$32,8,0)+BF41</f>
        <v>#N/A</v>
      </c>
      <c r="BO41" s="67" t="e">
        <f>VLOOKUP(Calcul!$I46,'ModelParams Lp'!$D$28:$O$32,9,0)+BG41</f>
        <v>#N/A</v>
      </c>
      <c r="BP41" s="67" t="e">
        <f>VLOOKUP(Calcul!$I46,'ModelParams Lp'!$D$28:$O$32,10,0)+BH41</f>
        <v>#N/A</v>
      </c>
      <c r="BQ41" s="67" t="e">
        <f>VLOOKUP(Calcul!$I46,'ModelParams Lp'!$D$28:$O$32,11,0)+BI41</f>
        <v>#N/A</v>
      </c>
      <c r="BR41" s="67" t="e">
        <f>VLOOKUP(Calcul!$I46,'ModelParams Lp'!$D$28:$O$32,12,0)+BJ41</f>
        <v>#N/A</v>
      </c>
      <c r="BS41" s="66" t="e">
        <f t="shared" ca="1" si="7"/>
        <v>#REF!</v>
      </c>
      <c r="BT41" s="66" t="e">
        <f t="shared" ca="1" si="8"/>
        <v>#REF!</v>
      </c>
      <c r="BU41" s="66" t="e">
        <f t="shared" ca="1" si="9"/>
        <v>#REF!</v>
      </c>
      <c r="BV41" s="66" t="e">
        <f t="shared" ca="1" si="10"/>
        <v>#REF!</v>
      </c>
      <c r="BW41" s="66" t="e">
        <f t="shared" ca="1" si="11"/>
        <v>#REF!</v>
      </c>
      <c r="BX41" s="66" t="e">
        <f t="shared" ca="1" si="12"/>
        <v>#REF!</v>
      </c>
      <c r="BY41" s="66" t="e">
        <f t="shared" ca="1" si="13"/>
        <v>#REF!</v>
      </c>
      <c r="BZ41" s="66" t="e">
        <f t="shared" ca="1" si="14"/>
        <v>#REF!</v>
      </c>
      <c r="CA41" s="24" t="e">
        <f ca="1">10*LOG10(IF(BS41="",0,POWER(10,((BS41+'ModelParams Lw'!$O$4)/10))) +IF(BT41="",0,POWER(10,((BT41+'ModelParams Lw'!$P$4)/10))) +IF(BU41="",0,POWER(10,((BU41+'ModelParams Lw'!$Q$4)/10))) +IF(BV41="",0,POWER(10,((BV41+'ModelParams Lw'!$R$4)/10))) +IF(BW41="",0,POWER(10,((BW41+'ModelParams Lw'!$S$4)/10))) +IF(BX41="",0,POWER(10,((BX41+'ModelParams Lw'!$T$4)/10))) +IF(BY41="",0,POWER(10,((BY41+'ModelParams Lw'!$U$4)/10)))+IF(BZ41="",0,POWER(10,((BZ41+'ModelParams Lw'!$V$4)/10))))</f>
        <v>#REF!</v>
      </c>
      <c r="CB41" s="24" t="e">
        <f t="shared" ca="1" si="15"/>
        <v>#REF!</v>
      </c>
      <c r="CC41" s="24" t="e">
        <f ca="1">(BS41-'ModelParams Lw'!O$10)/'ModelParams Lw'!O$11</f>
        <v>#REF!</v>
      </c>
      <c r="CD41" s="24" t="e">
        <f ca="1">(BT41-'ModelParams Lw'!P$10)/'ModelParams Lw'!P$11</f>
        <v>#REF!</v>
      </c>
      <c r="CE41" s="24" t="e">
        <f ca="1">(BU41-'ModelParams Lw'!Q$10)/'ModelParams Lw'!Q$11</f>
        <v>#REF!</v>
      </c>
      <c r="CF41" s="24" t="e">
        <f ca="1">(BV41-'ModelParams Lw'!R$10)/'ModelParams Lw'!R$11</f>
        <v>#REF!</v>
      </c>
      <c r="CG41" s="24" t="e">
        <f ca="1">(BW41-'ModelParams Lw'!S$10)/'ModelParams Lw'!S$11</f>
        <v>#REF!</v>
      </c>
      <c r="CH41" s="24" t="e">
        <f ca="1">(BX41-'ModelParams Lw'!T$10)/'ModelParams Lw'!T$11</f>
        <v>#REF!</v>
      </c>
      <c r="CI41" s="24" t="e">
        <f ca="1">(BY41-'ModelParams Lw'!U$10)/'ModelParams Lw'!U$11</f>
        <v>#REF!</v>
      </c>
      <c r="CJ41" s="24" t="e">
        <f ca="1">(BZ41-'ModelParams Lw'!V$10)/'ModelParams Lw'!V$11</f>
        <v>#REF!</v>
      </c>
      <c r="CK41" s="66" t="e">
        <f t="shared" si="16"/>
        <v>#REF!</v>
      </c>
      <c r="CL41" s="66" t="e">
        <f t="shared" si="17"/>
        <v>#REF!</v>
      </c>
      <c r="CM41" s="66" t="e">
        <f t="shared" si="23"/>
        <v>#REF!</v>
      </c>
      <c r="CN41" s="66" t="e">
        <f t="shared" si="18"/>
        <v>#REF!</v>
      </c>
      <c r="CO41" s="66" t="e">
        <f t="shared" si="19"/>
        <v>#REF!</v>
      </c>
      <c r="CP41" s="66" t="e">
        <f t="shared" si="20"/>
        <v>#REF!</v>
      </c>
      <c r="CQ41" s="66" t="e">
        <f t="shared" si="21"/>
        <v>#REF!</v>
      </c>
      <c r="CR41" s="66" t="e">
        <f t="shared" si="22"/>
        <v>#REF!</v>
      </c>
      <c r="CS41" s="24" t="e">
        <f>10*LOG10(IF(CK41="",0,POWER(10,((CK41+'ModelParams Lw'!$O$4)/10))) +IF(CL41="",0,POWER(10,((CL41+'ModelParams Lw'!$P$4)/10))) +IF(CM41="",0,POWER(10,((CM41+'ModelParams Lw'!$Q$4)/10))) +IF(CN41="",0,POWER(10,((CN41+'ModelParams Lw'!$R$4)/10))) +IF(CO41="",0,POWER(10,((CO41+'ModelParams Lw'!$S$4)/10))) +IF(CP41="",0,POWER(10,((CP41+'ModelParams Lw'!$T$4)/10))) +IF(CQ41="",0,POWER(10,((CQ41+'ModelParams Lw'!$U$4)/10)))+IF(CR41="",0,POWER(10,((CR41+'ModelParams Lw'!$V$4)/10))))</f>
        <v>#REF!</v>
      </c>
      <c r="CT41" s="24" t="e">
        <f t="shared" si="24"/>
        <v>#REF!</v>
      </c>
      <c r="CU41" s="24" t="e">
        <f>(CK41-'ModelParams Lw'!O$10)/'ModelParams Lw'!O$11</f>
        <v>#REF!</v>
      </c>
      <c r="CV41" s="24" t="e">
        <f>(CL41-'ModelParams Lw'!P$10)/'ModelParams Lw'!P$11</f>
        <v>#REF!</v>
      </c>
      <c r="CW41" s="24" t="e">
        <f>(CM41-'ModelParams Lw'!Q$10)/'ModelParams Lw'!Q$11</f>
        <v>#REF!</v>
      </c>
      <c r="CX41" s="24" t="e">
        <f>(CN41-'ModelParams Lw'!R$10)/'ModelParams Lw'!R$11</f>
        <v>#REF!</v>
      </c>
      <c r="CY41" s="24" t="e">
        <f>(CO41-'ModelParams Lw'!S$10)/'ModelParams Lw'!S$11</f>
        <v>#REF!</v>
      </c>
      <c r="CZ41" s="24" t="e">
        <f>(CP41-'ModelParams Lw'!T$10)/'ModelParams Lw'!T$11</f>
        <v>#REF!</v>
      </c>
      <c r="DA41" s="24" t="e">
        <f>(CQ41-'ModelParams Lw'!U$10)/'ModelParams Lw'!U$11</f>
        <v>#REF!</v>
      </c>
      <c r="DB41" s="24" t="e">
        <f>(CR41-'ModelParams Lw'!V$10)/'ModelParams Lw'!V$11</f>
        <v>#REF!</v>
      </c>
    </row>
    <row r="42" spans="1:106">
      <c r="A42" s="12" t="e">
        <f>'Sound Power'!B42</f>
        <v>#REF!</v>
      </c>
      <c r="B42" s="12">
        <f>'Sound Power'!D42</f>
        <v>0</v>
      </c>
      <c r="C42" s="67" t="e">
        <f>IF(Calcul!$F47="SA",'Sound Power'!BS42,'Sound Power'!T42)</f>
        <v>#REF!</v>
      </c>
      <c r="D42" s="67" t="e">
        <f>IF(Calcul!$F47="SA",'Sound Power'!BT42,'Sound Power'!U42)</f>
        <v>#REF!</v>
      </c>
      <c r="E42" s="67" t="e">
        <f>IF(Calcul!$F47="SA",'Sound Power'!BU42,'Sound Power'!V42)</f>
        <v>#REF!</v>
      </c>
      <c r="F42" s="67" t="e">
        <f>IF(Calcul!$F47="SA",'Sound Power'!BV42,'Sound Power'!W42)</f>
        <v>#REF!</v>
      </c>
      <c r="G42" s="67" t="e">
        <f>IF(Calcul!$F47="SA",'Sound Power'!BW42,'Sound Power'!X42)</f>
        <v>#REF!</v>
      </c>
      <c r="H42" s="67" t="e">
        <f>IF(Calcul!$F47="SA",'Sound Power'!BX42,'Sound Power'!Y42)</f>
        <v>#REF!</v>
      </c>
      <c r="I42" s="67" t="e">
        <f>IF(Calcul!$F47="SA",'Sound Power'!BY42,'Sound Power'!Z42)</f>
        <v>#REF!</v>
      </c>
      <c r="J42" s="67" t="e">
        <f>IF(Calcul!$F47="SA",'Sound Power'!BZ42,'Sound Power'!AA42)</f>
        <v>#REF!</v>
      </c>
      <c r="K42" s="67" t="e">
        <f>'Sound Power'!CS42</f>
        <v>#REF!</v>
      </c>
      <c r="L42" s="67" t="e">
        <f>'Sound Power'!CT42</f>
        <v>#REF!</v>
      </c>
      <c r="M42" s="67" t="e">
        <f>'Sound Power'!CU42</f>
        <v>#REF!</v>
      </c>
      <c r="N42" s="67" t="e">
        <f>'Sound Power'!CV42</f>
        <v>#REF!</v>
      </c>
      <c r="O42" s="67" t="e">
        <f>'Sound Power'!CW42</f>
        <v>#REF!</v>
      </c>
      <c r="P42" s="67" t="e">
        <f>'Sound Power'!CX42</f>
        <v>#REF!</v>
      </c>
      <c r="Q42" s="67" t="e">
        <f>'Sound Power'!CY42</f>
        <v>#REF!</v>
      </c>
      <c r="R42" s="67" t="e">
        <f>'Sound Power'!CZ42</f>
        <v>#REF!</v>
      </c>
      <c r="S42" s="64">
        <f t="shared" si="3"/>
        <v>0</v>
      </c>
      <c r="T42" s="64">
        <f t="shared" si="4"/>
        <v>0</v>
      </c>
      <c r="U42" s="67" t="e">
        <f>('ModelParams Lp'!B$4*10^'ModelParams Lp'!B$5*($S42/$T42)^'ModelParams Lp'!B$6)*3</f>
        <v>#DIV/0!</v>
      </c>
      <c r="V42" s="67" t="e">
        <f>('ModelParams Lp'!C$4*10^'ModelParams Lp'!C$5*($S42/$T42)^'ModelParams Lp'!C$6)*3</f>
        <v>#DIV/0!</v>
      </c>
      <c r="W42" s="67" t="e">
        <f>('ModelParams Lp'!D$4*10^'ModelParams Lp'!D$5*($S42/$T42)^'ModelParams Lp'!D$6)*3</f>
        <v>#DIV/0!</v>
      </c>
      <c r="X42" s="67" t="e">
        <f>('ModelParams Lp'!E$4*10^'ModelParams Lp'!E$5*($S42/$T42)^'ModelParams Lp'!E$6)*3</f>
        <v>#DIV/0!</v>
      </c>
      <c r="Y42" s="67" t="e">
        <f>('ModelParams Lp'!F$4*10^'ModelParams Lp'!F$5*($S42/$T42)^'ModelParams Lp'!F$6)*3</f>
        <v>#DIV/0!</v>
      </c>
      <c r="Z42" s="67" t="e">
        <f>('ModelParams Lp'!G$4*10^'ModelParams Lp'!G$5*($S42/$T42)^'ModelParams Lp'!G$6)*3</f>
        <v>#DIV/0!</v>
      </c>
      <c r="AA42" s="67" t="e">
        <f>('ModelParams Lp'!H$4*10^'ModelParams Lp'!H$5*($S42/$T42)^'ModelParams Lp'!H$6)*3</f>
        <v>#DIV/0!</v>
      </c>
      <c r="AB42" s="67" t="e">
        <f>('ModelParams Lp'!I$4*10^'ModelParams Lp'!I$5*($S42/$T42)^'ModelParams Lp'!I$6)*3</f>
        <v>#DIV/0!</v>
      </c>
      <c r="AC42" s="53" t="e">
        <f t="shared" si="5"/>
        <v>#DIV/0!</v>
      </c>
      <c r="AD42" s="53" t="e">
        <f>IF(AC42&lt;'ModelParams Lp'!$B$16,-1,IF(AC42&lt;'ModelParams Lp'!$C$16,0,IF(AC42&lt;'ModelParams Lp'!$D$16,1,IF(AC42&lt;'ModelParams Lp'!$E$16,2,IF(AC42&lt;'ModelParams Lp'!$F$16,3,IF(AC42&lt;'ModelParams Lp'!$G$16,4,IF(AC42&lt;'ModelParams Lp'!$H$16,5,6)))))))</f>
        <v>#DIV/0!</v>
      </c>
      <c r="AE42" s="67" t="e">
        <f ca="1">IF($AD42&gt;1,0,OFFSET('ModelParams Lp'!$C$12,0,-'Sound Pressure'!$AD42))</f>
        <v>#DIV/0!</v>
      </c>
      <c r="AF42" s="67" t="e">
        <f ca="1">IF($AD42&gt;2,0,OFFSET('ModelParams Lp'!$D$12,0,-'Sound Pressure'!$AD42))</f>
        <v>#DIV/0!</v>
      </c>
      <c r="AG42" s="67" t="e">
        <f ca="1">IF($AD42&gt;3,0,OFFSET('ModelParams Lp'!$E$12,0,-'Sound Pressure'!$AD42))</f>
        <v>#DIV/0!</v>
      </c>
      <c r="AH42" s="67" t="e">
        <f ca="1">IF($AD42&gt;4,0,OFFSET('ModelParams Lp'!$F$12,0,-'Sound Pressure'!$AD42))</f>
        <v>#DIV/0!</v>
      </c>
      <c r="AI42" s="67" t="e">
        <f ca="1">IF($AD42&gt;3,0,OFFSET('ModelParams Lp'!$G$12,0,-'Sound Pressure'!$AD42))</f>
        <v>#DIV/0!</v>
      </c>
      <c r="AJ42" s="67" t="e">
        <f ca="1">IF($AD42&gt;5,0,OFFSET('ModelParams Lp'!$H$12,0,-'Sound Pressure'!$AD42))</f>
        <v>#DIV/0!</v>
      </c>
      <c r="AK42" s="67" t="e">
        <f ca="1">IF($AD42&gt;6,0,OFFSET('ModelParams Lp'!$I$12,0,-'Sound Pressure'!$AD42))</f>
        <v>#DIV/0!</v>
      </c>
      <c r="AL42" s="67" t="e">
        <f ca="1">IF($AD42&gt;7,0,IF($AD$4&lt;0,3,OFFSET('ModelParams Lp'!$J$12,0,-'Sound Pressure'!$AD42)))</f>
        <v>#DIV/0!</v>
      </c>
      <c r="AM42" s="67" t="e">
        <f t="shared" si="6"/>
        <v>#DIV/0!</v>
      </c>
      <c r="AN42" s="67" t="e">
        <f t="shared" si="6"/>
        <v>#DIV/0!</v>
      </c>
      <c r="AO42" s="67" t="e">
        <f t="shared" si="6"/>
        <v>#DIV/0!</v>
      </c>
      <c r="AP42" s="67" t="e">
        <f t="shared" si="6"/>
        <v>#DIV/0!</v>
      </c>
      <c r="AQ42" s="67" t="e">
        <f t="shared" si="6"/>
        <v>#DIV/0!</v>
      </c>
      <c r="AR42" s="67" t="e">
        <f t="shared" si="6"/>
        <v>#DIV/0!</v>
      </c>
      <c r="AS42" s="67" t="e">
        <f t="shared" si="6"/>
        <v>#DIV/0!</v>
      </c>
      <c r="AT42" s="67" t="e">
        <f t="shared" si="6"/>
        <v>#DIV/0!</v>
      </c>
      <c r="AU42" s="67">
        <f>'ModelParams Lp'!B$22</f>
        <v>4</v>
      </c>
      <c r="AV42" s="67">
        <f>'ModelParams Lp'!C$22</f>
        <v>2</v>
      </c>
      <c r="AW42" s="67">
        <f>'ModelParams Lp'!D$22</f>
        <v>1</v>
      </c>
      <c r="AX42" s="67">
        <f>'ModelParams Lp'!E$22</f>
        <v>0</v>
      </c>
      <c r="AY42" s="67">
        <f>'ModelParams Lp'!F$22</f>
        <v>0</v>
      </c>
      <c r="AZ42" s="67">
        <f>'ModelParams Lp'!G$22</f>
        <v>0</v>
      </c>
      <c r="BA42" s="67">
        <f>'ModelParams Lp'!H$22</f>
        <v>0</v>
      </c>
      <c r="BB42" s="67">
        <f>'ModelParams Lp'!I$22</f>
        <v>0</v>
      </c>
      <c r="BC42" s="67" t="e">
        <f>-10*LOG(2/(4*PI()*2^2)+4/(0.163*(Calcul!$J47*Calcul!$K47)/VLOOKUP(Calcul!$H47,'ModelParams Lp'!$E$37:$F$39,2,0)))</f>
        <v>#N/A</v>
      </c>
      <c r="BD42" s="67" t="e">
        <f>-10*LOG(2/(4*PI()*2^2)+4/(0.163*(Calcul!$J47*Calcul!$K47)/VLOOKUP(Calcul!$H47,'ModelParams Lp'!$E$37:$F$39,2,0)))</f>
        <v>#N/A</v>
      </c>
      <c r="BE42" s="67" t="e">
        <f>-10*LOG(2/(4*PI()*2^2)+4/(0.163*(Calcul!$J47*Calcul!$K47)/VLOOKUP(Calcul!$H47,'ModelParams Lp'!$E$37:$F$39,2,0)))</f>
        <v>#N/A</v>
      </c>
      <c r="BF42" s="67" t="e">
        <f>-10*LOG(2/(4*PI()*2^2)+4/(0.163*(Calcul!$J47*Calcul!$K47)/VLOOKUP(Calcul!$H47,'ModelParams Lp'!$E$37:$F$39,2,0)))</f>
        <v>#N/A</v>
      </c>
      <c r="BG42" s="67" t="e">
        <f>-10*LOG(2/(4*PI()*2^2)+4/(0.163*(Calcul!$J47*Calcul!$K47)/VLOOKUP(Calcul!$H47,'ModelParams Lp'!$E$37:$F$39,2,0)))</f>
        <v>#N/A</v>
      </c>
      <c r="BH42" s="67" t="e">
        <f>-10*LOG(2/(4*PI()*2^2)+4/(0.163*(Calcul!$J47*Calcul!$K47)/VLOOKUP(Calcul!$H47,'ModelParams Lp'!$E$37:$F$39,2,0)))</f>
        <v>#N/A</v>
      </c>
      <c r="BI42" s="67" t="e">
        <f>-10*LOG(2/(4*PI()*2^2)+4/(0.163*(Calcul!$J47*Calcul!$K47)/VLOOKUP(Calcul!$H47,'ModelParams Lp'!$E$37:$F$39,2,0)))</f>
        <v>#N/A</v>
      </c>
      <c r="BJ42" s="67" t="e">
        <f>-10*LOG(2/(4*PI()*2^2)+4/(0.163*(Calcul!$J47*Calcul!$K47)/VLOOKUP(Calcul!$H47,'ModelParams Lp'!$E$37:$F$39,2,0)))</f>
        <v>#N/A</v>
      </c>
      <c r="BK42" s="67" t="e">
        <f>VLOOKUP(Calcul!$I47,'ModelParams Lp'!$D$28:$O$32,5,0)+BC42</f>
        <v>#N/A</v>
      </c>
      <c r="BL42" s="67" t="e">
        <f>VLOOKUP(Calcul!$I47,'ModelParams Lp'!$D$28:$O$32,6,0)+BD42</f>
        <v>#N/A</v>
      </c>
      <c r="BM42" s="67" t="e">
        <f>VLOOKUP(Calcul!$I47,'ModelParams Lp'!$D$28:$O$32,7,0)+BE42</f>
        <v>#N/A</v>
      </c>
      <c r="BN42" s="67" t="e">
        <f>VLOOKUP(Calcul!$I47,'ModelParams Lp'!$D$28:$O$32,8,0)+BF42</f>
        <v>#N/A</v>
      </c>
      <c r="BO42" s="67" t="e">
        <f>VLOOKUP(Calcul!$I47,'ModelParams Lp'!$D$28:$O$32,9,0)+BG42</f>
        <v>#N/A</v>
      </c>
      <c r="BP42" s="67" t="e">
        <f>VLOOKUP(Calcul!$I47,'ModelParams Lp'!$D$28:$O$32,10,0)+BH42</f>
        <v>#N/A</v>
      </c>
      <c r="BQ42" s="67" t="e">
        <f>VLOOKUP(Calcul!$I47,'ModelParams Lp'!$D$28:$O$32,11,0)+BI42</f>
        <v>#N/A</v>
      </c>
      <c r="BR42" s="67" t="e">
        <f>VLOOKUP(Calcul!$I47,'ModelParams Lp'!$D$28:$O$32,12,0)+BJ42</f>
        <v>#N/A</v>
      </c>
      <c r="BS42" s="66" t="e">
        <f t="shared" ca="1" si="7"/>
        <v>#REF!</v>
      </c>
      <c r="BT42" s="66" t="e">
        <f t="shared" ca="1" si="8"/>
        <v>#REF!</v>
      </c>
      <c r="BU42" s="66" t="e">
        <f t="shared" ca="1" si="9"/>
        <v>#REF!</v>
      </c>
      <c r="BV42" s="66" t="e">
        <f t="shared" ca="1" si="10"/>
        <v>#REF!</v>
      </c>
      <c r="BW42" s="66" t="e">
        <f t="shared" ca="1" si="11"/>
        <v>#REF!</v>
      </c>
      <c r="BX42" s="66" t="e">
        <f t="shared" ca="1" si="12"/>
        <v>#REF!</v>
      </c>
      <c r="BY42" s="66" t="e">
        <f t="shared" ca="1" si="13"/>
        <v>#REF!</v>
      </c>
      <c r="BZ42" s="66" t="e">
        <f t="shared" ca="1" si="14"/>
        <v>#REF!</v>
      </c>
      <c r="CA42" s="24" t="e">
        <f ca="1">10*LOG10(IF(BS42="",0,POWER(10,((BS42+'ModelParams Lw'!$O$4)/10))) +IF(BT42="",0,POWER(10,((BT42+'ModelParams Lw'!$P$4)/10))) +IF(BU42="",0,POWER(10,((BU42+'ModelParams Lw'!$Q$4)/10))) +IF(BV42="",0,POWER(10,((BV42+'ModelParams Lw'!$R$4)/10))) +IF(BW42="",0,POWER(10,((BW42+'ModelParams Lw'!$S$4)/10))) +IF(BX42="",0,POWER(10,((BX42+'ModelParams Lw'!$T$4)/10))) +IF(BY42="",0,POWER(10,((BY42+'ModelParams Lw'!$U$4)/10)))+IF(BZ42="",0,POWER(10,((BZ42+'ModelParams Lw'!$V$4)/10))))</f>
        <v>#REF!</v>
      </c>
      <c r="CB42" s="24" t="e">
        <f t="shared" ca="1" si="15"/>
        <v>#REF!</v>
      </c>
      <c r="CC42" s="24" t="e">
        <f ca="1">(BS42-'ModelParams Lw'!O$10)/'ModelParams Lw'!O$11</f>
        <v>#REF!</v>
      </c>
      <c r="CD42" s="24" t="e">
        <f ca="1">(BT42-'ModelParams Lw'!P$10)/'ModelParams Lw'!P$11</f>
        <v>#REF!</v>
      </c>
      <c r="CE42" s="24" t="e">
        <f ca="1">(BU42-'ModelParams Lw'!Q$10)/'ModelParams Lw'!Q$11</f>
        <v>#REF!</v>
      </c>
      <c r="CF42" s="24" t="e">
        <f ca="1">(BV42-'ModelParams Lw'!R$10)/'ModelParams Lw'!R$11</f>
        <v>#REF!</v>
      </c>
      <c r="CG42" s="24" t="e">
        <f ca="1">(BW42-'ModelParams Lw'!S$10)/'ModelParams Lw'!S$11</f>
        <v>#REF!</v>
      </c>
      <c r="CH42" s="24" t="e">
        <f ca="1">(BX42-'ModelParams Lw'!T$10)/'ModelParams Lw'!T$11</f>
        <v>#REF!</v>
      </c>
      <c r="CI42" s="24" t="e">
        <f ca="1">(BY42-'ModelParams Lw'!U$10)/'ModelParams Lw'!U$11</f>
        <v>#REF!</v>
      </c>
      <c r="CJ42" s="24" t="e">
        <f ca="1">(BZ42-'ModelParams Lw'!V$10)/'ModelParams Lw'!V$11</f>
        <v>#REF!</v>
      </c>
      <c r="CK42" s="66" t="e">
        <f t="shared" si="16"/>
        <v>#REF!</v>
      </c>
      <c r="CL42" s="66" t="e">
        <f t="shared" si="17"/>
        <v>#REF!</v>
      </c>
      <c r="CM42" s="66" t="e">
        <f t="shared" si="23"/>
        <v>#REF!</v>
      </c>
      <c r="CN42" s="66" t="e">
        <f t="shared" si="18"/>
        <v>#REF!</v>
      </c>
      <c r="CO42" s="66" t="e">
        <f t="shared" si="19"/>
        <v>#REF!</v>
      </c>
      <c r="CP42" s="66" t="e">
        <f t="shared" si="20"/>
        <v>#REF!</v>
      </c>
      <c r="CQ42" s="66" t="e">
        <f t="shared" si="21"/>
        <v>#REF!</v>
      </c>
      <c r="CR42" s="66" t="e">
        <f t="shared" si="22"/>
        <v>#REF!</v>
      </c>
      <c r="CS42" s="24" t="e">
        <f>10*LOG10(IF(CK42="",0,POWER(10,((CK42+'ModelParams Lw'!$O$4)/10))) +IF(CL42="",0,POWER(10,((CL42+'ModelParams Lw'!$P$4)/10))) +IF(CM42="",0,POWER(10,((CM42+'ModelParams Lw'!$Q$4)/10))) +IF(CN42="",0,POWER(10,((CN42+'ModelParams Lw'!$R$4)/10))) +IF(CO42="",0,POWER(10,((CO42+'ModelParams Lw'!$S$4)/10))) +IF(CP42="",0,POWER(10,((CP42+'ModelParams Lw'!$T$4)/10))) +IF(CQ42="",0,POWER(10,((CQ42+'ModelParams Lw'!$U$4)/10)))+IF(CR42="",0,POWER(10,((CR42+'ModelParams Lw'!$V$4)/10))))</f>
        <v>#REF!</v>
      </c>
      <c r="CT42" s="24" t="e">
        <f t="shared" si="24"/>
        <v>#REF!</v>
      </c>
      <c r="CU42" s="24" t="e">
        <f>(CK42-'ModelParams Lw'!O$10)/'ModelParams Lw'!O$11</f>
        <v>#REF!</v>
      </c>
      <c r="CV42" s="24" t="e">
        <f>(CL42-'ModelParams Lw'!P$10)/'ModelParams Lw'!P$11</f>
        <v>#REF!</v>
      </c>
      <c r="CW42" s="24" t="e">
        <f>(CM42-'ModelParams Lw'!Q$10)/'ModelParams Lw'!Q$11</f>
        <v>#REF!</v>
      </c>
      <c r="CX42" s="24" t="e">
        <f>(CN42-'ModelParams Lw'!R$10)/'ModelParams Lw'!R$11</f>
        <v>#REF!</v>
      </c>
      <c r="CY42" s="24" t="e">
        <f>(CO42-'ModelParams Lw'!S$10)/'ModelParams Lw'!S$11</f>
        <v>#REF!</v>
      </c>
      <c r="CZ42" s="24" t="e">
        <f>(CP42-'ModelParams Lw'!T$10)/'ModelParams Lw'!T$11</f>
        <v>#REF!</v>
      </c>
      <c r="DA42" s="24" t="e">
        <f>(CQ42-'ModelParams Lw'!U$10)/'ModelParams Lw'!U$11</f>
        <v>#REF!</v>
      </c>
      <c r="DB42" s="24" t="e">
        <f>(CR42-'ModelParams Lw'!V$10)/'ModelParams Lw'!V$11</f>
        <v>#REF!</v>
      </c>
    </row>
    <row r="43" spans="1:106">
      <c r="A43" s="12" t="e">
        <f>'Sound Power'!B43</f>
        <v>#REF!</v>
      </c>
      <c r="B43" s="12">
        <f>'Sound Power'!D43</f>
        <v>0</v>
      </c>
      <c r="C43" s="67" t="e">
        <f>IF(Calcul!$F48="SA",'Sound Power'!BS43,'Sound Power'!T43)</f>
        <v>#REF!</v>
      </c>
      <c r="D43" s="67" t="e">
        <f>IF(Calcul!$F48="SA",'Sound Power'!BT43,'Sound Power'!U43)</f>
        <v>#REF!</v>
      </c>
      <c r="E43" s="67" t="e">
        <f>IF(Calcul!$F48="SA",'Sound Power'!BU43,'Sound Power'!V43)</f>
        <v>#REF!</v>
      </c>
      <c r="F43" s="67" t="e">
        <f>IF(Calcul!$F48="SA",'Sound Power'!BV43,'Sound Power'!W43)</f>
        <v>#REF!</v>
      </c>
      <c r="G43" s="67" t="e">
        <f>IF(Calcul!$F48="SA",'Sound Power'!BW43,'Sound Power'!X43)</f>
        <v>#REF!</v>
      </c>
      <c r="H43" s="67" t="e">
        <f>IF(Calcul!$F48="SA",'Sound Power'!BX43,'Sound Power'!Y43)</f>
        <v>#REF!</v>
      </c>
      <c r="I43" s="67" t="e">
        <f>IF(Calcul!$F48="SA",'Sound Power'!BY43,'Sound Power'!Z43)</f>
        <v>#REF!</v>
      </c>
      <c r="J43" s="67" t="e">
        <f>IF(Calcul!$F48="SA",'Sound Power'!BZ43,'Sound Power'!AA43)</f>
        <v>#REF!</v>
      </c>
      <c r="K43" s="67" t="e">
        <f>'Sound Power'!CS43</f>
        <v>#REF!</v>
      </c>
      <c r="L43" s="67" t="e">
        <f>'Sound Power'!CT43</f>
        <v>#REF!</v>
      </c>
      <c r="M43" s="67" t="e">
        <f>'Sound Power'!CU43</f>
        <v>#REF!</v>
      </c>
      <c r="N43" s="67" t="e">
        <f>'Sound Power'!CV43</f>
        <v>#REF!</v>
      </c>
      <c r="O43" s="67" t="e">
        <f>'Sound Power'!CW43</f>
        <v>#REF!</v>
      </c>
      <c r="P43" s="67" t="e">
        <f>'Sound Power'!CX43</f>
        <v>#REF!</v>
      </c>
      <c r="Q43" s="67" t="e">
        <f>'Sound Power'!CY43</f>
        <v>#REF!</v>
      </c>
      <c r="R43" s="67" t="e">
        <f>'Sound Power'!CZ43</f>
        <v>#REF!</v>
      </c>
      <c r="S43" s="64">
        <f t="shared" si="3"/>
        <v>0</v>
      </c>
      <c r="T43" s="64">
        <f t="shared" si="4"/>
        <v>0</v>
      </c>
      <c r="U43" s="67" t="e">
        <f>('ModelParams Lp'!B$4*10^'ModelParams Lp'!B$5*($S43/$T43)^'ModelParams Lp'!B$6)*3</f>
        <v>#DIV/0!</v>
      </c>
      <c r="V43" s="67" t="e">
        <f>('ModelParams Lp'!C$4*10^'ModelParams Lp'!C$5*($S43/$T43)^'ModelParams Lp'!C$6)*3</f>
        <v>#DIV/0!</v>
      </c>
      <c r="W43" s="67" t="e">
        <f>('ModelParams Lp'!D$4*10^'ModelParams Lp'!D$5*($S43/$T43)^'ModelParams Lp'!D$6)*3</f>
        <v>#DIV/0!</v>
      </c>
      <c r="X43" s="67" t="e">
        <f>('ModelParams Lp'!E$4*10^'ModelParams Lp'!E$5*($S43/$T43)^'ModelParams Lp'!E$6)*3</f>
        <v>#DIV/0!</v>
      </c>
      <c r="Y43" s="67" t="e">
        <f>('ModelParams Lp'!F$4*10^'ModelParams Lp'!F$5*($S43/$T43)^'ModelParams Lp'!F$6)*3</f>
        <v>#DIV/0!</v>
      </c>
      <c r="Z43" s="67" t="e">
        <f>('ModelParams Lp'!G$4*10^'ModelParams Lp'!G$5*($S43/$T43)^'ModelParams Lp'!G$6)*3</f>
        <v>#DIV/0!</v>
      </c>
      <c r="AA43" s="67" t="e">
        <f>('ModelParams Lp'!H$4*10^'ModelParams Lp'!H$5*($S43/$T43)^'ModelParams Lp'!H$6)*3</f>
        <v>#DIV/0!</v>
      </c>
      <c r="AB43" s="67" t="e">
        <f>('ModelParams Lp'!I$4*10^'ModelParams Lp'!I$5*($S43/$T43)^'ModelParams Lp'!I$6)*3</f>
        <v>#DIV/0!</v>
      </c>
      <c r="AC43" s="53" t="e">
        <f t="shared" si="5"/>
        <v>#DIV/0!</v>
      </c>
      <c r="AD43" s="53" t="e">
        <f>IF(AC43&lt;'ModelParams Lp'!$B$16,-1,IF(AC43&lt;'ModelParams Lp'!$C$16,0,IF(AC43&lt;'ModelParams Lp'!$D$16,1,IF(AC43&lt;'ModelParams Lp'!$E$16,2,IF(AC43&lt;'ModelParams Lp'!$F$16,3,IF(AC43&lt;'ModelParams Lp'!$G$16,4,IF(AC43&lt;'ModelParams Lp'!$H$16,5,6)))))))</f>
        <v>#DIV/0!</v>
      </c>
      <c r="AE43" s="67" t="e">
        <f ca="1">IF($AD43&gt;1,0,OFFSET('ModelParams Lp'!$C$12,0,-'Sound Pressure'!$AD43))</f>
        <v>#DIV/0!</v>
      </c>
      <c r="AF43" s="67" t="e">
        <f ca="1">IF($AD43&gt;2,0,OFFSET('ModelParams Lp'!$D$12,0,-'Sound Pressure'!$AD43))</f>
        <v>#DIV/0!</v>
      </c>
      <c r="AG43" s="67" t="e">
        <f ca="1">IF($AD43&gt;3,0,OFFSET('ModelParams Lp'!$E$12,0,-'Sound Pressure'!$AD43))</f>
        <v>#DIV/0!</v>
      </c>
      <c r="AH43" s="67" t="e">
        <f ca="1">IF($AD43&gt;4,0,OFFSET('ModelParams Lp'!$F$12,0,-'Sound Pressure'!$AD43))</f>
        <v>#DIV/0!</v>
      </c>
      <c r="AI43" s="67" t="e">
        <f ca="1">IF($AD43&gt;3,0,OFFSET('ModelParams Lp'!$G$12,0,-'Sound Pressure'!$AD43))</f>
        <v>#DIV/0!</v>
      </c>
      <c r="AJ43" s="67" t="e">
        <f ca="1">IF($AD43&gt;5,0,OFFSET('ModelParams Lp'!$H$12,0,-'Sound Pressure'!$AD43))</f>
        <v>#DIV/0!</v>
      </c>
      <c r="AK43" s="67" t="e">
        <f ca="1">IF($AD43&gt;6,0,OFFSET('ModelParams Lp'!$I$12,0,-'Sound Pressure'!$AD43))</f>
        <v>#DIV/0!</v>
      </c>
      <c r="AL43" s="67" t="e">
        <f ca="1">IF($AD43&gt;7,0,IF($AD$4&lt;0,3,OFFSET('ModelParams Lp'!$J$12,0,-'Sound Pressure'!$AD43)))</f>
        <v>#DIV/0!</v>
      </c>
      <c r="AM43" s="67" t="e">
        <f t="shared" si="6"/>
        <v>#DIV/0!</v>
      </c>
      <c r="AN43" s="67" t="e">
        <f t="shared" si="6"/>
        <v>#DIV/0!</v>
      </c>
      <c r="AO43" s="67" t="e">
        <f t="shared" si="6"/>
        <v>#DIV/0!</v>
      </c>
      <c r="AP43" s="67" t="e">
        <f t="shared" si="6"/>
        <v>#DIV/0!</v>
      </c>
      <c r="AQ43" s="67" t="e">
        <f t="shared" si="6"/>
        <v>#DIV/0!</v>
      </c>
      <c r="AR43" s="67" t="e">
        <f t="shared" si="6"/>
        <v>#DIV/0!</v>
      </c>
      <c r="AS43" s="67" t="e">
        <f t="shared" si="6"/>
        <v>#DIV/0!</v>
      </c>
      <c r="AT43" s="67" t="e">
        <f t="shared" si="6"/>
        <v>#DIV/0!</v>
      </c>
      <c r="AU43" s="67">
        <f>'ModelParams Lp'!B$22</f>
        <v>4</v>
      </c>
      <c r="AV43" s="67">
        <f>'ModelParams Lp'!C$22</f>
        <v>2</v>
      </c>
      <c r="AW43" s="67">
        <f>'ModelParams Lp'!D$22</f>
        <v>1</v>
      </c>
      <c r="AX43" s="67">
        <f>'ModelParams Lp'!E$22</f>
        <v>0</v>
      </c>
      <c r="AY43" s="67">
        <f>'ModelParams Lp'!F$22</f>
        <v>0</v>
      </c>
      <c r="AZ43" s="67">
        <f>'ModelParams Lp'!G$22</f>
        <v>0</v>
      </c>
      <c r="BA43" s="67">
        <f>'ModelParams Lp'!H$22</f>
        <v>0</v>
      </c>
      <c r="BB43" s="67">
        <f>'ModelParams Lp'!I$22</f>
        <v>0</v>
      </c>
      <c r="BC43" s="67" t="e">
        <f>-10*LOG(2/(4*PI()*2^2)+4/(0.163*(Calcul!$J48*Calcul!$K48)/VLOOKUP(Calcul!$H48,'ModelParams Lp'!$E$37:$F$39,2,0)))</f>
        <v>#N/A</v>
      </c>
      <c r="BD43" s="67" t="e">
        <f>-10*LOG(2/(4*PI()*2^2)+4/(0.163*(Calcul!$J48*Calcul!$K48)/VLOOKUP(Calcul!$H48,'ModelParams Lp'!$E$37:$F$39,2,0)))</f>
        <v>#N/A</v>
      </c>
      <c r="BE43" s="67" t="e">
        <f>-10*LOG(2/(4*PI()*2^2)+4/(0.163*(Calcul!$J48*Calcul!$K48)/VLOOKUP(Calcul!$H48,'ModelParams Lp'!$E$37:$F$39,2,0)))</f>
        <v>#N/A</v>
      </c>
      <c r="BF43" s="67" t="e">
        <f>-10*LOG(2/(4*PI()*2^2)+4/(0.163*(Calcul!$J48*Calcul!$K48)/VLOOKUP(Calcul!$H48,'ModelParams Lp'!$E$37:$F$39,2,0)))</f>
        <v>#N/A</v>
      </c>
      <c r="BG43" s="67" t="e">
        <f>-10*LOG(2/(4*PI()*2^2)+4/(0.163*(Calcul!$J48*Calcul!$K48)/VLOOKUP(Calcul!$H48,'ModelParams Lp'!$E$37:$F$39,2,0)))</f>
        <v>#N/A</v>
      </c>
      <c r="BH43" s="67" t="e">
        <f>-10*LOG(2/(4*PI()*2^2)+4/(0.163*(Calcul!$J48*Calcul!$K48)/VLOOKUP(Calcul!$H48,'ModelParams Lp'!$E$37:$F$39,2,0)))</f>
        <v>#N/A</v>
      </c>
      <c r="BI43" s="67" t="e">
        <f>-10*LOG(2/(4*PI()*2^2)+4/(0.163*(Calcul!$J48*Calcul!$K48)/VLOOKUP(Calcul!$H48,'ModelParams Lp'!$E$37:$F$39,2,0)))</f>
        <v>#N/A</v>
      </c>
      <c r="BJ43" s="67" t="e">
        <f>-10*LOG(2/(4*PI()*2^2)+4/(0.163*(Calcul!$J48*Calcul!$K48)/VLOOKUP(Calcul!$H48,'ModelParams Lp'!$E$37:$F$39,2,0)))</f>
        <v>#N/A</v>
      </c>
      <c r="BK43" s="67" t="e">
        <f>VLOOKUP(Calcul!$I48,'ModelParams Lp'!$D$28:$O$32,5,0)+BC43</f>
        <v>#N/A</v>
      </c>
      <c r="BL43" s="67" t="e">
        <f>VLOOKUP(Calcul!$I48,'ModelParams Lp'!$D$28:$O$32,6,0)+BD43</f>
        <v>#N/A</v>
      </c>
      <c r="BM43" s="67" t="e">
        <f>VLOOKUP(Calcul!$I48,'ModelParams Lp'!$D$28:$O$32,7,0)+BE43</f>
        <v>#N/A</v>
      </c>
      <c r="BN43" s="67" t="e">
        <f>VLOOKUP(Calcul!$I48,'ModelParams Lp'!$D$28:$O$32,8,0)+BF43</f>
        <v>#N/A</v>
      </c>
      <c r="BO43" s="67" t="e">
        <f>VLOOKUP(Calcul!$I48,'ModelParams Lp'!$D$28:$O$32,9,0)+BG43</f>
        <v>#N/A</v>
      </c>
      <c r="BP43" s="67" t="e">
        <f>VLOOKUP(Calcul!$I48,'ModelParams Lp'!$D$28:$O$32,10,0)+BH43</f>
        <v>#N/A</v>
      </c>
      <c r="BQ43" s="67" t="e">
        <f>VLOOKUP(Calcul!$I48,'ModelParams Lp'!$D$28:$O$32,11,0)+BI43</f>
        <v>#N/A</v>
      </c>
      <c r="BR43" s="67" t="e">
        <f>VLOOKUP(Calcul!$I48,'ModelParams Lp'!$D$28:$O$32,12,0)+BJ43</f>
        <v>#N/A</v>
      </c>
      <c r="BS43" s="66" t="e">
        <f t="shared" ca="1" si="7"/>
        <v>#REF!</v>
      </c>
      <c r="BT43" s="66" t="e">
        <f t="shared" ca="1" si="8"/>
        <v>#REF!</v>
      </c>
      <c r="BU43" s="66" t="e">
        <f t="shared" ca="1" si="9"/>
        <v>#REF!</v>
      </c>
      <c r="BV43" s="66" t="e">
        <f t="shared" ca="1" si="10"/>
        <v>#REF!</v>
      </c>
      <c r="BW43" s="66" t="e">
        <f t="shared" ca="1" si="11"/>
        <v>#REF!</v>
      </c>
      <c r="BX43" s="66" t="e">
        <f t="shared" ca="1" si="12"/>
        <v>#REF!</v>
      </c>
      <c r="BY43" s="66" t="e">
        <f t="shared" ca="1" si="13"/>
        <v>#REF!</v>
      </c>
      <c r="BZ43" s="66" t="e">
        <f t="shared" ca="1" si="14"/>
        <v>#REF!</v>
      </c>
      <c r="CA43" s="24" t="e">
        <f ca="1">10*LOG10(IF(BS43="",0,POWER(10,((BS43+'ModelParams Lw'!$O$4)/10))) +IF(BT43="",0,POWER(10,((BT43+'ModelParams Lw'!$P$4)/10))) +IF(BU43="",0,POWER(10,((BU43+'ModelParams Lw'!$Q$4)/10))) +IF(BV43="",0,POWER(10,((BV43+'ModelParams Lw'!$R$4)/10))) +IF(BW43="",0,POWER(10,((BW43+'ModelParams Lw'!$S$4)/10))) +IF(BX43="",0,POWER(10,((BX43+'ModelParams Lw'!$T$4)/10))) +IF(BY43="",0,POWER(10,((BY43+'ModelParams Lw'!$U$4)/10)))+IF(BZ43="",0,POWER(10,((BZ43+'ModelParams Lw'!$V$4)/10))))</f>
        <v>#REF!</v>
      </c>
      <c r="CB43" s="24" t="e">
        <f t="shared" ca="1" si="15"/>
        <v>#REF!</v>
      </c>
      <c r="CC43" s="24" t="e">
        <f ca="1">(BS43-'ModelParams Lw'!O$10)/'ModelParams Lw'!O$11</f>
        <v>#REF!</v>
      </c>
      <c r="CD43" s="24" t="e">
        <f ca="1">(BT43-'ModelParams Lw'!P$10)/'ModelParams Lw'!P$11</f>
        <v>#REF!</v>
      </c>
      <c r="CE43" s="24" t="e">
        <f ca="1">(BU43-'ModelParams Lw'!Q$10)/'ModelParams Lw'!Q$11</f>
        <v>#REF!</v>
      </c>
      <c r="CF43" s="24" t="e">
        <f ca="1">(BV43-'ModelParams Lw'!R$10)/'ModelParams Lw'!R$11</f>
        <v>#REF!</v>
      </c>
      <c r="CG43" s="24" t="e">
        <f ca="1">(BW43-'ModelParams Lw'!S$10)/'ModelParams Lw'!S$11</f>
        <v>#REF!</v>
      </c>
      <c r="CH43" s="24" t="e">
        <f ca="1">(BX43-'ModelParams Lw'!T$10)/'ModelParams Lw'!T$11</f>
        <v>#REF!</v>
      </c>
      <c r="CI43" s="24" t="e">
        <f ca="1">(BY43-'ModelParams Lw'!U$10)/'ModelParams Lw'!U$11</f>
        <v>#REF!</v>
      </c>
      <c r="CJ43" s="24" t="e">
        <f ca="1">(BZ43-'ModelParams Lw'!V$10)/'ModelParams Lw'!V$11</f>
        <v>#REF!</v>
      </c>
      <c r="CK43" s="66" t="e">
        <f t="shared" si="16"/>
        <v>#REF!</v>
      </c>
      <c r="CL43" s="66" t="e">
        <f t="shared" si="17"/>
        <v>#REF!</v>
      </c>
      <c r="CM43" s="66" t="e">
        <f t="shared" si="23"/>
        <v>#REF!</v>
      </c>
      <c r="CN43" s="66" t="e">
        <f t="shared" si="18"/>
        <v>#REF!</v>
      </c>
      <c r="CO43" s="66" t="e">
        <f t="shared" si="19"/>
        <v>#REF!</v>
      </c>
      <c r="CP43" s="66" t="e">
        <f t="shared" si="20"/>
        <v>#REF!</v>
      </c>
      <c r="CQ43" s="66" t="e">
        <f t="shared" si="21"/>
        <v>#REF!</v>
      </c>
      <c r="CR43" s="66" t="e">
        <f t="shared" si="22"/>
        <v>#REF!</v>
      </c>
      <c r="CS43" s="24" t="e">
        <f>10*LOG10(IF(CK43="",0,POWER(10,((CK43+'ModelParams Lw'!$O$4)/10))) +IF(CL43="",0,POWER(10,((CL43+'ModelParams Lw'!$P$4)/10))) +IF(CM43="",0,POWER(10,((CM43+'ModelParams Lw'!$Q$4)/10))) +IF(CN43="",0,POWER(10,((CN43+'ModelParams Lw'!$R$4)/10))) +IF(CO43="",0,POWER(10,((CO43+'ModelParams Lw'!$S$4)/10))) +IF(CP43="",0,POWER(10,((CP43+'ModelParams Lw'!$T$4)/10))) +IF(CQ43="",0,POWER(10,((CQ43+'ModelParams Lw'!$U$4)/10)))+IF(CR43="",0,POWER(10,((CR43+'ModelParams Lw'!$V$4)/10))))</f>
        <v>#REF!</v>
      </c>
      <c r="CT43" s="24" t="e">
        <f t="shared" si="24"/>
        <v>#REF!</v>
      </c>
      <c r="CU43" s="24" t="e">
        <f>(CK43-'ModelParams Lw'!O$10)/'ModelParams Lw'!O$11</f>
        <v>#REF!</v>
      </c>
      <c r="CV43" s="24" t="e">
        <f>(CL43-'ModelParams Lw'!P$10)/'ModelParams Lw'!P$11</f>
        <v>#REF!</v>
      </c>
      <c r="CW43" s="24" t="e">
        <f>(CM43-'ModelParams Lw'!Q$10)/'ModelParams Lw'!Q$11</f>
        <v>#REF!</v>
      </c>
      <c r="CX43" s="24" t="e">
        <f>(CN43-'ModelParams Lw'!R$10)/'ModelParams Lw'!R$11</f>
        <v>#REF!</v>
      </c>
      <c r="CY43" s="24" t="e">
        <f>(CO43-'ModelParams Lw'!S$10)/'ModelParams Lw'!S$11</f>
        <v>#REF!</v>
      </c>
      <c r="CZ43" s="24" t="e">
        <f>(CP43-'ModelParams Lw'!T$10)/'ModelParams Lw'!T$11</f>
        <v>#REF!</v>
      </c>
      <c r="DA43" s="24" t="e">
        <f>(CQ43-'ModelParams Lw'!U$10)/'ModelParams Lw'!U$11</f>
        <v>#REF!</v>
      </c>
      <c r="DB43" s="24" t="e">
        <f>(CR43-'ModelParams Lw'!V$10)/'ModelParams Lw'!V$11</f>
        <v>#REF!</v>
      </c>
    </row>
    <row r="44" spans="1:106">
      <c r="A44" s="12" t="e">
        <f>'Sound Power'!B44</f>
        <v>#REF!</v>
      </c>
      <c r="B44" s="12">
        <f>'Sound Power'!D44</f>
        <v>0</v>
      </c>
      <c r="C44" s="67" t="e">
        <f>IF(Calcul!$F49="SA",'Sound Power'!BS44,'Sound Power'!T44)</f>
        <v>#REF!</v>
      </c>
      <c r="D44" s="67" t="e">
        <f>IF(Calcul!$F49="SA",'Sound Power'!BT44,'Sound Power'!U44)</f>
        <v>#REF!</v>
      </c>
      <c r="E44" s="67" t="e">
        <f>IF(Calcul!$F49="SA",'Sound Power'!BU44,'Sound Power'!V44)</f>
        <v>#REF!</v>
      </c>
      <c r="F44" s="67" t="e">
        <f>IF(Calcul!$F49="SA",'Sound Power'!BV44,'Sound Power'!W44)</f>
        <v>#REF!</v>
      </c>
      <c r="G44" s="67" t="e">
        <f>IF(Calcul!$F49="SA",'Sound Power'!BW44,'Sound Power'!X44)</f>
        <v>#REF!</v>
      </c>
      <c r="H44" s="67" t="e">
        <f>IF(Calcul!$F49="SA",'Sound Power'!BX44,'Sound Power'!Y44)</f>
        <v>#REF!</v>
      </c>
      <c r="I44" s="67" t="e">
        <f>IF(Calcul!$F49="SA",'Sound Power'!BY44,'Sound Power'!Z44)</f>
        <v>#REF!</v>
      </c>
      <c r="J44" s="67" t="e">
        <f>IF(Calcul!$F49="SA",'Sound Power'!BZ44,'Sound Power'!AA44)</f>
        <v>#REF!</v>
      </c>
      <c r="K44" s="67" t="e">
        <f>'Sound Power'!CS44</f>
        <v>#REF!</v>
      </c>
      <c r="L44" s="67" t="e">
        <f>'Sound Power'!CT44</f>
        <v>#REF!</v>
      </c>
      <c r="M44" s="67" t="e">
        <f>'Sound Power'!CU44</f>
        <v>#REF!</v>
      </c>
      <c r="N44" s="67" t="e">
        <f>'Sound Power'!CV44</f>
        <v>#REF!</v>
      </c>
      <c r="O44" s="67" t="e">
        <f>'Sound Power'!CW44</f>
        <v>#REF!</v>
      </c>
      <c r="P44" s="67" t="e">
        <f>'Sound Power'!CX44</f>
        <v>#REF!</v>
      </c>
      <c r="Q44" s="67" t="e">
        <f>'Sound Power'!CY44</f>
        <v>#REF!</v>
      </c>
      <c r="R44" s="67" t="e">
        <f>'Sound Power'!CZ44</f>
        <v>#REF!</v>
      </c>
      <c r="S44" s="64">
        <f t="shared" si="3"/>
        <v>0</v>
      </c>
      <c r="T44" s="64">
        <f t="shared" si="4"/>
        <v>0</v>
      </c>
      <c r="U44" s="67" t="e">
        <f>('ModelParams Lp'!B$4*10^'ModelParams Lp'!B$5*($S44/$T44)^'ModelParams Lp'!B$6)*3</f>
        <v>#DIV/0!</v>
      </c>
      <c r="V44" s="67" t="e">
        <f>('ModelParams Lp'!C$4*10^'ModelParams Lp'!C$5*($S44/$T44)^'ModelParams Lp'!C$6)*3</f>
        <v>#DIV/0!</v>
      </c>
      <c r="W44" s="67" t="e">
        <f>('ModelParams Lp'!D$4*10^'ModelParams Lp'!D$5*($S44/$T44)^'ModelParams Lp'!D$6)*3</f>
        <v>#DIV/0!</v>
      </c>
      <c r="X44" s="67" t="e">
        <f>('ModelParams Lp'!E$4*10^'ModelParams Lp'!E$5*($S44/$T44)^'ModelParams Lp'!E$6)*3</f>
        <v>#DIV/0!</v>
      </c>
      <c r="Y44" s="67" t="e">
        <f>('ModelParams Lp'!F$4*10^'ModelParams Lp'!F$5*($S44/$T44)^'ModelParams Lp'!F$6)*3</f>
        <v>#DIV/0!</v>
      </c>
      <c r="Z44" s="67" t="e">
        <f>('ModelParams Lp'!G$4*10^'ModelParams Lp'!G$5*($S44/$T44)^'ModelParams Lp'!G$6)*3</f>
        <v>#DIV/0!</v>
      </c>
      <c r="AA44" s="67" t="e">
        <f>('ModelParams Lp'!H$4*10^'ModelParams Lp'!H$5*($S44/$T44)^'ModelParams Lp'!H$6)*3</f>
        <v>#DIV/0!</v>
      </c>
      <c r="AB44" s="67" t="e">
        <f>('ModelParams Lp'!I$4*10^'ModelParams Lp'!I$5*($S44/$T44)^'ModelParams Lp'!I$6)*3</f>
        <v>#DIV/0!</v>
      </c>
      <c r="AC44" s="53" t="e">
        <f t="shared" si="5"/>
        <v>#DIV/0!</v>
      </c>
      <c r="AD44" s="53" t="e">
        <f>IF(AC44&lt;'ModelParams Lp'!$B$16,-1,IF(AC44&lt;'ModelParams Lp'!$C$16,0,IF(AC44&lt;'ModelParams Lp'!$D$16,1,IF(AC44&lt;'ModelParams Lp'!$E$16,2,IF(AC44&lt;'ModelParams Lp'!$F$16,3,IF(AC44&lt;'ModelParams Lp'!$G$16,4,IF(AC44&lt;'ModelParams Lp'!$H$16,5,6)))))))</f>
        <v>#DIV/0!</v>
      </c>
      <c r="AE44" s="67" t="e">
        <f ca="1">IF($AD44&gt;1,0,OFFSET('ModelParams Lp'!$C$12,0,-'Sound Pressure'!$AD44))</f>
        <v>#DIV/0!</v>
      </c>
      <c r="AF44" s="67" t="e">
        <f ca="1">IF($AD44&gt;2,0,OFFSET('ModelParams Lp'!$D$12,0,-'Sound Pressure'!$AD44))</f>
        <v>#DIV/0!</v>
      </c>
      <c r="AG44" s="67" t="e">
        <f ca="1">IF($AD44&gt;3,0,OFFSET('ModelParams Lp'!$E$12,0,-'Sound Pressure'!$AD44))</f>
        <v>#DIV/0!</v>
      </c>
      <c r="AH44" s="67" t="e">
        <f ca="1">IF($AD44&gt;4,0,OFFSET('ModelParams Lp'!$F$12,0,-'Sound Pressure'!$AD44))</f>
        <v>#DIV/0!</v>
      </c>
      <c r="AI44" s="67" t="e">
        <f ca="1">IF($AD44&gt;3,0,OFFSET('ModelParams Lp'!$G$12,0,-'Sound Pressure'!$AD44))</f>
        <v>#DIV/0!</v>
      </c>
      <c r="AJ44" s="67" t="e">
        <f ca="1">IF($AD44&gt;5,0,OFFSET('ModelParams Lp'!$H$12,0,-'Sound Pressure'!$AD44))</f>
        <v>#DIV/0!</v>
      </c>
      <c r="AK44" s="67" t="e">
        <f ca="1">IF($AD44&gt;6,0,OFFSET('ModelParams Lp'!$I$12,0,-'Sound Pressure'!$AD44))</f>
        <v>#DIV/0!</v>
      </c>
      <c r="AL44" s="67" t="e">
        <f ca="1">IF($AD44&gt;7,0,IF($AD$4&lt;0,3,OFFSET('ModelParams Lp'!$J$12,0,-'Sound Pressure'!$AD44)))</f>
        <v>#DIV/0!</v>
      </c>
      <c r="AM44" s="67" t="e">
        <f t="shared" si="6"/>
        <v>#DIV/0!</v>
      </c>
      <c r="AN44" s="67" t="e">
        <f t="shared" si="6"/>
        <v>#DIV/0!</v>
      </c>
      <c r="AO44" s="67" t="e">
        <f t="shared" si="6"/>
        <v>#DIV/0!</v>
      </c>
      <c r="AP44" s="67" t="e">
        <f t="shared" si="6"/>
        <v>#DIV/0!</v>
      </c>
      <c r="AQ44" s="67" t="e">
        <f t="shared" si="6"/>
        <v>#DIV/0!</v>
      </c>
      <c r="AR44" s="67" t="e">
        <f t="shared" si="6"/>
        <v>#DIV/0!</v>
      </c>
      <c r="AS44" s="67" t="e">
        <f t="shared" si="6"/>
        <v>#DIV/0!</v>
      </c>
      <c r="AT44" s="67" t="e">
        <f t="shared" si="6"/>
        <v>#DIV/0!</v>
      </c>
      <c r="AU44" s="67">
        <f>'ModelParams Lp'!B$22</f>
        <v>4</v>
      </c>
      <c r="AV44" s="67">
        <f>'ModelParams Lp'!C$22</f>
        <v>2</v>
      </c>
      <c r="AW44" s="67">
        <f>'ModelParams Lp'!D$22</f>
        <v>1</v>
      </c>
      <c r="AX44" s="67">
        <f>'ModelParams Lp'!E$22</f>
        <v>0</v>
      </c>
      <c r="AY44" s="67">
        <f>'ModelParams Lp'!F$22</f>
        <v>0</v>
      </c>
      <c r="AZ44" s="67">
        <f>'ModelParams Lp'!G$22</f>
        <v>0</v>
      </c>
      <c r="BA44" s="67">
        <f>'ModelParams Lp'!H$22</f>
        <v>0</v>
      </c>
      <c r="BB44" s="67">
        <f>'ModelParams Lp'!I$22</f>
        <v>0</v>
      </c>
      <c r="BC44" s="67" t="e">
        <f>-10*LOG(2/(4*PI()*2^2)+4/(0.163*(Calcul!$J49*Calcul!$K49)/VLOOKUP(Calcul!$H49,'ModelParams Lp'!$E$37:$F$39,2,0)))</f>
        <v>#N/A</v>
      </c>
      <c r="BD44" s="67" t="e">
        <f>-10*LOG(2/(4*PI()*2^2)+4/(0.163*(Calcul!$J49*Calcul!$K49)/VLOOKUP(Calcul!$H49,'ModelParams Lp'!$E$37:$F$39,2,0)))</f>
        <v>#N/A</v>
      </c>
      <c r="BE44" s="67" t="e">
        <f>-10*LOG(2/(4*PI()*2^2)+4/(0.163*(Calcul!$J49*Calcul!$K49)/VLOOKUP(Calcul!$H49,'ModelParams Lp'!$E$37:$F$39,2,0)))</f>
        <v>#N/A</v>
      </c>
      <c r="BF44" s="67" t="e">
        <f>-10*LOG(2/(4*PI()*2^2)+4/(0.163*(Calcul!$J49*Calcul!$K49)/VLOOKUP(Calcul!$H49,'ModelParams Lp'!$E$37:$F$39,2,0)))</f>
        <v>#N/A</v>
      </c>
      <c r="BG44" s="67" t="e">
        <f>-10*LOG(2/(4*PI()*2^2)+4/(0.163*(Calcul!$J49*Calcul!$K49)/VLOOKUP(Calcul!$H49,'ModelParams Lp'!$E$37:$F$39,2,0)))</f>
        <v>#N/A</v>
      </c>
      <c r="BH44" s="67" t="e">
        <f>-10*LOG(2/(4*PI()*2^2)+4/(0.163*(Calcul!$J49*Calcul!$K49)/VLOOKUP(Calcul!$H49,'ModelParams Lp'!$E$37:$F$39,2,0)))</f>
        <v>#N/A</v>
      </c>
      <c r="BI44" s="67" t="e">
        <f>-10*LOG(2/(4*PI()*2^2)+4/(0.163*(Calcul!$J49*Calcul!$K49)/VLOOKUP(Calcul!$H49,'ModelParams Lp'!$E$37:$F$39,2,0)))</f>
        <v>#N/A</v>
      </c>
      <c r="BJ44" s="67" t="e">
        <f>-10*LOG(2/(4*PI()*2^2)+4/(0.163*(Calcul!$J49*Calcul!$K49)/VLOOKUP(Calcul!$H49,'ModelParams Lp'!$E$37:$F$39,2,0)))</f>
        <v>#N/A</v>
      </c>
      <c r="BK44" s="67" t="e">
        <f>VLOOKUP(Calcul!$I49,'ModelParams Lp'!$D$28:$O$32,5,0)+BC44</f>
        <v>#N/A</v>
      </c>
      <c r="BL44" s="67" t="e">
        <f>VLOOKUP(Calcul!$I49,'ModelParams Lp'!$D$28:$O$32,6,0)+BD44</f>
        <v>#N/A</v>
      </c>
      <c r="BM44" s="67" t="e">
        <f>VLOOKUP(Calcul!$I49,'ModelParams Lp'!$D$28:$O$32,7,0)+BE44</f>
        <v>#N/A</v>
      </c>
      <c r="BN44" s="67" t="e">
        <f>VLOOKUP(Calcul!$I49,'ModelParams Lp'!$D$28:$O$32,8,0)+BF44</f>
        <v>#N/A</v>
      </c>
      <c r="BO44" s="67" t="e">
        <f>VLOOKUP(Calcul!$I49,'ModelParams Lp'!$D$28:$O$32,9,0)+BG44</f>
        <v>#N/A</v>
      </c>
      <c r="BP44" s="67" t="e">
        <f>VLOOKUP(Calcul!$I49,'ModelParams Lp'!$D$28:$O$32,10,0)+BH44</f>
        <v>#N/A</v>
      </c>
      <c r="BQ44" s="67" t="e">
        <f>VLOOKUP(Calcul!$I49,'ModelParams Lp'!$D$28:$O$32,11,0)+BI44</f>
        <v>#N/A</v>
      </c>
      <c r="BR44" s="67" t="e">
        <f>VLOOKUP(Calcul!$I49,'ModelParams Lp'!$D$28:$O$32,12,0)+BJ44</f>
        <v>#N/A</v>
      </c>
      <c r="BS44" s="66" t="e">
        <f t="shared" ca="1" si="7"/>
        <v>#REF!</v>
      </c>
      <c r="BT44" s="66" t="e">
        <f t="shared" ca="1" si="8"/>
        <v>#REF!</v>
      </c>
      <c r="BU44" s="66" t="e">
        <f t="shared" ca="1" si="9"/>
        <v>#REF!</v>
      </c>
      <c r="BV44" s="66" t="e">
        <f t="shared" ca="1" si="10"/>
        <v>#REF!</v>
      </c>
      <c r="BW44" s="66" t="e">
        <f t="shared" ca="1" si="11"/>
        <v>#REF!</v>
      </c>
      <c r="BX44" s="66" t="e">
        <f t="shared" ca="1" si="12"/>
        <v>#REF!</v>
      </c>
      <c r="BY44" s="66" t="e">
        <f t="shared" ca="1" si="13"/>
        <v>#REF!</v>
      </c>
      <c r="BZ44" s="66" t="e">
        <f t="shared" ca="1" si="14"/>
        <v>#REF!</v>
      </c>
      <c r="CA44" s="24" t="e">
        <f ca="1">10*LOG10(IF(BS44="",0,POWER(10,((BS44+'ModelParams Lw'!$O$4)/10))) +IF(BT44="",0,POWER(10,((BT44+'ModelParams Lw'!$P$4)/10))) +IF(BU44="",0,POWER(10,((BU44+'ModelParams Lw'!$Q$4)/10))) +IF(BV44="",0,POWER(10,((BV44+'ModelParams Lw'!$R$4)/10))) +IF(BW44="",0,POWER(10,((BW44+'ModelParams Lw'!$S$4)/10))) +IF(BX44="",0,POWER(10,((BX44+'ModelParams Lw'!$T$4)/10))) +IF(BY44="",0,POWER(10,((BY44+'ModelParams Lw'!$U$4)/10)))+IF(BZ44="",0,POWER(10,((BZ44+'ModelParams Lw'!$V$4)/10))))</f>
        <v>#REF!</v>
      </c>
      <c r="CB44" s="24" t="e">
        <f t="shared" ca="1" si="15"/>
        <v>#REF!</v>
      </c>
      <c r="CC44" s="24" t="e">
        <f ca="1">(BS44-'ModelParams Lw'!O$10)/'ModelParams Lw'!O$11</f>
        <v>#REF!</v>
      </c>
      <c r="CD44" s="24" t="e">
        <f ca="1">(BT44-'ModelParams Lw'!P$10)/'ModelParams Lw'!P$11</f>
        <v>#REF!</v>
      </c>
      <c r="CE44" s="24" t="e">
        <f ca="1">(BU44-'ModelParams Lw'!Q$10)/'ModelParams Lw'!Q$11</f>
        <v>#REF!</v>
      </c>
      <c r="CF44" s="24" t="e">
        <f ca="1">(BV44-'ModelParams Lw'!R$10)/'ModelParams Lw'!R$11</f>
        <v>#REF!</v>
      </c>
      <c r="CG44" s="24" t="e">
        <f ca="1">(BW44-'ModelParams Lw'!S$10)/'ModelParams Lw'!S$11</f>
        <v>#REF!</v>
      </c>
      <c r="CH44" s="24" t="e">
        <f ca="1">(BX44-'ModelParams Lw'!T$10)/'ModelParams Lw'!T$11</f>
        <v>#REF!</v>
      </c>
      <c r="CI44" s="24" t="e">
        <f ca="1">(BY44-'ModelParams Lw'!U$10)/'ModelParams Lw'!U$11</f>
        <v>#REF!</v>
      </c>
      <c r="CJ44" s="24" t="e">
        <f ca="1">(BZ44-'ModelParams Lw'!V$10)/'ModelParams Lw'!V$11</f>
        <v>#REF!</v>
      </c>
      <c r="CK44" s="66" t="e">
        <f t="shared" si="16"/>
        <v>#REF!</v>
      </c>
      <c r="CL44" s="66" t="e">
        <f t="shared" si="17"/>
        <v>#REF!</v>
      </c>
      <c r="CM44" s="66" t="e">
        <f t="shared" si="23"/>
        <v>#REF!</v>
      </c>
      <c r="CN44" s="66" t="e">
        <f t="shared" si="18"/>
        <v>#REF!</v>
      </c>
      <c r="CO44" s="66" t="e">
        <f t="shared" si="19"/>
        <v>#REF!</v>
      </c>
      <c r="CP44" s="66" t="e">
        <f t="shared" si="20"/>
        <v>#REF!</v>
      </c>
      <c r="CQ44" s="66" t="e">
        <f t="shared" si="21"/>
        <v>#REF!</v>
      </c>
      <c r="CR44" s="66" t="e">
        <f t="shared" si="22"/>
        <v>#REF!</v>
      </c>
      <c r="CS44" s="24" t="e">
        <f>10*LOG10(IF(CK44="",0,POWER(10,((CK44+'ModelParams Lw'!$O$4)/10))) +IF(CL44="",0,POWER(10,((CL44+'ModelParams Lw'!$P$4)/10))) +IF(CM44="",0,POWER(10,((CM44+'ModelParams Lw'!$Q$4)/10))) +IF(CN44="",0,POWER(10,((CN44+'ModelParams Lw'!$R$4)/10))) +IF(CO44="",0,POWER(10,((CO44+'ModelParams Lw'!$S$4)/10))) +IF(CP44="",0,POWER(10,((CP44+'ModelParams Lw'!$T$4)/10))) +IF(CQ44="",0,POWER(10,((CQ44+'ModelParams Lw'!$U$4)/10)))+IF(CR44="",0,POWER(10,((CR44+'ModelParams Lw'!$V$4)/10))))</f>
        <v>#REF!</v>
      </c>
      <c r="CT44" s="24" t="e">
        <f t="shared" si="24"/>
        <v>#REF!</v>
      </c>
      <c r="CU44" s="24" t="e">
        <f>(CK44-'ModelParams Lw'!O$10)/'ModelParams Lw'!O$11</f>
        <v>#REF!</v>
      </c>
      <c r="CV44" s="24" t="e">
        <f>(CL44-'ModelParams Lw'!P$10)/'ModelParams Lw'!P$11</f>
        <v>#REF!</v>
      </c>
      <c r="CW44" s="24" t="e">
        <f>(CM44-'ModelParams Lw'!Q$10)/'ModelParams Lw'!Q$11</f>
        <v>#REF!</v>
      </c>
      <c r="CX44" s="24" t="e">
        <f>(CN44-'ModelParams Lw'!R$10)/'ModelParams Lw'!R$11</f>
        <v>#REF!</v>
      </c>
      <c r="CY44" s="24" t="e">
        <f>(CO44-'ModelParams Lw'!S$10)/'ModelParams Lw'!S$11</f>
        <v>#REF!</v>
      </c>
      <c r="CZ44" s="24" t="e">
        <f>(CP44-'ModelParams Lw'!T$10)/'ModelParams Lw'!T$11</f>
        <v>#REF!</v>
      </c>
      <c r="DA44" s="24" t="e">
        <f>(CQ44-'ModelParams Lw'!U$10)/'ModelParams Lw'!U$11</f>
        <v>#REF!</v>
      </c>
      <c r="DB44" s="24" t="e">
        <f>(CR44-'ModelParams Lw'!V$10)/'ModelParams Lw'!V$11</f>
        <v>#REF!</v>
      </c>
    </row>
    <row r="45" spans="1:106">
      <c r="A45" s="12" t="e">
        <f>'Sound Power'!B45</f>
        <v>#REF!</v>
      </c>
      <c r="B45" s="12">
        <f>'Sound Power'!D45</f>
        <v>0</v>
      </c>
      <c r="C45" s="67" t="e">
        <f>IF(Calcul!$F50="SA",'Sound Power'!BS45,'Sound Power'!T45)</f>
        <v>#REF!</v>
      </c>
      <c r="D45" s="67" t="e">
        <f>IF(Calcul!$F50="SA",'Sound Power'!BT45,'Sound Power'!U45)</f>
        <v>#REF!</v>
      </c>
      <c r="E45" s="67" t="e">
        <f>IF(Calcul!$F50="SA",'Sound Power'!BU45,'Sound Power'!V45)</f>
        <v>#REF!</v>
      </c>
      <c r="F45" s="67" t="e">
        <f>IF(Calcul!$F50="SA",'Sound Power'!BV45,'Sound Power'!W45)</f>
        <v>#REF!</v>
      </c>
      <c r="G45" s="67" t="e">
        <f>IF(Calcul!$F50="SA",'Sound Power'!BW45,'Sound Power'!X45)</f>
        <v>#REF!</v>
      </c>
      <c r="H45" s="67" t="e">
        <f>IF(Calcul!$F50="SA",'Sound Power'!BX45,'Sound Power'!Y45)</f>
        <v>#REF!</v>
      </c>
      <c r="I45" s="67" t="e">
        <f>IF(Calcul!$F50="SA",'Sound Power'!BY45,'Sound Power'!Z45)</f>
        <v>#REF!</v>
      </c>
      <c r="J45" s="67" t="e">
        <f>IF(Calcul!$F50="SA",'Sound Power'!BZ45,'Sound Power'!AA45)</f>
        <v>#REF!</v>
      </c>
      <c r="K45" s="67" t="e">
        <f>'Sound Power'!CS45</f>
        <v>#REF!</v>
      </c>
      <c r="L45" s="67" t="e">
        <f>'Sound Power'!CT45</f>
        <v>#REF!</v>
      </c>
      <c r="M45" s="67" t="e">
        <f>'Sound Power'!CU45</f>
        <v>#REF!</v>
      </c>
      <c r="N45" s="67" t="e">
        <f>'Sound Power'!CV45</f>
        <v>#REF!</v>
      </c>
      <c r="O45" s="67" t="e">
        <f>'Sound Power'!CW45</f>
        <v>#REF!</v>
      </c>
      <c r="P45" s="67" t="e">
        <f>'Sound Power'!CX45</f>
        <v>#REF!</v>
      </c>
      <c r="Q45" s="67" t="e">
        <f>'Sound Power'!CY45</f>
        <v>#REF!</v>
      </c>
      <c r="R45" s="67" t="e">
        <f>'Sound Power'!CZ45</f>
        <v>#REF!</v>
      </c>
      <c r="S45" s="64">
        <f t="shared" si="3"/>
        <v>0</v>
      </c>
      <c r="T45" s="64">
        <f t="shared" si="4"/>
        <v>0</v>
      </c>
      <c r="U45" s="67" t="e">
        <f>('ModelParams Lp'!B$4*10^'ModelParams Lp'!B$5*($S45/$T45)^'ModelParams Lp'!B$6)*3</f>
        <v>#DIV/0!</v>
      </c>
      <c r="V45" s="67" t="e">
        <f>('ModelParams Lp'!C$4*10^'ModelParams Lp'!C$5*($S45/$T45)^'ModelParams Lp'!C$6)*3</f>
        <v>#DIV/0!</v>
      </c>
      <c r="W45" s="67" t="e">
        <f>('ModelParams Lp'!D$4*10^'ModelParams Lp'!D$5*($S45/$T45)^'ModelParams Lp'!D$6)*3</f>
        <v>#DIV/0!</v>
      </c>
      <c r="X45" s="67" t="e">
        <f>('ModelParams Lp'!E$4*10^'ModelParams Lp'!E$5*($S45/$T45)^'ModelParams Lp'!E$6)*3</f>
        <v>#DIV/0!</v>
      </c>
      <c r="Y45" s="67" t="e">
        <f>('ModelParams Lp'!F$4*10^'ModelParams Lp'!F$5*($S45/$T45)^'ModelParams Lp'!F$6)*3</f>
        <v>#DIV/0!</v>
      </c>
      <c r="Z45" s="67" t="e">
        <f>('ModelParams Lp'!G$4*10^'ModelParams Lp'!G$5*($S45/$T45)^'ModelParams Lp'!G$6)*3</f>
        <v>#DIV/0!</v>
      </c>
      <c r="AA45" s="67" t="e">
        <f>('ModelParams Lp'!H$4*10^'ModelParams Lp'!H$5*($S45/$T45)^'ModelParams Lp'!H$6)*3</f>
        <v>#DIV/0!</v>
      </c>
      <c r="AB45" s="67" t="e">
        <f>('ModelParams Lp'!I$4*10^'ModelParams Lp'!I$5*($S45/$T45)^'ModelParams Lp'!I$6)*3</f>
        <v>#DIV/0!</v>
      </c>
      <c r="AC45" s="53" t="e">
        <f t="shared" si="5"/>
        <v>#DIV/0!</v>
      </c>
      <c r="AD45" s="53" t="e">
        <f>IF(AC45&lt;'ModelParams Lp'!$B$16,-1,IF(AC45&lt;'ModelParams Lp'!$C$16,0,IF(AC45&lt;'ModelParams Lp'!$D$16,1,IF(AC45&lt;'ModelParams Lp'!$E$16,2,IF(AC45&lt;'ModelParams Lp'!$F$16,3,IF(AC45&lt;'ModelParams Lp'!$G$16,4,IF(AC45&lt;'ModelParams Lp'!$H$16,5,6)))))))</f>
        <v>#DIV/0!</v>
      </c>
      <c r="AE45" s="67" t="e">
        <f ca="1">IF($AD45&gt;1,0,OFFSET('ModelParams Lp'!$C$12,0,-'Sound Pressure'!$AD45))</f>
        <v>#DIV/0!</v>
      </c>
      <c r="AF45" s="67" t="e">
        <f ca="1">IF($AD45&gt;2,0,OFFSET('ModelParams Lp'!$D$12,0,-'Sound Pressure'!$AD45))</f>
        <v>#DIV/0!</v>
      </c>
      <c r="AG45" s="67" t="e">
        <f ca="1">IF($AD45&gt;3,0,OFFSET('ModelParams Lp'!$E$12,0,-'Sound Pressure'!$AD45))</f>
        <v>#DIV/0!</v>
      </c>
      <c r="AH45" s="67" t="e">
        <f ca="1">IF($AD45&gt;4,0,OFFSET('ModelParams Lp'!$F$12,0,-'Sound Pressure'!$AD45))</f>
        <v>#DIV/0!</v>
      </c>
      <c r="AI45" s="67" t="e">
        <f ca="1">IF($AD45&gt;3,0,OFFSET('ModelParams Lp'!$G$12,0,-'Sound Pressure'!$AD45))</f>
        <v>#DIV/0!</v>
      </c>
      <c r="AJ45" s="67" t="e">
        <f ca="1">IF($AD45&gt;5,0,OFFSET('ModelParams Lp'!$H$12,0,-'Sound Pressure'!$AD45))</f>
        <v>#DIV/0!</v>
      </c>
      <c r="AK45" s="67" t="e">
        <f ca="1">IF($AD45&gt;6,0,OFFSET('ModelParams Lp'!$I$12,0,-'Sound Pressure'!$AD45))</f>
        <v>#DIV/0!</v>
      </c>
      <c r="AL45" s="67" t="e">
        <f ca="1">IF($AD45&gt;7,0,IF($AD$4&lt;0,3,OFFSET('ModelParams Lp'!$J$12,0,-'Sound Pressure'!$AD45)))</f>
        <v>#DIV/0!</v>
      </c>
      <c r="AM45" s="67" t="e">
        <f t="shared" si="6"/>
        <v>#DIV/0!</v>
      </c>
      <c r="AN45" s="67" t="e">
        <f t="shared" si="6"/>
        <v>#DIV/0!</v>
      </c>
      <c r="AO45" s="67" t="e">
        <f t="shared" si="6"/>
        <v>#DIV/0!</v>
      </c>
      <c r="AP45" s="67" t="e">
        <f t="shared" si="6"/>
        <v>#DIV/0!</v>
      </c>
      <c r="AQ45" s="67" t="e">
        <f t="shared" si="6"/>
        <v>#DIV/0!</v>
      </c>
      <c r="AR45" s="67" t="e">
        <f t="shared" si="6"/>
        <v>#DIV/0!</v>
      </c>
      <c r="AS45" s="67" t="e">
        <f t="shared" si="6"/>
        <v>#DIV/0!</v>
      </c>
      <c r="AT45" s="67" t="e">
        <f t="shared" si="6"/>
        <v>#DIV/0!</v>
      </c>
      <c r="AU45" s="67">
        <f>'ModelParams Lp'!B$22</f>
        <v>4</v>
      </c>
      <c r="AV45" s="67">
        <f>'ModelParams Lp'!C$22</f>
        <v>2</v>
      </c>
      <c r="AW45" s="67">
        <f>'ModelParams Lp'!D$22</f>
        <v>1</v>
      </c>
      <c r="AX45" s="67">
        <f>'ModelParams Lp'!E$22</f>
        <v>0</v>
      </c>
      <c r="AY45" s="67">
        <f>'ModelParams Lp'!F$22</f>
        <v>0</v>
      </c>
      <c r="AZ45" s="67">
        <f>'ModelParams Lp'!G$22</f>
        <v>0</v>
      </c>
      <c r="BA45" s="67">
        <f>'ModelParams Lp'!H$22</f>
        <v>0</v>
      </c>
      <c r="BB45" s="67">
        <f>'ModelParams Lp'!I$22</f>
        <v>0</v>
      </c>
      <c r="BC45" s="67" t="e">
        <f>-10*LOG(2/(4*PI()*2^2)+4/(0.163*(Calcul!$J50*Calcul!$K50)/VLOOKUP(Calcul!$H50,'ModelParams Lp'!$E$37:$F$39,2,0)))</f>
        <v>#N/A</v>
      </c>
      <c r="BD45" s="67" t="e">
        <f>-10*LOG(2/(4*PI()*2^2)+4/(0.163*(Calcul!$J50*Calcul!$K50)/VLOOKUP(Calcul!$H50,'ModelParams Lp'!$E$37:$F$39,2,0)))</f>
        <v>#N/A</v>
      </c>
      <c r="BE45" s="67" t="e">
        <f>-10*LOG(2/(4*PI()*2^2)+4/(0.163*(Calcul!$J50*Calcul!$K50)/VLOOKUP(Calcul!$H50,'ModelParams Lp'!$E$37:$F$39,2,0)))</f>
        <v>#N/A</v>
      </c>
      <c r="BF45" s="67" t="e">
        <f>-10*LOG(2/(4*PI()*2^2)+4/(0.163*(Calcul!$J50*Calcul!$K50)/VLOOKUP(Calcul!$H50,'ModelParams Lp'!$E$37:$F$39,2,0)))</f>
        <v>#N/A</v>
      </c>
      <c r="BG45" s="67" t="e">
        <f>-10*LOG(2/(4*PI()*2^2)+4/(0.163*(Calcul!$J50*Calcul!$K50)/VLOOKUP(Calcul!$H50,'ModelParams Lp'!$E$37:$F$39,2,0)))</f>
        <v>#N/A</v>
      </c>
      <c r="BH45" s="67" t="e">
        <f>-10*LOG(2/(4*PI()*2^2)+4/(0.163*(Calcul!$J50*Calcul!$K50)/VLOOKUP(Calcul!$H50,'ModelParams Lp'!$E$37:$F$39,2,0)))</f>
        <v>#N/A</v>
      </c>
      <c r="BI45" s="67" t="e">
        <f>-10*LOG(2/(4*PI()*2^2)+4/(0.163*(Calcul!$J50*Calcul!$K50)/VLOOKUP(Calcul!$H50,'ModelParams Lp'!$E$37:$F$39,2,0)))</f>
        <v>#N/A</v>
      </c>
      <c r="BJ45" s="67" t="e">
        <f>-10*LOG(2/(4*PI()*2^2)+4/(0.163*(Calcul!$J50*Calcul!$K50)/VLOOKUP(Calcul!$H50,'ModelParams Lp'!$E$37:$F$39,2,0)))</f>
        <v>#N/A</v>
      </c>
      <c r="BK45" s="67" t="e">
        <f>VLOOKUP(Calcul!$I50,'ModelParams Lp'!$D$28:$O$32,5,0)+BC45</f>
        <v>#N/A</v>
      </c>
      <c r="BL45" s="67" t="e">
        <f>VLOOKUP(Calcul!$I50,'ModelParams Lp'!$D$28:$O$32,6,0)+BD45</f>
        <v>#N/A</v>
      </c>
      <c r="BM45" s="67" t="e">
        <f>VLOOKUP(Calcul!$I50,'ModelParams Lp'!$D$28:$O$32,7,0)+BE45</f>
        <v>#N/A</v>
      </c>
      <c r="BN45" s="67" t="e">
        <f>VLOOKUP(Calcul!$I50,'ModelParams Lp'!$D$28:$O$32,8,0)+BF45</f>
        <v>#N/A</v>
      </c>
      <c r="BO45" s="67" t="e">
        <f>VLOOKUP(Calcul!$I50,'ModelParams Lp'!$D$28:$O$32,9,0)+BG45</f>
        <v>#N/A</v>
      </c>
      <c r="BP45" s="67" t="e">
        <f>VLOOKUP(Calcul!$I50,'ModelParams Lp'!$D$28:$O$32,10,0)+BH45</f>
        <v>#N/A</v>
      </c>
      <c r="BQ45" s="67" t="e">
        <f>VLOOKUP(Calcul!$I50,'ModelParams Lp'!$D$28:$O$32,11,0)+BI45</f>
        <v>#N/A</v>
      </c>
      <c r="BR45" s="67" t="e">
        <f>VLOOKUP(Calcul!$I50,'ModelParams Lp'!$D$28:$O$32,12,0)+BJ45</f>
        <v>#N/A</v>
      </c>
      <c r="BS45" s="66" t="e">
        <f t="shared" ca="1" si="7"/>
        <v>#REF!</v>
      </c>
      <c r="BT45" s="66" t="e">
        <f t="shared" ca="1" si="8"/>
        <v>#REF!</v>
      </c>
      <c r="BU45" s="66" t="e">
        <f t="shared" ca="1" si="9"/>
        <v>#REF!</v>
      </c>
      <c r="BV45" s="66" t="e">
        <f t="shared" ca="1" si="10"/>
        <v>#REF!</v>
      </c>
      <c r="BW45" s="66" t="e">
        <f t="shared" ca="1" si="11"/>
        <v>#REF!</v>
      </c>
      <c r="BX45" s="66" t="e">
        <f t="shared" ca="1" si="12"/>
        <v>#REF!</v>
      </c>
      <c r="BY45" s="66" t="e">
        <f t="shared" ca="1" si="13"/>
        <v>#REF!</v>
      </c>
      <c r="BZ45" s="66" t="e">
        <f t="shared" ca="1" si="14"/>
        <v>#REF!</v>
      </c>
      <c r="CA45" s="24" t="e">
        <f ca="1">10*LOG10(IF(BS45="",0,POWER(10,((BS45+'ModelParams Lw'!$O$4)/10))) +IF(BT45="",0,POWER(10,((BT45+'ModelParams Lw'!$P$4)/10))) +IF(BU45="",0,POWER(10,((BU45+'ModelParams Lw'!$Q$4)/10))) +IF(BV45="",0,POWER(10,((BV45+'ModelParams Lw'!$R$4)/10))) +IF(BW45="",0,POWER(10,((BW45+'ModelParams Lw'!$S$4)/10))) +IF(BX45="",0,POWER(10,((BX45+'ModelParams Lw'!$T$4)/10))) +IF(BY45="",0,POWER(10,((BY45+'ModelParams Lw'!$U$4)/10)))+IF(BZ45="",0,POWER(10,((BZ45+'ModelParams Lw'!$V$4)/10))))</f>
        <v>#REF!</v>
      </c>
      <c r="CB45" s="24" t="e">
        <f t="shared" ca="1" si="15"/>
        <v>#REF!</v>
      </c>
      <c r="CC45" s="24" t="e">
        <f ca="1">(BS45-'ModelParams Lw'!O$10)/'ModelParams Lw'!O$11</f>
        <v>#REF!</v>
      </c>
      <c r="CD45" s="24" t="e">
        <f ca="1">(BT45-'ModelParams Lw'!P$10)/'ModelParams Lw'!P$11</f>
        <v>#REF!</v>
      </c>
      <c r="CE45" s="24" t="e">
        <f ca="1">(BU45-'ModelParams Lw'!Q$10)/'ModelParams Lw'!Q$11</f>
        <v>#REF!</v>
      </c>
      <c r="CF45" s="24" t="e">
        <f ca="1">(BV45-'ModelParams Lw'!R$10)/'ModelParams Lw'!R$11</f>
        <v>#REF!</v>
      </c>
      <c r="CG45" s="24" t="e">
        <f ca="1">(BW45-'ModelParams Lw'!S$10)/'ModelParams Lw'!S$11</f>
        <v>#REF!</v>
      </c>
      <c r="CH45" s="24" t="e">
        <f ca="1">(BX45-'ModelParams Lw'!T$10)/'ModelParams Lw'!T$11</f>
        <v>#REF!</v>
      </c>
      <c r="CI45" s="24" t="e">
        <f ca="1">(BY45-'ModelParams Lw'!U$10)/'ModelParams Lw'!U$11</f>
        <v>#REF!</v>
      </c>
      <c r="CJ45" s="24" t="e">
        <f ca="1">(BZ45-'ModelParams Lw'!V$10)/'ModelParams Lw'!V$11</f>
        <v>#REF!</v>
      </c>
      <c r="CK45" s="66" t="e">
        <f t="shared" si="16"/>
        <v>#REF!</v>
      </c>
      <c r="CL45" s="66" t="e">
        <f t="shared" si="17"/>
        <v>#REF!</v>
      </c>
      <c r="CM45" s="66" t="e">
        <f t="shared" si="23"/>
        <v>#REF!</v>
      </c>
      <c r="CN45" s="66" t="e">
        <f t="shared" si="18"/>
        <v>#REF!</v>
      </c>
      <c r="CO45" s="66" t="e">
        <f t="shared" si="19"/>
        <v>#REF!</v>
      </c>
      <c r="CP45" s="66" t="e">
        <f t="shared" si="20"/>
        <v>#REF!</v>
      </c>
      <c r="CQ45" s="66" t="e">
        <f t="shared" si="21"/>
        <v>#REF!</v>
      </c>
      <c r="CR45" s="66" t="e">
        <f t="shared" si="22"/>
        <v>#REF!</v>
      </c>
      <c r="CS45" s="24" t="e">
        <f>10*LOG10(IF(CK45="",0,POWER(10,((CK45+'ModelParams Lw'!$O$4)/10))) +IF(CL45="",0,POWER(10,((CL45+'ModelParams Lw'!$P$4)/10))) +IF(CM45="",0,POWER(10,((CM45+'ModelParams Lw'!$Q$4)/10))) +IF(CN45="",0,POWER(10,((CN45+'ModelParams Lw'!$R$4)/10))) +IF(CO45="",0,POWER(10,((CO45+'ModelParams Lw'!$S$4)/10))) +IF(CP45="",0,POWER(10,((CP45+'ModelParams Lw'!$T$4)/10))) +IF(CQ45="",0,POWER(10,((CQ45+'ModelParams Lw'!$U$4)/10)))+IF(CR45="",0,POWER(10,((CR45+'ModelParams Lw'!$V$4)/10))))</f>
        <v>#REF!</v>
      </c>
      <c r="CT45" s="24" t="e">
        <f t="shared" si="24"/>
        <v>#REF!</v>
      </c>
      <c r="CU45" s="24" t="e">
        <f>(CK45-'ModelParams Lw'!O$10)/'ModelParams Lw'!O$11</f>
        <v>#REF!</v>
      </c>
      <c r="CV45" s="24" t="e">
        <f>(CL45-'ModelParams Lw'!P$10)/'ModelParams Lw'!P$11</f>
        <v>#REF!</v>
      </c>
      <c r="CW45" s="24" t="e">
        <f>(CM45-'ModelParams Lw'!Q$10)/'ModelParams Lw'!Q$11</f>
        <v>#REF!</v>
      </c>
      <c r="CX45" s="24" t="e">
        <f>(CN45-'ModelParams Lw'!R$10)/'ModelParams Lw'!R$11</f>
        <v>#REF!</v>
      </c>
      <c r="CY45" s="24" t="e">
        <f>(CO45-'ModelParams Lw'!S$10)/'ModelParams Lw'!S$11</f>
        <v>#REF!</v>
      </c>
      <c r="CZ45" s="24" t="e">
        <f>(CP45-'ModelParams Lw'!T$10)/'ModelParams Lw'!T$11</f>
        <v>#REF!</v>
      </c>
      <c r="DA45" s="24" t="e">
        <f>(CQ45-'ModelParams Lw'!U$10)/'ModelParams Lw'!U$11</f>
        <v>#REF!</v>
      </c>
      <c r="DB45" s="24" t="e">
        <f>(CR45-'ModelParams Lw'!V$10)/'ModelParams Lw'!V$11</f>
        <v>#REF!</v>
      </c>
    </row>
    <row r="46" spans="1:106">
      <c r="A46" s="12">
        <f>'Sound Power'!B46</f>
        <v>0</v>
      </c>
      <c r="B46" s="12">
        <f>'Sound Power'!D46</f>
        <v>0</v>
      </c>
      <c r="C46" s="67" t="e">
        <f>IF(Calcul!$F51="SA",'Sound Power'!BS46,'Sound Power'!T46)</f>
        <v>#DIV/0!</v>
      </c>
      <c r="D46" s="67" t="e">
        <f>IF(Calcul!$F51="SA",'Sound Power'!BT46,'Sound Power'!U46)</f>
        <v>#DIV/0!</v>
      </c>
      <c r="E46" s="67" t="e">
        <f>IF(Calcul!$F51="SA",'Sound Power'!BU46,'Sound Power'!V46)</f>
        <v>#DIV/0!</v>
      </c>
      <c r="F46" s="67" t="e">
        <f>IF(Calcul!$F51="SA",'Sound Power'!BV46,'Sound Power'!W46)</f>
        <v>#DIV/0!</v>
      </c>
      <c r="G46" s="67" t="e">
        <f>IF(Calcul!$F51="SA",'Sound Power'!BW46,'Sound Power'!X46)</f>
        <v>#DIV/0!</v>
      </c>
      <c r="H46" s="67" t="e">
        <f>IF(Calcul!$F51="SA",'Sound Power'!BX46,'Sound Power'!Y46)</f>
        <v>#DIV/0!</v>
      </c>
      <c r="I46" s="67" t="e">
        <f>IF(Calcul!$F51="SA",'Sound Power'!BY46,'Sound Power'!Z46)</f>
        <v>#DIV/0!</v>
      </c>
      <c r="J46" s="67" t="e">
        <f>IF(Calcul!$F51="SA",'Sound Power'!BZ46,'Sound Power'!AA46)</f>
        <v>#DIV/0!</v>
      </c>
      <c r="K46" s="67" t="e">
        <f>'Sound Power'!CS46</f>
        <v>#DIV/0!</v>
      </c>
      <c r="L46" s="67" t="e">
        <f>'Sound Power'!CT46</f>
        <v>#DIV/0!</v>
      </c>
      <c r="M46" s="67" t="e">
        <f>'Sound Power'!CU46</f>
        <v>#DIV/0!</v>
      </c>
      <c r="N46" s="67" t="e">
        <f>'Sound Power'!CV46</f>
        <v>#DIV/0!</v>
      </c>
      <c r="O46" s="67" t="e">
        <f>'Sound Power'!CW46</f>
        <v>#DIV/0!</v>
      </c>
      <c r="P46" s="67" t="e">
        <f>'Sound Power'!CX46</f>
        <v>#DIV/0!</v>
      </c>
      <c r="Q46" s="67" t="e">
        <f>'Sound Power'!CY46</f>
        <v>#DIV/0!</v>
      </c>
      <c r="R46" s="67" t="e">
        <f>'Sound Power'!CZ46</f>
        <v>#DIV/0!</v>
      </c>
      <c r="S46" s="64">
        <f t="shared" si="3"/>
        <v>0</v>
      </c>
      <c r="T46" s="64">
        <f t="shared" si="4"/>
        <v>0</v>
      </c>
      <c r="U46" s="67" t="e">
        <f>('ModelParams Lp'!B$4*10^'ModelParams Lp'!B$5*($S46/$T46)^'ModelParams Lp'!B$6)*3</f>
        <v>#DIV/0!</v>
      </c>
      <c r="V46" s="67" t="e">
        <f>('ModelParams Lp'!C$4*10^'ModelParams Lp'!C$5*($S46/$T46)^'ModelParams Lp'!C$6)*3</f>
        <v>#DIV/0!</v>
      </c>
      <c r="W46" s="67" t="e">
        <f>('ModelParams Lp'!D$4*10^'ModelParams Lp'!D$5*($S46/$T46)^'ModelParams Lp'!D$6)*3</f>
        <v>#DIV/0!</v>
      </c>
      <c r="X46" s="67" t="e">
        <f>('ModelParams Lp'!E$4*10^'ModelParams Lp'!E$5*($S46/$T46)^'ModelParams Lp'!E$6)*3</f>
        <v>#DIV/0!</v>
      </c>
      <c r="Y46" s="67" t="e">
        <f>('ModelParams Lp'!F$4*10^'ModelParams Lp'!F$5*($S46/$T46)^'ModelParams Lp'!F$6)*3</f>
        <v>#DIV/0!</v>
      </c>
      <c r="Z46" s="67" t="e">
        <f>('ModelParams Lp'!G$4*10^'ModelParams Lp'!G$5*($S46/$T46)^'ModelParams Lp'!G$6)*3</f>
        <v>#DIV/0!</v>
      </c>
      <c r="AA46" s="67" t="e">
        <f>('ModelParams Lp'!H$4*10^'ModelParams Lp'!H$5*($S46/$T46)^'ModelParams Lp'!H$6)*3</f>
        <v>#DIV/0!</v>
      </c>
      <c r="AB46" s="67" t="e">
        <f>('ModelParams Lp'!I$4*10^'ModelParams Lp'!I$5*($S46/$T46)^'ModelParams Lp'!I$6)*3</f>
        <v>#DIV/0!</v>
      </c>
      <c r="AC46" s="53" t="e">
        <f t="shared" si="5"/>
        <v>#DIV/0!</v>
      </c>
      <c r="AD46" s="53" t="e">
        <f>IF(AC46&lt;'ModelParams Lp'!$B$16,-1,IF(AC46&lt;'ModelParams Lp'!$C$16,0,IF(AC46&lt;'ModelParams Lp'!$D$16,1,IF(AC46&lt;'ModelParams Lp'!$E$16,2,IF(AC46&lt;'ModelParams Lp'!$F$16,3,IF(AC46&lt;'ModelParams Lp'!$G$16,4,IF(AC46&lt;'ModelParams Lp'!$H$16,5,6)))))))</f>
        <v>#DIV/0!</v>
      </c>
      <c r="AE46" s="67" t="e">
        <f ca="1">IF($AD46&gt;1,0,OFFSET('ModelParams Lp'!$C$12,0,-'Sound Pressure'!$AD46))</f>
        <v>#DIV/0!</v>
      </c>
      <c r="AF46" s="67" t="e">
        <f ca="1">IF($AD46&gt;2,0,OFFSET('ModelParams Lp'!$D$12,0,-'Sound Pressure'!$AD46))</f>
        <v>#DIV/0!</v>
      </c>
      <c r="AG46" s="67" t="e">
        <f ca="1">IF($AD46&gt;3,0,OFFSET('ModelParams Lp'!$E$12,0,-'Sound Pressure'!$AD46))</f>
        <v>#DIV/0!</v>
      </c>
      <c r="AH46" s="67" t="e">
        <f ca="1">IF($AD46&gt;4,0,OFFSET('ModelParams Lp'!$F$12,0,-'Sound Pressure'!$AD46))</f>
        <v>#DIV/0!</v>
      </c>
      <c r="AI46" s="67" t="e">
        <f ca="1">IF($AD46&gt;3,0,OFFSET('ModelParams Lp'!$G$12,0,-'Sound Pressure'!$AD46))</f>
        <v>#DIV/0!</v>
      </c>
      <c r="AJ46" s="67" t="e">
        <f ca="1">IF($AD46&gt;5,0,OFFSET('ModelParams Lp'!$H$12,0,-'Sound Pressure'!$AD46))</f>
        <v>#DIV/0!</v>
      </c>
      <c r="AK46" s="67" t="e">
        <f ca="1">IF($AD46&gt;6,0,OFFSET('ModelParams Lp'!$I$12,0,-'Sound Pressure'!$AD46))</f>
        <v>#DIV/0!</v>
      </c>
      <c r="AL46" s="67" t="e">
        <f ca="1">IF($AD46&gt;7,0,IF($AD$4&lt;0,3,OFFSET('ModelParams Lp'!$J$12,0,-'Sound Pressure'!$AD46)))</f>
        <v>#DIV/0!</v>
      </c>
      <c r="AM46" s="67" t="e">
        <f t="shared" si="6"/>
        <v>#DIV/0!</v>
      </c>
      <c r="AN46" s="67" t="e">
        <f t="shared" si="6"/>
        <v>#DIV/0!</v>
      </c>
      <c r="AO46" s="67" t="e">
        <f t="shared" si="6"/>
        <v>#DIV/0!</v>
      </c>
      <c r="AP46" s="67" t="e">
        <f t="shared" si="6"/>
        <v>#DIV/0!</v>
      </c>
      <c r="AQ46" s="67" t="e">
        <f t="shared" si="6"/>
        <v>#DIV/0!</v>
      </c>
      <c r="AR46" s="67" t="e">
        <f t="shared" si="6"/>
        <v>#DIV/0!</v>
      </c>
      <c r="AS46" s="67" t="e">
        <f t="shared" si="6"/>
        <v>#DIV/0!</v>
      </c>
      <c r="AT46" s="67" t="e">
        <f t="shared" si="6"/>
        <v>#DIV/0!</v>
      </c>
      <c r="AU46" s="67">
        <f>'ModelParams Lp'!B$22</f>
        <v>4</v>
      </c>
      <c r="AV46" s="67">
        <f>'ModelParams Lp'!C$22</f>
        <v>2</v>
      </c>
      <c r="AW46" s="67">
        <f>'ModelParams Lp'!D$22</f>
        <v>1</v>
      </c>
      <c r="AX46" s="67">
        <f>'ModelParams Lp'!E$22</f>
        <v>0</v>
      </c>
      <c r="AY46" s="67">
        <f>'ModelParams Lp'!F$22</f>
        <v>0</v>
      </c>
      <c r="AZ46" s="67">
        <f>'ModelParams Lp'!G$22</f>
        <v>0</v>
      </c>
      <c r="BA46" s="67">
        <f>'ModelParams Lp'!H$22</f>
        <v>0</v>
      </c>
      <c r="BB46" s="67">
        <f>'ModelParams Lp'!I$22</f>
        <v>0</v>
      </c>
      <c r="BC46" s="67" t="e">
        <f>-10*LOG(2/(4*PI()*2^2)+4/(0.163*(Calcul!$J51*Calcul!$K51)/VLOOKUP(Calcul!$H51,'ModelParams Lp'!$E$37:$F$39,2,0)))</f>
        <v>#N/A</v>
      </c>
      <c r="BD46" s="67" t="e">
        <f>-10*LOG(2/(4*PI()*2^2)+4/(0.163*(Calcul!$J51*Calcul!$K51)/VLOOKUP(Calcul!$H51,'ModelParams Lp'!$E$37:$F$39,2,0)))</f>
        <v>#N/A</v>
      </c>
      <c r="BE46" s="67" t="e">
        <f>-10*LOG(2/(4*PI()*2^2)+4/(0.163*(Calcul!$J51*Calcul!$K51)/VLOOKUP(Calcul!$H51,'ModelParams Lp'!$E$37:$F$39,2,0)))</f>
        <v>#N/A</v>
      </c>
      <c r="BF46" s="67" t="e">
        <f>-10*LOG(2/(4*PI()*2^2)+4/(0.163*(Calcul!$J51*Calcul!$K51)/VLOOKUP(Calcul!$H51,'ModelParams Lp'!$E$37:$F$39,2,0)))</f>
        <v>#N/A</v>
      </c>
      <c r="BG46" s="67" t="e">
        <f>-10*LOG(2/(4*PI()*2^2)+4/(0.163*(Calcul!$J51*Calcul!$K51)/VLOOKUP(Calcul!$H51,'ModelParams Lp'!$E$37:$F$39,2,0)))</f>
        <v>#N/A</v>
      </c>
      <c r="BH46" s="67" t="e">
        <f>-10*LOG(2/(4*PI()*2^2)+4/(0.163*(Calcul!$J51*Calcul!$K51)/VLOOKUP(Calcul!$H51,'ModelParams Lp'!$E$37:$F$39,2,0)))</f>
        <v>#N/A</v>
      </c>
      <c r="BI46" s="67" t="e">
        <f>-10*LOG(2/(4*PI()*2^2)+4/(0.163*(Calcul!$J51*Calcul!$K51)/VLOOKUP(Calcul!$H51,'ModelParams Lp'!$E$37:$F$39,2,0)))</f>
        <v>#N/A</v>
      </c>
      <c r="BJ46" s="67" t="e">
        <f>-10*LOG(2/(4*PI()*2^2)+4/(0.163*(Calcul!$J51*Calcul!$K51)/VLOOKUP(Calcul!$H51,'ModelParams Lp'!$E$37:$F$39,2,0)))</f>
        <v>#N/A</v>
      </c>
      <c r="BK46" s="67" t="e">
        <f>VLOOKUP(Calcul!$I51,'ModelParams Lp'!$D$28:$O$32,5,0)+BC46</f>
        <v>#N/A</v>
      </c>
      <c r="BL46" s="67" t="e">
        <f>VLOOKUP(Calcul!$I51,'ModelParams Lp'!$D$28:$O$32,6,0)+BD46</f>
        <v>#N/A</v>
      </c>
      <c r="BM46" s="67" t="e">
        <f>VLOOKUP(Calcul!$I51,'ModelParams Lp'!$D$28:$O$32,7,0)+BE46</f>
        <v>#N/A</v>
      </c>
      <c r="BN46" s="67" t="e">
        <f>VLOOKUP(Calcul!$I51,'ModelParams Lp'!$D$28:$O$32,8,0)+BF46</f>
        <v>#N/A</v>
      </c>
      <c r="BO46" s="67" t="e">
        <f>VLOOKUP(Calcul!$I51,'ModelParams Lp'!$D$28:$O$32,9,0)+BG46</f>
        <v>#N/A</v>
      </c>
      <c r="BP46" s="67" t="e">
        <f>VLOOKUP(Calcul!$I51,'ModelParams Lp'!$D$28:$O$32,10,0)+BH46</f>
        <v>#N/A</v>
      </c>
      <c r="BQ46" s="67" t="e">
        <f>VLOOKUP(Calcul!$I51,'ModelParams Lp'!$D$28:$O$32,11,0)+BI46</f>
        <v>#N/A</v>
      </c>
      <c r="BR46" s="67" t="e">
        <f>VLOOKUP(Calcul!$I51,'ModelParams Lp'!$D$28:$O$32,12,0)+BJ46</f>
        <v>#N/A</v>
      </c>
      <c r="BS46" s="66" t="e">
        <f t="shared" ca="1" si="7"/>
        <v>#DIV/0!</v>
      </c>
      <c r="BT46" s="66" t="e">
        <f t="shared" ca="1" si="8"/>
        <v>#DIV/0!</v>
      </c>
      <c r="BU46" s="66" t="e">
        <f t="shared" ca="1" si="9"/>
        <v>#DIV/0!</v>
      </c>
      <c r="BV46" s="66" t="e">
        <f t="shared" ca="1" si="10"/>
        <v>#DIV/0!</v>
      </c>
      <c r="BW46" s="66" t="e">
        <f t="shared" ca="1" si="11"/>
        <v>#DIV/0!</v>
      </c>
      <c r="BX46" s="66" t="e">
        <f t="shared" ca="1" si="12"/>
        <v>#DIV/0!</v>
      </c>
      <c r="BY46" s="66" t="e">
        <f t="shared" ca="1" si="13"/>
        <v>#DIV/0!</v>
      </c>
      <c r="BZ46" s="66" t="e">
        <f t="shared" ca="1" si="14"/>
        <v>#DIV/0!</v>
      </c>
      <c r="CA46" s="24" t="e">
        <f ca="1">10*LOG10(IF(BS46="",0,POWER(10,((BS46+'ModelParams Lw'!$O$4)/10))) +IF(BT46="",0,POWER(10,((BT46+'ModelParams Lw'!$P$4)/10))) +IF(BU46="",0,POWER(10,((BU46+'ModelParams Lw'!$Q$4)/10))) +IF(BV46="",0,POWER(10,((BV46+'ModelParams Lw'!$R$4)/10))) +IF(BW46="",0,POWER(10,((BW46+'ModelParams Lw'!$S$4)/10))) +IF(BX46="",0,POWER(10,((BX46+'ModelParams Lw'!$T$4)/10))) +IF(BY46="",0,POWER(10,((BY46+'ModelParams Lw'!$U$4)/10)))+IF(BZ46="",0,POWER(10,((BZ46+'ModelParams Lw'!$V$4)/10))))</f>
        <v>#DIV/0!</v>
      </c>
      <c r="CB46" s="24" t="e">
        <f t="shared" ca="1" si="15"/>
        <v>#DIV/0!</v>
      </c>
      <c r="CC46" s="24" t="e">
        <f ca="1">(BS46-'ModelParams Lw'!O$10)/'ModelParams Lw'!O$11</f>
        <v>#DIV/0!</v>
      </c>
      <c r="CD46" s="24" t="e">
        <f ca="1">(BT46-'ModelParams Lw'!P$10)/'ModelParams Lw'!P$11</f>
        <v>#DIV/0!</v>
      </c>
      <c r="CE46" s="24" t="e">
        <f ca="1">(BU46-'ModelParams Lw'!Q$10)/'ModelParams Lw'!Q$11</f>
        <v>#DIV/0!</v>
      </c>
      <c r="CF46" s="24" t="e">
        <f ca="1">(BV46-'ModelParams Lw'!R$10)/'ModelParams Lw'!R$11</f>
        <v>#DIV/0!</v>
      </c>
      <c r="CG46" s="24" t="e">
        <f ca="1">(BW46-'ModelParams Lw'!S$10)/'ModelParams Lw'!S$11</f>
        <v>#DIV/0!</v>
      </c>
      <c r="CH46" s="24" t="e">
        <f ca="1">(BX46-'ModelParams Lw'!T$10)/'ModelParams Lw'!T$11</f>
        <v>#DIV/0!</v>
      </c>
      <c r="CI46" s="24" t="e">
        <f ca="1">(BY46-'ModelParams Lw'!U$10)/'ModelParams Lw'!U$11</f>
        <v>#DIV/0!</v>
      </c>
      <c r="CJ46" s="24" t="e">
        <f ca="1">(BZ46-'ModelParams Lw'!V$10)/'ModelParams Lw'!V$11</f>
        <v>#DIV/0!</v>
      </c>
      <c r="CK46" s="66" t="e">
        <f t="shared" si="16"/>
        <v>#DIV/0!</v>
      </c>
      <c r="CL46" s="66" t="e">
        <f t="shared" si="17"/>
        <v>#DIV/0!</v>
      </c>
      <c r="CM46" s="66" t="e">
        <f t="shared" si="23"/>
        <v>#DIV/0!</v>
      </c>
      <c r="CN46" s="66" t="e">
        <f t="shared" si="18"/>
        <v>#DIV/0!</v>
      </c>
      <c r="CO46" s="66" t="e">
        <f t="shared" si="19"/>
        <v>#DIV/0!</v>
      </c>
      <c r="CP46" s="66" t="e">
        <f t="shared" si="20"/>
        <v>#DIV/0!</v>
      </c>
      <c r="CQ46" s="66" t="e">
        <f t="shared" si="21"/>
        <v>#DIV/0!</v>
      </c>
      <c r="CR46" s="66" t="e">
        <f t="shared" si="22"/>
        <v>#DIV/0!</v>
      </c>
      <c r="CS46" s="24" t="e">
        <f>10*LOG10(IF(CK46="",0,POWER(10,((CK46+'ModelParams Lw'!$O$4)/10))) +IF(CL46="",0,POWER(10,((CL46+'ModelParams Lw'!$P$4)/10))) +IF(CM46="",0,POWER(10,((CM46+'ModelParams Lw'!$Q$4)/10))) +IF(CN46="",0,POWER(10,((CN46+'ModelParams Lw'!$R$4)/10))) +IF(CO46="",0,POWER(10,((CO46+'ModelParams Lw'!$S$4)/10))) +IF(CP46="",0,POWER(10,((CP46+'ModelParams Lw'!$T$4)/10))) +IF(CQ46="",0,POWER(10,((CQ46+'ModelParams Lw'!$U$4)/10)))+IF(CR46="",0,POWER(10,((CR46+'ModelParams Lw'!$V$4)/10))))</f>
        <v>#DIV/0!</v>
      </c>
      <c r="CT46" s="24" t="e">
        <f t="shared" si="24"/>
        <v>#DIV/0!</v>
      </c>
      <c r="CU46" s="24" t="e">
        <f>(CK46-'ModelParams Lw'!O$10)/'ModelParams Lw'!O$11</f>
        <v>#DIV/0!</v>
      </c>
      <c r="CV46" s="24" t="e">
        <f>(CL46-'ModelParams Lw'!P$10)/'ModelParams Lw'!P$11</f>
        <v>#DIV/0!</v>
      </c>
      <c r="CW46" s="24" t="e">
        <f>(CM46-'ModelParams Lw'!Q$10)/'ModelParams Lw'!Q$11</f>
        <v>#DIV/0!</v>
      </c>
      <c r="CX46" s="24" t="e">
        <f>(CN46-'ModelParams Lw'!R$10)/'ModelParams Lw'!R$11</f>
        <v>#DIV/0!</v>
      </c>
      <c r="CY46" s="24" t="e">
        <f>(CO46-'ModelParams Lw'!S$10)/'ModelParams Lw'!S$11</f>
        <v>#DIV/0!</v>
      </c>
      <c r="CZ46" s="24" t="e">
        <f>(CP46-'ModelParams Lw'!T$10)/'ModelParams Lw'!T$11</f>
        <v>#DIV/0!</v>
      </c>
      <c r="DA46" s="24" t="e">
        <f>(CQ46-'ModelParams Lw'!U$10)/'ModelParams Lw'!U$11</f>
        <v>#DIV/0!</v>
      </c>
      <c r="DB46" s="24" t="e">
        <f>(CR46-'ModelParams Lw'!V$10)/'ModelParams Lw'!V$11</f>
        <v>#DIV/0!</v>
      </c>
    </row>
    <row r="47" spans="1:106">
      <c r="A47" s="12">
        <f>'Sound Power'!B47</f>
        <v>0</v>
      </c>
      <c r="B47" s="12">
        <f>'Sound Power'!D47</f>
        <v>0</v>
      </c>
      <c r="C47" s="67" t="e">
        <f>IF(Calcul!$F52="SA",'Sound Power'!BS47,'Sound Power'!T47)</f>
        <v>#DIV/0!</v>
      </c>
      <c r="D47" s="67" t="e">
        <f>IF(Calcul!$F52="SA",'Sound Power'!BT47,'Sound Power'!U47)</f>
        <v>#DIV/0!</v>
      </c>
      <c r="E47" s="67" t="e">
        <f>IF(Calcul!$F52="SA",'Sound Power'!BU47,'Sound Power'!V47)</f>
        <v>#DIV/0!</v>
      </c>
      <c r="F47" s="67" t="e">
        <f>IF(Calcul!$F52="SA",'Sound Power'!BV47,'Sound Power'!W47)</f>
        <v>#DIV/0!</v>
      </c>
      <c r="G47" s="67" t="e">
        <f>IF(Calcul!$F52="SA",'Sound Power'!BW47,'Sound Power'!X47)</f>
        <v>#DIV/0!</v>
      </c>
      <c r="H47" s="67" t="e">
        <f>IF(Calcul!$F52="SA",'Sound Power'!BX47,'Sound Power'!Y47)</f>
        <v>#DIV/0!</v>
      </c>
      <c r="I47" s="67" t="e">
        <f>IF(Calcul!$F52="SA",'Sound Power'!BY47,'Sound Power'!Z47)</f>
        <v>#DIV/0!</v>
      </c>
      <c r="J47" s="67" t="e">
        <f>IF(Calcul!$F52="SA",'Sound Power'!BZ47,'Sound Power'!AA47)</f>
        <v>#DIV/0!</v>
      </c>
      <c r="K47" s="67" t="e">
        <f>'Sound Power'!CS47</f>
        <v>#DIV/0!</v>
      </c>
      <c r="L47" s="67" t="e">
        <f>'Sound Power'!CT47</f>
        <v>#DIV/0!</v>
      </c>
      <c r="M47" s="67" t="e">
        <f>'Sound Power'!CU47</f>
        <v>#DIV/0!</v>
      </c>
      <c r="N47" s="67" t="e">
        <f>'Sound Power'!CV47</f>
        <v>#DIV/0!</v>
      </c>
      <c r="O47" s="67" t="e">
        <f>'Sound Power'!CW47</f>
        <v>#DIV/0!</v>
      </c>
      <c r="P47" s="67" t="e">
        <f>'Sound Power'!CX47</f>
        <v>#DIV/0!</v>
      </c>
      <c r="Q47" s="67" t="e">
        <f>'Sound Power'!CY47</f>
        <v>#DIV/0!</v>
      </c>
      <c r="R47" s="67" t="e">
        <f>'Sound Power'!CZ47</f>
        <v>#DIV/0!</v>
      </c>
      <c r="S47" s="64">
        <f t="shared" si="3"/>
        <v>0</v>
      </c>
      <c r="T47" s="64">
        <f t="shared" si="4"/>
        <v>0</v>
      </c>
      <c r="U47" s="67" t="e">
        <f>('ModelParams Lp'!B$4*10^'ModelParams Lp'!B$5*($S47/$T47)^'ModelParams Lp'!B$6)*3</f>
        <v>#DIV/0!</v>
      </c>
      <c r="V47" s="67" t="e">
        <f>('ModelParams Lp'!C$4*10^'ModelParams Lp'!C$5*($S47/$T47)^'ModelParams Lp'!C$6)*3</f>
        <v>#DIV/0!</v>
      </c>
      <c r="W47" s="67" t="e">
        <f>('ModelParams Lp'!D$4*10^'ModelParams Lp'!D$5*($S47/$T47)^'ModelParams Lp'!D$6)*3</f>
        <v>#DIV/0!</v>
      </c>
      <c r="X47" s="67" t="e">
        <f>('ModelParams Lp'!E$4*10^'ModelParams Lp'!E$5*($S47/$T47)^'ModelParams Lp'!E$6)*3</f>
        <v>#DIV/0!</v>
      </c>
      <c r="Y47" s="67" t="e">
        <f>('ModelParams Lp'!F$4*10^'ModelParams Lp'!F$5*($S47/$T47)^'ModelParams Lp'!F$6)*3</f>
        <v>#DIV/0!</v>
      </c>
      <c r="Z47" s="67" t="e">
        <f>('ModelParams Lp'!G$4*10^'ModelParams Lp'!G$5*($S47/$T47)^'ModelParams Lp'!G$6)*3</f>
        <v>#DIV/0!</v>
      </c>
      <c r="AA47" s="67" t="e">
        <f>('ModelParams Lp'!H$4*10^'ModelParams Lp'!H$5*($S47/$T47)^'ModelParams Lp'!H$6)*3</f>
        <v>#DIV/0!</v>
      </c>
      <c r="AB47" s="67" t="e">
        <f>('ModelParams Lp'!I$4*10^'ModelParams Lp'!I$5*($S47/$T47)^'ModelParams Lp'!I$6)*3</f>
        <v>#DIV/0!</v>
      </c>
      <c r="AC47" s="53" t="e">
        <f t="shared" si="5"/>
        <v>#DIV/0!</v>
      </c>
      <c r="AD47" s="53" t="e">
        <f>IF(AC47&lt;'ModelParams Lp'!$B$16,-1,IF(AC47&lt;'ModelParams Lp'!$C$16,0,IF(AC47&lt;'ModelParams Lp'!$D$16,1,IF(AC47&lt;'ModelParams Lp'!$E$16,2,IF(AC47&lt;'ModelParams Lp'!$F$16,3,IF(AC47&lt;'ModelParams Lp'!$G$16,4,IF(AC47&lt;'ModelParams Lp'!$H$16,5,6)))))))</f>
        <v>#DIV/0!</v>
      </c>
      <c r="AE47" s="67" t="e">
        <f ca="1">IF($AD47&gt;1,0,OFFSET('ModelParams Lp'!$C$12,0,-'Sound Pressure'!$AD47))</f>
        <v>#DIV/0!</v>
      </c>
      <c r="AF47" s="67" t="e">
        <f ca="1">IF($AD47&gt;2,0,OFFSET('ModelParams Lp'!$D$12,0,-'Sound Pressure'!$AD47))</f>
        <v>#DIV/0!</v>
      </c>
      <c r="AG47" s="67" t="e">
        <f ca="1">IF($AD47&gt;3,0,OFFSET('ModelParams Lp'!$E$12,0,-'Sound Pressure'!$AD47))</f>
        <v>#DIV/0!</v>
      </c>
      <c r="AH47" s="67" t="e">
        <f ca="1">IF($AD47&gt;4,0,OFFSET('ModelParams Lp'!$F$12,0,-'Sound Pressure'!$AD47))</f>
        <v>#DIV/0!</v>
      </c>
      <c r="AI47" s="67" t="e">
        <f ca="1">IF($AD47&gt;3,0,OFFSET('ModelParams Lp'!$G$12,0,-'Sound Pressure'!$AD47))</f>
        <v>#DIV/0!</v>
      </c>
      <c r="AJ47" s="67" t="e">
        <f ca="1">IF($AD47&gt;5,0,OFFSET('ModelParams Lp'!$H$12,0,-'Sound Pressure'!$AD47))</f>
        <v>#DIV/0!</v>
      </c>
      <c r="AK47" s="67" t="e">
        <f ca="1">IF($AD47&gt;6,0,OFFSET('ModelParams Lp'!$I$12,0,-'Sound Pressure'!$AD47))</f>
        <v>#DIV/0!</v>
      </c>
      <c r="AL47" s="67" t="e">
        <f ca="1">IF($AD47&gt;7,0,IF($AD$4&lt;0,3,OFFSET('ModelParams Lp'!$J$12,0,-'Sound Pressure'!$AD47)))</f>
        <v>#DIV/0!</v>
      </c>
      <c r="AM47" s="67" t="e">
        <f t="shared" si="6"/>
        <v>#DIV/0!</v>
      </c>
      <c r="AN47" s="67" t="e">
        <f t="shared" si="6"/>
        <v>#DIV/0!</v>
      </c>
      <c r="AO47" s="67" t="e">
        <f t="shared" si="6"/>
        <v>#DIV/0!</v>
      </c>
      <c r="AP47" s="67" t="e">
        <f t="shared" si="6"/>
        <v>#DIV/0!</v>
      </c>
      <c r="AQ47" s="67" t="e">
        <f t="shared" si="6"/>
        <v>#DIV/0!</v>
      </c>
      <c r="AR47" s="67" t="e">
        <f t="shared" si="6"/>
        <v>#DIV/0!</v>
      </c>
      <c r="AS47" s="67" t="e">
        <f t="shared" si="6"/>
        <v>#DIV/0!</v>
      </c>
      <c r="AT47" s="67" t="e">
        <f t="shared" si="6"/>
        <v>#DIV/0!</v>
      </c>
      <c r="AU47" s="67">
        <f>'ModelParams Lp'!B$22</f>
        <v>4</v>
      </c>
      <c r="AV47" s="67">
        <f>'ModelParams Lp'!C$22</f>
        <v>2</v>
      </c>
      <c r="AW47" s="67">
        <f>'ModelParams Lp'!D$22</f>
        <v>1</v>
      </c>
      <c r="AX47" s="67">
        <f>'ModelParams Lp'!E$22</f>
        <v>0</v>
      </c>
      <c r="AY47" s="67">
        <f>'ModelParams Lp'!F$22</f>
        <v>0</v>
      </c>
      <c r="AZ47" s="67">
        <f>'ModelParams Lp'!G$22</f>
        <v>0</v>
      </c>
      <c r="BA47" s="67">
        <f>'ModelParams Lp'!H$22</f>
        <v>0</v>
      </c>
      <c r="BB47" s="67">
        <f>'ModelParams Lp'!I$22</f>
        <v>0</v>
      </c>
      <c r="BC47" s="67" t="e">
        <f>-10*LOG(2/(4*PI()*2^2)+4/(0.163*(Calcul!$J52*Calcul!$K52)/VLOOKUP(Calcul!$H52,'ModelParams Lp'!$E$37:$F$39,2,0)))</f>
        <v>#N/A</v>
      </c>
      <c r="BD47" s="67" t="e">
        <f>-10*LOG(2/(4*PI()*2^2)+4/(0.163*(Calcul!$J52*Calcul!$K52)/VLOOKUP(Calcul!$H52,'ModelParams Lp'!$E$37:$F$39,2,0)))</f>
        <v>#N/A</v>
      </c>
      <c r="BE47" s="67" t="e">
        <f>-10*LOG(2/(4*PI()*2^2)+4/(0.163*(Calcul!$J52*Calcul!$K52)/VLOOKUP(Calcul!$H52,'ModelParams Lp'!$E$37:$F$39,2,0)))</f>
        <v>#N/A</v>
      </c>
      <c r="BF47" s="67" t="e">
        <f>-10*LOG(2/(4*PI()*2^2)+4/(0.163*(Calcul!$J52*Calcul!$K52)/VLOOKUP(Calcul!$H52,'ModelParams Lp'!$E$37:$F$39,2,0)))</f>
        <v>#N/A</v>
      </c>
      <c r="BG47" s="67" t="e">
        <f>-10*LOG(2/(4*PI()*2^2)+4/(0.163*(Calcul!$J52*Calcul!$K52)/VLOOKUP(Calcul!$H52,'ModelParams Lp'!$E$37:$F$39,2,0)))</f>
        <v>#N/A</v>
      </c>
      <c r="BH47" s="67" t="e">
        <f>-10*LOG(2/(4*PI()*2^2)+4/(0.163*(Calcul!$J52*Calcul!$K52)/VLOOKUP(Calcul!$H52,'ModelParams Lp'!$E$37:$F$39,2,0)))</f>
        <v>#N/A</v>
      </c>
      <c r="BI47" s="67" t="e">
        <f>-10*LOG(2/(4*PI()*2^2)+4/(0.163*(Calcul!$J52*Calcul!$K52)/VLOOKUP(Calcul!$H52,'ModelParams Lp'!$E$37:$F$39,2,0)))</f>
        <v>#N/A</v>
      </c>
      <c r="BJ47" s="67" t="e">
        <f>-10*LOG(2/(4*PI()*2^2)+4/(0.163*(Calcul!$J52*Calcul!$K52)/VLOOKUP(Calcul!$H52,'ModelParams Lp'!$E$37:$F$39,2,0)))</f>
        <v>#N/A</v>
      </c>
      <c r="BK47" s="67" t="e">
        <f>VLOOKUP(Calcul!$I52,'ModelParams Lp'!$D$28:$O$32,5,0)+BC47</f>
        <v>#N/A</v>
      </c>
      <c r="BL47" s="67" t="e">
        <f>VLOOKUP(Calcul!$I52,'ModelParams Lp'!$D$28:$O$32,6,0)+BD47</f>
        <v>#N/A</v>
      </c>
      <c r="BM47" s="67" t="e">
        <f>VLOOKUP(Calcul!$I52,'ModelParams Lp'!$D$28:$O$32,7,0)+BE47</f>
        <v>#N/A</v>
      </c>
      <c r="BN47" s="67" t="e">
        <f>VLOOKUP(Calcul!$I52,'ModelParams Lp'!$D$28:$O$32,8,0)+BF47</f>
        <v>#N/A</v>
      </c>
      <c r="BO47" s="67" t="e">
        <f>VLOOKUP(Calcul!$I52,'ModelParams Lp'!$D$28:$O$32,9,0)+BG47</f>
        <v>#N/A</v>
      </c>
      <c r="BP47" s="67" t="e">
        <f>VLOOKUP(Calcul!$I52,'ModelParams Lp'!$D$28:$O$32,10,0)+BH47</f>
        <v>#N/A</v>
      </c>
      <c r="BQ47" s="67" t="e">
        <f>VLOOKUP(Calcul!$I52,'ModelParams Lp'!$D$28:$O$32,11,0)+BI47</f>
        <v>#N/A</v>
      </c>
      <c r="BR47" s="67" t="e">
        <f>VLOOKUP(Calcul!$I52,'ModelParams Lp'!$D$28:$O$32,12,0)+BJ47</f>
        <v>#N/A</v>
      </c>
      <c r="BS47" s="66" t="e">
        <f t="shared" ca="1" si="7"/>
        <v>#DIV/0!</v>
      </c>
      <c r="BT47" s="66" t="e">
        <f t="shared" ca="1" si="8"/>
        <v>#DIV/0!</v>
      </c>
      <c r="BU47" s="66" t="e">
        <f t="shared" ca="1" si="9"/>
        <v>#DIV/0!</v>
      </c>
      <c r="BV47" s="66" t="e">
        <f t="shared" ca="1" si="10"/>
        <v>#DIV/0!</v>
      </c>
      <c r="BW47" s="66" t="e">
        <f t="shared" ca="1" si="11"/>
        <v>#DIV/0!</v>
      </c>
      <c r="BX47" s="66" t="e">
        <f t="shared" ca="1" si="12"/>
        <v>#DIV/0!</v>
      </c>
      <c r="BY47" s="66" t="e">
        <f t="shared" ca="1" si="13"/>
        <v>#DIV/0!</v>
      </c>
      <c r="BZ47" s="66" t="e">
        <f t="shared" ca="1" si="14"/>
        <v>#DIV/0!</v>
      </c>
      <c r="CA47" s="24" t="e">
        <f ca="1">10*LOG10(IF(BS47="",0,POWER(10,((BS47+'ModelParams Lw'!$O$4)/10))) +IF(BT47="",0,POWER(10,((BT47+'ModelParams Lw'!$P$4)/10))) +IF(BU47="",0,POWER(10,((BU47+'ModelParams Lw'!$Q$4)/10))) +IF(BV47="",0,POWER(10,((BV47+'ModelParams Lw'!$R$4)/10))) +IF(BW47="",0,POWER(10,((BW47+'ModelParams Lw'!$S$4)/10))) +IF(BX47="",0,POWER(10,((BX47+'ModelParams Lw'!$T$4)/10))) +IF(BY47="",0,POWER(10,((BY47+'ModelParams Lw'!$U$4)/10)))+IF(BZ47="",0,POWER(10,((BZ47+'ModelParams Lw'!$V$4)/10))))</f>
        <v>#DIV/0!</v>
      </c>
      <c r="CB47" s="24" t="e">
        <f t="shared" ca="1" si="15"/>
        <v>#DIV/0!</v>
      </c>
      <c r="CC47" s="24" t="e">
        <f ca="1">(BS47-'ModelParams Lw'!O$10)/'ModelParams Lw'!O$11</f>
        <v>#DIV/0!</v>
      </c>
      <c r="CD47" s="24" t="e">
        <f ca="1">(BT47-'ModelParams Lw'!P$10)/'ModelParams Lw'!P$11</f>
        <v>#DIV/0!</v>
      </c>
      <c r="CE47" s="24" t="e">
        <f ca="1">(BU47-'ModelParams Lw'!Q$10)/'ModelParams Lw'!Q$11</f>
        <v>#DIV/0!</v>
      </c>
      <c r="CF47" s="24" t="e">
        <f ca="1">(BV47-'ModelParams Lw'!R$10)/'ModelParams Lw'!R$11</f>
        <v>#DIV/0!</v>
      </c>
      <c r="CG47" s="24" t="e">
        <f ca="1">(BW47-'ModelParams Lw'!S$10)/'ModelParams Lw'!S$11</f>
        <v>#DIV/0!</v>
      </c>
      <c r="CH47" s="24" t="e">
        <f ca="1">(BX47-'ModelParams Lw'!T$10)/'ModelParams Lw'!T$11</f>
        <v>#DIV/0!</v>
      </c>
      <c r="CI47" s="24" t="e">
        <f ca="1">(BY47-'ModelParams Lw'!U$10)/'ModelParams Lw'!U$11</f>
        <v>#DIV/0!</v>
      </c>
      <c r="CJ47" s="24" t="e">
        <f ca="1">(BZ47-'ModelParams Lw'!V$10)/'ModelParams Lw'!V$11</f>
        <v>#DIV/0!</v>
      </c>
      <c r="CK47" s="66" t="e">
        <f t="shared" si="16"/>
        <v>#DIV/0!</v>
      </c>
      <c r="CL47" s="66" t="e">
        <f t="shared" si="17"/>
        <v>#DIV/0!</v>
      </c>
      <c r="CM47" s="66" t="e">
        <f t="shared" si="23"/>
        <v>#DIV/0!</v>
      </c>
      <c r="CN47" s="66" t="e">
        <f t="shared" si="18"/>
        <v>#DIV/0!</v>
      </c>
      <c r="CO47" s="66" t="e">
        <f t="shared" si="19"/>
        <v>#DIV/0!</v>
      </c>
      <c r="CP47" s="66" t="e">
        <f t="shared" si="20"/>
        <v>#DIV/0!</v>
      </c>
      <c r="CQ47" s="66" t="e">
        <f t="shared" si="21"/>
        <v>#DIV/0!</v>
      </c>
      <c r="CR47" s="66" t="e">
        <f t="shared" si="22"/>
        <v>#DIV/0!</v>
      </c>
      <c r="CS47" s="24" t="e">
        <f>10*LOG10(IF(CK47="",0,POWER(10,((CK47+'ModelParams Lw'!$O$4)/10))) +IF(CL47="",0,POWER(10,((CL47+'ModelParams Lw'!$P$4)/10))) +IF(CM47="",0,POWER(10,((CM47+'ModelParams Lw'!$Q$4)/10))) +IF(CN47="",0,POWER(10,((CN47+'ModelParams Lw'!$R$4)/10))) +IF(CO47="",0,POWER(10,((CO47+'ModelParams Lw'!$S$4)/10))) +IF(CP47="",0,POWER(10,((CP47+'ModelParams Lw'!$T$4)/10))) +IF(CQ47="",0,POWER(10,((CQ47+'ModelParams Lw'!$U$4)/10)))+IF(CR47="",0,POWER(10,((CR47+'ModelParams Lw'!$V$4)/10))))</f>
        <v>#DIV/0!</v>
      </c>
      <c r="CT47" s="24" t="e">
        <f t="shared" si="24"/>
        <v>#DIV/0!</v>
      </c>
      <c r="CU47" s="24" t="e">
        <f>(CK47-'ModelParams Lw'!O$10)/'ModelParams Lw'!O$11</f>
        <v>#DIV/0!</v>
      </c>
      <c r="CV47" s="24" t="e">
        <f>(CL47-'ModelParams Lw'!P$10)/'ModelParams Lw'!P$11</f>
        <v>#DIV/0!</v>
      </c>
      <c r="CW47" s="24" t="e">
        <f>(CM47-'ModelParams Lw'!Q$10)/'ModelParams Lw'!Q$11</f>
        <v>#DIV/0!</v>
      </c>
      <c r="CX47" s="24" t="e">
        <f>(CN47-'ModelParams Lw'!R$10)/'ModelParams Lw'!R$11</f>
        <v>#DIV/0!</v>
      </c>
      <c r="CY47" s="24" t="e">
        <f>(CO47-'ModelParams Lw'!S$10)/'ModelParams Lw'!S$11</f>
        <v>#DIV/0!</v>
      </c>
      <c r="CZ47" s="24" t="e">
        <f>(CP47-'ModelParams Lw'!T$10)/'ModelParams Lw'!T$11</f>
        <v>#DIV/0!</v>
      </c>
      <c r="DA47" s="24" t="e">
        <f>(CQ47-'ModelParams Lw'!U$10)/'ModelParams Lw'!U$11</f>
        <v>#DIV/0!</v>
      </c>
      <c r="DB47" s="24" t="e">
        <f>(CR47-'ModelParams Lw'!V$10)/'ModelParams Lw'!V$11</f>
        <v>#DIV/0!</v>
      </c>
    </row>
    <row r="48" spans="1:106">
      <c r="A48" s="12">
        <f>'Sound Power'!B48</f>
        <v>0</v>
      </c>
      <c r="B48" s="12">
        <f>'Sound Power'!D48</f>
        <v>0</v>
      </c>
      <c r="C48" s="67" t="e">
        <f>IF(Calcul!$F53="SA",'Sound Power'!BS48,'Sound Power'!T48)</f>
        <v>#DIV/0!</v>
      </c>
      <c r="D48" s="67" t="e">
        <f>IF(Calcul!$F53="SA",'Sound Power'!BT48,'Sound Power'!U48)</f>
        <v>#DIV/0!</v>
      </c>
      <c r="E48" s="67" t="e">
        <f>IF(Calcul!$F53="SA",'Sound Power'!BU48,'Sound Power'!V48)</f>
        <v>#DIV/0!</v>
      </c>
      <c r="F48" s="67" t="e">
        <f>IF(Calcul!$F53="SA",'Sound Power'!BV48,'Sound Power'!W48)</f>
        <v>#DIV/0!</v>
      </c>
      <c r="G48" s="67" t="e">
        <f>IF(Calcul!$F53="SA",'Sound Power'!BW48,'Sound Power'!X48)</f>
        <v>#DIV/0!</v>
      </c>
      <c r="H48" s="67" t="e">
        <f>IF(Calcul!$F53="SA",'Sound Power'!BX48,'Sound Power'!Y48)</f>
        <v>#DIV/0!</v>
      </c>
      <c r="I48" s="67" t="e">
        <f>IF(Calcul!$F53="SA",'Sound Power'!BY48,'Sound Power'!Z48)</f>
        <v>#DIV/0!</v>
      </c>
      <c r="J48" s="67" t="e">
        <f>IF(Calcul!$F53="SA",'Sound Power'!BZ48,'Sound Power'!AA48)</f>
        <v>#DIV/0!</v>
      </c>
      <c r="K48" s="67" t="e">
        <f>'Sound Power'!CS48</f>
        <v>#DIV/0!</v>
      </c>
      <c r="L48" s="67" t="e">
        <f>'Sound Power'!CT48</f>
        <v>#DIV/0!</v>
      </c>
      <c r="M48" s="67" t="e">
        <f>'Sound Power'!CU48</f>
        <v>#DIV/0!</v>
      </c>
      <c r="N48" s="67" t="e">
        <f>'Sound Power'!CV48</f>
        <v>#DIV/0!</v>
      </c>
      <c r="O48" s="67" t="e">
        <f>'Sound Power'!CW48</f>
        <v>#DIV/0!</v>
      </c>
      <c r="P48" s="67" t="e">
        <f>'Sound Power'!CX48</f>
        <v>#DIV/0!</v>
      </c>
      <c r="Q48" s="67" t="e">
        <f>'Sound Power'!CY48</f>
        <v>#DIV/0!</v>
      </c>
      <c r="R48" s="67" t="e">
        <f>'Sound Power'!CZ48</f>
        <v>#DIV/0!</v>
      </c>
      <c r="S48" s="64">
        <f t="shared" si="3"/>
        <v>0</v>
      </c>
      <c r="T48" s="64">
        <f t="shared" si="4"/>
        <v>0</v>
      </c>
      <c r="U48" s="67" t="e">
        <f>('ModelParams Lp'!B$4*10^'ModelParams Lp'!B$5*($S48/$T48)^'ModelParams Lp'!B$6)*3</f>
        <v>#DIV/0!</v>
      </c>
      <c r="V48" s="67" t="e">
        <f>('ModelParams Lp'!C$4*10^'ModelParams Lp'!C$5*($S48/$T48)^'ModelParams Lp'!C$6)*3</f>
        <v>#DIV/0!</v>
      </c>
      <c r="W48" s="67" t="e">
        <f>('ModelParams Lp'!D$4*10^'ModelParams Lp'!D$5*($S48/$T48)^'ModelParams Lp'!D$6)*3</f>
        <v>#DIV/0!</v>
      </c>
      <c r="X48" s="67" t="e">
        <f>('ModelParams Lp'!E$4*10^'ModelParams Lp'!E$5*($S48/$T48)^'ModelParams Lp'!E$6)*3</f>
        <v>#DIV/0!</v>
      </c>
      <c r="Y48" s="67" t="e">
        <f>('ModelParams Lp'!F$4*10^'ModelParams Lp'!F$5*($S48/$T48)^'ModelParams Lp'!F$6)*3</f>
        <v>#DIV/0!</v>
      </c>
      <c r="Z48" s="67" t="e">
        <f>('ModelParams Lp'!G$4*10^'ModelParams Lp'!G$5*($S48/$T48)^'ModelParams Lp'!G$6)*3</f>
        <v>#DIV/0!</v>
      </c>
      <c r="AA48" s="67" t="e">
        <f>('ModelParams Lp'!H$4*10^'ModelParams Lp'!H$5*($S48/$T48)^'ModelParams Lp'!H$6)*3</f>
        <v>#DIV/0!</v>
      </c>
      <c r="AB48" s="67" t="e">
        <f>('ModelParams Lp'!I$4*10^'ModelParams Lp'!I$5*($S48/$T48)^'ModelParams Lp'!I$6)*3</f>
        <v>#DIV/0!</v>
      </c>
      <c r="AC48" s="53" t="e">
        <f t="shared" si="5"/>
        <v>#DIV/0!</v>
      </c>
      <c r="AD48" s="53" t="e">
        <f>IF(AC48&lt;'ModelParams Lp'!$B$16,-1,IF(AC48&lt;'ModelParams Lp'!$C$16,0,IF(AC48&lt;'ModelParams Lp'!$D$16,1,IF(AC48&lt;'ModelParams Lp'!$E$16,2,IF(AC48&lt;'ModelParams Lp'!$F$16,3,IF(AC48&lt;'ModelParams Lp'!$G$16,4,IF(AC48&lt;'ModelParams Lp'!$H$16,5,6)))))))</f>
        <v>#DIV/0!</v>
      </c>
      <c r="AE48" s="67" t="e">
        <f ca="1">IF($AD48&gt;1,0,OFFSET('ModelParams Lp'!$C$12,0,-'Sound Pressure'!$AD48))</f>
        <v>#DIV/0!</v>
      </c>
      <c r="AF48" s="67" t="e">
        <f ca="1">IF($AD48&gt;2,0,OFFSET('ModelParams Lp'!$D$12,0,-'Sound Pressure'!$AD48))</f>
        <v>#DIV/0!</v>
      </c>
      <c r="AG48" s="67" t="e">
        <f ca="1">IF($AD48&gt;3,0,OFFSET('ModelParams Lp'!$E$12,0,-'Sound Pressure'!$AD48))</f>
        <v>#DIV/0!</v>
      </c>
      <c r="AH48" s="67" t="e">
        <f ca="1">IF($AD48&gt;4,0,OFFSET('ModelParams Lp'!$F$12,0,-'Sound Pressure'!$AD48))</f>
        <v>#DIV/0!</v>
      </c>
      <c r="AI48" s="67" t="e">
        <f ca="1">IF($AD48&gt;3,0,OFFSET('ModelParams Lp'!$G$12,0,-'Sound Pressure'!$AD48))</f>
        <v>#DIV/0!</v>
      </c>
      <c r="AJ48" s="67" t="e">
        <f ca="1">IF($AD48&gt;5,0,OFFSET('ModelParams Lp'!$H$12,0,-'Sound Pressure'!$AD48))</f>
        <v>#DIV/0!</v>
      </c>
      <c r="AK48" s="67" t="e">
        <f ca="1">IF($AD48&gt;6,0,OFFSET('ModelParams Lp'!$I$12,0,-'Sound Pressure'!$AD48))</f>
        <v>#DIV/0!</v>
      </c>
      <c r="AL48" s="67" t="e">
        <f ca="1">IF($AD48&gt;7,0,IF($AD$4&lt;0,3,OFFSET('ModelParams Lp'!$J$12,0,-'Sound Pressure'!$AD48)))</f>
        <v>#DIV/0!</v>
      </c>
      <c r="AM48" s="67" t="e">
        <f t="shared" si="6"/>
        <v>#DIV/0!</v>
      </c>
      <c r="AN48" s="67" t="e">
        <f t="shared" si="6"/>
        <v>#DIV/0!</v>
      </c>
      <c r="AO48" s="67" t="e">
        <f t="shared" si="6"/>
        <v>#DIV/0!</v>
      </c>
      <c r="AP48" s="67" t="e">
        <f t="shared" si="6"/>
        <v>#DIV/0!</v>
      </c>
      <c r="AQ48" s="67" t="e">
        <f t="shared" si="6"/>
        <v>#DIV/0!</v>
      </c>
      <c r="AR48" s="67" t="e">
        <f t="shared" si="6"/>
        <v>#DIV/0!</v>
      </c>
      <c r="AS48" s="67" t="e">
        <f t="shared" si="6"/>
        <v>#DIV/0!</v>
      </c>
      <c r="AT48" s="67" t="e">
        <f t="shared" si="6"/>
        <v>#DIV/0!</v>
      </c>
      <c r="AU48" s="67">
        <f>'ModelParams Lp'!B$22</f>
        <v>4</v>
      </c>
      <c r="AV48" s="67">
        <f>'ModelParams Lp'!C$22</f>
        <v>2</v>
      </c>
      <c r="AW48" s="67">
        <f>'ModelParams Lp'!D$22</f>
        <v>1</v>
      </c>
      <c r="AX48" s="67">
        <f>'ModelParams Lp'!E$22</f>
        <v>0</v>
      </c>
      <c r="AY48" s="67">
        <f>'ModelParams Lp'!F$22</f>
        <v>0</v>
      </c>
      <c r="AZ48" s="67">
        <f>'ModelParams Lp'!G$22</f>
        <v>0</v>
      </c>
      <c r="BA48" s="67">
        <f>'ModelParams Lp'!H$22</f>
        <v>0</v>
      </c>
      <c r="BB48" s="67">
        <f>'ModelParams Lp'!I$22</f>
        <v>0</v>
      </c>
      <c r="BC48" s="67" t="e">
        <f>-10*LOG(2/(4*PI()*2^2)+4/(0.163*(Calcul!$J53*Calcul!$K53)/VLOOKUP(Calcul!$H53,'ModelParams Lp'!$E$37:$F$39,2,0)))</f>
        <v>#N/A</v>
      </c>
      <c r="BD48" s="67" t="e">
        <f>-10*LOG(2/(4*PI()*2^2)+4/(0.163*(Calcul!$J53*Calcul!$K53)/VLOOKUP(Calcul!$H53,'ModelParams Lp'!$E$37:$F$39,2,0)))</f>
        <v>#N/A</v>
      </c>
      <c r="BE48" s="67" t="e">
        <f>-10*LOG(2/(4*PI()*2^2)+4/(0.163*(Calcul!$J53*Calcul!$K53)/VLOOKUP(Calcul!$H53,'ModelParams Lp'!$E$37:$F$39,2,0)))</f>
        <v>#N/A</v>
      </c>
      <c r="BF48" s="67" t="e">
        <f>-10*LOG(2/(4*PI()*2^2)+4/(0.163*(Calcul!$J53*Calcul!$K53)/VLOOKUP(Calcul!$H53,'ModelParams Lp'!$E$37:$F$39,2,0)))</f>
        <v>#N/A</v>
      </c>
      <c r="BG48" s="67" t="e">
        <f>-10*LOG(2/(4*PI()*2^2)+4/(0.163*(Calcul!$J53*Calcul!$K53)/VLOOKUP(Calcul!$H53,'ModelParams Lp'!$E$37:$F$39,2,0)))</f>
        <v>#N/A</v>
      </c>
      <c r="BH48" s="67" t="e">
        <f>-10*LOG(2/(4*PI()*2^2)+4/(0.163*(Calcul!$J53*Calcul!$K53)/VLOOKUP(Calcul!$H53,'ModelParams Lp'!$E$37:$F$39,2,0)))</f>
        <v>#N/A</v>
      </c>
      <c r="BI48" s="67" t="e">
        <f>-10*LOG(2/(4*PI()*2^2)+4/(0.163*(Calcul!$J53*Calcul!$K53)/VLOOKUP(Calcul!$H53,'ModelParams Lp'!$E$37:$F$39,2,0)))</f>
        <v>#N/A</v>
      </c>
      <c r="BJ48" s="67" t="e">
        <f>-10*LOG(2/(4*PI()*2^2)+4/(0.163*(Calcul!$J53*Calcul!$K53)/VLOOKUP(Calcul!$H53,'ModelParams Lp'!$E$37:$F$39,2,0)))</f>
        <v>#N/A</v>
      </c>
      <c r="BK48" s="67" t="e">
        <f>VLOOKUP(Calcul!$I53,'ModelParams Lp'!$D$28:$O$32,5,0)+BC48</f>
        <v>#N/A</v>
      </c>
      <c r="BL48" s="67" t="e">
        <f>VLOOKUP(Calcul!$I53,'ModelParams Lp'!$D$28:$O$32,6,0)+BD48</f>
        <v>#N/A</v>
      </c>
      <c r="BM48" s="67" t="e">
        <f>VLOOKUP(Calcul!$I53,'ModelParams Lp'!$D$28:$O$32,7,0)+BE48</f>
        <v>#N/A</v>
      </c>
      <c r="BN48" s="67" t="e">
        <f>VLOOKUP(Calcul!$I53,'ModelParams Lp'!$D$28:$O$32,8,0)+BF48</f>
        <v>#N/A</v>
      </c>
      <c r="BO48" s="67" t="e">
        <f>VLOOKUP(Calcul!$I53,'ModelParams Lp'!$D$28:$O$32,9,0)+BG48</f>
        <v>#N/A</v>
      </c>
      <c r="BP48" s="67" t="e">
        <f>VLOOKUP(Calcul!$I53,'ModelParams Lp'!$D$28:$O$32,10,0)+BH48</f>
        <v>#N/A</v>
      </c>
      <c r="BQ48" s="67" t="e">
        <f>VLOOKUP(Calcul!$I53,'ModelParams Lp'!$D$28:$O$32,11,0)+BI48</f>
        <v>#N/A</v>
      </c>
      <c r="BR48" s="67" t="e">
        <f>VLOOKUP(Calcul!$I53,'ModelParams Lp'!$D$28:$O$32,12,0)+BJ48</f>
        <v>#N/A</v>
      </c>
      <c r="BS48" s="66" t="e">
        <f t="shared" ca="1" si="7"/>
        <v>#DIV/0!</v>
      </c>
      <c r="BT48" s="66" t="e">
        <f t="shared" ca="1" si="8"/>
        <v>#DIV/0!</v>
      </c>
      <c r="BU48" s="66" t="e">
        <f t="shared" ca="1" si="9"/>
        <v>#DIV/0!</v>
      </c>
      <c r="BV48" s="66" t="e">
        <f t="shared" ca="1" si="10"/>
        <v>#DIV/0!</v>
      </c>
      <c r="BW48" s="66" t="e">
        <f t="shared" ca="1" si="11"/>
        <v>#DIV/0!</v>
      </c>
      <c r="BX48" s="66" t="e">
        <f t="shared" ca="1" si="12"/>
        <v>#DIV/0!</v>
      </c>
      <c r="BY48" s="66" t="e">
        <f t="shared" ca="1" si="13"/>
        <v>#DIV/0!</v>
      </c>
      <c r="BZ48" s="66" t="e">
        <f t="shared" ca="1" si="14"/>
        <v>#DIV/0!</v>
      </c>
      <c r="CA48" s="24" t="e">
        <f ca="1">10*LOG10(IF(BS48="",0,POWER(10,((BS48+'ModelParams Lw'!$O$4)/10))) +IF(BT48="",0,POWER(10,((BT48+'ModelParams Lw'!$P$4)/10))) +IF(BU48="",0,POWER(10,((BU48+'ModelParams Lw'!$Q$4)/10))) +IF(BV48="",0,POWER(10,((BV48+'ModelParams Lw'!$R$4)/10))) +IF(BW48="",0,POWER(10,((BW48+'ModelParams Lw'!$S$4)/10))) +IF(BX48="",0,POWER(10,((BX48+'ModelParams Lw'!$T$4)/10))) +IF(BY48="",0,POWER(10,((BY48+'ModelParams Lw'!$U$4)/10)))+IF(BZ48="",0,POWER(10,((BZ48+'ModelParams Lw'!$V$4)/10))))</f>
        <v>#DIV/0!</v>
      </c>
      <c r="CB48" s="24" t="e">
        <f t="shared" ca="1" si="15"/>
        <v>#DIV/0!</v>
      </c>
      <c r="CC48" s="24" t="e">
        <f ca="1">(BS48-'ModelParams Lw'!O$10)/'ModelParams Lw'!O$11</f>
        <v>#DIV/0!</v>
      </c>
      <c r="CD48" s="24" t="e">
        <f ca="1">(BT48-'ModelParams Lw'!P$10)/'ModelParams Lw'!P$11</f>
        <v>#DIV/0!</v>
      </c>
      <c r="CE48" s="24" t="e">
        <f ca="1">(BU48-'ModelParams Lw'!Q$10)/'ModelParams Lw'!Q$11</f>
        <v>#DIV/0!</v>
      </c>
      <c r="CF48" s="24" t="e">
        <f ca="1">(BV48-'ModelParams Lw'!R$10)/'ModelParams Lw'!R$11</f>
        <v>#DIV/0!</v>
      </c>
      <c r="CG48" s="24" t="e">
        <f ca="1">(BW48-'ModelParams Lw'!S$10)/'ModelParams Lw'!S$11</f>
        <v>#DIV/0!</v>
      </c>
      <c r="CH48" s="24" t="e">
        <f ca="1">(BX48-'ModelParams Lw'!T$10)/'ModelParams Lw'!T$11</f>
        <v>#DIV/0!</v>
      </c>
      <c r="CI48" s="24" t="e">
        <f ca="1">(BY48-'ModelParams Lw'!U$10)/'ModelParams Lw'!U$11</f>
        <v>#DIV/0!</v>
      </c>
      <c r="CJ48" s="24" t="e">
        <f ca="1">(BZ48-'ModelParams Lw'!V$10)/'ModelParams Lw'!V$11</f>
        <v>#DIV/0!</v>
      </c>
      <c r="CK48" s="66" t="e">
        <f t="shared" si="16"/>
        <v>#DIV/0!</v>
      </c>
      <c r="CL48" s="66" t="e">
        <f t="shared" si="17"/>
        <v>#DIV/0!</v>
      </c>
      <c r="CM48" s="66" t="e">
        <f t="shared" si="23"/>
        <v>#DIV/0!</v>
      </c>
      <c r="CN48" s="66" t="e">
        <f t="shared" si="18"/>
        <v>#DIV/0!</v>
      </c>
      <c r="CO48" s="66" t="e">
        <f t="shared" si="19"/>
        <v>#DIV/0!</v>
      </c>
      <c r="CP48" s="66" t="e">
        <f t="shared" si="20"/>
        <v>#DIV/0!</v>
      </c>
      <c r="CQ48" s="66" t="e">
        <f t="shared" si="21"/>
        <v>#DIV/0!</v>
      </c>
      <c r="CR48" s="66" t="e">
        <f t="shared" si="22"/>
        <v>#DIV/0!</v>
      </c>
      <c r="CS48" s="24" t="e">
        <f>10*LOG10(IF(CK48="",0,POWER(10,((CK48+'ModelParams Lw'!$O$4)/10))) +IF(CL48="",0,POWER(10,((CL48+'ModelParams Lw'!$P$4)/10))) +IF(CM48="",0,POWER(10,((CM48+'ModelParams Lw'!$Q$4)/10))) +IF(CN48="",0,POWER(10,((CN48+'ModelParams Lw'!$R$4)/10))) +IF(CO48="",0,POWER(10,((CO48+'ModelParams Lw'!$S$4)/10))) +IF(CP48="",0,POWER(10,((CP48+'ModelParams Lw'!$T$4)/10))) +IF(CQ48="",0,POWER(10,((CQ48+'ModelParams Lw'!$U$4)/10)))+IF(CR48="",0,POWER(10,((CR48+'ModelParams Lw'!$V$4)/10))))</f>
        <v>#DIV/0!</v>
      </c>
      <c r="CT48" s="24" t="e">
        <f t="shared" si="24"/>
        <v>#DIV/0!</v>
      </c>
      <c r="CU48" s="24" t="e">
        <f>(CK48-'ModelParams Lw'!O$10)/'ModelParams Lw'!O$11</f>
        <v>#DIV/0!</v>
      </c>
      <c r="CV48" s="24" t="e">
        <f>(CL48-'ModelParams Lw'!P$10)/'ModelParams Lw'!P$11</f>
        <v>#DIV/0!</v>
      </c>
      <c r="CW48" s="24" t="e">
        <f>(CM48-'ModelParams Lw'!Q$10)/'ModelParams Lw'!Q$11</f>
        <v>#DIV/0!</v>
      </c>
      <c r="CX48" s="24" t="e">
        <f>(CN48-'ModelParams Lw'!R$10)/'ModelParams Lw'!R$11</f>
        <v>#DIV/0!</v>
      </c>
      <c r="CY48" s="24" t="e">
        <f>(CO48-'ModelParams Lw'!S$10)/'ModelParams Lw'!S$11</f>
        <v>#DIV/0!</v>
      </c>
      <c r="CZ48" s="24" t="e">
        <f>(CP48-'ModelParams Lw'!T$10)/'ModelParams Lw'!T$11</f>
        <v>#DIV/0!</v>
      </c>
      <c r="DA48" s="24" t="e">
        <f>(CQ48-'ModelParams Lw'!U$10)/'ModelParams Lw'!U$11</f>
        <v>#DIV/0!</v>
      </c>
      <c r="DB48" s="24" t="e">
        <f>(CR48-'ModelParams Lw'!V$10)/'ModelParams Lw'!V$11</f>
        <v>#DIV/0!</v>
      </c>
    </row>
    <row r="49" spans="1:106">
      <c r="A49" s="12">
        <f>'Sound Power'!B49</f>
        <v>0</v>
      </c>
      <c r="B49" s="12">
        <f>'Sound Power'!D49</f>
        <v>0</v>
      </c>
      <c r="C49" s="67" t="e">
        <f>IF(Calcul!$F54="SA",'Sound Power'!BS49,'Sound Power'!T49)</f>
        <v>#DIV/0!</v>
      </c>
      <c r="D49" s="67" t="e">
        <f>IF(Calcul!$F54="SA",'Sound Power'!BT49,'Sound Power'!U49)</f>
        <v>#DIV/0!</v>
      </c>
      <c r="E49" s="67" t="e">
        <f>IF(Calcul!$F54="SA",'Sound Power'!BU49,'Sound Power'!V49)</f>
        <v>#DIV/0!</v>
      </c>
      <c r="F49" s="67" t="e">
        <f>IF(Calcul!$F54="SA",'Sound Power'!BV49,'Sound Power'!W49)</f>
        <v>#DIV/0!</v>
      </c>
      <c r="G49" s="67" t="e">
        <f>IF(Calcul!$F54="SA",'Sound Power'!BW49,'Sound Power'!X49)</f>
        <v>#DIV/0!</v>
      </c>
      <c r="H49" s="67" t="e">
        <f>IF(Calcul!$F54="SA",'Sound Power'!BX49,'Sound Power'!Y49)</f>
        <v>#DIV/0!</v>
      </c>
      <c r="I49" s="67" t="e">
        <f>IF(Calcul!$F54="SA",'Sound Power'!BY49,'Sound Power'!Z49)</f>
        <v>#DIV/0!</v>
      </c>
      <c r="J49" s="67" t="e">
        <f>IF(Calcul!$F54="SA",'Sound Power'!BZ49,'Sound Power'!AA49)</f>
        <v>#DIV/0!</v>
      </c>
      <c r="K49" s="67" t="e">
        <f>'Sound Power'!CS49</f>
        <v>#DIV/0!</v>
      </c>
      <c r="L49" s="67" t="e">
        <f>'Sound Power'!CT49</f>
        <v>#DIV/0!</v>
      </c>
      <c r="M49" s="67" t="e">
        <f>'Sound Power'!CU49</f>
        <v>#DIV/0!</v>
      </c>
      <c r="N49" s="67" t="e">
        <f>'Sound Power'!CV49</f>
        <v>#DIV/0!</v>
      </c>
      <c r="O49" s="67" t="e">
        <f>'Sound Power'!CW49</f>
        <v>#DIV/0!</v>
      </c>
      <c r="P49" s="67" t="e">
        <f>'Sound Power'!CX49</f>
        <v>#DIV/0!</v>
      </c>
      <c r="Q49" s="67" t="e">
        <f>'Sound Power'!CY49</f>
        <v>#DIV/0!</v>
      </c>
      <c r="R49" s="67" t="e">
        <f>'Sound Power'!CZ49</f>
        <v>#DIV/0!</v>
      </c>
      <c r="S49" s="64">
        <f t="shared" si="3"/>
        <v>0</v>
      </c>
      <c r="T49" s="64">
        <f t="shared" si="4"/>
        <v>0</v>
      </c>
      <c r="U49" s="67" t="e">
        <f>('ModelParams Lp'!B$4*10^'ModelParams Lp'!B$5*($S49/$T49)^'ModelParams Lp'!B$6)*3</f>
        <v>#DIV/0!</v>
      </c>
      <c r="V49" s="67" t="e">
        <f>('ModelParams Lp'!C$4*10^'ModelParams Lp'!C$5*($S49/$T49)^'ModelParams Lp'!C$6)*3</f>
        <v>#DIV/0!</v>
      </c>
      <c r="W49" s="67" t="e">
        <f>('ModelParams Lp'!D$4*10^'ModelParams Lp'!D$5*($S49/$T49)^'ModelParams Lp'!D$6)*3</f>
        <v>#DIV/0!</v>
      </c>
      <c r="X49" s="67" t="e">
        <f>('ModelParams Lp'!E$4*10^'ModelParams Lp'!E$5*($S49/$T49)^'ModelParams Lp'!E$6)*3</f>
        <v>#DIV/0!</v>
      </c>
      <c r="Y49" s="67" t="e">
        <f>('ModelParams Lp'!F$4*10^'ModelParams Lp'!F$5*($S49/$T49)^'ModelParams Lp'!F$6)*3</f>
        <v>#DIV/0!</v>
      </c>
      <c r="Z49" s="67" t="e">
        <f>('ModelParams Lp'!G$4*10^'ModelParams Lp'!G$5*($S49/$T49)^'ModelParams Lp'!G$6)*3</f>
        <v>#DIV/0!</v>
      </c>
      <c r="AA49" s="67" t="e">
        <f>('ModelParams Lp'!H$4*10^'ModelParams Lp'!H$5*($S49/$T49)^'ModelParams Lp'!H$6)*3</f>
        <v>#DIV/0!</v>
      </c>
      <c r="AB49" s="67" t="e">
        <f>('ModelParams Lp'!I$4*10^'ModelParams Lp'!I$5*($S49/$T49)^'ModelParams Lp'!I$6)*3</f>
        <v>#DIV/0!</v>
      </c>
      <c r="AC49" s="53" t="e">
        <f t="shared" si="5"/>
        <v>#DIV/0!</v>
      </c>
      <c r="AD49" s="53" t="e">
        <f>IF(AC49&lt;'ModelParams Lp'!$B$16,-1,IF(AC49&lt;'ModelParams Lp'!$C$16,0,IF(AC49&lt;'ModelParams Lp'!$D$16,1,IF(AC49&lt;'ModelParams Lp'!$E$16,2,IF(AC49&lt;'ModelParams Lp'!$F$16,3,IF(AC49&lt;'ModelParams Lp'!$G$16,4,IF(AC49&lt;'ModelParams Lp'!$H$16,5,6)))))))</f>
        <v>#DIV/0!</v>
      </c>
      <c r="AE49" s="67" t="e">
        <f ca="1">IF($AD49&gt;1,0,OFFSET('ModelParams Lp'!$C$12,0,-'Sound Pressure'!$AD49))</f>
        <v>#DIV/0!</v>
      </c>
      <c r="AF49" s="67" t="e">
        <f ca="1">IF($AD49&gt;2,0,OFFSET('ModelParams Lp'!$D$12,0,-'Sound Pressure'!$AD49))</f>
        <v>#DIV/0!</v>
      </c>
      <c r="AG49" s="67" t="e">
        <f ca="1">IF($AD49&gt;3,0,OFFSET('ModelParams Lp'!$E$12,0,-'Sound Pressure'!$AD49))</f>
        <v>#DIV/0!</v>
      </c>
      <c r="AH49" s="67" t="e">
        <f ca="1">IF($AD49&gt;4,0,OFFSET('ModelParams Lp'!$F$12,0,-'Sound Pressure'!$AD49))</f>
        <v>#DIV/0!</v>
      </c>
      <c r="AI49" s="67" t="e">
        <f ca="1">IF($AD49&gt;3,0,OFFSET('ModelParams Lp'!$G$12,0,-'Sound Pressure'!$AD49))</f>
        <v>#DIV/0!</v>
      </c>
      <c r="AJ49" s="67" t="e">
        <f ca="1">IF($AD49&gt;5,0,OFFSET('ModelParams Lp'!$H$12,0,-'Sound Pressure'!$AD49))</f>
        <v>#DIV/0!</v>
      </c>
      <c r="AK49" s="67" t="e">
        <f ca="1">IF($AD49&gt;6,0,OFFSET('ModelParams Lp'!$I$12,0,-'Sound Pressure'!$AD49))</f>
        <v>#DIV/0!</v>
      </c>
      <c r="AL49" s="67" t="e">
        <f ca="1">IF($AD49&gt;7,0,IF($AD$4&lt;0,3,OFFSET('ModelParams Lp'!$J$12,0,-'Sound Pressure'!$AD49)))</f>
        <v>#DIV/0!</v>
      </c>
      <c r="AM49" s="67" t="e">
        <f t="shared" si="6"/>
        <v>#DIV/0!</v>
      </c>
      <c r="AN49" s="67" t="e">
        <f t="shared" si="6"/>
        <v>#DIV/0!</v>
      </c>
      <c r="AO49" s="67" t="e">
        <f t="shared" si="6"/>
        <v>#DIV/0!</v>
      </c>
      <c r="AP49" s="67" t="e">
        <f t="shared" si="6"/>
        <v>#DIV/0!</v>
      </c>
      <c r="AQ49" s="67" t="e">
        <f t="shared" si="6"/>
        <v>#DIV/0!</v>
      </c>
      <c r="AR49" s="67" t="e">
        <f t="shared" si="6"/>
        <v>#DIV/0!</v>
      </c>
      <c r="AS49" s="67" t="e">
        <f t="shared" si="6"/>
        <v>#DIV/0!</v>
      </c>
      <c r="AT49" s="67" t="e">
        <f t="shared" si="6"/>
        <v>#DIV/0!</v>
      </c>
      <c r="AU49" s="67">
        <f>'ModelParams Lp'!B$22</f>
        <v>4</v>
      </c>
      <c r="AV49" s="67">
        <f>'ModelParams Lp'!C$22</f>
        <v>2</v>
      </c>
      <c r="AW49" s="67">
        <f>'ModelParams Lp'!D$22</f>
        <v>1</v>
      </c>
      <c r="AX49" s="67">
        <f>'ModelParams Lp'!E$22</f>
        <v>0</v>
      </c>
      <c r="AY49" s="67">
        <f>'ModelParams Lp'!F$22</f>
        <v>0</v>
      </c>
      <c r="AZ49" s="67">
        <f>'ModelParams Lp'!G$22</f>
        <v>0</v>
      </c>
      <c r="BA49" s="67">
        <f>'ModelParams Lp'!H$22</f>
        <v>0</v>
      </c>
      <c r="BB49" s="67">
        <f>'ModelParams Lp'!I$22</f>
        <v>0</v>
      </c>
      <c r="BC49" s="67" t="e">
        <f>-10*LOG(2/(4*PI()*2^2)+4/(0.163*(Calcul!$J54*Calcul!$K54)/VLOOKUP(Calcul!$H54,'ModelParams Lp'!$E$37:$F$39,2,0)))</f>
        <v>#N/A</v>
      </c>
      <c r="BD49" s="67" t="e">
        <f>-10*LOG(2/(4*PI()*2^2)+4/(0.163*(Calcul!$J54*Calcul!$K54)/VLOOKUP(Calcul!$H54,'ModelParams Lp'!$E$37:$F$39,2,0)))</f>
        <v>#N/A</v>
      </c>
      <c r="BE49" s="67" t="e">
        <f>-10*LOG(2/(4*PI()*2^2)+4/(0.163*(Calcul!$J54*Calcul!$K54)/VLOOKUP(Calcul!$H54,'ModelParams Lp'!$E$37:$F$39,2,0)))</f>
        <v>#N/A</v>
      </c>
      <c r="BF49" s="67" t="e">
        <f>-10*LOG(2/(4*PI()*2^2)+4/(0.163*(Calcul!$J54*Calcul!$K54)/VLOOKUP(Calcul!$H54,'ModelParams Lp'!$E$37:$F$39,2,0)))</f>
        <v>#N/A</v>
      </c>
      <c r="BG49" s="67" t="e">
        <f>-10*LOG(2/(4*PI()*2^2)+4/(0.163*(Calcul!$J54*Calcul!$K54)/VLOOKUP(Calcul!$H54,'ModelParams Lp'!$E$37:$F$39,2,0)))</f>
        <v>#N/A</v>
      </c>
      <c r="BH49" s="67" t="e">
        <f>-10*LOG(2/(4*PI()*2^2)+4/(0.163*(Calcul!$J54*Calcul!$K54)/VLOOKUP(Calcul!$H54,'ModelParams Lp'!$E$37:$F$39,2,0)))</f>
        <v>#N/A</v>
      </c>
      <c r="BI49" s="67" t="e">
        <f>-10*LOG(2/(4*PI()*2^2)+4/(0.163*(Calcul!$J54*Calcul!$K54)/VLOOKUP(Calcul!$H54,'ModelParams Lp'!$E$37:$F$39,2,0)))</f>
        <v>#N/A</v>
      </c>
      <c r="BJ49" s="67" t="e">
        <f>-10*LOG(2/(4*PI()*2^2)+4/(0.163*(Calcul!$J54*Calcul!$K54)/VLOOKUP(Calcul!$H54,'ModelParams Lp'!$E$37:$F$39,2,0)))</f>
        <v>#N/A</v>
      </c>
      <c r="BK49" s="67" t="e">
        <f>VLOOKUP(Calcul!$I54,'ModelParams Lp'!$D$28:$O$32,5,0)+BC49</f>
        <v>#N/A</v>
      </c>
      <c r="BL49" s="67" t="e">
        <f>VLOOKUP(Calcul!$I54,'ModelParams Lp'!$D$28:$O$32,6,0)+BD49</f>
        <v>#N/A</v>
      </c>
      <c r="BM49" s="67" t="e">
        <f>VLOOKUP(Calcul!$I54,'ModelParams Lp'!$D$28:$O$32,7,0)+BE49</f>
        <v>#N/A</v>
      </c>
      <c r="BN49" s="67" t="e">
        <f>VLOOKUP(Calcul!$I54,'ModelParams Lp'!$D$28:$O$32,8,0)+BF49</f>
        <v>#N/A</v>
      </c>
      <c r="BO49" s="67" t="e">
        <f>VLOOKUP(Calcul!$I54,'ModelParams Lp'!$D$28:$O$32,9,0)+BG49</f>
        <v>#N/A</v>
      </c>
      <c r="BP49" s="67" t="e">
        <f>VLOOKUP(Calcul!$I54,'ModelParams Lp'!$D$28:$O$32,10,0)+BH49</f>
        <v>#N/A</v>
      </c>
      <c r="BQ49" s="67" t="e">
        <f>VLOOKUP(Calcul!$I54,'ModelParams Lp'!$D$28:$O$32,11,0)+BI49</f>
        <v>#N/A</v>
      </c>
      <c r="BR49" s="67" t="e">
        <f>VLOOKUP(Calcul!$I54,'ModelParams Lp'!$D$28:$O$32,12,0)+BJ49</f>
        <v>#N/A</v>
      </c>
      <c r="BS49" s="66" t="e">
        <f t="shared" ca="1" si="7"/>
        <v>#DIV/0!</v>
      </c>
      <c r="BT49" s="66" t="e">
        <f t="shared" ca="1" si="8"/>
        <v>#DIV/0!</v>
      </c>
      <c r="BU49" s="66" t="e">
        <f t="shared" ca="1" si="9"/>
        <v>#DIV/0!</v>
      </c>
      <c r="BV49" s="66" t="e">
        <f t="shared" ca="1" si="10"/>
        <v>#DIV/0!</v>
      </c>
      <c r="BW49" s="66" t="e">
        <f t="shared" ca="1" si="11"/>
        <v>#DIV/0!</v>
      </c>
      <c r="BX49" s="66" t="e">
        <f t="shared" ca="1" si="12"/>
        <v>#DIV/0!</v>
      </c>
      <c r="BY49" s="66" t="e">
        <f t="shared" ca="1" si="13"/>
        <v>#DIV/0!</v>
      </c>
      <c r="BZ49" s="66" t="e">
        <f t="shared" ca="1" si="14"/>
        <v>#DIV/0!</v>
      </c>
      <c r="CA49" s="24" t="e">
        <f ca="1">10*LOG10(IF(BS49="",0,POWER(10,((BS49+'ModelParams Lw'!$O$4)/10))) +IF(BT49="",0,POWER(10,((BT49+'ModelParams Lw'!$P$4)/10))) +IF(BU49="",0,POWER(10,((BU49+'ModelParams Lw'!$Q$4)/10))) +IF(BV49="",0,POWER(10,((BV49+'ModelParams Lw'!$R$4)/10))) +IF(BW49="",0,POWER(10,((BW49+'ModelParams Lw'!$S$4)/10))) +IF(BX49="",0,POWER(10,((BX49+'ModelParams Lw'!$T$4)/10))) +IF(BY49="",0,POWER(10,((BY49+'ModelParams Lw'!$U$4)/10)))+IF(BZ49="",0,POWER(10,((BZ49+'ModelParams Lw'!$V$4)/10))))</f>
        <v>#DIV/0!</v>
      </c>
      <c r="CB49" s="24" t="e">
        <f t="shared" ca="1" si="15"/>
        <v>#DIV/0!</v>
      </c>
      <c r="CC49" s="24" t="e">
        <f ca="1">(BS49-'ModelParams Lw'!O$10)/'ModelParams Lw'!O$11</f>
        <v>#DIV/0!</v>
      </c>
      <c r="CD49" s="24" t="e">
        <f ca="1">(BT49-'ModelParams Lw'!P$10)/'ModelParams Lw'!P$11</f>
        <v>#DIV/0!</v>
      </c>
      <c r="CE49" s="24" t="e">
        <f ca="1">(BU49-'ModelParams Lw'!Q$10)/'ModelParams Lw'!Q$11</f>
        <v>#DIV/0!</v>
      </c>
      <c r="CF49" s="24" t="e">
        <f ca="1">(BV49-'ModelParams Lw'!R$10)/'ModelParams Lw'!R$11</f>
        <v>#DIV/0!</v>
      </c>
      <c r="CG49" s="24" t="e">
        <f ca="1">(BW49-'ModelParams Lw'!S$10)/'ModelParams Lw'!S$11</f>
        <v>#DIV/0!</v>
      </c>
      <c r="CH49" s="24" t="e">
        <f ca="1">(BX49-'ModelParams Lw'!T$10)/'ModelParams Lw'!T$11</f>
        <v>#DIV/0!</v>
      </c>
      <c r="CI49" s="24" t="e">
        <f ca="1">(BY49-'ModelParams Lw'!U$10)/'ModelParams Lw'!U$11</f>
        <v>#DIV/0!</v>
      </c>
      <c r="CJ49" s="24" t="e">
        <f ca="1">(BZ49-'ModelParams Lw'!V$10)/'ModelParams Lw'!V$11</f>
        <v>#DIV/0!</v>
      </c>
      <c r="CK49" s="66" t="e">
        <f t="shared" si="16"/>
        <v>#DIV/0!</v>
      </c>
      <c r="CL49" s="66" t="e">
        <f t="shared" si="17"/>
        <v>#DIV/0!</v>
      </c>
      <c r="CM49" s="66" t="e">
        <f t="shared" si="23"/>
        <v>#DIV/0!</v>
      </c>
      <c r="CN49" s="66" t="e">
        <f t="shared" si="18"/>
        <v>#DIV/0!</v>
      </c>
      <c r="CO49" s="66" t="e">
        <f t="shared" si="19"/>
        <v>#DIV/0!</v>
      </c>
      <c r="CP49" s="66" t="e">
        <f t="shared" si="20"/>
        <v>#DIV/0!</v>
      </c>
      <c r="CQ49" s="66" t="e">
        <f t="shared" si="21"/>
        <v>#DIV/0!</v>
      </c>
      <c r="CR49" s="66" t="e">
        <f t="shared" si="22"/>
        <v>#DIV/0!</v>
      </c>
      <c r="CS49" s="24" t="e">
        <f>10*LOG10(IF(CK49="",0,POWER(10,((CK49+'ModelParams Lw'!$O$4)/10))) +IF(CL49="",0,POWER(10,((CL49+'ModelParams Lw'!$P$4)/10))) +IF(CM49="",0,POWER(10,((CM49+'ModelParams Lw'!$Q$4)/10))) +IF(CN49="",0,POWER(10,((CN49+'ModelParams Lw'!$R$4)/10))) +IF(CO49="",0,POWER(10,((CO49+'ModelParams Lw'!$S$4)/10))) +IF(CP49="",0,POWER(10,((CP49+'ModelParams Lw'!$T$4)/10))) +IF(CQ49="",0,POWER(10,((CQ49+'ModelParams Lw'!$U$4)/10)))+IF(CR49="",0,POWER(10,((CR49+'ModelParams Lw'!$V$4)/10))))</f>
        <v>#DIV/0!</v>
      </c>
      <c r="CT49" s="24" t="e">
        <f t="shared" si="24"/>
        <v>#DIV/0!</v>
      </c>
      <c r="CU49" s="24" t="e">
        <f>(CK49-'ModelParams Lw'!O$10)/'ModelParams Lw'!O$11</f>
        <v>#DIV/0!</v>
      </c>
      <c r="CV49" s="24" t="e">
        <f>(CL49-'ModelParams Lw'!P$10)/'ModelParams Lw'!P$11</f>
        <v>#DIV/0!</v>
      </c>
      <c r="CW49" s="24" t="e">
        <f>(CM49-'ModelParams Lw'!Q$10)/'ModelParams Lw'!Q$11</f>
        <v>#DIV/0!</v>
      </c>
      <c r="CX49" s="24" t="e">
        <f>(CN49-'ModelParams Lw'!R$10)/'ModelParams Lw'!R$11</f>
        <v>#DIV/0!</v>
      </c>
      <c r="CY49" s="24" t="e">
        <f>(CO49-'ModelParams Lw'!S$10)/'ModelParams Lw'!S$11</f>
        <v>#DIV/0!</v>
      </c>
      <c r="CZ49" s="24" t="e">
        <f>(CP49-'ModelParams Lw'!T$10)/'ModelParams Lw'!T$11</f>
        <v>#DIV/0!</v>
      </c>
      <c r="DA49" s="24" t="e">
        <f>(CQ49-'ModelParams Lw'!U$10)/'ModelParams Lw'!U$11</f>
        <v>#DIV/0!</v>
      </c>
      <c r="DB49" s="24" t="e">
        <f>(CR49-'ModelParams Lw'!V$10)/'ModelParams Lw'!V$11</f>
        <v>#DIV/0!</v>
      </c>
    </row>
    <row r="50" spans="1:106">
      <c r="A50" s="12">
        <f>'Sound Power'!B50</f>
        <v>0</v>
      </c>
      <c r="B50" s="12">
        <f>'Sound Power'!D50</f>
        <v>0</v>
      </c>
      <c r="C50" s="67" t="e">
        <f>IF(Calcul!$F55="SA",'Sound Power'!BS50,'Sound Power'!T50)</f>
        <v>#DIV/0!</v>
      </c>
      <c r="D50" s="67" t="e">
        <f>IF(Calcul!$F55="SA",'Sound Power'!BT50,'Sound Power'!U50)</f>
        <v>#DIV/0!</v>
      </c>
      <c r="E50" s="67" t="e">
        <f>IF(Calcul!$F55="SA",'Sound Power'!BU50,'Sound Power'!V50)</f>
        <v>#DIV/0!</v>
      </c>
      <c r="F50" s="67" t="e">
        <f>IF(Calcul!$F55="SA",'Sound Power'!BV50,'Sound Power'!W50)</f>
        <v>#DIV/0!</v>
      </c>
      <c r="G50" s="67" t="e">
        <f>IF(Calcul!$F55="SA",'Sound Power'!BW50,'Sound Power'!X50)</f>
        <v>#DIV/0!</v>
      </c>
      <c r="H50" s="67" t="e">
        <f>IF(Calcul!$F55="SA",'Sound Power'!BX50,'Sound Power'!Y50)</f>
        <v>#DIV/0!</v>
      </c>
      <c r="I50" s="67" t="e">
        <f>IF(Calcul!$F55="SA",'Sound Power'!BY50,'Sound Power'!Z50)</f>
        <v>#DIV/0!</v>
      </c>
      <c r="J50" s="67" t="e">
        <f>IF(Calcul!$F55="SA",'Sound Power'!BZ50,'Sound Power'!AA50)</f>
        <v>#DIV/0!</v>
      </c>
      <c r="K50" s="67" t="e">
        <f>'Sound Power'!CS50</f>
        <v>#DIV/0!</v>
      </c>
      <c r="L50" s="67" t="e">
        <f>'Sound Power'!CT50</f>
        <v>#DIV/0!</v>
      </c>
      <c r="M50" s="67" t="e">
        <f>'Sound Power'!CU50</f>
        <v>#DIV/0!</v>
      </c>
      <c r="N50" s="67" t="e">
        <f>'Sound Power'!CV50</f>
        <v>#DIV/0!</v>
      </c>
      <c r="O50" s="67" t="e">
        <f>'Sound Power'!CW50</f>
        <v>#DIV/0!</v>
      </c>
      <c r="P50" s="67" t="e">
        <f>'Sound Power'!CX50</f>
        <v>#DIV/0!</v>
      </c>
      <c r="Q50" s="67" t="e">
        <f>'Sound Power'!CY50</f>
        <v>#DIV/0!</v>
      </c>
      <c r="R50" s="67" t="e">
        <f>'Sound Power'!CZ50</f>
        <v>#DIV/0!</v>
      </c>
      <c r="S50" s="64">
        <f t="shared" si="3"/>
        <v>0</v>
      </c>
      <c r="T50" s="64">
        <f t="shared" si="4"/>
        <v>0</v>
      </c>
      <c r="U50" s="67" t="e">
        <f>('ModelParams Lp'!B$4*10^'ModelParams Lp'!B$5*($S50/$T50)^'ModelParams Lp'!B$6)*3</f>
        <v>#DIV/0!</v>
      </c>
      <c r="V50" s="67" t="e">
        <f>('ModelParams Lp'!C$4*10^'ModelParams Lp'!C$5*($S50/$T50)^'ModelParams Lp'!C$6)*3</f>
        <v>#DIV/0!</v>
      </c>
      <c r="W50" s="67" t="e">
        <f>('ModelParams Lp'!D$4*10^'ModelParams Lp'!D$5*($S50/$T50)^'ModelParams Lp'!D$6)*3</f>
        <v>#DIV/0!</v>
      </c>
      <c r="X50" s="67" t="e">
        <f>('ModelParams Lp'!E$4*10^'ModelParams Lp'!E$5*($S50/$T50)^'ModelParams Lp'!E$6)*3</f>
        <v>#DIV/0!</v>
      </c>
      <c r="Y50" s="67" t="e">
        <f>('ModelParams Lp'!F$4*10^'ModelParams Lp'!F$5*($S50/$T50)^'ModelParams Lp'!F$6)*3</f>
        <v>#DIV/0!</v>
      </c>
      <c r="Z50" s="67" t="e">
        <f>('ModelParams Lp'!G$4*10^'ModelParams Lp'!G$5*($S50/$T50)^'ModelParams Lp'!G$6)*3</f>
        <v>#DIV/0!</v>
      </c>
      <c r="AA50" s="67" t="e">
        <f>('ModelParams Lp'!H$4*10^'ModelParams Lp'!H$5*($S50/$T50)^'ModelParams Lp'!H$6)*3</f>
        <v>#DIV/0!</v>
      </c>
      <c r="AB50" s="67" t="e">
        <f>('ModelParams Lp'!I$4*10^'ModelParams Lp'!I$5*($S50/$T50)^'ModelParams Lp'!I$6)*3</f>
        <v>#DIV/0!</v>
      </c>
      <c r="AC50" s="53" t="e">
        <f t="shared" si="5"/>
        <v>#DIV/0!</v>
      </c>
      <c r="AD50" s="53" t="e">
        <f>IF(AC50&lt;'ModelParams Lp'!$B$16,-1,IF(AC50&lt;'ModelParams Lp'!$C$16,0,IF(AC50&lt;'ModelParams Lp'!$D$16,1,IF(AC50&lt;'ModelParams Lp'!$E$16,2,IF(AC50&lt;'ModelParams Lp'!$F$16,3,IF(AC50&lt;'ModelParams Lp'!$G$16,4,IF(AC50&lt;'ModelParams Lp'!$H$16,5,6)))))))</f>
        <v>#DIV/0!</v>
      </c>
      <c r="AE50" s="67" t="e">
        <f ca="1">IF($AD50&gt;1,0,OFFSET('ModelParams Lp'!$C$12,0,-'Sound Pressure'!$AD50))</f>
        <v>#DIV/0!</v>
      </c>
      <c r="AF50" s="67" t="e">
        <f ca="1">IF($AD50&gt;2,0,OFFSET('ModelParams Lp'!$D$12,0,-'Sound Pressure'!$AD50))</f>
        <v>#DIV/0!</v>
      </c>
      <c r="AG50" s="67" t="e">
        <f ca="1">IF($AD50&gt;3,0,OFFSET('ModelParams Lp'!$E$12,0,-'Sound Pressure'!$AD50))</f>
        <v>#DIV/0!</v>
      </c>
      <c r="AH50" s="67" t="e">
        <f ca="1">IF($AD50&gt;4,0,OFFSET('ModelParams Lp'!$F$12,0,-'Sound Pressure'!$AD50))</f>
        <v>#DIV/0!</v>
      </c>
      <c r="AI50" s="67" t="e">
        <f ca="1">IF($AD50&gt;3,0,OFFSET('ModelParams Lp'!$G$12,0,-'Sound Pressure'!$AD50))</f>
        <v>#DIV/0!</v>
      </c>
      <c r="AJ50" s="67" t="e">
        <f ca="1">IF($AD50&gt;5,0,OFFSET('ModelParams Lp'!$H$12,0,-'Sound Pressure'!$AD50))</f>
        <v>#DIV/0!</v>
      </c>
      <c r="AK50" s="67" t="e">
        <f ca="1">IF($AD50&gt;6,0,OFFSET('ModelParams Lp'!$I$12,0,-'Sound Pressure'!$AD50))</f>
        <v>#DIV/0!</v>
      </c>
      <c r="AL50" s="67" t="e">
        <f ca="1">IF($AD50&gt;7,0,IF($AD$4&lt;0,3,OFFSET('ModelParams Lp'!$J$12,0,-'Sound Pressure'!$AD50)))</f>
        <v>#DIV/0!</v>
      </c>
      <c r="AM50" s="67" t="e">
        <f t="shared" ref="AM50:AT81" si="25">10*LOG(1+(343.2/(4*PI()*AM$3))^2*(2*PI()/$T50))</f>
        <v>#DIV/0!</v>
      </c>
      <c r="AN50" s="67" t="e">
        <f t="shared" si="25"/>
        <v>#DIV/0!</v>
      </c>
      <c r="AO50" s="67" t="e">
        <f t="shared" si="25"/>
        <v>#DIV/0!</v>
      </c>
      <c r="AP50" s="67" t="e">
        <f t="shared" si="25"/>
        <v>#DIV/0!</v>
      </c>
      <c r="AQ50" s="67" t="e">
        <f t="shared" si="25"/>
        <v>#DIV/0!</v>
      </c>
      <c r="AR50" s="67" t="e">
        <f t="shared" si="25"/>
        <v>#DIV/0!</v>
      </c>
      <c r="AS50" s="67" t="e">
        <f t="shared" si="25"/>
        <v>#DIV/0!</v>
      </c>
      <c r="AT50" s="67" t="e">
        <f t="shared" si="25"/>
        <v>#DIV/0!</v>
      </c>
      <c r="AU50" s="67">
        <f>'ModelParams Lp'!B$22</f>
        <v>4</v>
      </c>
      <c r="AV50" s="67">
        <f>'ModelParams Lp'!C$22</f>
        <v>2</v>
      </c>
      <c r="AW50" s="67">
        <f>'ModelParams Lp'!D$22</f>
        <v>1</v>
      </c>
      <c r="AX50" s="67">
        <f>'ModelParams Lp'!E$22</f>
        <v>0</v>
      </c>
      <c r="AY50" s="67">
        <f>'ModelParams Lp'!F$22</f>
        <v>0</v>
      </c>
      <c r="AZ50" s="67">
        <f>'ModelParams Lp'!G$22</f>
        <v>0</v>
      </c>
      <c r="BA50" s="67">
        <f>'ModelParams Lp'!H$22</f>
        <v>0</v>
      </c>
      <c r="BB50" s="67">
        <f>'ModelParams Lp'!I$22</f>
        <v>0</v>
      </c>
      <c r="BC50" s="67" t="e">
        <f>-10*LOG(2/(4*PI()*2^2)+4/(0.163*(Calcul!$J55*Calcul!$K55)/VLOOKUP(Calcul!$H55,'ModelParams Lp'!$E$37:$F$39,2,0)))</f>
        <v>#N/A</v>
      </c>
      <c r="BD50" s="67" t="e">
        <f>-10*LOG(2/(4*PI()*2^2)+4/(0.163*(Calcul!$J55*Calcul!$K55)/VLOOKUP(Calcul!$H55,'ModelParams Lp'!$E$37:$F$39,2,0)))</f>
        <v>#N/A</v>
      </c>
      <c r="BE50" s="67" t="e">
        <f>-10*LOG(2/(4*PI()*2^2)+4/(0.163*(Calcul!$J55*Calcul!$K55)/VLOOKUP(Calcul!$H55,'ModelParams Lp'!$E$37:$F$39,2,0)))</f>
        <v>#N/A</v>
      </c>
      <c r="BF50" s="67" t="e">
        <f>-10*LOG(2/(4*PI()*2^2)+4/(0.163*(Calcul!$J55*Calcul!$K55)/VLOOKUP(Calcul!$H55,'ModelParams Lp'!$E$37:$F$39,2,0)))</f>
        <v>#N/A</v>
      </c>
      <c r="BG50" s="67" t="e">
        <f>-10*LOG(2/(4*PI()*2^2)+4/(0.163*(Calcul!$J55*Calcul!$K55)/VLOOKUP(Calcul!$H55,'ModelParams Lp'!$E$37:$F$39,2,0)))</f>
        <v>#N/A</v>
      </c>
      <c r="BH50" s="67" t="e">
        <f>-10*LOG(2/(4*PI()*2^2)+4/(0.163*(Calcul!$J55*Calcul!$K55)/VLOOKUP(Calcul!$H55,'ModelParams Lp'!$E$37:$F$39,2,0)))</f>
        <v>#N/A</v>
      </c>
      <c r="BI50" s="67" t="e">
        <f>-10*LOG(2/(4*PI()*2^2)+4/(0.163*(Calcul!$J55*Calcul!$K55)/VLOOKUP(Calcul!$H55,'ModelParams Lp'!$E$37:$F$39,2,0)))</f>
        <v>#N/A</v>
      </c>
      <c r="BJ50" s="67" t="e">
        <f>-10*LOG(2/(4*PI()*2^2)+4/(0.163*(Calcul!$J55*Calcul!$K55)/VLOOKUP(Calcul!$H55,'ModelParams Lp'!$E$37:$F$39,2,0)))</f>
        <v>#N/A</v>
      </c>
      <c r="BK50" s="67" t="e">
        <f>VLOOKUP(Calcul!$I55,'ModelParams Lp'!$D$28:$O$32,5,0)+BC50</f>
        <v>#N/A</v>
      </c>
      <c r="BL50" s="67" t="e">
        <f>VLOOKUP(Calcul!$I55,'ModelParams Lp'!$D$28:$O$32,6,0)+BD50</f>
        <v>#N/A</v>
      </c>
      <c r="BM50" s="67" t="e">
        <f>VLOOKUP(Calcul!$I55,'ModelParams Lp'!$D$28:$O$32,7,0)+BE50</f>
        <v>#N/A</v>
      </c>
      <c r="BN50" s="67" t="e">
        <f>VLOOKUP(Calcul!$I55,'ModelParams Lp'!$D$28:$O$32,8,0)+BF50</f>
        <v>#N/A</v>
      </c>
      <c r="BO50" s="67" t="e">
        <f>VLOOKUP(Calcul!$I55,'ModelParams Lp'!$D$28:$O$32,9,0)+BG50</f>
        <v>#N/A</v>
      </c>
      <c r="BP50" s="67" t="e">
        <f>VLOOKUP(Calcul!$I55,'ModelParams Lp'!$D$28:$O$32,10,0)+BH50</f>
        <v>#N/A</v>
      </c>
      <c r="BQ50" s="67" t="e">
        <f>VLOOKUP(Calcul!$I55,'ModelParams Lp'!$D$28:$O$32,11,0)+BI50</f>
        <v>#N/A</v>
      </c>
      <c r="BR50" s="67" t="e">
        <f>VLOOKUP(Calcul!$I55,'ModelParams Lp'!$D$28:$O$32,12,0)+BJ50</f>
        <v>#N/A</v>
      </c>
      <c r="BS50" s="66" t="e">
        <f t="shared" ca="1" si="7"/>
        <v>#DIV/0!</v>
      </c>
      <c r="BT50" s="66" t="e">
        <f t="shared" ca="1" si="8"/>
        <v>#DIV/0!</v>
      </c>
      <c r="BU50" s="66" t="e">
        <f t="shared" ca="1" si="9"/>
        <v>#DIV/0!</v>
      </c>
      <c r="BV50" s="66" t="e">
        <f t="shared" ca="1" si="10"/>
        <v>#DIV/0!</v>
      </c>
      <c r="BW50" s="66" t="e">
        <f t="shared" ca="1" si="11"/>
        <v>#DIV/0!</v>
      </c>
      <c r="BX50" s="66" t="e">
        <f t="shared" ca="1" si="12"/>
        <v>#DIV/0!</v>
      </c>
      <c r="BY50" s="66" t="e">
        <f t="shared" ca="1" si="13"/>
        <v>#DIV/0!</v>
      </c>
      <c r="BZ50" s="66" t="e">
        <f t="shared" ca="1" si="14"/>
        <v>#DIV/0!</v>
      </c>
      <c r="CA50" s="24" t="e">
        <f ca="1">10*LOG10(IF(BS50="",0,POWER(10,((BS50+'ModelParams Lw'!$O$4)/10))) +IF(BT50="",0,POWER(10,((BT50+'ModelParams Lw'!$P$4)/10))) +IF(BU50="",0,POWER(10,((BU50+'ModelParams Lw'!$Q$4)/10))) +IF(BV50="",0,POWER(10,((BV50+'ModelParams Lw'!$R$4)/10))) +IF(BW50="",0,POWER(10,((BW50+'ModelParams Lw'!$S$4)/10))) +IF(BX50="",0,POWER(10,((BX50+'ModelParams Lw'!$T$4)/10))) +IF(BY50="",0,POWER(10,((BY50+'ModelParams Lw'!$U$4)/10)))+IF(BZ50="",0,POWER(10,((BZ50+'ModelParams Lw'!$V$4)/10))))</f>
        <v>#DIV/0!</v>
      </c>
      <c r="CB50" s="24" t="e">
        <f t="shared" ca="1" si="15"/>
        <v>#DIV/0!</v>
      </c>
      <c r="CC50" s="24" t="e">
        <f ca="1">(BS50-'ModelParams Lw'!O$10)/'ModelParams Lw'!O$11</f>
        <v>#DIV/0!</v>
      </c>
      <c r="CD50" s="24" t="e">
        <f ca="1">(BT50-'ModelParams Lw'!P$10)/'ModelParams Lw'!P$11</f>
        <v>#DIV/0!</v>
      </c>
      <c r="CE50" s="24" t="e">
        <f ca="1">(BU50-'ModelParams Lw'!Q$10)/'ModelParams Lw'!Q$11</f>
        <v>#DIV/0!</v>
      </c>
      <c r="CF50" s="24" t="e">
        <f ca="1">(BV50-'ModelParams Lw'!R$10)/'ModelParams Lw'!R$11</f>
        <v>#DIV/0!</v>
      </c>
      <c r="CG50" s="24" t="e">
        <f ca="1">(BW50-'ModelParams Lw'!S$10)/'ModelParams Lw'!S$11</f>
        <v>#DIV/0!</v>
      </c>
      <c r="CH50" s="24" t="e">
        <f ca="1">(BX50-'ModelParams Lw'!T$10)/'ModelParams Lw'!T$11</f>
        <v>#DIV/0!</v>
      </c>
      <c r="CI50" s="24" t="e">
        <f ca="1">(BY50-'ModelParams Lw'!U$10)/'ModelParams Lw'!U$11</f>
        <v>#DIV/0!</v>
      </c>
      <c r="CJ50" s="24" t="e">
        <f ca="1">(BZ50-'ModelParams Lw'!V$10)/'ModelParams Lw'!V$11</f>
        <v>#DIV/0!</v>
      </c>
      <c r="CK50" s="66" t="e">
        <f t="shared" si="16"/>
        <v>#DIV/0!</v>
      </c>
      <c r="CL50" s="66" t="e">
        <f t="shared" si="17"/>
        <v>#DIV/0!</v>
      </c>
      <c r="CM50" s="66" t="e">
        <f t="shared" si="23"/>
        <v>#DIV/0!</v>
      </c>
      <c r="CN50" s="66" t="e">
        <f t="shared" si="18"/>
        <v>#DIV/0!</v>
      </c>
      <c r="CO50" s="66" t="e">
        <f t="shared" si="19"/>
        <v>#DIV/0!</v>
      </c>
      <c r="CP50" s="66" t="e">
        <f t="shared" si="20"/>
        <v>#DIV/0!</v>
      </c>
      <c r="CQ50" s="66" t="e">
        <f t="shared" si="21"/>
        <v>#DIV/0!</v>
      </c>
      <c r="CR50" s="66" t="e">
        <f t="shared" si="22"/>
        <v>#DIV/0!</v>
      </c>
      <c r="CS50" s="24" t="e">
        <f>10*LOG10(IF(CK50="",0,POWER(10,((CK50+'ModelParams Lw'!$O$4)/10))) +IF(CL50="",0,POWER(10,((CL50+'ModelParams Lw'!$P$4)/10))) +IF(CM50="",0,POWER(10,((CM50+'ModelParams Lw'!$Q$4)/10))) +IF(CN50="",0,POWER(10,((CN50+'ModelParams Lw'!$R$4)/10))) +IF(CO50="",0,POWER(10,((CO50+'ModelParams Lw'!$S$4)/10))) +IF(CP50="",0,POWER(10,((CP50+'ModelParams Lw'!$T$4)/10))) +IF(CQ50="",0,POWER(10,((CQ50+'ModelParams Lw'!$U$4)/10)))+IF(CR50="",0,POWER(10,((CR50+'ModelParams Lw'!$V$4)/10))))</f>
        <v>#DIV/0!</v>
      </c>
      <c r="CT50" s="24" t="e">
        <f t="shared" si="24"/>
        <v>#DIV/0!</v>
      </c>
      <c r="CU50" s="24" t="e">
        <f>(CK50-'ModelParams Lw'!O$10)/'ModelParams Lw'!O$11</f>
        <v>#DIV/0!</v>
      </c>
      <c r="CV50" s="24" t="e">
        <f>(CL50-'ModelParams Lw'!P$10)/'ModelParams Lw'!P$11</f>
        <v>#DIV/0!</v>
      </c>
      <c r="CW50" s="24" t="e">
        <f>(CM50-'ModelParams Lw'!Q$10)/'ModelParams Lw'!Q$11</f>
        <v>#DIV/0!</v>
      </c>
      <c r="CX50" s="24" t="e">
        <f>(CN50-'ModelParams Lw'!R$10)/'ModelParams Lw'!R$11</f>
        <v>#DIV/0!</v>
      </c>
      <c r="CY50" s="24" t="e">
        <f>(CO50-'ModelParams Lw'!S$10)/'ModelParams Lw'!S$11</f>
        <v>#DIV/0!</v>
      </c>
      <c r="CZ50" s="24" t="e">
        <f>(CP50-'ModelParams Lw'!T$10)/'ModelParams Lw'!T$11</f>
        <v>#DIV/0!</v>
      </c>
      <c r="DA50" s="24" t="e">
        <f>(CQ50-'ModelParams Lw'!U$10)/'ModelParams Lw'!U$11</f>
        <v>#DIV/0!</v>
      </c>
      <c r="DB50" s="24" t="e">
        <f>(CR50-'ModelParams Lw'!V$10)/'ModelParams Lw'!V$11</f>
        <v>#DIV/0!</v>
      </c>
    </row>
    <row r="51" spans="1:106">
      <c r="A51" s="12">
        <f>'Sound Power'!B51</f>
        <v>0</v>
      </c>
      <c r="B51" s="12">
        <f>'Sound Power'!D51</f>
        <v>0</v>
      </c>
      <c r="C51" s="67" t="e">
        <f>IF(Calcul!$F56="SA",'Sound Power'!BS51,'Sound Power'!T51)</f>
        <v>#DIV/0!</v>
      </c>
      <c r="D51" s="67" t="e">
        <f>IF(Calcul!$F56="SA",'Sound Power'!BT51,'Sound Power'!U51)</f>
        <v>#DIV/0!</v>
      </c>
      <c r="E51" s="67" t="e">
        <f>IF(Calcul!$F56="SA",'Sound Power'!BU51,'Sound Power'!V51)</f>
        <v>#DIV/0!</v>
      </c>
      <c r="F51" s="67" t="e">
        <f>IF(Calcul!$F56="SA",'Sound Power'!BV51,'Sound Power'!W51)</f>
        <v>#DIV/0!</v>
      </c>
      <c r="G51" s="67" t="e">
        <f>IF(Calcul!$F56="SA",'Sound Power'!BW51,'Sound Power'!X51)</f>
        <v>#DIV/0!</v>
      </c>
      <c r="H51" s="67" t="e">
        <f>IF(Calcul!$F56="SA",'Sound Power'!BX51,'Sound Power'!Y51)</f>
        <v>#DIV/0!</v>
      </c>
      <c r="I51" s="67" t="e">
        <f>IF(Calcul!$F56="SA",'Sound Power'!BY51,'Sound Power'!Z51)</f>
        <v>#DIV/0!</v>
      </c>
      <c r="J51" s="67" t="e">
        <f>IF(Calcul!$F56="SA",'Sound Power'!BZ51,'Sound Power'!AA51)</f>
        <v>#DIV/0!</v>
      </c>
      <c r="K51" s="67" t="e">
        <f>'Sound Power'!CS51</f>
        <v>#DIV/0!</v>
      </c>
      <c r="L51" s="67" t="e">
        <f>'Sound Power'!CT51</f>
        <v>#DIV/0!</v>
      </c>
      <c r="M51" s="67" t="e">
        <f>'Sound Power'!CU51</f>
        <v>#DIV/0!</v>
      </c>
      <c r="N51" s="67" t="e">
        <f>'Sound Power'!CV51</f>
        <v>#DIV/0!</v>
      </c>
      <c r="O51" s="67" t="e">
        <f>'Sound Power'!CW51</f>
        <v>#DIV/0!</v>
      </c>
      <c r="P51" s="67" t="e">
        <f>'Sound Power'!CX51</f>
        <v>#DIV/0!</v>
      </c>
      <c r="Q51" s="67" t="e">
        <f>'Sound Power'!CY51</f>
        <v>#DIV/0!</v>
      </c>
      <c r="R51" s="67" t="e">
        <f>'Sound Power'!CZ51</f>
        <v>#DIV/0!</v>
      </c>
      <c r="S51" s="64">
        <f t="shared" si="3"/>
        <v>0</v>
      </c>
      <c r="T51" s="64">
        <f t="shared" si="4"/>
        <v>0</v>
      </c>
      <c r="U51" s="67" t="e">
        <f>('ModelParams Lp'!B$4*10^'ModelParams Lp'!B$5*($S51/$T51)^'ModelParams Lp'!B$6)*3</f>
        <v>#DIV/0!</v>
      </c>
      <c r="V51" s="67" t="e">
        <f>('ModelParams Lp'!C$4*10^'ModelParams Lp'!C$5*($S51/$T51)^'ModelParams Lp'!C$6)*3</f>
        <v>#DIV/0!</v>
      </c>
      <c r="W51" s="67" t="e">
        <f>('ModelParams Lp'!D$4*10^'ModelParams Lp'!D$5*($S51/$T51)^'ModelParams Lp'!D$6)*3</f>
        <v>#DIV/0!</v>
      </c>
      <c r="X51" s="67" t="e">
        <f>('ModelParams Lp'!E$4*10^'ModelParams Lp'!E$5*($S51/$T51)^'ModelParams Lp'!E$6)*3</f>
        <v>#DIV/0!</v>
      </c>
      <c r="Y51" s="67" t="e">
        <f>('ModelParams Lp'!F$4*10^'ModelParams Lp'!F$5*($S51/$T51)^'ModelParams Lp'!F$6)*3</f>
        <v>#DIV/0!</v>
      </c>
      <c r="Z51" s="67" t="e">
        <f>('ModelParams Lp'!G$4*10^'ModelParams Lp'!G$5*($S51/$T51)^'ModelParams Lp'!G$6)*3</f>
        <v>#DIV/0!</v>
      </c>
      <c r="AA51" s="67" t="e">
        <f>('ModelParams Lp'!H$4*10^'ModelParams Lp'!H$5*($S51/$T51)^'ModelParams Lp'!H$6)*3</f>
        <v>#DIV/0!</v>
      </c>
      <c r="AB51" s="67" t="e">
        <f>('ModelParams Lp'!I$4*10^'ModelParams Lp'!I$5*($S51/$T51)^'ModelParams Lp'!I$6)*3</f>
        <v>#DIV/0!</v>
      </c>
      <c r="AC51" s="53" t="e">
        <f t="shared" si="5"/>
        <v>#DIV/0!</v>
      </c>
      <c r="AD51" s="53" t="e">
        <f>IF(AC51&lt;'ModelParams Lp'!$B$16,-1,IF(AC51&lt;'ModelParams Lp'!$C$16,0,IF(AC51&lt;'ModelParams Lp'!$D$16,1,IF(AC51&lt;'ModelParams Lp'!$E$16,2,IF(AC51&lt;'ModelParams Lp'!$F$16,3,IF(AC51&lt;'ModelParams Lp'!$G$16,4,IF(AC51&lt;'ModelParams Lp'!$H$16,5,6)))))))</f>
        <v>#DIV/0!</v>
      </c>
      <c r="AE51" s="67" t="e">
        <f ca="1">IF($AD51&gt;1,0,OFFSET('ModelParams Lp'!$C$12,0,-'Sound Pressure'!$AD51))</f>
        <v>#DIV/0!</v>
      </c>
      <c r="AF51" s="67" t="e">
        <f ca="1">IF($AD51&gt;2,0,OFFSET('ModelParams Lp'!$D$12,0,-'Sound Pressure'!$AD51))</f>
        <v>#DIV/0!</v>
      </c>
      <c r="AG51" s="67" t="e">
        <f ca="1">IF($AD51&gt;3,0,OFFSET('ModelParams Lp'!$E$12,0,-'Sound Pressure'!$AD51))</f>
        <v>#DIV/0!</v>
      </c>
      <c r="AH51" s="67" t="e">
        <f ca="1">IF($AD51&gt;4,0,OFFSET('ModelParams Lp'!$F$12,0,-'Sound Pressure'!$AD51))</f>
        <v>#DIV/0!</v>
      </c>
      <c r="AI51" s="67" t="e">
        <f ca="1">IF($AD51&gt;3,0,OFFSET('ModelParams Lp'!$G$12,0,-'Sound Pressure'!$AD51))</f>
        <v>#DIV/0!</v>
      </c>
      <c r="AJ51" s="67" t="e">
        <f ca="1">IF($AD51&gt;5,0,OFFSET('ModelParams Lp'!$H$12,0,-'Sound Pressure'!$AD51))</f>
        <v>#DIV/0!</v>
      </c>
      <c r="AK51" s="67" t="e">
        <f ca="1">IF($AD51&gt;6,0,OFFSET('ModelParams Lp'!$I$12,0,-'Sound Pressure'!$AD51))</f>
        <v>#DIV/0!</v>
      </c>
      <c r="AL51" s="67" t="e">
        <f ca="1">IF($AD51&gt;7,0,IF($AD$4&lt;0,3,OFFSET('ModelParams Lp'!$J$12,0,-'Sound Pressure'!$AD51)))</f>
        <v>#DIV/0!</v>
      </c>
      <c r="AM51" s="67" t="e">
        <f t="shared" si="25"/>
        <v>#DIV/0!</v>
      </c>
      <c r="AN51" s="67" t="e">
        <f t="shared" si="25"/>
        <v>#DIV/0!</v>
      </c>
      <c r="AO51" s="67" t="e">
        <f t="shared" si="25"/>
        <v>#DIV/0!</v>
      </c>
      <c r="AP51" s="67" t="e">
        <f t="shared" si="25"/>
        <v>#DIV/0!</v>
      </c>
      <c r="AQ51" s="67" t="e">
        <f t="shared" si="25"/>
        <v>#DIV/0!</v>
      </c>
      <c r="AR51" s="67" t="e">
        <f t="shared" si="25"/>
        <v>#DIV/0!</v>
      </c>
      <c r="AS51" s="67" t="e">
        <f t="shared" si="25"/>
        <v>#DIV/0!</v>
      </c>
      <c r="AT51" s="67" t="e">
        <f t="shared" si="25"/>
        <v>#DIV/0!</v>
      </c>
      <c r="AU51" s="67">
        <f>'ModelParams Lp'!B$22</f>
        <v>4</v>
      </c>
      <c r="AV51" s="67">
        <f>'ModelParams Lp'!C$22</f>
        <v>2</v>
      </c>
      <c r="AW51" s="67">
        <f>'ModelParams Lp'!D$22</f>
        <v>1</v>
      </c>
      <c r="AX51" s="67">
        <f>'ModelParams Lp'!E$22</f>
        <v>0</v>
      </c>
      <c r="AY51" s="67">
        <f>'ModelParams Lp'!F$22</f>
        <v>0</v>
      </c>
      <c r="AZ51" s="67">
        <f>'ModelParams Lp'!G$22</f>
        <v>0</v>
      </c>
      <c r="BA51" s="67">
        <f>'ModelParams Lp'!H$22</f>
        <v>0</v>
      </c>
      <c r="BB51" s="67">
        <f>'ModelParams Lp'!I$22</f>
        <v>0</v>
      </c>
      <c r="BC51" s="67" t="e">
        <f>-10*LOG(2/(4*PI()*2^2)+4/(0.163*(Calcul!$J56*Calcul!$K56)/VLOOKUP(Calcul!$H56,'ModelParams Lp'!$E$37:$F$39,2,0)))</f>
        <v>#N/A</v>
      </c>
      <c r="BD51" s="67" t="e">
        <f>-10*LOG(2/(4*PI()*2^2)+4/(0.163*(Calcul!$J56*Calcul!$K56)/VLOOKUP(Calcul!$H56,'ModelParams Lp'!$E$37:$F$39,2,0)))</f>
        <v>#N/A</v>
      </c>
      <c r="BE51" s="67" t="e">
        <f>-10*LOG(2/(4*PI()*2^2)+4/(0.163*(Calcul!$J56*Calcul!$K56)/VLOOKUP(Calcul!$H56,'ModelParams Lp'!$E$37:$F$39,2,0)))</f>
        <v>#N/A</v>
      </c>
      <c r="BF51" s="67" t="e">
        <f>-10*LOG(2/(4*PI()*2^2)+4/(0.163*(Calcul!$J56*Calcul!$K56)/VLOOKUP(Calcul!$H56,'ModelParams Lp'!$E$37:$F$39,2,0)))</f>
        <v>#N/A</v>
      </c>
      <c r="BG51" s="67" t="e">
        <f>-10*LOG(2/(4*PI()*2^2)+4/(0.163*(Calcul!$J56*Calcul!$K56)/VLOOKUP(Calcul!$H56,'ModelParams Lp'!$E$37:$F$39,2,0)))</f>
        <v>#N/A</v>
      </c>
      <c r="BH51" s="67" t="e">
        <f>-10*LOG(2/(4*PI()*2^2)+4/(0.163*(Calcul!$J56*Calcul!$K56)/VLOOKUP(Calcul!$H56,'ModelParams Lp'!$E$37:$F$39,2,0)))</f>
        <v>#N/A</v>
      </c>
      <c r="BI51" s="67" t="e">
        <f>-10*LOG(2/(4*PI()*2^2)+4/(0.163*(Calcul!$J56*Calcul!$K56)/VLOOKUP(Calcul!$H56,'ModelParams Lp'!$E$37:$F$39,2,0)))</f>
        <v>#N/A</v>
      </c>
      <c r="BJ51" s="67" t="e">
        <f>-10*LOG(2/(4*PI()*2^2)+4/(0.163*(Calcul!$J56*Calcul!$K56)/VLOOKUP(Calcul!$H56,'ModelParams Lp'!$E$37:$F$39,2,0)))</f>
        <v>#N/A</v>
      </c>
      <c r="BK51" s="67" t="e">
        <f>VLOOKUP(Calcul!$I56,'ModelParams Lp'!$D$28:$O$32,5,0)+BC51</f>
        <v>#N/A</v>
      </c>
      <c r="BL51" s="67" t="e">
        <f>VLOOKUP(Calcul!$I56,'ModelParams Lp'!$D$28:$O$32,6,0)+BD51</f>
        <v>#N/A</v>
      </c>
      <c r="BM51" s="67" t="e">
        <f>VLOOKUP(Calcul!$I56,'ModelParams Lp'!$D$28:$O$32,7,0)+BE51</f>
        <v>#N/A</v>
      </c>
      <c r="BN51" s="67" t="e">
        <f>VLOOKUP(Calcul!$I56,'ModelParams Lp'!$D$28:$O$32,8,0)+BF51</f>
        <v>#N/A</v>
      </c>
      <c r="BO51" s="67" t="e">
        <f>VLOOKUP(Calcul!$I56,'ModelParams Lp'!$D$28:$O$32,9,0)+BG51</f>
        <v>#N/A</v>
      </c>
      <c r="BP51" s="67" t="e">
        <f>VLOOKUP(Calcul!$I56,'ModelParams Lp'!$D$28:$O$32,10,0)+BH51</f>
        <v>#N/A</v>
      </c>
      <c r="BQ51" s="67" t="e">
        <f>VLOOKUP(Calcul!$I56,'ModelParams Lp'!$D$28:$O$32,11,0)+BI51</f>
        <v>#N/A</v>
      </c>
      <c r="BR51" s="67" t="e">
        <f>VLOOKUP(Calcul!$I56,'ModelParams Lp'!$D$28:$O$32,12,0)+BJ51</f>
        <v>#N/A</v>
      </c>
      <c r="BS51" s="66" t="e">
        <f t="shared" ca="1" si="7"/>
        <v>#DIV/0!</v>
      </c>
      <c r="BT51" s="66" t="e">
        <f t="shared" ca="1" si="8"/>
        <v>#DIV/0!</v>
      </c>
      <c r="BU51" s="66" t="e">
        <f t="shared" ca="1" si="9"/>
        <v>#DIV/0!</v>
      </c>
      <c r="BV51" s="66" t="e">
        <f t="shared" ca="1" si="10"/>
        <v>#DIV/0!</v>
      </c>
      <c r="BW51" s="66" t="e">
        <f t="shared" ca="1" si="11"/>
        <v>#DIV/0!</v>
      </c>
      <c r="BX51" s="66" t="e">
        <f t="shared" ca="1" si="12"/>
        <v>#DIV/0!</v>
      </c>
      <c r="BY51" s="66" t="e">
        <f t="shared" ca="1" si="13"/>
        <v>#DIV/0!</v>
      </c>
      <c r="BZ51" s="66" t="e">
        <f t="shared" ca="1" si="14"/>
        <v>#DIV/0!</v>
      </c>
      <c r="CA51" s="24" t="e">
        <f ca="1">10*LOG10(IF(BS51="",0,POWER(10,((BS51+'ModelParams Lw'!$O$4)/10))) +IF(BT51="",0,POWER(10,((BT51+'ModelParams Lw'!$P$4)/10))) +IF(BU51="",0,POWER(10,((BU51+'ModelParams Lw'!$Q$4)/10))) +IF(BV51="",0,POWER(10,((BV51+'ModelParams Lw'!$R$4)/10))) +IF(BW51="",0,POWER(10,((BW51+'ModelParams Lw'!$S$4)/10))) +IF(BX51="",0,POWER(10,((BX51+'ModelParams Lw'!$T$4)/10))) +IF(BY51="",0,POWER(10,((BY51+'ModelParams Lw'!$U$4)/10)))+IF(BZ51="",0,POWER(10,((BZ51+'ModelParams Lw'!$V$4)/10))))</f>
        <v>#DIV/0!</v>
      </c>
      <c r="CB51" s="24" t="e">
        <f t="shared" ca="1" si="15"/>
        <v>#DIV/0!</v>
      </c>
      <c r="CC51" s="24" t="e">
        <f ca="1">(BS51-'ModelParams Lw'!O$10)/'ModelParams Lw'!O$11</f>
        <v>#DIV/0!</v>
      </c>
      <c r="CD51" s="24" t="e">
        <f ca="1">(BT51-'ModelParams Lw'!P$10)/'ModelParams Lw'!P$11</f>
        <v>#DIV/0!</v>
      </c>
      <c r="CE51" s="24" t="e">
        <f ca="1">(BU51-'ModelParams Lw'!Q$10)/'ModelParams Lw'!Q$11</f>
        <v>#DIV/0!</v>
      </c>
      <c r="CF51" s="24" t="e">
        <f ca="1">(BV51-'ModelParams Lw'!R$10)/'ModelParams Lw'!R$11</f>
        <v>#DIV/0!</v>
      </c>
      <c r="CG51" s="24" t="e">
        <f ca="1">(BW51-'ModelParams Lw'!S$10)/'ModelParams Lw'!S$11</f>
        <v>#DIV/0!</v>
      </c>
      <c r="CH51" s="24" t="e">
        <f ca="1">(BX51-'ModelParams Lw'!T$10)/'ModelParams Lw'!T$11</f>
        <v>#DIV/0!</v>
      </c>
      <c r="CI51" s="24" t="e">
        <f ca="1">(BY51-'ModelParams Lw'!U$10)/'ModelParams Lw'!U$11</f>
        <v>#DIV/0!</v>
      </c>
      <c r="CJ51" s="24" t="e">
        <f ca="1">(BZ51-'ModelParams Lw'!V$10)/'ModelParams Lw'!V$11</f>
        <v>#DIV/0!</v>
      </c>
      <c r="CK51" s="66" t="e">
        <f t="shared" si="16"/>
        <v>#DIV/0!</v>
      </c>
      <c r="CL51" s="66" t="e">
        <f t="shared" si="17"/>
        <v>#DIV/0!</v>
      </c>
      <c r="CM51" s="66" t="e">
        <f t="shared" si="23"/>
        <v>#DIV/0!</v>
      </c>
      <c r="CN51" s="66" t="e">
        <f t="shared" si="18"/>
        <v>#DIV/0!</v>
      </c>
      <c r="CO51" s="66" t="e">
        <f t="shared" si="19"/>
        <v>#DIV/0!</v>
      </c>
      <c r="CP51" s="66" t="e">
        <f t="shared" si="20"/>
        <v>#DIV/0!</v>
      </c>
      <c r="CQ51" s="66" t="e">
        <f t="shared" si="21"/>
        <v>#DIV/0!</v>
      </c>
      <c r="CR51" s="66" t="e">
        <f t="shared" si="22"/>
        <v>#DIV/0!</v>
      </c>
      <c r="CS51" s="24" t="e">
        <f>10*LOG10(IF(CK51="",0,POWER(10,((CK51+'ModelParams Lw'!$O$4)/10))) +IF(CL51="",0,POWER(10,((CL51+'ModelParams Lw'!$P$4)/10))) +IF(CM51="",0,POWER(10,((CM51+'ModelParams Lw'!$Q$4)/10))) +IF(CN51="",0,POWER(10,((CN51+'ModelParams Lw'!$R$4)/10))) +IF(CO51="",0,POWER(10,((CO51+'ModelParams Lw'!$S$4)/10))) +IF(CP51="",0,POWER(10,((CP51+'ModelParams Lw'!$T$4)/10))) +IF(CQ51="",0,POWER(10,((CQ51+'ModelParams Lw'!$U$4)/10)))+IF(CR51="",0,POWER(10,((CR51+'ModelParams Lw'!$V$4)/10))))</f>
        <v>#DIV/0!</v>
      </c>
      <c r="CT51" s="24" t="e">
        <f t="shared" si="24"/>
        <v>#DIV/0!</v>
      </c>
      <c r="CU51" s="24" t="e">
        <f>(CK51-'ModelParams Lw'!O$10)/'ModelParams Lw'!O$11</f>
        <v>#DIV/0!</v>
      </c>
      <c r="CV51" s="24" t="e">
        <f>(CL51-'ModelParams Lw'!P$10)/'ModelParams Lw'!P$11</f>
        <v>#DIV/0!</v>
      </c>
      <c r="CW51" s="24" t="e">
        <f>(CM51-'ModelParams Lw'!Q$10)/'ModelParams Lw'!Q$11</f>
        <v>#DIV/0!</v>
      </c>
      <c r="CX51" s="24" t="e">
        <f>(CN51-'ModelParams Lw'!R$10)/'ModelParams Lw'!R$11</f>
        <v>#DIV/0!</v>
      </c>
      <c r="CY51" s="24" t="e">
        <f>(CO51-'ModelParams Lw'!S$10)/'ModelParams Lw'!S$11</f>
        <v>#DIV/0!</v>
      </c>
      <c r="CZ51" s="24" t="e">
        <f>(CP51-'ModelParams Lw'!T$10)/'ModelParams Lw'!T$11</f>
        <v>#DIV/0!</v>
      </c>
      <c r="DA51" s="24" t="e">
        <f>(CQ51-'ModelParams Lw'!U$10)/'ModelParams Lw'!U$11</f>
        <v>#DIV/0!</v>
      </c>
      <c r="DB51" s="24" t="e">
        <f>(CR51-'ModelParams Lw'!V$10)/'ModelParams Lw'!V$11</f>
        <v>#DIV/0!</v>
      </c>
    </row>
    <row r="52" spans="1:106">
      <c r="A52" s="12">
        <f>'Sound Power'!B52</f>
        <v>0</v>
      </c>
      <c r="B52" s="12">
        <f>'Sound Power'!D52</f>
        <v>0</v>
      </c>
      <c r="C52" s="67" t="e">
        <f>IF(Calcul!$F57="SA",'Sound Power'!BS52,'Sound Power'!T52)</f>
        <v>#DIV/0!</v>
      </c>
      <c r="D52" s="67" t="e">
        <f>IF(Calcul!$F57="SA",'Sound Power'!BT52,'Sound Power'!U52)</f>
        <v>#DIV/0!</v>
      </c>
      <c r="E52" s="67" t="e">
        <f>IF(Calcul!$F57="SA",'Sound Power'!BU52,'Sound Power'!V52)</f>
        <v>#DIV/0!</v>
      </c>
      <c r="F52" s="67" t="e">
        <f>IF(Calcul!$F57="SA",'Sound Power'!BV52,'Sound Power'!W52)</f>
        <v>#DIV/0!</v>
      </c>
      <c r="G52" s="67" t="e">
        <f>IF(Calcul!$F57="SA",'Sound Power'!BW52,'Sound Power'!X52)</f>
        <v>#DIV/0!</v>
      </c>
      <c r="H52" s="67" t="e">
        <f>IF(Calcul!$F57="SA",'Sound Power'!BX52,'Sound Power'!Y52)</f>
        <v>#DIV/0!</v>
      </c>
      <c r="I52" s="67" t="e">
        <f>IF(Calcul!$F57="SA",'Sound Power'!BY52,'Sound Power'!Z52)</f>
        <v>#DIV/0!</v>
      </c>
      <c r="J52" s="67" t="e">
        <f>IF(Calcul!$F57="SA",'Sound Power'!BZ52,'Sound Power'!AA52)</f>
        <v>#DIV/0!</v>
      </c>
      <c r="K52" s="67" t="e">
        <f>'Sound Power'!CS52</f>
        <v>#DIV/0!</v>
      </c>
      <c r="L52" s="67" t="e">
        <f>'Sound Power'!CT52</f>
        <v>#DIV/0!</v>
      </c>
      <c r="M52" s="67" t="e">
        <f>'Sound Power'!CU52</f>
        <v>#DIV/0!</v>
      </c>
      <c r="N52" s="67" t="e">
        <f>'Sound Power'!CV52</f>
        <v>#DIV/0!</v>
      </c>
      <c r="O52" s="67" t="e">
        <f>'Sound Power'!CW52</f>
        <v>#DIV/0!</v>
      </c>
      <c r="P52" s="67" t="e">
        <f>'Sound Power'!CX52</f>
        <v>#DIV/0!</v>
      </c>
      <c r="Q52" s="67" t="e">
        <f>'Sound Power'!CY52</f>
        <v>#DIV/0!</v>
      </c>
      <c r="R52" s="67" t="e">
        <f>'Sound Power'!CZ52</f>
        <v>#DIV/0!</v>
      </c>
      <c r="S52" s="64">
        <f t="shared" si="3"/>
        <v>0</v>
      </c>
      <c r="T52" s="64">
        <f t="shared" si="4"/>
        <v>0</v>
      </c>
      <c r="U52" s="67" t="e">
        <f>('ModelParams Lp'!B$4*10^'ModelParams Lp'!B$5*($S52/$T52)^'ModelParams Lp'!B$6)*3</f>
        <v>#DIV/0!</v>
      </c>
      <c r="V52" s="67" t="e">
        <f>('ModelParams Lp'!C$4*10^'ModelParams Lp'!C$5*($S52/$T52)^'ModelParams Lp'!C$6)*3</f>
        <v>#DIV/0!</v>
      </c>
      <c r="W52" s="67" t="e">
        <f>('ModelParams Lp'!D$4*10^'ModelParams Lp'!D$5*($S52/$T52)^'ModelParams Lp'!D$6)*3</f>
        <v>#DIV/0!</v>
      </c>
      <c r="X52" s="67" t="e">
        <f>('ModelParams Lp'!E$4*10^'ModelParams Lp'!E$5*($S52/$T52)^'ModelParams Lp'!E$6)*3</f>
        <v>#DIV/0!</v>
      </c>
      <c r="Y52" s="67" t="e">
        <f>('ModelParams Lp'!F$4*10^'ModelParams Lp'!F$5*($S52/$T52)^'ModelParams Lp'!F$6)*3</f>
        <v>#DIV/0!</v>
      </c>
      <c r="Z52" s="67" t="e">
        <f>('ModelParams Lp'!G$4*10^'ModelParams Lp'!G$5*($S52/$T52)^'ModelParams Lp'!G$6)*3</f>
        <v>#DIV/0!</v>
      </c>
      <c r="AA52" s="67" t="e">
        <f>('ModelParams Lp'!H$4*10^'ModelParams Lp'!H$5*($S52/$T52)^'ModelParams Lp'!H$6)*3</f>
        <v>#DIV/0!</v>
      </c>
      <c r="AB52" s="67" t="e">
        <f>('ModelParams Lp'!I$4*10^'ModelParams Lp'!I$5*($S52/$T52)^'ModelParams Lp'!I$6)*3</f>
        <v>#DIV/0!</v>
      </c>
      <c r="AC52" s="53" t="e">
        <f t="shared" si="5"/>
        <v>#DIV/0!</v>
      </c>
      <c r="AD52" s="53" t="e">
        <f>IF(AC52&lt;'ModelParams Lp'!$B$16,-1,IF(AC52&lt;'ModelParams Lp'!$C$16,0,IF(AC52&lt;'ModelParams Lp'!$D$16,1,IF(AC52&lt;'ModelParams Lp'!$E$16,2,IF(AC52&lt;'ModelParams Lp'!$F$16,3,IF(AC52&lt;'ModelParams Lp'!$G$16,4,IF(AC52&lt;'ModelParams Lp'!$H$16,5,6)))))))</f>
        <v>#DIV/0!</v>
      </c>
      <c r="AE52" s="67" t="e">
        <f ca="1">IF($AD52&gt;1,0,OFFSET('ModelParams Lp'!$C$12,0,-'Sound Pressure'!$AD52))</f>
        <v>#DIV/0!</v>
      </c>
      <c r="AF52" s="67" t="e">
        <f ca="1">IF($AD52&gt;2,0,OFFSET('ModelParams Lp'!$D$12,0,-'Sound Pressure'!$AD52))</f>
        <v>#DIV/0!</v>
      </c>
      <c r="AG52" s="67" t="e">
        <f ca="1">IF($AD52&gt;3,0,OFFSET('ModelParams Lp'!$E$12,0,-'Sound Pressure'!$AD52))</f>
        <v>#DIV/0!</v>
      </c>
      <c r="AH52" s="67" t="e">
        <f ca="1">IF($AD52&gt;4,0,OFFSET('ModelParams Lp'!$F$12,0,-'Sound Pressure'!$AD52))</f>
        <v>#DIV/0!</v>
      </c>
      <c r="AI52" s="67" t="e">
        <f ca="1">IF($AD52&gt;3,0,OFFSET('ModelParams Lp'!$G$12,0,-'Sound Pressure'!$AD52))</f>
        <v>#DIV/0!</v>
      </c>
      <c r="AJ52" s="67" t="e">
        <f ca="1">IF($AD52&gt;5,0,OFFSET('ModelParams Lp'!$H$12,0,-'Sound Pressure'!$AD52))</f>
        <v>#DIV/0!</v>
      </c>
      <c r="AK52" s="67" t="e">
        <f ca="1">IF($AD52&gt;6,0,OFFSET('ModelParams Lp'!$I$12,0,-'Sound Pressure'!$AD52))</f>
        <v>#DIV/0!</v>
      </c>
      <c r="AL52" s="67" t="e">
        <f ca="1">IF($AD52&gt;7,0,IF($AD$4&lt;0,3,OFFSET('ModelParams Lp'!$J$12,0,-'Sound Pressure'!$AD52)))</f>
        <v>#DIV/0!</v>
      </c>
      <c r="AM52" s="67" t="e">
        <f t="shared" si="25"/>
        <v>#DIV/0!</v>
      </c>
      <c r="AN52" s="67" t="e">
        <f t="shared" si="25"/>
        <v>#DIV/0!</v>
      </c>
      <c r="AO52" s="67" t="e">
        <f t="shared" si="25"/>
        <v>#DIV/0!</v>
      </c>
      <c r="AP52" s="67" t="e">
        <f t="shared" si="25"/>
        <v>#DIV/0!</v>
      </c>
      <c r="AQ52" s="67" t="e">
        <f t="shared" si="25"/>
        <v>#DIV/0!</v>
      </c>
      <c r="AR52" s="67" t="e">
        <f t="shared" si="25"/>
        <v>#DIV/0!</v>
      </c>
      <c r="AS52" s="67" t="e">
        <f t="shared" si="25"/>
        <v>#DIV/0!</v>
      </c>
      <c r="AT52" s="67" t="e">
        <f t="shared" si="25"/>
        <v>#DIV/0!</v>
      </c>
      <c r="AU52" s="67">
        <f>'ModelParams Lp'!B$22</f>
        <v>4</v>
      </c>
      <c r="AV52" s="67">
        <f>'ModelParams Lp'!C$22</f>
        <v>2</v>
      </c>
      <c r="AW52" s="67">
        <f>'ModelParams Lp'!D$22</f>
        <v>1</v>
      </c>
      <c r="AX52" s="67">
        <f>'ModelParams Lp'!E$22</f>
        <v>0</v>
      </c>
      <c r="AY52" s="67">
        <f>'ModelParams Lp'!F$22</f>
        <v>0</v>
      </c>
      <c r="AZ52" s="67">
        <f>'ModelParams Lp'!G$22</f>
        <v>0</v>
      </c>
      <c r="BA52" s="67">
        <f>'ModelParams Lp'!H$22</f>
        <v>0</v>
      </c>
      <c r="BB52" s="67">
        <f>'ModelParams Lp'!I$22</f>
        <v>0</v>
      </c>
      <c r="BC52" s="67" t="e">
        <f>-10*LOG(2/(4*PI()*2^2)+4/(0.163*(Calcul!$J57*Calcul!$K57)/VLOOKUP(Calcul!$H57,'ModelParams Lp'!$E$37:$F$39,2,0)))</f>
        <v>#N/A</v>
      </c>
      <c r="BD52" s="67" t="e">
        <f>-10*LOG(2/(4*PI()*2^2)+4/(0.163*(Calcul!$J57*Calcul!$K57)/VLOOKUP(Calcul!$H57,'ModelParams Lp'!$E$37:$F$39,2,0)))</f>
        <v>#N/A</v>
      </c>
      <c r="BE52" s="67" t="e">
        <f>-10*LOG(2/(4*PI()*2^2)+4/(0.163*(Calcul!$J57*Calcul!$K57)/VLOOKUP(Calcul!$H57,'ModelParams Lp'!$E$37:$F$39,2,0)))</f>
        <v>#N/A</v>
      </c>
      <c r="BF52" s="67" t="e">
        <f>-10*LOG(2/(4*PI()*2^2)+4/(0.163*(Calcul!$J57*Calcul!$K57)/VLOOKUP(Calcul!$H57,'ModelParams Lp'!$E$37:$F$39,2,0)))</f>
        <v>#N/A</v>
      </c>
      <c r="BG52" s="67" t="e">
        <f>-10*LOG(2/(4*PI()*2^2)+4/(0.163*(Calcul!$J57*Calcul!$K57)/VLOOKUP(Calcul!$H57,'ModelParams Lp'!$E$37:$F$39,2,0)))</f>
        <v>#N/A</v>
      </c>
      <c r="BH52" s="67" t="e">
        <f>-10*LOG(2/(4*PI()*2^2)+4/(0.163*(Calcul!$J57*Calcul!$K57)/VLOOKUP(Calcul!$H57,'ModelParams Lp'!$E$37:$F$39,2,0)))</f>
        <v>#N/A</v>
      </c>
      <c r="BI52" s="67" t="e">
        <f>-10*LOG(2/(4*PI()*2^2)+4/(0.163*(Calcul!$J57*Calcul!$K57)/VLOOKUP(Calcul!$H57,'ModelParams Lp'!$E$37:$F$39,2,0)))</f>
        <v>#N/A</v>
      </c>
      <c r="BJ52" s="67" t="e">
        <f>-10*LOG(2/(4*PI()*2^2)+4/(0.163*(Calcul!$J57*Calcul!$K57)/VLOOKUP(Calcul!$H57,'ModelParams Lp'!$E$37:$F$39,2,0)))</f>
        <v>#N/A</v>
      </c>
      <c r="BK52" s="67" t="e">
        <f>VLOOKUP(Calcul!$I57,'ModelParams Lp'!$D$28:$O$32,5,0)+BC52</f>
        <v>#N/A</v>
      </c>
      <c r="BL52" s="67" t="e">
        <f>VLOOKUP(Calcul!$I57,'ModelParams Lp'!$D$28:$O$32,6,0)+BD52</f>
        <v>#N/A</v>
      </c>
      <c r="BM52" s="67" t="e">
        <f>VLOOKUP(Calcul!$I57,'ModelParams Lp'!$D$28:$O$32,7,0)+BE52</f>
        <v>#N/A</v>
      </c>
      <c r="BN52" s="67" t="e">
        <f>VLOOKUP(Calcul!$I57,'ModelParams Lp'!$D$28:$O$32,8,0)+BF52</f>
        <v>#N/A</v>
      </c>
      <c r="BO52" s="67" t="e">
        <f>VLOOKUP(Calcul!$I57,'ModelParams Lp'!$D$28:$O$32,9,0)+BG52</f>
        <v>#N/A</v>
      </c>
      <c r="BP52" s="67" t="e">
        <f>VLOOKUP(Calcul!$I57,'ModelParams Lp'!$D$28:$O$32,10,0)+BH52</f>
        <v>#N/A</v>
      </c>
      <c r="BQ52" s="67" t="e">
        <f>VLOOKUP(Calcul!$I57,'ModelParams Lp'!$D$28:$O$32,11,0)+BI52</f>
        <v>#N/A</v>
      </c>
      <c r="BR52" s="67" t="e">
        <f>VLOOKUP(Calcul!$I57,'ModelParams Lp'!$D$28:$O$32,12,0)+BJ52</f>
        <v>#N/A</v>
      </c>
      <c r="BS52" s="66" t="e">
        <f t="shared" ca="1" si="7"/>
        <v>#DIV/0!</v>
      </c>
      <c r="BT52" s="66" t="e">
        <f t="shared" ca="1" si="8"/>
        <v>#DIV/0!</v>
      </c>
      <c r="BU52" s="66" t="e">
        <f t="shared" ca="1" si="9"/>
        <v>#DIV/0!</v>
      </c>
      <c r="BV52" s="66" t="e">
        <f t="shared" ca="1" si="10"/>
        <v>#DIV/0!</v>
      </c>
      <c r="BW52" s="66" t="e">
        <f t="shared" ca="1" si="11"/>
        <v>#DIV/0!</v>
      </c>
      <c r="BX52" s="66" t="e">
        <f t="shared" ca="1" si="12"/>
        <v>#DIV/0!</v>
      </c>
      <c r="BY52" s="66" t="e">
        <f t="shared" ca="1" si="13"/>
        <v>#DIV/0!</v>
      </c>
      <c r="BZ52" s="66" t="e">
        <f t="shared" ca="1" si="14"/>
        <v>#DIV/0!</v>
      </c>
      <c r="CA52" s="24" t="e">
        <f ca="1">10*LOG10(IF(BS52="",0,POWER(10,((BS52+'ModelParams Lw'!$O$4)/10))) +IF(BT52="",0,POWER(10,((BT52+'ModelParams Lw'!$P$4)/10))) +IF(BU52="",0,POWER(10,((BU52+'ModelParams Lw'!$Q$4)/10))) +IF(BV52="",0,POWER(10,((BV52+'ModelParams Lw'!$R$4)/10))) +IF(BW52="",0,POWER(10,((BW52+'ModelParams Lw'!$S$4)/10))) +IF(BX52="",0,POWER(10,((BX52+'ModelParams Lw'!$T$4)/10))) +IF(BY52="",0,POWER(10,((BY52+'ModelParams Lw'!$U$4)/10)))+IF(BZ52="",0,POWER(10,((BZ52+'ModelParams Lw'!$V$4)/10))))</f>
        <v>#DIV/0!</v>
      </c>
      <c r="CB52" s="24" t="e">
        <f t="shared" ca="1" si="15"/>
        <v>#DIV/0!</v>
      </c>
      <c r="CC52" s="24" t="e">
        <f ca="1">(BS52-'ModelParams Lw'!O$10)/'ModelParams Lw'!O$11</f>
        <v>#DIV/0!</v>
      </c>
      <c r="CD52" s="24" t="e">
        <f ca="1">(BT52-'ModelParams Lw'!P$10)/'ModelParams Lw'!P$11</f>
        <v>#DIV/0!</v>
      </c>
      <c r="CE52" s="24" t="e">
        <f ca="1">(BU52-'ModelParams Lw'!Q$10)/'ModelParams Lw'!Q$11</f>
        <v>#DIV/0!</v>
      </c>
      <c r="CF52" s="24" t="e">
        <f ca="1">(BV52-'ModelParams Lw'!R$10)/'ModelParams Lw'!R$11</f>
        <v>#DIV/0!</v>
      </c>
      <c r="CG52" s="24" t="e">
        <f ca="1">(BW52-'ModelParams Lw'!S$10)/'ModelParams Lw'!S$11</f>
        <v>#DIV/0!</v>
      </c>
      <c r="CH52" s="24" t="e">
        <f ca="1">(BX52-'ModelParams Lw'!T$10)/'ModelParams Lw'!T$11</f>
        <v>#DIV/0!</v>
      </c>
      <c r="CI52" s="24" t="e">
        <f ca="1">(BY52-'ModelParams Lw'!U$10)/'ModelParams Lw'!U$11</f>
        <v>#DIV/0!</v>
      </c>
      <c r="CJ52" s="24" t="e">
        <f ca="1">(BZ52-'ModelParams Lw'!V$10)/'ModelParams Lw'!V$11</f>
        <v>#DIV/0!</v>
      </c>
      <c r="CK52" s="66" t="e">
        <f t="shared" si="16"/>
        <v>#DIV/0!</v>
      </c>
      <c r="CL52" s="66" t="e">
        <f t="shared" si="17"/>
        <v>#DIV/0!</v>
      </c>
      <c r="CM52" s="66" t="e">
        <f t="shared" si="23"/>
        <v>#DIV/0!</v>
      </c>
      <c r="CN52" s="66" t="e">
        <f t="shared" si="18"/>
        <v>#DIV/0!</v>
      </c>
      <c r="CO52" s="66" t="e">
        <f t="shared" si="19"/>
        <v>#DIV/0!</v>
      </c>
      <c r="CP52" s="66" t="e">
        <f t="shared" si="20"/>
        <v>#DIV/0!</v>
      </c>
      <c r="CQ52" s="66" t="e">
        <f t="shared" si="21"/>
        <v>#DIV/0!</v>
      </c>
      <c r="CR52" s="66" t="e">
        <f t="shared" si="22"/>
        <v>#DIV/0!</v>
      </c>
      <c r="CS52" s="24" t="e">
        <f>10*LOG10(IF(CK52="",0,POWER(10,((CK52+'ModelParams Lw'!$O$4)/10))) +IF(CL52="",0,POWER(10,((CL52+'ModelParams Lw'!$P$4)/10))) +IF(CM52="",0,POWER(10,((CM52+'ModelParams Lw'!$Q$4)/10))) +IF(CN52="",0,POWER(10,((CN52+'ModelParams Lw'!$R$4)/10))) +IF(CO52="",0,POWER(10,((CO52+'ModelParams Lw'!$S$4)/10))) +IF(CP52="",0,POWER(10,((CP52+'ModelParams Lw'!$T$4)/10))) +IF(CQ52="",0,POWER(10,((CQ52+'ModelParams Lw'!$U$4)/10)))+IF(CR52="",0,POWER(10,((CR52+'ModelParams Lw'!$V$4)/10))))</f>
        <v>#DIV/0!</v>
      </c>
      <c r="CT52" s="24" t="e">
        <f t="shared" si="24"/>
        <v>#DIV/0!</v>
      </c>
      <c r="CU52" s="24" t="e">
        <f>(CK52-'ModelParams Lw'!O$10)/'ModelParams Lw'!O$11</f>
        <v>#DIV/0!</v>
      </c>
      <c r="CV52" s="24" t="e">
        <f>(CL52-'ModelParams Lw'!P$10)/'ModelParams Lw'!P$11</f>
        <v>#DIV/0!</v>
      </c>
      <c r="CW52" s="24" t="e">
        <f>(CM52-'ModelParams Lw'!Q$10)/'ModelParams Lw'!Q$11</f>
        <v>#DIV/0!</v>
      </c>
      <c r="CX52" s="24" t="e">
        <f>(CN52-'ModelParams Lw'!R$10)/'ModelParams Lw'!R$11</f>
        <v>#DIV/0!</v>
      </c>
      <c r="CY52" s="24" t="e">
        <f>(CO52-'ModelParams Lw'!S$10)/'ModelParams Lw'!S$11</f>
        <v>#DIV/0!</v>
      </c>
      <c r="CZ52" s="24" t="e">
        <f>(CP52-'ModelParams Lw'!T$10)/'ModelParams Lw'!T$11</f>
        <v>#DIV/0!</v>
      </c>
      <c r="DA52" s="24" t="e">
        <f>(CQ52-'ModelParams Lw'!U$10)/'ModelParams Lw'!U$11</f>
        <v>#DIV/0!</v>
      </c>
      <c r="DB52" s="24" t="e">
        <f>(CR52-'ModelParams Lw'!V$10)/'ModelParams Lw'!V$11</f>
        <v>#DIV/0!</v>
      </c>
    </row>
    <row r="53" spans="1:106">
      <c r="A53" s="12">
        <f>'Sound Power'!B53</f>
        <v>0</v>
      </c>
      <c r="B53" s="12">
        <f>'Sound Power'!D53</f>
        <v>0</v>
      </c>
      <c r="C53" s="67" t="e">
        <f>IF(Calcul!$F58="SA",'Sound Power'!BS53,'Sound Power'!T53)</f>
        <v>#DIV/0!</v>
      </c>
      <c r="D53" s="67" t="e">
        <f>IF(Calcul!$F58="SA",'Sound Power'!BT53,'Sound Power'!U53)</f>
        <v>#DIV/0!</v>
      </c>
      <c r="E53" s="67" t="e">
        <f>IF(Calcul!$F58="SA",'Sound Power'!BU53,'Sound Power'!V53)</f>
        <v>#DIV/0!</v>
      </c>
      <c r="F53" s="67" t="e">
        <f>IF(Calcul!$F58="SA",'Sound Power'!BV53,'Sound Power'!W53)</f>
        <v>#DIV/0!</v>
      </c>
      <c r="G53" s="67" t="e">
        <f>IF(Calcul!$F58="SA",'Sound Power'!BW53,'Sound Power'!X53)</f>
        <v>#DIV/0!</v>
      </c>
      <c r="H53" s="67" t="e">
        <f>IF(Calcul!$F58="SA",'Sound Power'!BX53,'Sound Power'!Y53)</f>
        <v>#DIV/0!</v>
      </c>
      <c r="I53" s="67" t="e">
        <f>IF(Calcul!$F58="SA",'Sound Power'!BY53,'Sound Power'!Z53)</f>
        <v>#DIV/0!</v>
      </c>
      <c r="J53" s="67" t="e">
        <f>IF(Calcul!$F58="SA",'Sound Power'!BZ53,'Sound Power'!AA53)</f>
        <v>#DIV/0!</v>
      </c>
      <c r="K53" s="67" t="e">
        <f>'Sound Power'!CS53</f>
        <v>#DIV/0!</v>
      </c>
      <c r="L53" s="67" t="e">
        <f>'Sound Power'!CT53</f>
        <v>#DIV/0!</v>
      </c>
      <c r="M53" s="67" t="e">
        <f>'Sound Power'!CU53</f>
        <v>#DIV/0!</v>
      </c>
      <c r="N53" s="67" t="e">
        <f>'Sound Power'!CV53</f>
        <v>#DIV/0!</v>
      </c>
      <c r="O53" s="67" t="e">
        <f>'Sound Power'!CW53</f>
        <v>#DIV/0!</v>
      </c>
      <c r="P53" s="67" t="e">
        <f>'Sound Power'!CX53</f>
        <v>#DIV/0!</v>
      </c>
      <c r="Q53" s="67" t="e">
        <f>'Sound Power'!CY53</f>
        <v>#DIV/0!</v>
      </c>
      <c r="R53" s="67" t="e">
        <f>'Sound Power'!CZ53</f>
        <v>#DIV/0!</v>
      </c>
      <c r="S53" s="64">
        <f t="shared" si="3"/>
        <v>0</v>
      </c>
      <c r="T53" s="64">
        <f t="shared" si="4"/>
        <v>0</v>
      </c>
      <c r="U53" s="67" t="e">
        <f>('ModelParams Lp'!B$4*10^'ModelParams Lp'!B$5*($S53/$T53)^'ModelParams Lp'!B$6)*3</f>
        <v>#DIV/0!</v>
      </c>
      <c r="V53" s="67" t="e">
        <f>('ModelParams Lp'!C$4*10^'ModelParams Lp'!C$5*($S53/$T53)^'ModelParams Lp'!C$6)*3</f>
        <v>#DIV/0!</v>
      </c>
      <c r="W53" s="67" t="e">
        <f>('ModelParams Lp'!D$4*10^'ModelParams Lp'!D$5*($S53/$T53)^'ModelParams Lp'!D$6)*3</f>
        <v>#DIV/0!</v>
      </c>
      <c r="X53" s="67" t="e">
        <f>('ModelParams Lp'!E$4*10^'ModelParams Lp'!E$5*($S53/$T53)^'ModelParams Lp'!E$6)*3</f>
        <v>#DIV/0!</v>
      </c>
      <c r="Y53" s="67" t="e">
        <f>('ModelParams Lp'!F$4*10^'ModelParams Lp'!F$5*($S53/$T53)^'ModelParams Lp'!F$6)*3</f>
        <v>#DIV/0!</v>
      </c>
      <c r="Z53" s="67" t="e">
        <f>('ModelParams Lp'!G$4*10^'ModelParams Lp'!G$5*($S53/$T53)^'ModelParams Lp'!G$6)*3</f>
        <v>#DIV/0!</v>
      </c>
      <c r="AA53" s="67" t="e">
        <f>('ModelParams Lp'!H$4*10^'ModelParams Lp'!H$5*($S53/$T53)^'ModelParams Lp'!H$6)*3</f>
        <v>#DIV/0!</v>
      </c>
      <c r="AB53" s="67" t="e">
        <f>('ModelParams Lp'!I$4*10^'ModelParams Lp'!I$5*($S53/$T53)^'ModelParams Lp'!I$6)*3</f>
        <v>#DIV/0!</v>
      </c>
      <c r="AC53" s="53" t="e">
        <f t="shared" si="5"/>
        <v>#DIV/0!</v>
      </c>
      <c r="AD53" s="53" t="e">
        <f>IF(AC53&lt;'ModelParams Lp'!$B$16,-1,IF(AC53&lt;'ModelParams Lp'!$C$16,0,IF(AC53&lt;'ModelParams Lp'!$D$16,1,IF(AC53&lt;'ModelParams Lp'!$E$16,2,IF(AC53&lt;'ModelParams Lp'!$F$16,3,IF(AC53&lt;'ModelParams Lp'!$G$16,4,IF(AC53&lt;'ModelParams Lp'!$H$16,5,6)))))))</f>
        <v>#DIV/0!</v>
      </c>
      <c r="AE53" s="67" t="e">
        <f ca="1">IF($AD53&gt;1,0,OFFSET('ModelParams Lp'!$C$12,0,-'Sound Pressure'!$AD53))</f>
        <v>#DIV/0!</v>
      </c>
      <c r="AF53" s="67" t="e">
        <f ca="1">IF($AD53&gt;2,0,OFFSET('ModelParams Lp'!$D$12,0,-'Sound Pressure'!$AD53))</f>
        <v>#DIV/0!</v>
      </c>
      <c r="AG53" s="67" t="e">
        <f ca="1">IF($AD53&gt;3,0,OFFSET('ModelParams Lp'!$E$12,0,-'Sound Pressure'!$AD53))</f>
        <v>#DIV/0!</v>
      </c>
      <c r="AH53" s="67" t="e">
        <f ca="1">IF($AD53&gt;4,0,OFFSET('ModelParams Lp'!$F$12,0,-'Sound Pressure'!$AD53))</f>
        <v>#DIV/0!</v>
      </c>
      <c r="AI53" s="67" t="e">
        <f ca="1">IF($AD53&gt;3,0,OFFSET('ModelParams Lp'!$G$12,0,-'Sound Pressure'!$AD53))</f>
        <v>#DIV/0!</v>
      </c>
      <c r="AJ53" s="67" t="e">
        <f ca="1">IF($AD53&gt;5,0,OFFSET('ModelParams Lp'!$H$12,0,-'Sound Pressure'!$AD53))</f>
        <v>#DIV/0!</v>
      </c>
      <c r="AK53" s="67" t="e">
        <f ca="1">IF($AD53&gt;6,0,OFFSET('ModelParams Lp'!$I$12,0,-'Sound Pressure'!$AD53))</f>
        <v>#DIV/0!</v>
      </c>
      <c r="AL53" s="67" t="e">
        <f ca="1">IF($AD53&gt;7,0,IF($AD$4&lt;0,3,OFFSET('ModelParams Lp'!$J$12,0,-'Sound Pressure'!$AD53)))</f>
        <v>#DIV/0!</v>
      </c>
      <c r="AM53" s="67" t="e">
        <f t="shared" si="25"/>
        <v>#DIV/0!</v>
      </c>
      <c r="AN53" s="67" t="e">
        <f t="shared" si="25"/>
        <v>#DIV/0!</v>
      </c>
      <c r="AO53" s="67" t="e">
        <f t="shared" si="25"/>
        <v>#DIV/0!</v>
      </c>
      <c r="AP53" s="67" t="e">
        <f t="shared" si="25"/>
        <v>#DIV/0!</v>
      </c>
      <c r="AQ53" s="67" t="e">
        <f t="shared" si="25"/>
        <v>#DIV/0!</v>
      </c>
      <c r="AR53" s="67" t="e">
        <f t="shared" si="25"/>
        <v>#DIV/0!</v>
      </c>
      <c r="AS53" s="67" t="e">
        <f t="shared" si="25"/>
        <v>#DIV/0!</v>
      </c>
      <c r="AT53" s="67" t="e">
        <f t="shared" si="25"/>
        <v>#DIV/0!</v>
      </c>
      <c r="AU53" s="67">
        <f>'ModelParams Lp'!B$22</f>
        <v>4</v>
      </c>
      <c r="AV53" s="67">
        <f>'ModelParams Lp'!C$22</f>
        <v>2</v>
      </c>
      <c r="AW53" s="67">
        <f>'ModelParams Lp'!D$22</f>
        <v>1</v>
      </c>
      <c r="AX53" s="67">
        <f>'ModelParams Lp'!E$22</f>
        <v>0</v>
      </c>
      <c r="AY53" s="67">
        <f>'ModelParams Lp'!F$22</f>
        <v>0</v>
      </c>
      <c r="AZ53" s="67">
        <f>'ModelParams Lp'!G$22</f>
        <v>0</v>
      </c>
      <c r="BA53" s="67">
        <f>'ModelParams Lp'!H$22</f>
        <v>0</v>
      </c>
      <c r="BB53" s="67">
        <f>'ModelParams Lp'!I$22</f>
        <v>0</v>
      </c>
      <c r="BC53" s="67" t="e">
        <f>-10*LOG(2/(4*PI()*2^2)+4/(0.163*(Calcul!$J58*Calcul!$K58)/VLOOKUP(Calcul!$H58,'ModelParams Lp'!$E$37:$F$39,2,0)))</f>
        <v>#N/A</v>
      </c>
      <c r="BD53" s="67" t="e">
        <f>-10*LOG(2/(4*PI()*2^2)+4/(0.163*(Calcul!$J58*Calcul!$K58)/VLOOKUP(Calcul!$H58,'ModelParams Lp'!$E$37:$F$39,2,0)))</f>
        <v>#N/A</v>
      </c>
      <c r="BE53" s="67" t="e">
        <f>-10*LOG(2/(4*PI()*2^2)+4/(0.163*(Calcul!$J58*Calcul!$K58)/VLOOKUP(Calcul!$H58,'ModelParams Lp'!$E$37:$F$39,2,0)))</f>
        <v>#N/A</v>
      </c>
      <c r="BF53" s="67" t="e">
        <f>-10*LOG(2/(4*PI()*2^2)+4/(0.163*(Calcul!$J58*Calcul!$K58)/VLOOKUP(Calcul!$H58,'ModelParams Lp'!$E$37:$F$39,2,0)))</f>
        <v>#N/A</v>
      </c>
      <c r="BG53" s="67" t="e">
        <f>-10*LOG(2/(4*PI()*2^2)+4/(0.163*(Calcul!$J58*Calcul!$K58)/VLOOKUP(Calcul!$H58,'ModelParams Lp'!$E$37:$F$39,2,0)))</f>
        <v>#N/A</v>
      </c>
      <c r="BH53" s="67" t="e">
        <f>-10*LOG(2/(4*PI()*2^2)+4/(0.163*(Calcul!$J58*Calcul!$K58)/VLOOKUP(Calcul!$H58,'ModelParams Lp'!$E$37:$F$39,2,0)))</f>
        <v>#N/A</v>
      </c>
      <c r="BI53" s="67" t="e">
        <f>-10*LOG(2/(4*PI()*2^2)+4/(0.163*(Calcul!$J58*Calcul!$K58)/VLOOKUP(Calcul!$H58,'ModelParams Lp'!$E$37:$F$39,2,0)))</f>
        <v>#N/A</v>
      </c>
      <c r="BJ53" s="67" t="e">
        <f>-10*LOG(2/(4*PI()*2^2)+4/(0.163*(Calcul!$J58*Calcul!$K58)/VLOOKUP(Calcul!$H58,'ModelParams Lp'!$E$37:$F$39,2,0)))</f>
        <v>#N/A</v>
      </c>
      <c r="BK53" s="67" t="e">
        <f>VLOOKUP(Calcul!$I58,'ModelParams Lp'!$D$28:$O$32,5,0)+BC53</f>
        <v>#N/A</v>
      </c>
      <c r="BL53" s="67" t="e">
        <f>VLOOKUP(Calcul!$I58,'ModelParams Lp'!$D$28:$O$32,6,0)+BD53</f>
        <v>#N/A</v>
      </c>
      <c r="BM53" s="67" t="e">
        <f>VLOOKUP(Calcul!$I58,'ModelParams Lp'!$D$28:$O$32,7,0)+BE53</f>
        <v>#N/A</v>
      </c>
      <c r="BN53" s="67" t="e">
        <f>VLOOKUP(Calcul!$I58,'ModelParams Lp'!$D$28:$O$32,8,0)+BF53</f>
        <v>#N/A</v>
      </c>
      <c r="BO53" s="67" t="e">
        <f>VLOOKUP(Calcul!$I58,'ModelParams Lp'!$D$28:$O$32,9,0)+BG53</f>
        <v>#N/A</v>
      </c>
      <c r="BP53" s="67" t="e">
        <f>VLOOKUP(Calcul!$I58,'ModelParams Lp'!$D$28:$O$32,10,0)+BH53</f>
        <v>#N/A</v>
      </c>
      <c r="BQ53" s="67" t="e">
        <f>VLOOKUP(Calcul!$I58,'ModelParams Lp'!$D$28:$O$32,11,0)+BI53</f>
        <v>#N/A</v>
      </c>
      <c r="BR53" s="67" t="e">
        <f>VLOOKUP(Calcul!$I58,'ModelParams Lp'!$D$28:$O$32,12,0)+BJ53</f>
        <v>#N/A</v>
      </c>
      <c r="BS53" s="66" t="e">
        <f t="shared" ca="1" si="7"/>
        <v>#DIV/0!</v>
      </c>
      <c r="BT53" s="66" t="e">
        <f t="shared" ca="1" si="8"/>
        <v>#DIV/0!</v>
      </c>
      <c r="BU53" s="66" t="e">
        <f t="shared" ca="1" si="9"/>
        <v>#DIV/0!</v>
      </c>
      <c r="BV53" s="66" t="e">
        <f t="shared" ca="1" si="10"/>
        <v>#DIV/0!</v>
      </c>
      <c r="BW53" s="66" t="e">
        <f t="shared" ca="1" si="11"/>
        <v>#DIV/0!</v>
      </c>
      <c r="BX53" s="66" t="e">
        <f t="shared" ca="1" si="12"/>
        <v>#DIV/0!</v>
      </c>
      <c r="BY53" s="66" t="e">
        <f t="shared" ca="1" si="13"/>
        <v>#DIV/0!</v>
      </c>
      <c r="BZ53" s="66" t="e">
        <f t="shared" ca="1" si="14"/>
        <v>#DIV/0!</v>
      </c>
      <c r="CA53" s="24" t="e">
        <f ca="1">10*LOG10(IF(BS53="",0,POWER(10,((BS53+'ModelParams Lw'!$O$4)/10))) +IF(BT53="",0,POWER(10,((BT53+'ModelParams Lw'!$P$4)/10))) +IF(BU53="",0,POWER(10,((BU53+'ModelParams Lw'!$Q$4)/10))) +IF(BV53="",0,POWER(10,((BV53+'ModelParams Lw'!$R$4)/10))) +IF(BW53="",0,POWER(10,((BW53+'ModelParams Lw'!$S$4)/10))) +IF(BX53="",0,POWER(10,((BX53+'ModelParams Lw'!$T$4)/10))) +IF(BY53="",0,POWER(10,((BY53+'ModelParams Lw'!$U$4)/10)))+IF(BZ53="",0,POWER(10,((BZ53+'ModelParams Lw'!$V$4)/10))))</f>
        <v>#DIV/0!</v>
      </c>
      <c r="CB53" s="24" t="e">
        <f t="shared" ca="1" si="15"/>
        <v>#DIV/0!</v>
      </c>
      <c r="CC53" s="24" t="e">
        <f ca="1">(BS53-'ModelParams Lw'!O$10)/'ModelParams Lw'!O$11</f>
        <v>#DIV/0!</v>
      </c>
      <c r="CD53" s="24" t="e">
        <f ca="1">(BT53-'ModelParams Lw'!P$10)/'ModelParams Lw'!P$11</f>
        <v>#DIV/0!</v>
      </c>
      <c r="CE53" s="24" t="e">
        <f ca="1">(BU53-'ModelParams Lw'!Q$10)/'ModelParams Lw'!Q$11</f>
        <v>#DIV/0!</v>
      </c>
      <c r="CF53" s="24" t="e">
        <f ca="1">(BV53-'ModelParams Lw'!R$10)/'ModelParams Lw'!R$11</f>
        <v>#DIV/0!</v>
      </c>
      <c r="CG53" s="24" t="e">
        <f ca="1">(BW53-'ModelParams Lw'!S$10)/'ModelParams Lw'!S$11</f>
        <v>#DIV/0!</v>
      </c>
      <c r="CH53" s="24" t="e">
        <f ca="1">(BX53-'ModelParams Lw'!T$10)/'ModelParams Lw'!T$11</f>
        <v>#DIV/0!</v>
      </c>
      <c r="CI53" s="24" t="e">
        <f ca="1">(BY53-'ModelParams Lw'!U$10)/'ModelParams Lw'!U$11</f>
        <v>#DIV/0!</v>
      </c>
      <c r="CJ53" s="24" t="e">
        <f ca="1">(BZ53-'ModelParams Lw'!V$10)/'ModelParams Lw'!V$11</f>
        <v>#DIV/0!</v>
      </c>
      <c r="CK53" s="66" t="e">
        <f t="shared" si="16"/>
        <v>#DIV/0!</v>
      </c>
      <c r="CL53" s="66" t="e">
        <f t="shared" si="17"/>
        <v>#DIV/0!</v>
      </c>
      <c r="CM53" s="66" t="e">
        <f t="shared" si="23"/>
        <v>#DIV/0!</v>
      </c>
      <c r="CN53" s="66" t="e">
        <f t="shared" si="18"/>
        <v>#DIV/0!</v>
      </c>
      <c r="CO53" s="66" t="e">
        <f t="shared" si="19"/>
        <v>#DIV/0!</v>
      </c>
      <c r="CP53" s="66" t="e">
        <f t="shared" si="20"/>
        <v>#DIV/0!</v>
      </c>
      <c r="CQ53" s="66" t="e">
        <f t="shared" si="21"/>
        <v>#DIV/0!</v>
      </c>
      <c r="CR53" s="66" t="e">
        <f t="shared" si="22"/>
        <v>#DIV/0!</v>
      </c>
      <c r="CS53" s="24" t="e">
        <f>10*LOG10(IF(CK53="",0,POWER(10,((CK53+'ModelParams Lw'!$O$4)/10))) +IF(CL53="",0,POWER(10,((CL53+'ModelParams Lw'!$P$4)/10))) +IF(CM53="",0,POWER(10,((CM53+'ModelParams Lw'!$Q$4)/10))) +IF(CN53="",0,POWER(10,((CN53+'ModelParams Lw'!$R$4)/10))) +IF(CO53="",0,POWER(10,((CO53+'ModelParams Lw'!$S$4)/10))) +IF(CP53="",0,POWER(10,((CP53+'ModelParams Lw'!$T$4)/10))) +IF(CQ53="",0,POWER(10,((CQ53+'ModelParams Lw'!$U$4)/10)))+IF(CR53="",0,POWER(10,((CR53+'ModelParams Lw'!$V$4)/10))))</f>
        <v>#DIV/0!</v>
      </c>
      <c r="CT53" s="24" t="e">
        <f t="shared" si="24"/>
        <v>#DIV/0!</v>
      </c>
      <c r="CU53" s="24" t="e">
        <f>(CK53-'ModelParams Lw'!O$10)/'ModelParams Lw'!O$11</f>
        <v>#DIV/0!</v>
      </c>
      <c r="CV53" s="24" t="e">
        <f>(CL53-'ModelParams Lw'!P$10)/'ModelParams Lw'!P$11</f>
        <v>#DIV/0!</v>
      </c>
      <c r="CW53" s="24" t="e">
        <f>(CM53-'ModelParams Lw'!Q$10)/'ModelParams Lw'!Q$11</f>
        <v>#DIV/0!</v>
      </c>
      <c r="CX53" s="24" t="e">
        <f>(CN53-'ModelParams Lw'!R$10)/'ModelParams Lw'!R$11</f>
        <v>#DIV/0!</v>
      </c>
      <c r="CY53" s="24" t="e">
        <f>(CO53-'ModelParams Lw'!S$10)/'ModelParams Lw'!S$11</f>
        <v>#DIV/0!</v>
      </c>
      <c r="CZ53" s="24" t="e">
        <f>(CP53-'ModelParams Lw'!T$10)/'ModelParams Lw'!T$11</f>
        <v>#DIV/0!</v>
      </c>
      <c r="DA53" s="24" t="e">
        <f>(CQ53-'ModelParams Lw'!U$10)/'ModelParams Lw'!U$11</f>
        <v>#DIV/0!</v>
      </c>
      <c r="DB53" s="24" t="e">
        <f>(CR53-'ModelParams Lw'!V$10)/'ModelParams Lw'!V$11</f>
        <v>#DIV/0!</v>
      </c>
    </row>
    <row r="54" spans="1:106">
      <c r="A54" s="12">
        <f>'Sound Power'!B54</f>
        <v>0</v>
      </c>
      <c r="B54" s="12">
        <f>'Sound Power'!D54</f>
        <v>0</v>
      </c>
      <c r="C54" s="67" t="e">
        <f>IF(Calcul!$F59="SA",'Sound Power'!BS54,'Sound Power'!T54)</f>
        <v>#DIV/0!</v>
      </c>
      <c r="D54" s="67" t="e">
        <f>IF(Calcul!$F59="SA",'Sound Power'!BT54,'Sound Power'!U54)</f>
        <v>#DIV/0!</v>
      </c>
      <c r="E54" s="67" t="e">
        <f>IF(Calcul!$F59="SA",'Sound Power'!BU54,'Sound Power'!V54)</f>
        <v>#DIV/0!</v>
      </c>
      <c r="F54" s="67" t="e">
        <f>IF(Calcul!$F59="SA",'Sound Power'!BV54,'Sound Power'!W54)</f>
        <v>#DIV/0!</v>
      </c>
      <c r="G54" s="67" t="e">
        <f>IF(Calcul!$F59="SA",'Sound Power'!BW54,'Sound Power'!X54)</f>
        <v>#DIV/0!</v>
      </c>
      <c r="H54" s="67" t="e">
        <f>IF(Calcul!$F59="SA",'Sound Power'!BX54,'Sound Power'!Y54)</f>
        <v>#DIV/0!</v>
      </c>
      <c r="I54" s="67" t="e">
        <f>IF(Calcul!$F59="SA",'Sound Power'!BY54,'Sound Power'!Z54)</f>
        <v>#DIV/0!</v>
      </c>
      <c r="J54" s="67" t="e">
        <f>IF(Calcul!$F59="SA",'Sound Power'!BZ54,'Sound Power'!AA54)</f>
        <v>#DIV/0!</v>
      </c>
      <c r="K54" s="67" t="e">
        <f>'Sound Power'!CS54</f>
        <v>#DIV/0!</v>
      </c>
      <c r="L54" s="67" t="e">
        <f>'Sound Power'!CT54</f>
        <v>#DIV/0!</v>
      </c>
      <c r="M54" s="67" t="e">
        <f>'Sound Power'!CU54</f>
        <v>#DIV/0!</v>
      </c>
      <c r="N54" s="67" t="e">
        <f>'Sound Power'!CV54</f>
        <v>#DIV/0!</v>
      </c>
      <c r="O54" s="67" t="e">
        <f>'Sound Power'!CW54</f>
        <v>#DIV/0!</v>
      </c>
      <c r="P54" s="67" t="e">
        <f>'Sound Power'!CX54</f>
        <v>#DIV/0!</v>
      </c>
      <c r="Q54" s="67" t="e">
        <f>'Sound Power'!CY54</f>
        <v>#DIV/0!</v>
      </c>
      <c r="R54" s="67" t="e">
        <f>'Sound Power'!CZ54</f>
        <v>#DIV/0!</v>
      </c>
      <c r="S54" s="64">
        <f t="shared" si="3"/>
        <v>0</v>
      </c>
      <c r="T54" s="64">
        <f t="shared" si="4"/>
        <v>0</v>
      </c>
      <c r="U54" s="67" t="e">
        <f>('ModelParams Lp'!B$4*10^'ModelParams Lp'!B$5*($S54/$T54)^'ModelParams Lp'!B$6)*3</f>
        <v>#DIV/0!</v>
      </c>
      <c r="V54" s="67" t="e">
        <f>('ModelParams Lp'!C$4*10^'ModelParams Lp'!C$5*($S54/$T54)^'ModelParams Lp'!C$6)*3</f>
        <v>#DIV/0!</v>
      </c>
      <c r="W54" s="67" t="e">
        <f>('ModelParams Lp'!D$4*10^'ModelParams Lp'!D$5*($S54/$T54)^'ModelParams Lp'!D$6)*3</f>
        <v>#DIV/0!</v>
      </c>
      <c r="X54" s="67" t="e">
        <f>('ModelParams Lp'!E$4*10^'ModelParams Lp'!E$5*($S54/$T54)^'ModelParams Lp'!E$6)*3</f>
        <v>#DIV/0!</v>
      </c>
      <c r="Y54" s="67" t="e">
        <f>('ModelParams Lp'!F$4*10^'ModelParams Lp'!F$5*($S54/$T54)^'ModelParams Lp'!F$6)*3</f>
        <v>#DIV/0!</v>
      </c>
      <c r="Z54" s="67" t="e">
        <f>('ModelParams Lp'!G$4*10^'ModelParams Lp'!G$5*($S54/$T54)^'ModelParams Lp'!G$6)*3</f>
        <v>#DIV/0!</v>
      </c>
      <c r="AA54" s="67" t="e">
        <f>('ModelParams Lp'!H$4*10^'ModelParams Lp'!H$5*($S54/$T54)^'ModelParams Lp'!H$6)*3</f>
        <v>#DIV/0!</v>
      </c>
      <c r="AB54" s="67" t="e">
        <f>('ModelParams Lp'!I$4*10^'ModelParams Lp'!I$5*($S54/$T54)^'ModelParams Lp'!I$6)*3</f>
        <v>#DIV/0!</v>
      </c>
      <c r="AC54" s="53" t="e">
        <f t="shared" si="5"/>
        <v>#DIV/0!</v>
      </c>
      <c r="AD54" s="53" t="e">
        <f>IF(AC54&lt;'ModelParams Lp'!$B$16,-1,IF(AC54&lt;'ModelParams Lp'!$C$16,0,IF(AC54&lt;'ModelParams Lp'!$D$16,1,IF(AC54&lt;'ModelParams Lp'!$E$16,2,IF(AC54&lt;'ModelParams Lp'!$F$16,3,IF(AC54&lt;'ModelParams Lp'!$G$16,4,IF(AC54&lt;'ModelParams Lp'!$H$16,5,6)))))))</f>
        <v>#DIV/0!</v>
      </c>
      <c r="AE54" s="67" t="e">
        <f ca="1">IF($AD54&gt;1,0,OFFSET('ModelParams Lp'!$C$12,0,-'Sound Pressure'!$AD54))</f>
        <v>#DIV/0!</v>
      </c>
      <c r="AF54" s="67" t="e">
        <f ca="1">IF($AD54&gt;2,0,OFFSET('ModelParams Lp'!$D$12,0,-'Sound Pressure'!$AD54))</f>
        <v>#DIV/0!</v>
      </c>
      <c r="AG54" s="67" t="e">
        <f ca="1">IF($AD54&gt;3,0,OFFSET('ModelParams Lp'!$E$12,0,-'Sound Pressure'!$AD54))</f>
        <v>#DIV/0!</v>
      </c>
      <c r="AH54" s="67" t="e">
        <f ca="1">IF($AD54&gt;4,0,OFFSET('ModelParams Lp'!$F$12,0,-'Sound Pressure'!$AD54))</f>
        <v>#DIV/0!</v>
      </c>
      <c r="AI54" s="67" t="e">
        <f ca="1">IF($AD54&gt;3,0,OFFSET('ModelParams Lp'!$G$12,0,-'Sound Pressure'!$AD54))</f>
        <v>#DIV/0!</v>
      </c>
      <c r="AJ54" s="67" t="e">
        <f ca="1">IF($AD54&gt;5,0,OFFSET('ModelParams Lp'!$H$12,0,-'Sound Pressure'!$AD54))</f>
        <v>#DIV/0!</v>
      </c>
      <c r="AK54" s="67" t="e">
        <f ca="1">IF($AD54&gt;6,0,OFFSET('ModelParams Lp'!$I$12,0,-'Sound Pressure'!$AD54))</f>
        <v>#DIV/0!</v>
      </c>
      <c r="AL54" s="67" t="e">
        <f ca="1">IF($AD54&gt;7,0,IF($AD$4&lt;0,3,OFFSET('ModelParams Lp'!$J$12,0,-'Sound Pressure'!$AD54)))</f>
        <v>#DIV/0!</v>
      </c>
      <c r="AM54" s="67" t="e">
        <f t="shared" si="25"/>
        <v>#DIV/0!</v>
      </c>
      <c r="AN54" s="67" t="e">
        <f t="shared" si="25"/>
        <v>#DIV/0!</v>
      </c>
      <c r="AO54" s="67" t="e">
        <f t="shared" si="25"/>
        <v>#DIV/0!</v>
      </c>
      <c r="AP54" s="67" t="e">
        <f t="shared" si="25"/>
        <v>#DIV/0!</v>
      </c>
      <c r="AQ54" s="67" t="e">
        <f t="shared" si="25"/>
        <v>#DIV/0!</v>
      </c>
      <c r="AR54" s="67" t="e">
        <f t="shared" si="25"/>
        <v>#DIV/0!</v>
      </c>
      <c r="AS54" s="67" t="e">
        <f t="shared" si="25"/>
        <v>#DIV/0!</v>
      </c>
      <c r="AT54" s="67" t="e">
        <f t="shared" si="25"/>
        <v>#DIV/0!</v>
      </c>
      <c r="AU54" s="67">
        <f>'ModelParams Lp'!B$22</f>
        <v>4</v>
      </c>
      <c r="AV54" s="67">
        <f>'ModelParams Lp'!C$22</f>
        <v>2</v>
      </c>
      <c r="AW54" s="67">
        <f>'ModelParams Lp'!D$22</f>
        <v>1</v>
      </c>
      <c r="AX54" s="67">
        <f>'ModelParams Lp'!E$22</f>
        <v>0</v>
      </c>
      <c r="AY54" s="67">
        <f>'ModelParams Lp'!F$22</f>
        <v>0</v>
      </c>
      <c r="AZ54" s="67">
        <f>'ModelParams Lp'!G$22</f>
        <v>0</v>
      </c>
      <c r="BA54" s="67">
        <f>'ModelParams Lp'!H$22</f>
        <v>0</v>
      </c>
      <c r="BB54" s="67">
        <f>'ModelParams Lp'!I$22</f>
        <v>0</v>
      </c>
      <c r="BC54" s="67" t="e">
        <f>-10*LOG(2/(4*PI()*2^2)+4/(0.163*(Calcul!$J59*Calcul!$K59)/VLOOKUP(Calcul!$H59,'ModelParams Lp'!$E$37:$F$39,2,0)))</f>
        <v>#N/A</v>
      </c>
      <c r="BD54" s="67" t="e">
        <f>-10*LOG(2/(4*PI()*2^2)+4/(0.163*(Calcul!$J59*Calcul!$K59)/VLOOKUP(Calcul!$H59,'ModelParams Lp'!$E$37:$F$39,2,0)))</f>
        <v>#N/A</v>
      </c>
      <c r="BE54" s="67" t="e">
        <f>-10*LOG(2/(4*PI()*2^2)+4/(0.163*(Calcul!$J59*Calcul!$K59)/VLOOKUP(Calcul!$H59,'ModelParams Lp'!$E$37:$F$39,2,0)))</f>
        <v>#N/A</v>
      </c>
      <c r="BF54" s="67" t="e">
        <f>-10*LOG(2/(4*PI()*2^2)+4/(0.163*(Calcul!$J59*Calcul!$K59)/VLOOKUP(Calcul!$H59,'ModelParams Lp'!$E$37:$F$39,2,0)))</f>
        <v>#N/A</v>
      </c>
      <c r="BG54" s="67" t="e">
        <f>-10*LOG(2/(4*PI()*2^2)+4/(0.163*(Calcul!$J59*Calcul!$K59)/VLOOKUP(Calcul!$H59,'ModelParams Lp'!$E$37:$F$39,2,0)))</f>
        <v>#N/A</v>
      </c>
      <c r="BH54" s="67" t="e">
        <f>-10*LOG(2/(4*PI()*2^2)+4/(0.163*(Calcul!$J59*Calcul!$K59)/VLOOKUP(Calcul!$H59,'ModelParams Lp'!$E$37:$F$39,2,0)))</f>
        <v>#N/A</v>
      </c>
      <c r="BI54" s="67" t="e">
        <f>-10*LOG(2/(4*PI()*2^2)+4/(0.163*(Calcul!$J59*Calcul!$K59)/VLOOKUP(Calcul!$H59,'ModelParams Lp'!$E$37:$F$39,2,0)))</f>
        <v>#N/A</v>
      </c>
      <c r="BJ54" s="67" t="e">
        <f>-10*LOG(2/(4*PI()*2^2)+4/(0.163*(Calcul!$J59*Calcul!$K59)/VLOOKUP(Calcul!$H59,'ModelParams Lp'!$E$37:$F$39,2,0)))</f>
        <v>#N/A</v>
      </c>
      <c r="BK54" s="67" t="e">
        <f>VLOOKUP(Calcul!$I59,'ModelParams Lp'!$D$28:$O$32,5,0)+BC54</f>
        <v>#N/A</v>
      </c>
      <c r="BL54" s="67" t="e">
        <f>VLOOKUP(Calcul!$I59,'ModelParams Lp'!$D$28:$O$32,6,0)+BD54</f>
        <v>#N/A</v>
      </c>
      <c r="BM54" s="67" t="e">
        <f>VLOOKUP(Calcul!$I59,'ModelParams Lp'!$D$28:$O$32,7,0)+BE54</f>
        <v>#N/A</v>
      </c>
      <c r="BN54" s="67" t="e">
        <f>VLOOKUP(Calcul!$I59,'ModelParams Lp'!$D$28:$O$32,8,0)+BF54</f>
        <v>#N/A</v>
      </c>
      <c r="BO54" s="67" t="e">
        <f>VLOOKUP(Calcul!$I59,'ModelParams Lp'!$D$28:$O$32,9,0)+BG54</f>
        <v>#N/A</v>
      </c>
      <c r="BP54" s="67" t="e">
        <f>VLOOKUP(Calcul!$I59,'ModelParams Lp'!$D$28:$O$32,10,0)+BH54</f>
        <v>#N/A</v>
      </c>
      <c r="BQ54" s="67" t="e">
        <f>VLOOKUP(Calcul!$I59,'ModelParams Lp'!$D$28:$O$32,11,0)+BI54</f>
        <v>#N/A</v>
      </c>
      <c r="BR54" s="67" t="e">
        <f>VLOOKUP(Calcul!$I59,'ModelParams Lp'!$D$28:$O$32,12,0)+BJ54</f>
        <v>#N/A</v>
      </c>
      <c r="BS54" s="66" t="e">
        <f t="shared" ca="1" si="7"/>
        <v>#DIV/0!</v>
      </c>
      <c r="BT54" s="66" t="e">
        <f t="shared" ca="1" si="8"/>
        <v>#DIV/0!</v>
      </c>
      <c r="BU54" s="66" t="e">
        <f t="shared" ca="1" si="9"/>
        <v>#DIV/0!</v>
      </c>
      <c r="BV54" s="66" t="e">
        <f t="shared" ca="1" si="10"/>
        <v>#DIV/0!</v>
      </c>
      <c r="BW54" s="66" t="e">
        <f t="shared" ca="1" si="11"/>
        <v>#DIV/0!</v>
      </c>
      <c r="BX54" s="66" t="e">
        <f t="shared" ca="1" si="12"/>
        <v>#DIV/0!</v>
      </c>
      <c r="BY54" s="66" t="e">
        <f t="shared" ca="1" si="13"/>
        <v>#DIV/0!</v>
      </c>
      <c r="BZ54" s="66" t="e">
        <f t="shared" ca="1" si="14"/>
        <v>#DIV/0!</v>
      </c>
      <c r="CA54" s="24" t="e">
        <f ca="1">10*LOG10(IF(BS54="",0,POWER(10,((BS54+'ModelParams Lw'!$O$4)/10))) +IF(BT54="",0,POWER(10,((BT54+'ModelParams Lw'!$P$4)/10))) +IF(BU54="",0,POWER(10,((BU54+'ModelParams Lw'!$Q$4)/10))) +IF(BV54="",0,POWER(10,((BV54+'ModelParams Lw'!$R$4)/10))) +IF(BW54="",0,POWER(10,((BW54+'ModelParams Lw'!$S$4)/10))) +IF(BX54="",0,POWER(10,((BX54+'ModelParams Lw'!$T$4)/10))) +IF(BY54="",0,POWER(10,((BY54+'ModelParams Lw'!$U$4)/10)))+IF(BZ54="",0,POWER(10,((BZ54+'ModelParams Lw'!$V$4)/10))))</f>
        <v>#DIV/0!</v>
      </c>
      <c r="CB54" s="24" t="e">
        <f t="shared" ca="1" si="15"/>
        <v>#DIV/0!</v>
      </c>
      <c r="CC54" s="24" t="e">
        <f ca="1">(BS54-'ModelParams Lw'!O$10)/'ModelParams Lw'!O$11</f>
        <v>#DIV/0!</v>
      </c>
      <c r="CD54" s="24" t="e">
        <f ca="1">(BT54-'ModelParams Lw'!P$10)/'ModelParams Lw'!P$11</f>
        <v>#DIV/0!</v>
      </c>
      <c r="CE54" s="24" t="e">
        <f ca="1">(BU54-'ModelParams Lw'!Q$10)/'ModelParams Lw'!Q$11</f>
        <v>#DIV/0!</v>
      </c>
      <c r="CF54" s="24" t="e">
        <f ca="1">(BV54-'ModelParams Lw'!R$10)/'ModelParams Lw'!R$11</f>
        <v>#DIV/0!</v>
      </c>
      <c r="CG54" s="24" t="e">
        <f ca="1">(BW54-'ModelParams Lw'!S$10)/'ModelParams Lw'!S$11</f>
        <v>#DIV/0!</v>
      </c>
      <c r="CH54" s="24" t="e">
        <f ca="1">(BX54-'ModelParams Lw'!T$10)/'ModelParams Lw'!T$11</f>
        <v>#DIV/0!</v>
      </c>
      <c r="CI54" s="24" t="e">
        <f ca="1">(BY54-'ModelParams Lw'!U$10)/'ModelParams Lw'!U$11</f>
        <v>#DIV/0!</v>
      </c>
      <c r="CJ54" s="24" t="e">
        <f ca="1">(BZ54-'ModelParams Lw'!V$10)/'ModelParams Lw'!V$11</f>
        <v>#DIV/0!</v>
      </c>
      <c r="CK54" s="66" t="e">
        <f t="shared" si="16"/>
        <v>#DIV/0!</v>
      </c>
      <c r="CL54" s="66" t="e">
        <f t="shared" si="17"/>
        <v>#DIV/0!</v>
      </c>
      <c r="CM54" s="66" t="e">
        <f t="shared" si="23"/>
        <v>#DIV/0!</v>
      </c>
      <c r="CN54" s="66" t="e">
        <f t="shared" si="18"/>
        <v>#DIV/0!</v>
      </c>
      <c r="CO54" s="66" t="e">
        <f t="shared" si="19"/>
        <v>#DIV/0!</v>
      </c>
      <c r="CP54" s="66" t="e">
        <f t="shared" si="20"/>
        <v>#DIV/0!</v>
      </c>
      <c r="CQ54" s="66" t="e">
        <f t="shared" si="21"/>
        <v>#DIV/0!</v>
      </c>
      <c r="CR54" s="66" t="e">
        <f t="shared" si="22"/>
        <v>#DIV/0!</v>
      </c>
      <c r="CS54" s="24" t="e">
        <f>10*LOG10(IF(CK54="",0,POWER(10,((CK54+'ModelParams Lw'!$O$4)/10))) +IF(CL54="",0,POWER(10,((CL54+'ModelParams Lw'!$P$4)/10))) +IF(CM54="",0,POWER(10,((CM54+'ModelParams Lw'!$Q$4)/10))) +IF(CN54="",0,POWER(10,((CN54+'ModelParams Lw'!$R$4)/10))) +IF(CO54="",0,POWER(10,((CO54+'ModelParams Lw'!$S$4)/10))) +IF(CP54="",0,POWER(10,((CP54+'ModelParams Lw'!$T$4)/10))) +IF(CQ54="",0,POWER(10,((CQ54+'ModelParams Lw'!$U$4)/10)))+IF(CR54="",0,POWER(10,((CR54+'ModelParams Lw'!$V$4)/10))))</f>
        <v>#DIV/0!</v>
      </c>
      <c r="CT54" s="24" t="e">
        <f t="shared" si="24"/>
        <v>#DIV/0!</v>
      </c>
      <c r="CU54" s="24" t="e">
        <f>(CK54-'ModelParams Lw'!O$10)/'ModelParams Lw'!O$11</f>
        <v>#DIV/0!</v>
      </c>
      <c r="CV54" s="24" t="e">
        <f>(CL54-'ModelParams Lw'!P$10)/'ModelParams Lw'!P$11</f>
        <v>#DIV/0!</v>
      </c>
      <c r="CW54" s="24" t="e">
        <f>(CM54-'ModelParams Lw'!Q$10)/'ModelParams Lw'!Q$11</f>
        <v>#DIV/0!</v>
      </c>
      <c r="CX54" s="24" t="e">
        <f>(CN54-'ModelParams Lw'!R$10)/'ModelParams Lw'!R$11</f>
        <v>#DIV/0!</v>
      </c>
      <c r="CY54" s="24" t="e">
        <f>(CO54-'ModelParams Lw'!S$10)/'ModelParams Lw'!S$11</f>
        <v>#DIV/0!</v>
      </c>
      <c r="CZ54" s="24" t="e">
        <f>(CP54-'ModelParams Lw'!T$10)/'ModelParams Lw'!T$11</f>
        <v>#DIV/0!</v>
      </c>
      <c r="DA54" s="24" t="e">
        <f>(CQ54-'ModelParams Lw'!U$10)/'ModelParams Lw'!U$11</f>
        <v>#DIV/0!</v>
      </c>
      <c r="DB54" s="24" t="e">
        <f>(CR54-'ModelParams Lw'!V$10)/'ModelParams Lw'!V$11</f>
        <v>#DIV/0!</v>
      </c>
    </row>
    <row r="55" spans="1:106">
      <c r="A55" s="12">
        <f>'Sound Power'!B55</f>
        <v>0</v>
      </c>
      <c r="B55" s="12">
        <f>'Sound Power'!D55</f>
        <v>0</v>
      </c>
      <c r="C55" s="67" t="e">
        <f>IF(Calcul!$F60="SA",'Sound Power'!BS55,'Sound Power'!T55)</f>
        <v>#DIV/0!</v>
      </c>
      <c r="D55" s="67" t="e">
        <f>IF(Calcul!$F60="SA",'Sound Power'!BT55,'Sound Power'!U55)</f>
        <v>#DIV/0!</v>
      </c>
      <c r="E55" s="67" t="e">
        <f>IF(Calcul!$F60="SA",'Sound Power'!BU55,'Sound Power'!V55)</f>
        <v>#DIV/0!</v>
      </c>
      <c r="F55" s="67" t="e">
        <f>IF(Calcul!$F60="SA",'Sound Power'!BV55,'Sound Power'!W55)</f>
        <v>#DIV/0!</v>
      </c>
      <c r="G55" s="67" t="e">
        <f>IF(Calcul!$F60="SA",'Sound Power'!BW55,'Sound Power'!X55)</f>
        <v>#DIV/0!</v>
      </c>
      <c r="H55" s="67" t="e">
        <f>IF(Calcul!$F60="SA",'Sound Power'!BX55,'Sound Power'!Y55)</f>
        <v>#DIV/0!</v>
      </c>
      <c r="I55" s="67" t="e">
        <f>IF(Calcul!$F60="SA",'Sound Power'!BY55,'Sound Power'!Z55)</f>
        <v>#DIV/0!</v>
      </c>
      <c r="J55" s="67" t="e">
        <f>IF(Calcul!$F60="SA",'Sound Power'!BZ55,'Sound Power'!AA55)</f>
        <v>#DIV/0!</v>
      </c>
      <c r="K55" s="67" t="e">
        <f>'Sound Power'!CS55</f>
        <v>#DIV/0!</v>
      </c>
      <c r="L55" s="67" t="e">
        <f>'Sound Power'!CT55</f>
        <v>#DIV/0!</v>
      </c>
      <c r="M55" s="67" t="e">
        <f>'Sound Power'!CU55</f>
        <v>#DIV/0!</v>
      </c>
      <c r="N55" s="67" t="e">
        <f>'Sound Power'!CV55</f>
        <v>#DIV/0!</v>
      </c>
      <c r="O55" s="67" t="e">
        <f>'Sound Power'!CW55</f>
        <v>#DIV/0!</v>
      </c>
      <c r="P55" s="67" t="e">
        <f>'Sound Power'!CX55</f>
        <v>#DIV/0!</v>
      </c>
      <c r="Q55" s="67" t="e">
        <f>'Sound Power'!CY55</f>
        <v>#DIV/0!</v>
      </c>
      <c r="R55" s="67" t="e">
        <f>'Sound Power'!CZ55</f>
        <v>#DIV/0!</v>
      </c>
      <c r="S55" s="64">
        <f t="shared" si="3"/>
        <v>0</v>
      </c>
      <c r="T55" s="64">
        <f t="shared" si="4"/>
        <v>0</v>
      </c>
      <c r="U55" s="67" t="e">
        <f>('ModelParams Lp'!B$4*10^'ModelParams Lp'!B$5*($S55/$T55)^'ModelParams Lp'!B$6)*3</f>
        <v>#DIV/0!</v>
      </c>
      <c r="V55" s="67" t="e">
        <f>('ModelParams Lp'!C$4*10^'ModelParams Lp'!C$5*($S55/$T55)^'ModelParams Lp'!C$6)*3</f>
        <v>#DIV/0!</v>
      </c>
      <c r="W55" s="67" t="e">
        <f>('ModelParams Lp'!D$4*10^'ModelParams Lp'!D$5*($S55/$T55)^'ModelParams Lp'!D$6)*3</f>
        <v>#DIV/0!</v>
      </c>
      <c r="X55" s="67" t="e">
        <f>('ModelParams Lp'!E$4*10^'ModelParams Lp'!E$5*($S55/$T55)^'ModelParams Lp'!E$6)*3</f>
        <v>#DIV/0!</v>
      </c>
      <c r="Y55" s="67" t="e">
        <f>('ModelParams Lp'!F$4*10^'ModelParams Lp'!F$5*($S55/$T55)^'ModelParams Lp'!F$6)*3</f>
        <v>#DIV/0!</v>
      </c>
      <c r="Z55" s="67" t="e">
        <f>('ModelParams Lp'!G$4*10^'ModelParams Lp'!G$5*($S55/$T55)^'ModelParams Lp'!G$6)*3</f>
        <v>#DIV/0!</v>
      </c>
      <c r="AA55" s="67" t="e">
        <f>('ModelParams Lp'!H$4*10^'ModelParams Lp'!H$5*($S55/$T55)^'ModelParams Lp'!H$6)*3</f>
        <v>#DIV/0!</v>
      </c>
      <c r="AB55" s="67" t="e">
        <f>('ModelParams Lp'!I$4*10^'ModelParams Lp'!I$5*($S55/$T55)^'ModelParams Lp'!I$6)*3</f>
        <v>#DIV/0!</v>
      </c>
      <c r="AC55" s="53" t="e">
        <f t="shared" si="5"/>
        <v>#DIV/0!</v>
      </c>
      <c r="AD55" s="53" t="e">
        <f>IF(AC55&lt;'ModelParams Lp'!$B$16,-1,IF(AC55&lt;'ModelParams Lp'!$C$16,0,IF(AC55&lt;'ModelParams Lp'!$D$16,1,IF(AC55&lt;'ModelParams Lp'!$E$16,2,IF(AC55&lt;'ModelParams Lp'!$F$16,3,IF(AC55&lt;'ModelParams Lp'!$G$16,4,IF(AC55&lt;'ModelParams Lp'!$H$16,5,6)))))))</f>
        <v>#DIV/0!</v>
      </c>
      <c r="AE55" s="67" t="e">
        <f ca="1">IF($AD55&gt;1,0,OFFSET('ModelParams Lp'!$C$12,0,-'Sound Pressure'!$AD55))</f>
        <v>#DIV/0!</v>
      </c>
      <c r="AF55" s="67" t="e">
        <f ca="1">IF($AD55&gt;2,0,OFFSET('ModelParams Lp'!$D$12,0,-'Sound Pressure'!$AD55))</f>
        <v>#DIV/0!</v>
      </c>
      <c r="AG55" s="67" t="e">
        <f ca="1">IF($AD55&gt;3,0,OFFSET('ModelParams Lp'!$E$12,0,-'Sound Pressure'!$AD55))</f>
        <v>#DIV/0!</v>
      </c>
      <c r="AH55" s="67" t="e">
        <f ca="1">IF($AD55&gt;4,0,OFFSET('ModelParams Lp'!$F$12,0,-'Sound Pressure'!$AD55))</f>
        <v>#DIV/0!</v>
      </c>
      <c r="AI55" s="67" t="e">
        <f ca="1">IF($AD55&gt;3,0,OFFSET('ModelParams Lp'!$G$12,0,-'Sound Pressure'!$AD55))</f>
        <v>#DIV/0!</v>
      </c>
      <c r="AJ55" s="67" t="e">
        <f ca="1">IF($AD55&gt;5,0,OFFSET('ModelParams Lp'!$H$12,0,-'Sound Pressure'!$AD55))</f>
        <v>#DIV/0!</v>
      </c>
      <c r="AK55" s="67" t="e">
        <f ca="1">IF($AD55&gt;6,0,OFFSET('ModelParams Lp'!$I$12,0,-'Sound Pressure'!$AD55))</f>
        <v>#DIV/0!</v>
      </c>
      <c r="AL55" s="67" t="e">
        <f ca="1">IF($AD55&gt;7,0,IF($AD$4&lt;0,3,OFFSET('ModelParams Lp'!$J$12,0,-'Sound Pressure'!$AD55)))</f>
        <v>#DIV/0!</v>
      </c>
      <c r="AM55" s="67" t="e">
        <f t="shared" si="25"/>
        <v>#DIV/0!</v>
      </c>
      <c r="AN55" s="67" t="e">
        <f t="shared" si="25"/>
        <v>#DIV/0!</v>
      </c>
      <c r="AO55" s="67" t="e">
        <f t="shared" si="25"/>
        <v>#DIV/0!</v>
      </c>
      <c r="AP55" s="67" t="e">
        <f t="shared" si="25"/>
        <v>#DIV/0!</v>
      </c>
      <c r="AQ55" s="67" t="e">
        <f t="shared" si="25"/>
        <v>#DIV/0!</v>
      </c>
      <c r="AR55" s="67" t="e">
        <f t="shared" si="25"/>
        <v>#DIV/0!</v>
      </c>
      <c r="AS55" s="67" t="e">
        <f t="shared" si="25"/>
        <v>#DIV/0!</v>
      </c>
      <c r="AT55" s="67" t="e">
        <f t="shared" si="25"/>
        <v>#DIV/0!</v>
      </c>
      <c r="AU55" s="67">
        <f>'ModelParams Lp'!B$22</f>
        <v>4</v>
      </c>
      <c r="AV55" s="67">
        <f>'ModelParams Lp'!C$22</f>
        <v>2</v>
      </c>
      <c r="AW55" s="67">
        <f>'ModelParams Lp'!D$22</f>
        <v>1</v>
      </c>
      <c r="AX55" s="67">
        <f>'ModelParams Lp'!E$22</f>
        <v>0</v>
      </c>
      <c r="AY55" s="67">
        <f>'ModelParams Lp'!F$22</f>
        <v>0</v>
      </c>
      <c r="AZ55" s="67">
        <f>'ModelParams Lp'!G$22</f>
        <v>0</v>
      </c>
      <c r="BA55" s="67">
        <f>'ModelParams Lp'!H$22</f>
        <v>0</v>
      </c>
      <c r="BB55" s="67">
        <f>'ModelParams Lp'!I$22</f>
        <v>0</v>
      </c>
      <c r="BC55" s="67" t="e">
        <f>-10*LOG(2/(4*PI()*2^2)+4/(0.163*(Calcul!$J60*Calcul!$K60)/VLOOKUP(Calcul!$H60,'ModelParams Lp'!$E$37:$F$39,2,0)))</f>
        <v>#N/A</v>
      </c>
      <c r="BD55" s="67" t="e">
        <f>-10*LOG(2/(4*PI()*2^2)+4/(0.163*(Calcul!$J60*Calcul!$K60)/VLOOKUP(Calcul!$H60,'ModelParams Lp'!$E$37:$F$39,2,0)))</f>
        <v>#N/A</v>
      </c>
      <c r="BE55" s="67" t="e">
        <f>-10*LOG(2/(4*PI()*2^2)+4/(0.163*(Calcul!$J60*Calcul!$K60)/VLOOKUP(Calcul!$H60,'ModelParams Lp'!$E$37:$F$39,2,0)))</f>
        <v>#N/A</v>
      </c>
      <c r="BF55" s="67" t="e">
        <f>-10*LOG(2/(4*PI()*2^2)+4/(0.163*(Calcul!$J60*Calcul!$K60)/VLOOKUP(Calcul!$H60,'ModelParams Lp'!$E$37:$F$39,2,0)))</f>
        <v>#N/A</v>
      </c>
      <c r="BG55" s="67" t="e">
        <f>-10*LOG(2/(4*PI()*2^2)+4/(0.163*(Calcul!$J60*Calcul!$K60)/VLOOKUP(Calcul!$H60,'ModelParams Lp'!$E$37:$F$39,2,0)))</f>
        <v>#N/A</v>
      </c>
      <c r="BH55" s="67" t="e">
        <f>-10*LOG(2/(4*PI()*2^2)+4/(0.163*(Calcul!$J60*Calcul!$K60)/VLOOKUP(Calcul!$H60,'ModelParams Lp'!$E$37:$F$39,2,0)))</f>
        <v>#N/A</v>
      </c>
      <c r="BI55" s="67" t="e">
        <f>-10*LOG(2/(4*PI()*2^2)+4/(0.163*(Calcul!$J60*Calcul!$K60)/VLOOKUP(Calcul!$H60,'ModelParams Lp'!$E$37:$F$39,2,0)))</f>
        <v>#N/A</v>
      </c>
      <c r="BJ55" s="67" t="e">
        <f>-10*LOG(2/(4*PI()*2^2)+4/(0.163*(Calcul!$J60*Calcul!$K60)/VLOOKUP(Calcul!$H60,'ModelParams Lp'!$E$37:$F$39,2,0)))</f>
        <v>#N/A</v>
      </c>
      <c r="BK55" s="67" t="e">
        <f>VLOOKUP(Calcul!$I60,'ModelParams Lp'!$D$28:$O$32,5,0)+BC55</f>
        <v>#N/A</v>
      </c>
      <c r="BL55" s="67" t="e">
        <f>VLOOKUP(Calcul!$I60,'ModelParams Lp'!$D$28:$O$32,6,0)+BD55</f>
        <v>#N/A</v>
      </c>
      <c r="BM55" s="67" t="e">
        <f>VLOOKUP(Calcul!$I60,'ModelParams Lp'!$D$28:$O$32,7,0)+BE55</f>
        <v>#N/A</v>
      </c>
      <c r="BN55" s="67" t="e">
        <f>VLOOKUP(Calcul!$I60,'ModelParams Lp'!$D$28:$O$32,8,0)+BF55</f>
        <v>#N/A</v>
      </c>
      <c r="BO55" s="67" t="e">
        <f>VLOOKUP(Calcul!$I60,'ModelParams Lp'!$D$28:$O$32,9,0)+BG55</f>
        <v>#N/A</v>
      </c>
      <c r="BP55" s="67" t="e">
        <f>VLOOKUP(Calcul!$I60,'ModelParams Lp'!$D$28:$O$32,10,0)+BH55</f>
        <v>#N/A</v>
      </c>
      <c r="BQ55" s="67" t="e">
        <f>VLOOKUP(Calcul!$I60,'ModelParams Lp'!$D$28:$O$32,11,0)+BI55</f>
        <v>#N/A</v>
      </c>
      <c r="BR55" s="67" t="e">
        <f>VLOOKUP(Calcul!$I60,'ModelParams Lp'!$D$28:$O$32,12,0)+BJ55</f>
        <v>#N/A</v>
      </c>
      <c r="BS55" s="66" t="e">
        <f t="shared" ca="1" si="7"/>
        <v>#DIV/0!</v>
      </c>
      <c r="BT55" s="66" t="e">
        <f t="shared" ca="1" si="8"/>
        <v>#DIV/0!</v>
      </c>
      <c r="BU55" s="66" t="e">
        <f t="shared" ca="1" si="9"/>
        <v>#DIV/0!</v>
      </c>
      <c r="BV55" s="66" t="e">
        <f t="shared" ca="1" si="10"/>
        <v>#DIV/0!</v>
      </c>
      <c r="BW55" s="66" t="e">
        <f t="shared" ca="1" si="11"/>
        <v>#DIV/0!</v>
      </c>
      <c r="BX55" s="66" t="e">
        <f t="shared" ca="1" si="12"/>
        <v>#DIV/0!</v>
      </c>
      <c r="BY55" s="66" t="e">
        <f t="shared" ca="1" si="13"/>
        <v>#DIV/0!</v>
      </c>
      <c r="BZ55" s="66" t="e">
        <f t="shared" ca="1" si="14"/>
        <v>#DIV/0!</v>
      </c>
      <c r="CA55" s="24" t="e">
        <f ca="1">10*LOG10(IF(BS55="",0,POWER(10,((BS55+'ModelParams Lw'!$O$4)/10))) +IF(BT55="",0,POWER(10,((BT55+'ModelParams Lw'!$P$4)/10))) +IF(BU55="",0,POWER(10,((BU55+'ModelParams Lw'!$Q$4)/10))) +IF(BV55="",0,POWER(10,((BV55+'ModelParams Lw'!$R$4)/10))) +IF(BW55="",0,POWER(10,((BW55+'ModelParams Lw'!$S$4)/10))) +IF(BX55="",0,POWER(10,((BX55+'ModelParams Lw'!$T$4)/10))) +IF(BY55="",0,POWER(10,((BY55+'ModelParams Lw'!$U$4)/10)))+IF(BZ55="",0,POWER(10,((BZ55+'ModelParams Lw'!$V$4)/10))))</f>
        <v>#DIV/0!</v>
      </c>
      <c r="CB55" s="24" t="e">
        <f t="shared" ca="1" si="15"/>
        <v>#DIV/0!</v>
      </c>
      <c r="CC55" s="24" t="e">
        <f ca="1">(BS55-'ModelParams Lw'!O$10)/'ModelParams Lw'!O$11</f>
        <v>#DIV/0!</v>
      </c>
      <c r="CD55" s="24" t="e">
        <f ca="1">(BT55-'ModelParams Lw'!P$10)/'ModelParams Lw'!P$11</f>
        <v>#DIV/0!</v>
      </c>
      <c r="CE55" s="24" t="e">
        <f ca="1">(BU55-'ModelParams Lw'!Q$10)/'ModelParams Lw'!Q$11</f>
        <v>#DIV/0!</v>
      </c>
      <c r="CF55" s="24" t="e">
        <f ca="1">(BV55-'ModelParams Lw'!R$10)/'ModelParams Lw'!R$11</f>
        <v>#DIV/0!</v>
      </c>
      <c r="CG55" s="24" t="e">
        <f ca="1">(BW55-'ModelParams Lw'!S$10)/'ModelParams Lw'!S$11</f>
        <v>#DIV/0!</v>
      </c>
      <c r="CH55" s="24" t="e">
        <f ca="1">(BX55-'ModelParams Lw'!T$10)/'ModelParams Lw'!T$11</f>
        <v>#DIV/0!</v>
      </c>
      <c r="CI55" s="24" t="e">
        <f ca="1">(BY55-'ModelParams Lw'!U$10)/'ModelParams Lw'!U$11</f>
        <v>#DIV/0!</v>
      </c>
      <c r="CJ55" s="24" t="e">
        <f ca="1">(BZ55-'ModelParams Lw'!V$10)/'ModelParams Lw'!V$11</f>
        <v>#DIV/0!</v>
      </c>
      <c r="CK55" s="66" t="e">
        <f t="shared" si="16"/>
        <v>#DIV/0!</v>
      </c>
      <c r="CL55" s="66" t="e">
        <f t="shared" si="17"/>
        <v>#DIV/0!</v>
      </c>
      <c r="CM55" s="66" t="e">
        <f t="shared" si="23"/>
        <v>#DIV/0!</v>
      </c>
      <c r="CN55" s="66" t="e">
        <f t="shared" si="18"/>
        <v>#DIV/0!</v>
      </c>
      <c r="CO55" s="66" t="e">
        <f t="shared" si="19"/>
        <v>#DIV/0!</v>
      </c>
      <c r="CP55" s="66" t="e">
        <f t="shared" si="20"/>
        <v>#DIV/0!</v>
      </c>
      <c r="CQ55" s="66" t="e">
        <f t="shared" si="21"/>
        <v>#DIV/0!</v>
      </c>
      <c r="CR55" s="66" t="e">
        <f t="shared" si="22"/>
        <v>#DIV/0!</v>
      </c>
      <c r="CS55" s="24" t="e">
        <f>10*LOG10(IF(CK55="",0,POWER(10,((CK55+'ModelParams Lw'!$O$4)/10))) +IF(CL55="",0,POWER(10,((CL55+'ModelParams Lw'!$P$4)/10))) +IF(CM55="",0,POWER(10,((CM55+'ModelParams Lw'!$Q$4)/10))) +IF(CN55="",0,POWER(10,((CN55+'ModelParams Lw'!$R$4)/10))) +IF(CO55="",0,POWER(10,((CO55+'ModelParams Lw'!$S$4)/10))) +IF(CP55="",0,POWER(10,((CP55+'ModelParams Lw'!$T$4)/10))) +IF(CQ55="",0,POWER(10,((CQ55+'ModelParams Lw'!$U$4)/10)))+IF(CR55="",0,POWER(10,((CR55+'ModelParams Lw'!$V$4)/10))))</f>
        <v>#DIV/0!</v>
      </c>
      <c r="CT55" s="24" t="e">
        <f t="shared" si="24"/>
        <v>#DIV/0!</v>
      </c>
      <c r="CU55" s="24" t="e">
        <f>(CK55-'ModelParams Lw'!O$10)/'ModelParams Lw'!O$11</f>
        <v>#DIV/0!</v>
      </c>
      <c r="CV55" s="24" t="e">
        <f>(CL55-'ModelParams Lw'!P$10)/'ModelParams Lw'!P$11</f>
        <v>#DIV/0!</v>
      </c>
      <c r="CW55" s="24" t="e">
        <f>(CM55-'ModelParams Lw'!Q$10)/'ModelParams Lw'!Q$11</f>
        <v>#DIV/0!</v>
      </c>
      <c r="CX55" s="24" t="e">
        <f>(CN55-'ModelParams Lw'!R$10)/'ModelParams Lw'!R$11</f>
        <v>#DIV/0!</v>
      </c>
      <c r="CY55" s="24" t="e">
        <f>(CO55-'ModelParams Lw'!S$10)/'ModelParams Lw'!S$11</f>
        <v>#DIV/0!</v>
      </c>
      <c r="CZ55" s="24" t="e">
        <f>(CP55-'ModelParams Lw'!T$10)/'ModelParams Lw'!T$11</f>
        <v>#DIV/0!</v>
      </c>
      <c r="DA55" s="24" t="e">
        <f>(CQ55-'ModelParams Lw'!U$10)/'ModelParams Lw'!U$11</f>
        <v>#DIV/0!</v>
      </c>
      <c r="DB55" s="24" t="e">
        <f>(CR55-'ModelParams Lw'!V$10)/'ModelParams Lw'!V$11</f>
        <v>#DIV/0!</v>
      </c>
    </row>
    <row r="56" spans="1:106">
      <c r="A56" s="12">
        <f>'Sound Power'!B56</f>
        <v>0</v>
      </c>
      <c r="B56" s="12">
        <f>'Sound Power'!D56</f>
        <v>0</v>
      </c>
      <c r="C56" s="67" t="e">
        <f>IF(Calcul!$F61="SA",'Sound Power'!BS56,'Sound Power'!T56)</f>
        <v>#DIV/0!</v>
      </c>
      <c r="D56" s="67" t="e">
        <f>IF(Calcul!$F61="SA",'Sound Power'!BT56,'Sound Power'!U56)</f>
        <v>#DIV/0!</v>
      </c>
      <c r="E56" s="67" t="e">
        <f>IF(Calcul!$F61="SA",'Sound Power'!BU56,'Sound Power'!V56)</f>
        <v>#DIV/0!</v>
      </c>
      <c r="F56" s="67" t="e">
        <f>IF(Calcul!$F61="SA",'Sound Power'!BV56,'Sound Power'!W56)</f>
        <v>#DIV/0!</v>
      </c>
      <c r="G56" s="67" t="e">
        <f>IF(Calcul!$F61="SA",'Sound Power'!BW56,'Sound Power'!X56)</f>
        <v>#DIV/0!</v>
      </c>
      <c r="H56" s="67" t="e">
        <f>IF(Calcul!$F61="SA",'Sound Power'!BX56,'Sound Power'!Y56)</f>
        <v>#DIV/0!</v>
      </c>
      <c r="I56" s="67" t="e">
        <f>IF(Calcul!$F61="SA",'Sound Power'!BY56,'Sound Power'!Z56)</f>
        <v>#DIV/0!</v>
      </c>
      <c r="J56" s="67" t="e">
        <f>IF(Calcul!$F61="SA",'Sound Power'!BZ56,'Sound Power'!AA56)</f>
        <v>#DIV/0!</v>
      </c>
      <c r="K56" s="67" t="e">
        <f>'Sound Power'!CS56</f>
        <v>#DIV/0!</v>
      </c>
      <c r="L56" s="67" t="e">
        <f>'Sound Power'!CT56</f>
        <v>#DIV/0!</v>
      </c>
      <c r="M56" s="67" t="e">
        <f>'Sound Power'!CU56</f>
        <v>#DIV/0!</v>
      </c>
      <c r="N56" s="67" t="e">
        <f>'Sound Power'!CV56</f>
        <v>#DIV/0!</v>
      </c>
      <c r="O56" s="67" t="e">
        <f>'Sound Power'!CW56</f>
        <v>#DIV/0!</v>
      </c>
      <c r="P56" s="67" t="e">
        <f>'Sound Power'!CX56</f>
        <v>#DIV/0!</v>
      </c>
      <c r="Q56" s="67" t="e">
        <f>'Sound Power'!CY56</f>
        <v>#DIV/0!</v>
      </c>
      <c r="R56" s="67" t="e">
        <f>'Sound Power'!CZ56</f>
        <v>#DIV/0!</v>
      </c>
      <c r="S56" s="64">
        <f t="shared" si="3"/>
        <v>0</v>
      </c>
      <c r="T56" s="64">
        <f t="shared" si="4"/>
        <v>0</v>
      </c>
      <c r="U56" s="67" t="e">
        <f>('ModelParams Lp'!B$4*10^'ModelParams Lp'!B$5*($S56/$T56)^'ModelParams Lp'!B$6)*3</f>
        <v>#DIV/0!</v>
      </c>
      <c r="V56" s="67" t="e">
        <f>('ModelParams Lp'!C$4*10^'ModelParams Lp'!C$5*($S56/$T56)^'ModelParams Lp'!C$6)*3</f>
        <v>#DIV/0!</v>
      </c>
      <c r="W56" s="67" t="e">
        <f>('ModelParams Lp'!D$4*10^'ModelParams Lp'!D$5*($S56/$T56)^'ModelParams Lp'!D$6)*3</f>
        <v>#DIV/0!</v>
      </c>
      <c r="X56" s="67" t="e">
        <f>('ModelParams Lp'!E$4*10^'ModelParams Lp'!E$5*($S56/$T56)^'ModelParams Lp'!E$6)*3</f>
        <v>#DIV/0!</v>
      </c>
      <c r="Y56" s="67" t="e">
        <f>('ModelParams Lp'!F$4*10^'ModelParams Lp'!F$5*($S56/$T56)^'ModelParams Lp'!F$6)*3</f>
        <v>#DIV/0!</v>
      </c>
      <c r="Z56" s="67" t="e">
        <f>('ModelParams Lp'!G$4*10^'ModelParams Lp'!G$5*($S56/$T56)^'ModelParams Lp'!G$6)*3</f>
        <v>#DIV/0!</v>
      </c>
      <c r="AA56" s="67" t="e">
        <f>('ModelParams Lp'!H$4*10^'ModelParams Lp'!H$5*($S56/$T56)^'ModelParams Lp'!H$6)*3</f>
        <v>#DIV/0!</v>
      </c>
      <c r="AB56" s="67" t="e">
        <f>('ModelParams Lp'!I$4*10^'ModelParams Lp'!I$5*($S56/$T56)^'ModelParams Lp'!I$6)*3</f>
        <v>#DIV/0!</v>
      </c>
      <c r="AC56" s="53" t="e">
        <f t="shared" si="5"/>
        <v>#DIV/0!</v>
      </c>
      <c r="AD56" s="53" t="e">
        <f>IF(AC56&lt;'ModelParams Lp'!$B$16,-1,IF(AC56&lt;'ModelParams Lp'!$C$16,0,IF(AC56&lt;'ModelParams Lp'!$D$16,1,IF(AC56&lt;'ModelParams Lp'!$E$16,2,IF(AC56&lt;'ModelParams Lp'!$F$16,3,IF(AC56&lt;'ModelParams Lp'!$G$16,4,IF(AC56&lt;'ModelParams Lp'!$H$16,5,6)))))))</f>
        <v>#DIV/0!</v>
      </c>
      <c r="AE56" s="67" t="e">
        <f ca="1">IF($AD56&gt;1,0,OFFSET('ModelParams Lp'!$C$12,0,-'Sound Pressure'!$AD56))</f>
        <v>#DIV/0!</v>
      </c>
      <c r="AF56" s="67" t="e">
        <f ca="1">IF($AD56&gt;2,0,OFFSET('ModelParams Lp'!$D$12,0,-'Sound Pressure'!$AD56))</f>
        <v>#DIV/0!</v>
      </c>
      <c r="AG56" s="67" t="e">
        <f ca="1">IF($AD56&gt;3,0,OFFSET('ModelParams Lp'!$E$12,0,-'Sound Pressure'!$AD56))</f>
        <v>#DIV/0!</v>
      </c>
      <c r="AH56" s="67" t="e">
        <f ca="1">IF($AD56&gt;4,0,OFFSET('ModelParams Lp'!$F$12,0,-'Sound Pressure'!$AD56))</f>
        <v>#DIV/0!</v>
      </c>
      <c r="AI56" s="67" t="e">
        <f ca="1">IF($AD56&gt;3,0,OFFSET('ModelParams Lp'!$G$12,0,-'Sound Pressure'!$AD56))</f>
        <v>#DIV/0!</v>
      </c>
      <c r="AJ56" s="67" t="e">
        <f ca="1">IF($AD56&gt;5,0,OFFSET('ModelParams Lp'!$H$12,0,-'Sound Pressure'!$AD56))</f>
        <v>#DIV/0!</v>
      </c>
      <c r="AK56" s="67" t="e">
        <f ca="1">IF($AD56&gt;6,0,OFFSET('ModelParams Lp'!$I$12,0,-'Sound Pressure'!$AD56))</f>
        <v>#DIV/0!</v>
      </c>
      <c r="AL56" s="67" t="e">
        <f ca="1">IF($AD56&gt;7,0,IF($AD$4&lt;0,3,OFFSET('ModelParams Lp'!$J$12,0,-'Sound Pressure'!$AD56)))</f>
        <v>#DIV/0!</v>
      </c>
      <c r="AM56" s="67" t="e">
        <f t="shared" si="25"/>
        <v>#DIV/0!</v>
      </c>
      <c r="AN56" s="67" t="e">
        <f t="shared" si="25"/>
        <v>#DIV/0!</v>
      </c>
      <c r="AO56" s="67" t="e">
        <f t="shared" si="25"/>
        <v>#DIV/0!</v>
      </c>
      <c r="AP56" s="67" t="e">
        <f t="shared" si="25"/>
        <v>#DIV/0!</v>
      </c>
      <c r="AQ56" s="67" t="e">
        <f t="shared" si="25"/>
        <v>#DIV/0!</v>
      </c>
      <c r="AR56" s="67" t="e">
        <f t="shared" si="25"/>
        <v>#DIV/0!</v>
      </c>
      <c r="AS56" s="67" t="e">
        <f t="shared" si="25"/>
        <v>#DIV/0!</v>
      </c>
      <c r="AT56" s="67" t="e">
        <f t="shared" si="25"/>
        <v>#DIV/0!</v>
      </c>
      <c r="AU56" s="67">
        <f>'ModelParams Lp'!B$22</f>
        <v>4</v>
      </c>
      <c r="AV56" s="67">
        <f>'ModelParams Lp'!C$22</f>
        <v>2</v>
      </c>
      <c r="AW56" s="67">
        <f>'ModelParams Lp'!D$22</f>
        <v>1</v>
      </c>
      <c r="AX56" s="67">
        <f>'ModelParams Lp'!E$22</f>
        <v>0</v>
      </c>
      <c r="AY56" s="67">
        <f>'ModelParams Lp'!F$22</f>
        <v>0</v>
      </c>
      <c r="AZ56" s="67">
        <f>'ModelParams Lp'!G$22</f>
        <v>0</v>
      </c>
      <c r="BA56" s="67">
        <f>'ModelParams Lp'!H$22</f>
        <v>0</v>
      </c>
      <c r="BB56" s="67">
        <f>'ModelParams Lp'!I$22</f>
        <v>0</v>
      </c>
      <c r="BC56" s="67" t="e">
        <f>-10*LOG(2/(4*PI()*2^2)+4/(0.163*(Calcul!$J61*Calcul!$K61)/VLOOKUP(Calcul!$H61,'ModelParams Lp'!$E$37:$F$39,2,0)))</f>
        <v>#N/A</v>
      </c>
      <c r="BD56" s="67" t="e">
        <f>-10*LOG(2/(4*PI()*2^2)+4/(0.163*(Calcul!$J61*Calcul!$K61)/VLOOKUP(Calcul!$H61,'ModelParams Lp'!$E$37:$F$39,2,0)))</f>
        <v>#N/A</v>
      </c>
      <c r="BE56" s="67" t="e">
        <f>-10*LOG(2/(4*PI()*2^2)+4/(0.163*(Calcul!$J61*Calcul!$K61)/VLOOKUP(Calcul!$H61,'ModelParams Lp'!$E$37:$F$39,2,0)))</f>
        <v>#N/A</v>
      </c>
      <c r="BF56" s="67" t="e">
        <f>-10*LOG(2/(4*PI()*2^2)+4/(0.163*(Calcul!$J61*Calcul!$K61)/VLOOKUP(Calcul!$H61,'ModelParams Lp'!$E$37:$F$39,2,0)))</f>
        <v>#N/A</v>
      </c>
      <c r="BG56" s="67" t="e">
        <f>-10*LOG(2/(4*PI()*2^2)+4/(0.163*(Calcul!$J61*Calcul!$K61)/VLOOKUP(Calcul!$H61,'ModelParams Lp'!$E$37:$F$39,2,0)))</f>
        <v>#N/A</v>
      </c>
      <c r="BH56" s="67" t="e">
        <f>-10*LOG(2/(4*PI()*2^2)+4/(0.163*(Calcul!$J61*Calcul!$K61)/VLOOKUP(Calcul!$H61,'ModelParams Lp'!$E$37:$F$39,2,0)))</f>
        <v>#N/A</v>
      </c>
      <c r="BI56" s="67" t="e">
        <f>-10*LOG(2/(4*PI()*2^2)+4/(0.163*(Calcul!$J61*Calcul!$K61)/VLOOKUP(Calcul!$H61,'ModelParams Lp'!$E$37:$F$39,2,0)))</f>
        <v>#N/A</v>
      </c>
      <c r="BJ56" s="67" t="e">
        <f>-10*LOG(2/(4*PI()*2^2)+4/(0.163*(Calcul!$J61*Calcul!$K61)/VLOOKUP(Calcul!$H61,'ModelParams Lp'!$E$37:$F$39,2,0)))</f>
        <v>#N/A</v>
      </c>
      <c r="BK56" s="67" t="e">
        <f>VLOOKUP(Calcul!$I61,'ModelParams Lp'!$D$28:$O$32,5,0)+BC56</f>
        <v>#N/A</v>
      </c>
      <c r="BL56" s="67" t="e">
        <f>VLOOKUP(Calcul!$I61,'ModelParams Lp'!$D$28:$O$32,6,0)+BD56</f>
        <v>#N/A</v>
      </c>
      <c r="BM56" s="67" t="e">
        <f>VLOOKUP(Calcul!$I61,'ModelParams Lp'!$D$28:$O$32,7,0)+BE56</f>
        <v>#N/A</v>
      </c>
      <c r="BN56" s="67" t="e">
        <f>VLOOKUP(Calcul!$I61,'ModelParams Lp'!$D$28:$O$32,8,0)+BF56</f>
        <v>#N/A</v>
      </c>
      <c r="BO56" s="67" t="e">
        <f>VLOOKUP(Calcul!$I61,'ModelParams Lp'!$D$28:$O$32,9,0)+BG56</f>
        <v>#N/A</v>
      </c>
      <c r="BP56" s="67" t="e">
        <f>VLOOKUP(Calcul!$I61,'ModelParams Lp'!$D$28:$O$32,10,0)+BH56</f>
        <v>#N/A</v>
      </c>
      <c r="BQ56" s="67" t="e">
        <f>VLOOKUP(Calcul!$I61,'ModelParams Lp'!$D$28:$O$32,11,0)+BI56</f>
        <v>#N/A</v>
      </c>
      <c r="BR56" s="67" t="e">
        <f>VLOOKUP(Calcul!$I61,'ModelParams Lp'!$D$28:$O$32,12,0)+BJ56</f>
        <v>#N/A</v>
      </c>
      <c r="BS56" s="66" t="e">
        <f t="shared" ca="1" si="7"/>
        <v>#DIV/0!</v>
      </c>
      <c r="BT56" s="66" t="e">
        <f t="shared" ca="1" si="8"/>
        <v>#DIV/0!</v>
      </c>
      <c r="BU56" s="66" t="e">
        <f t="shared" ca="1" si="9"/>
        <v>#DIV/0!</v>
      </c>
      <c r="BV56" s="66" t="e">
        <f t="shared" ca="1" si="10"/>
        <v>#DIV/0!</v>
      </c>
      <c r="BW56" s="66" t="e">
        <f t="shared" ca="1" si="11"/>
        <v>#DIV/0!</v>
      </c>
      <c r="BX56" s="66" t="e">
        <f t="shared" ca="1" si="12"/>
        <v>#DIV/0!</v>
      </c>
      <c r="BY56" s="66" t="e">
        <f t="shared" ca="1" si="13"/>
        <v>#DIV/0!</v>
      </c>
      <c r="BZ56" s="66" t="e">
        <f t="shared" ca="1" si="14"/>
        <v>#DIV/0!</v>
      </c>
      <c r="CA56" s="24" t="e">
        <f ca="1">10*LOG10(IF(BS56="",0,POWER(10,((BS56+'ModelParams Lw'!$O$4)/10))) +IF(BT56="",0,POWER(10,((BT56+'ModelParams Lw'!$P$4)/10))) +IF(BU56="",0,POWER(10,((BU56+'ModelParams Lw'!$Q$4)/10))) +IF(BV56="",0,POWER(10,((BV56+'ModelParams Lw'!$R$4)/10))) +IF(BW56="",0,POWER(10,((BW56+'ModelParams Lw'!$S$4)/10))) +IF(BX56="",0,POWER(10,((BX56+'ModelParams Lw'!$T$4)/10))) +IF(BY56="",0,POWER(10,((BY56+'ModelParams Lw'!$U$4)/10)))+IF(BZ56="",0,POWER(10,((BZ56+'ModelParams Lw'!$V$4)/10))))</f>
        <v>#DIV/0!</v>
      </c>
      <c r="CB56" s="24" t="e">
        <f t="shared" ca="1" si="15"/>
        <v>#DIV/0!</v>
      </c>
      <c r="CC56" s="24" t="e">
        <f ca="1">(BS56-'ModelParams Lw'!O$10)/'ModelParams Lw'!O$11</f>
        <v>#DIV/0!</v>
      </c>
      <c r="CD56" s="24" t="e">
        <f ca="1">(BT56-'ModelParams Lw'!P$10)/'ModelParams Lw'!P$11</f>
        <v>#DIV/0!</v>
      </c>
      <c r="CE56" s="24" t="e">
        <f ca="1">(BU56-'ModelParams Lw'!Q$10)/'ModelParams Lw'!Q$11</f>
        <v>#DIV/0!</v>
      </c>
      <c r="CF56" s="24" t="e">
        <f ca="1">(BV56-'ModelParams Lw'!R$10)/'ModelParams Lw'!R$11</f>
        <v>#DIV/0!</v>
      </c>
      <c r="CG56" s="24" t="e">
        <f ca="1">(BW56-'ModelParams Lw'!S$10)/'ModelParams Lw'!S$11</f>
        <v>#DIV/0!</v>
      </c>
      <c r="CH56" s="24" t="e">
        <f ca="1">(BX56-'ModelParams Lw'!T$10)/'ModelParams Lw'!T$11</f>
        <v>#DIV/0!</v>
      </c>
      <c r="CI56" s="24" t="e">
        <f ca="1">(BY56-'ModelParams Lw'!U$10)/'ModelParams Lw'!U$11</f>
        <v>#DIV/0!</v>
      </c>
      <c r="CJ56" s="24" t="e">
        <f ca="1">(BZ56-'ModelParams Lw'!V$10)/'ModelParams Lw'!V$11</f>
        <v>#DIV/0!</v>
      </c>
      <c r="CK56" s="66" t="e">
        <f t="shared" si="16"/>
        <v>#DIV/0!</v>
      </c>
      <c r="CL56" s="66" t="e">
        <f t="shared" si="17"/>
        <v>#DIV/0!</v>
      </c>
      <c r="CM56" s="66" t="e">
        <f t="shared" si="23"/>
        <v>#DIV/0!</v>
      </c>
      <c r="CN56" s="66" t="e">
        <f t="shared" si="18"/>
        <v>#DIV/0!</v>
      </c>
      <c r="CO56" s="66" t="e">
        <f t="shared" si="19"/>
        <v>#DIV/0!</v>
      </c>
      <c r="CP56" s="66" t="e">
        <f t="shared" si="20"/>
        <v>#DIV/0!</v>
      </c>
      <c r="CQ56" s="66" t="e">
        <f t="shared" si="21"/>
        <v>#DIV/0!</v>
      </c>
      <c r="CR56" s="66" t="e">
        <f t="shared" si="22"/>
        <v>#DIV/0!</v>
      </c>
      <c r="CS56" s="24" t="e">
        <f>10*LOG10(IF(CK56="",0,POWER(10,((CK56+'ModelParams Lw'!$O$4)/10))) +IF(CL56="",0,POWER(10,((CL56+'ModelParams Lw'!$P$4)/10))) +IF(CM56="",0,POWER(10,((CM56+'ModelParams Lw'!$Q$4)/10))) +IF(CN56="",0,POWER(10,((CN56+'ModelParams Lw'!$R$4)/10))) +IF(CO56="",0,POWER(10,((CO56+'ModelParams Lw'!$S$4)/10))) +IF(CP56="",0,POWER(10,((CP56+'ModelParams Lw'!$T$4)/10))) +IF(CQ56="",0,POWER(10,((CQ56+'ModelParams Lw'!$U$4)/10)))+IF(CR56="",0,POWER(10,((CR56+'ModelParams Lw'!$V$4)/10))))</f>
        <v>#DIV/0!</v>
      </c>
      <c r="CT56" s="24" t="e">
        <f t="shared" si="24"/>
        <v>#DIV/0!</v>
      </c>
      <c r="CU56" s="24" t="e">
        <f>(CK56-'ModelParams Lw'!O$10)/'ModelParams Lw'!O$11</f>
        <v>#DIV/0!</v>
      </c>
      <c r="CV56" s="24" t="e">
        <f>(CL56-'ModelParams Lw'!P$10)/'ModelParams Lw'!P$11</f>
        <v>#DIV/0!</v>
      </c>
      <c r="CW56" s="24" t="e">
        <f>(CM56-'ModelParams Lw'!Q$10)/'ModelParams Lw'!Q$11</f>
        <v>#DIV/0!</v>
      </c>
      <c r="CX56" s="24" t="e">
        <f>(CN56-'ModelParams Lw'!R$10)/'ModelParams Lw'!R$11</f>
        <v>#DIV/0!</v>
      </c>
      <c r="CY56" s="24" t="e">
        <f>(CO56-'ModelParams Lw'!S$10)/'ModelParams Lw'!S$11</f>
        <v>#DIV/0!</v>
      </c>
      <c r="CZ56" s="24" t="e">
        <f>(CP56-'ModelParams Lw'!T$10)/'ModelParams Lw'!T$11</f>
        <v>#DIV/0!</v>
      </c>
      <c r="DA56" s="24" t="e">
        <f>(CQ56-'ModelParams Lw'!U$10)/'ModelParams Lw'!U$11</f>
        <v>#DIV/0!</v>
      </c>
      <c r="DB56" s="24" t="e">
        <f>(CR56-'ModelParams Lw'!V$10)/'ModelParams Lw'!V$11</f>
        <v>#DIV/0!</v>
      </c>
    </row>
    <row r="57" spans="1:106">
      <c r="A57" s="12">
        <f>'Sound Power'!B57</f>
        <v>0</v>
      </c>
      <c r="B57" s="12">
        <f>'Sound Power'!D57</f>
        <v>0</v>
      </c>
      <c r="C57" s="67" t="e">
        <f>IF(Calcul!$F62="SA",'Sound Power'!BS57,'Sound Power'!T57)</f>
        <v>#DIV/0!</v>
      </c>
      <c r="D57" s="67" t="e">
        <f>IF(Calcul!$F62="SA",'Sound Power'!BT57,'Sound Power'!U57)</f>
        <v>#DIV/0!</v>
      </c>
      <c r="E57" s="67" t="e">
        <f>IF(Calcul!$F62="SA",'Sound Power'!BU57,'Sound Power'!V57)</f>
        <v>#DIV/0!</v>
      </c>
      <c r="F57" s="67" t="e">
        <f>IF(Calcul!$F62="SA",'Sound Power'!BV57,'Sound Power'!W57)</f>
        <v>#DIV/0!</v>
      </c>
      <c r="G57" s="67" t="e">
        <f>IF(Calcul!$F62="SA",'Sound Power'!BW57,'Sound Power'!X57)</f>
        <v>#DIV/0!</v>
      </c>
      <c r="H57" s="67" t="e">
        <f>IF(Calcul!$F62="SA",'Sound Power'!BX57,'Sound Power'!Y57)</f>
        <v>#DIV/0!</v>
      </c>
      <c r="I57" s="67" t="e">
        <f>IF(Calcul!$F62="SA",'Sound Power'!BY57,'Sound Power'!Z57)</f>
        <v>#DIV/0!</v>
      </c>
      <c r="J57" s="67" t="e">
        <f>IF(Calcul!$F62="SA",'Sound Power'!BZ57,'Sound Power'!AA57)</f>
        <v>#DIV/0!</v>
      </c>
      <c r="K57" s="67" t="e">
        <f>'Sound Power'!CS57</f>
        <v>#DIV/0!</v>
      </c>
      <c r="L57" s="67" t="e">
        <f>'Sound Power'!CT57</f>
        <v>#DIV/0!</v>
      </c>
      <c r="M57" s="67" t="e">
        <f>'Sound Power'!CU57</f>
        <v>#DIV/0!</v>
      </c>
      <c r="N57" s="67" t="e">
        <f>'Sound Power'!CV57</f>
        <v>#DIV/0!</v>
      </c>
      <c r="O57" s="67" t="e">
        <f>'Sound Power'!CW57</f>
        <v>#DIV/0!</v>
      </c>
      <c r="P57" s="67" t="e">
        <f>'Sound Power'!CX57</f>
        <v>#DIV/0!</v>
      </c>
      <c r="Q57" s="67" t="e">
        <f>'Sound Power'!CY57</f>
        <v>#DIV/0!</v>
      </c>
      <c r="R57" s="67" t="e">
        <f>'Sound Power'!CZ57</f>
        <v>#DIV/0!</v>
      </c>
      <c r="S57" s="64">
        <f t="shared" si="3"/>
        <v>0</v>
      </c>
      <c r="T57" s="64">
        <f t="shared" si="4"/>
        <v>0</v>
      </c>
      <c r="U57" s="67" t="e">
        <f>('ModelParams Lp'!B$4*10^'ModelParams Lp'!B$5*($S57/$T57)^'ModelParams Lp'!B$6)*3</f>
        <v>#DIV/0!</v>
      </c>
      <c r="V57" s="67" t="e">
        <f>('ModelParams Lp'!C$4*10^'ModelParams Lp'!C$5*($S57/$T57)^'ModelParams Lp'!C$6)*3</f>
        <v>#DIV/0!</v>
      </c>
      <c r="W57" s="67" t="e">
        <f>('ModelParams Lp'!D$4*10^'ModelParams Lp'!D$5*($S57/$T57)^'ModelParams Lp'!D$6)*3</f>
        <v>#DIV/0!</v>
      </c>
      <c r="X57" s="67" t="e">
        <f>('ModelParams Lp'!E$4*10^'ModelParams Lp'!E$5*($S57/$T57)^'ModelParams Lp'!E$6)*3</f>
        <v>#DIV/0!</v>
      </c>
      <c r="Y57" s="67" t="e">
        <f>('ModelParams Lp'!F$4*10^'ModelParams Lp'!F$5*($S57/$T57)^'ModelParams Lp'!F$6)*3</f>
        <v>#DIV/0!</v>
      </c>
      <c r="Z57" s="67" t="e">
        <f>('ModelParams Lp'!G$4*10^'ModelParams Lp'!G$5*($S57/$T57)^'ModelParams Lp'!G$6)*3</f>
        <v>#DIV/0!</v>
      </c>
      <c r="AA57" s="67" t="e">
        <f>('ModelParams Lp'!H$4*10^'ModelParams Lp'!H$5*($S57/$T57)^'ModelParams Lp'!H$6)*3</f>
        <v>#DIV/0!</v>
      </c>
      <c r="AB57" s="67" t="e">
        <f>('ModelParams Lp'!I$4*10^'ModelParams Lp'!I$5*($S57/$T57)^'ModelParams Lp'!I$6)*3</f>
        <v>#DIV/0!</v>
      </c>
      <c r="AC57" s="53" t="e">
        <f t="shared" si="5"/>
        <v>#DIV/0!</v>
      </c>
      <c r="AD57" s="53" t="e">
        <f>IF(AC57&lt;'ModelParams Lp'!$B$16,-1,IF(AC57&lt;'ModelParams Lp'!$C$16,0,IF(AC57&lt;'ModelParams Lp'!$D$16,1,IF(AC57&lt;'ModelParams Lp'!$E$16,2,IF(AC57&lt;'ModelParams Lp'!$F$16,3,IF(AC57&lt;'ModelParams Lp'!$G$16,4,IF(AC57&lt;'ModelParams Lp'!$H$16,5,6)))))))</f>
        <v>#DIV/0!</v>
      </c>
      <c r="AE57" s="67" t="e">
        <f ca="1">IF($AD57&gt;1,0,OFFSET('ModelParams Lp'!$C$12,0,-'Sound Pressure'!$AD57))</f>
        <v>#DIV/0!</v>
      </c>
      <c r="AF57" s="67" t="e">
        <f ca="1">IF($AD57&gt;2,0,OFFSET('ModelParams Lp'!$D$12,0,-'Sound Pressure'!$AD57))</f>
        <v>#DIV/0!</v>
      </c>
      <c r="AG57" s="67" t="e">
        <f ca="1">IF($AD57&gt;3,0,OFFSET('ModelParams Lp'!$E$12,0,-'Sound Pressure'!$AD57))</f>
        <v>#DIV/0!</v>
      </c>
      <c r="AH57" s="67" t="e">
        <f ca="1">IF($AD57&gt;4,0,OFFSET('ModelParams Lp'!$F$12,0,-'Sound Pressure'!$AD57))</f>
        <v>#DIV/0!</v>
      </c>
      <c r="AI57" s="67" t="e">
        <f ca="1">IF($AD57&gt;3,0,OFFSET('ModelParams Lp'!$G$12,0,-'Sound Pressure'!$AD57))</f>
        <v>#DIV/0!</v>
      </c>
      <c r="AJ57" s="67" t="e">
        <f ca="1">IF($AD57&gt;5,0,OFFSET('ModelParams Lp'!$H$12,0,-'Sound Pressure'!$AD57))</f>
        <v>#DIV/0!</v>
      </c>
      <c r="AK57" s="67" t="e">
        <f ca="1">IF($AD57&gt;6,0,OFFSET('ModelParams Lp'!$I$12,0,-'Sound Pressure'!$AD57))</f>
        <v>#DIV/0!</v>
      </c>
      <c r="AL57" s="67" t="e">
        <f ca="1">IF($AD57&gt;7,0,IF($AD$4&lt;0,3,OFFSET('ModelParams Lp'!$J$12,0,-'Sound Pressure'!$AD57)))</f>
        <v>#DIV/0!</v>
      </c>
      <c r="AM57" s="67" t="e">
        <f t="shared" si="25"/>
        <v>#DIV/0!</v>
      </c>
      <c r="AN57" s="67" t="e">
        <f t="shared" si="25"/>
        <v>#DIV/0!</v>
      </c>
      <c r="AO57" s="67" t="e">
        <f t="shared" si="25"/>
        <v>#DIV/0!</v>
      </c>
      <c r="AP57" s="67" t="e">
        <f t="shared" si="25"/>
        <v>#DIV/0!</v>
      </c>
      <c r="AQ57" s="67" t="e">
        <f t="shared" si="25"/>
        <v>#DIV/0!</v>
      </c>
      <c r="AR57" s="67" t="e">
        <f t="shared" si="25"/>
        <v>#DIV/0!</v>
      </c>
      <c r="AS57" s="67" t="e">
        <f t="shared" si="25"/>
        <v>#DIV/0!</v>
      </c>
      <c r="AT57" s="67" t="e">
        <f t="shared" si="25"/>
        <v>#DIV/0!</v>
      </c>
      <c r="AU57" s="67">
        <f>'ModelParams Lp'!B$22</f>
        <v>4</v>
      </c>
      <c r="AV57" s="67">
        <f>'ModelParams Lp'!C$22</f>
        <v>2</v>
      </c>
      <c r="AW57" s="67">
        <f>'ModelParams Lp'!D$22</f>
        <v>1</v>
      </c>
      <c r="AX57" s="67">
        <f>'ModelParams Lp'!E$22</f>
        <v>0</v>
      </c>
      <c r="AY57" s="67">
        <f>'ModelParams Lp'!F$22</f>
        <v>0</v>
      </c>
      <c r="AZ57" s="67">
        <f>'ModelParams Lp'!G$22</f>
        <v>0</v>
      </c>
      <c r="BA57" s="67">
        <f>'ModelParams Lp'!H$22</f>
        <v>0</v>
      </c>
      <c r="BB57" s="67">
        <f>'ModelParams Lp'!I$22</f>
        <v>0</v>
      </c>
      <c r="BC57" s="67" t="e">
        <f>-10*LOG(2/(4*PI()*2^2)+4/(0.163*(Calcul!$J62*Calcul!$K62)/VLOOKUP(Calcul!$H62,'ModelParams Lp'!$E$37:$F$39,2,0)))</f>
        <v>#N/A</v>
      </c>
      <c r="BD57" s="67" t="e">
        <f>-10*LOG(2/(4*PI()*2^2)+4/(0.163*(Calcul!$J62*Calcul!$K62)/VLOOKUP(Calcul!$H62,'ModelParams Lp'!$E$37:$F$39,2,0)))</f>
        <v>#N/A</v>
      </c>
      <c r="BE57" s="67" t="e">
        <f>-10*LOG(2/(4*PI()*2^2)+4/(0.163*(Calcul!$J62*Calcul!$K62)/VLOOKUP(Calcul!$H62,'ModelParams Lp'!$E$37:$F$39,2,0)))</f>
        <v>#N/A</v>
      </c>
      <c r="BF57" s="67" t="e">
        <f>-10*LOG(2/(4*PI()*2^2)+4/(0.163*(Calcul!$J62*Calcul!$K62)/VLOOKUP(Calcul!$H62,'ModelParams Lp'!$E$37:$F$39,2,0)))</f>
        <v>#N/A</v>
      </c>
      <c r="BG57" s="67" t="e">
        <f>-10*LOG(2/(4*PI()*2^2)+4/(0.163*(Calcul!$J62*Calcul!$K62)/VLOOKUP(Calcul!$H62,'ModelParams Lp'!$E$37:$F$39,2,0)))</f>
        <v>#N/A</v>
      </c>
      <c r="BH57" s="67" t="e">
        <f>-10*LOG(2/(4*PI()*2^2)+4/(0.163*(Calcul!$J62*Calcul!$K62)/VLOOKUP(Calcul!$H62,'ModelParams Lp'!$E$37:$F$39,2,0)))</f>
        <v>#N/A</v>
      </c>
      <c r="BI57" s="67" t="e">
        <f>-10*LOG(2/(4*PI()*2^2)+4/(0.163*(Calcul!$J62*Calcul!$K62)/VLOOKUP(Calcul!$H62,'ModelParams Lp'!$E$37:$F$39,2,0)))</f>
        <v>#N/A</v>
      </c>
      <c r="BJ57" s="67" t="e">
        <f>-10*LOG(2/(4*PI()*2^2)+4/(0.163*(Calcul!$J62*Calcul!$K62)/VLOOKUP(Calcul!$H62,'ModelParams Lp'!$E$37:$F$39,2,0)))</f>
        <v>#N/A</v>
      </c>
      <c r="BK57" s="67" t="e">
        <f>VLOOKUP(Calcul!$I62,'ModelParams Lp'!$D$28:$O$32,5,0)+BC57</f>
        <v>#N/A</v>
      </c>
      <c r="BL57" s="67" t="e">
        <f>VLOOKUP(Calcul!$I62,'ModelParams Lp'!$D$28:$O$32,6,0)+BD57</f>
        <v>#N/A</v>
      </c>
      <c r="BM57" s="67" t="e">
        <f>VLOOKUP(Calcul!$I62,'ModelParams Lp'!$D$28:$O$32,7,0)+BE57</f>
        <v>#N/A</v>
      </c>
      <c r="BN57" s="67" t="e">
        <f>VLOOKUP(Calcul!$I62,'ModelParams Lp'!$D$28:$O$32,8,0)+BF57</f>
        <v>#N/A</v>
      </c>
      <c r="BO57" s="67" t="e">
        <f>VLOOKUP(Calcul!$I62,'ModelParams Lp'!$D$28:$O$32,9,0)+BG57</f>
        <v>#N/A</v>
      </c>
      <c r="BP57" s="67" t="e">
        <f>VLOOKUP(Calcul!$I62,'ModelParams Lp'!$D$28:$O$32,10,0)+BH57</f>
        <v>#N/A</v>
      </c>
      <c r="BQ57" s="67" t="e">
        <f>VLOOKUP(Calcul!$I62,'ModelParams Lp'!$D$28:$O$32,11,0)+BI57</f>
        <v>#N/A</v>
      </c>
      <c r="BR57" s="67" t="e">
        <f>VLOOKUP(Calcul!$I62,'ModelParams Lp'!$D$28:$O$32,12,0)+BJ57</f>
        <v>#N/A</v>
      </c>
      <c r="BS57" s="66" t="e">
        <f t="shared" ca="1" si="7"/>
        <v>#DIV/0!</v>
      </c>
      <c r="BT57" s="66" t="e">
        <f t="shared" ca="1" si="8"/>
        <v>#DIV/0!</v>
      </c>
      <c r="BU57" s="66" t="e">
        <f t="shared" ca="1" si="9"/>
        <v>#DIV/0!</v>
      </c>
      <c r="BV57" s="66" t="e">
        <f t="shared" ca="1" si="10"/>
        <v>#DIV/0!</v>
      </c>
      <c r="BW57" s="66" t="e">
        <f t="shared" ca="1" si="11"/>
        <v>#DIV/0!</v>
      </c>
      <c r="BX57" s="66" t="e">
        <f t="shared" ca="1" si="12"/>
        <v>#DIV/0!</v>
      </c>
      <c r="BY57" s="66" t="e">
        <f t="shared" ca="1" si="13"/>
        <v>#DIV/0!</v>
      </c>
      <c r="BZ57" s="66" t="e">
        <f t="shared" ca="1" si="14"/>
        <v>#DIV/0!</v>
      </c>
      <c r="CA57" s="24" t="e">
        <f ca="1">10*LOG10(IF(BS57="",0,POWER(10,((BS57+'ModelParams Lw'!$O$4)/10))) +IF(BT57="",0,POWER(10,((BT57+'ModelParams Lw'!$P$4)/10))) +IF(BU57="",0,POWER(10,((BU57+'ModelParams Lw'!$Q$4)/10))) +IF(BV57="",0,POWER(10,((BV57+'ModelParams Lw'!$R$4)/10))) +IF(BW57="",0,POWER(10,((BW57+'ModelParams Lw'!$S$4)/10))) +IF(BX57="",0,POWER(10,((BX57+'ModelParams Lw'!$T$4)/10))) +IF(BY57="",0,POWER(10,((BY57+'ModelParams Lw'!$U$4)/10)))+IF(BZ57="",0,POWER(10,((BZ57+'ModelParams Lw'!$V$4)/10))))</f>
        <v>#DIV/0!</v>
      </c>
      <c r="CB57" s="24" t="e">
        <f t="shared" ca="1" si="15"/>
        <v>#DIV/0!</v>
      </c>
      <c r="CC57" s="24" t="e">
        <f ca="1">(BS57-'ModelParams Lw'!O$10)/'ModelParams Lw'!O$11</f>
        <v>#DIV/0!</v>
      </c>
      <c r="CD57" s="24" t="e">
        <f ca="1">(BT57-'ModelParams Lw'!P$10)/'ModelParams Lw'!P$11</f>
        <v>#DIV/0!</v>
      </c>
      <c r="CE57" s="24" t="e">
        <f ca="1">(BU57-'ModelParams Lw'!Q$10)/'ModelParams Lw'!Q$11</f>
        <v>#DIV/0!</v>
      </c>
      <c r="CF57" s="24" t="e">
        <f ca="1">(BV57-'ModelParams Lw'!R$10)/'ModelParams Lw'!R$11</f>
        <v>#DIV/0!</v>
      </c>
      <c r="CG57" s="24" t="e">
        <f ca="1">(BW57-'ModelParams Lw'!S$10)/'ModelParams Lw'!S$11</f>
        <v>#DIV/0!</v>
      </c>
      <c r="CH57" s="24" t="e">
        <f ca="1">(BX57-'ModelParams Lw'!T$10)/'ModelParams Lw'!T$11</f>
        <v>#DIV/0!</v>
      </c>
      <c r="CI57" s="24" t="e">
        <f ca="1">(BY57-'ModelParams Lw'!U$10)/'ModelParams Lw'!U$11</f>
        <v>#DIV/0!</v>
      </c>
      <c r="CJ57" s="24" t="e">
        <f ca="1">(BZ57-'ModelParams Lw'!V$10)/'ModelParams Lw'!V$11</f>
        <v>#DIV/0!</v>
      </c>
      <c r="CK57" s="66" t="e">
        <f t="shared" si="16"/>
        <v>#DIV/0!</v>
      </c>
      <c r="CL57" s="66" t="e">
        <f t="shared" si="17"/>
        <v>#DIV/0!</v>
      </c>
      <c r="CM57" s="66" t="e">
        <f t="shared" si="23"/>
        <v>#DIV/0!</v>
      </c>
      <c r="CN57" s="66" t="e">
        <f t="shared" si="18"/>
        <v>#DIV/0!</v>
      </c>
      <c r="CO57" s="66" t="e">
        <f t="shared" si="19"/>
        <v>#DIV/0!</v>
      </c>
      <c r="CP57" s="66" t="e">
        <f t="shared" si="20"/>
        <v>#DIV/0!</v>
      </c>
      <c r="CQ57" s="66" t="e">
        <f t="shared" si="21"/>
        <v>#DIV/0!</v>
      </c>
      <c r="CR57" s="66" t="e">
        <f t="shared" si="22"/>
        <v>#DIV/0!</v>
      </c>
      <c r="CS57" s="24" t="e">
        <f>10*LOG10(IF(CK57="",0,POWER(10,((CK57+'ModelParams Lw'!$O$4)/10))) +IF(CL57="",0,POWER(10,((CL57+'ModelParams Lw'!$P$4)/10))) +IF(CM57="",0,POWER(10,((CM57+'ModelParams Lw'!$Q$4)/10))) +IF(CN57="",0,POWER(10,((CN57+'ModelParams Lw'!$R$4)/10))) +IF(CO57="",0,POWER(10,((CO57+'ModelParams Lw'!$S$4)/10))) +IF(CP57="",0,POWER(10,((CP57+'ModelParams Lw'!$T$4)/10))) +IF(CQ57="",0,POWER(10,((CQ57+'ModelParams Lw'!$U$4)/10)))+IF(CR57="",0,POWER(10,((CR57+'ModelParams Lw'!$V$4)/10))))</f>
        <v>#DIV/0!</v>
      </c>
      <c r="CT57" s="24" t="e">
        <f t="shared" si="24"/>
        <v>#DIV/0!</v>
      </c>
      <c r="CU57" s="24" t="e">
        <f>(CK57-'ModelParams Lw'!O$10)/'ModelParams Lw'!O$11</f>
        <v>#DIV/0!</v>
      </c>
      <c r="CV57" s="24" t="e">
        <f>(CL57-'ModelParams Lw'!P$10)/'ModelParams Lw'!P$11</f>
        <v>#DIV/0!</v>
      </c>
      <c r="CW57" s="24" t="e">
        <f>(CM57-'ModelParams Lw'!Q$10)/'ModelParams Lw'!Q$11</f>
        <v>#DIV/0!</v>
      </c>
      <c r="CX57" s="24" t="e">
        <f>(CN57-'ModelParams Lw'!R$10)/'ModelParams Lw'!R$11</f>
        <v>#DIV/0!</v>
      </c>
      <c r="CY57" s="24" t="e">
        <f>(CO57-'ModelParams Lw'!S$10)/'ModelParams Lw'!S$11</f>
        <v>#DIV/0!</v>
      </c>
      <c r="CZ57" s="24" t="e">
        <f>(CP57-'ModelParams Lw'!T$10)/'ModelParams Lw'!T$11</f>
        <v>#DIV/0!</v>
      </c>
      <c r="DA57" s="24" t="e">
        <f>(CQ57-'ModelParams Lw'!U$10)/'ModelParams Lw'!U$11</f>
        <v>#DIV/0!</v>
      </c>
      <c r="DB57" s="24" t="e">
        <f>(CR57-'ModelParams Lw'!V$10)/'ModelParams Lw'!V$11</f>
        <v>#DIV/0!</v>
      </c>
    </row>
    <row r="58" spans="1:106">
      <c r="A58" s="12">
        <f>'Sound Power'!B58</f>
        <v>0</v>
      </c>
      <c r="B58" s="12">
        <f>'Sound Power'!D58</f>
        <v>0</v>
      </c>
      <c r="C58" s="67" t="e">
        <f>IF(Calcul!$F63="SA",'Sound Power'!BS58,'Sound Power'!T58)</f>
        <v>#DIV/0!</v>
      </c>
      <c r="D58" s="67" t="e">
        <f>IF(Calcul!$F63="SA",'Sound Power'!BT58,'Sound Power'!U58)</f>
        <v>#DIV/0!</v>
      </c>
      <c r="E58" s="67" t="e">
        <f>IF(Calcul!$F63="SA",'Sound Power'!BU58,'Sound Power'!V58)</f>
        <v>#DIV/0!</v>
      </c>
      <c r="F58" s="67" t="e">
        <f>IF(Calcul!$F63="SA",'Sound Power'!BV58,'Sound Power'!W58)</f>
        <v>#DIV/0!</v>
      </c>
      <c r="G58" s="67" t="e">
        <f>IF(Calcul!$F63="SA",'Sound Power'!BW58,'Sound Power'!X58)</f>
        <v>#DIV/0!</v>
      </c>
      <c r="H58" s="67" t="e">
        <f>IF(Calcul!$F63="SA",'Sound Power'!BX58,'Sound Power'!Y58)</f>
        <v>#DIV/0!</v>
      </c>
      <c r="I58" s="67" t="e">
        <f>IF(Calcul!$F63="SA",'Sound Power'!BY58,'Sound Power'!Z58)</f>
        <v>#DIV/0!</v>
      </c>
      <c r="J58" s="67" t="e">
        <f>IF(Calcul!$F63="SA",'Sound Power'!BZ58,'Sound Power'!AA58)</f>
        <v>#DIV/0!</v>
      </c>
      <c r="K58" s="67" t="e">
        <f>'Sound Power'!CS58</f>
        <v>#DIV/0!</v>
      </c>
      <c r="L58" s="67" t="e">
        <f>'Sound Power'!CT58</f>
        <v>#DIV/0!</v>
      </c>
      <c r="M58" s="67" t="e">
        <f>'Sound Power'!CU58</f>
        <v>#DIV/0!</v>
      </c>
      <c r="N58" s="67" t="e">
        <f>'Sound Power'!CV58</f>
        <v>#DIV/0!</v>
      </c>
      <c r="O58" s="67" t="e">
        <f>'Sound Power'!CW58</f>
        <v>#DIV/0!</v>
      </c>
      <c r="P58" s="67" t="e">
        <f>'Sound Power'!CX58</f>
        <v>#DIV/0!</v>
      </c>
      <c r="Q58" s="67" t="e">
        <f>'Sound Power'!CY58</f>
        <v>#DIV/0!</v>
      </c>
      <c r="R58" s="67" t="e">
        <f>'Sound Power'!CZ58</f>
        <v>#DIV/0!</v>
      </c>
      <c r="S58" s="64">
        <f t="shared" si="3"/>
        <v>0</v>
      </c>
      <c r="T58" s="64">
        <f t="shared" si="4"/>
        <v>0</v>
      </c>
      <c r="U58" s="67" t="e">
        <f>('ModelParams Lp'!B$4*10^'ModelParams Lp'!B$5*($S58/$T58)^'ModelParams Lp'!B$6)*3</f>
        <v>#DIV/0!</v>
      </c>
      <c r="V58" s="67" t="e">
        <f>('ModelParams Lp'!C$4*10^'ModelParams Lp'!C$5*($S58/$T58)^'ModelParams Lp'!C$6)*3</f>
        <v>#DIV/0!</v>
      </c>
      <c r="W58" s="67" t="e">
        <f>('ModelParams Lp'!D$4*10^'ModelParams Lp'!D$5*($S58/$T58)^'ModelParams Lp'!D$6)*3</f>
        <v>#DIV/0!</v>
      </c>
      <c r="X58" s="67" t="e">
        <f>('ModelParams Lp'!E$4*10^'ModelParams Lp'!E$5*($S58/$T58)^'ModelParams Lp'!E$6)*3</f>
        <v>#DIV/0!</v>
      </c>
      <c r="Y58" s="67" t="e">
        <f>('ModelParams Lp'!F$4*10^'ModelParams Lp'!F$5*($S58/$T58)^'ModelParams Lp'!F$6)*3</f>
        <v>#DIV/0!</v>
      </c>
      <c r="Z58" s="67" t="e">
        <f>('ModelParams Lp'!G$4*10^'ModelParams Lp'!G$5*($S58/$T58)^'ModelParams Lp'!G$6)*3</f>
        <v>#DIV/0!</v>
      </c>
      <c r="AA58" s="67" t="e">
        <f>('ModelParams Lp'!H$4*10^'ModelParams Lp'!H$5*($S58/$T58)^'ModelParams Lp'!H$6)*3</f>
        <v>#DIV/0!</v>
      </c>
      <c r="AB58" s="67" t="e">
        <f>('ModelParams Lp'!I$4*10^'ModelParams Lp'!I$5*($S58/$T58)^'ModelParams Lp'!I$6)*3</f>
        <v>#DIV/0!</v>
      </c>
      <c r="AC58" s="53" t="e">
        <f t="shared" si="5"/>
        <v>#DIV/0!</v>
      </c>
      <c r="AD58" s="53" t="e">
        <f>IF(AC58&lt;'ModelParams Lp'!$B$16,-1,IF(AC58&lt;'ModelParams Lp'!$C$16,0,IF(AC58&lt;'ModelParams Lp'!$D$16,1,IF(AC58&lt;'ModelParams Lp'!$E$16,2,IF(AC58&lt;'ModelParams Lp'!$F$16,3,IF(AC58&lt;'ModelParams Lp'!$G$16,4,IF(AC58&lt;'ModelParams Lp'!$H$16,5,6)))))))</f>
        <v>#DIV/0!</v>
      </c>
      <c r="AE58" s="67" t="e">
        <f ca="1">IF($AD58&gt;1,0,OFFSET('ModelParams Lp'!$C$12,0,-'Sound Pressure'!$AD58))</f>
        <v>#DIV/0!</v>
      </c>
      <c r="AF58" s="67" t="e">
        <f ca="1">IF($AD58&gt;2,0,OFFSET('ModelParams Lp'!$D$12,0,-'Sound Pressure'!$AD58))</f>
        <v>#DIV/0!</v>
      </c>
      <c r="AG58" s="67" t="e">
        <f ca="1">IF($AD58&gt;3,0,OFFSET('ModelParams Lp'!$E$12,0,-'Sound Pressure'!$AD58))</f>
        <v>#DIV/0!</v>
      </c>
      <c r="AH58" s="67" t="e">
        <f ca="1">IF($AD58&gt;4,0,OFFSET('ModelParams Lp'!$F$12,0,-'Sound Pressure'!$AD58))</f>
        <v>#DIV/0!</v>
      </c>
      <c r="AI58" s="67" t="e">
        <f ca="1">IF($AD58&gt;3,0,OFFSET('ModelParams Lp'!$G$12,0,-'Sound Pressure'!$AD58))</f>
        <v>#DIV/0!</v>
      </c>
      <c r="AJ58" s="67" t="e">
        <f ca="1">IF($AD58&gt;5,0,OFFSET('ModelParams Lp'!$H$12,0,-'Sound Pressure'!$AD58))</f>
        <v>#DIV/0!</v>
      </c>
      <c r="AK58" s="67" t="e">
        <f ca="1">IF($AD58&gt;6,0,OFFSET('ModelParams Lp'!$I$12,0,-'Sound Pressure'!$AD58))</f>
        <v>#DIV/0!</v>
      </c>
      <c r="AL58" s="67" t="e">
        <f ca="1">IF($AD58&gt;7,0,IF($AD$4&lt;0,3,OFFSET('ModelParams Lp'!$J$12,0,-'Sound Pressure'!$AD58)))</f>
        <v>#DIV/0!</v>
      </c>
      <c r="AM58" s="67" t="e">
        <f t="shared" si="25"/>
        <v>#DIV/0!</v>
      </c>
      <c r="AN58" s="67" t="e">
        <f t="shared" si="25"/>
        <v>#DIV/0!</v>
      </c>
      <c r="AO58" s="67" t="e">
        <f t="shared" si="25"/>
        <v>#DIV/0!</v>
      </c>
      <c r="AP58" s="67" t="e">
        <f t="shared" si="25"/>
        <v>#DIV/0!</v>
      </c>
      <c r="AQ58" s="67" t="e">
        <f t="shared" si="25"/>
        <v>#DIV/0!</v>
      </c>
      <c r="AR58" s="67" t="e">
        <f t="shared" si="25"/>
        <v>#DIV/0!</v>
      </c>
      <c r="AS58" s="67" t="e">
        <f t="shared" si="25"/>
        <v>#DIV/0!</v>
      </c>
      <c r="AT58" s="67" t="e">
        <f t="shared" si="25"/>
        <v>#DIV/0!</v>
      </c>
      <c r="AU58" s="67">
        <f>'ModelParams Lp'!B$22</f>
        <v>4</v>
      </c>
      <c r="AV58" s="67">
        <f>'ModelParams Lp'!C$22</f>
        <v>2</v>
      </c>
      <c r="AW58" s="67">
        <f>'ModelParams Lp'!D$22</f>
        <v>1</v>
      </c>
      <c r="AX58" s="67">
        <f>'ModelParams Lp'!E$22</f>
        <v>0</v>
      </c>
      <c r="AY58" s="67">
        <f>'ModelParams Lp'!F$22</f>
        <v>0</v>
      </c>
      <c r="AZ58" s="67">
        <f>'ModelParams Lp'!G$22</f>
        <v>0</v>
      </c>
      <c r="BA58" s="67">
        <f>'ModelParams Lp'!H$22</f>
        <v>0</v>
      </c>
      <c r="BB58" s="67">
        <f>'ModelParams Lp'!I$22</f>
        <v>0</v>
      </c>
      <c r="BC58" s="67" t="e">
        <f>-10*LOG(2/(4*PI()*2^2)+4/(0.163*(Calcul!$J63*Calcul!$K63)/VLOOKUP(Calcul!$H63,'ModelParams Lp'!$E$37:$F$39,2,0)))</f>
        <v>#N/A</v>
      </c>
      <c r="BD58" s="67" t="e">
        <f>-10*LOG(2/(4*PI()*2^2)+4/(0.163*(Calcul!$J63*Calcul!$K63)/VLOOKUP(Calcul!$H63,'ModelParams Lp'!$E$37:$F$39,2,0)))</f>
        <v>#N/A</v>
      </c>
      <c r="BE58" s="67" t="e">
        <f>-10*LOG(2/(4*PI()*2^2)+4/(0.163*(Calcul!$J63*Calcul!$K63)/VLOOKUP(Calcul!$H63,'ModelParams Lp'!$E$37:$F$39,2,0)))</f>
        <v>#N/A</v>
      </c>
      <c r="BF58" s="67" t="e">
        <f>-10*LOG(2/(4*PI()*2^2)+4/(0.163*(Calcul!$J63*Calcul!$K63)/VLOOKUP(Calcul!$H63,'ModelParams Lp'!$E$37:$F$39,2,0)))</f>
        <v>#N/A</v>
      </c>
      <c r="BG58" s="67" t="e">
        <f>-10*LOG(2/(4*PI()*2^2)+4/(0.163*(Calcul!$J63*Calcul!$K63)/VLOOKUP(Calcul!$H63,'ModelParams Lp'!$E$37:$F$39,2,0)))</f>
        <v>#N/A</v>
      </c>
      <c r="BH58" s="67" t="e">
        <f>-10*LOG(2/(4*PI()*2^2)+4/(0.163*(Calcul!$J63*Calcul!$K63)/VLOOKUP(Calcul!$H63,'ModelParams Lp'!$E$37:$F$39,2,0)))</f>
        <v>#N/A</v>
      </c>
      <c r="BI58" s="67" t="e">
        <f>-10*LOG(2/(4*PI()*2^2)+4/(0.163*(Calcul!$J63*Calcul!$K63)/VLOOKUP(Calcul!$H63,'ModelParams Lp'!$E$37:$F$39,2,0)))</f>
        <v>#N/A</v>
      </c>
      <c r="BJ58" s="67" t="e">
        <f>-10*LOG(2/(4*PI()*2^2)+4/(0.163*(Calcul!$J63*Calcul!$K63)/VLOOKUP(Calcul!$H63,'ModelParams Lp'!$E$37:$F$39,2,0)))</f>
        <v>#N/A</v>
      </c>
      <c r="BK58" s="67" t="e">
        <f>VLOOKUP(Calcul!$I63,'ModelParams Lp'!$D$28:$O$32,5,0)+BC58</f>
        <v>#N/A</v>
      </c>
      <c r="BL58" s="67" t="e">
        <f>VLOOKUP(Calcul!$I63,'ModelParams Lp'!$D$28:$O$32,6,0)+BD58</f>
        <v>#N/A</v>
      </c>
      <c r="BM58" s="67" t="e">
        <f>VLOOKUP(Calcul!$I63,'ModelParams Lp'!$D$28:$O$32,7,0)+BE58</f>
        <v>#N/A</v>
      </c>
      <c r="BN58" s="67" t="e">
        <f>VLOOKUP(Calcul!$I63,'ModelParams Lp'!$D$28:$O$32,8,0)+BF58</f>
        <v>#N/A</v>
      </c>
      <c r="BO58" s="67" t="e">
        <f>VLOOKUP(Calcul!$I63,'ModelParams Lp'!$D$28:$O$32,9,0)+BG58</f>
        <v>#N/A</v>
      </c>
      <c r="BP58" s="67" t="e">
        <f>VLOOKUP(Calcul!$I63,'ModelParams Lp'!$D$28:$O$32,10,0)+BH58</f>
        <v>#N/A</v>
      </c>
      <c r="BQ58" s="67" t="e">
        <f>VLOOKUP(Calcul!$I63,'ModelParams Lp'!$D$28:$O$32,11,0)+BI58</f>
        <v>#N/A</v>
      </c>
      <c r="BR58" s="67" t="e">
        <f>VLOOKUP(Calcul!$I63,'ModelParams Lp'!$D$28:$O$32,12,0)+BJ58</f>
        <v>#N/A</v>
      </c>
      <c r="BS58" s="66" t="e">
        <f t="shared" ca="1" si="7"/>
        <v>#DIV/0!</v>
      </c>
      <c r="BT58" s="66" t="e">
        <f t="shared" ca="1" si="8"/>
        <v>#DIV/0!</v>
      </c>
      <c r="BU58" s="66" t="e">
        <f t="shared" ca="1" si="9"/>
        <v>#DIV/0!</v>
      </c>
      <c r="BV58" s="66" t="e">
        <f t="shared" ca="1" si="10"/>
        <v>#DIV/0!</v>
      </c>
      <c r="BW58" s="66" t="e">
        <f t="shared" ca="1" si="11"/>
        <v>#DIV/0!</v>
      </c>
      <c r="BX58" s="66" t="e">
        <f t="shared" ca="1" si="12"/>
        <v>#DIV/0!</v>
      </c>
      <c r="BY58" s="66" t="e">
        <f t="shared" ca="1" si="13"/>
        <v>#DIV/0!</v>
      </c>
      <c r="BZ58" s="66" t="e">
        <f t="shared" ca="1" si="14"/>
        <v>#DIV/0!</v>
      </c>
      <c r="CA58" s="24" t="e">
        <f ca="1">10*LOG10(IF(BS58="",0,POWER(10,((BS58+'ModelParams Lw'!$O$4)/10))) +IF(BT58="",0,POWER(10,((BT58+'ModelParams Lw'!$P$4)/10))) +IF(BU58="",0,POWER(10,((BU58+'ModelParams Lw'!$Q$4)/10))) +IF(BV58="",0,POWER(10,((BV58+'ModelParams Lw'!$R$4)/10))) +IF(BW58="",0,POWER(10,((BW58+'ModelParams Lw'!$S$4)/10))) +IF(BX58="",0,POWER(10,((BX58+'ModelParams Lw'!$T$4)/10))) +IF(BY58="",0,POWER(10,((BY58+'ModelParams Lw'!$U$4)/10)))+IF(BZ58="",0,POWER(10,((BZ58+'ModelParams Lw'!$V$4)/10))))</f>
        <v>#DIV/0!</v>
      </c>
      <c r="CB58" s="24" t="e">
        <f t="shared" ca="1" si="15"/>
        <v>#DIV/0!</v>
      </c>
      <c r="CC58" s="24" t="e">
        <f ca="1">(BS58-'ModelParams Lw'!O$10)/'ModelParams Lw'!O$11</f>
        <v>#DIV/0!</v>
      </c>
      <c r="CD58" s="24" t="e">
        <f ca="1">(BT58-'ModelParams Lw'!P$10)/'ModelParams Lw'!P$11</f>
        <v>#DIV/0!</v>
      </c>
      <c r="CE58" s="24" t="e">
        <f ca="1">(BU58-'ModelParams Lw'!Q$10)/'ModelParams Lw'!Q$11</f>
        <v>#DIV/0!</v>
      </c>
      <c r="CF58" s="24" t="e">
        <f ca="1">(BV58-'ModelParams Lw'!R$10)/'ModelParams Lw'!R$11</f>
        <v>#DIV/0!</v>
      </c>
      <c r="CG58" s="24" t="e">
        <f ca="1">(BW58-'ModelParams Lw'!S$10)/'ModelParams Lw'!S$11</f>
        <v>#DIV/0!</v>
      </c>
      <c r="CH58" s="24" t="e">
        <f ca="1">(BX58-'ModelParams Lw'!T$10)/'ModelParams Lw'!T$11</f>
        <v>#DIV/0!</v>
      </c>
      <c r="CI58" s="24" t="e">
        <f ca="1">(BY58-'ModelParams Lw'!U$10)/'ModelParams Lw'!U$11</f>
        <v>#DIV/0!</v>
      </c>
      <c r="CJ58" s="24" t="e">
        <f ca="1">(BZ58-'ModelParams Lw'!V$10)/'ModelParams Lw'!V$11</f>
        <v>#DIV/0!</v>
      </c>
      <c r="CK58" s="66" t="e">
        <f t="shared" si="16"/>
        <v>#DIV/0!</v>
      </c>
      <c r="CL58" s="66" t="e">
        <f t="shared" si="17"/>
        <v>#DIV/0!</v>
      </c>
      <c r="CM58" s="66" t="e">
        <f t="shared" si="23"/>
        <v>#DIV/0!</v>
      </c>
      <c r="CN58" s="66" t="e">
        <f t="shared" si="18"/>
        <v>#DIV/0!</v>
      </c>
      <c r="CO58" s="66" t="e">
        <f t="shared" si="19"/>
        <v>#DIV/0!</v>
      </c>
      <c r="CP58" s="66" t="e">
        <f t="shared" si="20"/>
        <v>#DIV/0!</v>
      </c>
      <c r="CQ58" s="66" t="e">
        <f t="shared" si="21"/>
        <v>#DIV/0!</v>
      </c>
      <c r="CR58" s="66" t="e">
        <f t="shared" si="22"/>
        <v>#DIV/0!</v>
      </c>
      <c r="CS58" s="24" t="e">
        <f>10*LOG10(IF(CK58="",0,POWER(10,((CK58+'ModelParams Lw'!$O$4)/10))) +IF(CL58="",0,POWER(10,((CL58+'ModelParams Lw'!$P$4)/10))) +IF(CM58="",0,POWER(10,((CM58+'ModelParams Lw'!$Q$4)/10))) +IF(CN58="",0,POWER(10,((CN58+'ModelParams Lw'!$R$4)/10))) +IF(CO58="",0,POWER(10,((CO58+'ModelParams Lw'!$S$4)/10))) +IF(CP58="",0,POWER(10,((CP58+'ModelParams Lw'!$T$4)/10))) +IF(CQ58="",0,POWER(10,((CQ58+'ModelParams Lw'!$U$4)/10)))+IF(CR58="",0,POWER(10,((CR58+'ModelParams Lw'!$V$4)/10))))</f>
        <v>#DIV/0!</v>
      </c>
      <c r="CT58" s="24" t="e">
        <f t="shared" si="24"/>
        <v>#DIV/0!</v>
      </c>
      <c r="CU58" s="24" t="e">
        <f>(CK58-'ModelParams Lw'!O$10)/'ModelParams Lw'!O$11</f>
        <v>#DIV/0!</v>
      </c>
      <c r="CV58" s="24" t="e">
        <f>(CL58-'ModelParams Lw'!P$10)/'ModelParams Lw'!P$11</f>
        <v>#DIV/0!</v>
      </c>
      <c r="CW58" s="24" t="e">
        <f>(CM58-'ModelParams Lw'!Q$10)/'ModelParams Lw'!Q$11</f>
        <v>#DIV/0!</v>
      </c>
      <c r="CX58" s="24" t="e">
        <f>(CN58-'ModelParams Lw'!R$10)/'ModelParams Lw'!R$11</f>
        <v>#DIV/0!</v>
      </c>
      <c r="CY58" s="24" t="e">
        <f>(CO58-'ModelParams Lw'!S$10)/'ModelParams Lw'!S$11</f>
        <v>#DIV/0!</v>
      </c>
      <c r="CZ58" s="24" t="e">
        <f>(CP58-'ModelParams Lw'!T$10)/'ModelParams Lw'!T$11</f>
        <v>#DIV/0!</v>
      </c>
      <c r="DA58" s="24" t="e">
        <f>(CQ58-'ModelParams Lw'!U$10)/'ModelParams Lw'!U$11</f>
        <v>#DIV/0!</v>
      </c>
      <c r="DB58" s="24" t="e">
        <f>(CR58-'ModelParams Lw'!V$10)/'ModelParams Lw'!V$11</f>
        <v>#DIV/0!</v>
      </c>
    </row>
    <row r="59" spans="1:106">
      <c r="A59" s="12">
        <f>'Sound Power'!B59</f>
        <v>0</v>
      </c>
      <c r="B59" s="12">
        <f>'Sound Power'!D59</f>
        <v>0</v>
      </c>
      <c r="C59" s="67" t="e">
        <f>IF(Calcul!$F64="SA",'Sound Power'!BS59,'Sound Power'!T59)</f>
        <v>#DIV/0!</v>
      </c>
      <c r="D59" s="67" t="e">
        <f>IF(Calcul!$F64="SA",'Sound Power'!BT59,'Sound Power'!U59)</f>
        <v>#DIV/0!</v>
      </c>
      <c r="E59" s="67" t="e">
        <f>IF(Calcul!$F64="SA",'Sound Power'!BU59,'Sound Power'!V59)</f>
        <v>#DIV/0!</v>
      </c>
      <c r="F59" s="67" t="e">
        <f>IF(Calcul!$F64="SA",'Sound Power'!BV59,'Sound Power'!W59)</f>
        <v>#DIV/0!</v>
      </c>
      <c r="G59" s="67" t="e">
        <f>IF(Calcul!$F64="SA",'Sound Power'!BW59,'Sound Power'!X59)</f>
        <v>#DIV/0!</v>
      </c>
      <c r="H59" s="67" t="e">
        <f>IF(Calcul!$F64="SA",'Sound Power'!BX59,'Sound Power'!Y59)</f>
        <v>#DIV/0!</v>
      </c>
      <c r="I59" s="67" t="e">
        <f>IF(Calcul!$F64="SA",'Sound Power'!BY59,'Sound Power'!Z59)</f>
        <v>#DIV/0!</v>
      </c>
      <c r="J59" s="67" t="e">
        <f>IF(Calcul!$F64="SA",'Sound Power'!BZ59,'Sound Power'!AA59)</f>
        <v>#DIV/0!</v>
      </c>
      <c r="K59" s="67" t="e">
        <f>'Sound Power'!CS59</f>
        <v>#DIV/0!</v>
      </c>
      <c r="L59" s="67" t="e">
        <f>'Sound Power'!CT59</f>
        <v>#DIV/0!</v>
      </c>
      <c r="M59" s="67" t="e">
        <f>'Sound Power'!CU59</f>
        <v>#DIV/0!</v>
      </c>
      <c r="N59" s="67" t="e">
        <f>'Sound Power'!CV59</f>
        <v>#DIV/0!</v>
      </c>
      <c r="O59" s="67" t="e">
        <f>'Sound Power'!CW59</f>
        <v>#DIV/0!</v>
      </c>
      <c r="P59" s="67" t="e">
        <f>'Sound Power'!CX59</f>
        <v>#DIV/0!</v>
      </c>
      <c r="Q59" s="67" t="e">
        <f>'Sound Power'!CY59</f>
        <v>#DIV/0!</v>
      </c>
      <c r="R59" s="67" t="e">
        <f>'Sound Power'!CZ59</f>
        <v>#DIV/0!</v>
      </c>
      <c r="S59" s="64">
        <f t="shared" si="3"/>
        <v>0</v>
      </c>
      <c r="T59" s="64">
        <f t="shared" si="4"/>
        <v>0</v>
      </c>
      <c r="U59" s="67" t="e">
        <f>('ModelParams Lp'!B$4*10^'ModelParams Lp'!B$5*($S59/$T59)^'ModelParams Lp'!B$6)*3</f>
        <v>#DIV/0!</v>
      </c>
      <c r="V59" s="67" t="e">
        <f>('ModelParams Lp'!C$4*10^'ModelParams Lp'!C$5*($S59/$T59)^'ModelParams Lp'!C$6)*3</f>
        <v>#DIV/0!</v>
      </c>
      <c r="W59" s="67" t="e">
        <f>('ModelParams Lp'!D$4*10^'ModelParams Lp'!D$5*($S59/$T59)^'ModelParams Lp'!D$6)*3</f>
        <v>#DIV/0!</v>
      </c>
      <c r="X59" s="67" t="e">
        <f>('ModelParams Lp'!E$4*10^'ModelParams Lp'!E$5*($S59/$T59)^'ModelParams Lp'!E$6)*3</f>
        <v>#DIV/0!</v>
      </c>
      <c r="Y59" s="67" t="e">
        <f>('ModelParams Lp'!F$4*10^'ModelParams Lp'!F$5*($S59/$T59)^'ModelParams Lp'!F$6)*3</f>
        <v>#DIV/0!</v>
      </c>
      <c r="Z59" s="67" t="e">
        <f>('ModelParams Lp'!G$4*10^'ModelParams Lp'!G$5*($S59/$T59)^'ModelParams Lp'!G$6)*3</f>
        <v>#DIV/0!</v>
      </c>
      <c r="AA59" s="67" t="e">
        <f>('ModelParams Lp'!H$4*10^'ModelParams Lp'!H$5*($S59/$T59)^'ModelParams Lp'!H$6)*3</f>
        <v>#DIV/0!</v>
      </c>
      <c r="AB59" s="67" t="e">
        <f>('ModelParams Lp'!I$4*10^'ModelParams Lp'!I$5*($S59/$T59)^'ModelParams Lp'!I$6)*3</f>
        <v>#DIV/0!</v>
      </c>
      <c r="AC59" s="53" t="e">
        <f t="shared" si="5"/>
        <v>#DIV/0!</v>
      </c>
      <c r="AD59" s="53" t="e">
        <f>IF(AC59&lt;'ModelParams Lp'!$B$16,-1,IF(AC59&lt;'ModelParams Lp'!$C$16,0,IF(AC59&lt;'ModelParams Lp'!$D$16,1,IF(AC59&lt;'ModelParams Lp'!$E$16,2,IF(AC59&lt;'ModelParams Lp'!$F$16,3,IF(AC59&lt;'ModelParams Lp'!$G$16,4,IF(AC59&lt;'ModelParams Lp'!$H$16,5,6)))))))</f>
        <v>#DIV/0!</v>
      </c>
      <c r="AE59" s="67" t="e">
        <f ca="1">IF($AD59&gt;1,0,OFFSET('ModelParams Lp'!$C$12,0,-'Sound Pressure'!$AD59))</f>
        <v>#DIV/0!</v>
      </c>
      <c r="AF59" s="67" t="e">
        <f ca="1">IF($AD59&gt;2,0,OFFSET('ModelParams Lp'!$D$12,0,-'Sound Pressure'!$AD59))</f>
        <v>#DIV/0!</v>
      </c>
      <c r="AG59" s="67" t="e">
        <f ca="1">IF($AD59&gt;3,0,OFFSET('ModelParams Lp'!$E$12,0,-'Sound Pressure'!$AD59))</f>
        <v>#DIV/0!</v>
      </c>
      <c r="AH59" s="67" t="e">
        <f ca="1">IF($AD59&gt;4,0,OFFSET('ModelParams Lp'!$F$12,0,-'Sound Pressure'!$AD59))</f>
        <v>#DIV/0!</v>
      </c>
      <c r="AI59" s="67" t="e">
        <f ca="1">IF($AD59&gt;3,0,OFFSET('ModelParams Lp'!$G$12,0,-'Sound Pressure'!$AD59))</f>
        <v>#DIV/0!</v>
      </c>
      <c r="AJ59" s="67" t="e">
        <f ca="1">IF($AD59&gt;5,0,OFFSET('ModelParams Lp'!$H$12,0,-'Sound Pressure'!$AD59))</f>
        <v>#DIV/0!</v>
      </c>
      <c r="AK59" s="67" t="e">
        <f ca="1">IF($AD59&gt;6,0,OFFSET('ModelParams Lp'!$I$12,0,-'Sound Pressure'!$AD59))</f>
        <v>#DIV/0!</v>
      </c>
      <c r="AL59" s="67" t="e">
        <f ca="1">IF($AD59&gt;7,0,IF($AD$4&lt;0,3,OFFSET('ModelParams Lp'!$J$12,0,-'Sound Pressure'!$AD59)))</f>
        <v>#DIV/0!</v>
      </c>
      <c r="AM59" s="67" t="e">
        <f t="shared" si="25"/>
        <v>#DIV/0!</v>
      </c>
      <c r="AN59" s="67" t="e">
        <f t="shared" si="25"/>
        <v>#DIV/0!</v>
      </c>
      <c r="AO59" s="67" t="e">
        <f t="shared" si="25"/>
        <v>#DIV/0!</v>
      </c>
      <c r="AP59" s="67" t="e">
        <f t="shared" si="25"/>
        <v>#DIV/0!</v>
      </c>
      <c r="AQ59" s="67" t="e">
        <f t="shared" si="25"/>
        <v>#DIV/0!</v>
      </c>
      <c r="AR59" s="67" t="e">
        <f t="shared" si="25"/>
        <v>#DIV/0!</v>
      </c>
      <c r="AS59" s="67" t="e">
        <f t="shared" si="25"/>
        <v>#DIV/0!</v>
      </c>
      <c r="AT59" s="67" t="e">
        <f t="shared" si="25"/>
        <v>#DIV/0!</v>
      </c>
      <c r="AU59" s="67">
        <f>'ModelParams Lp'!B$22</f>
        <v>4</v>
      </c>
      <c r="AV59" s="67">
        <f>'ModelParams Lp'!C$22</f>
        <v>2</v>
      </c>
      <c r="AW59" s="67">
        <f>'ModelParams Lp'!D$22</f>
        <v>1</v>
      </c>
      <c r="AX59" s="67">
        <f>'ModelParams Lp'!E$22</f>
        <v>0</v>
      </c>
      <c r="AY59" s="67">
        <f>'ModelParams Lp'!F$22</f>
        <v>0</v>
      </c>
      <c r="AZ59" s="67">
        <f>'ModelParams Lp'!G$22</f>
        <v>0</v>
      </c>
      <c r="BA59" s="67">
        <f>'ModelParams Lp'!H$22</f>
        <v>0</v>
      </c>
      <c r="BB59" s="67">
        <f>'ModelParams Lp'!I$22</f>
        <v>0</v>
      </c>
      <c r="BC59" s="67" t="e">
        <f>-10*LOG(2/(4*PI()*2^2)+4/(0.163*(Calcul!$J64*Calcul!$K64)/VLOOKUP(Calcul!$H64,'ModelParams Lp'!$E$37:$F$39,2,0)))</f>
        <v>#N/A</v>
      </c>
      <c r="BD59" s="67" t="e">
        <f>-10*LOG(2/(4*PI()*2^2)+4/(0.163*(Calcul!$J64*Calcul!$K64)/VLOOKUP(Calcul!$H64,'ModelParams Lp'!$E$37:$F$39,2,0)))</f>
        <v>#N/A</v>
      </c>
      <c r="BE59" s="67" t="e">
        <f>-10*LOG(2/(4*PI()*2^2)+4/(0.163*(Calcul!$J64*Calcul!$K64)/VLOOKUP(Calcul!$H64,'ModelParams Lp'!$E$37:$F$39,2,0)))</f>
        <v>#N/A</v>
      </c>
      <c r="BF59" s="67" t="e">
        <f>-10*LOG(2/(4*PI()*2^2)+4/(0.163*(Calcul!$J64*Calcul!$K64)/VLOOKUP(Calcul!$H64,'ModelParams Lp'!$E$37:$F$39,2,0)))</f>
        <v>#N/A</v>
      </c>
      <c r="BG59" s="67" t="e">
        <f>-10*LOG(2/(4*PI()*2^2)+4/(0.163*(Calcul!$J64*Calcul!$K64)/VLOOKUP(Calcul!$H64,'ModelParams Lp'!$E$37:$F$39,2,0)))</f>
        <v>#N/A</v>
      </c>
      <c r="BH59" s="67" t="e">
        <f>-10*LOG(2/(4*PI()*2^2)+4/(0.163*(Calcul!$J64*Calcul!$K64)/VLOOKUP(Calcul!$H64,'ModelParams Lp'!$E$37:$F$39,2,0)))</f>
        <v>#N/A</v>
      </c>
      <c r="BI59" s="67" t="e">
        <f>-10*LOG(2/(4*PI()*2^2)+4/(0.163*(Calcul!$J64*Calcul!$K64)/VLOOKUP(Calcul!$H64,'ModelParams Lp'!$E$37:$F$39,2,0)))</f>
        <v>#N/A</v>
      </c>
      <c r="BJ59" s="67" t="e">
        <f>-10*LOG(2/(4*PI()*2^2)+4/(0.163*(Calcul!$J64*Calcul!$K64)/VLOOKUP(Calcul!$H64,'ModelParams Lp'!$E$37:$F$39,2,0)))</f>
        <v>#N/A</v>
      </c>
      <c r="BK59" s="67" t="e">
        <f>VLOOKUP(Calcul!$I64,'ModelParams Lp'!$D$28:$O$32,5,0)+BC59</f>
        <v>#N/A</v>
      </c>
      <c r="BL59" s="67" t="e">
        <f>VLOOKUP(Calcul!$I64,'ModelParams Lp'!$D$28:$O$32,6,0)+BD59</f>
        <v>#N/A</v>
      </c>
      <c r="BM59" s="67" t="e">
        <f>VLOOKUP(Calcul!$I64,'ModelParams Lp'!$D$28:$O$32,7,0)+BE59</f>
        <v>#N/A</v>
      </c>
      <c r="BN59" s="67" t="e">
        <f>VLOOKUP(Calcul!$I64,'ModelParams Lp'!$D$28:$O$32,8,0)+BF59</f>
        <v>#N/A</v>
      </c>
      <c r="BO59" s="67" t="e">
        <f>VLOOKUP(Calcul!$I64,'ModelParams Lp'!$D$28:$O$32,9,0)+BG59</f>
        <v>#N/A</v>
      </c>
      <c r="BP59" s="67" t="e">
        <f>VLOOKUP(Calcul!$I64,'ModelParams Lp'!$D$28:$O$32,10,0)+BH59</f>
        <v>#N/A</v>
      </c>
      <c r="BQ59" s="67" t="e">
        <f>VLOOKUP(Calcul!$I64,'ModelParams Lp'!$D$28:$O$32,11,0)+BI59</f>
        <v>#N/A</v>
      </c>
      <c r="BR59" s="67" t="e">
        <f>VLOOKUP(Calcul!$I64,'ModelParams Lp'!$D$28:$O$32,12,0)+BJ59</f>
        <v>#N/A</v>
      </c>
      <c r="BS59" s="66" t="e">
        <f t="shared" ca="1" si="7"/>
        <v>#DIV/0!</v>
      </c>
      <c r="BT59" s="66" t="e">
        <f t="shared" ca="1" si="8"/>
        <v>#DIV/0!</v>
      </c>
      <c r="BU59" s="66" t="e">
        <f t="shared" ca="1" si="9"/>
        <v>#DIV/0!</v>
      </c>
      <c r="BV59" s="66" t="e">
        <f t="shared" ca="1" si="10"/>
        <v>#DIV/0!</v>
      </c>
      <c r="BW59" s="66" t="e">
        <f t="shared" ca="1" si="11"/>
        <v>#DIV/0!</v>
      </c>
      <c r="BX59" s="66" t="e">
        <f t="shared" ca="1" si="12"/>
        <v>#DIV/0!</v>
      </c>
      <c r="BY59" s="66" t="e">
        <f t="shared" ca="1" si="13"/>
        <v>#DIV/0!</v>
      </c>
      <c r="BZ59" s="66" t="e">
        <f t="shared" ca="1" si="14"/>
        <v>#DIV/0!</v>
      </c>
      <c r="CA59" s="24" t="e">
        <f ca="1">10*LOG10(IF(BS59="",0,POWER(10,((BS59+'ModelParams Lw'!$O$4)/10))) +IF(BT59="",0,POWER(10,((BT59+'ModelParams Lw'!$P$4)/10))) +IF(BU59="",0,POWER(10,((BU59+'ModelParams Lw'!$Q$4)/10))) +IF(BV59="",0,POWER(10,((BV59+'ModelParams Lw'!$R$4)/10))) +IF(BW59="",0,POWER(10,((BW59+'ModelParams Lw'!$S$4)/10))) +IF(BX59="",0,POWER(10,((BX59+'ModelParams Lw'!$T$4)/10))) +IF(BY59="",0,POWER(10,((BY59+'ModelParams Lw'!$U$4)/10)))+IF(BZ59="",0,POWER(10,((BZ59+'ModelParams Lw'!$V$4)/10))))</f>
        <v>#DIV/0!</v>
      </c>
      <c r="CB59" s="24" t="e">
        <f t="shared" ca="1" si="15"/>
        <v>#DIV/0!</v>
      </c>
      <c r="CC59" s="24" t="e">
        <f ca="1">(BS59-'ModelParams Lw'!O$10)/'ModelParams Lw'!O$11</f>
        <v>#DIV/0!</v>
      </c>
      <c r="CD59" s="24" t="e">
        <f ca="1">(BT59-'ModelParams Lw'!P$10)/'ModelParams Lw'!P$11</f>
        <v>#DIV/0!</v>
      </c>
      <c r="CE59" s="24" t="e">
        <f ca="1">(BU59-'ModelParams Lw'!Q$10)/'ModelParams Lw'!Q$11</f>
        <v>#DIV/0!</v>
      </c>
      <c r="CF59" s="24" t="e">
        <f ca="1">(BV59-'ModelParams Lw'!R$10)/'ModelParams Lw'!R$11</f>
        <v>#DIV/0!</v>
      </c>
      <c r="CG59" s="24" t="e">
        <f ca="1">(BW59-'ModelParams Lw'!S$10)/'ModelParams Lw'!S$11</f>
        <v>#DIV/0!</v>
      </c>
      <c r="CH59" s="24" t="e">
        <f ca="1">(BX59-'ModelParams Lw'!T$10)/'ModelParams Lw'!T$11</f>
        <v>#DIV/0!</v>
      </c>
      <c r="CI59" s="24" t="e">
        <f ca="1">(BY59-'ModelParams Lw'!U$10)/'ModelParams Lw'!U$11</f>
        <v>#DIV/0!</v>
      </c>
      <c r="CJ59" s="24" t="e">
        <f ca="1">(BZ59-'ModelParams Lw'!V$10)/'ModelParams Lw'!V$11</f>
        <v>#DIV/0!</v>
      </c>
      <c r="CK59" s="66" t="e">
        <f t="shared" si="16"/>
        <v>#DIV/0!</v>
      </c>
      <c r="CL59" s="66" t="e">
        <f t="shared" si="17"/>
        <v>#DIV/0!</v>
      </c>
      <c r="CM59" s="66" t="e">
        <f t="shared" si="23"/>
        <v>#DIV/0!</v>
      </c>
      <c r="CN59" s="66" t="e">
        <f t="shared" si="18"/>
        <v>#DIV/0!</v>
      </c>
      <c r="CO59" s="66" t="e">
        <f t="shared" si="19"/>
        <v>#DIV/0!</v>
      </c>
      <c r="CP59" s="66" t="e">
        <f t="shared" si="20"/>
        <v>#DIV/0!</v>
      </c>
      <c r="CQ59" s="66" t="e">
        <f t="shared" si="21"/>
        <v>#DIV/0!</v>
      </c>
      <c r="CR59" s="66" t="e">
        <f t="shared" si="22"/>
        <v>#DIV/0!</v>
      </c>
      <c r="CS59" s="24" t="e">
        <f>10*LOG10(IF(CK59="",0,POWER(10,((CK59+'ModelParams Lw'!$O$4)/10))) +IF(CL59="",0,POWER(10,((CL59+'ModelParams Lw'!$P$4)/10))) +IF(CM59="",0,POWER(10,((CM59+'ModelParams Lw'!$Q$4)/10))) +IF(CN59="",0,POWER(10,((CN59+'ModelParams Lw'!$R$4)/10))) +IF(CO59="",0,POWER(10,((CO59+'ModelParams Lw'!$S$4)/10))) +IF(CP59="",0,POWER(10,((CP59+'ModelParams Lw'!$T$4)/10))) +IF(CQ59="",0,POWER(10,((CQ59+'ModelParams Lw'!$U$4)/10)))+IF(CR59="",0,POWER(10,((CR59+'ModelParams Lw'!$V$4)/10))))</f>
        <v>#DIV/0!</v>
      </c>
      <c r="CT59" s="24" t="e">
        <f t="shared" si="24"/>
        <v>#DIV/0!</v>
      </c>
      <c r="CU59" s="24" t="e">
        <f>(CK59-'ModelParams Lw'!O$10)/'ModelParams Lw'!O$11</f>
        <v>#DIV/0!</v>
      </c>
      <c r="CV59" s="24" t="e">
        <f>(CL59-'ModelParams Lw'!P$10)/'ModelParams Lw'!P$11</f>
        <v>#DIV/0!</v>
      </c>
      <c r="CW59" s="24" t="e">
        <f>(CM59-'ModelParams Lw'!Q$10)/'ModelParams Lw'!Q$11</f>
        <v>#DIV/0!</v>
      </c>
      <c r="CX59" s="24" t="e">
        <f>(CN59-'ModelParams Lw'!R$10)/'ModelParams Lw'!R$11</f>
        <v>#DIV/0!</v>
      </c>
      <c r="CY59" s="24" t="e">
        <f>(CO59-'ModelParams Lw'!S$10)/'ModelParams Lw'!S$11</f>
        <v>#DIV/0!</v>
      </c>
      <c r="CZ59" s="24" t="e">
        <f>(CP59-'ModelParams Lw'!T$10)/'ModelParams Lw'!T$11</f>
        <v>#DIV/0!</v>
      </c>
      <c r="DA59" s="24" t="e">
        <f>(CQ59-'ModelParams Lw'!U$10)/'ModelParams Lw'!U$11</f>
        <v>#DIV/0!</v>
      </c>
      <c r="DB59" s="24" t="e">
        <f>(CR59-'ModelParams Lw'!V$10)/'ModelParams Lw'!V$11</f>
        <v>#DIV/0!</v>
      </c>
    </row>
    <row r="60" spans="1:106">
      <c r="A60" s="12">
        <f>'Sound Power'!B60</f>
        <v>0</v>
      </c>
      <c r="B60" s="12">
        <f>'Sound Power'!D60</f>
        <v>0</v>
      </c>
      <c r="C60" s="67" t="e">
        <f>IF(Calcul!$F65="SA",'Sound Power'!BS60,'Sound Power'!T60)</f>
        <v>#DIV/0!</v>
      </c>
      <c r="D60" s="67" t="e">
        <f>IF(Calcul!$F65="SA",'Sound Power'!BT60,'Sound Power'!U60)</f>
        <v>#DIV/0!</v>
      </c>
      <c r="E60" s="67" t="e">
        <f>IF(Calcul!$F65="SA",'Sound Power'!BU60,'Sound Power'!V60)</f>
        <v>#DIV/0!</v>
      </c>
      <c r="F60" s="67" t="e">
        <f>IF(Calcul!$F65="SA",'Sound Power'!BV60,'Sound Power'!W60)</f>
        <v>#DIV/0!</v>
      </c>
      <c r="G60" s="67" t="e">
        <f>IF(Calcul!$F65="SA",'Sound Power'!BW60,'Sound Power'!X60)</f>
        <v>#DIV/0!</v>
      </c>
      <c r="H60" s="67" t="e">
        <f>IF(Calcul!$F65="SA",'Sound Power'!BX60,'Sound Power'!Y60)</f>
        <v>#DIV/0!</v>
      </c>
      <c r="I60" s="67" t="e">
        <f>IF(Calcul!$F65="SA",'Sound Power'!BY60,'Sound Power'!Z60)</f>
        <v>#DIV/0!</v>
      </c>
      <c r="J60" s="67" t="e">
        <f>IF(Calcul!$F65="SA",'Sound Power'!BZ60,'Sound Power'!AA60)</f>
        <v>#DIV/0!</v>
      </c>
      <c r="K60" s="67" t="e">
        <f>'Sound Power'!CS60</f>
        <v>#DIV/0!</v>
      </c>
      <c r="L60" s="67" t="e">
        <f>'Sound Power'!CT60</f>
        <v>#DIV/0!</v>
      </c>
      <c r="M60" s="67" t="e">
        <f>'Sound Power'!CU60</f>
        <v>#DIV/0!</v>
      </c>
      <c r="N60" s="67" t="e">
        <f>'Sound Power'!CV60</f>
        <v>#DIV/0!</v>
      </c>
      <c r="O60" s="67" t="e">
        <f>'Sound Power'!CW60</f>
        <v>#DIV/0!</v>
      </c>
      <c r="P60" s="67" t="e">
        <f>'Sound Power'!CX60</f>
        <v>#DIV/0!</v>
      </c>
      <c r="Q60" s="67" t="e">
        <f>'Sound Power'!CY60</f>
        <v>#DIV/0!</v>
      </c>
      <c r="R60" s="67" t="e">
        <f>'Sound Power'!CZ60</f>
        <v>#DIV/0!</v>
      </c>
      <c r="S60" s="64">
        <f t="shared" si="3"/>
        <v>0</v>
      </c>
      <c r="T60" s="64">
        <f t="shared" si="4"/>
        <v>0</v>
      </c>
      <c r="U60" s="67" t="e">
        <f>('ModelParams Lp'!B$4*10^'ModelParams Lp'!B$5*($S60/$T60)^'ModelParams Lp'!B$6)*3</f>
        <v>#DIV/0!</v>
      </c>
      <c r="V60" s="67" t="e">
        <f>('ModelParams Lp'!C$4*10^'ModelParams Lp'!C$5*($S60/$T60)^'ModelParams Lp'!C$6)*3</f>
        <v>#DIV/0!</v>
      </c>
      <c r="W60" s="67" t="e">
        <f>('ModelParams Lp'!D$4*10^'ModelParams Lp'!D$5*($S60/$T60)^'ModelParams Lp'!D$6)*3</f>
        <v>#DIV/0!</v>
      </c>
      <c r="X60" s="67" t="e">
        <f>('ModelParams Lp'!E$4*10^'ModelParams Lp'!E$5*($S60/$T60)^'ModelParams Lp'!E$6)*3</f>
        <v>#DIV/0!</v>
      </c>
      <c r="Y60" s="67" t="e">
        <f>('ModelParams Lp'!F$4*10^'ModelParams Lp'!F$5*($S60/$T60)^'ModelParams Lp'!F$6)*3</f>
        <v>#DIV/0!</v>
      </c>
      <c r="Z60" s="67" t="e">
        <f>('ModelParams Lp'!G$4*10^'ModelParams Lp'!G$5*($S60/$T60)^'ModelParams Lp'!G$6)*3</f>
        <v>#DIV/0!</v>
      </c>
      <c r="AA60" s="67" t="e">
        <f>('ModelParams Lp'!H$4*10^'ModelParams Lp'!H$5*($S60/$T60)^'ModelParams Lp'!H$6)*3</f>
        <v>#DIV/0!</v>
      </c>
      <c r="AB60" s="67" t="e">
        <f>('ModelParams Lp'!I$4*10^'ModelParams Lp'!I$5*($S60/$T60)^'ModelParams Lp'!I$6)*3</f>
        <v>#DIV/0!</v>
      </c>
      <c r="AC60" s="53" t="e">
        <f t="shared" si="5"/>
        <v>#DIV/0!</v>
      </c>
      <c r="AD60" s="53" t="e">
        <f>IF(AC60&lt;'ModelParams Lp'!$B$16,-1,IF(AC60&lt;'ModelParams Lp'!$C$16,0,IF(AC60&lt;'ModelParams Lp'!$D$16,1,IF(AC60&lt;'ModelParams Lp'!$E$16,2,IF(AC60&lt;'ModelParams Lp'!$F$16,3,IF(AC60&lt;'ModelParams Lp'!$G$16,4,IF(AC60&lt;'ModelParams Lp'!$H$16,5,6)))))))</f>
        <v>#DIV/0!</v>
      </c>
      <c r="AE60" s="67" t="e">
        <f ca="1">IF($AD60&gt;1,0,OFFSET('ModelParams Lp'!$C$12,0,-'Sound Pressure'!$AD60))</f>
        <v>#DIV/0!</v>
      </c>
      <c r="AF60" s="67" t="e">
        <f ca="1">IF($AD60&gt;2,0,OFFSET('ModelParams Lp'!$D$12,0,-'Sound Pressure'!$AD60))</f>
        <v>#DIV/0!</v>
      </c>
      <c r="AG60" s="67" t="e">
        <f ca="1">IF($AD60&gt;3,0,OFFSET('ModelParams Lp'!$E$12,0,-'Sound Pressure'!$AD60))</f>
        <v>#DIV/0!</v>
      </c>
      <c r="AH60" s="67" t="e">
        <f ca="1">IF($AD60&gt;4,0,OFFSET('ModelParams Lp'!$F$12,0,-'Sound Pressure'!$AD60))</f>
        <v>#DIV/0!</v>
      </c>
      <c r="AI60" s="67" t="e">
        <f ca="1">IF($AD60&gt;3,0,OFFSET('ModelParams Lp'!$G$12,0,-'Sound Pressure'!$AD60))</f>
        <v>#DIV/0!</v>
      </c>
      <c r="AJ60" s="67" t="e">
        <f ca="1">IF($AD60&gt;5,0,OFFSET('ModelParams Lp'!$H$12,0,-'Sound Pressure'!$AD60))</f>
        <v>#DIV/0!</v>
      </c>
      <c r="AK60" s="67" t="e">
        <f ca="1">IF($AD60&gt;6,0,OFFSET('ModelParams Lp'!$I$12,0,-'Sound Pressure'!$AD60))</f>
        <v>#DIV/0!</v>
      </c>
      <c r="AL60" s="67" t="e">
        <f ca="1">IF($AD60&gt;7,0,IF($AD$4&lt;0,3,OFFSET('ModelParams Lp'!$J$12,0,-'Sound Pressure'!$AD60)))</f>
        <v>#DIV/0!</v>
      </c>
      <c r="AM60" s="67" t="e">
        <f t="shared" si="25"/>
        <v>#DIV/0!</v>
      </c>
      <c r="AN60" s="67" t="e">
        <f t="shared" si="25"/>
        <v>#DIV/0!</v>
      </c>
      <c r="AO60" s="67" t="e">
        <f t="shared" si="25"/>
        <v>#DIV/0!</v>
      </c>
      <c r="AP60" s="67" t="e">
        <f t="shared" si="25"/>
        <v>#DIV/0!</v>
      </c>
      <c r="AQ60" s="67" t="e">
        <f t="shared" si="25"/>
        <v>#DIV/0!</v>
      </c>
      <c r="AR60" s="67" t="e">
        <f t="shared" si="25"/>
        <v>#DIV/0!</v>
      </c>
      <c r="AS60" s="67" t="e">
        <f t="shared" si="25"/>
        <v>#DIV/0!</v>
      </c>
      <c r="AT60" s="67" t="e">
        <f t="shared" si="25"/>
        <v>#DIV/0!</v>
      </c>
      <c r="AU60" s="67">
        <f>'ModelParams Lp'!B$22</f>
        <v>4</v>
      </c>
      <c r="AV60" s="67">
        <f>'ModelParams Lp'!C$22</f>
        <v>2</v>
      </c>
      <c r="AW60" s="67">
        <f>'ModelParams Lp'!D$22</f>
        <v>1</v>
      </c>
      <c r="AX60" s="67">
        <f>'ModelParams Lp'!E$22</f>
        <v>0</v>
      </c>
      <c r="AY60" s="67">
        <f>'ModelParams Lp'!F$22</f>
        <v>0</v>
      </c>
      <c r="AZ60" s="67">
        <f>'ModelParams Lp'!G$22</f>
        <v>0</v>
      </c>
      <c r="BA60" s="67">
        <f>'ModelParams Lp'!H$22</f>
        <v>0</v>
      </c>
      <c r="BB60" s="67">
        <f>'ModelParams Lp'!I$22</f>
        <v>0</v>
      </c>
      <c r="BC60" s="67" t="e">
        <f>-10*LOG(2/(4*PI()*2^2)+4/(0.163*(Calcul!$J65*Calcul!$K65)/VLOOKUP(Calcul!$H65,'ModelParams Lp'!$E$37:$F$39,2,0)))</f>
        <v>#N/A</v>
      </c>
      <c r="BD60" s="67" t="e">
        <f>-10*LOG(2/(4*PI()*2^2)+4/(0.163*(Calcul!$J65*Calcul!$K65)/VLOOKUP(Calcul!$H65,'ModelParams Lp'!$E$37:$F$39,2,0)))</f>
        <v>#N/A</v>
      </c>
      <c r="BE60" s="67" t="e">
        <f>-10*LOG(2/(4*PI()*2^2)+4/(0.163*(Calcul!$J65*Calcul!$K65)/VLOOKUP(Calcul!$H65,'ModelParams Lp'!$E$37:$F$39,2,0)))</f>
        <v>#N/A</v>
      </c>
      <c r="BF60" s="67" t="e">
        <f>-10*LOG(2/(4*PI()*2^2)+4/(0.163*(Calcul!$J65*Calcul!$K65)/VLOOKUP(Calcul!$H65,'ModelParams Lp'!$E$37:$F$39,2,0)))</f>
        <v>#N/A</v>
      </c>
      <c r="BG60" s="67" t="e">
        <f>-10*LOG(2/(4*PI()*2^2)+4/(0.163*(Calcul!$J65*Calcul!$K65)/VLOOKUP(Calcul!$H65,'ModelParams Lp'!$E$37:$F$39,2,0)))</f>
        <v>#N/A</v>
      </c>
      <c r="BH60" s="67" t="e">
        <f>-10*LOG(2/(4*PI()*2^2)+4/(0.163*(Calcul!$J65*Calcul!$K65)/VLOOKUP(Calcul!$H65,'ModelParams Lp'!$E$37:$F$39,2,0)))</f>
        <v>#N/A</v>
      </c>
      <c r="BI60" s="67" t="e">
        <f>-10*LOG(2/(4*PI()*2^2)+4/(0.163*(Calcul!$J65*Calcul!$K65)/VLOOKUP(Calcul!$H65,'ModelParams Lp'!$E$37:$F$39,2,0)))</f>
        <v>#N/A</v>
      </c>
      <c r="BJ60" s="67" t="e">
        <f>-10*LOG(2/(4*PI()*2^2)+4/(0.163*(Calcul!$J65*Calcul!$K65)/VLOOKUP(Calcul!$H65,'ModelParams Lp'!$E$37:$F$39,2,0)))</f>
        <v>#N/A</v>
      </c>
      <c r="BK60" s="67" t="e">
        <f>VLOOKUP(Calcul!$I65,'ModelParams Lp'!$D$28:$O$32,5,0)+BC60</f>
        <v>#N/A</v>
      </c>
      <c r="BL60" s="67" t="e">
        <f>VLOOKUP(Calcul!$I65,'ModelParams Lp'!$D$28:$O$32,6,0)+BD60</f>
        <v>#N/A</v>
      </c>
      <c r="BM60" s="67" t="e">
        <f>VLOOKUP(Calcul!$I65,'ModelParams Lp'!$D$28:$O$32,7,0)+BE60</f>
        <v>#N/A</v>
      </c>
      <c r="BN60" s="67" t="e">
        <f>VLOOKUP(Calcul!$I65,'ModelParams Lp'!$D$28:$O$32,8,0)+BF60</f>
        <v>#N/A</v>
      </c>
      <c r="BO60" s="67" t="e">
        <f>VLOOKUP(Calcul!$I65,'ModelParams Lp'!$D$28:$O$32,9,0)+BG60</f>
        <v>#N/A</v>
      </c>
      <c r="BP60" s="67" t="e">
        <f>VLOOKUP(Calcul!$I65,'ModelParams Lp'!$D$28:$O$32,10,0)+BH60</f>
        <v>#N/A</v>
      </c>
      <c r="BQ60" s="67" t="e">
        <f>VLOOKUP(Calcul!$I65,'ModelParams Lp'!$D$28:$O$32,11,0)+BI60</f>
        <v>#N/A</v>
      </c>
      <c r="BR60" s="67" t="e">
        <f>VLOOKUP(Calcul!$I65,'ModelParams Lp'!$D$28:$O$32,12,0)+BJ60</f>
        <v>#N/A</v>
      </c>
      <c r="BS60" s="66" t="e">
        <f t="shared" ca="1" si="7"/>
        <v>#DIV/0!</v>
      </c>
      <c r="BT60" s="66" t="e">
        <f t="shared" ca="1" si="8"/>
        <v>#DIV/0!</v>
      </c>
      <c r="BU60" s="66" t="e">
        <f t="shared" ca="1" si="9"/>
        <v>#DIV/0!</v>
      </c>
      <c r="BV60" s="66" t="e">
        <f t="shared" ca="1" si="10"/>
        <v>#DIV/0!</v>
      </c>
      <c r="BW60" s="66" t="e">
        <f t="shared" ca="1" si="11"/>
        <v>#DIV/0!</v>
      </c>
      <c r="BX60" s="66" t="e">
        <f t="shared" ca="1" si="12"/>
        <v>#DIV/0!</v>
      </c>
      <c r="BY60" s="66" t="e">
        <f t="shared" ca="1" si="13"/>
        <v>#DIV/0!</v>
      </c>
      <c r="BZ60" s="66" t="e">
        <f t="shared" ca="1" si="14"/>
        <v>#DIV/0!</v>
      </c>
      <c r="CA60" s="24" t="e">
        <f ca="1">10*LOG10(IF(BS60="",0,POWER(10,((BS60+'ModelParams Lw'!$O$4)/10))) +IF(BT60="",0,POWER(10,((BT60+'ModelParams Lw'!$P$4)/10))) +IF(BU60="",0,POWER(10,((BU60+'ModelParams Lw'!$Q$4)/10))) +IF(BV60="",0,POWER(10,((BV60+'ModelParams Lw'!$R$4)/10))) +IF(BW60="",0,POWER(10,((BW60+'ModelParams Lw'!$S$4)/10))) +IF(BX60="",0,POWER(10,((BX60+'ModelParams Lw'!$T$4)/10))) +IF(BY60="",0,POWER(10,((BY60+'ModelParams Lw'!$U$4)/10)))+IF(BZ60="",0,POWER(10,((BZ60+'ModelParams Lw'!$V$4)/10))))</f>
        <v>#DIV/0!</v>
      </c>
      <c r="CB60" s="24" t="e">
        <f t="shared" ca="1" si="15"/>
        <v>#DIV/0!</v>
      </c>
      <c r="CC60" s="24" t="e">
        <f ca="1">(BS60-'ModelParams Lw'!O$10)/'ModelParams Lw'!O$11</f>
        <v>#DIV/0!</v>
      </c>
      <c r="CD60" s="24" t="e">
        <f ca="1">(BT60-'ModelParams Lw'!P$10)/'ModelParams Lw'!P$11</f>
        <v>#DIV/0!</v>
      </c>
      <c r="CE60" s="24" t="e">
        <f ca="1">(BU60-'ModelParams Lw'!Q$10)/'ModelParams Lw'!Q$11</f>
        <v>#DIV/0!</v>
      </c>
      <c r="CF60" s="24" t="e">
        <f ca="1">(BV60-'ModelParams Lw'!R$10)/'ModelParams Lw'!R$11</f>
        <v>#DIV/0!</v>
      </c>
      <c r="CG60" s="24" t="e">
        <f ca="1">(BW60-'ModelParams Lw'!S$10)/'ModelParams Lw'!S$11</f>
        <v>#DIV/0!</v>
      </c>
      <c r="CH60" s="24" t="e">
        <f ca="1">(BX60-'ModelParams Lw'!T$10)/'ModelParams Lw'!T$11</f>
        <v>#DIV/0!</v>
      </c>
      <c r="CI60" s="24" t="e">
        <f ca="1">(BY60-'ModelParams Lw'!U$10)/'ModelParams Lw'!U$11</f>
        <v>#DIV/0!</v>
      </c>
      <c r="CJ60" s="24" t="e">
        <f ca="1">(BZ60-'ModelParams Lw'!V$10)/'ModelParams Lw'!V$11</f>
        <v>#DIV/0!</v>
      </c>
      <c r="CK60" s="66" t="e">
        <f t="shared" si="16"/>
        <v>#DIV/0!</v>
      </c>
      <c r="CL60" s="66" t="e">
        <f t="shared" si="17"/>
        <v>#DIV/0!</v>
      </c>
      <c r="CM60" s="66" t="e">
        <f t="shared" si="23"/>
        <v>#DIV/0!</v>
      </c>
      <c r="CN60" s="66" t="e">
        <f t="shared" si="18"/>
        <v>#DIV/0!</v>
      </c>
      <c r="CO60" s="66" t="e">
        <f t="shared" si="19"/>
        <v>#DIV/0!</v>
      </c>
      <c r="CP60" s="66" t="e">
        <f t="shared" si="20"/>
        <v>#DIV/0!</v>
      </c>
      <c r="CQ60" s="66" t="e">
        <f t="shared" si="21"/>
        <v>#DIV/0!</v>
      </c>
      <c r="CR60" s="66" t="e">
        <f t="shared" si="22"/>
        <v>#DIV/0!</v>
      </c>
      <c r="CS60" s="24" t="e">
        <f>10*LOG10(IF(CK60="",0,POWER(10,((CK60+'ModelParams Lw'!$O$4)/10))) +IF(CL60="",0,POWER(10,((CL60+'ModelParams Lw'!$P$4)/10))) +IF(CM60="",0,POWER(10,((CM60+'ModelParams Lw'!$Q$4)/10))) +IF(CN60="",0,POWER(10,((CN60+'ModelParams Lw'!$R$4)/10))) +IF(CO60="",0,POWER(10,((CO60+'ModelParams Lw'!$S$4)/10))) +IF(CP60="",0,POWER(10,((CP60+'ModelParams Lw'!$T$4)/10))) +IF(CQ60="",0,POWER(10,((CQ60+'ModelParams Lw'!$U$4)/10)))+IF(CR60="",0,POWER(10,((CR60+'ModelParams Lw'!$V$4)/10))))</f>
        <v>#DIV/0!</v>
      </c>
      <c r="CT60" s="24" t="e">
        <f t="shared" si="24"/>
        <v>#DIV/0!</v>
      </c>
      <c r="CU60" s="24" t="e">
        <f>(CK60-'ModelParams Lw'!O$10)/'ModelParams Lw'!O$11</f>
        <v>#DIV/0!</v>
      </c>
      <c r="CV60" s="24" t="e">
        <f>(CL60-'ModelParams Lw'!P$10)/'ModelParams Lw'!P$11</f>
        <v>#DIV/0!</v>
      </c>
      <c r="CW60" s="24" t="e">
        <f>(CM60-'ModelParams Lw'!Q$10)/'ModelParams Lw'!Q$11</f>
        <v>#DIV/0!</v>
      </c>
      <c r="CX60" s="24" t="e">
        <f>(CN60-'ModelParams Lw'!R$10)/'ModelParams Lw'!R$11</f>
        <v>#DIV/0!</v>
      </c>
      <c r="CY60" s="24" t="e">
        <f>(CO60-'ModelParams Lw'!S$10)/'ModelParams Lw'!S$11</f>
        <v>#DIV/0!</v>
      </c>
      <c r="CZ60" s="24" t="e">
        <f>(CP60-'ModelParams Lw'!T$10)/'ModelParams Lw'!T$11</f>
        <v>#DIV/0!</v>
      </c>
      <c r="DA60" s="24" t="e">
        <f>(CQ60-'ModelParams Lw'!U$10)/'ModelParams Lw'!U$11</f>
        <v>#DIV/0!</v>
      </c>
      <c r="DB60" s="24" t="e">
        <f>(CR60-'ModelParams Lw'!V$10)/'ModelParams Lw'!V$11</f>
        <v>#DIV/0!</v>
      </c>
    </row>
    <row r="61" spans="1:106">
      <c r="A61" s="12">
        <f>'Sound Power'!B61</f>
        <v>0</v>
      </c>
      <c r="B61" s="12">
        <f>'Sound Power'!D61</f>
        <v>0</v>
      </c>
      <c r="C61" s="67" t="e">
        <f>IF(Calcul!$F66="SA",'Sound Power'!BS61,'Sound Power'!T61)</f>
        <v>#DIV/0!</v>
      </c>
      <c r="D61" s="67" t="e">
        <f>IF(Calcul!$F66="SA",'Sound Power'!BT61,'Sound Power'!U61)</f>
        <v>#DIV/0!</v>
      </c>
      <c r="E61" s="67" t="e">
        <f>IF(Calcul!$F66="SA",'Sound Power'!BU61,'Sound Power'!V61)</f>
        <v>#DIV/0!</v>
      </c>
      <c r="F61" s="67" t="e">
        <f>IF(Calcul!$F66="SA",'Sound Power'!BV61,'Sound Power'!W61)</f>
        <v>#DIV/0!</v>
      </c>
      <c r="G61" s="67" t="e">
        <f>IF(Calcul!$F66="SA",'Sound Power'!BW61,'Sound Power'!X61)</f>
        <v>#DIV/0!</v>
      </c>
      <c r="H61" s="67" t="e">
        <f>IF(Calcul!$F66="SA",'Sound Power'!BX61,'Sound Power'!Y61)</f>
        <v>#DIV/0!</v>
      </c>
      <c r="I61" s="67" t="e">
        <f>IF(Calcul!$F66="SA",'Sound Power'!BY61,'Sound Power'!Z61)</f>
        <v>#DIV/0!</v>
      </c>
      <c r="J61" s="67" t="e">
        <f>IF(Calcul!$F66="SA",'Sound Power'!BZ61,'Sound Power'!AA61)</f>
        <v>#DIV/0!</v>
      </c>
      <c r="K61" s="67" t="e">
        <f>'Sound Power'!CS61</f>
        <v>#DIV/0!</v>
      </c>
      <c r="L61" s="67" t="e">
        <f>'Sound Power'!CT61</f>
        <v>#DIV/0!</v>
      </c>
      <c r="M61" s="67" t="e">
        <f>'Sound Power'!CU61</f>
        <v>#DIV/0!</v>
      </c>
      <c r="N61" s="67" t="e">
        <f>'Sound Power'!CV61</f>
        <v>#DIV/0!</v>
      </c>
      <c r="O61" s="67" t="e">
        <f>'Sound Power'!CW61</f>
        <v>#DIV/0!</v>
      </c>
      <c r="P61" s="67" t="e">
        <f>'Sound Power'!CX61</f>
        <v>#DIV/0!</v>
      </c>
      <c r="Q61" s="67" t="e">
        <f>'Sound Power'!CY61</f>
        <v>#DIV/0!</v>
      </c>
      <c r="R61" s="67" t="e">
        <f>'Sound Power'!CZ61</f>
        <v>#DIV/0!</v>
      </c>
      <c r="S61" s="64">
        <f t="shared" si="3"/>
        <v>0</v>
      </c>
      <c r="T61" s="64">
        <f t="shared" si="4"/>
        <v>0</v>
      </c>
      <c r="U61" s="67" t="e">
        <f>('ModelParams Lp'!B$4*10^'ModelParams Lp'!B$5*($S61/$T61)^'ModelParams Lp'!B$6)*3</f>
        <v>#DIV/0!</v>
      </c>
      <c r="V61" s="67" t="e">
        <f>('ModelParams Lp'!C$4*10^'ModelParams Lp'!C$5*($S61/$T61)^'ModelParams Lp'!C$6)*3</f>
        <v>#DIV/0!</v>
      </c>
      <c r="W61" s="67" t="e">
        <f>('ModelParams Lp'!D$4*10^'ModelParams Lp'!D$5*($S61/$T61)^'ModelParams Lp'!D$6)*3</f>
        <v>#DIV/0!</v>
      </c>
      <c r="X61" s="67" t="e">
        <f>('ModelParams Lp'!E$4*10^'ModelParams Lp'!E$5*($S61/$T61)^'ModelParams Lp'!E$6)*3</f>
        <v>#DIV/0!</v>
      </c>
      <c r="Y61" s="67" t="e">
        <f>('ModelParams Lp'!F$4*10^'ModelParams Lp'!F$5*($S61/$T61)^'ModelParams Lp'!F$6)*3</f>
        <v>#DIV/0!</v>
      </c>
      <c r="Z61" s="67" t="e">
        <f>('ModelParams Lp'!G$4*10^'ModelParams Lp'!G$5*($S61/$T61)^'ModelParams Lp'!G$6)*3</f>
        <v>#DIV/0!</v>
      </c>
      <c r="AA61" s="67" t="e">
        <f>('ModelParams Lp'!H$4*10^'ModelParams Lp'!H$5*($S61/$T61)^'ModelParams Lp'!H$6)*3</f>
        <v>#DIV/0!</v>
      </c>
      <c r="AB61" s="67" t="e">
        <f>('ModelParams Lp'!I$4*10^'ModelParams Lp'!I$5*($S61/$T61)^'ModelParams Lp'!I$6)*3</f>
        <v>#DIV/0!</v>
      </c>
      <c r="AC61" s="53" t="e">
        <f t="shared" si="5"/>
        <v>#DIV/0!</v>
      </c>
      <c r="AD61" s="53" t="e">
        <f>IF(AC61&lt;'ModelParams Lp'!$B$16,-1,IF(AC61&lt;'ModelParams Lp'!$C$16,0,IF(AC61&lt;'ModelParams Lp'!$D$16,1,IF(AC61&lt;'ModelParams Lp'!$E$16,2,IF(AC61&lt;'ModelParams Lp'!$F$16,3,IF(AC61&lt;'ModelParams Lp'!$G$16,4,IF(AC61&lt;'ModelParams Lp'!$H$16,5,6)))))))</f>
        <v>#DIV/0!</v>
      </c>
      <c r="AE61" s="67" t="e">
        <f ca="1">IF($AD61&gt;1,0,OFFSET('ModelParams Lp'!$C$12,0,-'Sound Pressure'!$AD61))</f>
        <v>#DIV/0!</v>
      </c>
      <c r="AF61" s="67" t="e">
        <f ca="1">IF($AD61&gt;2,0,OFFSET('ModelParams Lp'!$D$12,0,-'Sound Pressure'!$AD61))</f>
        <v>#DIV/0!</v>
      </c>
      <c r="AG61" s="67" t="e">
        <f ca="1">IF($AD61&gt;3,0,OFFSET('ModelParams Lp'!$E$12,0,-'Sound Pressure'!$AD61))</f>
        <v>#DIV/0!</v>
      </c>
      <c r="AH61" s="67" t="e">
        <f ca="1">IF($AD61&gt;4,0,OFFSET('ModelParams Lp'!$F$12,0,-'Sound Pressure'!$AD61))</f>
        <v>#DIV/0!</v>
      </c>
      <c r="AI61" s="67" t="e">
        <f ca="1">IF($AD61&gt;3,0,OFFSET('ModelParams Lp'!$G$12,0,-'Sound Pressure'!$AD61))</f>
        <v>#DIV/0!</v>
      </c>
      <c r="AJ61" s="67" t="e">
        <f ca="1">IF($AD61&gt;5,0,OFFSET('ModelParams Lp'!$H$12,0,-'Sound Pressure'!$AD61))</f>
        <v>#DIV/0!</v>
      </c>
      <c r="AK61" s="67" t="e">
        <f ca="1">IF($AD61&gt;6,0,OFFSET('ModelParams Lp'!$I$12,0,-'Sound Pressure'!$AD61))</f>
        <v>#DIV/0!</v>
      </c>
      <c r="AL61" s="67" t="e">
        <f ca="1">IF($AD61&gt;7,0,IF($AD$4&lt;0,3,OFFSET('ModelParams Lp'!$J$12,0,-'Sound Pressure'!$AD61)))</f>
        <v>#DIV/0!</v>
      </c>
      <c r="AM61" s="67" t="e">
        <f t="shared" si="25"/>
        <v>#DIV/0!</v>
      </c>
      <c r="AN61" s="67" t="e">
        <f t="shared" si="25"/>
        <v>#DIV/0!</v>
      </c>
      <c r="AO61" s="67" t="e">
        <f t="shared" si="25"/>
        <v>#DIV/0!</v>
      </c>
      <c r="AP61" s="67" t="e">
        <f t="shared" si="25"/>
        <v>#DIV/0!</v>
      </c>
      <c r="AQ61" s="67" t="e">
        <f t="shared" si="25"/>
        <v>#DIV/0!</v>
      </c>
      <c r="AR61" s="67" t="e">
        <f t="shared" si="25"/>
        <v>#DIV/0!</v>
      </c>
      <c r="AS61" s="67" t="e">
        <f t="shared" si="25"/>
        <v>#DIV/0!</v>
      </c>
      <c r="AT61" s="67" t="e">
        <f t="shared" si="25"/>
        <v>#DIV/0!</v>
      </c>
      <c r="AU61" s="67">
        <f>'ModelParams Lp'!B$22</f>
        <v>4</v>
      </c>
      <c r="AV61" s="67">
        <f>'ModelParams Lp'!C$22</f>
        <v>2</v>
      </c>
      <c r="AW61" s="67">
        <f>'ModelParams Lp'!D$22</f>
        <v>1</v>
      </c>
      <c r="AX61" s="67">
        <f>'ModelParams Lp'!E$22</f>
        <v>0</v>
      </c>
      <c r="AY61" s="67">
        <f>'ModelParams Lp'!F$22</f>
        <v>0</v>
      </c>
      <c r="AZ61" s="67">
        <f>'ModelParams Lp'!G$22</f>
        <v>0</v>
      </c>
      <c r="BA61" s="67">
        <f>'ModelParams Lp'!H$22</f>
        <v>0</v>
      </c>
      <c r="BB61" s="67">
        <f>'ModelParams Lp'!I$22</f>
        <v>0</v>
      </c>
      <c r="BC61" s="67" t="e">
        <f>-10*LOG(2/(4*PI()*2^2)+4/(0.163*(Calcul!$J66*Calcul!$K66)/VLOOKUP(Calcul!$H66,'ModelParams Lp'!$E$37:$F$39,2,0)))</f>
        <v>#N/A</v>
      </c>
      <c r="BD61" s="67" t="e">
        <f>-10*LOG(2/(4*PI()*2^2)+4/(0.163*(Calcul!$J66*Calcul!$K66)/VLOOKUP(Calcul!$H66,'ModelParams Lp'!$E$37:$F$39,2,0)))</f>
        <v>#N/A</v>
      </c>
      <c r="BE61" s="67" t="e">
        <f>-10*LOG(2/(4*PI()*2^2)+4/(0.163*(Calcul!$J66*Calcul!$K66)/VLOOKUP(Calcul!$H66,'ModelParams Lp'!$E$37:$F$39,2,0)))</f>
        <v>#N/A</v>
      </c>
      <c r="BF61" s="67" t="e">
        <f>-10*LOG(2/(4*PI()*2^2)+4/(0.163*(Calcul!$J66*Calcul!$K66)/VLOOKUP(Calcul!$H66,'ModelParams Lp'!$E$37:$F$39,2,0)))</f>
        <v>#N/A</v>
      </c>
      <c r="BG61" s="67" t="e">
        <f>-10*LOG(2/(4*PI()*2^2)+4/(0.163*(Calcul!$J66*Calcul!$K66)/VLOOKUP(Calcul!$H66,'ModelParams Lp'!$E$37:$F$39,2,0)))</f>
        <v>#N/A</v>
      </c>
      <c r="BH61" s="67" t="e">
        <f>-10*LOG(2/(4*PI()*2^2)+4/(0.163*(Calcul!$J66*Calcul!$K66)/VLOOKUP(Calcul!$H66,'ModelParams Lp'!$E$37:$F$39,2,0)))</f>
        <v>#N/A</v>
      </c>
      <c r="BI61" s="67" t="e">
        <f>-10*LOG(2/(4*PI()*2^2)+4/(0.163*(Calcul!$J66*Calcul!$K66)/VLOOKUP(Calcul!$H66,'ModelParams Lp'!$E$37:$F$39,2,0)))</f>
        <v>#N/A</v>
      </c>
      <c r="BJ61" s="67" t="e">
        <f>-10*LOG(2/(4*PI()*2^2)+4/(0.163*(Calcul!$J66*Calcul!$K66)/VLOOKUP(Calcul!$H66,'ModelParams Lp'!$E$37:$F$39,2,0)))</f>
        <v>#N/A</v>
      </c>
      <c r="BK61" s="67" t="e">
        <f>VLOOKUP(Calcul!$I66,'ModelParams Lp'!$D$28:$O$32,5,0)+BC61</f>
        <v>#N/A</v>
      </c>
      <c r="BL61" s="67" t="e">
        <f>VLOOKUP(Calcul!$I66,'ModelParams Lp'!$D$28:$O$32,6,0)+BD61</f>
        <v>#N/A</v>
      </c>
      <c r="BM61" s="67" t="e">
        <f>VLOOKUP(Calcul!$I66,'ModelParams Lp'!$D$28:$O$32,7,0)+BE61</f>
        <v>#N/A</v>
      </c>
      <c r="BN61" s="67" t="e">
        <f>VLOOKUP(Calcul!$I66,'ModelParams Lp'!$D$28:$O$32,8,0)+BF61</f>
        <v>#N/A</v>
      </c>
      <c r="BO61" s="67" t="e">
        <f>VLOOKUP(Calcul!$I66,'ModelParams Lp'!$D$28:$O$32,9,0)+BG61</f>
        <v>#N/A</v>
      </c>
      <c r="BP61" s="67" t="e">
        <f>VLOOKUP(Calcul!$I66,'ModelParams Lp'!$D$28:$O$32,10,0)+BH61</f>
        <v>#N/A</v>
      </c>
      <c r="BQ61" s="67" t="e">
        <f>VLOOKUP(Calcul!$I66,'ModelParams Lp'!$D$28:$O$32,11,0)+BI61</f>
        <v>#N/A</v>
      </c>
      <c r="BR61" s="67" t="e">
        <f>VLOOKUP(Calcul!$I66,'ModelParams Lp'!$D$28:$O$32,12,0)+BJ61</f>
        <v>#N/A</v>
      </c>
      <c r="BS61" s="66" t="e">
        <f t="shared" ca="1" si="7"/>
        <v>#DIV/0!</v>
      </c>
      <c r="BT61" s="66" t="e">
        <f t="shared" ca="1" si="8"/>
        <v>#DIV/0!</v>
      </c>
      <c r="BU61" s="66" t="e">
        <f t="shared" ca="1" si="9"/>
        <v>#DIV/0!</v>
      </c>
      <c r="BV61" s="66" t="e">
        <f t="shared" ca="1" si="10"/>
        <v>#DIV/0!</v>
      </c>
      <c r="BW61" s="66" t="e">
        <f t="shared" ca="1" si="11"/>
        <v>#DIV/0!</v>
      </c>
      <c r="BX61" s="66" t="e">
        <f t="shared" ca="1" si="12"/>
        <v>#DIV/0!</v>
      </c>
      <c r="BY61" s="66" t="e">
        <f t="shared" ca="1" si="13"/>
        <v>#DIV/0!</v>
      </c>
      <c r="BZ61" s="66" t="e">
        <f t="shared" ca="1" si="14"/>
        <v>#DIV/0!</v>
      </c>
      <c r="CA61" s="24" t="e">
        <f ca="1">10*LOG10(IF(BS61="",0,POWER(10,((BS61+'ModelParams Lw'!$O$4)/10))) +IF(BT61="",0,POWER(10,((BT61+'ModelParams Lw'!$P$4)/10))) +IF(BU61="",0,POWER(10,((BU61+'ModelParams Lw'!$Q$4)/10))) +IF(BV61="",0,POWER(10,((BV61+'ModelParams Lw'!$R$4)/10))) +IF(BW61="",0,POWER(10,((BW61+'ModelParams Lw'!$S$4)/10))) +IF(BX61="",0,POWER(10,((BX61+'ModelParams Lw'!$T$4)/10))) +IF(BY61="",0,POWER(10,((BY61+'ModelParams Lw'!$U$4)/10)))+IF(BZ61="",0,POWER(10,((BZ61+'ModelParams Lw'!$V$4)/10))))</f>
        <v>#DIV/0!</v>
      </c>
      <c r="CB61" s="24" t="e">
        <f t="shared" ca="1" si="15"/>
        <v>#DIV/0!</v>
      </c>
      <c r="CC61" s="24" t="e">
        <f ca="1">(BS61-'ModelParams Lw'!O$10)/'ModelParams Lw'!O$11</f>
        <v>#DIV/0!</v>
      </c>
      <c r="CD61" s="24" t="e">
        <f ca="1">(BT61-'ModelParams Lw'!P$10)/'ModelParams Lw'!P$11</f>
        <v>#DIV/0!</v>
      </c>
      <c r="CE61" s="24" t="e">
        <f ca="1">(BU61-'ModelParams Lw'!Q$10)/'ModelParams Lw'!Q$11</f>
        <v>#DIV/0!</v>
      </c>
      <c r="CF61" s="24" t="e">
        <f ca="1">(BV61-'ModelParams Lw'!R$10)/'ModelParams Lw'!R$11</f>
        <v>#DIV/0!</v>
      </c>
      <c r="CG61" s="24" t="e">
        <f ca="1">(BW61-'ModelParams Lw'!S$10)/'ModelParams Lw'!S$11</f>
        <v>#DIV/0!</v>
      </c>
      <c r="CH61" s="24" t="e">
        <f ca="1">(BX61-'ModelParams Lw'!T$10)/'ModelParams Lw'!T$11</f>
        <v>#DIV/0!</v>
      </c>
      <c r="CI61" s="24" t="e">
        <f ca="1">(BY61-'ModelParams Lw'!U$10)/'ModelParams Lw'!U$11</f>
        <v>#DIV/0!</v>
      </c>
      <c r="CJ61" s="24" t="e">
        <f ca="1">(BZ61-'ModelParams Lw'!V$10)/'ModelParams Lw'!V$11</f>
        <v>#DIV/0!</v>
      </c>
      <c r="CK61" s="66" t="e">
        <f t="shared" si="16"/>
        <v>#DIV/0!</v>
      </c>
      <c r="CL61" s="66" t="e">
        <f t="shared" si="17"/>
        <v>#DIV/0!</v>
      </c>
      <c r="CM61" s="66" t="e">
        <f t="shared" si="23"/>
        <v>#DIV/0!</v>
      </c>
      <c r="CN61" s="66" t="e">
        <f t="shared" si="18"/>
        <v>#DIV/0!</v>
      </c>
      <c r="CO61" s="66" t="e">
        <f t="shared" si="19"/>
        <v>#DIV/0!</v>
      </c>
      <c r="CP61" s="66" t="e">
        <f t="shared" si="20"/>
        <v>#DIV/0!</v>
      </c>
      <c r="CQ61" s="66" t="e">
        <f t="shared" si="21"/>
        <v>#DIV/0!</v>
      </c>
      <c r="CR61" s="66" t="e">
        <f t="shared" si="22"/>
        <v>#DIV/0!</v>
      </c>
      <c r="CS61" s="24" t="e">
        <f>10*LOG10(IF(CK61="",0,POWER(10,((CK61+'ModelParams Lw'!$O$4)/10))) +IF(CL61="",0,POWER(10,((CL61+'ModelParams Lw'!$P$4)/10))) +IF(CM61="",0,POWER(10,((CM61+'ModelParams Lw'!$Q$4)/10))) +IF(CN61="",0,POWER(10,((CN61+'ModelParams Lw'!$R$4)/10))) +IF(CO61="",0,POWER(10,((CO61+'ModelParams Lw'!$S$4)/10))) +IF(CP61="",0,POWER(10,((CP61+'ModelParams Lw'!$T$4)/10))) +IF(CQ61="",0,POWER(10,((CQ61+'ModelParams Lw'!$U$4)/10)))+IF(CR61="",0,POWER(10,((CR61+'ModelParams Lw'!$V$4)/10))))</f>
        <v>#DIV/0!</v>
      </c>
      <c r="CT61" s="24" t="e">
        <f t="shared" si="24"/>
        <v>#DIV/0!</v>
      </c>
      <c r="CU61" s="24" t="e">
        <f>(CK61-'ModelParams Lw'!O$10)/'ModelParams Lw'!O$11</f>
        <v>#DIV/0!</v>
      </c>
      <c r="CV61" s="24" t="e">
        <f>(CL61-'ModelParams Lw'!P$10)/'ModelParams Lw'!P$11</f>
        <v>#DIV/0!</v>
      </c>
      <c r="CW61" s="24" t="e">
        <f>(CM61-'ModelParams Lw'!Q$10)/'ModelParams Lw'!Q$11</f>
        <v>#DIV/0!</v>
      </c>
      <c r="CX61" s="24" t="e">
        <f>(CN61-'ModelParams Lw'!R$10)/'ModelParams Lw'!R$11</f>
        <v>#DIV/0!</v>
      </c>
      <c r="CY61" s="24" t="e">
        <f>(CO61-'ModelParams Lw'!S$10)/'ModelParams Lw'!S$11</f>
        <v>#DIV/0!</v>
      </c>
      <c r="CZ61" s="24" t="e">
        <f>(CP61-'ModelParams Lw'!T$10)/'ModelParams Lw'!T$11</f>
        <v>#DIV/0!</v>
      </c>
      <c r="DA61" s="24" t="e">
        <f>(CQ61-'ModelParams Lw'!U$10)/'ModelParams Lw'!U$11</f>
        <v>#DIV/0!</v>
      </c>
      <c r="DB61" s="24" t="e">
        <f>(CR61-'ModelParams Lw'!V$10)/'ModelParams Lw'!V$11</f>
        <v>#DIV/0!</v>
      </c>
    </row>
    <row r="62" spans="1:106">
      <c r="A62" s="12">
        <f>'Sound Power'!B62</f>
        <v>0</v>
      </c>
      <c r="B62" s="12">
        <f>'Sound Power'!D62</f>
        <v>0</v>
      </c>
      <c r="C62" s="67" t="e">
        <f>IF(Calcul!$F67="SA",'Sound Power'!BS62,'Sound Power'!T62)</f>
        <v>#DIV/0!</v>
      </c>
      <c r="D62" s="67" t="e">
        <f>IF(Calcul!$F67="SA",'Sound Power'!BT62,'Sound Power'!U62)</f>
        <v>#DIV/0!</v>
      </c>
      <c r="E62" s="67" t="e">
        <f>IF(Calcul!$F67="SA",'Sound Power'!BU62,'Sound Power'!V62)</f>
        <v>#DIV/0!</v>
      </c>
      <c r="F62" s="67" t="e">
        <f>IF(Calcul!$F67="SA",'Sound Power'!BV62,'Sound Power'!W62)</f>
        <v>#DIV/0!</v>
      </c>
      <c r="G62" s="67" t="e">
        <f>IF(Calcul!$F67="SA",'Sound Power'!BW62,'Sound Power'!X62)</f>
        <v>#DIV/0!</v>
      </c>
      <c r="H62" s="67" t="e">
        <f>IF(Calcul!$F67="SA",'Sound Power'!BX62,'Sound Power'!Y62)</f>
        <v>#DIV/0!</v>
      </c>
      <c r="I62" s="67" t="e">
        <f>IF(Calcul!$F67="SA",'Sound Power'!BY62,'Sound Power'!Z62)</f>
        <v>#DIV/0!</v>
      </c>
      <c r="J62" s="67" t="e">
        <f>IF(Calcul!$F67="SA",'Sound Power'!BZ62,'Sound Power'!AA62)</f>
        <v>#DIV/0!</v>
      </c>
      <c r="K62" s="67" t="e">
        <f>'Sound Power'!CS62</f>
        <v>#DIV/0!</v>
      </c>
      <c r="L62" s="67" t="e">
        <f>'Sound Power'!CT62</f>
        <v>#DIV/0!</v>
      </c>
      <c r="M62" s="67" t="e">
        <f>'Sound Power'!CU62</f>
        <v>#DIV/0!</v>
      </c>
      <c r="N62" s="67" t="e">
        <f>'Sound Power'!CV62</f>
        <v>#DIV/0!</v>
      </c>
      <c r="O62" s="67" t="e">
        <f>'Sound Power'!CW62</f>
        <v>#DIV/0!</v>
      </c>
      <c r="P62" s="67" t="e">
        <f>'Sound Power'!CX62</f>
        <v>#DIV/0!</v>
      </c>
      <c r="Q62" s="67" t="e">
        <f>'Sound Power'!CY62</f>
        <v>#DIV/0!</v>
      </c>
      <c r="R62" s="67" t="e">
        <f>'Sound Power'!CZ62</f>
        <v>#DIV/0!</v>
      </c>
      <c r="S62" s="64">
        <f t="shared" si="3"/>
        <v>0</v>
      </c>
      <c r="T62" s="64">
        <f t="shared" si="4"/>
        <v>0</v>
      </c>
      <c r="U62" s="67" t="e">
        <f>('ModelParams Lp'!B$4*10^'ModelParams Lp'!B$5*($S62/$T62)^'ModelParams Lp'!B$6)*3</f>
        <v>#DIV/0!</v>
      </c>
      <c r="V62" s="67" t="e">
        <f>('ModelParams Lp'!C$4*10^'ModelParams Lp'!C$5*($S62/$T62)^'ModelParams Lp'!C$6)*3</f>
        <v>#DIV/0!</v>
      </c>
      <c r="W62" s="67" t="e">
        <f>('ModelParams Lp'!D$4*10^'ModelParams Lp'!D$5*($S62/$T62)^'ModelParams Lp'!D$6)*3</f>
        <v>#DIV/0!</v>
      </c>
      <c r="X62" s="67" t="e">
        <f>('ModelParams Lp'!E$4*10^'ModelParams Lp'!E$5*($S62/$T62)^'ModelParams Lp'!E$6)*3</f>
        <v>#DIV/0!</v>
      </c>
      <c r="Y62" s="67" t="e">
        <f>('ModelParams Lp'!F$4*10^'ModelParams Lp'!F$5*($S62/$T62)^'ModelParams Lp'!F$6)*3</f>
        <v>#DIV/0!</v>
      </c>
      <c r="Z62" s="67" t="e">
        <f>('ModelParams Lp'!G$4*10^'ModelParams Lp'!G$5*($S62/$T62)^'ModelParams Lp'!G$6)*3</f>
        <v>#DIV/0!</v>
      </c>
      <c r="AA62" s="67" t="e">
        <f>('ModelParams Lp'!H$4*10^'ModelParams Lp'!H$5*($S62/$T62)^'ModelParams Lp'!H$6)*3</f>
        <v>#DIV/0!</v>
      </c>
      <c r="AB62" s="67" t="e">
        <f>('ModelParams Lp'!I$4*10^'ModelParams Lp'!I$5*($S62/$T62)^'ModelParams Lp'!I$6)*3</f>
        <v>#DIV/0!</v>
      </c>
      <c r="AC62" s="53" t="e">
        <f t="shared" si="5"/>
        <v>#DIV/0!</v>
      </c>
      <c r="AD62" s="53" t="e">
        <f>IF(AC62&lt;'ModelParams Lp'!$B$16,-1,IF(AC62&lt;'ModelParams Lp'!$C$16,0,IF(AC62&lt;'ModelParams Lp'!$D$16,1,IF(AC62&lt;'ModelParams Lp'!$E$16,2,IF(AC62&lt;'ModelParams Lp'!$F$16,3,IF(AC62&lt;'ModelParams Lp'!$G$16,4,IF(AC62&lt;'ModelParams Lp'!$H$16,5,6)))))))</f>
        <v>#DIV/0!</v>
      </c>
      <c r="AE62" s="67" t="e">
        <f ca="1">IF($AD62&gt;1,0,OFFSET('ModelParams Lp'!$C$12,0,-'Sound Pressure'!$AD62))</f>
        <v>#DIV/0!</v>
      </c>
      <c r="AF62" s="67" t="e">
        <f ca="1">IF($AD62&gt;2,0,OFFSET('ModelParams Lp'!$D$12,0,-'Sound Pressure'!$AD62))</f>
        <v>#DIV/0!</v>
      </c>
      <c r="AG62" s="67" t="e">
        <f ca="1">IF($AD62&gt;3,0,OFFSET('ModelParams Lp'!$E$12,0,-'Sound Pressure'!$AD62))</f>
        <v>#DIV/0!</v>
      </c>
      <c r="AH62" s="67" t="e">
        <f ca="1">IF($AD62&gt;4,0,OFFSET('ModelParams Lp'!$F$12,0,-'Sound Pressure'!$AD62))</f>
        <v>#DIV/0!</v>
      </c>
      <c r="AI62" s="67" t="e">
        <f ca="1">IF($AD62&gt;3,0,OFFSET('ModelParams Lp'!$G$12,0,-'Sound Pressure'!$AD62))</f>
        <v>#DIV/0!</v>
      </c>
      <c r="AJ62" s="67" t="e">
        <f ca="1">IF($AD62&gt;5,0,OFFSET('ModelParams Lp'!$H$12,0,-'Sound Pressure'!$AD62))</f>
        <v>#DIV/0!</v>
      </c>
      <c r="AK62" s="67" t="e">
        <f ca="1">IF($AD62&gt;6,0,OFFSET('ModelParams Lp'!$I$12,0,-'Sound Pressure'!$AD62))</f>
        <v>#DIV/0!</v>
      </c>
      <c r="AL62" s="67" t="e">
        <f ca="1">IF($AD62&gt;7,0,IF($AD$4&lt;0,3,OFFSET('ModelParams Lp'!$J$12,0,-'Sound Pressure'!$AD62)))</f>
        <v>#DIV/0!</v>
      </c>
      <c r="AM62" s="67" t="e">
        <f t="shared" si="25"/>
        <v>#DIV/0!</v>
      </c>
      <c r="AN62" s="67" t="e">
        <f t="shared" si="25"/>
        <v>#DIV/0!</v>
      </c>
      <c r="AO62" s="67" t="e">
        <f t="shared" si="25"/>
        <v>#DIV/0!</v>
      </c>
      <c r="AP62" s="67" t="e">
        <f t="shared" si="25"/>
        <v>#DIV/0!</v>
      </c>
      <c r="AQ62" s="67" t="e">
        <f t="shared" si="25"/>
        <v>#DIV/0!</v>
      </c>
      <c r="AR62" s="67" t="e">
        <f t="shared" si="25"/>
        <v>#DIV/0!</v>
      </c>
      <c r="AS62" s="67" t="e">
        <f t="shared" si="25"/>
        <v>#DIV/0!</v>
      </c>
      <c r="AT62" s="67" t="e">
        <f t="shared" si="25"/>
        <v>#DIV/0!</v>
      </c>
      <c r="AU62" s="67">
        <f>'ModelParams Lp'!B$22</f>
        <v>4</v>
      </c>
      <c r="AV62" s="67">
        <f>'ModelParams Lp'!C$22</f>
        <v>2</v>
      </c>
      <c r="AW62" s="67">
        <f>'ModelParams Lp'!D$22</f>
        <v>1</v>
      </c>
      <c r="AX62" s="67">
        <f>'ModelParams Lp'!E$22</f>
        <v>0</v>
      </c>
      <c r="AY62" s="67">
        <f>'ModelParams Lp'!F$22</f>
        <v>0</v>
      </c>
      <c r="AZ62" s="67">
        <f>'ModelParams Lp'!G$22</f>
        <v>0</v>
      </c>
      <c r="BA62" s="67">
        <f>'ModelParams Lp'!H$22</f>
        <v>0</v>
      </c>
      <c r="BB62" s="67">
        <f>'ModelParams Lp'!I$22</f>
        <v>0</v>
      </c>
      <c r="BC62" s="67" t="e">
        <f>-10*LOG(2/(4*PI()*2^2)+4/(0.163*(Calcul!$J67*Calcul!$K67)/VLOOKUP(Calcul!$H67,'ModelParams Lp'!$E$37:$F$39,2,0)))</f>
        <v>#N/A</v>
      </c>
      <c r="BD62" s="67" t="e">
        <f>-10*LOG(2/(4*PI()*2^2)+4/(0.163*(Calcul!$J67*Calcul!$K67)/VLOOKUP(Calcul!$H67,'ModelParams Lp'!$E$37:$F$39,2,0)))</f>
        <v>#N/A</v>
      </c>
      <c r="BE62" s="67" t="e">
        <f>-10*LOG(2/(4*PI()*2^2)+4/(0.163*(Calcul!$J67*Calcul!$K67)/VLOOKUP(Calcul!$H67,'ModelParams Lp'!$E$37:$F$39,2,0)))</f>
        <v>#N/A</v>
      </c>
      <c r="BF62" s="67" t="e">
        <f>-10*LOG(2/(4*PI()*2^2)+4/(0.163*(Calcul!$J67*Calcul!$K67)/VLOOKUP(Calcul!$H67,'ModelParams Lp'!$E$37:$F$39,2,0)))</f>
        <v>#N/A</v>
      </c>
      <c r="BG62" s="67" t="e">
        <f>-10*LOG(2/(4*PI()*2^2)+4/(0.163*(Calcul!$J67*Calcul!$K67)/VLOOKUP(Calcul!$H67,'ModelParams Lp'!$E$37:$F$39,2,0)))</f>
        <v>#N/A</v>
      </c>
      <c r="BH62" s="67" t="e">
        <f>-10*LOG(2/(4*PI()*2^2)+4/(0.163*(Calcul!$J67*Calcul!$K67)/VLOOKUP(Calcul!$H67,'ModelParams Lp'!$E$37:$F$39,2,0)))</f>
        <v>#N/A</v>
      </c>
      <c r="BI62" s="67" t="e">
        <f>-10*LOG(2/(4*PI()*2^2)+4/(0.163*(Calcul!$J67*Calcul!$K67)/VLOOKUP(Calcul!$H67,'ModelParams Lp'!$E$37:$F$39,2,0)))</f>
        <v>#N/A</v>
      </c>
      <c r="BJ62" s="67" t="e">
        <f>-10*LOG(2/(4*PI()*2^2)+4/(0.163*(Calcul!$J67*Calcul!$K67)/VLOOKUP(Calcul!$H67,'ModelParams Lp'!$E$37:$F$39,2,0)))</f>
        <v>#N/A</v>
      </c>
      <c r="BK62" s="67" t="e">
        <f>VLOOKUP(Calcul!$I67,'ModelParams Lp'!$D$28:$O$32,5,0)+BC62</f>
        <v>#N/A</v>
      </c>
      <c r="BL62" s="67" t="e">
        <f>VLOOKUP(Calcul!$I67,'ModelParams Lp'!$D$28:$O$32,6,0)+BD62</f>
        <v>#N/A</v>
      </c>
      <c r="BM62" s="67" t="e">
        <f>VLOOKUP(Calcul!$I67,'ModelParams Lp'!$D$28:$O$32,7,0)+BE62</f>
        <v>#N/A</v>
      </c>
      <c r="BN62" s="67" t="e">
        <f>VLOOKUP(Calcul!$I67,'ModelParams Lp'!$D$28:$O$32,8,0)+BF62</f>
        <v>#N/A</v>
      </c>
      <c r="BO62" s="67" t="e">
        <f>VLOOKUP(Calcul!$I67,'ModelParams Lp'!$D$28:$O$32,9,0)+BG62</f>
        <v>#N/A</v>
      </c>
      <c r="BP62" s="67" t="e">
        <f>VLOOKUP(Calcul!$I67,'ModelParams Lp'!$D$28:$O$32,10,0)+BH62</f>
        <v>#N/A</v>
      </c>
      <c r="BQ62" s="67" t="e">
        <f>VLOOKUP(Calcul!$I67,'ModelParams Lp'!$D$28:$O$32,11,0)+BI62</f>
        <v>#N/A</v>
      </c>
      <c r="BR62" s="67" t="e">
        <f>VLOOKUP(Calcul!$I67,'ModelParams Lp'!$D$28:$O$32,12,0)+BJ62</f>
        <v>#N/A</v>
      </c>
      <c r="BS62" s="66" t="e">
        <f t="shared" ca="1" si="7"/>
        <v>#DIV/0!</v>
      </c>
      <c r="BT62" s="66" t="e">
        <f t="shared" ca="1" si="8"/>
        <v>#DIV/0!</v>
      </c>
      <c r="BU62" s="66" t="e">
        <f t="shared" ca="1" si="9"/>
        <v>#DIV/0!</v>
      </c>
      <c r="BV62" s="66" t="e">
        <f t="shared" ca="1" si="10"/>
        <v>#DIV/0!</v>
      </c>
      <c r="BW62" s="66" t="e">
        <f t="shared" ca="1" si="11"/>
        <v>#DIV/0!</v>
      </c>
      <c r="BX62" s="66" t="e">
        <f t="shared" ca="1" si="12"/>
        <v>#DIV/0!</v>
      </c>
      <c r="BY62" s="66" t="e">
        <f t="shared" ca="1" si="13"/>
        <v>#DIV/0!</v>
      </c>
      <c r="BZ62" s="66" t="e">
        <f t="shared" ca="1" si="14"/>
        <v>#DIV/0!</v>
      </c>
      <c r="CA62" s="24" t="e">
        <f ca="1">10*LOG10(IF(BS62="",0,POWER(10,((BS62+'ModelParams Lw'!$O$4)/10))) +IF(BT62="",0,POWER(10,((BT62+'ModelParams Lw'!$P$4)/10))) +IF(BU62="",0,POWER(10,((BU62+'ModelParams Lw'!$Q$4)/10))) +IF(BV62="",0,POWER(10,((BV62+'ModelParams Lw'!$R$4)/10))) +IF(BW62="",0,POWER(10,((BW62+'ModelParams Lw'!$S$4)/10))) +IF(BX62="",0,POWER(10,((BX62+'ModelParams Lw'!$T$4)/10))) +IF(BY62="",0,POWER(10,((BY62+'ModelParams Lw'!$U$4)/10)))+IF(BZ62="",0,POWER(10,((BZ62+'ModelParams Lw'!$V$4)/10))))</f>
        <v>#DIV/0!</v>
      </c>
      <c r="CB62" s="24" t="e">
        <f t="shared" ca="1" si="15"/>
        <v>#DIV/0!</v>
      </c>
      <c r="CC62" s="24" t="e">
        <f ca="1">(BS62-'ModelParams Lw'!O$10)/'ModelParams Lw'!O$11</f>
        <v>#DIV/0!</v>
      </c>
      <c r="CD62" s="24" t="e">
        <f ca="1">(BT62-'ModelParams Lw'!P$10)/'ModelParams Lw'!P$11</f>
        <v>#DIV/0!</v>
      </c>
      <c r="CE62" s="24" t="e">
        <f ca="1">(BU62-'ModelParams Lw'!Q$10)/'ModelParams Lw'!Q$11</f>
        <v>#DIV/0!</v>
      </c>
      <c r="CF62" s="24" t="e">
        <f ca="1">(BV62-'ModelParams Lw'!R$10)/'ModelParams Lw'!R$11</f>
        <v>#DIV/0!</v>
      </c>
      <c r="CG62" s="24" t="e">
        <f ca="1">(BW62-'ModelParams Lw'!S$10)/'ModelParams Lw'!S$11</f>
        <v>#DIV/0!</v>
      </c>
      <c r="CH62" s="24" t="e">
        <f ca="1">(BX62-'ModelParams Lw'!T$10)/'ModelParams Lw'!T$11</f>
        <v>#DIV/0!</v>
      </c>
      <c r="CI62" s="24" t="e">
        <f ca="1">(BY62-'ModelParams Lw'!U$10)/'ModelParams Lw'!U$11</f>
        <v>#DIV/0!</v>
      </c>
      <c r="CJ62" s="24" t="e">
        <f ca="1">(BZ62-'ModelParams Lw'!V$10)/'ModelParams Lw'!V$11</f>
        <v>#DIV/0!</v>
      </c>
      <c r="CK62" s="66" t="e">
        <f t="shared" si="16"/>
        <v>#DIV/0!</v>
      </c>
      <c r="CL62" s="66" t="e">
        <f t="shared" si="17"/>
        <v>#DIV/0!</v>
      </c>
      <c r="CM62" s="66" t="e">
        <f t="shared" si="23"/>
        <v>#DIV/0!</v>
      </c>
      <c r="CN62" s="66" t="e">
        <f t="shared" si="18"/>
        <v>#DIV/0!</v>
      </c>
      <c r="CO62" s="66" t="e">
        <f t="shared" si="19"/>
        <v>#DIV/0!</v>
      </c>
      <c r="CP62" s="66" t="e">
        <f t="shared" si="20"/>
        <v>#DIV/0!</v>
      </c>
      <c r="CQ62" s="66" t="e">
        <f t="shared" si="21"/>
        <v>#DIV/0!</v>
      </c>
      <c r="CR62" s="66" t="e">
        <f t="shared" si="22"/>
        <v>#DIV/0!</v>
      </c>
      <c r="CS62" s="24" t="e">
        <f>10*LOG10(IF(CK62="",0,POWER(10,((CK62+'ModelParams Lw'!$O$4)/10))) +IF(CL62="",0,POWER(10,((CL62+'ModelParams Lw'!$P$4)/10))) +IF(CM62="",0,POWER(10,((CM62+'ModelParams Lw'!$Q$4)/10))) +IF(CN62="",0,POWER(10,((CN62+'ModelParams Lw'!$R$4)/10))) +IF(CO62="",0,POWER(10,((CO62+'ModelParams Lw'!$S$4)/10))) +IF(CP62="",0,POWER(10,((CP62+'ModelParams Lw'!$T$4)/10))) +IF(CQ62="",0,POWER(10,((CQ62+'ModelParams Lw'!$U$4)/10)))+IF(CR62="",0,POWER(10,((CR62+'ModelParams Lw'!$V$4)/10))))</f>
        <v>#DIV/0!</v>
      </c>
      <c r="CT62" s="24" t="e">
        <f t="shared" si="24"/>
        <v>#DIV/0!</v>
      </c>
      <c r="CU62" s="24" t="e">
        <f>(CK62-'ModelParams Lw'!O$10)/'ModelParams Lw'!O$11</f>
        <v>#DIV/0!</v>
      </c>
      <c r="CV62" s="24" t="e">
        <f>(CL62-'ModelParams Lw'!P$10)/'ModelParams Lw'!P$11</f>
        <v>#DIV/0!</v>
      </c>
      <c r="CW62" s="24" t="e">
        <f>(CM62-'ModelParams Lw'!Q$10)/'ModelParams Lw'!Q$11</f>
        <v>#DIV/0!</v>
      </c>
      <c r="CX62" s="24" t="e">
        <f>(CN62-'ModelParams Lw'!R$10)/'ModelParams Lw'!R$11</f>
        <v>#DIV/0!</v>
      </c>
      <c r="CY62" s="24" t="e">
        <f>(CO62-'ModelParams Lw'!S$10)/'ModelParams Lw'!S$11</f>
        <v>#DIV/0!</v>
      </c>
      <c r="CZ62" s="24" t="e">
        <f>(CP62-'ModelParams Lw'!T$10)/'ModelParams Lw'!T$11</f>
        <v>#DIV/0!</v>
      </c>
      <c r="DA62" s="24" t="e">
        <f>(CQ62-'ModelParams Lw'!U$10)/'ModelParams Lw'!U$11</f>
        <v>#DIV/0!</v>
      </c>
      <c r="DB62" s="24" t="e">
        <f>(CR62-'ModelParams Lw'!V$10)/'ModelParams Lw'!V$11</f>
        <v>#DIV/0!</v>
      </c>
    </row>
    <row r="63" spans="1:106">
      <c r="A63" s="12">
        <f>'Sound Power'!B63</f>
        <v>0</v>
      </c>
      <c r="B63" s="12">
        <f>'Sound Power'!D63</f>
        <v>0</v>
      </c>
      <c r="C63" s="67" t="e">
        <f>IF(Calcul!$F68="SA",'Sound Power'!BS63,'Sound Power'!T63)</f>
        <v>#DIV/0!</v>
      </c>
      <c r="D63" s="67" t="e">
        <f>IF(Calcul!$F68="SA",'Sound Power'!BT63,'Sound Power'!U63)</f>
        <v>#DIV/0!</v>
      </c>
      <c r="E63" s="67" t="e">
        <f>IF(Calcul!$F68="SA",'Sound Power'!BU63,'Sound Power'!V63)</f>
        <v>#DIV/0!</v>
      </c>
      <c r="F63" s="67" t="e">
        <f>IF(Calcul!$F68="SA",'Sound Power'!BV63,'Sound Power'!W63)</f>
        <v>#DIV/0!</v>
      </c>
      <c r="G63" s="67" t="e">
        <f>IF(Calcul!$F68="SA",'Sound Power'!BW63,'Sound Power'!X63)</f>
        <v>#DIV/0!</v>
      </c>
      <c r="H63" s="67" t="e">
        <f>IF(Calcul!$F68="SA",'Sound Power'!BX63,'Sound Power'!Y63)</f>
        <v>#DIV/0!</v>
      </c>
      <c r="I63" s="67" t="e">
        <f>IF(Calcul!$F68="SA",'Sound Power'!BY63,'Sound Power'!Z63)</f>
        <v>#DIV/0!</v>
      </c>
      <c r="J63" s="67" t="e">
        <f>IF(Calcul!$F68="SA",'Sound Power'!BZ63,'Sound Power'!AA63)</f>
        <v>#DIV/0!</v>
      </c>
      <c r="K63" s="67" t="e">
        <f>'Sound Power'!CS63</f>
        <v>#DIV/0!</v>
      </c>
      <c r="L63" s="67" t="e">
        <f>'Sound Power'!CT63</f>
        <v>#DIV/0!</v>
      </c>
      <c r="M63" s="67" t="e">
        <f>'Sound Power'!CU63</f>
        <v>#DIV/0!</v>
      </c>
      <c r="N63" s="67" t="e">
        <f>'Sound Power'!CV63</f>
        <v>#DIV/0!</v>
      </c>
      <c r="O63" s="67" t="e">
        <f>'Sound Power'!CW63</f>
        <v>#DIV/0!</v>
      </c>
      <c r="P63" s="67" t="e">
        <f>'Sound Power'!CX63</f>
        <v>#DIV/0!</v>
      </c>
      <c r="Q63" s="67" t="e">
        <f>'Sound Power'!CY63</f>
        <v>#DIV/0!</v>
      </c>
      <c r="R63" s="67" t="e">
        <f>'Sound Power'!CZ63</f>
        <v>#DIV/0!</v>
      </c>
      <c r="S63" s="64">
        <f t="shared" si="3"/>
        <v>0</v>
      </c>
      <c r="T63" s="64">
        <f t="shared" si="4"/>
        <v>0</v>
      </c>
      <c r="U63" s="67" t="e">
        <f>('ModelParams Lp'!B$4*10^'ModelParams Lp'!B$5*($S63/$T63)^'ModelParams Lp'!B$6)*3</f>
        <v>#DIV/0!</v>
      </c>
      <c r="V63" s="67" t="e">
        <f>('ModelParams Lp'!C$4*10^'ModelParams Lp'!C$5*($S63/$T63)^'ModelParams Lp'!C$6)*3</f>
        <v>#DIV/0!</v>
      </c>
      <c r="W63" s="67" t="e">
        <f>('ModelParams Lp'!D$4*10^'ModelParams Lp'!D$5*($S63/$T63)^'ModelParams Lp'!D$6)*3</f>
        <v>#DIV/0!</v>
      </c>
      <c r="X63" s="67" t="e">
        <f>('ModelParams Lp'!E$4*10^'ModelParams Lp'!E$5*($S63/$T63)^'ModelParams Lp'!E$6)*3</f>
        <v>#DIV/0!</v>
      </c>
      <c r="Y63" s="67" t="e">
        <f>('ModelParams Lp'!F$4*10^'ModelParams Lp'!F$5*($S63/$T63)^'ModelParams Lp'!F$6)*3</f>
        <v>#DIV/0!</v>
      </c>
      <c r="Z63" s="67" t="e">
        <f>('ModelParams Lp'!G$4*10^'ModelParams Lp'!G$5*($S63/$T63)^'ModelParams Lp'!G$6)*3</f>
        <v>#DIV/0!</v>
      </c>
      <c r="AA63" s="67" t="e">
        <f>('ModelParams Lp'!H$4*10^'ModelParams Lp'!H$5*($S63/$T63)^'ModelParams Lp'!H$6)*3</f>
        <v>#DIV/0!</v>
      </c>
      <c r="AB63" s="67" t="e">
        <f>('ModelParams Lp'!I$4*10^'ModelParams Lp'!I$5*($S63/$T63)^'ModelParams Lp'!I$6)*3</f>
        <v>#DIV/0!</v>
      </c>
      <c r="AC63" s="53" t="e">
        <f t="shared" si="5"/>
        <v>#DIV/0!</v>
      </c>
      <c r="AD63" s="53" t="e">
        <f>IF(AC63&lt;'ModelParams Lp'!$B$16,-1,IF(AC63&lt;'ModelParams Lp'!$C$16,0,IF(AC63&lt;'ModelParams Lp'!$D$16,1,IF(AC63&lt;'ModelParams Lp'!$E$16,2,IF(AC63&lt;'ModelParams Lp'!$F$16,3,IF(AC63&lt;'ModelParams Lp'!$G$16,4,IF(AC63&lt;'ModelParams Lp'!$H$16,5,6)))))))</f>
        <v>#DIV/0!</v>
      </c>
      <c r="AE63" s="67" t="e">
        <f ca="1">IF($AD63&gt;1,0,OFFSET('ModelParams Lp'!$C$12,0,-'Sound Pressure'!$AD63))</f>
        <v>#DIV/0!</v>
      </c>
      <c r="AF63" s="67" t="e">
        <f ca="1">IF($AD63&gt;2,0,OFFSET('ModelParams Lp'!$D$12,0,-'Sound Pressure'!$AD63))</f>
        <v>#DIV/0!</v>
      </c>
      <c r="AG63" s="67" t="e">
        <f ca="1">IF($AD63&gt;3,0,OFFSET('ModelParams Lp'!$E$12,0,-'Sound Pressure'!$AD63))</f>
        <v>#DIV/0!</v>
      </c>
      <c r="AH63" s="67" t="e">
        <f ca="1">IF($AD63&gt;4,0,OFFSET('ModelParams Lp'!$F$12,0,-'Sound Pressure'!$AD63))</f>
        <v>#DIV/0!</v>
      </c>
      <c r="AI63" s="67" t="e">
        <f ca="1">IF($AD63&gt;3,0,OFFSET('ModelParams Lp'!$G$12,0,-'Sound Pressure'!$AD63))</f>
        <v>#DIV/0!</v>
      </c>
      <c r="AJ63" s="67" t="e">
        <f ca="1">IF($AD63&gt;5,0,OFFSET('ModelParams Lp'!$H$12,0,-'Sound Pressure'!$AD63))</f>
        <v>#DIV/0!</v>
      </c>
      <c r="AK63" s="67" t="e">
        <f ca="1">IF($AD63&gt;6,0,OFFSET('ModelParams Lp'!$I$12,0,-'Sound Pressure'!$AD63))</f>
        <v>#DIV/0!</v>
      </c>
      <c r="AL63" s="67" t="e">
        <f ca="1">IF($AD63&gt;7,0,IF($AD$4&lt;0,3,OFFSET('ModelParams Lp'!$J$12,0,-'Sound Pressure'!$AD63)))</f>
        <v>#DIV/0!</v>
      </c>
      <c r="AM63" s="67" t="e">
        <f t="shared" si="25"/>
        <v>#DIV/0!</v>
      </c>
      <c r="AN63" s="67" t="e">
        <f t="shared" si="25"/>
        <v>#DIV/0!</v>
      </c>
      <c r="AO63" s="67" t="e">
        <f t="shared" si="25"/>
        <v>#DIV/0!</v>
      </c>
      <c r="AP63" s="67" t="e">
        <f t="shared" si="25"/>
        <v>#DIV/0!</v>
      </c>
      <c r="AQ63" s="67" t="e">
        <f t="shared" si="25"/>
        <v>#DIV/0!</v>
      </c>
      <c r="AR63" s="67" t="e">
        <f t="shared" si="25"/>
        <v>#DIV/0!</v>
      </c>
      <c r="AS63" s="67" t="e">
        <f t="shared" si="25"/>
        <v>#DIV/0!</v>
      </c>
      <c r="AT63" s="67" t="e">
        <f t="shared" si="25"/>
        <v>#DIV/0!</v>
      </c>
      <c r="AU63" s="67">
        <f>'ModelParams Lp'!B$22</f>
        <v>4</v>
      </c>
      <c r="AV63" s="67">
        <f>'ModelParams Lp'!C$22</f>
        <v>2</v>
      </c>
      <c r="AW63" s="67">
        <f>'ModelParams Lp'!D$22</f>
        <v>1</v>
      </c>
      <c r="AX63" s="67">
        <f>'ModelParams Lp'!E$22</f>
        <v>0</v>
      </c>
      <c r="AY63" s="67">
        <f>'ModelParams Lp'!F$22</f>
        <v>0</v>
      </c>
      <c r="AZ63" s="67">
        <f>'ModelParams Lp'!G$22</f>
        <v>0</v>
      </c>
      <c r="BA63" s="67">
        <f>'ModelParams Lp'!H$22</f>
        <v>0</v>
      </c>
      <c r="BB63" s="67">
        <f>'ModelParams Lp'!I$22</f>
        <v>0</v>
      </c>
      <c r="BC63" s="67" t="e">
        <f>-10*LOG(2/(4*PI()*2^2)+4/(0.163*(Calcul!$J68*Calcul!$K68)/VLOOKUP(Calcul!$H68,'ModelParams Lp'!$E$37:$F$39,2,0)))</f>
        <v>#N/A</v>
      </c>
      <c r="BD63" s="67" t="e">
        <f>-10*LOG(2/(4*PI()*2^2)+4/(0.163*(Calcul!$J68*Calcul!$K68)/VLOOKUP(Calcul!$H68,'ModelParams Lp'!$E$37:$F$39,2,0)))</f>
        <v>#N/A</v>
      </c>
      <c r="BE63" s="67" t="e">
        <f>-10*LOG(2/(4*PI()*2^2)+4/(0.163*(Calcul!$J68*Calcul!$K68)/VLOOKUP(Calcul!$H68,'ModelParams Lp'!$E$37:$F$39,2,0)))</f>
        <v>#N/A</v>
      </c>
      <c r="BF63" s="67" t="e">
        <f>-10*LOG(2/(4*PI()*2^2)+4/(0.163*(Calcul!$J68*Calcul!$K68)/VLOOKUP(Calcul!$H68,'ModelParams Lp'!$E$37:$F$39,2,0)))</f>
        <v>#N/A</v>
      </c>
      <c r="BG63" s="67" t="e">
        <f>-10*LOG(2/(4*PI()*2^2)+4/(0.163*(Calcul!$J68*Calcul!$K68)/VLOOKUP(Calcul!$H68,'ModelParams Lp'!$E$37:$F$39,2,0)))</f>
        <v>#N/A</v>
      </c>
      <c r="BH63" s="67" t="e">
        <f>-10*LOG(2/(4*PI()*2^2)+4/(0.163*(Calcul!$J68*Calcul!$K68)/VLOOKUP(Calcul!$H68,'ModelParams Lp'!$E$37:$F$39,2,0)))</f>
        <v>#N/A</v>
      </c>
      <c r="BI63" s="67" t="e">
        <f>-10*LOG(2/(4*PI()*2^2)+4/(0.163*(Calcul!$J68*Calcul!$K68)/VLOOKUP(Calcul!$H68,'ModelParams Lp'!$E$37:$F$39,2,0)))</f>
        <v>#N/A</v>
      </c>
      <c r="BJ63" s="67" t="e">
        <f>-10*LOG(2/(4*PI()*2^2)+4/(0.163*(Calcul!$J68*Calcul!$K68)/VLOOKUP(Calcul!$H68,'ModelParams Lp'!$E$37:$F$39,2,0)))</f>
        <v>#N/A</v>
      </c>
      <c r="BK63" s="67" t="e">
        <f>VLOOKUP(Calcul!$I68,'ModelParams Lp'!$D$28:$O$32,5,0)+BC63</f>
        <v>#N/A</v>
      </c>
      <c r="BL63" s="67" t="e">
        <f>VLOOKUP(Calcul!$I68,'ModelParams Lp'!$D$28:$O$32,6,0)+BD63</f>
        <v>#N/A</v>
      </c>
      <c r="BM63" s="67" t="e">
        <f>VLOOKUP(Calcul!$I68,'ModelParams Lp'!$D$28:$O$32,7,0)+BE63</f>
        <v>#N/A</v>
      </c>
      <c r="BN63" s="67" t="e">
        <f>VLOOKUP(Calcul!$I68,'ModelParams Lp'!$D$28:$O$32,8,0)+BF63</f>
        <v>#N/A</v>
      </c>
      <c r="BO63" s="67" t="e">
        <f>VLOOKUP(Calcul!$I68,'ModelParams Lp'!$D$28:$O$32,9,0)+BG63</f>
        <v>#N/A</v>
      </c>
      <c r="BP63" s="67" t="e">
        <f>VLOOKUP(Calcul!$I68,'ModelParams Lp'!$D$28:$O$32,10,0)+BH63</f>
        <v>#N/A</v>
      </c>
      <c r="BQ63" s="67" t="e">
        <f>VLOOKUP(Calcul!$I68,'ModelParams Lp'!$D$28:$O$32,11,0)+BI63</f>
        <v>#N/A</v>
      </c>
      <c r="BR63" s="67" t="e">
        <f>VLOOKUP(Calcul!$I68,'ModelParams Lp'!$D$28:$O$32,12,0)+BJ63</f>
        <v>#N/A</v>
      </c>
      <c r="BS63" s="66" t="e">
        <f t="shared" ca="1" si="7"/>
        <v>#DIV/0!</v>
      </c>
      <c r="BT63" s="66" t="e">
        <f t="shared" ca="1" si="8"/>
        <v>#DIV/0!</v>
      </c>
      <c r="BU63" s="66" t="e">
        <f t="shared" ca="1" si="9"/>
        <v>#DIV/0!</v>
      </c>
      <c r="BV63" s="66" t="e">
        <f t="shared" ca="1" si="10"/>
        <v>#DIV/0!</v>
      </c>
      <c r="BW63" s="66" t="e">
        <f t="shared" ca="1" si="11"/>
        <v>#DIV/0!</v>
      </c>
      <c r="BX63" s="66" t="e">
        <f t="shared" ca="1" si="12"/>
        <v>#DIV/0!</v>
      </c>
      <c r="BY63" s="66" t="e">
        <f t="shared" ca="1" si="13"/>
        <v>#DIV/0!</v>
      </c>
      <c r="BZ63" s="66" t="e">
        <f t="shared" ca="1" si="14"/>
        <v>#DIV/0!</v>
      </c>
      <c r="CA63" s="24" t="e">
        <f ca="1">10*LOG10(IF(BS63="",0,POWER(10,((BS63+'ModelParams Lw'!$O$4)/10))) +IF(BT63="",0,POWER(10,((BT63+'ModelParams Lw'!$P$4)/10))) +IF(BU63="",0,POWER(10,((BU63+'ModelParams Lw'!$Q$4)/10))) +IF(BV63="",0,POWER(10,((BV63+'ModelParams Lw'!$R$4)/10))) +IF(BW63="",0,POWER(10,((BW63+'ModelParams Lw'!$S$4)/10))) +IF(BX63="",0,POWER(10,((BX63+'ModelParams Lw'!$T$4)/10))) +IF(BY63="",0,POWER(10,((BY63+'ModelParams Lw'!$U$4)/10)))+IF(BZ63="",0,POWER(10,((BZ63+'ModelParams Lw'!$V$4)/10))))</f>
        <v>#DIV/0!</v>
      </c>
      <c r="CB63" s="24" t="e">
        <f t="shared" ca="1" si="15"/>
        <v>#DIV/0!</v>
      </c>
      <c r="CC63" s="24" t="e">
        <f ca="1">(BS63-'ModelParams Lw'!O$10)/'ModelParams Lw'!O$11</f>
        <v>#DIV/0!</v>
      </c>
      <c r="CD63" s="24" t="e">
        <f ca="1">(BT63-'ModelParams Lw'!P$10)/'ModelParams Lw'!P$11</f>
        <v>#DIV/0!</v>
      </c>
      <c r="CE63" s="24" t="e">
        <f ca="1">(BU63-'ModelParams Lw'!Q$10)/'ModelParams Lw'!Q$11</f>
        <v>#DIV/0!</v>
      </c>
      <c r="CF63" s="24" t="e">
        <f ca="1">(BV63-'ModelParams Lw'!R$10)/'ModelParams Lw'!R$11</f>
        <v>#DIV/0!</v>
      </c>
      <c r="CG63" s="24" t="e">
        <f ca="1">(BW63-'ModelParams Lw'!S$10)/'ModelParams Lw'!S$11</f>
        <v>#DIV/0!</v>
      </c>
      <c r="CH63" s="24" t="e">
        <f ca="1">(BX63-'ModelParams Lw'!T$10)/'ModelParams Lw'!T$11</f>
        <v>#DIV/0!</v>
      </c>
      <c r="CI63" s="24" t="e">
        <f ca="1">(BY63-'ModelParams Lw'!U$10)/'ModelParams Lw'!U$11</f>
        <v>#DIV/0!</v>
      </c>
      <c r="CJ63" s="24" t="e">
        <f ca="1">(BZ63-'ModelParams Lw'!V$10)/'ModelParams Lw'!V$11</f>
        <v>#DIV/0!</v>
      </c>
      <c r="CK63" s="66" t="e">
        <f t="shared" si="16"/>
        <v>#DIV/0!</v>
      </c>
      <c r="CL63" s="66" t="e">
        <f t="shared" si="17"/>
        <v>#DIV/0!</v>
      </c>
      <c r="CM63" s="66" t="e">
        <f t="shared" si="23"/>
        <v>#DIV/0!</v>
      </c>
      <c r="CN63" s="66" t="e">
        <f t="shared" si="18"/>
        <v>#DIV/0!</v>
      </c>
      <c r="CO63" s="66" t="e">
        <f t="shared" si="19"/>
        <v>#DIV/0!</v>
      </c>
      <c r="CP63" s="66" t="e">
        <f t="shared" si="20"/>
        <v>#DIV/0!</v>
      </c>
      <c r="CQ63" s="66" t="e">
        <f t="shared" si="21"/>
        <v>#DIV/0!</v>
      </c>
      <c r="CR63" s="66" t="e">
        <f t="shared" si="22"/>
        <v>#DIV/0!</v>
      </c>
      <c r="CS63" s="24" t="e">
        <f>10*LOG10(IF(CK63="",0,POWER(10,((CK63+'ModelParams Lw'!$O$4)/10))) +IF(CL63="",0,POWER(10,((CL63+'ModelParams Lw'!$P$4)/10))) +IF(CM63="",0,POWER(10,((CM63+'ModelParams Lw'!$Q$4)/10))) +IF(CN63="",0,POWER(10,((CN63+'ModelParams Lw'!$R$4)/10))) +IF(CO63="",0,POWER(10,((CO63+'ModelParams Lw'!$S$4)/10))) +IF(CP63="",0,POWER(10,((CP63+'ModelParams Lw'!$T$4)/10))) +IF(CQ63="",0,POWER(10,((CQ63+'ModelParams Lw'!$U$4)/10)))+IF(CR63="",0,POWER(10,((CR63+'ModelParams Lw'!$V$4)/10))))</f>
        <v>#DIV/0!</v>
      </c>
      <c r="CT63" s="24" t="e">
        <f t="shared" si="24"/>
        <v>#DIV/0!</v>
      </c>
      <c r="CU63" s="24" t="e">
        <f>(CK63-'ModelParams Lw'!O$10)/'ModelParams Lw'!O$11</f>
        <v>#DIV/0!</v>
      </c>
      <c r="CV63" s="24" t="e">
        <f>(CL63-'ModelParams Lw'!P$10)/'ModelParams Lw'!P$11</f>
        <v>#DIV/0!</v>
      </c>
      <c r="CW63" s="24" t="e">
        <f>(CM63-'ModelParams Lw'!Q$10)/'ModelParams Lw'!Q$11</f>
        <v>#DIV/0!</v>
      </c>
      <c r="CX63" s="24" t="e">
        <f>(CN63-'ModelParams Lw'!R$10)/'ModelParams Lw'!R$11</f>
        <v>#DIV/0!</v>
      </c>
      <c r="CY63" s="24" t="e">
        <f>(CO63-'ModelParams Lw'!S$10)/'ModelParams Lw'!S$11</f>
        <v>#DIV/0!</v>
      </c>
      <c r="CZ63" s="24" t="e">
        <f>(CP63-'ModelParams Lw'!T$10)/'ModelParams Lw'!T$11</f>
        <v>#DIV/0!</v>
      </c>
      <c r="DA63" s="24" t="e">
        <f>(CQ63-'ModelParams Lw'!U$10)/'ModelParams Lw'!U$11</f>
        <v>#DIV/0!</v>
      </c>
      <c r="DB63" s="24" t="e">
        <f>(CR63-'ModelParams Lw'!V$10)/'ModelParams Lw'!V$11</f>
        <v>#DIV/0!</v>
      </c>
    </row>
    <row r="64" spans="1:106">
      <c r="A64" s="12">
        <f>'Sound Power'!B64</f>
        <v>0</v>
      </c>
      <c r="B64" s="12">
        <f>'Sound Power'!D64</f>
        <v>0</v>
      </c>
      <c r="C64" s="67" t="e">
        <f>IF(Calcul!$F69="SA",'Sound Power'!BS64,'Sound Power'!T64)</f>
        <v>#DIV/0!</v>
      </c>
      <c r="D64" s="67" t="e">
        <f>IF(Calcul!$F69="SA",'Sound Power'!BT64,'Sound Power'!U64)</f>
        <v>#DIV/0!</v>
      </c>
      <c r="E64" s="67" t="e">
        <f>IF(Calcul!$F69="SA",'Sound Power'!BU64,'Sound Power'!V64)</f>
        <v>#DIV/0!</v>
      </c>
      <c r="F64" s="67" t="e">
        <f>IF(Calcul!$F69="SA",'Sound Power'!BV64,'Sound Power'!W64)</f>
        <v>#DIV/0!</v>
      </c>
      <c r="G64" s="67" t="e">
        <f>IF(Calcul!$F69="SA",'Sound Power'!BW64,'Sound Power'!X64)</f>
        <v>#DIV/0!</v>
      </c>
      <c r="H64" s="67" t="e">
        <f>IF(Calcul!$F69="SA",'Sound Power'!BX64,'Sound Power'!Y64)</f>
        <v>#DIV/0!</v>
      </c>
      <c r="I64" s="67" t="e">
        <f>IF(Calcul!$F69="SA",'Sound Power'!BY64,'Sound Power'!Z64)</f>
        <v>#DIV/0!</v>
      </c>
      <c r="J64" s="67" t="e">
        <f>IF(Calcul!$F69="SA",'Sound Power'!BZ64,'Sound Power'!AA64)</f>
        <v>#DIV/0!</v>
      </c>
      <c r="K64" s="67" t="e">
        <f>'Sound Power'!CS64</f>
        <v>#DIV/0!</v>
      </c>
      <c r="L64" s="67" t="e">
        <f>'Sound Power'!CT64</f>
        <v>#DIV/0!</v>
      </c>
      <c r="M64" s="67" t="e">
        <f>'Sound Power'!CU64</f>
        <v>#DIV/0!</v>
      </c>
      <c r="N64" s="67" t="e">
        <f>'Sound Power'!CV64</f>
        <v>#DIV/0!</v>
      </c>
      <c r="O64" s="67" t="e">
        <f>'Sound Power'!CW64</f>
        <v>#DIV/0!</v>
      </c>
      <c r="P64" s="67" t="e">
        <f>'Sound Power'!CX64</f>
        <v>#DIV/0!</v>
      </c>
      <c r="Q64" s="67" t="e">
        <f>'Sound Power'!CY64</f>
        <v>#DIV/0!</v>
      </c>
      <c r="R64" s="67" t="e">
        <f>'Sound Power'!CZ64</f>
        <v>#DIV/0!</v>
      </c>
      <c r="S64" s="64">
        <f t="shared" si="3"/>
        <v>0</v>
      </c>
      <c r="T64" s="64">
        <f t="shared" si="4"/>
        <v>0</v>
      </c>
      <c r="U64" s="67" t="e">
        <f>('ModelParams Lp'!B$4*10^'ModelParams Lp'!B$5*($S64/$T64)^'ModelParams Lp'!B$6)*3</f>
        <v>#DIV/0!</v>
      </c>
      <c r="V64" s="67" t="e">
        <f>('ModelParams Lp'!C$4*10^'ModelParams Lp'!C$5*($S64/$T64)^'ModelParams Lp'!C$6)*3</f>
        <v>#DIV/0!</v>
      </c>
      <c r="W64" s="67" t="e">
        <f>('ModelParams Lp'!D$4*10^'ModelParams Lp'!D$5*($S64/$T64)^'ModelParams Lp'!D$6)*3</f>
        <v>#DIV/0!</v>
      </c>
      <c r="X64" s="67" t="e">
        <f>('ModelParams Lp'!E$4*10^'ModelParams Lp'!E$5*($S64/$T64)^'ModelParams Lp'!E$6)*3</f>
        <v>#DIV/0!</v>
      </c>
      <c r="Y64" s="67" t="e">
        <f>('ModelParams Lp'!F$4*10^'ModelParams Lp'!F$5*($S64/$T64)^'ModelParams Lp'!F$6)*3</f>
        <v>#DIV/0!</v>
      </c>
      <c r="Z64" s="67" t="e">
        <f>('ModelParams Lp'!G$4*10^'ModelParams Lp'!G$5*($S64/$T64)^'ModelParams Lp'!G$6)*3</f>
        <v>#DIV/0!</v>
      </c>
      <c r="AA64" s="67" t="e">
        <f>('ModelParams Lp'!H$4*10^'ModelParams Lp'!H$5*($S64/$T64)^'ModelParams Lp'!H$6)*3</f>
        <v>#DIV/0!</v>
      </c>
      <c r="AB64" s="67" t="e">
        <f>('ModelParams Lp'!I$4*10^'ModelParams Lp'!I$5*($S64/$T64)^'ModelParams Lp'!I$6)*3</f>
        <v>#DIV/0!</v>
      </c>
      <c r="AC64" s="53" t="e">
        <f t="shared" si="5"/>
        <v>#DIV/0!</v>
      </c>
      <c r="AD64" s="53" t="e">
        <f>IF(AC64&lt;'ModelParams Lp'!$B$16,-1,IF(AC64&lt;'ModelParams Lp'!$C$16,0,IF(AC64&lt;'ModelParams Lp'!$D$16,1,IF(AC64&lt;'ModelParams Lp'!$E$16,2,IF(AC64&lt;'ModelParams Lp'!$F$16,3,IF(AC64&lt;'ModelParams Lp'!$G$16,4,IF(AC64&lt;'ModelParams Lp'!$H$16,5,6)))))))</f>
        <v>#DIV/0!</v>
      </c>
      <c r="AE64" s="67" t="e">
        <f ca="1">IF($AD64&gt;1,0,OFFSET('ModelParams Lp'!$C$12,0,-'Sound Pressure'!$AD64))</f>
        <v>#DIV/0!</v>
      </c>
      <c r="AF64" s="67" t="e">
        <f ca="1">IF($AD64&gt;2,0,OFFSET('ModelParams Lp'!$D$12,0,-'Sound Pressure'!$AD64))</f>
        <v>#DIV/0!</v>
      </c>
      <c r="AG64" s="67" t="e">
        <f ca="1">IF($AD64&gt;3,0,OFFSET('ModelParams Lp'!$E$12,0,-'Sound Pressure'!$AD64))</f>
        <v>#DIV/0!</v>
      </c>
      <c r="AH64" s="67" t="e">
        <f ca="1">IF($AD64&gt;4,0,OFFSET('ModelParams Lp'!$F$12,0,-'Sound Pressure'!$AD64))</f>
        <v>#DIV/0!</v>
      </c>
      <c r="AI64" s="67" t="e">
        <f ca="1">IF($AD64&gt;3,0,OFFSET('ModelParams Lp'!$G$12,0,-'Sound Pressure'!$AD64))</f>
        <v>#DIV/0!</v>
      </c>
      <c r="AJ64" s="67" t="e">
        <f ca="1">IF($AD64&gt;5,0,OFFSET('ModelParams Lp'!$H$12,0,-'Sound Pressure'!$AD64))</f>
        <v>#DIV/0!</v>
      </c>
      <c r="AK64" s="67" t="e">
        <f ca="1">IF($AD64&gt;6,0,OFFSET('ModelParams Lp'!$I$12,0,-'Sound Pressure'!$AD64))</f>
        <v>#DIV/0!</v>
      </c>
      <c r="AL64" s="67" t="e">
        <f ca="1">IF($AD64&gt;7,0,IF($AD$4&lt;0,3,OFFSET('ModelParams Lp'!$J$12,0,-'Sound Pressure'!$AD64)))</f>
        <v>#DIV/0!</v>
      </c>
      <c r="AM64" s="67" t="e">
        <f t="shared" si="25"/>
        <v>#DIV/0!</v>
      </c>
      <c r="AN64" s="67" t="e">
        <f t="shared" si="25"/>
        <v>#DIV/0!</v>
      </c>
      <c r="AO64" s="67" t="e">
        <f t="shared" si="25"/>
        <v>#DIV/0!</v>
      </c>
      <c r="AP64" s="67" t="e">
        <f t="shared" si="25"/>
        <v>#DIV/0!</v>
      </c>
      <c r="AQ64" s="67" t="e">
        <f t="shared" si="25"/>
        <v>#DIV/0!</v>
      </c>
      <c r="AR64" s="67" t="e">
        <f t="shared" si="25"/>
        <v>#DIV/0!</v>
      </c>
      <c r="AS64" s="67" t="e">
        <f t="shared" si="25"/>
        <v>#DIV/0!</v>
      </c>
      <c r="AT64" s="67" t="e">
        <f t="shared" si="25"/>
        <v>#DIV/0!</v>
      </c>
      <c r="AU64" s="67">
        <f>'ModelParams Lp'!B$22</f>
        <v>4</v>
      </c>
      <c r="AV64" s="67">
        <f>'ModelParams Lp'!C$22</f>
        <v>2</v>
      </c>
      <c r="AW64" s="67">
        <f>'ModelParams Lp'!D$22</f>
        <v>1</v>
      </c>
      <c r="AX64" s="67">
        <f>'ModelParams Lp'!E$22</f>
        <v>0</v>
      </c>
      <c r="AY64" s="67">
        <f>'ModelParams Lp'!F$22</f>
        <v>0</v>
      </c>
      <c r="AZ64" s="67">
        <f>'ModelParams Lp'!G$22</f>
        <v>0</v>
      </c>
      <c r="BA64" s="67">
        <f>'ModelParams Lp'!H$22</f>
        <v>0</v>
      </c>
      <c r="BB64" s="67">
        <f>'ModelParams Lp'!I$22</f>
        <v>0</v>
      </c>
      <c r="BC64" s="67" t="e">
        <f>-10*LOG(2/(4*PI()*2^2)+4/(0.163*(Calcul!$J69*Calcul!$K69)/VLOOKUP(Calcul!$H69,'ModelParams Lp'!$E$37:$F$39,2,0)))</f>
        <v>#N/A</v>
      </c>
      <c r="BD64" s="67" t="e">
        <f>-10*LOG(2/(4*PI()*2^2)+4/(0.163*(Calcul!$J69*Calcul!$K69)/VLOOKUP(Calcul!$H69,'ModelParams Lp'!$E$37:$F$39,2,0)))</f>
        <v>#N/A</v>
      </c>
      <c r="BE64" s="67" t="e">
        <f>-10*LOG(2/(4*PI()*2^2)+4/(0.163*(Calcul!$J69*Calcul!$K69)/VLOOKUP(Calcul!$H69,'ModelParams Lp'!$E$37:$F$39,2,0)))</f>
        <v>#N/A</v>
      </c>
      <c r="BF64" s="67" t="e">
        <f>-10*LOG(2/(4*PI()*2^2)+4/(0.163*(Calcul!$J69*Calcul!$K69)/VLOOKUP(Calcul!$H69,'ModelParams Lp'!$E$37:$F$39,2,0)))</f>
        <v>#N/A</v>
      </c>
      <c r="BG64" s="67" t="e">
        <f>-10*LOG(2/(4*PI()*2^2)+4/(0.163*(Calcul!$J69*Calcul!$K69)/VLOOKUP(Calcul!$H69,'ModelParams Lp'!$E$37:$F$39,2,0)))</f>
        <v>#N/A</v>
      </c>
      <c r="BH64" s="67" t="e">
        <f>-10*LOG(2/(4*PI()*2^2)+4/(0.163*(Calcul!$J69*Calcul!$K69)/VLOOKUP(Calcul!$H69,'ModelParams Lp'!$E$37:$F$39,2,0)))</f>
        <v>#N/A</v>
      </c>
      <c r="BI64" s="67" t="e">
        <f>-10*LOG(2/(4*PI()*2^2)+4/(0.163*(Calcul!$J69*Calcul!$K69)/VLOOKUP(Calcul!$H69,'ModelParams Lp'!$E$37:$F$39,2,0)))</f>
        <v>#N/A</v>
      </c>
      <c r="BJ64" s="67" t="e">
        <f>-10*LOG(2/(4*PI()*2^2)+4/(0.163*(Calcul!$J69*Calcul!$K69)/VLOOKUP(Calcul!$H69,'ModelParams Lp'!$E$37:$F$39,2,0)))</f>
        <v>#N/A</v>
      </c>
      <c r="BK64" s="67" t="e">
        <f>VLOOKUP(Calcul!$I69,'ModelParams Lp'!$D$28:$O$32,5,0)+BC64</f>
        <v>#N/A</v>
      </c>
      <c r="BL64" s="67" t="e">
        <f>VLOOKUP(Calcul!$I69,'ModelParams Lp'!$D$28:$O$32,6,0)+BD64</f>
        <v>#N/A</v>
      </c>
      <c r="BM64" s="67" t="e">
        <f>VLOOKUP(Calcul!$I69,'ModelParams Lp'!$D$28:$O$32,7,0)+BE64</f>
        <v>#N/A</v>
      </c>
      <c r="BN64" s="67" t="e">
        <f>VLOOKUP(Calcul!$I69,'ModelParams Lp'!$D$28:$O$32,8,0)+BF64</f>
        <v>#N/A</v>
      </c>
      <c r="BO64" s="67" t="e">
        <f>VLOOKUP(Calcul!$I69,'ModelParams Lp'!$D$28:$O$32,9,0)+BG64</f>
        <v>#N/A</v>
      </c>
      <c r="BP64" s="67" t="e">
        <f>VLOOKUP(Calcul!$I69,'ModelParams Lp'!$D$28:$O$32,10,0)+BH64</f>
        <v>#N/A</v>
      </c>
      <c r="BQ64" s="67" t="e">
        <f>VLOOKUP(Calcul!$I69,'ModelParams Lp'!$D$28:$O$32,11,0)+BI64</f>
        <v>#N/A</v>
      </c>
      <c r="BR64" s="67" t="e">
        <f>VLOOKUP(Calcul!$I69,'ModelParams Lp'!$D$28:$O$32,12,0)+BJ64</f>
        <v>#N/A</v>
      </c>
      <c r="BS64" s="66" t="e">
        <f t="shared" ca="1" si="7"/>
        <v>#DIV/0!</v>
      </c>
      <c r="BT64" s="66" t="e">
        <f t="shared" ca="1" si="8"/>
        <v>#DIV/0!</v>
      </c>
      <c r="BU64" s="66" t="e">
        <f t="shared" ca="1" si="9"/>
        <v>#DIV/0!</v>
      </c>
      <c r="BV64" s="66" t="e">
        <f t="shared" ca="1" si="10"/>
        <v>#DIV/0!</v>
      </c>
      <c r="BW64" s="66" t="e">
        <f t="shared" ca="1" si="11"/>
        <v>#DIV/0!</v>
      </c>
      <c r="BX64" s="66" t="e">
        <f t="shared" ca="1" si="12"/>
        <v>#DIV/0!</v>
      </c>
      <c r="BY64" s="66" t="e">
        <f t="shared" ca="1" si="13"/>
        <v>#DIV/0!</v>
      </c>
      <c r="BZ64" s="66" t="e">
        <f t="shared" ca="1" si="14"/>
        <v>#DIV/0!</v>
      </c>
      <c r="CA64" s="24" t="e">
        <f ca="1">10*LOG10(IF(BS64="",0,POWER(10,((BS64+'ModelParams Lw'!$O$4)/10))) +IF(BT64="",0,POWER(10,((BT64+'ModelParams Lw'!$P$4)/10))) +IF(BU64="",0,POWER(10,((BU64+'ModelParams Lw'!$Q$4)/10))) +IF(BV64="",0,POWER(10,((BV64+'ModelParams Lw'!$R$4)/10))) +IF(BW64="",0,POWER(10,((BW64+'ModelParams Lw'!$S$4)/10))) +IF(BX64="",0,POWER(10,((BX64+'ModelParams Lw'!$T$4)/10))) +IF(BY64="",0,POWER(10,((BY64+'ModelParams Lw'!$U$4)/10)))+IF(BZ64="",0,POWER(10,((BZ64+'ModelParams Lw'!$V$4)/10))))</f>
        <v>#DIV/0!</v>
      </c>
      <c r="CB64" s="24" t="e">
        <f t="shared" ca="1" si="15"/>
        <v>#DIV/0!</v>
      </c>
      <c r="CC64" s="24" t="e">
        <f ca="1">(BS64-'ModelParams Lw'!O$10)/'ModelParams Lw'!O$11</f>
        <v>#DIV/0!</v>
      </c>
      <c r="CD64" s="24" t="e">
        <f ca="1">(BT64-'ModelParams Lw'!P$10)/'ModelParams Lw'!P$11</f>
        <v>#DIV/0!</v>
      </c>
      <c r="CE64" s="24" t="e">
        <f ca="1">(BU64-'ModelParams Lw'!Q$10)/'ModelParams Lw'!Q$11</f>
        <v>#DIV/0!</v>
      </c>
      <c r="CF64" s="24" t="e">
        <f ca="1">(BV64-'ModelParams Lw'!R$10)/'ModelParams Lw'!R$11</f>
        <v>#DIV/0!</v>
      </c>
      <c r="CG64" s="24" t="e">
        <f ca="1">(BW64-'ModelParams Lw'!S$10)/'ModelParams Lw'!S$11</f>
        <v>#DIV/0!</v>
      </c>
      <c r="CH64" s="24" t="e">
        <f ca="1">(BX64-'ModelParams Lw'!T$10)/'ModelParams Lw'!T$11</f>
        <v>#DIV/0!</v>
      </c>
      <c r="CI64" s="24" t="e">
        <f ca="1">(BY64-'ModelParams Lw'!U$10)/'ModelParams Lw'!U$11</f>
        <v>#DIV/0!</v>
      </c>
      <c r="CJ64" s="24" t="e">
        <f ca="1">(BZ64-'ModelParams Lw'!V$10)/'ModelParams Lw'!V$11</f>
        <v>#DIV/0!</v>
      </c>
      <c r="CK64" s="66" t="e">
        <f t="shared" si="16"/>
        <v>#DIV/0!</v>
      </c>
      <c r="CL64" s="66" t="e">
        <f t="shared" si="17"/>
        <v>#DIV/0!</v>
      </c>
      <c r="CM64" s="66" t="e">
        <f t="shared" si="23"/>
        <v>#DIV/0!</v>
      </c>
      <c r="CN64" s="66" t="e">
        <f t="shared" si="18"/>
        <v>#DIV/0!</v>
      </c>
      <c r="CO64" s="66" t="e">
        <f t="shared" si="19"/>
        <v>#DIV/0!</v>
      </c>
      <c r="CP64" s="66" t="e">
        <f t="shared" si="20"/>
        <v>#DIV/0!</v>
      </c>
      <c r="CQ64" s="66" t="e">
        <f t="shared" si="21"/>
        <v>#DIV/0!</v>
      </c>
      <c r="CR64" s="66" t="e">
        <f t="shared" si="22"/>
        <v>#DIV/0!</v>
      </c>
      <c r="CS64" s="24" t="e">
        <f>10*LOG10(IF(CK64="",0,POWER(10,((CK64+'ModelParams Lw'!$O$4)/10))) +IF(CL64="",0,POWER(10,((CL64+'ModelParams Lw'!$P$4)/10))) +IF(CM64="",0,POWER(10,((CM64+'ModelParams Lw'!$Q$4)/10))) +IF(CN64="",0,POWER(10,((CN64+'ModelParams Lw'!$R$4)/10))) +IF(CO64="",0,POWER(10,((CO64+'ModelParams Lw'!$S$4)/10))) +IF(CP64="",0,POWER(10,((CP64+'ModelParams Lw'!$T$4)/10))) +IF(CQ64="",0,POWER(10,((CQ64+'ModelParams Lw'!$U$4)/10)))+IF(CR64="",0,POWER(10,((CR64+'ModelParams Lw'!$V$4)/10))))</f>
        <v>#DIV/0!</v>
      </c>
      <c r="CT64" s="24" t="e">
        <f t="shared" si="24"/>
        <v>#DIV/0!</v>
      </c>
      <c r="CU64" s="24" t="e">
        <f>(CK64-'ModelParams Lw'!O$10)/'ModelParams Lw'!O$11</f>
        <v>#DIV/0!</v>
      </c>
      <c r="CV64" s="24" t="e">
        <f>(CL64-'ModelParams Lw'!P$10)/'ModelParams Lw'!P$11</f>
        <v>#DIV/0!</v>
      </c>
      <c r="CW64" s="24" t="e">
        <f>(CM64-'ModelParams Lw'!Q$10)/'ModelParams Lw'!Q$11</f>
        <v>#DIV/0!</v>
      </c>
      <c r="CX64" s="24" t="e">
        <f>(CN64-'ModelParams Lw'!R$10)/'ModelParams Lw'!R$11</f>
        <v>#DIV/0!</v>
      </c>
      <c r="CY64" s="24" t="e">
        <f>(CO64-'ModelParams Lw'!S$10)/'ModelParams Lw'!S$11</f>
        <v>#DIV/0!</v>
      </c>
      <c r="CZ64" s="24" t="e">
        <f>(CP64-'ModelParams Lw'!T$10)/'ModelParams Lw'!T$11</f>
        <v>#DIV/0!</v>
      </c>
      <c r="DA64" s="24" t="e">
        <f>(CQ64-'ModelParams Lw'!U$10)/'ModelParams Lw'!U$11</f>
        <v>#DIV/0!</v>
      </c>
      <c r="DB64" s="24" t="e">
        <f>(CR64-'ModelParams Lw'!V$10)/'ModelParams Lw'!V$11</f>
        <v>#DIV/0!</v>
      </c>
    </row>
    <row r="65" spans="1:106">
      <c r="A65" s="12">
        <f>'Sound Power'!B65</f>
        <v>0</v>
      </c>
      <c r="B65" s="12">
        <f>'Sound Power'!D65</f>
        <v>0</v>
      </c>
      <c r="C65" s="67" t="e">
        <f>IF(Calcul!$F70="SA",'Sound Power'!BS65,'Sound Power'!T65)</f>
        <v>#DIV/0!</v>
      </c>
      <c r="D65" s="67" t="e">
        <f>IF(Calcul!$F70="SA",'Sound Power'!BT65,'Sound Power'!U65)</f>
        <v>#DIV/0!</v>
      </c>
      <c r="E65" s="67" t="e">
        <f>IF(Calcul!$F70="SA",'Sound Power'!BU65,'Sound Power'!V65)</f>
        <v>#DIV/0!</v>
      </c>
      <c r="F65" s="67" t="e">
        <f>IF(Calcul!$F70="SA",'Sound Power'!BV65,'Sound Power'!W65)</f>
        <v>#DIV/0!</v>
      </c>
      <c r="G65" s="67" t="e">
        <f>IF(Calcul!$F70="SA",'Sound Power'!BW65,'Sound Power'!X65)</f>
        <v>#DIV/0!</v>
      </c>
      <c r="H65" s="67" t="e">
        <f>IF(Calcul!$F70="SA",'Sound Power'!BX65,'Sound Power'!Y65)</f>
        <v>#DIV/0!</v>
      </c>
      <c r="I65" s="67" t="e">
        <f>IF(Calcul!$F70="SA",'Sound Power'!BY65,'Sound Power'!Z65)</f>
        <v>#DIV/0!</v>
      </c>
      <c r="J65" s="67" t="e">
        <f>IF(Calcul!$F70="SA",'Sound Power'!BZ65,'Sound Power'!AA65)</f>
        <v>#DIV/0!</v>
      </c>
      <c r="K65" s="67" t="e">
        <f>'Sound Power'!CS65</f>
        <v>#DIV/0!</v>
      </c>
      <c r="L65" s="67" t="e">
        <f>'Sound Power'!CT65</f>
        <v>#DIV/0!</v>
      </c>
      <c r="M65" s="67" t="e">
        <f>'Sound Power'!CU65</f>
        <v>#DIV/0!</v>
      </c>
      <c r="N65" s="67" t="e">
        <f>'Sound Power'!CV65</f>
        <v>#DIV/0!</v>
      </c>
      <c r="O65" s="67" t="e">
        <f>'Sound Power'!CW65</f>
        <v>#DIV/0!</v>
      </c>
      <c r="P65" s="67" t="e">
        <f>'Sound Power'!CX65</f>
        <v>#DIV/0!</v>
      </c>
      <c r="Q65" s="67" t="e">
        <f>'Sound Power'!CY65</f>
        <v>#DIV/0!</v>
      </c>
      <c r="R65" s="67" t="e">
        <f>'Sound Power'!CZ65</f>
        <v>#DIV/0!</v>
      </c>
      <c r="S65" s="64">
        <f t="shared" si="3"/>
        <v>0</v>
      </c>
      <c r="T65" s="64">
        <f t="shared" si="4"/>
        <v>0</v>
      </c>
      <c r="U65" s="67" t="e">
        <f>('ModelParams Lp'!B$4*10^'ModelParams Lp'!B$5*($S65/$T65)^'ModelParams Lp'!B$6)*3</f>
        <v>#DIV/0!</v>
      </c>
      <c r="V65" s="67" t="e">
        <f>('ModelParams Lp'!C$4*10^'ModelParams Lp'!C$5*($S65/$T65)^'ModelParams Lp'!C$6)*3</f>
        <v>#DIV/0!</v>
      </c>
      <c r="W65" s="67" t="e">
        <f>('ModelParams Lp'!D$4*10^'ModelParams Lp'!D$5*($S65/$T65)^'ModelParams Lp'!D$6)*3</f>
        <v>#DIV/0!</v>
      </c>
      <c r="X65" s="67" t="e">
        <f>('ModelParams Lp'!E$4*10^'ModelParams Lp'!E$5*($S65/$T65)^'ModelParams Lp'!E$6)*3</f>
        <v>#DIV/0!</v>
      </c>
      <c r="Y65" s="67" t="e">
        <f>('ModelParams Lp'!F$4*10^'ModelParams Lp'!F$5*($S65/$T65)^'ModelParams Lp'!F$6)*3</f>
        <v>#DIV/0!</v>
      </c>
      <c r="Z65" s="67" t="e">
        <f>('ModelParams Lp'!G$4*10^'ModelParams Lp'!G$5*($S65/$T65)^'ModelParams Lp'!G$6)*3</f>
        <v>#DIV/0!</v>
      </c>
      <c r="AA65" s="67" t="e">
        <f>('ModelParams Lp'!H$4*10^'ModelParams Lp'!H$5*($S65/$T65)^'ModelParams Lp'!H$6)*3</f>
        <v>#DIV/0!</v>
      </c>
      <c r="AB65" s="67" t="e">
        <f>('ModelParams Lp'!I$4*10^'ModelParams Lp'!I$5*($S65/$T65)^'ModelParams Lp'!I$6)*3</f>
        <v>#DIV/0!</v>
      </c>
      <c r="AC65" s="53" t="e">
        <f t="shared" si="5"/>
        <v>#DIV/0!</v>
      </c>
      <c r="AD65" s="53" t="e">
        <f>IF(AC65&lt;'ModelParams Lp'!$B$16,-1,IF(AC65&lt;'ModelParams Lp'!$C$16,0,IF(AC65&lt;'ModelParams Lp'!$D$16,1,IF(AC65&lt;'ModelParams Lp'!$E$16,2,IF(AC65&lt;'ModelParams Lp'!$F$16,3,IF(AC65&lt;'ModelParams Lp'!$G$16,4,IF(AC65&lt;'ModelParams Lp'!$H$16,5,6)))))))</f>
        <v>#DIV/0!</v>
      </c>
      <c r="AE65" s="67" t="e">
        <f ca="1">IF($AD65&gt;1,0,OFFSET('ModelParams Lp'!$C$12,0,-'Sound Pressure'!$AD65))</f>
        <v>#DIV/0!</v>
      </c>
      <c r="AF65" s="67" t="e">
        <f ca="1">IF($AD65&gt;2,0,OFFSET('ModelParams Lp'!$D$12,0,-'Sound Pressure'!$AD65))</f>
        <v>#DIV/0!</v>
      </c>
      <c r="AG65" s="67" t="e">
        <f ca="1">IF($AD65&gt;3,0,OFFSET('ModelParams Lp'!$E$12,0,-'Sound Pressure'!$AD65))</f>
        <v>#DIV/0!</v>
      </c>
      <c r="AH65" s="67" t="e">
        <f ca="1">IF($AD65&gt;4,0,OFFSET('ModelParams Lp'!$F$12,0,-'Sound Pressure'!$AD65))</f>
        <v>#DIV/0!</v>
      </c>
      <c r="AI65" s="67" t="e">
        <f ca="1">IF($AD65&gt;3,0,OFFSET('ModelParams Lp'!$G$12,0,-'Sound Pressure'!$AD65))</f>
        <v>#DIV/0!</v>
      </c>
      <c r="AJ65" s="67" t="e">
        <f ca="1">IF($AD65&gt;5,0,OFFSET('ModelParams Lp'!$H$12,0,-'Sound Pressure'!$AD65))</f>
        <v>#DIV/0!</v>
      </c>
      <c r="AK65" s="67" t="e">
        <f ca="1">IF($AD65&gt;6,0,OFFSET('ModelParams Lp'!$I$12,0,-'Sound Pressure'!$AD65))</f>
        <v>#DIV/0!</v>
      </c>
      <c r="AL65" s="67" t="e">
        <f ca="1">IF($AD65&gt;7,0,IF($AD$4&lt;0,3,OFFSET('ModelParams Lp'!$J$12,0,-'Sound Pressure'!$AD65)))</f>
        <v>#DIV/0!</v>
      </c>
      <c r="AM65" s="67" t="e">
        <f t="shared" si="25"/>
        <v>#DIV/0!</v>
      </c>
      <c r="AN65" s="67" t="e">
        <f t="shared" si="25"/>
        <v>#DIV/0!</v>
      </c>
      <c r="AO65" s="67" t="e">
        <f t="shared" si="25"/>
        <v>#DIV/0!</v>
      </c>
      <c r="AP65" s="67" t="e">
        <f t="shared" si="25"/>
        <v>#DIV/0!</v>
      </c>
      <c r="AQ65" s="67" t="e">
        <f t="shared" si="25"/>
        <v>#DIV/0!</v>
      </c>
      <c r="AR65" s="67" t="e">
        <f t="shared" si="25"/>
        <v>#DIV/0!</v>
      </c>
      <c r="AS65" s="67" t="e">
        <f t="shared" si="25"/>
        <v>#DIV/0!</v>
      </c>
      <c r="AT65" s="67" t="e">
        <f t="shared" si="25"/>
        <v>#DIV/0!</v>
      </c>
      <c r="AU65" s="67">
        <f>'ModelParams Lp'!B$22</f>
        <v>4</v>
      </c>
      <c r="AV65" s="67">
        <f>'ModelParams Lp'!C$22</f>
        <v>2</v>
      </c>
      <c r="AW65" s="67">
        <f>'ModelParams Lp'!D$22</f>
        <v>1</v>
      </c>
      <c r="AX65" s="67">
        <f>'ModelParams Lp'!E$22</f>
        <v>0</v>
      </c>
      <c r="AY65" s="67">
        <f>'ModelParams Lp'!F$22</f>
        <v>0</v>
      </c>
      <c r="AZ65" s="67">
        <f>'ModelParams Lp'!G$22</f>
        <v>0</v>
      </c>
      <c r="BA65" s="67">
        <f>'ModelParams Lp'!H$22</f>
        <v>0</v>
      </c>
      <c r="BB65" s="67">
        <f>'ModelParams Lp'!I$22</f>
        <v>0</v>
      </c>
      <c r="BC65" s="67" t="e">
        <f>-10*LOG(2/(4*PI()*2^2)+4/(0.163*(Calcul!$J70*Calcul!$K70)/VLOOKUP(Calcul!$H70,'ModelParams Lp'!$E$37:$F$39,2,0)))</f>
        <v>#N/A</v>
      </c>
      <c r="BD65" s="67" t="e">
        <f>-10*LOG(2/(4*PI()*2^2)+4/(0.163*(Calcul!$J70*Calcul!$K70)/VLOOKUP(Calcul!$H70,'ModelParams Lp'!$E$37:$F$39,2,0)))</f>
        <v>#N/A</v>
      </c>
      <c r="BE65" s="67" t="e">
        <f>-10*LOG(2/(4*PI()*2^2)+4/(0.163*(Calcul!$J70*Calcul!$K70)/VLOOKUP(Calcul!$H70,'ModelParams Lp'!$E$37:$F$39,2,0)))</f>
        <v>#N/A</v>
      </c>
      <c r="BF65" s="67" t="e">
        <f>-10*LOG(2/(4*PI()*2^2)+4/(0.163*(Calcul!$J70*Calcul!$K70)/VLOOKUP(Calcul!$H70,'ModelParams Lp'!$E$37:$F$39,2,0)))</f>
        <v>#N/A</v>
      </c>
      <c r="BG65" s="67" t="e">
        <f>-10*LOG(2/(4*PI()*2^2)+4/(0.163*(Calcul!$J70*Calcul!$K70)/VLOOKUP(Calcul!$H70,'ModelParams Lp'!$E$37:$F$39,2,0)))</f>
        <v>#N/A</v>
      </c>
      <c r="BH65" s="67" t="e">
        <f>-10*LOG(2/(4*PI()*2^2)+4/(0.163*(Calcul!$J70*Calcul!$K70)/VLOOKUP(Calcul!$H70,'ModelParams Lp'!$E$37:$F$39,2,0)))</f>
        <v>#N/A</v>
      </c>
      <c r="BI65" s="67" t="e">
        <f>-10*LOG(2/(4*PI()*2^2)+4/(0.163*(Calcul!$J70*Calcul!$K70)/VLOOKUP(Calcul!$H70,'ModelParams Lp'!$E$37:$F$39,2,0)))</f>
        <v>#N/A</v>
      </c>
      <c r="BJ65" s="67" t="e">
        <f>-10*LOG(2/(4*PI()*2^2)+4/(0.163*(Calcul!$J70*Calcul!$K70)/VLOOKUP(Calcul!$H70,'ModelParams Lp'!$E$37:$F$39,2,0)))</f>
        <v>#N/A</v>
      </c>
      <c r="BK65" s="67" t="e">
        <f>VLOOKUP(Calcul!$I70,'ModelParams Lp'!$D$28:$O$32,5,0)+BC65</f>
        <v>#N/A</v>
      </c>
      <c r="BL65" s="67" t="e">
        <f>VLOOKUP(Calcul!$I70,'ModelParams Lp'!$D$28:$O$32,6,0)+BD65</f>
        <v>#N/A</v>
      </c>
      <c r="BM65" s="67" t="e">
        <f>VLOOKUP(Calcul!$I70,'ModelParams Lp'!$D$28:$O$32,7,0)+BE65</f>
        <v>#N/A</v>
      </c>
      <c r="BN65" s="67" t="e">
        <f>VLOOKUP(Calcul!$I70,'ModelParams Lp'!$D$28:$O$32,8,0)+BF65</f>
        <v>#N/A</v>
      </c>
      <c r="BO65" s="67" t="e">
        <f>VLOOKUP(Calcul!$I70,'ModelParams Lp'!$D$28:$O$32,9,0)+BG65</f>
        <v>#N/A</v>
      </c>
      <c r="BP65" s="67" t="e">
        <f>VLOOKUP(Calcul!$I70,'ModelParams Lp'!$D$28:$O$32,10,0)+BH65</f>
        <v>#N/A</v>
      </c>
      <c r="BQ65" s="67" t="e">
        <f>VLOOKUP(Calcul!$I70,'ModelParams Lp'!$D$28:$O$32,11,0)+BI65</f>
        <v>#N/A</v>
      </c>
      <c r="BR65" s="67" t="e">
        <f>VLOOKUP(Calcul!$I70,'ModelParams Lp'!$D$28:$O$32,12,0)+BJ65</f>
        <v>#N/A</v>
      </c>
      <c r="BS65" s="66" t="e">
        <f t="shared" ca="1" si="7"/>
        <v>#DIV/0!</v>
      </c>
      <c r="BT65" s="66" t="e">
        <f t="shared" ca="1" si="8"/>
        <v>#DIV/0!</v>
      </c>
      <c r="BU65" s="66" t="e">
        <f t="shared" ca="1" si="9"/>
        <v>#DIV/0!</v>
      </c>
      <c r="BV65" s="66" t="e">
        <f t="shared" ca="1" si="10"/>
        <v>#DIV/0!</v>
      </c>
      <c r="BW65" s="66" t="e">
        <f t="shared" ca="1" si="11"/>
        <v>#DIV/0!</v>
      </c>
      <c r="BX65" s="66" t="e">
        <f t="shared" ca="1" si="12"/>
        <v>#DIV/0!</v>
      </c>
      <c r="BY65" s="66" t="e">
        <f t="shared" ca="1" si="13"/>
        <v>#DIV/0!</v>
      </c>
      <c r="BZ65" s="66" t="e">
        <f t="shared" ca="1" si="14"/>
        <v>#DIV/0!</v>
      </c>
      <c r="CA65" s="24" t="e">
        <f ca="1">10*LOG10(IF(BS65="",0,POWER(10,((BS65+'ModelParams Lw'!$O$4)/10))) +IF(BT65="",0,POWER(10,((BT65+'ModelParams Lw'!$P$4)/10))) +IF(BU65="",0,POWER(10,((BU65+'ModelParams Lw'!$Q$4)/10))) +IF(BV65="",0,POWER(10,((BV65+'ModelParams Lw'!$R$4)/10))) +IF(BW65="",0,POWER(10,((BW65+'ModelParams Lw'!$S$4)/10))) +IF(BX65="",0,POWER(10,((BX65+'ModelParams Lw'!$T$4)/10))) +IF(BY65="",0,POWER(10,((BY65+'ModelParams Lw'!$U$4)/10)))+IF(BZ65="",0,POWER(10,((BZ65+'ModelParams Lw'!$V$4)/10))))</f>
        <v>#DIV/0!</v>
      </c>
      <c r="CB65" s="24" t="e">
        <f t="shared" ca="1" si="15"/>
        <v>#DIV/0!</v>
      </c>
      <c r="CC65" s="24" t="e">
        <f ca="1">(BS65-'ModelParams Lw'!O$10)/'ModelParams Lw'!O$11</f>
        <v>#DIV/0!</v>
      </c>
      <c r="CD65" s="24" t="e">
        <f ca="1">(BT65-'ModelParams Lw'!P$10)/'ModelParams Lw'!P$11</f>
        <v>#DIV/0!</v>
      </c>
      <c r="CE65" s="24" t="e">
        <f ca="1">(BU65-'ModelParams Lw'!Q$10)/'ModelParams Lw'!Q$11</f>
        <v>#DIV/0!</v>
      </c>
      <c r="CF65" s="24" t="e">
        <f ca="1">(BV65-'ModelParams Lw'!R$10)/'ModelParams Lw'!R$11</f>
        <v>#DIV/0!</v>
      </c>
      <c r="CG65" s="24" t="e">
        <f ca="1">(BW65-'ModelParams Lw'!S$10)/'ModelParams Lw'!S$11</f>
        <v>#DIV/0!</v>
      </c>
      <c r="CH65" s="24" t="e">
        <f ca="1">(BX65-'ModelParams Lw'!T$10)/'ModelParams Lw'!T$11</f>
        <v>#DIV/0!</v>
      </c>
      <c r="CI65" s="24" t="e">
        <f ca="1">(BY65-'ModelParams Lw'!U$10)/'ModelParams Lw'!U$11</f>
        <v>#DIV/0!</v>
      </c>
      <c r="CJ65" s="24" t="e">
        <f ca="1">(BZ65-'ModelParams Lw'!V$10)/'ModelParams Lw'!V$11</f>
        <v>#DIV/0!</v>
      </c>
      <c r="CK65" s="66" t="e">
        <f t="shared" si="16"/>
        <v>#DIV/0!</v>
      </c>
      <c r="CL65" s="66" t="e">
        <f t="shared" si="17"/>
        <v>#DIV/0!</v>
      </c>
      <c r="CM65" s="66" t="e">
        <f t="shared" si="23"/>
        <v>#DIV/0!</v>
      </c>
      <c r="CN65" s="66" t="e">
        <f t="shared" si="18"/>
        <v>#DIV/0!</v>
      </c>
      <c r="CO65" s="66" t="e">
        <f t="shared" si="19"/>
        <v>#DIV/0!</v>
      </c>
      <c r="CP65" s="66" t="e">
        <f t="shared" si="20"/>
        <v>#DIV/0!</v>
      </c>
      <c r="CQ65" s="66" t="e">
        <f t="shared" si="21"/>
        <v>#DIV/0!</v>
      </c>
      <c r="CR65" s="66" t="e">
        <f t="shared" si="22"/>
        <v>#DIV/0!</v>
      </c>
      <c r="CS65" s="24" t="e">
        <f>10*LOG10(IF(CK65="",0,POWER(10,((CK65+'ModelParams Lw'!$O$4)/10))) +IF(CL65="",0,POWER(10,((CL65+'ModelParams Lw'!$P$4)/10))) +IF(CM65="",0,POWER(10,((CM65+'ModelParams Lw'!$Q$4)/10))) +IF(CN65="",0,POWER(10,((CN65+'ModelParams Lw'!$R$4)/10))) +IF(CO65="",0,POWER(10,((CO65+'ModelParams Lw'!$S$4)/10))) +IF(CP65="",0,POWER(10,((CP65+'ModelParams Lw'!$T$4)/10))) +IF(CQ65="",0,POWER(10,((CQ65+'ModelParams Lw'!$U$4)/10)))+IF(CR65="",0,POWER(10,((CR65+'ModelParams Lw'!$V$4)/10))))</f>
        <v>#DIV/0!</v>
      </c>
      <c r="CT65" s="24" t="e">
        <f t="shared" si="24"/>
        <v>#DIV/0!</v>
      </c>
      <c r="CU65" s="24" t="e">
        <f>(CK65-'ModelParams Lw'!O$10)/'ModelParams Lw'!O$11</f>
        <v>#DIV/0!</v>
      </c>
      <c r="CV65" s="24" t="e">
        <f>(CL65-'ModelParams Lw'!P$10)/'ModelParams Lw'!P$11</f>
        <v>#DIV/0!</v>
      </c>
      <c r="CW65" s="24" t="e">
        <f>(CM65-'ModelParams Lw'!Q$10)/'ModelParams Lw'!Q$11</f>
        <v>#DIV/0!</v>
      </c>
      <c r="CX65" s="24" t="e">
        <f>(CN65-'ModelParams Lw'!R$10)/'ModelParams Lw'!R$11</f>
        <v>#DIV/0!</v>
      </c>
      <c r="CY65" s="24" t="e">
        <f>(CO65-'ModelParams Lw'!S$10)/'ModelParams Lw'!S$11</f>
        <v>#DIV/0!</v>
      </c>
      <c r="CZ65" s="24" t="e">
        <f>(CP65-'ModelParams Lw'!T$10)/'ModelParams Lw'!T$11</f>
        <v>#DIV/0!</v>
      </c>
      <c r="DA65" s="24" t="e">
        <f>(CQ65-'ModelParams Lw'!U$10)/'ModelParams Lw'!U$11</f>
        <v>#DIV/0!</v>
      </c>
      <c r="DB65" s="24" t="e">
        <f>(CR65-'ModelParams Lw'!V$10)/'ModelParams Lw'!V$11</f>
        <v>#DIV/0!</v>
      </c>
    </row>
    <row r="66" spans="1:106">
      <c r="A66" s="12">
        <f>'Sound Power'!B66</f>
        <v>0</v>
      </c>
      <c r="B66" s="12">
        <f>'Sound Power'!D66</f>
        <v>0</v>
      </c>
      <c r="C66" s="67" t="e">
        <f>IF(Calcul!$F71="SA",'Sound Power'!BS66,'Sound Power'!T66)</f>
        <v>#DIV/0!</v>
      </c>
      <c r="D66" s="67" t="e">
        <f>IF(Calcul!$F71="SA",'Sound Power'!BT66,'Sound Power'!U66)</f>
        <v>#DIV/0!</v>
      </c>
      <c r="E66" s="67" t="e">
        <f>IF(Calcul!$F71="SA",'Sound Power'!BU66,'Sound Power'!V66)</f>
        <v>#DIV/0!</v>
      </c>
      <c r="F66" s="67" t="e">
        <f>IF(Calcul!$F71="SA",'Sound Power'!BV66,'Sound Power'!W66)</f>
        <v>#DIV/0!</v>
      </c>
      <c r="G66" s="67" t="e">
        <f>IF(Calcul!$F71="SA",'Sound Power'!BW66,'Sound Power'!X66)</f>
        <v>#DIV/0!</v>
      </c>
      <c r="H66" s="67" t="e">
        <f>IF(Calcul!$F71="SA",'Sound Power'!BX66,'Sound Power'!Y66)</f>
        <v>#DIV/0!</v>
      </c>
      <c r="I66" s="67" t="e">
        <f>IF(Calcul!$F71="SA",'Sound Power'!BY66,'Sound Power'!Z66)</f>
        <v>#DIV/0!</v>
      </c>
      <c r="J66" s="67" t="e">
        <f>IF(Calcul!$F71="SA",'Sound Power'!BZ66,'Sound Power'!AA66)</f>
        <v>#DIV/0!</v>
      </c>
      <c r="K66" s="67" t="e">
        <f>'Sound Power'!CS66</f>
        <v>#DIV/0!</v>
      </c>
      <c r="L66" s="67" t="e">
        <f>'Sound Power'!CT66</f>
        <v>#DIV/0!</v>
      </c>
      <c r="M66" s="67" t="e">
        <f>'Sound Power'!CU66</f>
        <v>#DIV/0!</v>
      </c>
      <c r="N66" s="67" t="e">
        <f>'Sound Power'!CV66</f>
        <v>#DIV/0!</v>
      </c>
      <c r="O66" s="67" t="e">
        <f>'Sound Power'!CW66</f>
        <v>#DIV/0!</v>
      </c>
      <c r="P66" s="67" t="e">
        <f>'Sound Power'!CX66</f>
        <v>#DIV/0!</v>
      </c>
      <c r="Q66" s="67" t="e">
        <f>'Sound Power'!CY66</f>
        <v>#DIV/0!</v>
      </c>
      <c r="R66" s="67" t="e">
        <f>'Sound Power'!CZ66</f>
        <v>#DIV/0!</v>
      </c>
      <c r="S66" s="64">
        <f t="shared" si="3"/>
        <v>0</v>
      </c>
      <c r="T66" s="64">
        <f t="shared" si="4"/>
        <v>0</v>
      </c>
      <c r="U66" s="67" t="e">
        <f>('ModelParams Lp'!B$4*10^'ModelParams Lp'!B$5*($S66/$T66)^'ModelParams Lp'!B$6)*3</f>
        <v>#DIV/0!</v>
      </c>
      <c r="V66" s="67" t="e">
        <f>('ModelParams Lp'!C$4*10^'ModelParams Lp'!C$5*($S66/$T66)^'ModelParams Lp'!C$6)*3</f>
        <v>#DIV/0!</v>
      </c>
      <c r="W66" s="67" t="e">
        <f>('ModelParams Lp'!D$4*10^'ModelParams Lp'!D$5*($S66/$T66)^'ModelParams Lp'!D$6)*3</f>
        <v>#DIV/0!</v>
      </c>
      <c r="X66" s="67" t="e">
        <f>('ModelParams Lp'!E$4*10^'ModelParams Lp'!E$5*($S66/$T66)^'ModelParams Lp'!E$6)*3</f>
        <v>#DIV/0!</v>
      </c>
      <c r="Y66" s="67" t="e">
        <f>('ModelParams Lp'!F$4*10^'ModelParams Lp'!F$5*($S66/$T66)^'ModelParams Lp'!F$6)*3</f>
        <v>#DIV/0!</v>
      </c>
      <c r="Z66" s="67" t="e">
        <f>('ModelParams Lp'!G$4*10^'ModelParams Lp'!G$5*($S66/$T66)^'ModelParams Lp'!G$6)*3</f>
        <v>#DIV/0!</v>
      </c>
      <c r="AA66" s="67" t="e">
        <f>('ModelParams Lp'!H$4*10^'ModelParams Lp'!H$5*($S66/$T66)^'ModelParams Lp'!H$6)*3</f>
        <v>#DIV/0!</v>
      </c>
      <c r="AB66" s="67" t="e">
        <f>('ModelParams Lp'!I$4*10^'ModelParams Lp'!I$5*($S66/$T66)^'ModelParams Lp'!I$6)*3</f>
        <v>#DIV/0!</v>
      </c>
      <c r="AC66" s="53" t="e">
        <f t="shared" si="5"/>
        <v>#DIV/0!</v>
      </c>
      <c r="AD66" s="53" t="e">
        <f>IF(AC66&lt;'ModelParams Lp'!$B$16,-1,IF(AC66&lt;'ModelParams Lp'!$C$16,0,IF(AC66&lt;'ModelParams Lp'!$D$16,1,IF(AC66&lt;'ModelParams Lp'!$E$16,2,IF(AC66&lt;'ModelParams Lp'!$F$16,3,IF(AC66&lt;'ModelParams Lp'!$G$16,4,IF(AC66&lt;'ModelParams Lp'!$H$16,5,6)))))))</f>
        <v>#DIV/0!</v>
      </c>
      <c r="AE66" s="67" t="e">
        <f ca="1">IF($AD66&gt;1,0,OFFSET('ModelParams Lp'!$C$12,0,-'Sound Pressure'!$AD66))</f>
        <v>#DIV/0!</v>
      </c>
      <c r="AF66" s="67" t="e">
        <f ca="1">IF($AD66&gt;2,0,OFFSET('ModelParams Lp'!$D$12,0,-'Sound Pressure'!$AD66))</f>
        <v>#DIV/0!</v>
      </c>
      <c r="AG66" s="67" t="e">
        <f ca="1">IF($AD66&gt;3,0,OFFSET('ModelParams Lp'!$E$12,0,-'Sound Pressure'!$AD66))</f>
        <v>#DIV/0!</v>
      </c>
      <c r="AH66" s="67" t="e">
        <f ca="1">IF($AD66&gt;4,0,OFFSET('ModelParams Lp'!$F$12,0,-'Sound Pressure'!$AD66))</f>
        <v>#DIV/0!</v>
      </c>
      <c r="AI66" s="67" t="e">
        <f ca="1">IF($AD66&gt;3,0,OFFSET('ModelParams Lp'!$G$12,0,-'Sound Pressure'!$AD66))</f>
        <v>#DIV/0!</v>
      </c>
      <c r="AJ66" s="67" t="e">
        <f ca="1">IF($AD66&gt;5,0,OFFSET('ModelParams Lp'!$H$12,0,-'Sound Pressure'!$AD66))</f>
        <v>#DIV/0!</v>
      </c>
      <c r="AK66" s="67" t="e">
        <f ca="1">IF($AD66&gt;6,0,OFFSET('ModelParams Lp'!$I$12,0,-'Sound Pressure'!$AD66))</f>
        <v>#DIV/0!</v>
      </c>
      <c r="AL66" s="67" t="e">
        <f ca="1">IF($AD66&gt;7,0,IF($AD$4&lt;0,3,OFFSET('ModelParams Lp'!$J$12,0,-'Sound Pressure'!$AD66)))</f>
        <v>#DIV/0!</v>
      </c>
      <c r="AM66" s="67" t="e">
        <f t="shared" si="25"/>
        <v>#DIV/0!</v>
      </c>
      <c r="AN66" s="67" t="e">
        <f t="shared" si="25"/>
        <v>#DIV/0!</v>
      </c>
      <c r="AO66" s="67" t="e">
        <f t="shared" si="25"/>
        <v>#DIV/0!</v>
      </c>
      <c r="AP66" s="67" t="e">
        <f t="shared" si="25"/>
        <v>#DIV/0!</v>
      </c>
      <c r="AQ66" s="67" t="e">
        <f t="shared" si="25"/>
        <v>#DIV/0!</v>
      </c>
      <c r="AR66" s="67" t="e">
        <f t="shared" si="25"/>
        <v>#DIV/0!</v>
      </c>
      <c r="AS66" s="67" t="e">
        <f t="shared" si="25"/>
        <v>#DIV/0!</v>
      </c>
      <c r="AT66" s="67" t="e">
        <f t="shared" si="25"/>
        <v>#DIV/0!</v>
      </c>
      <c r="AU66" s="67">
        <f>'ModelParams Lp'!B$22</f>
        <v>4</v>
      </c>
      <c r="AV66" s="67">
        <f>'ModelParams Lp'!C$22</f>
        <v>2</v>
      </c>
      <c r="AW66" s="67">
        <f>'ModelParams Lp'!D$22</f>
        <v>1</v>
      </c>
      <c r="AX66" s="67">
        <f>'ModelParams Lp'!E$22</f>
        <v>0</v>
      </c>
      <c r="AY66" s="67">
        <f>'ModelParams Lp'!F$22</f>
        <v>0</v>
      </c>
      <c r="AZ66" s="67">
        <f>'ModelParams Lp'!G$22</f>
        <v>0</v>
      </c>
      <c r="BA66" s="67">
        <f>'ModelParams Lp'!H$22</f>
        <v>0</v>
      </c>
      <c r="BB66" s="67">
        <f>'ModelParams Lp'!I$22</f>
        <v>0</v>
      </c>
      <c r="BC66" s="67" t="e">
        <f>-10*LOG(2/(4*PI()*2^2)+4/(0.163*(Calcul!$J71*Calcul!$K71)/VLOOKUP(Calcul!$H71,'ModelParams Lp'!$E$37:$F$39,2,0)))</f>
        <v>#N/A</v>
      </c>
      <c r="BD66" s="67" t="e">
        <f>-10*LOG(2/(4*PI()*2^2)+4/(0.163*(Calcul!$J71*Calcul!$K71)/VLOOKUP(Calcul!$H71,'ModelParams Lp'!$E$37:$F$39,2,0)))</f>
        <v>#N/A</v>
      </c>
      <c r="BE66" s="67" t="e">
        <f>-10*LOG(2/(4*PI()*2^2)+4/(0.163*(Calcul!$J71*Calcul!$K71)/VLOOKUP(Calcul!$H71,'ModelParams Lp'!$E$37:$F$39,2,0)))</f>
        <v>#N/A</v>
      </c>
      <c r="BF66" s="67" t="e">
        <f>-10*LOG(2/(4*PI()*2^2)+4/(0.163*(Calcul!$J71*Calcul!$K71)/VLOOKUP(Calcul!$H71,'ModelParams Lp'!$E$37:$F$39,2,0)))</f>
        <v>#N/A</v>
      </c>
      <c r="BG66" s="67" t="e">
        <f>-10*LOG(2/(4*PI()*2^2)+4/(0.163*(Calcul!$J71*Calcul!$K71)/VLOOKUP(Calcul!$H71,'ModelParams Lp'!$E$37:$F$39,2,0)))</f>
        <v>#N/A</v>
      </c>
      <c r="BH66" s="67" t="e">
        <f>-10*LOG(2/(4*PI()*2^2)+4/(0.163*(Calcul!$J71*Calcul!$K71)/VLOOKUP(Calcul!$H71,'ModelParams Lp'!$E$37:$F$39,2,0)))</f>
        <v>#N/A</v>
      </c>
      <c r="BI66" s="67" t="e">
        <f>-10*LOG(2/(4*PI()*2^2)+4/(0.163*(Calcul!$J71*Calcul!$K71)/VLOOKUP(Calcul!$H71,'ModelParams Lp'!$E$37:$F$39,2,0)))</f>
        <v>#N/A</v>
      </c>
      <c r="BJ66" s="67" t="e">
        <f>-10*LOG(2/(4*PI()*2^2)+4/(0.163*(Calcul!$J71*Calcul!$K71)/VLOOKUP(Calcul!$H71,'ModelParams Lp'!$E$37:$F$39,2,0)))</f>
        <v>#N/A</v>
      </c>
      <c r="BK66" s="67" t="e">
        <f>VLOOKUP(Calcul!$I71,'ModelParams Lp'!$D$28:$O$32,5,0)+BC66</f>
        <v>#N/A</v>
      </c>
      <c r="BL66" s="67" t="e">
        <f>VLOOKUP(Calcul!$I71,'ModelParams Lp'!$D$28:$O$32,6,0)+BD66</f>
        <v>#N/A</v>
      </c>
      <c r="BM66" s="67" t="e">
        <f>VLOOKUP(Calcul!$I71,'ModelParams Lp'!$D$28:$O$32,7,0)+BE66</f>
        <v>#N/A</v>
      </c>
      <c r="BN66" s="67" t="e">
        <f>VLOOKUP(Calcul!$I71,'ModelParams Lp'!$D$28:$O$32,8,0)+BF66</f>
        <v>#N/A</v>
      </c>
      <c r="BO66" s="67" t="e">
        <f>VLOOKUP(Calcul!$I71,'ModelParams Lp'!$D$28:$O$32,9,0)+BG66</f>
        <v>#N/A</v>
      </c>
      <c r="BP66" s="67" t="e">
        <f>VLOOKUP(Calcul!$I71,'ModelParams Lp'!$D$28:$O$32,10,0)+BH66</f>
        <v>#N/A</v>
      </c>
      <c r="BQ66" s="67" t="e">
        <f>VLOOKUP(Calcul!$I71,'ModelParams Lp'!$D$28:$O$32,11,0)+BI66</f>
        <v>#N/A</v>
      </c>
      <c r="BR66" s="67" t="e">
        <f>VLOOKUP(Calcul!$I71,'ModelParams Lp'!$D$28:$O$32,12,0)+BJ66</f>
        <v>#N/A</v>
      </c>
      <c r="BS66" s="66" t="e">
        <f t="shared" ca="1" si="7"/>
        <v>#DIV/0!</v>
      </c>
      <c r="BT66" s="66" t="e">
        <f t="shared" ca="1" si="8"/>
        <v>#DIV/0!</v>
      </c>
      <c r="BU66" s="66" t="e">
        <f t="shared" ca="1" si="9"/>
        <v>#DIV/0!</v>
      </c>
      <c r="BV66" s="66" t="e">
        <f t="shared" ca="1" si="10"/>
        <v>#DIV/0!</v>
      </c>
      <c r="BW66" s="66" t="e">
        <f t="shared" ca="1" si="11"/>
        <v>#DIV/0!</v>
      </c>
      <c r="BX66" s="66" t="e">
        <f t="shared" ca="1" si="12"/>
        <v>#DIV/0!</v>
      </c>
      <c r="BY66" s="66" t="e">
        <f t="shared" ca="1" si="13"/>
        <v>#DIV/0!</v>
      </c>
      <c r="BZ66" s="66" t="e">
        <f t="shared" ca="1" si="14"/>
        <v>#DIV/0!</v>
      </c>
      <c r="CA66" s="24" t="e">
        <f ca="1">10*LOG10(IF(BS66="",0,POWER(10,((BS66+'ModelParams Lw'!$O$4)/10))) +IF(BT66="",0,POWER(10,((BT66+'ModelParams Lw'!$P$4)/10))) +IF(BU66="",0,POWER(10,((BU66+'ModelParams Lw'!$Q$4)/10))) +IF(BV66="",0,POWER(10,((BV66+'ModelParams Lw'!$R$4)/10))) +IF(BW66="",0,POWER(10,((BW66+'ModelParams Lw'!$S$4)/10))) +IF(BX66="",0,POWER(10,((BX66+'ModelParams Lw'!$T$4)/10))) +IF(BY66="",0,POWER(10,((BY66+'ModelParams Lw'!$U$4)/10)))+IF(BZ66="",0,POWER(10,((BZ66+'ModelParams Lw'!$V$4)/10))))</f>
        <v>#DIV/0!</v>
      </c>
      <c r="CB66" s="24" t="e">
        <f t="shared" ca="1" si="15"/>
        <v>#DIV/0!</v>
      </c>
      <c r="CC66" s="24" t="e">
        <f ca="1">(BS66-'ModelParams Lw'!O$10)/'ModelParams Lw'!O$11</f>
        <v>#DIV/0!</v>
      </c>
      <c r="CD66" s="24" t="e">
        <f ca="1">(BT66-'ModelParams Lw'!P$10)/'ModelParams Lw'!P$11</f>
        <v>#DIV/0!</v>
      </c>
      <c r="CE66" s="24" t="e">
        <f ca="1">(BU66-'ModelParams Lw'!Q$10)/'ModelParams Lw'!Q$11</f>
        <v>#DIV/0!</v>
      </c>
      <c r="CF66" s="24" t="e">
        <f ca="1">(BV66-'ModelParams Lw'!R$10)/'ModelParams Lw'!R$11</f>
        <v>#DIV/0!</v>
      </c>
      <c r="CG66" s="24" t="e">
        <f ca="1">(BW66-'ModelParams Lw'!S$10)/'ModelParams Lw'!S$11</f>
        <v>#DIV/0!</v>
      </c>
      <c r="CH66" s="24" t="e">
        <f ca="1">(BX66-'ModelParams Lw'!T$10)/'ModelParams Lw'!T$11</f>
        <v>#DIV/0!</v>
      </c>
      <c r="CI66" s="24" t="e">
        <f ca="1">(BY66-'ModelParams Lw'!U$10)/'ModelParams Lw'!U$11</f>
        <v>#DIV/0!</v>
      </c>
      <c r="CJ66" s="24" t="e">
        <f ca="1">(BZ66-'ModelParams Lw'!V$10)/'ModelParams Lw'!V$11</f>
        <v>#DIV/0!</v>
      </c>
      <c r="CK66" s="66" t="e">
        <f t="shared" si="16"/>
        <v>#DIV/0!</v>
      </c>
      <c r="CL66" s="66" t="e">
        <f t="shared" si="17"/>
        <v>#DIV/0!</v>
      </c>
      <c r="CM66" s="66" t="e">
        <f t="shared" si="23"/>
        <v>#DIV/0!</v>
      </c>
      <c r="CN66" s="66" t="e">
        <f t="shared" si="18"/>
        <v>#DIV/0!</v>
      </c>
      <c r="CO66" s="66" t="e">
        <f t="shared" si="19"/>
        <v>#DIV/0!</v>
      </c>
      <c r="CP66" s="66" t="e">
        <f t="shared" si="20"/>
        <v>#DIV/0!</v>
      </c>
      <c r="CQ66" s="66" t="e">
        <f t="shared" si="21"/>
        <v>#DIV/0!</v>
      </c>
      <c r="CR66" s="66" t="e">
        <f t="shared" si="22"/>
        <v>#DIV/0!</v>
      </c>
      <c r="CS66" s="24" t="e">
        <f>10*LOG10(IF(CK66="",0,POWER(10,((CK66+'ModelParams Lw'!$O$4)/10))) +IF(CL66="",0,POWER(10,((CL66+'ModelParams Lw'!$P$4)/10))) +IF(CM66="",0,POWER(10,((CM66+'ModelParams Lw'!$Q$4)/10))) +IF(CN66="",0,POWER(10,((CN66+'ModelParams Lw'!$R$4)/10))) +IF(CO66="",0,POWER(10,((CO66+'ModelParams Lw'!$S$4)/10))) +IF(CP66="",0,POWER(10,((CP66+'ModelParams Lw'!$T$4)/10))) +IF(CQ66="",0,POWER(10,((CQ66+'ModelParams Lw'!$U$4)/10)))+IF(CR66="",0,POWER(10,((CR66+'ModelParams Lw'!$V$4)/10))))</f>
        <v>#DIV/0!</v>
      </c>
      <c r="CT66" s="24" t="e">
        <f t="shared" si="24"/>
        <v>#DIV/0!</v>
      </c>
      <c r="CU66" s="24" t="e">
        <f>(CK66-'ModelParams Lw'!O$10)/'ModelParams Lw'!O$11</f>
        <v>#DIV/0!</v>
      </c>
      <c r="CV66" s="24" t="e">
        <f>(CL66-'ModelParams Lw'!P$10)/'ModelParams Lw'!P$11</f>
        <v>#DIV/0!</v>
      </c>
      <c r="CW66" s="24" t="e">
        <f>(CM66-'ModelParams Lw'!Q$10)/'ModelParams Lw'!Q$11</f>
        <v>#DIV/0!</v>
      </c>
      <c r="CX66" s="24" t="e">
        <f>(CN66-'ModelParams Lw'!R$10)/'ModelParams Lw'!R$11</f>
        <v>#DIV/0!</v>
      </c>
      <c r="CY66" s="24" t="e">
        <f>(CO66-'ModelParams Lw'!S$10)/'ModelParams Lw'!S$11</f>
        <v>#DIV/0!</v>
      </c>
      <c r="CZ66" s="24" t="e">
        <f>(CP66-'ModelParams Lw'!T$10)/'ModelParams Lw'!T$11</f>
        <v>#DIV/0!</v>
      </c>
      <c r="DA66" s="24" t="e">
        <f>(CQ66-'ModelParams Lw'!U$10)/'ModelParams Lw'!U$11</f>
        <v>#DIV/0!</v>
      </c>
      <c r="DB66" s="24" t="e">
        <f>(CR66-'ModelParams Lw'!V$10)/'ModelParams Lw'!V$11</f>
        <v>#DIV/0!</v>
      </c>
    </row>
    <row r="67" spans="1:106">
      <c r="A67" s="12">
        <f>'Sound Power'!B67</f>
        <v>0</v>
      </c>
      <c r="B67" s="12">
        <f>'Sound Power'!D67</f>
        <v>0</v>
      </c>
      <c r="C67" s="67" t="e">
        <f>IF(Calcul!$F72="SA",'Sound Power'!BS67,'Sound Power'!T67)</f>
        <v>#DIV/0!</v>
      </c>
      <c r="D67" s="67" t="e">
        <f>IF(Calcul!$F72="SA",'Sound Power'!BT67,'Sound Power'!U67)</f>
        <v>#DIV/0!</v>
      </c>
      <c r="E67" s="67" t="e">
        <f>IF(Calcul!$F72="SA",'Sound Power'!BU67,'Sound Power'!V67)</f>
        <v>#DIV/0!</v>
      </c>
      <c r="F67" s="67" t="e">
        <f>IF(Calcul!$F72="SA",'Sound Power'!BV67,'Sound Power'!W67)</f>
        <v>#DIV/0!</v>
      </c>
      <c r="G67" s="67" t="e">
        <f>IF(Calcul!$F72="SA",'Sound Power'!BW67,'Sound Power'!X67)</f>
        <v>#DIV/0!</v>
      </c>
      <c r="H67" s="67" t="e">
        <f>IF(Calcul!$F72="SA",'Sound Power'!BX67,'Sound Power'!Y67)</f>
        <v>#DIV/0!</v>
      </c>
      <c r="I67" s="67" t="e">
        <f>IF(Calcul!$F72="SA",'Sound Power'!BY67,'Sound Power'!Z67)</f>
        <v>#DIV/0!</v>
      </c>
      <c r="J67" s="67" t="e">
        <f>IF(Calcul!$F72="SA",'Sound Power'!BZ67,'Sound Power'!AA67)</f>
        <v>#DIV/0!</v>
      </c>
      <c r="K67" s="67" t="e">
        <f>'Sound Power'!CS67</f>
        <v>#DIV/0!</v>
      </c>
      <c r="L67" s="67" t="e">
        <f>'Sound Power'!CT67</f>
        <v>#DIV/0!</v>
      </c>
      <c r="M67" s="67" t="e">
        <f>'Sound Power'!CU67</f>
        <v>#DIV/0!</v>
      </c>
      <c r="N67" s="67" t="e">
        <f>'Sound Power'!CV67</f>
        <v>#DIV/0!</v>
      </c>
      <c r="O67" s="67" t="e">
        <f>'Sound Power'!CW67</f>
        <v>#DIV/0!</v>
      </c>
      <c r="P67" s="67" t="e">
        <f>'Sound Power'!CX67</f>
        <v>#DIV/0!</v>
      </c>
      <c r="Q67" s="67" t="e">
        <f>'Sound Power'!CY67</f>
        <v>#DIV/0!</v>
      </c>
      <c r="R67" s="67" t="e">
        <f>'Sound Power'!CZ67</f>
        <v>#DIV/0!</v>
      </c>
      <c r="S67" s="64">
        <f t="shared" si="3"/>
        <v>0</v>
      </c>
      <c r="T67" s="64">
        <f t="shared" si="4"/>
        <v>0</v>
      </c>
      <c r="U67" s="67" t="e">
        <f>('ModelParams Lp'!B$4*10^'ModelParams Lp'!B$5*($S67/$T67)^'ModelParams Lp'!B$6)*3</f>
        <v>#DIV/0!</v>
      </c>
      <c r="V67" s="67" t="e">
        <f>('ModelParams Lp'!C$4*10^'ModelParams Lp'!C$5*($S67/$T67)^'ModelParams Lp'!C$6)*3</f>
        <v>#DIV/0!</v>
      </c>
      <c r="W67" s="67" t="e">
        <f>('ModelParams Lp'!D$4*10^'ModelParams Lp'!D$5*($S67/$T67)^'ModelParams Lp'!D$6)*3</f>
        <v>#DIV/0!</v>
      </c>
      <c r="X67" s="67" t="e">
        <f>('ModelParams Lp'!E$4*10^'ModelParams Lp'!E$5*($S67/$T67)^'ModelParams Lp'!E$6)*3</f>
        <v>#DIV/0!</v>
      </c>
      <c r="Y67" s="67" t="e">
        <f>('ModelParams Lp'!F$4*10^'ModelParams Lp'!F$5*($S67/$T67)^'ModelParams Lp'!F$6)*3</f>
        <v>#DIV/0!</v>
      </c>
      <c r="Z67" s="67" t="e">
        <f>('ModelParams Lp'!G$4*10^'ModelParams Lp'!G$5*($S67/$T67)^'ModelParams Lp'!G$6)*3</f>
        <v>#DIV/0!</v>
      </c>
      <c r="AA67" s="67" t="e">
        <f>('ModelParams Lp'!H$4*10^'ModelParams Lp'!H$5*($S67/$T67)^'ModelParams Lp'!H$6)*3</f>
        <v>#DIV/0!</v>
      </c>
      <c r="AB67" s="67" t="e">
        <f>('ModelParams Lp'!I$4*10^'ModelParams Lp'!I$5*($S67/$T67)^'ModelParams Lp'!I$6)*3</f>
        <v>#DIV/0!</v>
      </c>
      <c r="AC67" s="53" t="e">
        <f t="shared" si="5"/>
        <v>#DIV/0!</v>
      </c>
      <c r="AD67" s="53" t="e">
        <f>IF(AC67&lt;'ModelParams Lp'!$B$16,-1,IF(AC67&lt;'ModelParams Lp'!$C$16,0,IF(AC67&lt;'ModelParams Lp'!$D$16,1,IF(AC67&lt;'ModelParams Lp'!$E$16,2,IF(AC67&lt;'ModelParams Lp'!$F$16,3,IF(AC67&lt;'ModelParams Lp'!$G$16,4,IF(AC67&lt;'ModelParams Lp'!$H$16,5,6)))))))</f>
        <v>#DIV/0!</v>
      </c>
      <c r="AE67" s="67" t="e">
        <f ca="1">IF($AD67&gt;1,0,OFFSET('ModelParams Lp'!$C$12,0,-'Sound Pressure'!$AD67))</f>
        <v>#DIV/0!</v>
      </c>
      <c r="AF67" s="67" t="e">
        <f ca="1">IF($AD67&gt;2,0,OFFSET('ModelParams Lp'!$D$12,0,-'Sound Pressure'!$AD67))</f>
        <v>#DIV/0!</v>
      </c>
      <c r="AG67" s="67" t="e">
        <f ca="1">IF($AD67&gt;3,0,OFFSET('ModelParams Lp'!$E$12,0,-'Sound Pressure'!$AD67))</f>
        <v>#DIV/0!</v>
      </c>
      <c r="AH67" s="67" t="e">
        <f ca="1">IF($AD67&gt;4,0,OFFSET('ModelParams Lp'!$F$12,0,-'Sound Pressure'!$AD67))</f>
        <v>#DIV/0!</v>
      </c>
      <c r="AI67" s="67" t="e">
        <f ca="1">IF($AD67&gt;3,0,OFFSET('ModelParams Lp'!$G$12,0,-'Sound Pressure'!$AD67))</f>
        <v>#DIV/0!</v>
      </c>
      <c r="AJ67" s="67" t="e">
        <f ca="1">IF($AD67&gt;5,0,OFFSET('ModelParams Lp'!$H$12,0,-'Sound Pressure'!$AD67))</f>
        <v>#DIV/0!</v>
      </c>
      <c r="AK67" s="67" t="e">
        <f ca="1">IF($AD67&gt;6,0,OFFSET('ModelParams Lp'!$I$12,0,-'Sound Pressure'!$AD67))</f>
        <v>#DIV/0!</v>
      </c>
      <c r="AL67" s="67" t="e">
        <f ca="1">IF($AD67&gt;7,0,IF($AD$4&lt;0,3,OFFSET('ModelParams Lp'!$J$12,0,-'Sound Pressure'!$AD67)))</f>
        <v>#DIV/0!</v>
      </c>
      <c r="AM67" s="67" t="e">
        <f t="shared" si="25"/>
        <v>#DIV/0!</v>
      </c>
      <c r="AN67" s="67" t="e">
        <f t="shared" si="25"/>
        <v>#DIV/0!</v>
      </c>
      <c r="AO67" s="67" t="e">
        <f t="shared" si="25"/>
        <v>#DIV/0!</v>
      </c>
      <c r="AP67" s="67" t="e">
        <f t="shared" si="25"/>
        <v>#DIV/0!</v>
      </c>
      <c r="AQ67" s="67" t="e">
        <f t="shared" si="25"/>
        <v>#DIV/0!</v>
      </c>
      <c r="AR67" s="67" t="e">
        <f t="shared" si="25"/>
        <v>#DIV/0!</v>
      </c>
      <c r="AS67" s="67" t="e">
        <f t="shared" si="25"/>
        <v>#DIV/0!</v>
      </c>
      <c r="AT67" s="67" t="e">
        <f t="shared" si="25"/>
        <v>#DIV/0!</v>
      </c>
      <c r="AU67" s="67">
        <f>'ModelParams Lp'!B$22</f>
        <v>4</v>
      </c>
      <c r="AV67" s="67">
        <f>'ModelParams Lp'!C$22</f>
        <v>2</v>
      </c>
      <c r="AW67" s="67">
        <f>'ModelParams Lp'!D$22</f>
        <v>1</v>
      </c>
      <c r="AX67" s="67">
        <f>'ModelParams Lp'!E$22</f>
        <v>0</v>
      </c>
      <c r="AY67" s="67">
        <f>'ModelParams Lp'!F$22</f>
        <v>0</v>
      </c>
      <c r="AZ67" s="67">
        <f>'ModelParams Lp'!G$22</f>
        <v>0</v>
      </c>
      <c r="BA67" s="67">
        <f>'ModelParams Lp'!H$22</f>
        <v>0</v>
      </c>
      <c r="BB67" s="67">
        <f>'ModelParams Lp'!I$22</f>
        <v>0</v>
      </c>
      <c r="BC67" s="67" t="e">
        <f>-10*LOG(2/(4*PI()*2^2)+4/(0.163*(Calcul!$J72*Calcul!$K72)/VLOOKUP(Calcul!$H72,'ModelParams Lp'!$E$37:$F$39,2,0)))</f>
        <v>#N/A</v>
      </c>
      <c r="BD67" s="67" t="e">
        <f>-10*LOG(2/(4*PI()*2^2)+4/(0.163*(Calcul!$J72*Calcul!$K72)/VLOOKUP(Calcul!$H72,'ModelParams Lp'!$E$37:$F$39,2,0)))</f>
        <v>#N/A</v>
      </c>
      <c r="BE67" s="67" t="e">
        <f>-10*LOG(2/(4*PI()*2^2)+4/(0.163*(Calcul!$J72*Calcul!$K72)/VLOOKUP(Calcul!$H72,'ModelParams Lp'!$E$37:$F$39,2,0)))</f>
        <v>#N/A</v>
      </c>
      <c r="BF67" s="67" t="e">
        <f>-10*LOG(2/(4*PI()*2^2)+4/(0.163*(Calcul!$J72*Calcul!$K72)/VLOOKUP(Calcul!$H72,'ModelParams Lp'!$E$37:$F$39,2,0)))</f>
        <v>#N/A</v>
      </c>
      <c r="BG67" s="67" t="e">
        <f>-10*LOG(2/(4*PI()*2^2)+4/(0.163*(Calcul!$J72*Calcul!$K72)/VLOOKUP(Calcul!$H72,'ModelParams Lp'!$E$37:$F$39,2,0)))</f>
        <v>#N/A</v>
      </c>
      <c r="BH67" s="67" t="e">
        <f>-10*LOG(2/(4*PI()*2^2)+4/(0.163*(Calcul!$J72*Calcul!$K72)/VLOOKUP(Calcul!$H72,'ModelParams Lp'!$E$37:$F$39,2,0)))</f>
        <v>#N/A</v>
      </c>
      <c r="BI67" s="67" t="e">
        <f>-10*LOG(2/(4*PI()*2^2)+4/(0.163*(Calcul!$J72*Calcul!$K72)/VLOOKUP(Calcul!$H72,'ModelParams Lp'!$E$37:$F$39,2,0)))</f>
        <v>#N/A</v>
      </c>
      <c r="BJ67" s="67" t="e">
        <f>-10*LOG(2/(4*PI()*2^2)+4/(0.163*(Calcul!$J72*Calcul!$K72)/VLOOKUP(Calcul!$H72,'ModelParams Lp'!$E$37:$F$39,2,0)))</f>
        <v>#N/A</v>
      </c>
      <c r="BK67" s="67" t="e">
        <f>VLOOKUP(Calcul!$I72,'ModelParams Lp'!$D$28:$O$32,5,0)+BC67</f>
        <v>#N/A</v>
      </c>
      <c r="BL67" s="67" t="e">
        <f>VLOOKUP(Calcul!$I72,'ModelParams Lp'!$D$28:$O$32,6,0)+BD67</f>
        <v>#N/A</v>
      </c>
      <c r="BM67" s="67" t="e">
        <f>VLOOKUP(Calcul!$I72,'ModelParams Lp'!$D$28:$O$32,7,0)+BE67</f>
        <v>#N/A</v>
      </c>
      <c r="BN67" s="67" t="e">
        <f>VLOOKUP(Calcul!$I72,'ModelParams Lp'!$D$28:$O$32,8,0)+BF67</f>
        <v>#N/A</v>
      </c>
      <c r="BO67" s="67" t="e">
        <f>VLOOKUP(Calcul!$I72,'ModelParams Lp'!$D$28:$O$32,9,0)+BG67</f>
        <v>#N/A</v>
      </c>
      <c r="BP67" s="67" t="e">
        <f>VLOOKUP(Calcul!$I72,'ModelParams Lp'!$D$28:$O$32,10,0)+BH67</f>
        <v>#N/A</v>
      </c>
      <c r="BQ67" s="67" t="e">
        <f>VLOOKUP(Calcul!$I72,'ModelParams Lp'!$D$28:$O$32,11,0)+BI67</f>
        <v>#N/A</v>
      </c>
      <c r="BR67" s="67" t="e">
        <f>VLOOKUP(Calcul!$I72,'ModelParams Lp'!$D$28:$O$32,12,0)+BJ67</f>
        <v>#N/A</v>
      </c>
      <c r="BS67" s="66" t="e">
        <f t="shared" ca="1" si="7"/>
        <v>#DIV/0!</v>
      </c>
      <c r="BT67" s="66" t="e">
        <f t="shared" ca="1" si="8"/>
        <v>#DIV/0!</v>
      </c>
      <c r="BU67" s="66" t="e">
        <f t="shared" ca="1" si="9"/>
        <v>#DIV/0!</v>
      </c>
      <c r="BV67" s="66" t="e">
        <f t="shared" ca="1" si="10"/>
        <v>#DIV/0!</v>
      </c>
      <c r="BW67" s="66" t="e">
        <f t="shared" ca="1" si="11"/>
        <v>#DIV/0!</v>
      </c>
      <c r="BX67" s="66" t="e">
        <f t="shared" ca="1" si="12"/>
        <v>#DIV/0!</v>
      </c>
      <c r="BY67" s="66" t="e">
        <f t="shared" ca="1" si="13"/>
        <v>#DIV/0!</v>
      </c>
      <c r="BZ67" s="66" t="e">
        <f t="shared" ca="1" si="14"/>
        <v>#DIV/0!</v>
      </c>
      <c r="CA67" s="24" t="e">
        <f ca="1">10*LOG10(IF(BS67="",0,POWER(10,((BS67+'ModelParams Lw'!$O$4)/10))) +IF(BT67="",0,POWER(10,((BT67+'ModelParams Lw'!$P$4)/10))) +IF(BU67="",0,POWER(10,((BU67+'ModelParams Lw'!$Q$4)/10))) +IF(BV67="",0,POWER(10,((BV67+'ModelParams Lw'!$R$4)/10))) +IF(BW67="",0,POWER(10,((BW67+'ModelParams Lw'!$S$4)/10))) +IF(BX67="",0,POWER(10,((BX67+'ModelParams Lw'!$T$4)/10))) +IF(BY67="",0,POWER(10,((BY67+'ModelParams Lw'!$U$4)/10)))+IF(BZ67="",0,POWER(10,((BZ67+'ModelParams Lw'!$V$4)/10))))</f>
        <v>#DIV/0!</v>
      </c>
      <c r="CB67" s="24" t="e">
        <f t="shared" ca="1" si="15"/>
        <v>#DIV/0!</v>
      </c>
      <c r="CC67" s="24" t="e">
        <f ca="1">(BS67-'ModelParams Lw'!O$10)/'ModelParams Lw'!O$11</f>
        <v>#DIV/0!</v>
      </c>
      <c r="CD67" s="24" t="e">
        <f ca="1">(BT67-'ModelParams Lw'!P$10)/'ModelParams Lw'!P$11</f>
        <v>#DIV/0!</v>
      </c>
      <c r="CE67" s="24" t="e">
        <f ca="1">(BU67-'ModelParams Lw'!Q$10)/'ModelParams Lw'!Q$11</f>
        <v>#DIV/0!</v>
      </c>
      <c r="CF67" s="24" t="e">
        <f ca="1">(BV67-'ModelParams Lw'!R$10)/'ModelParams Lw'!R$11</f>
        <v>#DIV/0!</v>
      </c>
      <c r="CG67" s="24" t="e">
        <f ca="1">(BW67-'ModelParams Lw'!S$10)/'ModelParams Lw'!S$11</f>
        <v>#DIV/0!</v>
      </c>
      <c r="CH67" s="24" t="e">
        <f ca="1">(BX67-'ModelParams Lw'!T$10)/'ModelParams Lw'!T$11</f>
        <v>#DIV/0!</v>
      </c>
      <c r="CI67" s="24" t="e">
        <f ca="1">(BY67-'ModelParams Lw'!U$10)/'ModelParams Lw'!U$11</f>
        <v>#DIV/0!</v>
      </c>
      <c r="CJ67" s="24" t="e">
        <f ca="1">(BZ67-'ModelParams Lw'!V$10)/'ModelParams Lw'!V$11</f>
        <v>#DIV/0!</v>
      </c>
      <c r="CK67" s="66" t="e">
        <f t="shared" si="16"/>
        <v>#DIV/0!</v>
      </c>
      <c r="CL67" s="66" t="e">
        <f t="shared" si="17"/>
        <v>#DIV/0!</v>
      </c>
      <c r="CM67" s="66" t="e">
        <f t="shared" si="23"/>
        <v>#DIV/0!</v>
      </c>
      <c r="CN67" s="66" t="e">
        <f t="shared" si="18"/>
        <v>#DIV/0!</v>
      </c>
      <c r="CO67" s="66" t="e">
        <f t="shared" si="19"/>
        <v>#DIV/0!</v>
      </c>
      <c r="CP67" s="66" t="e">
        <f t="shared" si="20"/>
        <v>#DIV/0!</v>
      </c>
      <c r="CQ67" s="66" t="e">
        <f t="shared" si="21"/>
        <v>#DIV/0!</v>
      </c>
      <c r="CR67" s="66" t="e">
        <f t="shared" si="22"/>
        <v>#DIV/0!</v>
      </c>
      <c r="CS67" s="24" t="e">
        <f>10*LOG10(IF(CK67="",0,POWER(10,((CK67+'ModelParams Lw'!$O$4)/10))) +IF(CL67="",0,POWER(10,((CL67+'ModelParams Lw'!$P$4)/10))) +IF(CM67="",0,POWER(10,((CM67+'ModelParams Lw'!$Q$4)/10))) +IF(CN67="",0,POWER(10,((CN67+'ModelParams Lw'!$R$4)/10))) +IF(CO67="",0,POWER(10,((CO67+'ModelParams Lw'!$S$4)/10))) +IF(CP67="",0,POWER(10,((CP67+'ModelParams Lw'!$T$4)/10))) +IF(CQ67="",0,POWER(10,((CQ67+'ModelParams Lw'!$U$4)/10)))+IF(CR67="",0,POWER(10,((CR67+'ModelParams Lw'!$V$4)/10))))</f>
        <v>#DIV/0!</v>
      </c>
      <c r="CT67" s="24" t="e">
        <f t="shared" si="24"/>
        <v>#DIV/0!</v>
      </c>
      <c r="CU67" s="24" t="e">
        <f>(CK67-'ModelParams Lw'!O$10)/'ModelParams Lw'!O$11</f>
        <v>#DIV/0!</v>
      </c>
      <c r="CV67" s="24" t="e">
        <f>(CL67-'ModelParams Lw'!P$10)/'ModelParams Lw'!P$11</f>
        <v>#DIV/0!</v>
      </c>
      <c r="CW67" s="24" t="e">
        <f>(CM67-'ModelParams Lw'!Q$10)/'ModelParams Lw'!Q$11</f>
        <v>#DIV/0!</v>
      </c>
      <c r="CX67" s="24" t="e">
        <f>(CN67-'ModelParams Lw'!R$10)/'ModelParams Lw'!R$11</f>
        <v>#DIV/0!</v>
      </c>
      <c r="CY67" s="24" t="e">
        <f>(CO67-'ModelParams Lw'!S$10)/'ModelParams Lw'!S$11</f>
        <v>#DIV/0!</v>
      </c>
      <c r="CZ67" s="24" t="e">
        <f>(CP67-'ModelParams Lw'!T$10)/'ModelParams Lw'!T$11</f>
        <v>#DIV/0!</v>
      </c>
      <c r="DA67" s="24" t="e">
        <f>(CQ67-'ModelParams Lw'!U$10)/'ModelParams Lw'!U$11</f>
        <v>#DIV/0!</v>
      </c>
      <c r="DB67" s="24" t="e">
        <f>(CR67-'ModelParams Lw'!V$10)/'ModelParams Lw'!V$11</f>
        <v>#DIV/0!</v>
      </c>
    </row>
    <row r="68" spans="1:106">
      <c r="A68" s="12">
        <f>'Sound Power'!B68</f>
        <v>0</v>
      </c>
      <c r="B68" s="12">
        <f>'Sound Power'!D68</f>
        <v>0</v>
      </c>
      <c r="C68" s="67" t="e">
        <f>IF(Calcul!$F73="SA",'Sound Power'!BS68,'Sound Power'!T68)</f>
        <v>#DIV/0!</v>
      </c>
      <c r="D68" s="67" t="e">
        <f>IF(Calcul!$F73="SA",'Sound Power'!BT68,'Sound Power'!U68)</f>
        <v>#DIV/0!</v>
      </c>
      <c r="E68" s="67" t="e">
        <f>IF(Calcul!$F73="SA",'Sound Power'!BU68,'Sound Power'!V68)</f>
        <v>#DIV/0!</v>
      </c>
      <c r="F68" s="67" t="e">
        <f>IF(Calcul!$F73="SA",'Sound Power'!BV68,'Sound Power'!W68)</f>
        <v>#DIV/0!</v>
      </c>
      <c r="G68" s="67" t="e">
        <f>IF(Calcul!$F73="SA",'Sound Power'!BW68,'Sound Power'!X68)</f>
        <v>#DIV/0!</v>
      </c>
      <c r="H68" s="67" t="e">
        <f>IF(Calcul!$F73="SA",'Sound Power'!BX68,'Sound Power'!Y68)</f>
        <v>#DIV/0!</v>
      </c>
      <c r="I68" s="67" t="e">
        <f>IF(Calcul!$F73="SA",'Sound Power'!BY68,'Sound Power'!Z68)</f>
        <v>#DIV/0!</v>
      </c>
      <c r="J68" s="67" t="e">
        <f>IF(Calcul!$F73="SA",'Sound Power'!BZ68,'Sound Power'!AA68)</f>
        <v>#DIV/0!</v>
      </c>
      <c r="K68" s="67" t="e">
        <f>'Sound Power'!CS68</f>
        <v>#DIV/0!</v>
      </c>
      <c r="L68" s="67" t="e">
        <f>'Sound Power'!CT68</f>
        <v>#DIV/0!</v>
      </c>
      <c r="M68" s="67" t="e">
        <f>'Sound Power'!CU68</f>
        <v>#DIV/0!</v>
      </c>
      <c r="N68" s="67" t="e">
        <f>'Sound Power'!CV68</f>
        <v>#DIV/0!</v>
      </c>
      <c r="O68" s="67" t="e">
        <f>'Sound Power'!CW68</f>
        <v>#DIV/0!</v>
      </c>
      <c r="P68" s="67" t="e">
        <f>'Sound Power'!CX68</f>
        <v>#DIV/0!</v>
      </c>
      <c r="Q68" s="67" t="e">
        <f>'Sound Power'!CY68</f>
        <v>#DIV/0!</v>
      </c>
      <c r="R68" s="67" t="e">
        <f>'Sound Power'!CZ68</f>
        <v>#DIV/0!</v>
      </c>
      <c r="S68" s="64">
        <f t="shared" si="3"/>
        <v>0</v>
      </c>
      <c r="T68" s="64">
        <f t="shared" si="4"/>
        <v>0</v>
      </c>
      <c r="U68" s="67" t="e">
        <f>('ModelParams Lp'!B$4*10^'ModelParams Lp'!B$5*($S68/$T68)^'ModelParams Lp'!B$6)*3</f>
        <v>#DIV/0!</v>
      </c>
      <c r="V68" s="67" t="e">
        <f>('ModelParams Lp'!C$4*10^'ModelParams Lp'!C$5*($S68/$T68)^'ModelParams Lp'!C$6)*3</f>
        <v>#DIV/0!</v>
      </c>
      <c r="W68" s="67" t="e">
        <f>('ModelParams Lp'!D$4*10^'ModelParams Lp'!D$5*($S68/$T68)^'ModelParams Lp'!D$6)*3</f>
        <v>#DIV/0!</v>
      </c>
      <c r="X68" s="67" t="e">
        <f>('ModelParams Lp'!E$4*10^'ModelParams Lp'!E$5*($S68/$T68)^'ModelParams Lp'!E$6)*3</f>
        <v>#DIV/0!</v>
      </c>
      <c r="Y68" s="67" t="e">
        <f>('ModelParams Lp'!F$4*10^'ModelParams Lp'!F$5*($S68/$T68)^'ModelParams Lp'!F$6)*3</f>
        <v>#DIV/0!</v>
      </c>
      <c r="Z68" s="67" t="e">
        <f>('ModelParams Lp'!G$4*10^'ModelParams Lp'!G$5*($S68/$T68)^'ModelParams Lp'!G$6)*3</f>
        <v>#DIV/0!</v>
      </c>
      <c r="AA68" s="67" t="e">
        <f>('ModelParams Lp'!H$4*10^'ModelParams Lp'!H$5*($S68/$T68)^'ModelParams Lp'!H$6)*3</f>
        <v>#DIV/0!</v>
      </c>
      <c r="AB68" s="67" t="e">
        <f>('ModelParams Lp'!I$4*10^'ModelParams Lp'!I$5*($S68/$T68)^'ModelParams Lp'!I$6)*3</f>
        <v>#DIV/0!</v>
      </c>
      <c r="AC68" s="53" t="e">
        <f t="shared" si="5"/>
        <v>#DIV/0!</v>
      </c>
      <c r="AD68" s="53" t="e">
        <f>IF(AC68&lt;'ModelParams Lp'!$B$16,-1,IF(AC68&lt;'ModelParams Lp'!$C$16,0,IF(AC68&lt;'ModelParams Lp'!$D$16,1,IF(AC68&lt;'ModelParams Lp'!$E$16,2,IF(AC68&lt;'ModelParams Lp'!$F$16,3,IF(AC68&lt;'ModelParams Lp'!$G$16,4,IF(AC68&lt;'ModelParams Lp'!$H$16,5,6)))))))</f>
        <v>#DIV/0!</v>
      </c>
      <c r="AE68" s="67" t="e">
        <f ca="1">IF($AD68&gt;1,0,OFFSET('ModelParams Lp'!$C$12,0,-'Sound Pressure'!$AD68))</f>
        <v>#DIV/0!</v>
      </c>
      <c r="AF68" s="67" t="e">
        <f ca="1">IF($AD68&gt;2,0,OFFSET('ModelParams Lp'!$D$12,0,-'Sound Pressure'!$AD68))</f>
        <v>#DIV/0!</v>
      </c>
      <c r="AG68" s="67" t="e">
        <f ca="1">IF($AD68&gt;3,0,OFFSET('ModelParams Lp'!$E$12,0,-'Sound Pressure'!$AD68))</f>
        <v>#DIV/0!</v>
      </c>
      <c r="AH68" s="67" t="e">
        <f ca="1">IF($AD68&gt;4,0,OFFSET('ModelParams Lp'!$F$12,0,-'Sound Pressure'!$AD68))</f>
        <v>#DIV/0!</v>
      </c>
      <c r="AI68" s="67" t="e">
        <f ca="1">IF($AD68&gt;3,0,OFFSET('ModelParams Lp'!$G$12,0,-'Sound Pressure'!$AD68))</f>
        <v>#DIV/0!</v>
      </c>
      <c r="AJ68" s="67" t="e">
        <f ca="1">IF($AD68&gt;5,0,OFFSET('ModelParams Lp'!$H$12,0,-'Sound Pressure'!$AD68))</f>
        <v>#DIV/0!</v>
      </c>
      <c r="AK68" s="67" t="e">
        <f ca="1">IF($AD68&gt;6,0,OFFSET('ModelParams Lp'!$I$12,0,-'Sound Pressure'!$AD68))</f>
        <v>#DIV/0!</v>
      </c>
      <c r="AL68" s="67" t="e">
        <f ca="1">IF($AD68&gt;7,0,IF($AD$4&lt;0,3,OFFSET('ModelParams Lp'!$J$12,0,-'Sound Pressure'!$AD68)))</f>
        <v>#DIV/0!</v>
      </c>
      <c r="AM68" s="67" t="e">
        <f t="shared" si="25"/>
        <v>#DIV/0!</v>
      </c>
      <c r="AN68" s="67" t="e">
        <f t="shared" si="25"/>
        <v>#DIV/0!</v>
      </c>
      <c r="AO68" s="67" t="e">
        <f t="shared" si="25"/>
        <v>#DIV/0!</v>
      </c>
      <c r="AP68" s="67" t="e">
        <f t="shared" si="25"/>
        <v>#DIV/0!</v>
      </c>
      <c r="AQ68" s="67" t="e">
        <f t="shared" si="25"/>
        <v>#DIV/0!</v>
      </c>
      <c r="AR68" s="67" t="e">
        <f t="shared" si="25"/>
        <v>#DIV/0!</v>
      </c>
      <c r="AS68" s="67" t="e">
        <f t="shared" si="25"/>
        <v>#DIV/0!</v>
      </c>
      <c r="AT68" s="67" t="e">
        <f t="shared" si="25"/>
        <v>#DIV/0!</v>
      </c>
      <c r="AU68" s="67">
        <f>'ModelParams Lp'!B$22</f>
        <v>4</v>
      </c>
      <c r="AV68" s="67">
        <f>'ModelParams Lp'!C$22</f>
        <v>2</v>
      </c>
      <c r="AW68" s="67">
        <f>'ModelParams Lp'!D$22</f>
        <v>1</v>
      </c>
      <c r="AX68" s="67">
        <f>'ModelParams Lp'!E$22</f>
        <v>0</v>
      </c>
      <c r="AY68" s="67">
        <f>'ModelParams Lp'!F$22</f>
        <v>0</v>
      </c>
      <c r="AZ68" s="67">
        <f>'ModelParams Lp'!G$22</f>
        <v>0</v>
      </c>
      <c r="BA68" s="67">
        <f>'ModelParams Lp'!H$22</f>
        <v>0</v>
      </c>
      <c r="BB68" s="67">
        <f>'ModelParams Lp'!I$22</f>
        <v>0</v>
      </c>
      <c r="BC68" s="67" t="e">
        <f>-10*LOG(2/(4*PI()*2^2)+4/(0.163*(Calcul!$J73*Calcul!$K73)/VLOOKUP(Calcul!$H73,'ModelParams Lp'!$E$37:$F$39,2,0)))</f>
        <v>#N/A</v>
      </c>
      <c r="BD68" s="67" t="e">
        <f>-10*LOG(2/(4*PI()*2^2)+4/(0.163*(Calcul!$J73*Calcul!$K73)/VLOOKUP(Calcul!$H73,'ModelParams Lp'!$E$37:$F$39,2,0)))</f>
        <v>#N/A</v>
      </c>
      <c r="BE68" s="67" t="e">
        <f>-10*LOG(2/(4*PI()*2^2)+4/(0.163*(Calcul!$J73*Calcul!$K73)/VLOOKUP(Calcul!$H73,'ModelParams Lp'!$E$37:$F$39,2,0)))</f>
        <v>#N/A</v>
      </c>
      <c r="BF68" s="67" t="e">
        <f>-10*LOG(2/(4*PI()*2^2)+4/(0.163*(Calcul!$J73*Calcul!$K73)/VLOOKUP(Calcul!$H73,'ModelParams Lp'!$E$37:$F$39,2,0)))</f>
        <v>#N/A</v>
      </c>
      <c r="BG68" s="67" t="e">
        <f>-10*LOG(2/(4*PI()*2^2)+4/(0.163*(Calcul!$J73*Calcul!$K73)/VLOOKUP(Calcul!$H73,'ModelParams Lp'!$E$37:$F$39,2,0)))</f>
        <v>#N/A</v>
      </c>
      <c r="BH68" s="67" t="e">
        <f>-10*LOG(2/(4*PI()*2^2)+4/(0.163*(Calcul!$J73*Calcul!$K73)/VLOOKUP(Calcul!$H73,'ModelParams Lp'!$E$37:$F$39,2,0)))</f>
        <v>#N/A</v>
      </c>
      <c r="BI68" s="67" t="e">
        <f>-10*LOG(2/(4*PI()*2^2)+4/(0.163*(Calcul!$J73*Calcul!$K73)/VLOOKUP(Calcul!$H73,'ModelParams Lp'!$E$37:$F$39,2,0)))</f>
        <v>#N/A</v>
      </c>
      <c r="BJ68" s="67" t="e">
        <f>-10*LOG(2/(4*PI()*2^2)+4/(0.163*(Calcul!$J73*Calcul!$K73)/VLOOKUP(Calcul!$H73,'ModelParams Lp'!$E$37:$F$39,2,0)))</f>
        <v>#N/A</v>
      </c>
      <c r="BK68" s="67" t="e">
        <f>VLOOKUP(Calcul!$I73,'ModelParams Lp'!$D$28:$O$32,5,0)+BC68</f>
        <v>#N/A</v>
      </c>
      <c r="BL68" s="67" t="e">
        <f>VLOOKUP(Calcul!$I73,'ModelParams Lp'!$D$28:$O$32,6,0)+BD68</f>
        <v>#N/A</v>
      </c>
      <c r="BM68" s="67" t="e">
        <f>VLOOKUP(Calcul!$I73,'ModelParams Lp'!$D$28:$O$32,7,0)+BE68</f>
        <v>#N/A</v>
      </c>
      <c r="BN68" s="67" t="e">
        <f>VLOOKUP(Calcul!$I73,'ModelParams Lp'!$D$28:$O$32,8,0)+BF68</f>
        <v>#N/A</v>
      </c>
      <c r="BO68" s="67" t="e">
        <f>VLOOKUP(Calcul!$I73,'ModelParams Lp'!$D$28:$O$32,9,0)+BG68</f>
        <v>#N/A</v>
      </c>
      <c r="BP68" s="67" t="e">
        <f>VLOOKUP(Calcul!$I73,'ModelParams Lp'!$D$28:$O$32,10,0)+BH68</f>
        <v>#N/A</v>
      </c>
      <c r="BQ68" s="67" t="e">
        <f>VLOOKUP(Calcul!$I73,'ModelParams Lp'!$D$28:$O$32,11,0)+BI68</f>
        <v>#N/A</v>
      </c>
      <c r="BR68" s="67" t="e">
        <f>VLOOKUP(Calcul!$I73,'ModelParams Lp'!$D$28:$O$32,12,0)+BJ68</f>
        <v>#N/A</v>
      </c>
      <c r="BS68" s="66" t="e">
        <f t="shared" ca="1" si="7"/>
        <v>#DIV/0!</v>
      </c>
      <c r="BT68" s="66" t="e">
        <f t="shared" ca="1" si="8"/>
        <v>#DIV/0!</v>
      </c>
      <c r="BU68" s="66" t="e">
        <f t="shared" ca="1" si="9"/>
        <v>#DIV/0!</v>
      </c>
      <c r="BV68" s="66" t="e">
        <f t="shared" ca="1" si="10"/>
        <v>#DIV/0!</v>
      </c>
      <c r="BW68" s="66" t="e">
        <f t="shared" ca="1" si="11"/>
        <v>#DIV/0!</v>
      </c>
      <c r="BX68" s="66" t="e">
        <f t="shared" ca="1" si="12"/>
        <v>#DIV/0!</v>
      </c>
      <c r="BY68" s="66" t="e">
        <f t="shared" ca="1" si="13"/>
        <v>#DIV/0!</v>
      </c>
      <c r="BZ68" s="66" t="e">
        <f t="shared" ca="1" si="14"/>
        <v>#DIV/0!</v>
      </c>
      <c r="CA68" s="24" t="e">
        <f ca="1">10*LOG10(IF(BS68="",0,POWER(10,((BS68+'ModelParams Lw'!$O$4)/10))) +IF(BT68="",0,POWER(10,((BT68+'ModelParams Lw'!$P$4)/10))) +IF(BU68="",0,POWER(10,((BU68+'ModelParams Lw'!$Q$4)/10))) +IF(BV68="",0,POWER(10,((BV68+'ModelParams Lw'!$R$4)/10))) +IF(BW68="",0,POWER(10,((BW68+'ModelParams Lw'!$S$4)/10))) +IF(BX68="",0,POWER(10,((BX68+'ModelParams Lw'!$T$4)/10))) +IF(BY68="",0,POWER(10,((BY68+'ModelParams Lw'!$U$4)/10)))+IF(BZ68="",0,POWER(10,((BZ68+'ModelParams Lw'!$V$4)/10))))</f>
        <v>#DIV/0!</v>
      </c>
      <c r="CB68" s="24" t="e">
        <f t="shared" ca="1" si="15"/>
        <v>#DIV/0!</v>
      </c>
      <c r="CC68" s="24" t="e">
        <f ca="1">(BS68-'ModelParams Lw'!O$10)/'ModelParams Lw'!O$11</f>
        <v>#DIV/0!</v>
      </c>
      <c r="CD68" s="24" t="e">
        <f ca="1">(BT68-'ModelParams Lw'!P$10)/'ModelParams Lw'!P$11</f>
        <v>#DIV/0!</v>
      </c>
      <c r="CE68" s="24" t="e">
        <f ca="1">(BU68-'ModelParams Lw'!Q$10)/'ModelParams Lw'!Q$11</f>
        <v>#DIV/0!</v>
      </c>
      <c r="CF68" s="24" t="e">
        <f ca="1">(BV68-'ModelParams Lw'!R$10)/'ModelParams Lw'!R$11</f>
        <v>#DIV/0!</v>
      </c>
      <c r="CG68" s="24" t="e">
        <f ca="1">(BW68-'ModelParams Lw'!S$10)/'ModelParams Lw'!S$11</f>
        <v>#DIV/0!</v>
      </c>
      <c r="CH68" s="24" t="e">
        <f ca="1">(BX68-'ModelParams Lw'!T$10)/'ModelParams Lw'!T$11</f>
        <v>#DIV/0!</v>
      </c>
      <c r="CI68" s="24" t="e">
        <f ca="1">(BY68-'ModelParams Lw'!U$10)/'ModelParams Lw'!U$11</f>
        <v>#DIV/0!</v>
      </c>
      <c r="CJ68" s="24" t="e">
        <f ca="1">(BZ68-'ModelParams Lw'!V$10)/'ModelParams Lw'!V$11</f>
        <v>#DIV/0!</v>
      </c>
      <c r="CK68" s="66" t="e">
        <f t="shared" si="16"/>
        <v>#DIV/0!</v>
      </c>
      <c r="CL68" s="66" t="e">
        <f t="shared" si="17"/>
        <v>#DIV/0!</v>
      </c>
      <c r="CM68" s="66" t="e">
        <f t="shared" si="23"/>
        <v>#DIV/0!</v>
      </c>
      <c r="CN68" s="66" t="e">
        <f t="shared" si="18"/>
        <v>#DIV/0!</v>
      </c>
      <c r="CO68" s="66" t="e">
        <f t="shared" si="19"/>
        <v>#DIV/0!</v>
      </c>
      <c r="CP68" s="66" t="e">
        <f t="shared" si="20"/>
        <v>#DIV/0!</v>
      </c>
      <c r="CQ68" s="66" t="e">
        <f t="shared" si="21"/>
        <v>#DIV/0!</v>
      </c>
      <c r="CR68" s="66" t="e">
        <f t="shared" si="22"/>
        <v>#DIV/0!</v>
      </c>
      <c r="CS68" s="24" t="e">
        <f>10*LOG10(IF(CK68="",0,POWER(10,((CK68+'ModelParams Lw'!$O$4)/10))) +IF(CL68="",0,POWER(10,((CL68+'ModelParams Lw'!$P$4)/10))) +IF(CM68="",0,POWER(10,((CM68+'ModelParams Lw'!$Q$4)/10))) +IF(CN68="",0,POWER(10,((CN68+'ModelParams Lw'!$R$4)/10))) +IF(CO68="",0,POWER(10,((CO68+'ModelParams Lw'!$S$4)/10))) +IF(CP68="",0,POWER(10,((CP68+'ModelParams Lw'!$T$4)/10))) +IF(CQ68="",0,POWER(10,((CQ68+'ModelParams Lw'!$U$4)/10)))+IF(CR68="",0,POWER(10,((CR68+'ModelParams Lw'!$V$4)/10))))</f>
        <v>#DIV/0!</v>
      </c>
      <c r="CT68" s="24" t="e">
        <f t="shared" si="24"/>
        <v>#DIV/0!</v>
      </c>
      <c r="CU68" s="24" t="e">
        <f>(CK68-'ModelParams Lw'!O$10)/'ModelParams Lw'!O$11</f>
        <v>#DIV/0!</v>
      </c>
      <c r="CV68" s="24" t="e">
        <f>(CL68-'ModelParams Lw'!P$10)/'ModelParams Lw'!P$11</f>
        <v>#DIV/0!</v>
      </c>
      <c r="CW68" s="24" t="e">
        <f>(CM68-'ModelParams Lw'!Q$10)/'ModelParams Lw'!Q$11</f>
        <v>#DIV/0!</v>
      </c>
      <c r="CX68" s="24" t="e">
        <f>(CN68-'ModelParams Lw'!R$10)/'ModelParams Lw'!R$11</f>
        <v>#DIV/0!</v>
      </c>
      <c r="CY68" s="24" t="e">
        <f>(CO68-'ModelParams Lw'!S$10)/'ModelParams Lw'!S$11</f>
        <v>#DIV/0!</v>
      </c>
      <c r="CZ68" s="24" t="e">
        <f>(CP68-'ModelParams Lw'!T$10)/'ModelParams Lw'!T$11</f>
        <v>#DIV/0!</v>
      </c>
      <c r="DA68" s="24" t="e">
        <f>(CQ68-'ModelParams Lw'!U$10)/'ModelParams Lw'!U$11</f>
        <v>#DIV/0!</v>
      </c>
      <c r="DB68" s="24" t="e">
        <f>(CR68-'ModelParams Lw'!V$10)/'ModelParams Lw'!V$11</f>
        <v>#DIV/0!</v>
      </c>
    </row>
    <row r="69" spans="1:106">
      <c r="A69" s="12">
        <f>'Sound Power'!B69</f>
        <v>0</v>
      </c>
      <c r="B69" s="12">
        <f>'Sound Power'!D69</f>
        <v>0</v>
      </c>
      <c r="C69" s="67" t="e">
        <f>IF(Calcul!$F74="SA",'Sound Power'!BS69,'Sound Power'!T69)</f>
        <v>#DIV/0!</v>
      </c>
      <c r="D69" s="67" t="e">
        <f>IF(Calcul!$F74="SA",'Sound Power'!BT69,'Sound Power'!U69)</f>
        <v>#DIV/0!</v>
      </c>
      <c r="E69" s="67" t="e">
        <f>IF(Calcul!$F74="SA",'Sound Power'!BU69,'Sound Power'!V69)</f>
        <v>#DIV/0!</v>
      </c>
      <c r="F69" s="67" t="e">
        <f>IF(Calcul!$F74="SA",'Sound Power'!BV69,'Sound Power'!W69)</f>
        <v>#DIV/0!</v>
      </c>
      <c r="G69" s="67" t="e">
        <f>IF(Calcul!$F74="SA",'Sound Power'!BW69,'Sound Power'!X69)</f>
        <v>#DIV/0!</v>
      </c>
      <c r="H69" s="67" t="e">
        <f>IF(Calcul!$F74="SA",'Sound Power'!BX69,'Sound Power'!Y69)</f>
        <v>#DIV/0!</v>
      </c>
      <c r="I69" s="67" t="e">
        <f>IF(Calcul!$F74="SA",'Sound Power'!BY69,'Sound Power'!Z69)</f>
        <v>#DIV/0!</v>
      </c>
      <c r="J69" s="67" t="e">
        <f>IF(Calcul!$F74="SA",'Sound Power'!BZ69,'Sound Power'!AA69)</f>
        <v>#DIV/0!</v>
      </c>
      <c r="K69" s="67" t="e">
        <f>'Sound Power'!CS69</f>
        <v>#DIV/0!</v>
      </c>
      <c r="L69" s="67" t="e">
        <f>'Sound Power'!CT69</f>
        <v>#DIV/0!</v>
      </c>
      <c r="M69" s="67" t="e">
        <f>'Sound Power'!CU69</f>
        <v>#DIV/0!</v>
      </c>
      <c r="N69" s="67" t="e">
        <f>'Sound Power'!CV69</f>
        <v>#DIV/0!</v>
      </c>
      <c r="O69" s="67" t="e">
        <f>'Sound Power'!CW69</f>
        <v>#DIV/0!</v>
      </c>
      <c r="P69" s="67" t="e">
        <f>'Sound Power'!CX69</f>
        <v>#DIV/0!</v>
      </c>
      <c r="Q69" s="67" t="e">
        <f>'Sound Power'!CY69</f>
        <v>#DIV/0!</v>
      </c>
      <c r="R69" s="67" t="e">
        <f>'Sound Power'!CZ69</f>
        <v>#DIV/0!</v>
      </c>
      <c r="S69" s="64">
        <f t="shared" ref="S69:S132" si="26">PI()*(B69/1000)</f>
        <v>0</v>
      </c>
      <c r="T69" s="64">
        <f t="shared" ref="T69:T132" si="27">PI()/4*(B69/1000)^2</f>
        <v>0</v>
      </c>
      <c r="U69" s="67" t="e">
        <f>('ModelParams Lp'!B$4*10^'ModelParams Lp'!B$5*($S69/$T69)^'ModelParams Lp'!B$6)*3</f>
        <v>#DIV/0!</v>
      </c>
      <c r="V69" s="67" t="e">
        <f>('ModelParams Lp'!C$4*10^'ModelParams Lp'!C$5*($S69/$T69)^'ModelParams Lp'!C$6)*3</f>
        <v>#DIV/0!</v>
      </c>
      <c r="W69" s="67" t="e">
        <f>('ModelParams Lp'!D$4*10^'ModelParams Lp'!D$5*($S69/$T69)^'ModelParams Lp'!D$6)*3</f>
        <v>#DIV/0!</v>
      </c>
      <c r="X69" s="67" t="e">
        <f>('ModelParams Lp'!E$4*10^'ModelParams Lp'!E$5*($S69/$T69)^'ModelParams Lp'!E$6)*3</f>
        <v>#DIV/0!</v>
      </c>
      <c r="Y69" s="67" t="e">
        <f>('ModelParams Lp'!F$4*10^'ModelParams Lp'!F$5*($S69/$T69)^'ModelParams Lp'!F$6)*3</f>
        <v>#DIV/0!</v>
      </c>
      <c r="Z69" s="67" t="e">
        <f>('ModelParams Lp'!G$4*10^'ModelParams Lp'!G$5*($S69/$T69)^'ModelParams Lp'!G$6)*3</f>
        <v>#DIV/0!</v>
      </c>
      <c r="AA69" s="67" t="e">
        <f>('ModelParams Lp'!H$4*10^'ModelParams Lp'!H$5*($S69/$T69)^'ModelParams Lp'!H$6)*3</f>
        <v>#DIV/0!</v>
      </c>
      <c r="AB69" s="67" t="e">
        <f>('ModelParams Lp'!I$4*10^'ModelParams Lp'!I$5*($S69/$T69)^'ModelParams Lp'!I$6)*3</f>
        <v>#DIV/0!</v>
      </c>
      <c r="AC69" s="53" t="e">
        <f t="shared" ref="AC69:AC132" si="28">0.586*343.2/(B69/1000)</f>
        <v>#DIV/0!</v>
      </c>
      <c r="AD69" s="53" t="e">
        <f>IF(AC69&lt;'ModelParams Lp'!$B$16,-1,IF(AC69&lt;'ModelParams Lp'!$C$16,0,IF(AC69&lt;'ModelParams Lp'!$D$16,1,IF(AC69&lt;'ModelParams Lp'!$E$16,2,IF(AC69&lt;'ModelParams Lp'!$F$16,3,IF(AC69&lt;'ModelParams Lp'!$G$16,4,IF(AC69&lt;'ModelParams Lp'!$H$16,5,6)))))))</f>
        <v>#DIV/0!</v>
      </c>
      <c r="AE69" s="67" t="e">
        <f ca="1">IF($AD69&gt;1,0,OFFSET('ModelParams Lp'!$C$12,0,-'Sound Pressure'!$AD69))</f>
        <v>#DIV/0!</v>
      </c>
      <c r="AF69" s="67" t="e">
        <f ca="1">IF($AD69&gt;2,0,OFFSET('ModelParams Lp'!$D$12,0,-'Sound Pressure'!$AD69))</f>
        <v>#DIV/0!</v>
      </c>
      <c r="AG69" s="67" t="e">
        <f ca="1">IF($AD69&gt;3,0,OFFSET('ModelParams Lp'!$E$12,0,-'Sound Pressure'!$AD69))</f>
        <v>#DIV/0!</v>
      </c>
      <c r="AH69" s="67" t="e">
        <f ca="1">IF($AD69&gt;4,0,OFFSET('ModelParams Lp'!$F$12,0,-'Sound Pressure'!$AD69))</f>
        <v>#DIV/0!</v>
      </c>
      <c r="AI69" s="67" t="e">
        <f ca="1">IF($AD69&gt;3,0,OFFSET('ModelParams Lp'!$G$12,0,-'Sound Pressure'!$AD69))</f>
        <v>#DIV/0!</v>
      </c>
      <c r="AJ69" s="67" t="e">
        <f ca="1">IF($AD69&gt;5,0,OFFSET('ModelParams Lp'!$H$12,0,-'Sound Pressure'!$AD69))</f>
        <v>#DIV/0!</v>
      </c>
      <c r="AK69" s="67" t="e">
        <f ca="1">IF($AD69&gt;6,0,OFFSET('ModelParams Lp'!$I$12,0,-'Sound Pressure'!$AD69))</f>
        <v>#DIV/0!</v>
      </c>
      <c r="AL69" s="67" t="e">
        <f ca="1">IF($AD69&gt;7,0,IF($AD$4&lt;0,3,OFFSET('ModelParams Lp'!$J$12,0,-'Sound Pressure'!$AD69)))</f>
        <v>#DIV/0!</v>
      </c>
      <c r="AM69" s="67" t="e">
        <f t="shared" si="25"/>
        <v>#DIV/0!</v>
      </c>
      <c r="AN69" s="67" t="e">
        <f t="shared" si="25"/>
        <v>#DIV/0!</v>
      </c>
      <c r="AO69" s="67" t="e">
        <f t="shared" si="25"/>
        <v>#DIV/0!</v>
      </c>
      <c r="AP69" s="67" t="e">
        <f t="shared" si="25"/>
        <v>#DIV/0!</v>
      </c>
      <c r="AQ69" s="67" t="e">
        <f t="shared" si="25"/>
        <v>#DIV/0!</v>
      </c>
      <c r="AR69" s="67" t="e">
        <f t="shared" si="25"/>
        <v>#DIV/0!</v>
      </c>
      <c r="AS69" s="67" t="e">
        <f t="shared" si="25"/>
        <v>#DIV/0!</v>
      </c>
      <c r="AT69" s="67" t="e">
        <f t="shared" si="25"/>
        <v>#DIV/0!</v>
      </c>
      <c r="AU69" s="67">
        <f>'ModelParams Lp'!B$22</f>
        <v>4</v>
      </c>
      <c r="AV69" s="67">
        <f>'ModelParams Lp'!C$22</f>
        <v>2</v>
      </c>
      <c r="AW69" s="67">
        <f>'ModelParams Lp'!D$22</f>
        <v>1</v>
      </c>
      <c r="AX69" s="67">
        <f>'ModelParams Lp'!E$22</f>
        <v>0</v>
      </c>
      <c r="AY69" s="67">
        <f>'ModelParams Lp'!F$22</f>
        <v>0</v>
      </c>
      <c r="AZ69" s="67">
        <f>'ModelParams Lp'!G$22</f>
        <v>0</v>
      </c>
      <c r="BA69" s="67">
        <f>'ModelParams Lp'!H$22</f>
        <v>0</v>
      </c>
      <c r="BB69" s="67">
        <f>'ModelParams Lp'!I$22</f>
        <v>0</v>
      </c>
      <c r="BC69" s="67" t="e">
        <f>-10*LOG(2/(4*PI()*2^2)+4/(0.163*(Calcul!$J74*Calcul!$K74)/VLOOKUP(Calcul!$H74,'ModelParams Lp'!$E$37:$F$39,2,0)))</f>
        <v>#N/A</v>
      </c>
      <c r="BD69" s="67" t="e">
        <f>-10*LOG(2/(4*PI()*2^2)+4/(0.163*(Calcul!$J74*Calcul!$K74)/VLOOKUP(Calcul!$H74,'ModelParams Lp'!$E$37:$F$39,2,0)))</f>
        <v>#N/A</v>
      </c>
      <c r="BE69" s="67" t="e">
        <f>-10*LOG(2/(4*PI()*2^2)+4/(0.163*(Calcul!$J74*Calcul!$K74)/VLOOKUP(Calcul!$H74,'ModelParams Lp'!$E$37:$F$39,2,0)))</f>
        <v>#N/A</v>
      </c>
      <c r="BF69" s="67" t="e">
        <f>-10*LOG(2/(4*PI()*2^2)+4/(0.163*(Calcul!$J74*Calcul!$K74)/VLOOKUP(Calcul!$H74,'ModelParams Lp'!$E$37:$F$39,2,0)))</f>
        <v>#N/A</v>
      </c>
      <c r="BG69" s="67" t="e">
        <f>-10*LOG(2/(4*PI()*2^2)+4/(0.163*(Calcul!$J74*Calcul!$K74)/VLOOKUP(Calcul!$H74,'ModelParams Lp'!$E$37:$F$39,2,0)))</f>
        <v>#N/A</v>
      </c>
      <c r="BH69" s="67" t="e">
        <f>-10*LOG(2/(4*PI()*2^2)+4/(0.163*(Calcul!$J74*Calcul!$K74)/VLOOKUP(Calcul!$H74,'ModelParams Lp'!$E$37:$F$39,2,0)))</f>
        <v>#N/A</v>
      </c>
      <c r="BI69" s="67" t="e">
        <f>-10*LOG(2/(4*PI()*2^2)+4/(0.163*(Calcul!$J74*Calcul!$K74)/VLOOKUP(Calcul!$H74,'ModelParams Lp'!$E$37:$F$39,2,0)))</f>
        <v>#N/A</v>
      </c>
      <c r="BJ69" s="67" t="e">
        <f>-10*LOG(2/(4*PI()*2^2)+4/(0.163*(Calcul!$J74*Calcul!$K74)/VLOOKUP(Calcul!$H74,'ModelParams Lp'!$E$37:$F$39,2,0)))</f>
        <v>#N/A</v>
      </c>
      <c r="BK69" s="67" t="e">
        <f>VLOOKUP(Calcul!$I74,'ModelParams Lp'!$D$28:$O$32,5,0)+BC69</f>
        <v>#N/A</v>
      </c>
      <c r="BL69" s="67" t="e">
        <f>VLOOKUP(Calcul!$I74,'ModelParams Lp'!$D$28:$O$32,6,0)+BD69</f>
        <v>#N/A</v>
      </c>
      <c r="BM69" s="67" t="e">
        <f>VLOOKUP(Calcul!$I74,'ModelParams Lp'!$D$28:$O$32,7,0)+BE69</f>
        <v>#N/A</v>
      </c>
      <c r="BN69" s="67" t="e">
        <f>VLOOKUP(Calcul!$I74,'ModelParams Lp'!$D$28:$O$32,8,0)+BF69</f>
        <v>#N/A</v>
      </c>
      <c r="BO69" s="67" t="e">
        <f>VLOOKUP(Calcul!$I74,'ModelParams Lp'!$D$28:$O$32,9,0)+BG69</f>
        <v>#N/A</v>
      </c>
      <c r="BP69" s="67" t="e">
        <f>VLOOKUP(Calcul!$I74,'ModelParams Lp'!$D$28:$O$32,10,0)+BH69</f>
        <v>#N/A</v>
      </c>
      <c r="BQ69" s="67" t="e">
        <f>VLOOKUP(Calcul!$I74,'ModelParams Lp'!$D$28:$O$32,11,0)+BI69</f>
        <v>#N/A</v>
      </c>
      <c r="BR69" s="67" t="e">
        <f>VLOOKUP(Calcul!$I74,'ModelParams Lp'!$D$28:$O$32,12,0)+BJ69</f>
        <v>#N/A</v>
      </c>
      <c r="BS69" s="66" t="e">
        <f t="shared" ref="BS69:BS132" ca="1" si="29">IF(C69-U69-AE69-AM69-AU69-BC69&lt;0,0,C69-U69-AE69-AM69-AU69-BC69)</f>
        <v>#DIV/0!</v>
      </c>
      <c r="BT69" s="66" t="e">
        <f t="shared" ref="BT69:BT132" ca="1" si="30">IF(D69-V69-AF69-AN69-AV69-BD69&lt;0,0,D69-V69-AF69-AN69-AV69-BD69)</f>
        <v>#DIV/0!</v>
      </c>
      <c r="BU69" s="66" t="e">
        <f t="shared" ref="BU69:BU132" ca="1" si="31">IF(E69-W69-AG69-AO69-AW69-BE69&lt;0,0,E69-W69-AG69-AO69-AW69-BE69)</f>
        <v>#DIV/0!</v>
      </c>
      <c r="BV69" s="66" t="e">
        <f t="shared" ref="BV69:BV132" ca="1" si="32">IF(F69-X69-AH69-AP69-AX69-BF69&lt;0,0,F69-X69-AH69-AP69-AX69-BF69)</f>
        <v>#DIV/0!</v>
      </c>
      <c r="BW69" s="66" t="e">
        <f t="shared" ref="BW69:BW132" ca="1" si="33">IF(G69-Y69-AI69-AQ69-AY69-BG69&lt;0,0,G69-Y69-AI69-AQ69-AY69-BG69)</f>
        <v>#DIV/0!</v>
      </c>
      <c r="BX69" s="66" t="e">
        <f t="shared" ref="BX69:BX132" ca="1" si="34">IF(H69-Z69-AJ69-AR69-AZ69-BH69&lt;0,0,H69-Z69-AJ69-AR69-AZ69-BH69)</f>
        <v>#DIV/0!</v>
      </c>
      <c r="BY69" s="66" t="e">
        <f t="shared" ref="BY69:BY132" ca="1" si="35">IF(I69-AA69-AK69-AS69-BA69-BI69&lt;0,0,I69-AA69-AK69-AS69-BA69-BI69)</f>
        <v>#DIV/0!</v>
      </c>
      <c r="BZ69" s="66" t="e">
        <f t="shared" ref="BZ69:BZ132" ca="1" si="36">IF(J69-AB69-AL69-AT69-BB69-BJ69&lt;0,0,J69-AB69-AL69-AT69-BB69-BJ69)</f>
        <v>#DIV/0!</v>
      </c>
      <c r="CA69" s="24" t="e">
        <f ca="1">10*LOG10(IF(BS69="",0,POWER(10,((BS69+'ModelParams Lw'!$O$4)/10))) +IF(BT69="",0,POWER(10,((BT69+'ModelParams Lw'!$P$4)/10))) +IF(BU69="",0,POWER(10,((BU69+'ModelParams Lw'!$Q$4)/10))) +IF(BV69="",0,POWER(10,((BV69+'ModelParams Lw'!$R$4)/10))) +IF(BW69="",0,POWER(10,((BW69+'ModelParams Lw'!$S$4)/10))) +IF(BX69="",0,POWER(10,((BX69+'ModelParams Lw'!$T$4)/10))) +IF(BY69="",0,POWER(10,((BY69+'ModelParams Lw'!$U$4)/10)))+IF(BZ69="",0,POWER(10,((BZ69+'ModelParams Lw'!$V$4)/10))))</f>
        <v>#DIV/0!</v>
      </c>
      <c r="CB69" s="24" t="e">
        <f t="shared" ref="CB69:CB132" ca="1" si="37">MAX(CC69:CJ69)</f>
        <v>#DIV/0!</v>
      </c>
      <c r="CC69" s="24" t="e">
        <f ca="1">(BS69-'ModelParams Lw'!O$10)/'ModelParams Lw'!O$11</f>
        <v>#DIV/0!</v>
      </c>
      <c r="CD69" s="24" t="e">
        <f ca="1">(BT69-'ModelParams Lw'!P$10)/'ModelParams Lw'!P$11</f>
        <v>#DIV/0!</v>
      </c>
      <c r="CE69" s="24" t="e">
        <f ca="1">(BU69-'ModelParams Lw'!Q$10)/'ModelParams Lw'!Q$11</f>
        <v>#DIV/0!</v>
      </c>
      <c r="CF69" s="24" t="e">
        <f ca="1">(BV69-'ModelParams Lw'!R$10)/'ModelParams Lw'!R$11</f>
        <v>#DIV/0!</v>
      </c>
      <c r="CG69" s="24" t="e">
        <f ca="1">(BW69-'ModelParams Lw'!S$10)/'ModelParams Lw'!S$11</f>
        <v>#DIV/0!</v>
      </c>
      <c r="CH69" s="24" t="e">
        <f ca="1">(BX69-'ModelParams Lw'!T$10)/'ModelParams Lw'!T$11</f>
        <v>#DIV/0!</v>
      </c>
      <c r="CI69" s="24" t="e">
        <f ca="1">(BY69-'ModelParams Lw'!U$10)/'ModelParams Lw'!U$11</f>
        <v>#DIV/0!</v>
      </c>
      <c r="CJ69" s="24" t="e">
        <f ca="1">(BZ69-'ModelParams Lw'!V$10)/'ModelParams Lw'!V$11</f>
        <v>#DIV/0!</v>
      </c>
      <c r="CK69" s="66" t="e">
        <f t="shared" ref="CK69:CK132" si="38">IF(K69-BK69-AU69&lt;0,0,K69-BK69-AU69)</f>
        <v>#DIV/0!</v>
      </c>
      <c r="CL69" s="66" t="e">
        <f t="shared" ref="CL69:CL132" si="39">IF(L69-BL69-AV69&lt;0,0,L69-BL69-AV69)</f>
        <v>#DIV/0!</v>
      </c>
      <c r="CM69" s="66" t="e">
        <f t="shared" ref="CM69:CM132" si="40">IF(M69-BM69-AW69&lt;0,0,M69-BM69-AW69)</f>
        <v>#DIV/0!</v>
      </c>
      <c r="CN69" s="66" t="e">
        <f t="shared" ref="CN69:CN132" si="41">IF(N69-BN69-AX69&lt;0,0,N69-BN69-AX69)</f>
        <v>#DIV/0!</v>
      </c>
      <c r="CO69" s="66" t="e">
        <f t="shared" ref="CO69:CO132" si="42">IF(O69-BO69-AY69&lt;0,0,O69-BO69-AY69)</f>
        <v>#DIV/0!</v>
      </c>
      <c r="CP69" s="66" t="e">
        <f t="shared" ref="CP69:CP132" si="43">IF(P69-BP69-AZ69&lt;0,0,P69-BP69-AZ69)</f>
        <v>#DIV/0!</v>
      </c>
      <c r="CQ69" s="66" t="e">
        <f t="shared" ref="CQ69:CQ132" si="44">IF(Q69-BQ69-BA69&lt;0,0,Q69-BQ69-BA69)</f>
        <v>#DIV/0!</v>
      </c>
      <c r="CR69" s="66" t="e">
        <f t="shared" ref="CR69:CR132" si="45">IF(R69-BR69-BB69&lt;0,0,R69-BR69-BB69)</f>
        <v>#DIV/0!</v>
      </c>
      <c r="CS69" s="24" t="e">
        <f>10*LOG10(IF(CK69="",0,POWER(10,((CK69+'ModelParams Lw'!$O$4)/10))) +IF(CL69="",0,POWER(10,((CL69+'ModelParams Lw'!$P$4)/10))) +IF(CM69="",0,POWER(10,((CM69+'ModelParams Lw'!$Q$4)/10))) +IF(CN69="",0,POWER(10,((CN69+'ModelParams Lw'!$R$4)/10))) +IF(CO69="",0,POWER(10,((CO69+'ModelParams Lw'!$S$4)/10))) +IF(CP69="",0,POWER(10,((CP69+'ModelParams Lw'!$T$4)/10))) +IF(CQ69="",0,POWER(10,((CQ69+'ModelParams Lw'!$U$4)/10)))+IF(CR69="",0,POWER(10,((CR69+'ModelParams Lw'!$V$4)/10))))</f>
        <v>#DIV/0!</v>
      </c>
      <c r="CT69" s="24" t="e">
        <f t="shared" ref="CT69:CT132" si="46">MAX(CU69:DB69)</f>
        <v>#DIV/0!</v>
      </c>
      <c r="CU69" s="24" t="e">
        <f>(CK69-'ModelParams Lw'!O$10)/'ModelParams Lw'!O$11</f>
        <v>#DIV/0!</v>
      </c>
      <c r="CV69" s="24" t="e">
        <f>(CL69-'ModelParams Lw'!P$10)/'ModelParams Lw'!P$11</f>
        <v>#DIV/0!</v>
      </c>
      <c r="CW69" s="24" t="e">
        <f>(CM69-'ModelParams Lw'!Q$10)/'ModelParams Lw'!Q$11</f>
        <v>#DIV/0!</v>
      </c>
      <c r="CX69" s="24" t="e">
        <f>(CN69-'ModelParams Lw'!R$10)/'ModelParams Lw'!R$11</f>
        <v>#DIV/0!</v>
      </c>
      <c r="CY69" s="24" t="e">
        <f>(CO69-'ModelParams Lw'!S$10)/'ModelParams Lw'!S$11</f>
        <v>#DIV/0!</v>
      </c>
      <c r="CZ69" s="24" t="e">
        <f>(CP69-'ModelParams Lw'!T$10)/'ModelParams Lw'!T$11</f>
        <v>#DIV/0!</v>
      </c>
      <c r="DA69" s="24" t="e">
        <f>(CQ69-'ModelParams Lw'!U$10)/'ModelParams Lw'!U$11</f>
        <v>#DIV/0!</v>
      </c>
      <c r="DB69" s="24" t="e">
        <f>(CR69-'ModelParams Lw'!V$10)/'ModelParams Lw'!V$11</f>
        <v>#DIV/0!</v>
      </c>
    </row>
    <row r="70" spans="1:106">
      <c r="A70" s="12">
        <f>'Sound Power'!B70</f>
        <v>0</v>
      </c>
      <c r="B70" s="12">
        <f>'Sound Power'!D70</f>
        <v>0</v>
      </c>
      <c r="C70" s="67" t="e">
        <f>IF(Calcul!$F75="SA",'Sound Power'!BS70,'Sound Power'!T70)</f>
        <v>#DIV/0!</v>
      </c>
      <c r="D70" s="67" t="e">
        <f>IF(Calcul!$F75="SA",'Sound Power'!BT70,'Sound Power'!U70)</f>
        <v>#DIV/0!</v>
      </c>
      <c r="E70" s="67" t="e">
        <f>IF(Calcul!$F75="SA",'Sound Power'!BU70,'Sound Power'!V70)</f>
        <v>#DIV/0!</v>
      </c>
      <c r="F70" s="67" t="e">
        <f>IF(Calcul!$F75="SA",'Sound Power'!BV70,'Sound Power'!W70)</f>
        <v>#DIV/0!</v>
      </c>
      <c r="G70" s="67" t="e">
        <f>IF(Calcul!$F75="SA",'Sound Power'!BW70,'Sound Power'!X70)</f>
        <v>#DIV/0!</v>
      </c>
      <c r="H70" s="67" t="e">
        <f>IF(Calcul!$F75="SA",'Sound Power'!BX70,'Sound Power'!Y70)</f>
        <v>#DIV/0!</v>
      </c>
      <c r="I70" s="67" t="e">
        <f>IF(Calcul!$F75="SA",'Sound Power'!BY70,'Sound Power'!Z70)</f>
        <v>#DIV/0!</v>
      </c>
      <c r="J70" s="67" t="e">
        <f>IF(Calcul!$F75="SA",'Sound Power'!BZ70,'Sound Power'!AA70)</f>
        <v>#DIV/0!</v>
      </c>
      <c r="K70" s="67" t="e">
        <f>'Sound Power'!CS70</f>
        <v>#DIV/0!</v>
      </c>
      <c r="L70" s="67" t="e">
        <f>'Sound Power'!CT70</f>
        <v>#DIV/0!</v>
      </c>
      <c r="M70" s="67" t="e">
        <f>'Sound Power'!CU70</f>
        <v>#DIV/0!</v>
      </c>
      <c r="N70" s="67" t="e">
        <f>'Sound Power'!CV70</f>
        <v>#DIV/0!</v>
      </c>
      <c r="O70" s="67" t="e">
        <f>'Sound Power'!CW70</f>
        <v>#DIV/0!</v>
      </c>
      <c r="P70" s="67" t="e">
        <f>'Sound Power'!CX70</f>
        <v>#DIV/0!</v>
      </c>
      <c r="Q70" s="67" t="e">
        <f>'Sound Power'!CY70</f>
        <v>#DIV/0!</v>
      </c>
      <c r="R70" s="67" t="e">
        <f>'Sound Power'!CZ70</f>
        <v>#DIV/0!</v>
      </c>
      <c r="S70" s="64">
        <f t="shared" si="26"/>
        <v>0</v>
      </c>
      <c r="T70" s="64">
        <f t="shared" si="27"/>
        <v>0</v>
      </c>
      <c r="U70" s="67" t="e">
        <f>('ModelParams Lp'!B$4*10^'ModelParams Lp'!B$5*($S70/$T70)^'ModelParams Lp'!B$6)*3</f>
        <v>#DIV/0!</v>
      </c>
      <c r="V70" s="67" t="e">
        <f>('ModelParams Lp'!C$4*10^'ModelParams Lp'!C$5*($S70/$T70)^'ModelParams Lp'!C$6)*3</f>
        <v>#DIV/0!</v>
      </c>
      <c r="W70" s="67" t="e">
        <f>('ModelParams Lp'!D$4*10^'ModelParams Lp'!D$5*($S70/$T70)^'ModelParams Lp'!D$6)*3</f>
        <v>#DIV/0!</v>
      </c>
      <c r="X70" s="67" t="e">
        <f>('ModelParams Lp'!E$4*10^'ModelParams Lp'!E$5*($S70/$T70)^'ModelParams Lp'!E$6)*3</f>
        <v>#DIV/0!</v>
      </c>
      <c r="Y70" s="67" t="e">
        <f>('ModelParams Lp'!F$4*10^'ModelParams Lp'!F$5*($S70/$T70)^'ModelParams Lp'!F$6)*3</f>
        <v>#DIV/0!</v>
      </c>
      <c r="Z70" s="67" t="e">
        <f>('ModelParams Lp'!G$4*10^'ModelParams Lp'!G$5*($S70/$T70)^'ModelParams Lp'!G$6)*3</f>
        <v>#DIV/0!</v>
      </c>
      <c r="AA70" s="67" t="e">
        <f>('ModelParams Lp'!H$4*10^'ModelParams Lp'!H$5*($S70/$T70)^'ModelParams Lp'!H$6)*3</f>
        <v>#DIV/0!</v>
      </c>
      <c r="AB70" s="67" t="e">
        <f>('ModelParams Lp'!I$4*10^'ModelParams Lp'!I$5*($S70/$T70)^'ModelParams Lp'!I$6)*3</f>
        <v>#DIV/0!</v>
      </c>
      <c r="AC70" s="53" t="e">
        <f t="shared" si="28"/>
        <v>#DIV/0!</v>
      </c>
      <c r="AD70" s="53" t="e">
        <f>IF(AC70&lt;'ModelParams Lp'!$B$16,-1,IF(AC70&lt;'ModelParams Lp'!$C$16,0,IF(AC70&lt;'ModelParams Lp'!$D$16,1,IF(AC70&lt;'ModelParams Lp'!$E$16,2,IF(AC70&lt;'ModelParams Lp'!$F$16,3,IF(AC70&lt;'ModelParams Lp'!$G$16,4,IF(AC70&lt;'ModelParams Lp'!$H$16,5,6)))))))</f>
        <v>#DIV/0!</v>
      </c>
      <c r="AE70" s="67" t="e">
        <f ca="1">IF($AD70&gt;1,0,OFFSET('ModelParams Lp'!$C$12,0,-'Sound Pressure'!$AD70))</f>
        <v>#DIV/0!</v>
      </c>
      <c r="AF70" s="67" t="e">
        <f ca="1">IF($AD70&gt;2,0,OFFSET('ModelParams Lp'!$D$12,0,-'Sound Pressure'!$AD70))</f>
        <v>#DIV/0!</v>
      </c>
      <c r="AG70" s="67" t="e">
        <f ca="1">IF($AD70&gt;3,0,OFFSET('ModelParams Lp'!$E$12,0,-'Sound Pressure'!$AD70))</f>
        <v>#DIV/0!</v>
      </c>
      <c r="AH70" s="67" t="e">
        <f ca="1">IF($AD70&gt;4,0,OFFSET('ModelParams Lp'!$F$12,0,-'Sound Pressure'!$AD70))</f>
        <v>#DIV/0!</v>
      </c>
      <c r="AI70" s="67" t="e">
        <f ca="1">IF($AD70&gt;3,0,OFFSET('ModelParams Lp'!$G$12,0,-'Sound Pressure'!$AD70))</f>
        <v>#DIV/0!</v>
      </c>
      <c r="AJ70" s="67" t="e">
        <f ca="1">IF($AD70&gt;5,0,OFFSET('ModelParams Lp'!$H$12,0,-'Sound Pressure'!$AD70))</f>
        <v>#DIV/0!</v>
      </c>
      <c r="AK70" s="67" t="e">
        <f ca="1">IF($AD70&gt;6,0,OFFSET('ModelParams Lp'!$I$12,0,-'Sound Pressure'!$AD70))</f>
        <v>#DIV/0!</v>
      </c>
      <c r="AL70" s="67" t="e">
        <f ca="1">IF($AD70&gt;7,0,IF($AD$4&lt;0,3,OFFSET('ModelParams Lp'!$J$12,0,-'Sound Pressure'!$AD70)))</f>
        <v>#DIV/0!</v>
      </c>
      <c r="AM70" s="67" t="e">
        <f t="shared" si="25"/>
        <v>#DIV/0!</v>
      </c>
      <c r="AN70" s="67" t="e">
        <f t="shared" si="25"/>
        <v>#DIV/0!</v>
      </c>
      <c r="AO70" s="67" t="e">
        <f t="shared" si="25"/>
        <v>#DIV/0!</v>
      </c>
      <c r="AP70" s="67" t="e">
        <f t="shared" si="25"/>
        <v>#DIV/0!</v>
      </c>
      <c r="AQ70" s="67" t="e">
        <f t="shared" si="25"/>
        <v>#DIV/0!</v>
      </c>
      <c r="AR70" s="67" t="e">
        <f t="shared" si="25"/>
        <v>#DIV/0!</v>
      </c>
      <c r="AS70" s="67" t="e">
        <f t="shared" si="25"/>
        <v>#DIV/0!</v>
      </c>
      <c r="AT70" s="67" t="e">
        <f t="shared" si="25"/>
        <v>#DIV/0!</v>
      </c>
      <c r="AU70" s="67">
        <f>'ModelParams Lp'!B$22</f>
        <v>4</v>
      </c>
      <c r="AV70" s="67">
        <f>'ModelParams Lp'!C$22</f>
        <v>2</v>
      </c>
      <c r="AW70" s="67">
        <f>'ModelParams Lp'!D$22</f>
        <v>1</v>
      </c>
      <c r="AX70" s="67">
        <f>'ModelParams Lp'!E$22</f>
        <v>0</v>
      </c>
      <c r="AY70" s="67">
        <f>'ModelParams Lp'!F$22</f>
        <v>0</v>
      </c>
      <c r="AZ70" s="67">
        <f>'ModelParams Lp'!G$22</f>
        <v>0</v>
      </c>
      <c r="BA70" s="67">
        <f>'ModelParams Lp'!H$22</f>
        <v>0</v>
      </c>
      <c r="BB70" s="67">
        <f>'ModelParams Lp'!I$22</f>
        <v>0</v>
      </c>
      <c r="BC70" s="67" t="e">
        <f>-10*LOG(2/(4*PI()*2^2)+4/(0.163*(Calcul!$J75*Calcul!$K75)/VLOOKUP(Calcul!$H75,'ModelParams Lp'!$E$37:$F$39,2,0)))</f>
        <v>#N/A</v>
      </c>
      <c r="BD70" s="67" t="e">
        <f>-10*LOG(2/(4*PI()*2^2)+4/(0.163*(Calcul!$J75*Calcul!$K75)/VLOOKUP(Calcul!$H75,'ModelParams Lp'!$E$37:$F$39,2,0)))</f>
        <v>#N/A</v>
      </c>
      <c r="BE70" s="67" t="e">
        <f>-10*LOG(2/(4*PI()*2^2)+4/(0.163*(Calcul!$J75*Calcul!$K75)/VLOOKUP(Calcul!$H75,'ModelParams Lp'!$E$37:$F$39,2,0)))</f>
        <v>#N/A</v>
      </c>
      <c r="BF70" s="67" t="e">
        <f>-10*LOG(2/(4*PI()*2^2)+4/(0.163*(Calcul!$J75*Calcul!$K75)/VLOOKUP(Calcul!$H75,'ModelParams Lp'!$E$37:$F$39,2,0)))</f>
        <v>#N/A</v>
      </c>
      <c r="BG70" s="67" t="e">
        <f>-10*LOG(2/(4*PI()*2^2)+4/(0.163*(Calcul!$J75*Calcul!$K75)/VLOOKUP(Calcul!$H75,'ModelParams Lp'!$E$37:$F$39,2,0)))</f>
        <v>#N/A</v>
      </c>
      <c r="BH70" s="67" t="e">
        <f>-10*LOG(2/(4*PI()*2^2)+4/(0.163*(Calcul!$J75*Calcul!$K75)/VLOOKUP(Calcul!$H75,'ModelParams Lp'!$E$37:$F$39,2,0)))</f>
        <v>#N/A</v>
      </c>
      <c r="BI70" s="67" t="e">
        <f>-10*LOG(2/(4*PI()*2^2)+4/(0.163*(Calcul!$J75*Calcul!$K75)/VLOOKUP(Calcul!$H75,'ModelParams Lp'!$E$37:$F$39,2,0)))</f>
        <v>#N/A</v>
      </c>
      <c r="BJ70" s="67" t="e">
        <f>-10*LOG(2/(4*PI()*2^2)+4/(0.163*(Calcul!$J75*Calcul!$K75)/VLOOKUP(Calcul!$H75,'ModelParams Lp'!$E$37:$F$39,2,0)))</f>
        <v>#N/A</v>
      </c>
      <c r="BK70" s="67" t="e">
        <f>VLOOKUP(Calcul!$I75,'ModelParams Lp'!$D$28:$O$32,5,0)+BC70</f>
        <v>#N/A</v>
      </c>
      <c r="BL70" s="67" t="e">
        <f>VLOOKUP(Calcul!$I75,'ModelParams Lp'!$D$28:$O$32,6,0)+BD70</f>
        <v>#N/A</v>
      </c>
      <c r="BM70" s="67" t="e">
        <f>VLOOKUP(Calcul!$I75,'ModelParams Lp'!$D$28:$O$32,7,0)+BE70</f>
        <v>#N/A</v>
      </c>
      <c r="BN70" s="67" t="e">
        <f>VLOOKUP(Calcul!$I75,'ModelParams Lp'!$D$28:$O$32,8,0)+BF70</f>
        <v>#N/A</v>
      </c>
      <c r="BO70" s="67" t="e">
        <f>VLOOKUP(Calcul!$I75,'ModelParams Lp'!$D$28:$O$32,9,0)+BG70</f>
        <v>#N/A</v>
      </c>
      <c r="BP70" s="67" t="e">
        <f>VLOOKUP(Calcul!$I75,'ModelParams Lp'!$D$28:$O$32,10,0)+BH70</f>
        <v>#N/A</v>
      </c>
      <c r="BQ70" s="67" t="e">
        <f>VLOOKUP(Calcul!$I75,'ModelParams Lp'!$D$28:$O$32,11,0)+BI70</f>
        <v>#N/A</v>
      </c>
      <c r="BR70" s="67" t="e">
        <f>VLOOKUP(Calcul!$I75,'ModelParams Lp'!$D$28:$O$32,12,0)+BJ70</f>
        <v>#N/A</v>
      </c>
      <c r="BS70" s="66" t="e">
        <f t="shared" ca="1" si="29"/>
        <v>#DIV/0!</v>
      </c>
      <c r="BT70" s="66" t="e">
        <f t="shared" ca="1" si="30"/>
        <v>#DIV/0!</v>
      </c>
      <c r="BU70" s="66" t="e">
        <f t="shared" ca="1" si="31"/>
        <v>#DIV/0!</v>
      </c>
      <c r="BV70" s="66" t="e">
        <f t="shared" ca="1" si="32"/>
        <v>#DIV/0!</v>
      </c>
      <c r="BW70" s="66" t="e">
        <f t="shared" ca="1" si="33"/>
        <v>#DIV/0!</v>
      </c>
      <c r="BX70" s="66" t="e">
        <f t="shared" ca="1" si="34"/>
        <v>#DIV/0!</v>
      </c>
      <c r="BY70" s="66" t="e">
        <f t="shared" ca="1" si="35"/>
        <v>#DIV/0!</v>
      </c>
      <c r="BZ70" s="66" t="e">
        <f t="shared" ca="1" si="36"/>
        <v>#DIV/0!</v>
      </c>
      <c r="CA70" s="24" t="e">
        <f ca="1">10*LOG10(IF(BS70="",0,POWER(10,((BS70+'ModelParams Lw'!$O$4)/10))) +IF(BT70="",0,POWER(10,((BT70+'ModelParams Lw'!$P$4)/10))) +IF(BU70="",0,POWER(10,((BU70+'ModelParams Lw'!$Q$4)/10))) +IF(BV70="",0,POWER(10,((BV70+'ModelParams Lw'!$R$4)/10))) +IF(BW70="",0,POWER(10,((BW70+'ModelParams Lw'!$S$4)/10))) +IF(BX70="",0,POWER(10,((BX70+'ModelParams Lw'!$T$4)/10))) +IF(BY70="",0,POWER(10,((BY70+'ModelParams Lw'!$U$4)/10)))+IF(BZ70="",0,POWER(10,((BZ70+'ModelParams Lw'!$V$4)/10))))</f>
        <v>#DIV/0!</v>
      </c>
      <c r="CB70" s="24" t="e">
        <f t="shared" ca="1" si="37"/>
        <v>#DIV/0!</v>
      </c>
      <c r="CC70" s="24" t="e">
        <f ca="1">(BS70-'ModelParams Lw'!O$10)/'ModelParams Lw'!O$11</f>
        <v>#DIV/0!</v>
      </c>
      <c r="CD70" s="24" t="e">
        <f ca="1">(BT70-'ModelParams Lw'!P$10)/'ModelParams Lw'!P$11</f>
        <v>#DIV/0!</v>
      </c>
      <c r="CE70" s="24" t="e">
        <f ca="1">(BU70-'ModelParams Lw'!Q$10)/'ModelParams Lw'!Q$11</f>
        <v>#DIV/0!</v>
      </c>
      <c r="CF70" s="24" t="e">
        <f ca="1">(BV70-'ModelParams Lw'!R$10)/'ModelParams Lw'!R$11</f>
        <v>#DIV/0!</v>
      </c>
      <c r="CG70" s="24" t="e">
        <f ca="1">(BW70-'ModelParams Lw'!S$10)/'ModelParams Lw'!S$11</f>
        <v>#DIV/0!</v>
      </c>
      <c r="CH70" s="24" t="e">
        <f ca="1">(BX70-'ModelParams Lw'!T$10)/'ModelParams Lw'!T$11</f>
        <v>#DIV/0!</v>
      </c>
      <c r="CI70" s="24" t="e">
        <f ca="1">(BY70-'ModelParams Lw'!U$10)/'ModelParams Lw'!U$11</f>
        <v>#DIV/0!</v>
      </c>
      <c r="CJ70" s="24" t="e">
        <f ca="1">(BZ70-'ModelParams Lw'!V$10)/'ModelParams Lw'!V$11</f>
        <v>#DIV/0!</v>
      </c>
      <c r="CK70" s="66" t="e">
        <f t="shared" si="38"/>
        <v>#DIV/0!</v>
      </c>
      <c r="CL70" s="66" t="e">
        <f t="shared" si="39"/>
        <v>#DIV/0!</v>
      </c>
      <c r="CM70" s="66" t="e">
        <f t="shared" si="40"/>
        <v>#DIV/0!</v>
      </c>
      <c r="CN70" s="66" t="e">
        <f t="shared" si="41"/>
        <v>#DIV/0!</v>
      </c>
      <c r="CO70" s="66" t="e">
        <f t="shared" si="42"/>
        <v>#DIV/0!</v>
      </c>
      <c r="CP70" s="66" t="e">
        <f t="shared" si="43"/>
        <v>#DIV/0!</v>
      </c>
      <c r="CQ70" s="66" t="e">
        <f t="shared" si="44"/>
        <v>#DIV/0!</v>
      </c>
      <c r="CR70" s="66" t="e">
        <f t="shared" si="45"/>
        <v>#DIV/0!</v>
      </c>
      <c r="CS70" s="24" t="e">
        <f>10*LOG10(IF(CK70="",0,POWER(10,((CK70+'ModelParams Lw'!$O$4)/10))) +IF(CL70="",0,POWER(10,((CL70+'ModelParams Lw'!$P$4)/10))) +IF(CM70="",0,POWER(10,((CM70+'ModelParams Lw'!$Q$4)/10))) +IF(CN70="",0,POWER(10,((CN70+'ModelParams Lw'!$R$4)/10))) +IF(CO70="",0,POWER(10,((CO70+'ModelParams Lw'!$S$4)/10))) +IF(CP70="",0,POWER(10,((CP70+'ModelParams Lw'!$T$4)/10))) +IF(CQ70="",0,POWER(10,((CQ70+'ModelParams Lw'!$U$4)/10)))+IF(CR70="",0,POWER(10,((CR70+'ModelParams Lw'!$V$4)/10))))</f>
        <v>#DIV/0!</v>
      </c>
      <c r="CT70" s="24" t="e">
        <f t="shared" si="46"/>
        <v>#DIV/0!</v>
      </c>
      <c r="CU70" s="24" t="e">
        <f>(CK70-'ModelParams Lw'!O$10)/'ModelParams Lw'!O$11</f>
        <v>#DIV/0!</v>
      </c>
      <c r="CV70" s="24" t="e">
        <f>(CL70-'ModelParams Lw'!P$10)/'ModelParams Lw'!P$11</f>
        <v>#DIV/0!</v>
      </c>
      <c r="CW70" s="24" t="e">
        <f>(CM70-'ModelParams Lw'!Q$10)/'ModelParams Lw'!Q$11</f>
        <v>#DIV/0!</v>
      </c>
      <c r="CX70" s="24" t="e">
        <f>(CN70-'ModelParams Lw'!R$10)/'ModelParams Lw'!R$11</f>
        <v>#DIV/0!</v>
      </c>
      <c r="CY70" s="24" t="e">
        <f>(CO70-'ModelParams Lw'!S$10)/'ModelParams Lw'!S$11</f>
        <v>#DIV/0!</v>
      </c>
      <c r="CZ70" s="24" t="e">
        <f>(CP70-'ModelParams Lw'!T$10)/'ModelParams Lw'!T$11</f>
        <v>#DIV/0!</v>
      </c>
      <c r="DA70" s="24" t="e">
        <f>(CQ70-'ModelParams Lw'!U$10)/'ModelParams Lw'!U$11</f>
        <v>#DIV/0!</v>
      </c>
      <c r="DB70" s="24" t="e">
        <f>(CR70-'ModelParams Lw'!V$10)/'ModelParams Lw'!V$11</f>
        <v>#DIV/0!</v>
      </c>
    </row>
    <row r="71" spans="1:106">
      <c r="A71" s="12">
        <f>'Sound Power'!B71</f>
        <v>0</v>
      </c>
      <c r="B71" s="12">
        <f>'Sound Power'!D71</f>
        <v>0</v>
      </c>
      <c r="C71" s="67" t="e">
        <f>IF(Calcul!$F76="SA",'Sound Power'!BS71,'Sound Power'!T71)</f>
        <v>#DIV/0!</v>
      </c>
      <c r="D71" s="67" t="e">
        <f>IF(Calcul!$F76="SA",'Sound Power'!BT71,'Sound Power'!U71)</f>
        <v>#DIV/0!</v>
      </c>
      <c r="E71" s="67" t="e">
        <f>IF(Calcul!$F76="SA",'Sound Power'!BU71,'Sound Power'!V71)</f>
        <v>#DIV/0!</v>
      </c>
      <c r="F71" s="67" t="e">
        <f>IF(Calcul!$F76="SA",'Sound Power'!BV71,'Sound Power'!W71)</f>
        <v>#DIV/0!</v>
      </c>
      <c r="G71" s="67" t="e">
        <f>IF(Calcul!$F76="SA",'Sound Power'!BW71,'Sound Power'!X71)</f>
        <v>#DIV/0!</v>
      </c>
      <c r="H71" s="67" t="e">
        <f>IF(Calcul!$F76="SA",'Sound Power'!BX71,'Sound Power'!Y71)</f>
        <v>#DIV/0!</v>
      </c>
      <c r="I71" s="67" t="e">
        <f>IF(Calcul!$F76="SA",'Sound Power'!BY71,'Sound Power'!Z71)</f>
        <v>#DIV/0!</v>
      </c>
      <c r="J71" s="67" t="e">
        <f>IF(Calcul!$F76="SA",'Sound Power'!BZ71,'Sound Power'!AA71)</f>
        <v>#DIV/0!</v>
      </c>
      <c r="K71" s="67" t="e">
        <f>'Sound Power'!CS71</f>
        <v>#DIV/0!</v>
      </c>
      <c r="L71" s="67" t="e">
        <f>'Sound Power'!CT71</f>
        <v>#DIV/0!</v>
      </c>
      <c r="M71" s="67" t="e">
        <f>'Sound Power'!CU71</f>
        <v>#DIV/0!</v>
      </c>
      <c r="N71" s="67" t="e">
        <f>'Sound Power'!CV71</f>
        <v>#DIV/0!</v>
      </c>
      <c r="O71" s="67" t="e">
        <f>'Sound Power'!CW71</f>
        <v>#DIV/0!</v>
      </c>
      <c r="P71" s="67" t="e">
        <f>'Sound Power'!CX71</f>
        <v>#DIV/0!</v>
      </c>
      <c r="Q71" s="67" t="e">
        <f>'Sound Power'!CY71</f>
        <v>#DIV/0!</v>
      </c>
      <c r="R71" s="67" t="e">
        <f>'Sound Power'!CZ71</f>
        <v>#DIV/0!</v>
      </c>
      <c r="S71" s="64">
        <f t="shared" si="26"/>
        <v>0</v>
      </c>
      <c r="T71" s="64">
        <f t="shared" si="27"/>
        <v>0</v>
      </c>
      <c r="U71" s="67" t="e">
        <f>('ModelParams Lp'!B$4*10^'ModelParams Lp'!B$5*($S71/$T71)^'ModelParams Lp'!B$6)*3</f>
        <v>#DIV/0!</v>
      </c>
      <c r="V71" s="67" t="e">
        <f>('ModelParams Lp'!C$4*10^'ModelParams Lp'!C$5*($S71/$T71)^'ModelParams Lp'!C$6)*3</f>
        <v>#DIV/0!</v>
      </c>
      <c r="W71" s="67" t="e">
        <f>('ModelParams Lp'!D$4*10^'ModelParams Lp'!D$5*($S71/$T71)^'ModelParams Lp'!D$6)*3</f>
        <v>#DIV/0!</v>
      </c>
      <c r="X71" s="67" t="e">
        <f>('ModelParams Lp'!E$4*10^'ModelParams Lp'!E$5*($S71/$T71)^'ModelParams Lp'!E$6)*3</f>
        <v>#DIV/0!</v>
      </c>
      <c r="Y71" s="67" t="e">
        <f>('ModelParams Lp'!F$4*10^'ModelParams Lp'!F$5*($S71/$T71)^'ModelParams Lp'!F$6)*3</f>
        <v>#DIV/0!</v>
      </c>
      <c r="Z71" s="67" t="e">
        <f>('ModelParams Lp'!G$4*10^'ModelParams Lp'!G$5*($S71/$T71)^'ModelParams Lp'!G$6)*3</f>
        <v>#DIV/0!</v>
      </c>
      <c r="AA71" s="67" t="e">
        <f>('ModelParams Lp'!H$4*10^'ModelParams Lp'!H$5*($S71/$T71)^'ModelParams Lp'!H$6)*3</f>
        <v>#DIV/0!</v>
      </c>
      <c r="AB71" s="67" t="e">
        <f>('ModelParams Lp'!I$4*10^'ModelParams Lp'!I$5*($S71/$T71)^'ModelParams Lp'!I$6)*3</f>
        <v>#DIV/0!</v>
      </c>
      <c r="AC71" s="53" t="e">
        <f t="shared" si="28"/>
        <v>#DIV/0!</v>
      </c>
      <c r="AD71" s="53" t="e">
        <f>IF(AC71&lt;'ModelParams Lp'!$B$16,-1,IF(AC71&lt;'ModelParams Lp'!$C$16,0,IF(AC71&lt;'ModelParams Lp'!$D$16,1,IF(AC71&lt;'ModelParams Lp'!$E$16,2,IF(AC71&lt;'ModelParams Lp'!$F$16,3,IF(AC71&lt;'ModelParams Lp'!$G$16,4,IF(AC71&lt;'ModelParams Lp'!$H$16,5,6)))))))</f>
        <v>#DIV/0!</v>
      </c>
      <c r="AE71" s="67" t="e">
        <f ca="1">IF($AD71&gt;1,0,OFFSET('ModelParams Lp'!$C$12,0,-'Sound Pressure'!$AD71))</f>
        <v>#DIV/0!</v>
      </c>
      <c r="AF71" s="67" t="e">
        <f ca="1">IF($AD71&gt;2,0,OFFSET('ModelParams Lp'!$D$12,0,-'Sound Pressure'!$AD71))</f>
        <v>#DIV/0!</v>
      </c>
      <c r="AG71" s="67" t="e">
        <f ca="1">IF($AD71&gt;3,0,OFFSET('ModelParams Lp'!$E$12,0,-'Sound Pressure'!$AD71))</f>
        <v>#DIV/0!</v>
      </c>
      <c r="AH71" s="67" t="e">
        <f ca="1">IF($AD71&gt;4,0,OFFSET('ModelParams Lp'!$F$12,0,-'Sound Pressure'!$AD71))</f>
        <v>#DIV/0!</v>
      </c>
      <c r="AI71" s="67" t="e">
        <f ca="1">IF($AD71&gt;3,0,OFFSET('ModelParams Lp'!$G$12,0,-'Sound Pressure'!$AD71))</f>
        <v>#DIV/0!</v>
      </c>
      <c r="AJ71" s="67" t="e">
        <f ca="1">IF($AD71&gt;5,0,OFFSET('ModelParams Lp'!$H$12,0,-'Sound Pressure'!$AD71))</f>
        <v>#DIV/0!</v>
      </c>
      <c r="AK71" s="67" t="e">
        <f ca="1">IF($AD71&gt;6,0,OFFSET('ModelParams Lp'!$I$12,0,-'Sound Pressure'!$AD71))</f>
        <v>#DIV/0!</v>
      </c>
      <c r="AL71" s="67" t="e">
        <f ca="1">IF($AD71&gt;7,0,IF($AD$4&lt;0,3,OFFSET('ModelParams Lp'!$J$12,0,-'Sound Pressure'!$AD71)))</f>
        <v>#DIV/0!</v>
      </c>
      <c r="AM71" s="67" t="e">
        <f t="shared" si="25"/>
        <v>#DIV/0!</v>
      </c>
      <c r="AN71" s="67" t="e">
        <f t="shared" si="25"/>
        <v>#DIV/0!</v>
      </c>
      <c r="AO71" s="67" t="e">
        <f t="shared" si="25"/>
        <v>#DIV/0!</v>
      </c>
      <c r="AP71" s="67" t="e">
        <f t="shared" si="25"/>
        <v>#DIV/0!</v>
      </c>
      <c r="AQ71" s="67" t="e">
        <f t="shared" si="25"/>
        <v>#DIV/0!</v>
      </c>
      <c r="AR71" s="67" t="e">
        <f t="shared" si="25"/>
        <v>#DIV/0!</v>
      </c>
      <c r="AS71" s="67" t="e">
        <f t="shared" si="25"/>
        <v>#DIV/0!</v>
      </c>
      <c r="AT71" s="67" t="e">
        <f t="shared" si="25"/>
        <v>#DIV/0!</v>
      </c>
      <c r="AU71" s="67">
        <f>'ModelParams Lp'!B$22</f>
        <v>4</v>
      </c>
      <c r="AV71" s="67">
        <f>'ModelParams Lp'!C$22</f>
        <v>2</v>
      </c>
      <c r="AW71" s="67">
        <f>'ModelParams Lp'!D$22</f>
        <v>1</v>
      </c>
      <c r="AX71" s="67">
        <f>'ModelParams Lp'!E$22</f>
        <v>0</v>
      </c>
      <c r="AY71" s="67">
        <f>'ModelParams Lp'!F$22</f>
        <v>0</v>
      </c>
      <c r="AZ71" s="67">
        <f>'ModelParams Lp'!G$22</f>
        <v>0</v>
      </c>
      <c r="BA71" s="67">
        <f>'ModelParams Lp'!H$22</f>
        <v>0</v>
      </c>
      <c r="BB71" s="67">
        <f>'ModelParams Lp'!I$22</f>
        <v>0</v>
      </c>
      <c r="BC71" s="67" t="e">
        <f>-10*LOG(2/(4*PI()*2^2)+4/(0.163*(Calcul!$J76*Calcul!$K76)/VLOOKUP(Calcul!$H76,'ModelParams Lp'!$E$37:$F$39,2,0)))</f>
        <v>#N/A</v>
      </c>
      <c r="BD71" s="67" t="e">
        <f>-10*LOG(2/(4*PI()*2^2)+4/(0.163*(Calcul!$J76*Calcul!$K76)/VLOOKUP(Calcul!$H76,'ModelParams Lp'!$E$37:$F$39,2,0)))</f>
        <v>#N/A</v>
      </c>
      <c r="BE71" s="67" t="e">
        <f>-10*LOG(2/(4*PI()*2^2)+4/(0.163*(Calcul!$J76*Calcul!$K76)/VLOOKUP(Calcul!$H76,'ModelParams Lp'!$E$37:$F$39,2,0)))</f>
        <v>#N/A</v>
      </c>
      <c r="BF71" s="67" t="e">
        <f>-10*LOG(2/(4*PI()*2^2)+4/(0.163*(Calcul!$J76*Calcul!$K76)/VLOOKUP(Calcul!$H76,'ModelParams Lp'!$E$37:$F$39,2,0)))</f>
        <v>#N/A</v>
      </c>
      <c r="BG71" s="67" t="e">
        <f>-10*LOG(2/(4*PI()*2^2)+4/(0.163*(Calcul!$J76*Calcul!$K76)/VLOOKUP(Calcul!$H76,'ModelParams Lp'!$E$37:$F$39,2,0)))</f>
        <v>#N/A</v>
      </c>
      <c r="BH71" s="67" t="e">
        <f>-10*LOG(2/(4*PI()*2^2)+4/(0.163*(Calcul!$J76*Calcul!$K76)/VLOOKUP(Calcul!$H76,'ModelParams Lp'!$E$37:$F$39,2,0)))</f>
        <v>#N/A</v>
      </c>
      <c r="BI71" s="67" t="e">
        <f>-10*LOG(2/(4*PI()*2^2)+4/(0.163*(Calcul!$J76*Calcul!$K76)/VLOOKUP(Calcul!$H76,'ModelParams Lp'!$E$37:$F$39,2,0)))</f>
        <v>#N/A</v>
      </c>
      <c r="BJ71" s="67" t="e">
        <f>-10*LOG(2/(4*PI()*2^2)+4/(0.163*(Calcul!$J76*Calcul!$K76)/VLOOKUP(Calcul!$H76,'ModelParams Lp'!$E$37:$F$39,2,0)))</f>
        <v>#N/A</v>
      </c>
      <c r="BK71" s="67" t="e">
        <f>VLOOKUP(Calcul!$I76,'ModelParams Lp'!$D$28:$O$32,5,0)+BC71</f>
        <v>#N/A</v>
      </c>
      <c r="BL71" s="67" t="e">
        <f>VLOOKUP(Calcul!$I76,'ModelParams Lp'!$D$28:$O$32,6,0)+BD71</f>
        <v>#N/A</v>
      </c>
      <c r="BM71" s="67" t="e">
        <f>VLOOKUP(Calcul!$I76,'ModelParams Lp'!$D$28:$O$32,7,0)+BE71</f>
        <v>#N/A</v>
      </c>
      <c r="BN71" s="67" t="e">
        <f>VLOOKUP(Calcul!$I76,'ModelParams Lp'!$D$28:$O$32,8,0)+BF71</f>
        <v>#N/A</v>
      </c>
      <c r="BO71" s="67" t="e">
        <f>VLOOKUP(Calcul!$I76,'ModelParams Lp'!$D$28:$O$32,9,0)+BG71</f>
        <v>#N/A</v>
      </c>
      <c r="BP71" s="67" t="e">
        <f>VLOOKUP(Calcul!$I76,'ModelParams Lp'!$D$28:$O$32,10,0)+BH71</f>
        <v>#N/A</v>
      </c>
      <c r="BQ71" s="67" t="e">
        <f>VLOOKUP(Calcul!$I76,'ModelParams Lp'!$D$28:$O$32,11,0)+BI71</f>
        <v>#N/A</v>
      </c>
      <c r="BR71" s="67" t="e">
        <f>VLOOKUP(Calcul!$I76,'ModelParams Lp'!$D$28:$O$32,12,0)+BJ71</f>
        <v>#N/A</v>
      </c>
      <c r="BS71" s="66" t="e">
        <f t="shared" ca="1" si="29"/>
        <v>#DIV/0!</v>
      </c>
      <c r="BT71" s="66" t="e">
        <f t="shared" ca="1" si="30"/>
        <v>#DIV/0!</v>
      </c>
      <c r="BU71" s="66" t="e">
        <f t="shared" ca="1" si="31"/>
        <v>#DIV/0!</v>
      </c>
      <c r="BV71" s="66" t="e">
        <f t="shared" ca="1" si="32"/>
        <v>#DIV/0!</v>
      </c>
      <c r="BW71" s="66" t="e">
        <f t="shared" ca="1" si="33"/>
        <v>#DIV/0!</v>
      </c>
      <c r="BX71" s="66" t="e">
        <f t="shared" ca="1" si="34"/>
        <v>#DIV/0!</v>
      </c>
      <c r="BY71" s="66" t="e">
        <f t="shared" ca="1" si="35"/>
        <v>#DIV/0!</v>
      </c>
      <c r="BZ71" s="66" t="e">
        <f t="shared" ca="1" si="36"/>
        <v>#DIV/0!</v>
      </c>
      <c r="CA71" s="24" t="e">
        <f ca="1">10*LOG10(IF(BS71="",0,POWER(10,((BS71+'ModelParams Lw'!$O$4)/10))) +IF(BT71="",0,POWER(10,((BT71+'ModelParams Lw'!$P$4)/10))) +IF(BU71="",0,POWER(10,((BU71+'ModelParams Lw'!$Q$4)/10))) +IF(BV71="",0,POWER(10,((BV71+'ModelParams Lw'!$R$4)/10))) +IF(BW71="",0,POWER(10,((BW71+'ModelParams Lw'!$S$4)/10))) +IF(BX71="",0,POWER(10,((BX71+'ModelParams Lw'!$T$4)/10))) +IF(BY71="",0,POWER(10,((BY71+'ModelParams Lw'!$U$4)/10)))+IF(BZ71="",0,POWER(10,((BZ71+'ModelParams Lw'!$V$4)/10))))</f>
        <v>#DIV/0!</v>
      </c>
      <c r="CB71" s="24" t="e">
        <f t="shared" ca="1" si="37"/>
        <v>#DIV/0!</v>
      </c>
      <c r="CC71" s="24" t="e">
        <f ca="1">(BS71-'ModelParams Lw'!O$10)/'ModelParams Lw'!O$11</f>
        <v>#DIV/0!</v>
      </c>
      <c r="CD71" s="24" t="e">
        <f ca="1">(BT71-'ModelParams Lw'!P$10)/'ModelParams Lw'!P$11</f>
        <v>#DIV/0!</v>
      </c>
      <c r="CE71" s="24" t="e">
        <f ca="1">(BU71-'ModelParams Lw'!Q$10)/'ModelParams Lw'!Q$11</f>
        <v>#DIV/0!</v>
      </c>
      <c r="CF71" s="24" t="e">
        <f ca="1">(BV71-'ModelParams Lw'!R$10)/'ModelParams Lw'!R$11</f>
        <v>#DIV/0!</v>
      </c>
      <c r="CG71" s="24" t="e">
        <f ca="1">(BW71-'ModelParams Lw'!S$10)/'ModelParams Lw'!S$11</f>
        <v>#DIV/0!</v>
      </c>
      <c r="CH71" s="24" t="e">
        <f ca="1">(BX71-'ModelParams Lw'!T$10)/'ModelParams Lw'!T$11</f>
        <v>#DIV/0!</v>
      </c>
      <c r="CI71" s="24" t="e">
        <f ca="1">(BY71-'ModelParams Lw'!U$10)/'ModelParams Lw'!U$11</f>
        <v>#DIV/0!</v>
      </c>
      <c r="CJ71" s="24" t="e">
        <f ca="1">(BZ71-'ModelParams Lw'!V$10)/'ModelParams Lw'!V$11</f>
        <v>#DIV/0!</v>
      </c>
      <c r="CK71" s="66" t="e">
        <f t="shared" si="38"/>
        <v>#DIV/0!</v>
      </c>
      <c r="CL71" s="66" t="e">
        <f t="shared" si="39"/>
        <v>#DIV/0!</v>
      </c>
      <c r="CM71" s="66" t="e">
        <f t="shared" si="40"/>
        <v>#DIV/0!</v>
      </c>
      <c r="CN71" s="66" t="e">
        <f t="shared" si="41"/>
        <v>#DIV/0!</v>
      </c>
      <c r="CO71" s="66" t="e">
        <f t="shared" si="42"/>
        <v>#DIV/0!</v>
      </c>
      <c r="CP71" s="66" t="e">
        <f t="shared" si="43"/>
        <v>#DIV/0!</v>
      </c>
      <c r="CQ71" s="66" t="e">
        <f t="shared" si="44"/>
        <v>#DIV/0!</v>
      </c>
      <c r="CR71" s="66" t="e">
        <f t="shared" si="45"/>
        <v>#DIV/0!</v>
      </c>
      <c r="CS71" s="24" t="e">
        <f>10*LOG10(IF(CK71="",0,POWER(10,((CK71+'ModelParams Lw'!$O$4)/10))) +IF(CL71="",0,POWER(10,((CL71+'ModelParams Lw'!$P$4)/10))) +IF(CM71="",0,POWER(10,((CM71+'ModelParams Lw'!$Q$4)/10))) +IF(CN71="",0,POWER(10,((CN71+'ModelParams Lw'!$R$4)/10))) +IF(CO71="",0,POWER(10,((CO71+'ModelParams Lw'!$S$4)/10))) +IF(CP71="",0,POWER(10,((CP71+'ModelParams Lw'!$T$4)/10))) +IF(CQ71="",0,POWER(10,((CQ71+'ModelParams Lw'!$U$4)/10)))+IF(CR71="",0,POWER(10,((CR71+'ModelParams Lw'!$V$4)/10))))</f>
        <v>#DIV/0!</v>
      </c>
      <c r="CT71" s="24" t="e">
        <f t="shared" si="46"/>
        <v>#DIV/0!</v>
      </c>
      <c r="CU71" s="24" t="e">
        <f>(CK71-'ModelParams Lw'!O$10)/'ModelParams Lw'!O$11</f>
        <v>#DIV/0!</v>
      </c>
      <c r="CV71" s="24" t="e">
        <f>(CL71-'ModelParams Lw'!P$10)/'ModelParams Lw'!P$11</f>
        <v>#DIV/0!</v>
      </c>
      <c r="CW71" s="24" t="e">
        <f>(CM71-'ModelParams Lw'!Q$10)/'ModelParams Lw'!Q$11</f>
        <v>#DIV/0!</v>
      </c>
      <c r="CX71" s="24" t="e">
        <f>(CN71-'ModelParams Lw'!R$10)/'ModelParams Lw'!R$11</f>
        <v>#DIV/0!</v>
      </c>
      <c r="CY71" s="24" t="e">
        <f>(CO71-'ModelParams Lw'!S$10)/'ModelParams Lw'!S$11</f>
        <v>#DIV/0!</v>
      </c>
      <c r="CZ71" s="24" t="e">
        <f>(CP71-'ModelParams Lw'!T$10)/'ModelParams Lw'!T$11</f>
        <v>#DIV/0!</v>
      </c>
      <c r="DA71" s="24" t="e">
        <f>(CQ71-'ModelParams Lw'!U$10)/'ModelParams Lw'!U$11</f>
        <v>#DIV/0!</v>
      </c>
      <c r="DB71" s="24" t="e">
        <f>(CR71-'ModelParams Lw'!V$10)/'ModelParams Lw'!V$11</f>
        <v>#DIV/0!</v>
      </c>
    </row>
    <row r="72" spans="1:106">
      <c r="A72" s="12">
        <f>'Sound Power'!B72</f>
        <v>0</v>
      </c>
      <c r="B72" s="12">
        <f>'Sound Power'!D72</f>
        <v>0</v>
      </c>
      <c r="C72" s="67" t="e">
        <f>IF(Calcul!$F77="SA",'Sound Power'!BS72,'Sound Power'!T72)</f>
        <v>#DIV/0!</v>
      </c>
      <c r="D72" s="67" t="e">
        <f>IF(Calcul!$F77="SA",'Sound Power'!BT72,'Sound Power'!U72)</f>
        <v>#DIV/0!</v>
      </c>
      <c r="E72" s="67" t="e">
        <f>IF(Calcul!$F77="SA",'Sound Power'!BU72,'Sound Power'!V72)</f>
        <v>#DIV/0!</v>
      </c>
      <c r="F72" s="67" t="e">
        <f>IF(Calcul!$F77="SA",'Sound Power'!BV72,'Sound Power'!W72)</f>
        <v>#DIV/0!</v>
      </c>
      <c r="G72" s="67" t="e">
        <f>IF(Calcul!$F77="SA",'Sound Power'!BW72,'Sound Power'!X72)</f>
        <v>#DIV/0!</v>
      </c>
      <c r="H72" s="67" t="e">
        <f>IF(Calcul!$F77="SA",'Sound Power'!BX72,'Sound Power'!Y72)</f>
        <v>#DIV/0!</v>
      </c>
      <c r="I72" s="67" t="e">
        <f>IF(Calcul!$F77="SA",'Sound Power'!BY72,'Sound Power'!Z72)</f>
        <v>#DIV/0!</v>
      </c>
      <c r="J72" s="67" t="e">
        <f>IF(Calcul!$F77="SA",'Sound Power'!BZ72,'Sound Power'!AA72)</f>
        <v>#DIV/0!</v>
      </c>
      <c r="K72" s="67" t="e">
        <f>'Sound Power'!CS72</f>
        <v>#DIV/0!</v>
      </c>
      <c r="L72" s="67" t="e">
        <f>'Sound Power'!CT72</f>
        <v>#DIV/0!</v>
      </c>
      <c r="M72" s="67" t="e">
        <f>'Sound Power'!CU72</f>
        <v>#DIV/0!</v>
      </c>
      <c r="N72" s="67" t="e">
        <f>'Sound Power'!CV72</f>
        <v>#DIV/0!</v>
      </c>
      <c r="O72" s="67" t="e">
        <f>'Sound Power'!CW72</f>
        <v>#DIV/0!</v>
      </c>
      <c r="P72" s="67" t="e">
        <f>'Sound Power'!CX72</f>
        <v>#DIV/0!</v>
      </c>
      <c r="Q72" s="67" t="e">
        <f>'Sound Power'!CY72</f>
        <v>#DIV/0!</v>
      </c>
      <c r="R72" s="67" t="e">
        <f>'Sound Power'!CZ72</f>
        <v>#DIV/0!</v>
      </c>
      <c r="S72" s="64">
        <f t="shared" si="26"/>
        <v>0</v>
      </c>
      <c r="T72" s="64">
        <f t="shared" si="27"/>
        <v>0</v>
      </c>
      <c r="U72" s="67" t="e">
        <f>('ModelParams Lp'!B$4*10^'ModelParams Lp'!B$5*($S72/$T72)^'ModelParams Lp'!B$6)*3</f>
        <v>#DIV/0!</v>
      </c>
      <c r="V72" s="67" t="e">
        <f>('ModelParams Lp'!C$4*10^'ModelParams Lp'!C$5*($S72/$T72)^'ModelParams Lp'!C$6)*3</f>
        <v>#DIV/0!</v>
      </c>
      <c r="W72" s="67" t="e">
        <f>('ModelParams Lp'!D$4*10^'ModelParams Lp'!D$5*($S72/$T72)^'ModelParams Lp'!D$6)*3</f>
        <v>#DIV/0!</v>
      </c>
      <c r="X72" s="67" t="e">
        <f>('ModelParams Lp'!E$4*10^'ModelParams Lp'!E$5*($S72/$T72)^'ModelParams Lp'!E$6)*3</f>
        <v>#DIV/0!</v>
      </c>
      <c r="Y72" s="67" t="e">
        <f>('ModelParams Lp'!F$4*10^'ModelParams Lp'!F$5*($S72/$T72)^'ModelParams Lp'!F$6)*3</f>
        <v>#DIV/0!</v>
      </c>
      <c r="Z72" s="67" t="e">
        <f>('ModelParams Lp'!G$4*10^'ModelParams Lp'!G$5*($S72/$T72)^'ModelParams Lp'!G$6)*3</f>
        <v>#DIV/0!</v>
      </c>
      <c r="AA72" s="67" t="e">
        <f>('ModelParams Lp'!H$4*10^'ModelParams Lp'!H$5*($S72/$T72)^'ModelParams Lp'!H$6)*3</f>
        <v>#DIV/0!</v>
      </c>
      <c r="AB72" s="67" t="e">
        <f>('ModelParams Lp'!I$4*10^'ModelParams Lp'!I$5*($S72/$T72)^'ModelParams Lp'!I$6)*3</f>
        <v>#DIV/0!</v>
      </c>
      <c r="AC72" s="53" t="e">
        <f t="shared" si="28"/>
        <v>#DIV/0!</v>
      </c>
      <c r="AD72" s="53" t="e">
        <f>IF(AC72&lt;'ModelParams Lp'!$B$16,-1,IF(AC72&lt;'ModelParams Lp'!$C$16,0,IF(AC72&lt;'ModelParams Lp'!$D$16,1,IF(AC72&lt;'ModelParams Lp'!$E$16,2,IF(AC72&lt;'ModelParams Lp'!$F$16,3,IF(AC72&lt;'ModelParams Lp'!$G$16,4,IF(AC72&lt;'ModelParams Lp'!$H$16,5,6)))))))</f>
        <v>#DIV/0!</v>
      </c>
      <c r="AE72" s="67" t="e">
        <f ca="1">IF($AD72&gt;1,0,OFFSET('ModelParams Lp'!$C$12,0,-'Sound Pressure'!$AD72))</f>
        <v>#DIV/0!</v>
      </c>
      <c r="AF72" s="67" t="e">
        <f ca="1">IF($AD72&gt;2,0,OFFSET('ModelParams Lp'!$D$12,0,-'Sound Pressure'!$AD72))</f>
        <v>#DIV/0!</v>
      </c>
      <c r="AG72" s="67" t="e">
        <f ca="1">IF($AD72&gt;3,0,OFFSET('ModelParams Lp'!$E$12,0,-'Sound Pressure'!$AD72))</f>
        <v>#DIV/0!</v>
      </c>
      <c r="AH72" s="67" t="e">
        <f ca="1">IF($AD72&gt;4,0,OFFSET('ModelParams Lp'!$F$12,0,-'Sound Pressure'!$AD72))</f>
        <v>#DIV/0!</v>
      </c>
      <c r="AI72" s="67" t="e">
        <f ca="1">IF($AD72&gt;3,0,OFFSET('ModelParams Lp'!$G$12,0,-'Sound Pressure'!$AD72))</f>
        <v>#DIV/0!</v>
      </c>
      <c r="AJ72" s="67" t="e">
        <f ca="1">IF($AD72&gt;5,0,OFFSET('ModelParams Lp'!$H$12,0,-'Sound Pressure'!$AD72))</f>
        <v>#DIV/0!</v>
      </c>
      <c r="AK72" s="67" t="e">
        <f ca="1">IF($AD72&gt;6,0,OFFSET('ModelParams Lp'!$I$12,0,-'Sound Pressure'!$AD72))</f>
        <v>#DIV/0!</v>
      </c>
      <c r="AL72" s="67" t="e">
        <f ca="1">IF($AD72&gt;7,0,IF($AD$4&lt;0,3,OFFSET('ModelParams Lp'!$J$12,0,-'Sound Pressure'!$AD72)))</f>
        <v>#DIV/0!</v>
      </c>
      <c r="AM72" s="67" t="e">
        <f t="shared" si="25"/>
        <v>#DIV/0!</v>
      </c>
      <c r="AN72" s="67" t="e">
        <f t="shared" si="25"/>
        <v>#DIV/0!</v>
      </c>
      <c r="AO72" s="67" t="e">
        <f t="shared" si="25"/>
        <v>#DIV/0!</v>
      </c>
      <c r="AP72" s="67" t="e">
        <f t="shared" si="25"/>
        <v>#DIV/0!</v>
      </c>
      <c r="AQ72" s="67" t="e">
        <f t="shared" si="25"/>
        <v>#DIV/0!</v>
      </c>
      <c r="AR72" s="67" t="e">
        <f t="shared" si="25"/>
        <v>#DIV/0!</v>
      </c>
      <c r="AS72" s="67" t="e">
        <f t="shared" si="25"/>
        <v>#DIV/0!</v>
      </c>
      <c r="AT72" s="67" t="e">
        <f t="shared" si="25"/>
        <v>#DIV/0!</v>
      </c>
      <c r="AU72" s="67">
        <f>'ModelParams Lp'!B$22</f>
        <v>4</v>
      </c>
      <c r="AV72" s="67">
        <f>'ModelParams Lp'!C$22</f>
        <v>2</v>
      </c>
      <c r="AW72" s="67">
        <f>'ModelParams Lp'!D$22</f>
        <v>1</v>
      </c>
      <c r="AX72" s="67">
        <f>'ModelParams Lp'!E$22</f>
        <v>0</v>
      </c>
      <c r="AY72" s="67">
        <f>'ModelParams Lp'!F$22</f>
        <v>0</v>
      </c>
      <c r="AZ72" s="67">
        <f>'ModelParams Lp'!G$22</f>
        <v>0</v>
      </c>
      <c r="BA72" s="67">
        <f>'ModelParams Lp'!H$22</f>
        <v>0</v>
      </c>
      <c r="BB72" s="67">
        <f>'ModelParams Lp'!I$22</f>
        <v>0</v>
      </c>
      <c r="BC72" s="67" t="e">
        <f>-10*LOG(2/(4*PI()*2^2)+4/(0.163*(Calcul!$J77*Calcul!$K77)/VLOOKUP(Calcul!$H77,'ModelParams Lp'!$E$37:$F$39,2,0)))</f>
        <v>#N/A</v>
      </c>
      <c r="BD72" s="67" t="e">
        <f>-10*LOG(2/(4*PI()*2^2)+4/(0.163*(Calcul!$J77*Calcul!$K77)/VLOOKUP(Calcul!$H77,'ModelParams Lp'!$E$37:$F$39,2,0)))</f>
        <v>#N/A</v>
      </c>
      <c r="BE72" s="67" t="e">
        <f>-10*LOG(2/(4*PI()*2^2)+4/(0.163*(Calcul!$J77*Calcul!$K77)/VLOOKUP(Calcul!$H77,'ModelParams Lp'!$E$37:$F$39,2,0)))</f>
        <v>#N/A</v>
      </c>
      <c r="BF72" s="67" t="e">
        <f>-10*LOG(2/(4*PI()*2^2)+4/(0.163*(Calcul!$J77*Calcul!$K77)/VLOOKUP(Calcul!$H77,'ModelParams Lp'!$E$37:$F$39,2,0)))</f>
        <v>#N/A</v>
      </c>
      <c r="BG72" s="67" t="e">
        <f>-10*LOG(2/(4*PI()*2^2)+4/(0.163*(Calcul!$J77*Calcul!$K77)/VLOOKUP(Calcul!$H77,'ModelParams Lp'!$E$37:$F$39,2,0)))</f>
        <v>#N/A</v>
      </c>
      <c r="BH72" s="67" t="e">
        <f>-10*LOG(2/(4*PI()*2^2)+4/(0.163*(Calcul!$J77*Calcul!$K77)/VLOOKUP(Calcul!$H77,'ModelParams Lp'!$E$37:$F$39,2,0)))</f>
        <v>#N/A</v>
      </c>
      <c r="BI72" s="67" t="e">
        <f>-10*LOG(2/(4*PI()*2^2)+4/(0.163*(Calcul!$J77*Calcul!$K77)/VLOOKUP(Calcul!$H77,'ModelParams Lp'!$E$37:$F$39,2,0)))</f>
        <v>#N/A</v>
      </c>
      <c r="BJ72" s="67" t="e">
        <f>-10*LOG(2/(4*PI()*2^2)+4/(0.163*(Calcul!$J77*Calcul!$K77)/VLOOKUP(Calcul!$H77,'ModelParams Lp'!$E$37:$F$39,2,0)))</f>
        <v>#N/A</v>
      </c>
      <c r="BK72" s="67" t="e">
        <f>VLOOKUP(Calcul!$I77,'ModelParams Lp'!$D$28:$O$32,5,0)+BC72</f>
        <v>#N/A</v>
      </c>
      <c r="BL72" s="67" t="e">
        <f>VLOOKUP(Calcul!$I77,'ModelParams Lp'!$D$28:$O$32,6,0)+BD72</f>
        <v>#N/A</v>
      </c>
      <c r="BM72" s="67" t="e">
        <f>VLOOKUP(Calcul!$I77,'ModelParams Lp'!$D$28:$O$32,7,0)+BE72</f>
        <v>#N/A</v>
      </c>
      <c r="BN72" s="67" t="e">
        <f>VLOOKUP(Calcul!$I77,'ModelParams Lp'!$D$28:$O$32,8,0)+BF72</f>
        <v>#N/A</v>
      </c>
      <c r="BO72" s="67" t="e">
        <f>VLOOKUP(Calcul!$I77,'ModelParams Lp'!$D$28:$O$32,9,0)+BG72</f>
        <v>#N/A</v>
      </c>
      <c r="BP72" s="67" t="e">
        <f>VLOOKUP(Calcul!$I77,'ModelParams Lp'!$D$28:$O$32,10,0)+BH72</f>
        <v>#N/A</v>
      </c>
      <c r="BQ72" s="67" t="e">
        <f>VLOOKUP(Calcul!$I77,'ModelParams Lp'!$D$28:$O$32,11,0)+BI72</f>
        <v>#N/A</v>
      </c>
      <c r="BR72" s="67" t="e">
        <f>VLOOKUP(Calcul!$I77,'ModelParams Lp'!$D$28:$O$32,12,0)+BJ72</f>
        <v>#N/A</v>
      </c>
      <c r="BS72" s="66" t="e">
        <f t="shared" ca="1" si="29"/>
        <v>#DIV/0!</v>
      </c>
      <c r="BT72" s="66" t="e">
        <f t="shared" ca="1" si="30"/>
        <v>#DIV/0!</v>
      </c>
      <c r="BU72" s="66" t="e">
        <f t="shared" ca="1" si="31"/>
        <v>#DIV/0!</v>
      </c>
      <c r="BV72" s="66" t="e">
        <f t="shared" ca="1" si="32"/>
        <v>#DIV/0!</v>
      </c>
      <c r="BW72" s="66" t="e">
        <f t="shared" ca="1" si="33"/>
        <v>#DIV/0!</v>
      </c>
      <c r="BX72" s="66" t="e">
        <f t="shared" ca="1" si="34"/>
        <v>#DIV/0!</v>
      </c>
      <c r="BY72" s="66" t="e">
        <f t="shared" ca="1" si="35"/>
        <v>#DIV/0!</v>
      </c>
      <c r="BZ72" s="66" t="e">
        <f t="shared" ca="1" si="36"/>
        <v>#DIV/0!</v>
      </c>
      <c r="CA72" s="24" t="e">
        <f ca="1">10*LOG10(IF(BS72="",0,POWER(10,((BS72+'ModelParams Lw'!$O$4)/10))) +IF(BT72="",0,POWER(10,((BT72+'ModelParams Lw'!$P$4)/10))) +IF(BU72="",0,POWER(10,((BU72+'ModelParams Lw'!$Q$4)/10))) +IF(BV72="",0,POWER(10,((BV72+'ModelParams Lw'!$R$4)/10))) +IF(BW72="",0,POWER(10,((BW72+'ModelParams Lw'!$S$4)/10))) +IF(BX72="",0,POWER(10,((BX72+'ModelParams Lw'!$T$4)/10))) +IF(BY72="",0,POWER(10,((BY72+'ModelParams Lw'!$U$4)/10)))+IF(BZ72="",0,POWER(10,((BZ72+'ModelParams Lw'!$V$4)/10))))</f>
        <v>#DIV/0!</v>
      </c>
      <c r="CB72" s="24" t="e">
        <f t="shared" ca="1" si="37"/>
        <v>#DIV/0!</v>
      </c>
      <c r="CC72" s="24" t="e">
        <f ca="1">(BS72-'ModelParams Lw'!O$10)/'ModelParams Lw'!O$11</f>
        <v>#DIV/0!</v>
      </c>
      <c r="CD72" s="24" t="e">
        <f ca="1">(BT72-'ModelParams Lw'!P$10)/'ModelParams Lw'!P$11</f>
        <v>#DIV/0!</v>
      </c>
      <c r="CE72" s="24" t="e">
        <f ca="1">(BU72-'ModelParams Lw'!Q$10)/'ModelParams Lw'!Q$11</f>
        <v>#DIV/0!</v>
      </c>
      <c r="CF72" s="24" t="e">
        <f ca="1">(BV72-'ModelParams Lw'!R$10)/'ModelParams Lw'!R$11</f>
        <v>#DIV/0!</v>
      </c>
      <c r="CG72" s="24" t="e">
        <f ca="1">(BW72-'ModelParams Lw'!S$10)/'ModelParams Lw'!S$11</f>
        <v>#DIV/0!</v>
      </c>
      <c r="CH72" s="24" t="e">
        <f ca="1">(BX72-'ModelParams Lw'!T$10)/'ModelParams Lw'!T$11</f>
        <v>#DIV/0!</v>
      </c>
      <c r="CI72" s="24" t="e">
        <f ca="1">(BY72-'ModelParams Lw'!U$10)/'ModelParams Lw'!U$11</f>
        <v>#DIV/0!</v>
      </c>
      <c r="CJ72" s="24" t="e">
        <f ca="1">(BZ72-'ModelParams Lw'!V$10)/'ModelParams Lw'!V$11</f>
        <v>#DIV/0!</v>
      </c>
      <c r="CK72" s="66" t="e">
        <f t="shared" si="38"/>
        <v>#DIV/0!</v>
      </c>
      <c r="CL72" s="66" t="e">
        <f t="shared" si="39"/>
        <v>#DIV/0!</v>
      </c>
      <c r="CM72" s="66" t="e">
        <f t="shared" si="40"/>
        <v>#DIV/0!</v>
      </c>
      <c r="CN72" s="66" t="e">
        <f t="shared" si="41"/>
        <v>#DIV/0!</v>
      </c>
      <c r="CO72" s="66" t="e">
        <f t="shared" si="42"/>
        <v>#DIV/0!</v>
      </c>
      <c r="CP72" s="66" t="e">
        <f t="shared" si="43"/>
        <v>#DIV/0!</v>
      </c>
      <c r="CQ72" s="66" t="e">
        <f t="shared" si="44"/>
        <v>#DIV/0!</v>
      </c>
      <c r="CR72" s="66" t="e">
        <f t="shared" si="45"/>
        <v>#DIV/0!</v>
      </c>
      <c r="CS72" s="24" t="e">
        <f>10*LOG10(IF(CK72="",0,POWER(10,((CK72+'ModelParams Lw'!$O$4)/10))) +IF(CL72="",0,POWER(10,((CL72+'ModelParams Lw'!$P$4)/10))) +IF(CM72="",0,POWER(10,((CM72+'ModelParams Lw'!$Q$4)/10))) +IF(CN72="",0,POWER(10,((CN72+'ModelParams Lw'!$R$4)/10))) +IF(CO72="",0,POWER(10,((CO72+'ModelParams Lw'!$S$4)/10))) +IF(CP72="",0,POWER(10,((CP72+'ModelParams Lw'!$T$4)/10))) +IF(CQ72="",0,POWER(10,((CQ72+'ModelParams Lw'!$U$4)/10)))+IF(CR72="",0,POWER(10,((CR72+'ModelParams Lw'!$V$4)/10))))</f>
        <v>#DIV/0!</v>
      </c>
      <c r="CT72" s="24" t="e">
        <f t="shared" si="46"/>
        <v>#DIV/0!</v>
      </c>
      <c r="CU72" s="24" t="e">
        <f>(CK72-'ModelParams Lw'!O$10)/'ModelParams Lw'!O$11</f>
        <v>#DIV/0!</v>
      </c>
      <c r="CV72" s="24" t="e">
        <f>(CL72-'ModelParams Lw'!P$10)/'ModelParams Lw'!P$11</f>
        <v>#DIV/0!</v>
      </c>
      <c r="CW72" s="24" t="e">
        <f>(CM72-'ModelParams Lw'!Q$10)/'ModelParams Lw'!Q$11</f>
        <v>#DIV/0!</v>
      </c>
      <c r="CX72" s="24" t="e">
        <f>(CN72-'ModelParams Lw'!R$10)/'ModelParams Lw'!R$11</f>
        <v>#DIV/0!</v>
      </c>
      <c r="CY72" s="24" t="e">
        <f>(CO72-'ModelParams Lw'!S$10)/'ModelParams Lw'!S$11</f>
        <v>#DIV/0!</v>
      </c>
      <c r="CZ72" s="24" t="e">
        <f>(CP72-'ModelParams Lw'!T$10)/'ModelParams Lw'!T$11</f>
        <v>#DIV/0!</v>
      </c>
      <c r="DA72" s="24" t="e">
        <f>(CQ72-'ModelParams Lw'!U$10)/'ModelParams Lw'!U$11</f>
        <v>#DIV/0!</v>
      </c>
      <c r="DB72" s="24" t="e">
        <f>(CR72-'ModelParams Lw'!V$10)/'ModelParams Lw'!V$11</f>
        <v>#DIV/0!</v>
      </c>
    </row>
    <row r="73" spans="1:106">
      <c r="A73" s="12">
        <f>'Sound Power'!B73</f>
        <v>0</v>
      </c>
      <c r="B73" s="12">
        <f>'Sound Power'!D73</f>
        <v>0</v>
      </c>
      <c r="C73" s="67" t="e">
        <f>IF(Calcul!$F78="SA",'Sound Power'!BS73,'Sound Power'!T73)</f>
        <v>#DIV/0!</v>
      </c>
      <c r="D73" s="67" t="e">
        <f>IF(Calcul!$F78="SA",'Sound Power'!BT73,'Sound Power'!U73)</f>
        <v>#DIV/0!</v>
      </c>
      <c r="E73" s="67" t="e">
        <f>IF(Calcul!$F78="SA",'Sound Power'!BU73,'Sound Power'!V73)</f>
        <v>#DIV/0!</v>
      </c>
      <c r="F73" s="67" t="e">
        <f>IF(Calcul!$F78="SA",'Sound Power'!BV73,'Sound Power'!W73)</f>
        <v>#DIV/0!</v>
      </c>
      <c r="G73" s="67" t="e">
        <f>IF(Calcul!$F78="SA",'Sound Power'!BW73,'Sound Power'!X73)</f>
        <v>#DIV/0!</v>
      </c>
      <c r="H73" s="67" t="e">
        <f>IF(Calcul!$F78="SA",'Sound Power'!BX73,'Sound Power'!Y73)</f>
        <v>#DIV/0!</v>
      </c>
      <c r="I73" s="67" t="e">
        <f>IF(Calcul!$F78="SA",'Sound Power'!BY73,'Sound Power'!Z73)</f>
        <v>#DIV/0!</v>
      </c>
      <c r="J73" s="67" t="e">
        <f>IF(Calcul!$F78="SA",'Sound Power'!BZ73,'Sound Power'!AA73)</f>
        <v>#DIV/0!</v>
      </c>
      <c r="K73" s="67" t="e">
        <f>'Sound Power'!CS73</f>
        <v>#DIV/0!</v>
      </c>
      <c r="L73" s="67" t="e">
        <f>'Sound Power'!CT73</f>
        <v>#DIV/0!</v>
      </c>
      <c r="M73" s="67" t="e">
        <f>'Sound Power'!CU73</f>
        <v>#DIV/0!</v>
      </c>
      <c r="N73" s="67" t="e">
        <f>'Sound Power'!CV73</f>
        <v>#DIV/0!</v>
      </c>
      <c r="O73" s="67" t="e">
        <f>'Sound Power'!CW73</f>
        <v>#DIV/0!</v>
      </c>
      <c r="P73" s="67" t="e">
        <f>'Sound Power'!CX73</f>
        <v>#DIV/0!</v>
      </c>
      <c r="Q73" s="67" t="e">
        <f>'Sound Power'!CY73</f>
        <v>#DIV/0!</v>
      </c>
      <c r="R73" s="67" t="e">
        <f>'Sound Power'!CZ73</f>
        <v>#DIV/0!</v>
      </c>
      <c r="S73" s="64">
        <f t="shared" si="26"/>
        <v>0</v>
      </c>
      <c r="T73" s="64">
        <f t="shared" si="27"/>
        <v>0</v>
      </c>
      <c r="U73" s="67" t="e">
        <f>('ModelParams Lp'!B$4*10^'ModelParams Lp'!B$5*($S73/$T73)^'ModelParams Lp'!B$6)*3</f>
        <v>#DIV/0!</v>
      </c>
      <c r="V73" s="67" t="e">
        <f>('ModelParams Lp'!C$4*10^'ModelParams Lp'!C$5*($S73/$T73)^'ModelParams Lp'!C$6)*3</f>
        <v>#DIV/0!</v>
      </c>
      <c r="W73" s="67" t="e">
        <f>('ModelParams Lp'!D$4*10^'ModelParams Lp'!D$5*($S73/$T73)^'ModelParams Lp'!D$6)*3</f>
        <v>#DIV/0!</v>
      </c>
      <c r="X73" s="67" t="e">
        <f>('ModelParams Lp'!E$4*10^'ModelParams Lp'!E$5*($S73/$T73)^'ModelParams Lp'!E$6)*3</f>
        <v>#DIV/0!</v>
      </c>
      <c r="Y73" s="67" t="e">
        <f>('ModelParams Lp'!F$4*10^'ModelParams Lp'!F$5*($S73/$T73)^'ModelParams Lp'!F$6)*3</f>
        <v>#DIV/0!</v>
      </c>
      <c r="Z73" s="67" t="e">
        <f>('ModelParams Lp'!G$4*10^'ModelParams Lp'!G$5*($S73/$T73)^'ModelParams Lp'!G$6)*3</f>
        <v>#DIV/0!</v>
      </c>
      <c r="AA73" s="67" t="e">
        <f>('ModelParams Lp'!H$4*10^'ModelParams Lp'!H$5*($S73/$T73)^'ModelParams Lp'!H$6)*3</f>
        <v>#DIV/0!</v>
      </c>
      <c r="AB73" s="67" t="e">
        <f>('ModelParams Lp'!I$4*10^'ModelParams Lp'!I$5*($S73/$T73)^'ModelParams Lp'!I$6)*3</f>
        <v>#DIV/0!</v>
      </c>
      <c r="AC73" s="53" t="e">
        <f t="shared" si="28"/>
        <v>#DIV/0!</v>
      </c>
      <c r="AD73" s="53" t="e">
        <f>IF(AC73&lt;'ModelParams Lp'!$B$16,-1,IF(AC73&lt;'ModelParams Lp'!$C$16,0,IF(AC73&lt;'ModelParams Lp'!$D$16,1,IF(AC73&lt;'ModelParams Lp'!$E$16,2,IF(AC73&lt;'ModelParams Lp'!$F$16,3,IF(AC73&lt;'ModelParams Lp'!$G$16,4,IF(AC73&lt;'ModelParams Lp'!$H$16,5,6)))))))</f>
        <v>#DIV/0!</v>
      </c>
      <c r="AE73" s="67" t="e">
        <f ca="1">IF($AD73&gt;1,0,OFFSET('ModelParams Lp'!$C$12,0,-'Sound Pressure'!$AD73))</f>
        <v>#DIV/0!</v>
      </c>
      <c r="AF73" s="67" t="e">
        <f ca="1">IF($AD73&gt;2,0,OFFSET('ModelParams Lp'!$D$12,0,-'Sound Pressure'!$AD73))</f>
        <v>#DIV/0!</v>
      </c>
      <c r="AG73" s="67" t="e">
        <f ca="1">IF($AD73&gt;3,0,OFFSET('ModelParams Lp'!$E$12,0,-'Sound Pressure'!$AD73))</f>
        <v>#DIV/0!</v>
      </c>
      <c r="AH73" s="67" t="e">
        <f ca="1">IF($AD73&gt;4,0,OFFSET('ModelParams Lp'!$F$12,0,-'Sound Pressure'!$AD73))</f>
        <v>#DIV/0!</v>
      </c>
      <c r="AI73" s="67" t="e">
        <f ca="1">IF($AD73&gt;3,0,OFFSET('ModelParams Lp'!$G$12,0,-'Sound Pressure'!$AD73))</f>
        <v>#DIV/0!</v>
      </c>
      <c r="AJ73" s="67" t="e">
        <f ca="1">IF($AD73&gt;5,0,OFFSET('ModelParams Lp'!$H$12,0,-'Sound Pressure'!$AD73))</f>
        <v>#DIV/0!</v>
      </c>
      <c r="AK73" s="67" t="e">
        <f ca="1">IF($AD73&gt;6,0,OFFSET('ModelParams Lp'!$I$12,0,-'Sound Pressure'!$AD73))</f>
        <v>#DIV/0!</v>
      </c>
      <c r="AL73" s="67" t="e">
        <f ca="1">IF($AD73&gt;7,0,IF($AD$4&lt;0,3,OFFSET('ModelParams Lp'!$J$12,0,-'Sound Pressure'!$AD73)))</f>
        <v>#DIV/0!</v>
      </c>
      <c r="AM73" s="67" t="e">
        <f t="shared" si="25"/>
        <v>#DIV/0!</v>
      </c>
      <c r="AN73" s="67" t="e">
        <f t="shared" si="25"/>
        <v>#DIV/0!</v>
      </c>
      <c r="AO73" s="67" t="e">
        <f t="shared" si="25"/>
        <v>#DIV/0!</v>
      </c>
      <c r="AP73" s="67" t="e">
        <f t="shared" si="25"/>
        <v>#DIV/0!</v>
      </c>
      <c r="AQ73" s="67" t="e">
        <f t="shared" si="25"/>
        <v>#DIV/0!</v>
      </c>
      <c r="AR73" s="67" t="e">
        <f t="shared" si="25"/>
        <v>#DIV/0!</v>
      </c>
      <c r="AS73" s="67" t="e">
        <f t="shared" si="25"/>
        <v>#DIV/0!</v>
      </c>
      <c r="AT73" s="67" t="e">
        <f t="shared" si="25"/>
        <v>#DIV/0!</v>
      </c>
      <c r="AU73" s="67">
        <f>'ModelParams Lp'!B$22</f>
        <v>4</v>
      </c>
      <c r="AV73" s="67">
        <f>'ModelParams Lp'!C$22</f>
        <v>2</v>
      </c>
      <c r="AW73" s="67">
        <f>'ModelParams Lp'!D$22</f>
        <v>1</v>
      </c>
      <c r="AX73" s="67">
        <f>'ModelParams Lp'!E$22</f>
        <v>0</v>
      </c>
      <c r="AY73" s="67">
        <f>'ModelParams Lp'!F$22</f>
        <v>0</v>
      </c>
      <c r="AZ73" s="67">
        <f>'ModelParams Lp'!G$22</f>
        <v>0</v>
      </c>
      <c r="BA73" s="67">
        <f>'ModelParams Lp'!H$22</f>
        <v>0</v>
      </c>
      <c r="BB73" s="67">
        <f>'ModelParams Lp'!I$22</f>
        <v>0</v>
      </c>
      <c r="BC73" s="67" t="e">
        <f>-10*LOG(2/(4*PI()*2^2)+4/(0.163*(Calcul!$J78*Calcul!$K78)/VLOOKUP(Calcul!$H78,'ModelParams Lp'!$E$37:$F$39,2,0)))</f>
        <v>#N/A</v>
      </c>
      <c r="BD73" s="67" t="e">
        <f>-10*LOG(2/(4*PI()*2^2)+4/(0.163*(Calcul!$J78*Calcul!$K78)/VLOOKUP(Calcul!$H78,'ModelParams Lp'!$E$37:$F$39,2,0)))</f>
        <v>#N/A</v>
      </c>
      <c r="BE73" s="67" t="e">
        <f>-10*LOG(2/(4*PI()*2^2)+4/(0.163*(Calcul!$J78*Calcul!$K78)/VLOOKUP(Calcul!$H78,'ModelParams Lp'!$E$37:$F$39,2,0)))</f>
        <v>#N/A</v>
      </c>
      <c r="BF73" s="67" t="e">
        <f>-10*LOG(2/(4*PI()*2^2)+4/(0.163*(Calcul!$J78*Calcul!$K78)/VLOOKUP(Calcul!$H78,'ModelParams Lp'!$E$37:$F$39,2,0)))</f>
        <v>#N/A</v>
      </c>
      <c r="BG73" s="67" t="e">
        <f>-10*LOG(2/(4*PI()*2^2)+4/(0.163*(Calcul!$J78*Calcul!$K78)/VLOOKUP(Calcul!$H78,'ModelParams Lp'!$E$37:$F$39,2,0)))</f>
        <v>#N/A</v>
      </c>
      <c r="BH73" s="67" t="e">
        <f>-10*LOG(2/(4*PI()*2^2)+4/(0.163*(Calcul!$J78*Calcul!$K78)/VLOOKUP(Calcul!$H78,'ModelParams Lp'!$E$37:$F$39,2,0)))</f>
        <v>#N/A</v>
      </c>
      <c r="BI73" s="67" t="e">
        <f>-10*LOG(2/(4*PI()*2^2)+4/(0.163*(Calcul!$J78*Calcul!$K78)/VLOOKUP(Calcul!$H78,'ModelParams Lp'!$E$37:$F$39,2,0)))</f>
        <v>#N/A</v>
      </c>
      <c r="BJ73" s="67" t="e">
        <f>-10*LOG(2/(4*PI()*2^2)+4/(0.163*(Calcul!$J78*Calcul!$K78)/VLOOKUP(Calcul!$H78,'ModelParams Lp'!$E$37:$F$39,2,0)))</f>
        <v>#N/A</v>
      </c>
      <c r="BK73" s="67" t="e">
        <f>VLOOKUP(Calcul!$I78,'ModelParams Lp'!$D$28:$O$32,5,0)+BC73</f>
        <v>#N/A</v>
      </c>
      <c r="BL73" s="67" t="e">
        <f>VLOOKUP(Calcul!$I78,'ModelParams Lp'!$D$28:$O$32,6,0)+BD73</f>
        <v>#N/A</v>
      </c>
      <c r="BM73" s="67" t="e">
        <f>VLOOKUP(Calcul!$I78,'ModelParams Lp'!$D$28:$O$32,7,0)+BE73</f>
        <v>#N/A</v>
      </c>
      <c r="BN73" s="67" t="e">
        <f>VLOOKUP(Calcul!$I78,'ModelParams Lp'!$D$28:$O$32,8,0)+BF73</f>
        <v>#N/A</v>
      </c>
      <c r="BO73" s="67" t="e">
        <f>VLOOKUP(Calcul!$I78,'ModelParams Lp'!$D$28:$O$32,9,0)+BG73</f>
        <v>#N/A</v>
      </c>
      <c r="BP73" s="67" t="e">
        <f>VLOOKUP(Calcul!$I78,'ModelParams Lp'!$D$28:$O$32,10,0)+BH73</f>
        <v>#N/A</v>
      </c>
      <c r="BQ73" s="67" t="e">
        <f>VLOOKUP(Calcul!$I78,'ModelParams Lp'!$D$28:$O$32,11,0)+BI73</f>
        <v>#N/A</v>
      </c>
      <c r="BR73" s="67" t="e">
        <f>VLOOKUP(Calcul!$I78,'ModelParams Lp'!$D$28:$O$32,12,0)+BJ73</f>
        <v>#N/A</v>
      </c>
      <c r="BS73" s="66" t="e">
        <f t="shared" ca="1" si="29"/>
        <v>#DIV/0!</v>
      </c>
      <c r="BT73" s="66" t="e">
        <f t="shared" ca="1" si="30"/>
        <v>#DIV/0!</v>
      </c>
      <c r="BU73" s="66" t="e">
        <f t="shared" ca="1" si="31"/>
        <v>#DIV/0!</v>
      </c>
      <c r="BV73" s="66" t="e">
        <f t="shared" ca="1" si="32"/>
        <v>#DIV/0!</v>
      </c>
      <c r="BW73" s="66" t="e">
        <f t="shared" ca="1" si="33"/>
        <v>#DIV/0!</v>
      </c>
      <c r="BX73" s="66" t="e">
        <f t="shared" ca="1" si="34"/>
        <v>#DIV/0!</v>
      </c>
      <c r="BY73" s="66" t="e">
        <f t="shared" ca="1" si="35"/>
        <v>#DIV/0!</v>
      </c>
      <c r="BZ73" s="66" t="e">
        <f t="shared" ca="1" si="36"/>
        <v>#DIV/0!</v>
      </c>
      <c r="CA73" s="24" t="e">
        <f ca="1">10*LOG10(IF(BS73="",0,POWER(10,((BS73+'ModelParams Lw'!$O$4)/10))) +IF(BT73="",0,POWER(10,((BT73+'ModelParams Lw'!$P$4)/10))) +IF(BU73="",0,POWER(10,((BU73+'ModelParams Lw'!$Q$4)/10))) +IF(BV73="",0,POWER(10,((BV73+'ModelParams Lw'!$R$4)/10))) +IF(BW73="",0,POWER(10,((BW73+'ModelParams Lw'!$S$4)/10))) +IF(BX73="",0,POWER(10,((BX73+'ModelParams Lw'!$T$4)/10))) +IF(BY73="",0,POWER(10,((BY73+'ModelParams Lw'!$U$4)/10)))+IF(BZ73="",0,POWER(10,((BZ73+'ModelParams Lw'!$V$4)/10))))</f>
        <v>#DIV/0!</v>
      </c>
      <c r="CB73" s="24" t="e">
        <f t="shared" ca="1" si="37"/>
        <v>#DIV/0!</v>
      </c>
      <c r="CC73" s="24" t="e">
        <f ca="1">(BS73-'ModelParams Lw'!O$10)/'ModelParams Lw'!O$11</f>
        <v>#DIV/0!</v>
      </c>
      <c r="CD73" s="24" t="e">
        <f ca="1">(BT73-'ModelParams Lw'!P$10)/'ModelParams Lw'!P$11</f>
        <v>#DIV/0!</v>
      </c>
      <c r="CE73" s="24" t="e">
        <f ca="1">(BU73-'ModelParams Lw'!Q$10)/'ModelParams Lw'!Q$11</f>
        <v>#DIV/0!</v>
      </c>
      <c r="CF73" s="24" t="e">
        <f ca="1">(BV73-'ModelParams Lw'!R$10)/'ModelParams Lw'!R$11</f>
        <v>#DIV/0!</v>
      </c>
      <c r="CG73" s="24" t="e">
        <f ca="1">(BW73-'ModelParams Lw'!S$10)/'ModelParams Lw'!S$11</f>
        <v>#DIV/0!</v>
      </c>
      <c r="CH73" s="24" t="e">
        <f ca="1">(BX73-'ModelParams Lw'!T$10)/'ModelParams Lw'!T$11</f>
        <v>#DIV/0!</v>
      </c>
      <c r="CI73" s="24" t="e">
        <f ca="1">(BY73-'ModelParams Lw'!U$10)/'ModelParams Lw'!U$11</f>
        <v>#DIV/0!</v>
      </c>
      <c r="CJ73" s="24" t="e">
        <f ca="1">(BZ73-'ModelParams Lw'!V$10)/'ModelParams Lw'!V$11</f>
        <v>#DIV/0!</v>
      </c>
      <c r="CK73" s="66" t="e">
        <f t="shared" si="38"/>
        <v>#DIV/0!</v>
      </c>
      <c r="CL73" s="66" t="e">
        <f t="shared" si="39"/>
        <v>#DIV/0!</v>
      </c>
      <c r="CM73" s="66" t="e">
        <f t="shared" si="40"/>
        <v>#DIV/0!</v>
      </c>
      <c r="CN73" s="66" t="e">
        <f t="shared" si="41"/>
        <v>#DIV/0!</v>
      </c>
      <c r="CO73" s="66" t="e">
        <f t="shared" si="42"/>
        <v>#DIV/0!</v>
      </c>
      <c r="CP73" s="66" t="e">
        <f t="shared" si="43"/>
        <v>#DIV/0!</v>
      </c>
      <c r="CQ73" s="66" t="e">
        <f t="shared" si="44"/>
        <v>#DIV/0!</v>
      </c>
      <c r="CR73" s="66" t="e">
        <f t="shared" si="45"/>
        <v>#DIV/0!</v>
      </c>
      <c r="CS73" s="24" t="e">
        <f>10*LOG10(IF(CK73="",0,POWER(10,((CK73+'ModelParams Lw'!$O$4)/10))) +IF(CL73="",0,POWER(10,((CL73+'ModelParams Lw'!$P$4)/10))) +IF(CM73="",0,POWER(10,((CM73+'ModelParams Lw'!$Q$4)/10))) +IF(CN73="",0,POWER(10,((CN73+'ModelParams Lw'!$R$4)/10))) +IF(CO73="",0,POWER(10,((CO73+'ModelParams Lw'!$S$4)/10))) +IF(CP73="",0,POWER(10,((CP73+'ModelParams Lw'!$T$4)/10))) +IF(CQ73="",0,POWER(10,((CQ73+'ModelParams Lw'!$U$4)/10)))+IF(CR73="",0,POWER(10,((CR73+'ModelParams Lw'!$V$4)/10))))</f>
        <v>#DIV/0!</v>
      </c>
      <c r="CT73" s="24" t="e">
        <f t="shared" si="46"/>
        <v>#DIV/0!</v>
      </c>
      <c r="CU73" s="24" t="e">
        <f>(CK73-'ModelParams Lw'!O$10)/'ModelParams Lw'!O$11</f>
        <v>#DIV/0!</v>
      </c>
      <c r="CV73" s="24" t="e">
        <f>(CL73-'ModelParams Lw'!P$10)/'ModelParams Lw'!P$11</f>
        <v>#DIV/0!</v>
      </c>
      <c r="CW73" s="24" t="e">
        <f>(CM73-'ModelParams Lw'!Q$10)/'ModelParams Lw'!Q$11</f>
        <v>#DIV/0!</v>
      </c>
      <c r="CX73" s="24" t="e">
        <f>(CN73-'ModelParams Lw'!R$10)/'ModelParams Lw'!R$11</f>
        <v>#DIV/0!</v>
      </c>
      <c r="CY73" s="24" t="e">
        <f>(CO73-'ModelParams Lw'!S$10)/'ModelParams Lw'!S$11</f>
        <v>#DIV/0!</v>
      </c>
      <c r="CZ73" s="24" t="e">
        <f>(CP73-'ModelParams Lw'!T$10)/'ModelParams Lw'!T$11</f>
        <v>#DIV/0!</v>
      </c>
      <c r="DA73" s="24" t="e">
        <f>(CQ73-'ModelParams Lw'!U$10)/'ModelParams Lw'!U$11</f>
        <v>#DIV/0!</v>
      </c>
      <c r="DB73" s="24" t="e">
        <f>(CR73-'ModelParams Lw'!V$10)/'ModelParams Lw'!V$11</f>
        <v>#DIV/0!</v>
      </c>
    </row>
    <row r="74" spans="1:106">
      <c r="A74" s="12">
        <f>'Sound Power'!B74</f>
        <v>0</v>
      </c>
      <c r="B74" s="12">
        <f>'Sound Power'!D74</f>
        <v>0</v>
      </c>
      <c r="C74" s="67" t="e">
        <f>IF(Calcul!$F79="SA",'Sound Power'!BS74,'Sound Power'!T74)</f>
        <v>#DIV/0!</v>
      </c>
      <c r="D74" s="67" t="e">
        <f>IF(Calcul!$F79="SA",'Sound Power'!BT74,'Sound Power'!U74)</f>
        <v>#DIV/0!</v>
      </c>
      <c r="E74" s="67" t="e">
        <f>IF(Calcul!$F79="SA",'Sound Power'!BU74,'Sound Power'!V74)</f>
        <v>#DIV/0!</v>
      </c>
      <c r="F74" s="67" t="e">
        <f>IF(Calcul!$F79="SA",'Sound Power'!BV74,'Sound Power'!W74)</f>
        <v>#DIV/0!</v>
      </c>
      <c r="G74" s="67" t="e">
        <f>IF(Calcul!$F79="SA",'Sound Power'!BW74,'Sound Power'!X74)</f>
        <v>#DIV/0!</v>
      </c>
      <c r="H74" s="67" t="e">
        <f>IF(Calcul!$F79="SA",'Sound Power'!BX74,'Sound Power'!Y74)</f>
        <v>#DIV/0!</v>
      </c>
      <c r="I74" s="67" t="e">
        <f>IF(Calcul!$F79="SA",'Sound Power'!BY74,'Sound Power'!Z74)</f>
        <v>#DIV/0!</v>
      </c>
      <c r="J74" s="67" t="e">
        <f>IF(Calcul!$F79="SA",'Sound Power'!BZ74,'Sound Power'!AA74)</f>
        <v>#DIV/0!</v>
      </c>
      <c r="K74" s="67" t="e">
        <f>'Sound Power'!CS74</f>
        <v>#DIV/0!</v>
      </c>
      <c r="L74" s="67" t="e">
        <f>'Sound Power'!CT74</f>
        <v>#DIV/0!</v>
      </c>
      <c r="M74" s="67" t="e">
        <f>'Sound Power'!CU74</f>
        <v>#DIV/0!</v>
      </c>
      <c r="N74" s="67" t="e">
        <f>'Sound Power'!CV74</f>
        <v>#DIV/0!</v>
      </c>
      <c r="O74" s="67" t="e">
        <f>'Sound Power'!CW74</f>
        <v>#DIV/0!</v>
      </c>
      <c r="P74" s="67" t="e">
        <f>'Sound Power'!CX74</f>
        <v>#DIV/0!</v>
      </c>
      <c r="Q74" s="67" t="e">
        <f>'Sound Power'!CY74</f>
        <v>#DIV/0!</v>
      </c>
      <c r="R74" s="67" t="e">
        <f>'Sound Power'!CZ74</f>
        <v>#DIV/0!</v>
      </c>
      <c r="S74" s="64">
        <f t="shared" si="26"/>
        <v>0</v>
      </c>
      <c r="T74" s="64">
        <f t="shared" si="27"/>
        <v>0</v>
      </c>
      <c r="U74" s="67" t="e">
        <f>('ModelParams Lp'!B$4*10^'ModelParams Lp'!B$5*($S74/$T74)^'ModelParams Lp'!B$6)*3</f>
        <v>#DIV/0!</v>
      </c>
      <c r="V74" s="67" t="e">
        <f>('ModelParams Lp'!C$4*10^'ModelParams Lp'!C$5*($S74/$T74)^'ModelParams Lp'!C$6)*3</f>
        <v>#DIV/0!</v>
      </c>
      <c r="W74" s="67" t="e">
        <f>('ModelParams Lp'!D$4*10^'ModelParams Lp'!D$5*($S74/$T74)^'ModelParams Lp'!D$6)*3</f>
        <v>#DIV/0!</v>
      </c>
      <c r="X74" s="67" t="e">
        <f>('ModelParams Lp'!E$4*10^'ModelParams Lp'!E$5*($S74/$T74)^'ModelParams Lp'!E$6)*3</f>
        <v>#DIV/0!</v>
      </c>
      <c r="Y74" s="67" t="e">
        <f>('ModelParams Lp'!F$4*10^'ModelParams Lp'!F$5*($S74/$T74)^'ModelParams Lp'!F$6)*3</f>
        <v>#DIV/0!</v>
      </c>
      <c r="Z74" s="67" t="e">
        <f>('ModelParams Lp'!G$4*10^'ModelParams Lp'!G$5*($S74/$T74)^'ModelParams Lp'!G$6)*3</f>
        <v>#DIV/0!</v>
      </c>
      <c r="AA74" s="67" t="e">
        <f>('ModelParams Lp'!H$4*10^'ModelParams Lp'!H$5*($S74/$T74)^'ModelParams Lp'!H$6)*3</f>
        <v>#DIV/0!</v>
      </c>
      <c r="AB74" s="67" t="e">
        <f>('ModelParams Lp'!I$4*10^'ModelParams Lp'!I$5*($S74/$T74)^'ModelParams Lp'!I$6)*3</f>
        <v>#DIV/0!</v>
      </c>
      <c r="AC74" s="53" t="e">
        <f t="shared" si="28"/>
        <v>#DIV/0!</v>
      </c>
      <c r="AD74" s="53" t="e">
        <f>IF(AC74&lt;'ModelParams Lp'!$B$16,-1,IF(AC74&lt;'ModelParams Lp'!$C$16,0,IF(AC74&lt;'ModelParams Lp'!$D$16,1,IF(AC74&lt;'ModelParams Lp'!$E$16,2,IF(AC74&lt;'ModelParams Lp'!$F$16,3,IF(AC74&lt;'ModelParams Lp'!$G$16,4,IF(AC74&lt;'ModelParams Lp'!$H$16,5,6)))))))</f>
        <v>#DIV/0!</v>
      </c>
      <c r="AE74" s="67" t="e">
        <f ca="1">IF($AD74&gt;1,0,OFFSET('ModelParams Lp'!$C$12,0,-'Sound Pressure'!$AD74))</f>
        <v>#DIV/0!</v>
      </c>
      <c r="AF74" s="67" t="e">
        <f ca="1">IF($AD74&gt;2,0,OFFSET('ModelParams Lp'!$D$12,0,-'Sound Pressure'!$AD74))</f>
        <v>#DIV/0!</v>
      </c>
      <c r="AG74" s="67" t="e">
        <f ca="1">IF($AD74&gt;3,0,OFFSET('ModelParams Lp'!$E$12,0,-'Sound Pressure'!$AD74))</f>
        <v>#DIV/0!</v>
      </c>
      <c r="AH74" s="67" t="e">
        <f ca="1">IF($AD74&gt;4,0,OFFSET('ModelParams Lp'!$F$12,0,-'Sound Pressure'!$AD74))</f>
        <v>#DIV/0!</v>
      </c>
      <c r="AI74" s="67" t="e">
        <f ca="1">IF($AD74&gt;3,0,OFFSET('ModelParams Lp'!$G$12,0,-'Sound Pressure'!$AD74))</f>
        <v>#DIV/0!</v>
      </c>
      <c r="AJ74" s="67" t="e">
        <f ca="1">IF($AD74&gt;5,0,OFFSET('ModelParams Lp'!$H$12,0,-'Sound Pressure'!$AD74))</f>
        <v>#DIV/0!</v>
      </c>
      <c r="AK74" s="67" t="e">
        <f ca="1">IF($AD74&gt;6,0,OFFSET('ModelParams Lp'!$I$12,0,-'Sound Pressure'!$AD74))</f>
        <v>#DIV/0!</v>
      </c>
      <c r="AL74" s="67" t="e">
        <f ca="1">IF($AD74&gt;7,0,IF($AD$4&lt;0,3,OFFSET('ModelParams Lp'!$J$12,0,-'Sound Pressure'!$AD74)))</f>
        <v>#DIV/0!</v>
      </c>
      <c r="AM74" s="67" t="e">
        <f t="shared" si="25"/>
        <v>#DIV/0!</v>
      </c>
      <c r="AN74" s="67" t="e">
        <f t="shared" si="25"/>
        <v>#DIV/0!</v>
      </c>
      <c r="AO74" s="67" t="e">
        <f t="shared" si="25"/>
        <v>#DIV/0!</v>
      </c>
      <c r="AP74" s="67" t="e">
        <f t="shared" si="25"/>
        <v>#DIV/0!</v>
      </c>
      <c r="AQ74" s="67" t="e">
        <f t="shared" si="25"/>
        <v>#DIV/0!</v>
      </c>
      <c r="AR74" s="67" t="e">
        <f t="shared" si="25"/>
        <v>#DIV/0!</v>
      </c>
      <c r="AS74" s="67" t="e">
        <f t="shared" si="25"/>
        <v>#DIV/0!</v>
      </c>
      <c r="AT74" s="67" t="e">
        <f t="shared" si="25"/>
        <v>#DIV/0!</v>
      </c>
      <c r="AU74" s="67">
        <f>'ModelParams Lp'!B$22</f>
        <v>4</v>
      </c>
      <c r="AV74" s="67">
        <f>'ModelParams Lp'!C$22</f>
        <v>2</v>
      </c>
      <c r="AW74" s="67">
        <f>'ModelParams Lp'!D$22</f>
        <v>1</v>
      </c>
      <c r="AX74" s="67">
        <f>'ModelParams Lp'!E$22</f>
        <v>0</v>
      </c>
      <c r="AY74" s="67">
        <f>'ModelParams Lp'!F$22</f>
        <v>0</v>
      </c>
      <c r="AZ74" s="67">
        <f>'ModelParams Lp'!G$22</f>
        <v>0</v>
      </c>
      <c r="BA74" s="67">
        <f>'ModelParams Lp'!H$22</f>
        <v>0</v>
      </c>
      <c r="BB74" s="67">
        <f>'ModelParams Lp'!I$22</f>
        <v>0</v>
      </c>
      <c r="BC74" s="67" t="e">
        <f>-10*LOG(2/(4*PI()*2^2)+4/(0.163*(Calcul!$J79*Calcul!$K79)/VLOOKUP(Calcul!$H79,'ModelParams Lp'!$E$37:$F$39,2,0)))</f>
        <v>#N/A</v>
      </c>
      <c r="BD74" s="67" t="e">
        <f>-10*LOG(2/(4*PI()*2^2)+4/(0.163*(Calcul!$J79*Calcul!$K79)/VLOOKUP(Calcul!$H79,'ModelParams Lp'!$E$37:$F$39,2,0)))</f>
        <v>#N/A</v>
      </c>
      <c r="BE74" s="67" t="e">
        <f>-10*LOG(2/(4*PI()*2^2)+4/(0.163*(Calcul!$J79*Calcul!$K79)/VLOOKUP(Calcul!$H79,'ModelParams Lp'!$E$37:$F$39,2,0)))</f>
        <v>#N/A</v>
      </c>
      <c r="BF74" s="67" t="e">
        <f>-10*LOG(2/(4*PI()*2^2)+4/(0.163*(Calcul!$J79*Calcul!$K79)/VLOOKUP(Calcul!$H79,'ModelParams Lp'!$E$37:$F$39,2,0)))</f>
        <v>#N/A</v>
      </c>
      <c r="BG74" s="67" t="e">
        <f>-10*LOG(2/(4*PI()*2^2)+4/(0.163*(Calcul!$J79*Calcul!$K79)/VLOOKUP(Calcul!$H79,'ModelParams Lp'!$E$37:$F$39,2,0)))</f>
        <v>#N/A</v>
      </c>
      <c r="BH74" s="67" t="e">
        <f>-10*LOG(2/(4*PI()*2^2)+4/(0.163*(Calcul!$J79*Calcul!$K79)/VLOOKUP(Calcul!$H79,'ModelParams Lp'!$E$37:$F$39,2,0)))</f>
        <v>#N/A</v>
      </c>
      <c r="BI74" s="67" t="e">
        <f>-10*LOG(2/(4*PI()*2^2)+4/(0.163*(Calcul!$J79*Calcul!$K79)/VLOOKUP(Calcul!$H79,'ModelParams Lp'!$E$37:$F$39,2,0)))</f>
        <v>#N/A</v>
      </c>
      <c r="BJ74" s="67" t="e">
        <f>-10*LOG(2/(4*PI()*2^2)+4/(0.163*(Calcul!$J79*Calcul!$K79)/VLOOKUP(Calcul!$H79,'ModelParams Lp'!$E$37:$F$39,2,0)))</f>
        <v>#N/A</v>
      </c>
      <c r="BK74" s="67" t="e">
        <f>VLOOKUP(Calcul!$I79,'ModelParams Lp'!$D$28:$O$32,5,0)+BC74</f>
        <v>#N/A</v>
      </c>
      <c r="BL74" s="67" t="e">
        <f>VLOOKUP(Calcul!$I79,'ModelParams Lp'!$D$28:$O$32,6,0)+BD74</f>
        <v>#N/A</v>
      </c>
      <c r="BM74" s="67" t="e">
        <f>VLOOKUP(Calcul!$I79,'ModelParams Lp'!$D$28:$O$32,7,0)+BE74</f>
        <v>#N/A</v>
      </c>
      <c r="BN74" s="67" t="e">
        <f>VLOOKUP(Calcul!$I79,'ModelParams Lp'!$D$28:$O$32,8,0)+BF74</f>
        <v>#N/A</v>
      </c>
      <c r="BO74" s="67" t="e">
        <f>VLOOKUP(Calcul!$I79,'ModelParams Lp'!$D$28:$O$32,9,0)+BG74</f>
        <v>#N/A</v>
      </c>
      <c r="BP74" s="67" t="e">
        <f>VLOOKUP(Calcul!$I79,'ModelParams Lp'!$D$28:$O$32,10,0)+BH74</f>
        <v>#N/A</v>
      </c>
      <c r="BQ74" s="67" t="e">
        <f>VLOOKUP(Calcul!$I79,'ModelParams Lp'!$D$28:$O$32,11,0)+BI74</f>
        <v>#N/A</v>
      </c>
      <c r="BR74" s="67" t="e">
        <f>VLOOKUP(Calcul!$I79,'ModelParams Lp'!$D$28:$O$32,12,0)+BJ74</f>
        <v>#N/A</v>
      </c>
      <c r="BS74" s="66" t="e">
        <f t="shared" ca="1" si="29"/>
        <v>#DIV/0!</v>
      </c>
      <c r="BT74" s="66" t="e">
        <f t="shared" ca="1" si="30"/>
        <v>#DIV/0!</v>
      </c>
      <c r="BU74" s="66" t="e">
        <f t="shared" ca="1" si="31"/>
        <v>#DIV/0!</v>
      </c>
      <c r="BV74" s="66" t="e">
        <f t="shared" ca="1" si="32"/>
        <v>#DIV/0!</v>
      </c>
      <c r="BW74" s="66" t="e">
        <f t="shared" ca="1" si="33"/>
        <v>#DIV/0!</v>
      </c>
      <c r="BX74" s="66" t="e">
        <f t="shared" ca="1" si="34"/>
        <v>#DIV/0!</v>
      </c>
      <c r="BY74" s="66" t="e">
        <f t="shared" ca="1" si="35"/>
        <v>#DIV/0!</v>
      </c>
      <c r="BZ74" s="66" t="e">
        <f t="shared" ca="1" si="36"/>
        <v>#DIV/0!</v>
      </c>
      <c r="CA74" s="24" t="e">
        <f ca="1">10*LOG10(IF(BS74="",0,POWER(10,((BS74+'ModelParams Lw'!$O$4)/10))) +IF(BT74="",0,POWER(10,((BT74+'ModelParams Lw'!$P$4)/10))) +IF(BU74="",0,POWER(10,((BU74+'ModelParams Lw'!$Q$4)/10))) +IF(BV74="",0,POWER(10,((BV74+'ModelParams Lw'!$R$4)/10))) +IF(BW74="",0,POWER(10,((BW74+'ModelParams Lw'!$S$4)/10))) +IF(BX74="",0,POWER(10,((BX74+'ModelParams Lw'!$T$4)/10))) +IF(BY74="",0,POWER(10,((BY74+'ModelParams Lw'!$U$4)/10)))+IF(BZ74="",0,POWER(10,((BZ74+'ModelParams Lw'!$V$4)/10))))</f>
        <v>#DIV/0!</v>
      </c>
      <c r="CB74" s="24" t="e">
        <f t="shared" ca="1" si="37"/>
        <v>#DIV/0!</v>
      </c>
      <c r="CC74" s="24" t="e">
        <f ca="1">(BS74-'ModelParams Lw'!O$10)/'ModelParams Lw'!O$11</f>
        <v>#DIV/0!</v>
      </c>
      <c r="CD74" s="24" t="e">
        <f ca="1">(BT74-'ModelParams Lw'!P$10)/'ModelParams Lw'!P$11</f>
        <v>#DIV/0!</v>
      </c>
      <c r="CE74" s="24" t="e">
        <f ca="1">(BU74-'ModelParams Lw'!Q$10)/'ModelParams Lw'!Q$11</f>
        <v>#DIV/0!</v>
      </c>
      <c r="CF74" s="24" t="e">
        <f ca="1">(BV74-'ModelParams Lw'!R$10)/'ModelParams Lw'!R$11</f>
        <v>#DIV/0!</v>
      </c>
      <c r="CG74" s="24" t="e">
        <f ca="1">(BW74-'ModelParams Lw'!S$10)/'ModelParams Lw'!S$11</f>
        <v>#DIV/0!</v>
      </c>
      <c r="CH74" s="24" t="e">
        <f ca="1">(BX74-'ModelParams Lw'!T$10)/'ModelParams Lw'!T$11</f>
        <v>#DIV/0!</v>
      </c>
      <c r="CI74" s="24" t="e">
        <f ca="1">(BY74-'ModelParams Lw'!U$10)/'ModelParams Lw'!U$11</f>
        <v>#DIV/0!</v>
      </c>
      <c r="CJ74" s="24" t="e">
        <f ca="1">(BZ74-'ModelParams Lw'!V$10)/'ModelParams Lw'!V$11</f>
        <v>#DIV/0!</v>
      </c>
      <c r="CK74" s="66" t="e">
        <f t="shared" si="38"/>
        <v>#DIV/0!</v>
      </c>
      <c r="CL74" s="66" t="e">
        <f t="shared" si="39"/>
        <v>#DIV/0!</v>
      </c>
      <c r="CM74" s="66" t="e">
        <f t="shared" si="40"/>
        <v>#DIV/0!</v>
      </c>
      <c r="CN74" s="66" t="e">
        <f t="shared" si="41"/>
        <v>#DIV/0!</v>
      </c>
      <c r="CO74" s="66" t="e">
        <f t="shared" si="42"/>
        <v>#DIV/0!</v>
      </c>
      <c r="CP74" s="66" t="e">
        <f t="shared" si="43"/>
        <v>#DIV/0!</v>
      </c>
      <c r="CQ74" s="66" t="e">
        <f t="shared" si="44"/>
        <v>#DIV/0!</v>
      </c>
      <c r="CR74" s="66" t="e">
        <f t="shared" si="45"/>
        <v>#DIV/0!</v>
      </c>
      <c r="CS74" s="24" t="e">
        <f>10*LOG10(IF(CK74="",0,POWER(10,((CK74+'ModelParams Lw'!$O$4)/10))) +IF(CL74="",0,POWER(10,((CL74+'ModelParams Lw'!$P$4)/10))) +IF(CM74="",0,POWER(10,((CM74+'ModelParams Lw'!$Q$4)/10))) +IF(CN74="",0,POWER(10,((CN74+'ModelParams Lw'!$R$4)/10))) +IF(CO74="",0,POWER(10,((CO74+'ModelParams Lw'!$S$4)/10))) +IF(CP74="",0,POWER(10,((CP74+'ModelParams Lw'!$T$4)/10))) +IF(CQ74="",0,POWER(10,((CQ74+'ModelParams Lw'!$U$4)/10)))+IF(CR74="",0,POWER(10,((CR74+'ModelParams Lw'!$V$4)/10))))</f>
        <v>#DIV/0!</v>
      </c>
      <c r="CT74" s="24" t="e">
        <f t="shared" si="46"/>
        <v>#DIV/0!</v>
      </c>
      <c r="CU74" s="24" t="e">
        <f>(CK74-'ModelParams Lw'!O$10)/'ModelParams Lw'!O$11</f>
        <v>#DIV/0!</v>
      </c>
      <c r="CV74" s="24" t="e">
        <f>(CL74-'ModelParams Lw'!P$10)/'ModelParams Lw'!P$11</f>
        <v>#DIV/0!</v>
      </c>
      <c r="CW74" s="24" t="e">
        <f>(CM74-'ModelParams Lw'!Q$10)/'ModelParams Lw'!Q$11</f>
        <v>#DIV/0!</v>
      </c>
      <c r="CX74" s="24" t="e">
        <f>(CN74-'ModelParams Lw'!R$10)/'ModelParams Lw'!R$11</f>
        <v>#DIV/0!</v>
      </c>
      <c r="CY74" s="24" t="e">
        <f>(CO74-'ModelParams Lw'!S$10)/'ModelParams Lw'!S$11</f>
        <v>#DIV/0!</v>
      </c>
      <c r="CZ74" s="24" t="e">
        <f>(CP74-'ModelParams Lw'!T$10)/'ModelParams Lw'!T$11</f>
        <v>#DIV/0!</v>
      </c>
      <c r="DA74" s="24" t="e">
        <f>(CQ74-'ModelParams Lw'!U$10)/'ModelParams Lw'!U$11</f>
        <v>#DIV/0!</v>
      </c>
      <c r="DB74" s="24" t="e">
        <f>(CR74-'ModelParams Lw'!V$10)/'ModelParams Lw'!V$11</f>
        <v>#DIV/0!</v>
      </c>
    </row>
    <row r="75" spans="1:106">
      <c r="A75" s="12">
        <f>'Sound Power'!B75</f>
        <v>0</v>
      </c>
      <c r="B75" s="12">
        <f>'Sound Power'!D75</f>
        <v>0</v>
      </c>
      <c r="C75" s="67" t="e">
        <f>IF(Calcul!$F80="SA",'Sound Power'!BS75,'Sound Power'!T75)</f>
        <v>#DIV/0!</v>
      </c>
      <c r="D75" s="67" t="e">
        <f>IF(Calcul!$F80="SA",'Sound Power'!BT75,'Sound Power'!U75)</f>
        <v>#DIV/0!</v>
      </c>
      <c r="E75" s="67" t="e">
        <f>IF(Calcul!$F80="SA",'Sound Power'!BU75,'Sound Power'!V75)</f>
        <v>#DIV/0!</v>
      </c>
      <c r="F75" s="67" t="e">
        <f>IF(Calcul!$F80="SA",'Sound Power'!BV75,'Sound Power'!W75)</f>
        <v>#DIV/0!</v>
      </c>
      <c r="G75" s="67" t="e">
        <f>IF(Calcul!$F80="SA",'Sound Power'!BW75,'Sound Power'!X75)</f>
        <v>#DIV/0!</v>
      </c>
      <c r="H75" s="67" t="e">
        <f>IF(Calcul!$F80="SA",'Sound Power'!BX75,'Sound Power'!Y75)</f>
        <v>#DIV/0!</v>
      </c>
      <c r="I75" s="67" t="e">
        <f>IF(Calcul!$F80="SA",'Sound Power'!BY75,'Sound Power'!Z75)</f>
        <v>#DIV/0!</v>
      </c>
      <c r="J75" s="67" t="e">
        <f>IF(Calcul!$F80="SA",'Sound Power'!BZ75,'Sound Power'!AA75)</f>
        <v>#DIV/0!</v>
      </c>
      <c r="K75" s="67" t="e">
        <f>'Sound Power'!CS75</f>
        <v>#DIV/0!</v>
      </c>
      <c r="L75" s="67" t="e">
        <f>'Sound Power'!CT75</f>
        <v>#DIV/0!</v>
      </c>
      <c r="M75" s="67" t="e">
        <f>'Sound Power'!CU75</f>
        <v>#DIV/0!</v>
      </c>
      <c r="N75" s="67" t="e">
        <f>'Sound Power'!CV75</f>
        <v>#DIV/0!</v>
      </c>
      <c r="O75" s="67" t="e">
        <f>'Sound Power'!CW75</f>
        <v>#DIV/0!</v>
      </c>
      <c r="P75" s="67" t="e">
        <f>'Sound Power'!CX75</f>
        <v>#DIV/0!</v>
      </c>
      <c r="Q75" s="67" t="e">
        <f>'Sound Power'!CY75</f>
        <v>#DIV/0!</v>
      </c>
      <c r="R75" s="67" t="e">
        <f>'Sound Power'!CZ75</f>
        <v>#DIV/0!</v>
      </c>
      <c r="S75" s="64">
        <f t="shared" si="26"/>
        <v>0</v>
      </c>
      <c r="T75" s="64">
        <f t="shared" si="27"/>
        <v>0</v>
      </c>
      <c r="U75" s="67" t="e">
        <f>('ModelParams Lp'!B$4*10^'ModelParams Lp'!B$5*($S75/$T75)^'ModelParams Lp'!B$6)*3</f>
        <v>#DIV/0!</v>
      </c>
      <c r="V75" s="67" t="e">
        <f>('ModelParams Lp'!C$4*10^'ModelParams Lp'!C$5*($S75/$T75)^'ModelParams Lp'!C$6)*3</f>
        <v>#DIV/0!</v>
      </c>
      <c r="W75" s="67" t="e">
        <f>('ModelParams Lp'!D$4*10^'ModelParams Lp'!D$5*($S75/$T75)^'ModelParams Lp'!D$6)*3</f>
        <v>#DIV/0!</v>
      </c>
      <c r="X75" s="67" t="e">
        <f>('ModelParams Lp'!E$4*10^'ModelParams Lp'!E$5*($S75/$T75)^'ModelParams Lp'!E$6)*3</f>
        <v>#DIV/0!</v>
      </c>
      <c r="Y75" s="67" t="e">
        <f>('ModelParams Lp'!F$4*10^'ModelParams Lp'!F$5*($S75/$T75)^'ModelParams Lp'!F$6)*3</f>
        <v>#DIV/0!</v>
      </c>
      <c r="Z75" s="67" t="e">
        <f>('ModelParams Lp'!G$4*10^'ModelParams Lp'!G$5*($S75/$T75)^'ModelParams Lp'!G$6)*3</f>
        <v>#DIV/0!</v>
      </c>
      <c r="AA75" s="67" t="e">
        <f>('ModelParams Lp'!H$4*10^'ModelParams Lp'!H$5*($S75/$T75)^'ModelParams Lp'!H$6)*3</f>
        <v>#DIV/0!</v>
      </c>
      <c r="AB75" s="67" t="e">
        <f>('ModelParams Lp'!I$4*10^'ModelParams Lp'!I$5*($S75/$T75)^'ModelParams Lp'!I$6)*3</f>
        <v>#DIV/0!</v>
      </c>
      <c r="AC75" s="53" t="e">
        <f t="shared" si="28"/>
        <v>#DIV/0!</v>
      </c>
      <c r="AD75" s="53" t="e">
        <f>IF(AC75&lt;'ModelParams Lp'!$B$16,-1,IF(AC75&lt;'ModelParams Lp'!$C$16,0,IF(AC75&lt;'ModelParams Lp'!$D$16,1,IF(AC75&lt;'ModelParams Lp'!$E$16,2,IF(AC75&lt;'ModelParams Lp'!$F$16,3,IF(AC75&lt;'ModelParams Lp'!$G$16,4,IF(AC75&lt;'ModelParams Lp'!$H$16,5,6)))))))</f>
        <v>#DIV/0!</v>
      </c>
      <c r="AE75" s="67" t="e">
        <f ca="1">IF($AD75&gt;1,0,OFFSET('ModelParams Lp'!$C$12,0,-'Sound Pressure'!$AD75))</f>
        <v>#DIV/0!</v>
      </c>
      <c r="AF75" s="67" t="e">
        <f ca="1">IF($AD75&gt;2,0,OFFSET('ModelParams Lp'!$D$12,0,-'Sound Pressure'!$AD75))</f>
        <v>#DIV/0!</v>
      </c>
      <c r="AG75" s="67" t="e">
        <f ca="1">IF($AD75&gt;3,0,OFFSET('ModelParams Lp'!$E$12,0,-'Sound Pressure'!$AD75))</f>
        <v>#DIV/0!</v>
      </c>
      <c r="AH75" s="67" t="e">
        <f ca="1">IF($AD75&gt;4,0,OFFSET('ModelParams Lp'!$F$12,0,-'Sound Pressure'!$AD75))</f>
        <v>#DIV/0!</v>
      </c>
      <c r="AI75" s="67" t="e">
        <f ca="1">IF($AD75&gt;3,0,OFFSET('ModelParams Lp'!$G$12,0,-'Sound Pressure'!$AD75))</f>
        <v>#DIV/0!</v>
      </c>
      <c r="AJ75" s="67" t="e">
        <f ca="1">IF($AD75&gt;5,0,OFFSET('ModelParams Lp'!$H$12,0,-'Sound Pressure'!$AD75))</f>
        <v>#DIV/0!</v>
      </c>
      <c r="AK75" s="67" t="e">
        <f ca="1">IF($AD75&gt;6,0,OFFSET('ModelParams Lp'!$I$12,0,-'Sound Pressure'!$AD75))</f>
        <v>#DIV/0!</v>
      </c>
      <c r="AL75" s="67" t="e">
        <f ca="1">IF($AD75&gt;7,0,IF($AD$4&lt;0,3,OFFSET('ModelParams Lp'!$J$12,0,-'Sound Pressure'!$AD75)))</f>
        <v>#DIV/0!</v>
      </c>
      <c r="AM75" s="67" t="e">
        <f t="shared" si="25"/>
        <v>#DIV/0!</v>
      </c>
      <c r="AN75" s="67" t="e">
        <f t="shared" si="25"/>
        <v>#DIV/0!</v>
      </c>
      <c r="AO75" s="67" t="e">
        <f t="shared" si="25"/>
        <v>#DIV/0!</v>
      </c>
      <c r="AP75" s="67" t="e">
        <f t="shared" si="25"/>
        <v>#DIV/0!</v>
      </c>
      <c r="AQ75" s="67" t="e">
        <f t="shared" si="25"/>
        <v>#DIV/0!</v>
      </c>
      <c r="AR75" s="67" t="e">
        <f t="shared" si="25"/>
        <v>#DIV/0!</v>
      </c>
      <c r="AS75" s="67" t="e">
        <f t="shared" si="25"/>
        <v>#DIV/0!</v>
      </c>
      <c r="AT75" s="67" t="e">
        <f t="shared" si="25"/>
        <v>#DIV/0!</v>
      </c>
      <c r="AU75" s="67">
        <f>'ModelParams Lp'!B$22</f>
        <v>4</v>
      </c>
      <c r="AV75" s="67">
        <f>'ModelParams Lp'!C$22</f>
        <v>2</v>
      </c>
      <c r="AW75" s="67">
        <f>'ModelParams Lp'!D$22</f>
        <v>1</v>
      </c>
      <c r="AX75" s="67">
        <f>'ModelParams Lp'!E$22</f>
        <v>0</v>
      </c>
      <c r="AY75" s="67">
        <f>'ModelParams Lp'!F$22</f>
        <v>0</v>
      </c>
      <c r="AZ75" s="67">
        <f>'ModelParams Lp'!G$22</f>
        <v>0</v>
      </c>
      <c r="BA75" s="67">
        <f>'ModelParams Lp'!H$22</f>
        <v>0</v>
      </c>
      <c r="BB75" s="67">
        <f>'ModelParams Lp'!I$22</f>
        <v>0</v>
      </c>
      <c r="BC75" s="67" t="e">
        <f>-10*LOG(2/(4*PI()*2^2)+4/(0.163*(Calcul!$J80*Calcul!$K80)/VLOOKUP(Calcul!$H80,'ModelParams Lp'!$E$37:$F$39,2,0)))</f>
        <v>#N/A</v>
      </c>
      <c r="BD75" s="67" t="e">
        <f>-10*LOG(2/(4*PI()*2^2)+4/(0.163*(Calcul!$J80*Calcul!$K80)/VLOOKUP(Calcul!$H80,'ModelParams Lp'!$E$37:$F$39,2,0)))</f>
        <v>#N/A</v>
      </c>
      <c r="BE75" s="67" t="e">
        <f>-10*LOG(2/(4*PI()*2^2)+4/(0.163*(Calcul!$J80*Calcul!$K80)/VLOOKUP(Calcul!$H80,'ModelParams Lp'!$E$37:$F$39,2,0)))</f>
        <v>#N/A</v>
      </c>
      <c r="BF75" s="67" t="e">
        <f>-10*LOG(2/(4*PI()*2^2)+4/(0.163*(Calcul!$J80*Calcul!$K80)/VLOOKUP(Calcul!$H80,'ModelParams Lp'!$E$37:$F$39,2,0)))</f>
        <v>#N/A</v>
      </c>
      <c r="BG75" s="67" t="e">
        <f>-10*LOG(2/(4*PI()*2^2)+4/(0.163*(Calcul!$J80*Calcul!$K80)/VLOOKUP(Calcul!$H80,'ModelParams Lp'!$E$37:$F$39,2,0)))</f>
        <v>#N/A</v>
      </c>
      <c r="BH75" s="67" t="e">
        <f>-10*LOG(2/(4*PI()*2^2)+4/(0.163*(Calcul!$J80*Calcul!$K80)/VLOOKUP(Calcul!$H80,'ModelParams Lp'!$E$37:$F$39,2,0)))</f>
        <v>#N/A</v>
      </c>
      <c r="BI75" s="67" t="e">
        <f>-10*LOG(2/(4*PI()*2^2)+4/(0.163*(Calcul!$J80*Calcul!$K80)/VLOOKUP(Calcul!$H80,'ModelParams Lp'!$E$37:$F$39,2,0)))</f>
        <v>#N/A</v>
      </c>
      <c r="BJ75" s="67" t="e">
        <f>-10*LOG(2/(4*PI()*2^2)+4/(0.163*(Calcul!$J80*Calcul!$K80)/VLOOKUP(Calcul!$H80,'ModelParams Lp'!$E$37:$F$39,2,0)))</f>
        <v>#N/A</v>
      </c>
      <c r="BK75" s="67" t="e">
        <f>VLOOKUP(Calcul!$I80,'ModelParams Lp'!$D$28:$O$32,5,0)+BC75</f>
        <v>#N/A</v>
      </c>
      <c r="BL75" s="67" t="e">
        <f>VLOOKUP(Calcul!$I80,'ModelParams Lp'!$D$28:$O$32,6,0)+BD75</f>
        <v>#N/A</v>
      </c>
      <c r="BM75" s="67" t="e">
        <f>VLOOKUP(Calcul!$I80,'ModelParams Lp'!$D$28:$O$32,7,0)+BE75</f>
        <v>#N/A</v>
      </c>
      <c r="BN75" s="67" t="e">
        <f>VLOOKUP(Calcul!$I80,'ModelParams Lp'!$D$28:$O$32,8,0)+BF75</f>
        <v>#N/A</v>
      </c>
      <c r="BO75" s="67" t="e">
        <f>VLOOKUP(Calcul!$I80,'ModelParams Lp'!$D$28:$O$32,9,0)+BG75</f>
        <v>#N/A</v>
      </c>
      <c r="BP75" s="67" t="e">
        <f>VLOOKUP(Calcul!$I80,'ModelParams Lp'!$D$28:$O$32,10,0)+BH75</f>
        <v>#N/A</v>
      </c>
      <c r="BQ75" s="67" t="e">
        <f>VLOOKUP(Calcul!$I80,'ModelParams Lp'!$D$28:$O$32,11,0)+BI75</f>
        <v>#N/A</v>
      </c>
      <c r="BR75" s="67" t="e">
        <f>VLOOKUP(Calcul!$I80,'ModelParams Lp'!$D$28:$O$32,12,0)+BJ75</f>
        <v>#N/A</v>
      </c>
      <c r="BS75" s="66" t="e">
        <f t="shared" ca="1" si="29"/>
        <v>#DIV/0!</v>
      </c>
      <c r="BT75" s="66" t="e">
        <f t="shared" ca="1" si="30"/>
        <v>#DIV/0!</v>
      </c>
      <c r="BU75" s="66" t="e">
        <f t="shared" ca="1" si="31"/>
        <v>#DIV/0!</v>
      </c>
      <c r="BV75" s="66" t="e">
        <f t="shared" ca="1" si="32"/>
        <v>#DIV/0!</v>
      </c>
      <c r="BW75" s="66" t="e">
        <f t="shared" ca="1" si="33"/>
        <v>#DIV/0!</v>
      </c>
      <c r="BX75" s="66" t="e">
        <f t="shared" ca="1" si="34"/>
        <v>#DIV/0!</v>
      </c>
      <c r="BY75" s="66" t="e">
        <f t="shared" ca="1" si="35"/>
        <v>#DIV/0!</v>
      </c>
      <c r="BZ75" s="66" t="e">
        <f t="shared" ca="1" si="36"/>
        <v>#DIV/0!</v>
      </c>
      <c r="CA75" s="24" t="e">
        <f ca="1">10*LOG10(IF(BS75="",0,POWER(10,((BS75+'ModelParams Lw'!$O$4)/10))) +IF(BT75="",0,POWER(10,((BT75+'ModelParams Lw'!$P$4)/10))) +IF(BU75="",0,POWER(10,((BU75+'ModelParams Lw'!$Q$4)/10))) +IF(BV75="",0,POWER(10,((BV75+'ModelParams Lw'!$R$4)/10))) +IF(BW75="",0,POWER(10,((BW75+'ModelParams Lw'!$S$4)/10))) +IF(BX75="",0,POWER(10,((BX75+'ModelParams Lw'!$T$4)/10))) +IF(BY75="",0,POWER(10,((BY75+'ModelParams Lw'!$U$4)/10)))+IF(BZ75="",0,POWER(10,((BZ75+'ModelParams Lw'!$V$4)/10))))</f>
        <v>#DIV/0!</v>
      </c>
      <c r="CB75" s="24" t="e">
        <f t="shared" ca="1" si="37"/>
        <v>#DIV/0!</v>
      </c>
      <c r="CC75" s="24" t="e">
        <f ca="1">(BS75-'ModelParams Lw'!O$10)/'ModelParams Lw'!O$11</f>
        <v>#DIV/0!</v>
      </c>
      <c r="CD75" s="24" t="e">
        <f ca="1">(BT75-'ModelParams Lw'!P$10)/'ModelParams Lw'!P$11</f>
        <v>#DIV/0!</v>
      </c>
      <c r="CE75" s="24" t="e">
        <f ca="1">(BU75-'ModelParams Lw'!Q$10)/'ModelParams Lw'!Q$11</f>
        <v>#DIV/0!</v>
      </c>
      <c r="CF75" s="24" t="e">
        <f ca="1">(BV75-'ModelParams Lw'!R$10)/'ModelParams Lw'!R$11</f>
        <v>#DIV/0!</v>
      </c>
      <c r="CG75" s="24" t="e">
        <f ca="1">(BW75-'ModelParams Lw'!S$10)/'ModelParams Lw'!S$11</f>
        <v>#DIV/0!</v>
      </c>
      <c r="CH75" s="24" t="e">
        <f ca="1">(BX75-'ModelParams Lw'!T$10)/'ModelParams Lw'!T$11</f>
        <v>#DIV/0!</v>
      </c>
      <c r="CI75" s="24" t="e">
        <f ca="1">(BY75-'ModelParams Lw'!U$10)/'ModelParams Lw'!U$11</f>
        <v>#DIV/0!</v>
      </c>
      <c r="CJ75" s="24" t="e">
        <f ca="1">(BZ75-'ModelParams Lw'!V$10)/'ModelParams Lw'!V$11</f>
        <v>#DIV/0!</v>
      </c>
      <c r="CK75" s="66" t="e">
        <f t="shared" si="38"/>
        <v>#DIV/0!</v>
      </c>
      <c r="CL75" s="66" t="e">
        <f t="shared" si="39"/>
        <v>#DIV/0!</v>
      </c>
      <c r="CM75" s="66" t="e">
        <f t="shared" si="40"/>
        <v>#DIV/0!</v>
      </c>
      <c r="CN75" s="66" t="e">
        <f t="shared" si="41"/>
        <v>#DIV/0!</v>
      </c>
      <c r="CO75" s="66" t="e">
        <f t="shared" si="42"/>
        <v>#DIV/0!</v>
      </c>
      <c r="CP75" s="66" t="e">
        <f t="shared" si="43"/>
        <v>#DIV/0!</v>
      </c>
      <c r="CQ75" s="66" t="e">
        <f t="shared" si="44"/>
        <v>#DIV/0!</v>
      </c>
      <c r="CR75" s="66" t="e">
        <f t="shared" si="45"/>
        <v>#DIV/0!</v>
      </c>
      <c r="CS75" s="24" t="e">
        <f>10*LOG10(IF(CK75="",0,POWER(10,((CK75+'ModelParams Lw'!$O$4)/10))) +IF(CL75="",0,POWER(10,((CL75+'ModelParams Lw'!$P$4)/10))) +IF(CM75="",0,POWER(10,((CM75+'ModelParams Lw'!$Q$4)/10))) +IF(CN75="",0,POWER(10,((CN75+'ModelParams Lw'!$R$4)/10))) +IF(CO75="",0,POWER(10,((CO75+'ModelParams Lw'!$S$4)/10))) +IF(CP75="",0,POWER(10,((CP75+'ModelParams Lw'!$T$4)/10))) +IF(CQ75="",0,POWER(10,((CQ75+'ModelParams Lw'!$U$4)/10)))+IF(CR75="",0,POWER(10,((CR75+'ModelParams Lw'!$V$4)/10))))</f>
        <v>#DIV/0!</v>
      </c>
      <c r="CT75" s="24" t="e">
        <f t="shared" si="46"/>
        <v>#DIV/0!</v>
      </c>
      <c r="CU75" s="24" t="e">
        <f>(CK75-'ModelParams Lw'!O$10)/'ModelParams Lw'!O$11</f>
        <v>#DIV/0!</v>
      </c>
      <c r="CV75" s="24" t="e">
        <f>(CL75-'ModelParams Lw'!P$10)/'ModelParams Lw'!P$11</f>
        <v>#DIV/0!</v>
      </c>
      <c r="CW75" s="24" t="e">
        <f>(CM75-'ModelParams Lw'!Q$10)/'ModelParams Lw'!Q$11</f>
        <v>#DIV/0!</v>
      </c>
      <c r="CX75" s="24" t="e">
        <f>(CN75-'ModelParams Lw'!R$10)/'ModelParams Lw'!R$11</f>
        <v>#DIV/0!</v>
      </c>
      <c r="CY75" s="24" t="e">
        <f>(CO75-'ModelParams Lw'!S$10)/'ModelParams Lw'!S$11</f>
        <v>#DIV/0!</v>
      </c>
      <c r="CZ75" s="24" t="e">
        <f>(CP75-'ModelParams Lw'!T$10)/'ModelParams Lw'!T$11</f>
        <v>#DIV/0!</v>
      </c>
      <c r="DA75" s="24" t="e">
        <f>(CQ75-'ModelParams Lw'!U$10)/'ModelParams Lw'!U$11</f>
        <v>#DIV/0!</v>
      </c>
      <c r="DB75" s="24" t="e">
        <f>(CR75-'ModelParams Lw'!V$10)/'ModelParams Lw'!V$11</f>
        <v>#DIV/0!</v>
      </c>
    </row>
    <row r="76" spans="1:106">
      <c r="A76" s="12">
        <f>'Sound Power'!B76</f>
        <v>0</v>
      </c>
      <c r="B76" s="12">
        <f>'Sound Power'!D76</f>
        <v>0</v>
      </c>
      <c r="C76" s="67" t="e">
        <f>IF(Calcul!$F81="SA",'Sound Power'!BS76,'Sound Power'!T76)</f>
        <v>#DIV/0!</v>
      </c>
      <c r="D76" s="67" t="e">
        <f>IF(Calcul!$F81="SA",'Sound Power'!BT76,'Sound Power'!U76)</f>
        <v>#DIV/0!</v>
      </c>
      <c r="E76" s="67" t="e">
        <f>IF(Calcul!$F81="SA",'Sound Power'!BU76,'Sound Power'!V76)</f>
        <v>#DIV/0!</v>
      </c>
      <c r="F76" s="67" t="e">
        <f>IF(Calcul!$F81="SA",'Sound Power'!BV76,'Sound Power'!W76)</f>
        <v>#DIV/0!</v>
      </c>
      <c r="G76" s="67" t="e">
        <f>IF(Calcul!$F81="SA",'Sound Power'!BW76,'Sound Power'!X76)</f>
        <v>#DIV/0!</v>
      </c>
      <c r="H76" s="67" t="e">
        <f>IF(Calcul!$F81="SA",'Sound Power'!BX76,'Sound Power'!Y76)</f>
        <v>#DIV/0!</v>
      </c>
      <c r="I76" s="67" t="e">
        <f>IF(Calcul!$F81="SA",'Sound Power'!BY76,'Sound Power'!Z76)</f>
        <v>#DIV/0!</v>
      </c>
      <c r="J76" s="67" t="e">
        <f>IF(Calcul!$F81="SA",'Sound Power'!BZ76,'Sound Power'!AA76)</f>
        <v>#DIV/0!</v>
      </c>
      <c r="K76" s="67" t="e">
        <f>'Sound Power'!CS76</f>
        <v>#DIV/0!</v>
      </c>
      <c r="L76" s="67" t="e">
        <f>'Sound Power'!CT76</f>
        <v>#DIV/0!</v>
      </c>
      <c r="M76" s="67" t="e">
        <f>'Sound Power'!CU76</f>
        <v>#DIV/0!</v>
      </c>
      <c r="N76" s="67" t="e">
        <f>'Sound Power'!CV76</f>
        <v>#DIV/0!</v>
      </c>
      <c r="O76" s="67" t="e">
        <f>'Sound Power'!CW76</f>
        <v>#DIV/0!</v>
      </c>
      <c r="P76" s="67" t="e">
        <f>'Sound Power'!CX76</f>
        <v>#DIV/0!</v>
      </c>
      <c r="Q76" s="67" t="e">
        <f>'Sound Power'!CY76</f>
        <v>#DIV/0!</v>
      </c>
      <c r="R76" s="67" t="e">
        <f>'Sound Power'!CZ76</f>
        <v>#DIV/0!</v>
      </c>
      <c r="S76" s="64">
        <f t="shared" si="26"/>
        <v>0</v>
      </c>
      <c r="T76" s="64">
        <f t="shared" si="27"/>
        <v>0</v>
      </c>
      <c r="U76" s="67" t="e">
        <f>('ModelParams Lp'!B$4*10^'ModelParams Lp'!B$5*($S76/$T76)^'ModelParams Lp'!B$6)*3</f>
        <v>#DIV/0!</v>
      </c>
      <c r="V76" s="67" t="e">
        <f>('ModelParams Lp'!C$4*10^'ModelParams Lp'!C$5*($S76/$T76)^'ModelParams Lp'!C$6)*3</f>
        <v>#DIV/0!</v>
      </c>
      <c r="W76" s="67" t="e">
        <f>('ModelParams Lp'!D$4*10^'ModelParams Lp'!D$5*($S76/$T76)^'ModelParams Lp'!D$6)*3</f>
        <v>#DIV/0!</v>
      </c>
      <c r="X76" s="67" t="e">
        <f>('ModelParams Lp'!E$4*10^'ModelParams Lp'!E$5*($S76/$T76)^'ModelParams Lp'!E$6)*3</f>
        <v>#DIV/0!</v>
      </c>
      <c r="Y76" s="67" t="e">
        <f>('ModelParams Lp'!F$4*10^'ModelParams Lp'!F$5*($S76/$T76)^'ModelParams Lp'!F$6)*3</f>
        <v>#DIV/0!</v>
      </c>
      <c r="Z76" s="67" t="e">
        <f>('ModelParams Lp'!G$4*10^'ModelParams Lp'!G$5*($S76/$T76)^'ModelParams Lp'!G$6)*3</f>
        <v>#DIV/0!</v>
      </c>
      <c r="AA76" s="67" t="e">
        <f>('ModelParams Lp'!H$4*10^'ModelParams Lp'!H$5*($S76/$T76)^'ModelParams Lp'!H$6)*3</f>
        <v>#DIV/0!</v>
      </c>
      <c r="AB76" s="67" t="e">
        <f>('ModelParams Lp'!I$4*10^'ModelParams Lp'!I$5*($S76/$T76)^'ModelParams Lp'!I$6)*3</f>
        <v>#DIV/0!</v>
      </c>
      <c r="AC76" s="53" t="e">
        <f t="shared" si="28"/>
        <v>#DIV/0!</v>
      </c>
      <c r="AD76" s="53" t="e">
        <f>IF(AC76&lt;'ModelParams Lp'!$B$16,-1,IF(AC76&lt;'ModelParams Lp'!$C$16,0,IF(AC76&lt;'ModelParams Lp'!$D$16,1,IF(AC76&lt;'ModelParams Lp'!$E$16,2,IF(AC76&lt;'ModelParams Lp'!$F$16,3,IF(AC76&lt;'ModelParams Lp'!$G$16,4,IF(AC76&lt;'ModelParams Lp'!$H$16,5,6)))))))</f>
        <v>#DIV/0!</v>
      </c>
      <c r="AE76" s="67" t="e">
        <f ca="1">IF($AD76&gt;1,0,OFFSET('ModelParams Lp'!$C$12,0,-'Sound Pressure'!$AD76))</f>
        <v>#DIV/0!</v>
      </c>
      <c r="AF76" s="67" t="e">
        <f ca="1">IF($AD76&gt;2,0,OFFSET('ModelParams Lp'!$D$12,0,-'Sound Pressure'!$AD76))</f>
        <v>#DIV/0!</v>
      </c>
      <c r="AG76" s="67" t="e">
        <f ca="1">IF($AD76&gt;3,0,OFFSET('ModelParams Lp'!$E$12,0,-'Sound Pressure'!$AD76))</f>
        <v>#DIV/0!</v>
      </c>
      <c r="AH76" s="67" t="e">
        <f ca="1">IF($AD76&gt;4,0,OFFSET('ModelParams Lp'!$F$12,0,-'Sound Pressure'!$AD76))</f>
        <v>#DIV/0!</v>
      </c>
      <c r="AI76" s="67" t="e">
        <f ca="1">IF($AD76&gt;3,0,OFFSET('ModelParams Lp'!$G$12,0,-'Sound Pressure'!$AD76))</f>
        <v>#DIV/0!</v>
      </c>
      <c r="AJ76" s="67" t="e">
        <f ca="1">IF($AD76&gt;5,0,OFFSET('ModelParams Lp'!$H$12,0,-'Sound Pressure'!$AD76))</f>
        <v>#DIV/0!</v>
      </c>
      <c r="AK76" s="67" t="e">
        <f ca="1">IF($AD76&gt;6,0,OFFSET('ModelParams Lp'!$I$12,0,-'Sound Pressure'!$AD76))</f>
        <v>#DIV/0!</v>
      </c>
      <c r="AL76" s="67" t="e">
        <f ca="1">IF($AD76&gt;7,0,IF($AD$4&lt;0,3,OFFSET('ModelParams Lp'!$J$12,0,-'Sound Pressure'!$AD76)))</f>
        <v>#DIV/0!</v>
      </c>
      <c r="AM76" s="67" t="e">
        <f t="shared" si="25"/>
        <v>#DIV/0!</v>
      </c>
      <c r="AN76" s="67" t="e">
        <f t="shared" si="25"/>
        <v>#DIV/0!</v>
      </c>
      <c r="AO76" s="67" t="e">
        <f t="shared" si="25"/>
        <v>#DIV/0!</v>
      </c>
      <c r="AP76" s="67" t="e">
        <f t="shared" si="25"/>
        <v>#DIV/0!</v>
      </c>
      <c r="AQ76" s="67" t="e">
        <f t="shared" si="25"/>
        <v>#DIV/0!</v>
      </c>
      <c r="AR76" s="67" t="e">
        <f t="shared" si="25"/>
        <v>#DIV/0!</v>
      </c>
      <c r="AS76" s="67" t="e">
        <f t="shared" si="25"/>
        <v>#DIV/0!</v>
      </c>
      <c r="AT76" s="67" t="e">
        <f t="shared" si="25"/>
        <v>#DIV/0!</v>
      </c>
      <c r="AU76" s="67">
        <f>'ModelParams Lp'!B$22</f>
        <v>4</v>
      </c>
      <c r="AV76" s="67">
        <f>'ModelParams Lp'!C$22</f>
        <v>2</v>
      </c>
      <c r="AW76" s="67">
        <f>'ModelParams Lp'!D$22</f>
        <v>1</v>
      </c>
      <c r="AX76" s="67">
        <f>'ModelParams Lp'!E$22</f>
        <v>0</v>
      </c>
      <c r="AY76" s="67">
        <f>'ModelParams Lp'!F$22</f>
        <v>0</v>
      </c>
      <c r="AZ76" s="67">
        <f>'ModelParams Lp'!G$22</f>
        <v>0</v>
      </c>
      <c r="BA76" s="67">
        <f>'ModelParams Lp'!H$22</f>
        <v>0</v>
      </c>
      <c r="BB76" s="67">
        <f>'ModelParams Lp'!I$22</f>
        <v>0</v>
      </c>
      <c r="BC76" s="67" t="e">
        <f>-10*LOG(2/(4*PI()*2^2)+4/(0.163*(Calcul!$J81*Calcul!$K81)/VLOOKUP(Calcul!$H81,'ModelParams Lp'!$E$37:$F$39,2,0)))</f>
        <v>#N/A</v>
      </c>
      <c r="BD76" s="67" t="e">
        <f>-10*LOG(2/(4*PI()*2^2)+4/(0.163*(Calcul!$J81*Calcul!$K81)/VLOOKUP(Calcul!$H81,'ModelParams Lp'!$E$37:$F$39,2,0)))</f>
        <v>#N/A</v>
      </c>
      <c r="BE76" s="67" t="e">
        <f>-10*LOG(2/(4*PI()*2^2)+4/(0.163*(Calcul!$J81*Calcul!$K81)/VLOOKUP(Calcul!$H81,'ModelParams Lp'!$E$37:$F$39,2,0)))</f>
        <v>#N/A</v>
      </c>
      <c r="BF76" s="67" t="e">
        <f>-10*LOG(2/(4*PI()*2^2)+4/(0.163*(Calcul!$J81*Calcul!$K81)/VLOOKUP(Calcul!$H81,'ModelParams Lp'!$E$37:$F$39,2,0)))</f>
        <v>#N/A</v>
      </c>
      <c r="BG76" s="67" t="e">
        <f>-10*LOG(2/(4*PI()*2^2)+4/(0.163*(Calcul!$J81*Calcul!$K81)/VLOOKUP(Calcul!$H81,'ModelParams Lp'!$E$37:$F$39,2,0)))</f>
        <v>#N/A</v>
      </c>
      <c r="BH76" s="67" t="e">
        <f>-10*LOG(2/(4*PI()*2^2)+4/(0.163*(Calcul!$J81*Calcul!$K81)/VLOOKUP(Calcul!$H81,'ModelParams Lp'!$E$37:$F$39,2,0)))</f>
        <v>#N/A</v>
      </c>
      <c r="BI76" s="67" t="e">
        <f>-10*LOG(2/(4*PI()*2^2)+4/(0.163*(Calcul!$J81*Calcul!$K81)/VLOOKUP(Calcul!$H81,'ModelParams Lp'!$E$37:$F$39,2,0)))</f>
        <v>#N/A</v>
      </c>
      <c r="BJ76" s="67" t="e">
        <f>-10*LOG(2/(4*PI()*2^2)+4/(0.163*(Calcul!$J81*Calcul!$K81)/VLOOKUP(Calcul!$H81,'ModelParams Lp'!$E$37:$F$39,2,0)))</f>
        <v>#N/A</v>
      </c>
      <c r="BK76" s="67" t="e">
        <f>VLOOKUP(Calcul!$I81,'ModelParams Lp'!$D$28:$O$32,5,0)+BC76</f>
        <v>#N/A</v>
      </c>
      <c r="BL76" s="67" t="e">
        <f>VLOOKUP(Calcul!$I81,'ModelParams Lp'!$D$28:$O$32,6,0)+BD76</f>
        <v>#N/A</v>
      </c>
      <c r="BM76" s="67" t="e">
        <f>VLOOKUP(Calcul!$I81,'ModelParams Lp'!$D$28:$O$32,7,0)+BE76</f>
        <v>#N/A</v>
      </c>
      <c r="BN76" s="67" t="e">
        <f>VLOOKUP(Calcul!$I81,'ModelParams Lp'!$D$28:$O$32,8,0)+BF76</f>
        <v>#N/A</v>
      </c>
      <c r="BO76" s="67" t="e">
        <f>VLOOKUP(Calcul!$I81,'ModelParams Lp'!$D$28:$O$32,9,0)+BG76</f>
        <v>#N/A</v>
      </c>
      <c r="BP76" s="67" t="e">
        <f>VLOOKUP(Calcul!$I81,'ModelParams Lp'!$D$28:$O$32,10,0)+BH76</f>
        <v>#N/A</v>
      </c>
      <c r="BQ76" s="67" t="e">
        <f>VLOOKUP(Calcul!$I81,'ModelParams Lp'!$D$28:$O$32,11,0)+BI76</f>
        <v>#N/A</v>
      </c>
      <c r="BR76" s="67" t="e">
        <f>VLOOKUP(Calcul!$I81,'ModelParams Lp'!$D$28:$O$32,12,0)+BJ76</f>
        <v>#N/A</v>
      </c>
      <c r="BS76" s="66" t="e">
        <f t="shared" ca="1" si="29"/>
        <v>#DIV/0!</v>
      </c>
      <c r="BT76" s="66" t="e">
        <f t="shared" ca="1" si="30"/>
        <v>#DIV/0!</v>
      </c>
      <c r="BU76" s="66" t="e">
        <f t="shared" ca="1" si="31"/>
        <v>#DIV/0!</v>
      </c>
      <c r="BV76" s="66" t="e">
        <f t="shared" ca="1" si="32"/>
        <v>#DIV/0!</v>
      </c>
      <c r="BW76" s="66" t="e">
        <f t="shared" ca="1" si="33"/>
        <v>#DIV/0!</v>
      </c>
      <c r="BX76" s="66" t="e">
        <f t="shared" ca="1" si="34"/>
        <v>#DIV/0!</v>
      </c>
      <c r="BY76" s="66" t="e">
        <f t="shared" ca="1" si="35"/>
        <v>#DIV/0!</v>
      </c>
      <c r="BZ76" s="66" t="e">
        <f t="shared" ca="1" si="36"/>
        <v>#DIV/0!</v>
      </c>
      <c r="CA76" s="24" t="e">
        <f ca="1">10*LOG10(IF(BS76="",0,POWER(10,((BS76+'ModelParams Lw'!$O$4)/10))) +IF(BT76="",0,POWER(10,((BT76+'ModelParams Lw'!$P$4)/10))) +IF(BU76="",0,POWER(10,((BU76+'ModelParams Lw'!$Q$4)/10))) +IF(BV76="",0,POWER(10,((BV76+'ModelParams Lw'!$R$4)/10))) +IF(BW76="",0,POWER(10,((BW76+'ModelParams Lw'!$S$4)/10))) +IF(BX76="",0,POWER(10,((BX76+'ModelParams Lw'!$T$4)/10))) +IF(BY76="",0,POWER(10,((BY76+'ModelParams Lw'!$U$4)/10)))+IF(BZ76="",0,POWER(10,((BZ76+'ModelParams Lw'!$V$4)/10))))</f>
        <v>#DIV/0!</v>
      </c>
      <c r="CB76" s="24" t="e">
        <f t="shared" ca="1" si="37"/>
        <v>#DIV/0!</v>
      </c>
      <c r="CC76" s="24" t="e">
        <f ca="1">(BS76-'ModelParams Lw'!O$10)/'ModelParams Lw'!O$11</f>
        <v>#DIV/0!</v>
      </c>
      <c r="CD76" s="24" t="e">
        <f ca="1">(BT76-'ModelParams Lw'!P$10)/'ModelParams Lw'!P$11</f>
        <v>#DIV/0!</v>
      </c>
      <c r="CE76" s="24" t="e">
        <f ca="1">(BU76-'ModelParams Lw'!Q$10)/'ModelParams Lw'!Q$11</f>
        <v>#DIV/0!</v>
      </c>
      <c r="CF76" s="24" t="e">
        <f ca="1">(BV76-'ModelParams Lw'!R$10)/'ModelParams Lw'!R$11</f>
        <v>#DIV/0!</v>
      </c>
      <c r="CG76" s="24" t="e">
        <f ca="1">(BW76-'ModelParams Lw'!S$10)/'ModelParams Lw'!S$11</f>
        <v>#DIV/0!</v>
      </c>
      <c r="CH76" s="24" t="e">
        <f ca="1">(BX76-'ModelParams Lw'!T$10)/'ModelParams Lw'!T$11</f>
        <v>#DIV/0!</v>
      </c>
      <c r="CI76" s="24" t="e">
        <f ca="1">(BY76-'ModelParams Lw'!U$10)/'ModelParams Lw'!U$11</f>
        <v>#DIV/0!</v>
      </c>
      <c r="CJ76" s="24" t="e">
        <f ca="1">(BZ76-'ModelParams Lw'!V$10)/'ModelParams Lw'!V$11</f>
        <v>#DIV/0!</v>
      </c>
      <c r="CK76" s="66" t="e">
        <f t="shared" si="38"/>
        <v>#DIV/0!</v>
      </c>
      <c r="CL76" s="66" t="e">
        <f t="shared" si="39"/>
        <v>#DIV/0!</v>
      </c>
      <c r="CM76" s="66" t="e">
        <f t="shared" si="40"/>
        <v>#DIV/0!</v>
      </c>
      <c r="CN76" s="66" t="e">
        <f t="shared" si="41"/>
        <v>#DIV/0!</v>
      </c>
      <c r="CO76" s="66" t="e">
        <f t="shared" si="42"/>
        <v>#DIV/0!</v>
      </c>
      <c r="CP76" s="66" t="e">
        <f t="shared" si="43"/>
        <v>#DIV/0!</v>
      </c>
      <c r="CQ76" s="66" t="e">
        <f t="shared" si="44"/>
        <v>#DIV/0!</v>
      </c>
      <c r="CR76" s="66" t="e">
        <f t="shared" si="45"/>
        <v>#DIV/0!</v>
      </c>
      <c r="CS76" s="24" t="e">
        <f>10*LOG10(IF(CK76="",0,POWER(10,((CK76+'ModelParams Lw'!$O$4)/10))) +IF(CL76="",0,POWER(10,((CL76+'ModelParams Lw'!$P$4)/10))) +IF(CM76="",0,POWER(10,((CM76+'ModelParams Lw'!$Q$4)/10))) +IF(CN76="",0,POWER(10,((CN76+'ModelParams Lw'!$R$4)/10))) +IF(CO76="",0,POWER(10,((CO76+'ModelParams Lw'!$S$4)/10))) +IF(CP76="",0,POWER(10,((CP76+'ModelParams Lw'!$T$4)/10))) +IF(CQ76="",0,POWER(10,((CQ76+'ModelParams Lw'!$U$4)/10)))+IF(CR76="",0,POWER(10,((CR76+'ModelParams Lw'!$V$4)/10))))</f>
        <v>#DIV/0!</v>
      </c>
      <c r="CT76" s="24" t="e">
        <f t="shared" si="46"/>
        <v>#DIV/0!</v>
      </c>
      <c r="CU76" s="24" t="e">
        <f>(CK76-'ModelParams Lw'!O$10)/'ModelParams Lw'!O$11</f>
        <v>#DIV/0!</v>
      </c>
      <c r="CV76" s="24" t="e">
        <f>(CL76-'ModelParams Lw'!P$10)/'ModelParams Lw'!P$11</f>
        <v>#DIV/0!</v>
      </c>
      <c r="CW76" s="24" t="e">
        <f>(CM76-'ModelParams Lw'!Q$10)/'ModelParams Lw'!Q$11</f>
        <v>#DIV/0!</v>
      </c>
      <c r="CX76" s="24" t="e">
        <f>(CN76-'ModelParams Lw'!R$10)/'ModelParams Lw'!R$11</f>
        <v>#DIV/0!</v>
      </c>
      <c r="CY76" s="24" t="e">
        <f>(CO76-'ModelParams Lw'!S$10)/'ModelParams Lw'!S$11</f>
        <v>#DIV/0!</v>
      </c>
      <c r="CZ76" s="24" t="e">
        <f>(CP76-'ModelParams Lw'!T$10)/'ModelParams Lw'!T$11</f>
        <v>#DIV/0!</v>
      </c>
      <c r="DA76" s="24" t="e">
        <f>(CQ76-'ModelParams Lw'!U$10)/'ModelParams Lw'!U$11</f>
        <v>#DIV/0!</v>
      </c>
      <c r="DB76" s="24" t="e">
        <f>(CR76-'ModelParams Lw'!V$10)/'ModelParams Lw'!V$11</f>
        <v>#DIV/0!</v>
      </c>
    </row>
    <row r="77" spans="1:106">
      <c r="A77" s="12">
        <f>'Sound Power'!B77</f>
        <v>0</v>
      </c>
      <c r="B77" s="12">
        <f>'Sound Power'!D77</f>
        <v>0</v>
      </c>
      <c r="C77" s="67" t="e">
        <f>IF(Calcul!$F82="SA",'Sound Power'!BS77,'Sound Power'!T77)</f>
        <v>#DIV/0!</v>
      </c>
      <c r="D77" s="67" t="e">
        <f>IF(Calcul!$F82="SA",'Sound Power'!BT77,'Sound Power'!U77)</f>
        <v>#DIV/0!</v>
      </c>
      <c r="E77" s="67" t="e">
        <f>IF(Calcul!$F82="SA",'Sound Power'!BU77,'Sound Power'!V77)</f>
        <v>#DIV/0!</v>
      </c>
      <c r="F77" s="67" t="e">
        <f>IF(Calcul!$F82="SA",'Sound Power'!BV77,'Sound Power'!W77)</f>
        <v>#DIV/0!</v>
      </c>
      <c r="G77" s="67" t="e">
        <f>IF(Calcul!$F82="SA",'Sound Power'!BW77,'Sound Power'!X77)</f>
        <v>#DIV/0!</v>
      </c>
      <c r="H77" s="67" t="e">
        <f>IF(Calcul!$F82="SA",'Sound Power'!BX77,'Sound Power'!Y77)</f>
        <v>#DIV/0!</v>
      </c>
      <c r="I77" s="67" t="e">
        <f>IF(Calcul!$F82="SA",'Sound Power'!BY77,'Sound Power'!Z77)</f>
        <v>#DIV/0!</v>
      </c>
      <c r="J77" s="67" t="e">
        <f>IF(Calcul!$F82="SA",'Sound Power'!BZ77,'Sound Power'!AA77)</f>
        <v>#DIV/0!</v>
      </c>
      <c r="K77" s="67" t="e">
        <f>'Sound Power'!CS77</f>
        <v>#DIV/0!</v>
      </c>
      <c r="L77" s="67" t="e">
        <f>'Sound Power'!CT77</f>
        <v>#DIV/0!</v>
      </c>
      <c r="M77" s="67" t="e">
        <f>'Sound Power'!CU77</f>
        <v>#DIV/0!</v>
      </c>
      <c r="N77" s="67" t="e">
        <f>'Sound Power'!CV77</f>
        <v>#DIV/0!</v>
      </c>
      <c r="O77" s="67" t="e">
        <f>'Sound Power'!CW77</f>
        <v>#DIV/0!</v>
      </c>
      <c r="P77" s="67" t="e">
        <f>'Sound Power'!CX77</f>
        <v>#DIV/0!</v>
      </c>
      <c r="Q77" s="67" t="e">
        <f>'Sound Power'!CY77</f>
        <v>#DIV/0!</v>
      </c>
      <c r="R77" s="67" t="e">
        <f>'Sound Power'!CZ77</f>
        <v>#DIV/0!</v>
      </c>
      <c r="S77" s="64">
        <f t="shared" si="26"/>
        <v>0</v>
      </c>
      <c r="T77" s="64">
        <f t="shared" si="27"/>
        <v>0</v>
      </c>
      <c r="U77" s="67" t="e">
        <f>('ModelParams Lp'!B$4*10^'ModelParams Lp'!B$5*($S77/$T77)^'ModelParams Lp'!B$6)*3</f>
        <v>#DIV/0!</v>
      </c>
      <c r="V77" s="67" t="e">
        <f>('ModelParams Lp'!C$4*10^'ModelParams Lp'!C$5*($S77/$T77)^'ModelParams Lp'!C$6)*3</f>
        <v>#DIV/0!</v>
      </c>
      <c r="W77" s="67" t="e">
        <f>('ModelParams Lp'!D$4*10^'ModelParams Lp'!D$5*($S77/$T77)^'ModelParams Lp'!D$6)*3</f>
        <v>#DIV/0!</v>
      </c>
      <c r="X77" s="67" t="e">
        <f>('ModelParams Lp'!E$4*10^'ModelParams Lp'!E$5*($S77/$T77)^'ModelParams Lp'!E$6)*3</f>
        <v>#DIV/0!</v>
      </c>
      <c r="Y77" s="67" t="e">
        <f>('ModelParams Lp'!F$4*10^'ModelParams Lp'!F$5*($S77/$T77)^'ModelParams Lp'!F$6)*3</f>
        <v>#DIV/0!</v>
      </c>
      <c r="Z77" s="67" t="e">
        <f>('ModelParams Lp'!G$4*10^'ModelParams Lp'!G$5*($S77/$T77)^'ModelParams Lp'!G$6)*3</f>
        <v>#DIV/0!</v>
      </c>
      <c r="AA77" s="67" t="e">
        <f>('ModelParams Lp'!H$4*10^'ModelParams Lp'!H$5*($S77/$T77)^'ModelParams Lp'!H$6)*3</f>
        <v>#DIV/0!</v>
      </c>
      <c r="AB77" s="67" t="e">
        <f>('ModelParams Lp'!I$4*10^'ModelParams Lp'!I$5*($S77/$T77)^'ModelParams Lp'!I$6)*3</f>
        <v>#DIV/0!</v>
      </c>
      <c r="AC77" s="53" t="e">
        <f t="shared" si="28"/>
        <v>#DIV/0!</v>
      </c>
      <c r="AD77" s="53" t="e">
        <f>IF(AC77&lt;'ModelParams Lp'!$B$16,-1,IF(AC77&lt;'ModelParams Lp'!$C$16,0,IF(AC77&lt;'ModelParams Lp'!$D$16,1,IF(AC77&lt;'ModelParams Lp'!$E$16,2,IF(AC77&lt;'ModelParams Lp'!$F$16,3,IF(AC77&lt;'ModelParams Lp'!$G$16,4,IF(AC77&lt;'ModelParams Lp'!$H$16,5,6)))))))</f>
        <v>#DIV/0!</v>
      </c>
      <c r="AE77" s="67" t="e">
        <f ca="1">IF($AD77&gt;1,0,OFFSET('ModelParams Lp'!$C$12,0,-'Sound Pressure'!$AD77))</f>
        <v>#DIV/0!</v>
      </c>
      <c r="AF77" s="67" t="e">
        <f ca="1">IF($AD77&gt;2,0,OFFSET('ModelParams Lp'!$D$12,0,-'Sound Pressure'!$AD77))</f>
        <v>#DIV/0!</v>
      </c>
      <c r="AG77" s="67" t="e">
        <f ca="1">IF($AD77&gt;3,0,OFFSET('ModelParams Lp'!$E$12,0,-'Sound Pressure'!$AD77))</f>
        <v>#DIV/0!</v>
      </c>
      <c r="AH77" s="67" t="e">
        <f ca="1">IF($AD77&gt;4,0,OFFSET('ModelParams Lp'!$F$12,0,-'Sound Pressure'!$AD77))</f>
        <v>#DIV/0!</v>
      </c>
      <c r="AI77" s="67" t="e">
        <f ca="1">IF($AD77&gt;3,0,OFFSET('ModelParams Lp'!$G$12,0,-'Sound Pressure'!$AD77))</f>
        <v>#DIV/0!</v>
      </c>
      <c r="AJ77" s="67" t="e">
        <f ca="1">IF($AD77&gt;5,0,OFFSET('ModelParams Lp'!$H$12,0,-'Sound Pressure'!$AD77))</f>
        <v>#DIV/0!</v>
      </c>
      <c r="AK77" s="67" t="e">
        <f ca="1">IF($AD77&gt;6,0,OFFSET('ModelParams Lp'!$I$12,0,-'Sound Pressure'!$AD77))</f>
        <v>#DIV/0!</v>
      </c>
      <c r="AL77" s="67" t="e">
        <f ca="1">IF($AD77&gt;7,0,IF($AD$4&lt;0,3,OFFSET('ModelParams Lp'!$J$12,0,-'Sound Pressure'!$AD77)))</f>
        <v>#DIV/0!</v>
      </c>
      <c r="AM77" s="67" t="e">
        <f t="shared" si="25"/>
        <v>#DIV/0!</v>
      </c>
      <c r="AN77" s="67" t="e">
        <f t="shared" si="25"/>
        <v>#DIV/0!</v>
      </c>
      <c r="AO77" s="67" t="e">
        <f t="shared" si="25"/>
        <v>#DIV/0!</v>
      </c>
      <c r="AP77" s="67" t="e">
        <f t="shared" si="25"/>
        <v>#DIV/0!</v>
      </c>
      <c r="AQ77" s="67" t="e">
        <f t="shared" si="25"/>
        <v>#DIV/0!</v>
      </c>
      <c r="AR77" s="67" t="e">
        <f t="shared" si="25"/>
        <v>#DIV/0!</v>
      </c>
      <c r="AS77" s="67" t="e">
        <f t="shared" si="25"/>
        <v>#DIV/0!</v>
      </c>
      <c r="AT77" s="67" t="e">
        <f t="shared" si="25"/>
        <v>#DIV/0!</v>
      </c>
      <c r="AU77" s="67">
        <f>'ModelParams Lp'!B$22</f>
        <v>4</v>
      </c>
      <c r="AV77" s="67">
        <f>'ModelParams Lp'!C$22</f>
        <v>2</v>
      </c>
      <c r="AW77" s="67">
        <f>'ModelParams Lp'!D$22</f>
        <v>1</v>
      </c>
      <c r="AX77" s="67">
        <f>'ModelParams Lp'!E$22</f>
        <v>0</v>
      </c>
      <c r="AY77" s="67">
        <f>'ModelParams Lp'!F$22</f>
        <v>0</v>
      </c>
      <c r="AZ77" s="67">
        <f>'ModelParams Lp'!G$22</f>
        <v>0</v>
      </c>
      <c r="BA77" s="67">
        <f>'ModelParams Lp'!H$22</f>
        <v>0</v>
      </c>
      <c r="BB77" s="67">
        <f>'ModelParams Lp'!I$22</f>
        <v>0</v>
      </c>
      <c r="BC77" s="67" t="e">
        <f>-10*LOG(2/(4*PI()*2^2)+4/(0.163*(Calcul!$J82*Calcul!$K82)/VLOOKUP(Calcul!$H82,'ModelParams Lp'!$E$37:$F$39,2,0)))</f>
        <v>#N/A</v>
      </c>
      <c r="BD77" s="67" t="e">
        <f>-10*LOG(2/(4*PI()*2^2)+4/(0.163*(Calcul!$J82*Calcul!$K82)/VLOOKUP(Calcul!$H82,'ModelParams Lp'!$E$37:$F$39,2,0)))</f>
        <v>#N/A</v>
      </c>
      <c r="BE77" s="67" t="e">
        <f>-10*LOG(2/(4*PI()*2^2)+4/(0.163*(Calcul!$J82*Calcul!$K82)/VLOOKUP(Calcul!$H82,'ModelParams Lp'!$E$37:$F$39,2,0)))</f>
        <v>#N/A</v>
      </c>
      <c r="BF77" s="67" t="e">
        <f>-10*LOG(2/(4*PI()*2^2)+4/(0.163*(Calcul!$J82*Calcul!$K82)/VLOOKUP(Calcul!$H82,'ModelParams Lp'!$E$37:$F$39,2,0)))</f>
        <v>#N/A</v>
      </c>
      <c r="BG77" s="67" t="e">
        <f>-10*LOG(2/(4*PI()*2^2)+4/(0.163*(Calcul!$J82*Calcul!$K82)/VLOOKUP(Calcul!$H82,'ModelParams Lp'!$E$37:$F$39,2,0)))</f>
        <v>#N/A</v>
      </c>
      <c r="BH77" s="67" t="e">
        <f>-10*LOG(2/(4*PI()*2^2)+4/(0.163*(Calcul!$J82*Calcul!$K82)/VLOOKUP(Calcul!$H82,'ModelParams Lp'!$E$37:$F$39,2,0)))</f>
        <v>#N/A</v>
      </c>
      <c r="BI77" s="67" t="e">
        <f>-10*LOG(2/(4*PI()*2^2)+4/(0.163*(Calcul!$J82*Calcul!$K82)/VLOOKUP(Calcul!$H82,'ModelParams Lp'!$E$37:$F$39,2,0)))</f>
        <v>#N/A</v>
      </c>
      <c r="BJ77" s="67" t="e">
        <f>-10*LOG(2/(4*PI()*2^2)+4/(0.163*(Calcul!$J82*Calcul!$K82)/VLOOKUP(Calcul!$H82,'ModelParams Lp'!$E$37:$F$39,2,0)))</f>
        <v>#N/A</v>
      </c>
      <c r="BK77" s="67" t="e">
        <f>VLOOKUP(Calcul!$I82,'ModelParams Lp'!$D$28:$O$32,5,0)+BC77</f>
        <v>#N/A</v>
      </c>
      <c r="BL77" s="67" t="e">
        <f>VLOOKUP(Calcul!$I82,'ModelParams Lp'!$D$28:$O$32,6,0)+BD77</f>
        <v>#N/A</v>
      </c>
      <c r="BM77" s="67" t="e">
        <f>VLOOKUP(Calcul!$I82,'ModelParams Lp'!$D$28:$O$32,7,0)+BE77</f>
        <v>#N/A</v>
      </c>
      <c r="BN77" s="67" t="e">
        <f>VLOOKUP(Calcul!$I82,'ModelParams Lp'!$D$28:$O$32,8,0)+BF77</f>
        <v>#N/A</v>
      </c>
      <c r="BO77" s="67" t="e">
        <f>VLOOKUP(Calcul!$I82,'ModelParams Lp'!$D$28:$O$32,9,0)+BG77</f>
        <v>#N/A</v>
      </c>
      <c r="BP77" s="67" t="e">
        <f>VLOOKUP(Calcul!$I82,'ModelParams Lp'!$D$28:$O$32,10,0)+BH77</f>
        <v>#N/A</v>
      </c>
      <c r="BQ77" s="67" t="e">
        <f>VLOOKUP(Calcul!$I82,'ModelParams Lp'!$D$28:$O$32,11,0)+BI77</f>
        <v>#N/A</v>
      </c>
      <c r="BR77" s="67" t="e">
        <f>VLOOKUP(Calcul!$I82,'ModelParams Lp'!$D$28:$O$32,12,0)+BJ77</f>
        <v>#N/A</v>
      </c>
      <c r="BS77" s="66" t="e">
        <f t="shared" ca="1" si="29"/>
        <v>#DIV/0!</v>
      </c>
      <c r="BT77" s="66" t="e">
        <f t="shared" ca="1" si="30"/>
        <v>#DIV/0!</v>
      </c>
      <c r="BU77" s="66" t="e">
        <f t="shared" ca="1" si="31"/>
        <v>#DIV/0!</v>
      </c>
      <c r="BV77" s="66" t="e">
        <f t="shared" ca="1" si="32"/>
        <v>#DIV/0!</v>
      </c>
      <c r="BW77" s="66" t="e">
        <f t="shared" ca="1" si="33"/>
        <v>#DIV/0!</v>
      </c>
      <c r="BX77" s="66" t="e">
        <f t="shared" ca="1" si="34"/>
        <v>#DIV/0!</v>
      </c>
      <c r="BY77" s="66" t="e">
        <f t="shared" ca="1" si="35"/>
        <v>#DIV/0!</v>
      </c>
      <c r="BZ77" s="66" t="e">
        <f t="shared" ca="1" si="36"/>
        <v>#DIV/0!</v>
      </c>
      <c r="CA77" s="24" t="e">
        <f ca="1">10*LOG10(IF(BS77="",0,POWER(10,((BS77+'ModelParams Lw'!$O$4)/10))) +IF(BT77="",0,POWER(10,((BT77+'ModelParams Lw'!$P$4)/10))) +IF(BU77="",0,POWER(10,((BU77+'ModelParams Lw'!$Q$4)/10))) +IF(BV77="",0,POWER(10,((BV77+'ModelParams Lw'!$R$4)/10))) +IF(BW77="",0,POWER(10,((BW77+'ModelParams Lw'!$S$4)/10))) +IF(BX77="",0,POWER(10,((BX77+'ModelParams Lw'!$T$4)/10))) +IF(BY77="",0,POWER(10,((BY77+'ModelParams Lw'!$U$4)/10)))+IF(BZ77="",0,POWER(10,((BZ77+'ModelParams Lw'!$V$4)/10))))</f>
        <v>#DIV/0!</v>
      </c>
      <c r="CB77" s="24" t="e">
        <f t="shared" ca="1" si="37"/>
        <v>#DIV/0!</v>
      </c>
      <c r="CC77" s="24" t="e">
        <f ca="1">(BS77-'ModelParams Lw'!O$10)/'ModelParams Lw'!O$11</f>
        <v>#DIV/0!</v>
      </c>
      <c r="CD77" s="24" t="e">
        <f ca="1">(BT77-'ModelParams Lw'!P$10)/'ModelParams Lw'!P$11</f>
        <v>#DIV/0!</v>
      </c>
      <c r="CE77" s="24" t="e">
        <f ca="1">(BU77-'ModelParams Lw'!Q$10)/'ModelParams Lw'!Q$11</f>
        <v>#DIV/0!</v>
      </c>
      <c r="CF77" s="24" t="e">
        <f ca="1">(BV77-'ModelParams Lw'!R$10)/'ModelParams Lw'!R$11</f>
        <v>#DIV/0!</v>
      </c>
      <c r="CG77" s="24" t="e">
        <f ca="1">(BW77-'ModelParams Lw'!S$10)/'ModelParams Lw'!S$11</f>
        <v>#DIV/0!</v>
      </c>
      <c r="CH77" s="24" t="e">
        <f ca="1">(BX77-'ModelParams Lw'!T$10)/'ModelParams Lw'!T$11</f>
        <v>#DIV/0!</v>
      </c>
      <c r="CI77" s="24" t="e">
        <f ca="1">(BY77-'ModelParams Lw'!U$10)/'ModelParams Lw'!U$11</f>
        <v>#DIV/0!</v>
      </c>
      <c r="CJ77" s="24" t="e">
        <f ca="1">(BZ77-'ModelParams Lw'!V$10)/'ModelParams Lw'!V$11</f>
        <v>#DIV/0!</v>
      </c>
      <c r="CK77" s="66" t="e">
        <f t="shared" si="38"/>
        <v>#DIV/0!</v>
      </c>
      <c r="CL77" s="66" t="e">
        <f t="shared" si="39"/>
        <v>#DIV/0!</v>
      </c>
      <c r="CM77" s="66" t="e">
        <f t="shared" si="40"/>
        <v>#DIV/0!</v>
      </c>
      <c r="CN77" s="66" t="e">
        <f t="shared" si="41"/>
        <v>#DIV/0!</v>
      </c>
      <c r="CO77" s="66" t="e">
        <f t="shared" si="42"/>
        <v>#DIV/0!</v>
      </c>
      <c r="CP77" s="66" t="e">
        <f t="shared" si="43"/>
        <v>#DIV/0!</v>
      </c>
      <c r="CQ77" s="66" t="e">
        <f t="shared" si="44"/>
        <v>#DIV/0!</v>
      </c>
      <c r="CR77" s="66" t="e">
        <f t="shared" si="45"/>
        <v>#DIV/0!</v>
      </c>
      <c r="CS77" s="24" t="e">
        <f>10*LOG10(IF(CK77="",0,POWER(10,((CK77+'ModelParams Lw'!$O$4)/10))) +IF(CL77="",0,POWER(10,((CL77+'ModelParams Lw'!$P$4)/10))) +IF(CM77="",0,POWER(10,((CM77+'ModelParams Lw'!$Q$4)/10))) +IF(CN77="",0,POWER(10,((CN77+'ModelParams Lw'!$R$4)/10))) +IF(CO77="",0,POWER(10,((CO77+'ModelParams Lw'!$S$4)/10))) +IF(CP77="",0,POWER(10,((CP77+'ModelParams Lw'!$T$4)/10))) +IF(CQ77="",0,POWER(10,((CQ77+'ModelParams Lw'!$U$4)/10)))+IF(CR77="",0,POWER(10,((CR77+'ModelParams Lw'!$V$4)/10))))</f>
        <v>#DIV/0!</v>
      </c>
      <c r="CT77" s="24" t="e">
        <f t="shared" si="46"/>
        <v>#DIV/0!</v>
      </c>
      <c r="CU77" s="24" t="e">
        <f>(CK77-'ModelParams Lw'!O$10)/'ModelParams Lw'!O$11</f>
        <v>#DIV/0!</v>
      </c>
      <c r="CV77" s="24" t="e">
        <f>(CL77-'ModelParams Lw'!P$10)/'ModelParams Lw'!P$11</f>
        <v>#DIV/0!</v>
      </c>
      <c r="CW77" s="24" t="e">
        <f>(CM77-'ModelParams Lw'!Q$10)/'ModelParams Lw'!Q$11</f>
        <v>#DIV/0!</v>
      </c>
      <c r="CX77" s="24" t="e">
        <f>(CN77-'ModelParams Lw'!R$10)/'ModelParams Lw'!R$11</f>
        <v>#DIV/0!</v>
      </c>
      <c r="CY77" s="24" t="e">
        <f>(CO77-'ModelParams Lw'!S$10)/'ModelParams Lw'!S$11</f>
        <v>#DIV/0!</v>
      </c>
      <c r="CZ77" s="24" t="e">
        <f>(CP77-'ModelParams Lw'!T$10)/'ModelParams Lw'!T$11</f>
        <v>#DIV/0!</v>
      </c>
      <c r="DA77" s="24" t="e">
        <f>(CQ77-'ModelParams Lw'!U$10)/'ModelParams Lw'!U$11</f>
        <v>#DIV/0!</v>
      </c>
      <c r="DB77" s="24" t="e">
        <f>(CR77-'ModelParams Lw'!V$10)/'ModelParams Lw'!V$11</f>
        <v>#DIV/0!</v>
      </c>
    </row>
    <row r="78" spans="1:106">
      <c r="A78" s="12">
        <f>'Sound Power'!B78</f>
        <v>0</v>
      </c>
      <c r="B78" s="12">
        <f>'Sound Power'!D78</f>
        <v>0</v>
      </c>
      <c r="C78" s="67" t="e">
        <f>IF(Calcul!$F83="SA",'Sound Power'!BS78,'Sound Power'!T78)</f>
        <v>#DIV/0!</v>
      </c>
      <c r="D78" s="67" t="e">
        <f>IF(Calcul!$F83="SA",'Sound Power'!BT78,'Sound Power'!U78)</f>
        <v>#DIV/0!</v>
      </c>
      <c r="E78" s="67" t="e">
        <f>IF(Calcul!$F83="SA",'Sound Power'!BU78,'Sound Power'!V78)</f>
        <v>#DIV/0!</v>
      </c>
      <c r="F78" s="67" t="e">
        <f>IF(Calcul!$F83="SA",'Sound Power'!BV78,'Sound Power'!W78)</f>
        <v>#DIV/0!</v>
      </c>
      <c r="G78" s="67" t="e">
        <f>IF(Calcul!$F83="SA",'Sound Power'!BW78,'Sound Power'!X78)</f>
        <v>#DIV/0!</v>
      </c>
      <c r="H78" s="67" t="e">
        <f>IF(Calcul!$F83="SA",'Sound Power'!BX78,'Sound Power'!Y78)</f>
        <v>#DIV/0!</v>
      </c>
      <c r="I78" s="67" t="e">
        <f>IF(Calcul!$F83="SA",'Sound Power'!BY78,'Sound Power'!Z78)</f>
        <v>#DIV/0!</v>
      </c>
      <c r="J78" s="67" t="e">
        <f>IF(Calcul!$F83="SA",'Sound Power'!BZ78,'Sound Power'!AA78)</f>
        <v>#DIV/0!</v>
      </c>
      <c r="K78" s="67" t="e">
        <f>'Sound Power'!CS78</f>
        <v>#DIV/0!</v>
      </c>
      <c r="L78" s="67" t="e">
        <f>'Sound Power'!CT78</f>
        <v>#DIV/0!</v>
      </c>
      <c r="M78" s="67" t="e">
        <f>'Sound Power'!CU78</f>
        <v>#DIV/0!</v>
      </c>
      <c r="N78" s="67" t="e">
        <f>'Sound Power'!CV78</f>
        <v>#DIV/0!</v>
      </c>
      <c r="O78" s="67" t="e">
        <f>'Sound Power'!CW78</f>
        <v>#DIV/0!</v>
      </c>
      <c r="P78" s="67" t="e">
        <f>'Sound Power'!CX78</f>
        <v>#DIV/0!</v>
      </c>
      <c r="Q78" s="67" t="e">
        <f>'Sound Power'!CY78</f>
        <v>#DIV/0!</v>
      </c>
      <c r="R78" s="67" t="e">
        <f>'Sound Power'!CZ78</f>
        <v>#DIV/0!</v>
      </c>
      <c r="S78" s="64">
        <f t="shared" si="26"/>
        <v>0</v>
      </c>
      <c r="T78" s="64">
        <f t="shared" si="27"/>
        <v>0</v>
      </c>
      <c r="U78" s="67" t="e">
        <f>('ModelParams Lp'!B$4*10^'ModelParams Lp'!B$5*($S78/$T78)^'ModelParams Lp'!B$6)*3</f>
        <v>#DIV/0!</v>
      </c>
      <c r="V78" s="67" t="e">
        <f>('ModelParams Lp'!C$4*10^'ModelParams Lp'!C$5*($S78/$T78)^'ModelParams Lp'!C$6)*3</f>
        <v>#DIV/0!</v>
      </c>
      <c r="W78" s="67" t="e">
        <f>('ModelParams Lp'!D$4*10^'ModelParams Lp'!D$5*($S78/$T78)^'ModelParams Lp'!D$6)*3</f>
        <v>#DIV/0!</v>
      </c>
      <c r="X78" s="67" t="e">
        <f>('ModelParams Lp'!E$4*10^'ModelParams Lp'!E$5*($S78/$T78)^'ModelParams Lp'!E$6)*3</f>
        <v>#DIV/0!</v>
      </c>
      <c r="Y78" s="67" t="e">
        <f>('ModelParams Lp'!F$4*10^'ModelParams Lp'!F$5*($S78/$T78)^'ModelParams Lp'!F$6)*3</f>
        <v>#DIV/0!</v>
      </c>
      <c r="Z78" s="67" t="e">
        <f>('ModelParams Lp'!G$4*10^'ModelParams Lp'!G$5*($S78/$T78)^'ModelParams Lp'!G$6)*3</f>
        <v>#DIV/0!</v>
      </c>
      <c r="AA78" s="67" t="e">
        <f>('ModelParams Lp'!H$4*10^'ModelParams Lp'!H$5*($S78/$T78)^'ModelParams Lp'!H$6)*3</f>
        <v>#DIV/0!</v>
      </c>
      <c r="AB78" s="67" t="e">
        <f>('ModelParams Lp'!I$4*10^'ModelParams Lp'!I$5*($S78/$T78)^'ModelParams Lp'!I$6)*3</f>
        <v>#DIV/0!</v>
      </c>
      <c r="AC78" s="53" t="e">
        <f t="shared" si="28"/>
        <v>#DIV/0!</v>
      </c>
      <c r="AD78" s="53" t="e">
        <f>IF(AC78&lt;'ModelParams Lp'!$B$16,-1,IF(AC78&lt;'ModelParams Lp'!$C$16,0,IF(AC78&lt;'ModelParams Lp'!$D$16,1,IF(AC78&lt;'ModelParams Lp'!$E$16,2,IF(AC78&lt;'ModelParams Lp'!$F$16,3,IF(AC78&lt;'ModelParams Lp'!$G$16,4,IF(AC78&lt;'ModelParams Lp'!$H$16,5,6)))))))</f>
        <v>#DIV/0!</v>
      </c>
      <c r="AE78" s="67" t="e">
        <f ca="1">IF($AD78&gt;1,0,OFFSET('ModelParams Lp'!$C$12,0,-'Sound Pressure'!$AD78))</f>
        <v>#DIV/0!</v>
      </c>
      <c r="AF78" s="67" t="e">
        <f ca="1">IF($AD78&gt;2,0,OFFSET('ModelParams Lp'!$D$12,0,-'Sound Pressure'!$AD78))</f>
        <v>#DIV/0!</v>
      </c>
      <c r="AG78" s="67" t="e">
        <f ca="1">IF($AD78&gt;3,0,OFFSET('ModelParams Lp'!$E$12,0,-'Sound Pressure'!$AD78))</f>
        <v>#DIV/0!</v>
      </c>
      <c r="AH78" s="67" t="e">
        <f ca="1">IF($AD78&gt;4,0,OFFSET('ModelParams Lp'!$F$12,0,-'Sound Pressure'!$AD78))</f>
        <v>#DIV/0!</v>
      </c>
      <c r="AI78" s="67" t="e">
        <f ca="1">IF($AD78&gt;3,0,OFFSET('ModelParams Lp'!$G$12,0,-'Sound Pressure'!$AD78))</f>
        <v>#DIV/0!</v>
      </c>
      <c r="AJ78" s="67" t="e">
        <f ca="1">IF($AD78&gt;5,0,OFFSET('ModelParams Lp'!$H$12,0,-'Sound Pressure'!$AD78))</f>
        <v>#DIV/0!</v>
      </c>
      <c r="AK78" s="67" t="e">
        <f ca="1">IF($AD78&gt;6,0,OFFSET('ModelParams Lp'!$I$12,0,-'Sound Pressure'!$AD78))</f>
        <v>#DIV/0!</v>
      </c>
      <c r="AL78" s="67" t="e">
        <f ca="1">IF($AD78&gt;7,0,IF($AD$4&lt;0,3,OFFSET('ModelParams Lp'!$J$12,0,-'Sound Pressure'!$AD78)))</f>
        <v>#DIV/0!</v>
      </c>
      <c r="AM78" s="67" t="e">
        <f t="shared" si="25"/>
        <v>#DIV/0!</v>
      </c>
      <c r="AN78" s="67" t="e">
        <f t="shared" si="25"/>
        <v>#DIV/0!</v>
      </c>
      <c r="AO78" s="67" t="e">
        <f t="shared" si="25"/>
        <v>#DIV/0!</v>
      </c>
      <c r="AP78" s="67" t="e">
        <f t="shared" si="25"/>
        <v>#DIV/0!</v>
      </c>
      <c r="AQ78" s="67" t="e">
        <f t="shared" si="25"/>
        <v>#DIV/0!</v>
      </c>
      <c r="AR78" s="67" t="e">
        <f t="shared" si="25"/>
        <v>#DIV/0!</v>
      </c>
      <c r="AS78" s="67" t="e">
        <f t="shared" si="25"/>
        <v>#DIV/0!</v>
      </c>
      <c r="AT78" s="67" t="e">
        <f t="shared" si="25"/>
        <v>#DIV/0!</v>
      </c>
      <c r="AU78" s="67">
        <f>'ModelParams Lp'!B$22</f>
        <v>4</v>
      </c>
      <c r="AV78" s="67">
        <f>'ModelParams Lp'!C$22</f>
        <v>2</v>
      </c>
      <c r="AW78" s="67">
        <f>'ModelParams Lp'!D$22</f>
        <v>1</v>
      </c>
      <c r="AX78" s="67">
        <f>'ModelParams Lp'!E$22</f>
        <v>0</v>
      </c>
      <c r="AY78" s="67">
        <f>'ModelParams Lp'!F$22</f>
        <v>0</v>
      </c>
      <c r="AZ78" s="67">
        <f>'ModelParams Lp'!G$22</f>
        <v>0</v>
      </c>
      <c r="BA78" s="67">
        <f>'ModelParams Lp'!H$22</f>
        <v>0</v>
      </c>
      <c r="BB78" s="67">
        <f>'ModelParams Lp'!I$22</f>
        <v>0</v>
      </c>
      <c r="BC78" s="67" t="e">
        <f>-10*LOG(2/(4*PI()*2^2)+4/(0.163*(Calcul!$J83*Calcul!$K83)/VLOOKUP(Calcul!$H83,'ModelParams Lp'!$E$37:$F$39,2,0)))</f>
        <v>#N/A</v>
      </c>
      <c r="BD78" s="67" t="e">
        <f>-10*LOG(2/(4*PI()*2^2)+4/(0.163*(Calcul!$J83*Calcul!$K83)/VLOOKUP(Calcul!$H83,'ModelParams Lp'!$E$37:$F$39,2,0)))</f>
        <v>#N/A</v>
      </c>
      <c r="BE78" s="67" t="e">
        <f>-10*LOG(2/(4*PI()*2^2)+4/(0.163*(Calcul!$J83*Calcul!$K83)/VLOOKUP(Calcul!$H83,'ModelParams Lp'!$E$37:$F$39,2,0)))</f>
        <v>#N/A</v>
      </c>
      <c r="BF78" s="67" t="e">
        <f>-10*LOG(2/(4*PI()*2^2)+4/(0.163*(Calcul!$J83*Calcul!$K83)/VLOOKUP(Calcul!$H83,'ModelParams Lp'!$E$37:$F$39,2,0)))</f>
        <v>#N/A</v>
      </c>
      <c r="BG78" s="67" t="e">
        <f>-10*LOG(2/(4*PI()*2^2)+4/(0.163*(Calcul!$J83*Calcul!$K83)/VLOOKUP(Calcul!$H83,'ModelParams Lp'!$E$37:$F$39,2,0)))</f>
        <v>#N/A</v>
      </c>
      <c r="BH78" s="67" t="e">
        <f>-10*LOG(2/(4*PI()*2^2)+4/(0.163*(Calcul!$J83*Calcul!$K83)/VLOOKUP(Calcul!$H83,'ModelParams Lp'!$E$37:$F$39,2,0)))</f>
        <v>#N/A</v>
      </c>
      <c r="BI78" s="67" t="e">
        <f>-10*LOG(2/(4*PI()*2^2)+4/(0.163*(Calcul!$J83*Calcul!$K83)/VLOOKUP(Calcul!$H83,'ModelParams Lp'!$E$37:$F$39,2,0)))</f>
        <v>#N/A</v>
      </c>
      <c r="BJ78" s="67" t="e">
        <f>-10*LOG(2/(4*PI()*2^2)+4/(0.163*(Calcul!$J83*Calcul!$K83)/VLOOKUP(Calcul!$H83,'ModelParams Lp'!$E$37:$F$39,2,0)))</f>
        <v>#N/A</v>
      </c>
      <c r="BK78" s="67" t="e">
        <f>VLOOKUP(Calcul!$I83,'ModelParams Lp'!$D$28:$O$32,5,0)+BC78</f>
        <v>#N/A</v>
      </c>
      <c r="BL78" s="67" t="e">
        <f>VLOOKUP(Calcul!$I83,'ModelParams Lp'!$D$28:$O$32,6,0)+BD78</f>
        <v>#N/A</v>
      </c>
      <c r="BM78" s="67" t="e">
        <f>VLOOKUP(Calcul!$I83,'ModelParams Lp'!$D$28:$O$32,7,0)+BE78</f>
        <v>#N/A</v>
      </c>
      <c r="BN78" s="67" t="e">
        <f>VLOOKUP(Calcul!$I83,'ModelParams Lp'!$D$28:$O$32,8,0)+BF78</f>
        <v>#N/A</v>
      </c>
      <c r="BO78" s="67" t="e">
        <f>VLOOKUP(Calcul!$I83,'ModelParams Lp'!$D$28:$O$32,9,0)+BG78</f>
        <v>#N/A</v>
      </c>
      <c r="BP78" s="67" t="e">
        <f>VLOOKUP(Calcul!$I83,'ModelParams Lp'!$D$28:$O$32,10,0)+BH78</f>
        <v>#N/A</v>
      </c>
      <c r="BQ78" s="67" t="e">
        <f>VLOOKUP(Calcul!$I83,'ModelParams Lp'!$D$28:$O$32,11,0)+BI78</f>
        <v>#N/A</v>
      </c>
      <c r="BR78" s="67" t="e">
        <f>VLOOKUP(Calcul!$I83,'ModelParams Lp'!$D$28:$O$32,12,0)+BJ78</f>
        <v>#N/A</v>
      </c>
      <c r="BS78" s="66" t="e">
        <f t="shared" ca="1" si="29"/>
        <v>#DIV/0!</v>
      </c>
      <c r="BT78" s="66" t="e">
        <f t="shared" ca="1" si="30"/>
        <v>#DIV/0!</v>
      </c>
      <c r="BU78" s="66" t="e">
        <f t="shared" ca="1" si="31"/>
        <v>#DIV/0!</v>
      </c>
      <c r="BV78" s="66" t="e">
        <f t="shared" ca="1" si="32"/>
        <v>#DIV/0!</v>
      </c>
      <c r="BW78" s="66" t="e">
        <f t="shared" ca="1" si="33"/>
        <v>#DIV/0!</v>
      </c>
      <c r="BX78" s="66" t="e">
        <f t="shared" ca="1" si="34"/>
        <v>#DIV/0!</v>
      </c>
      <c r="BY78" s="66" t="e">
        <f t="shared" ca="1" si="35"/>
        <v>#DIV/0!</v>
      </c>
      <c r="BZ78" s="66" t="e">
        <f t="shared" ca="1" si="36"/>
        <v>#DIV/0!</v>
      </c>
      <c r="CA78" s="24" t="e">
        <f ca="1">10*LOG10(IF(BS78="",0,POWER(10,((BS78+'ModelParams Lw'!$O$4)/10))) +IF(BT78="",0,POWER(10,((BT78+'ModelParams Lw'!$P$4)/10))) +IF(BU78="",0,POWER(10,((BU78+'ModelParams Lw'!$Q$4)/10))) +IF(BV78="",0,POWER(10,((BV78+'ModelParams Lw'!$R$4)/10))) +IF(BW78="",0,POWER(10,((BW78+'ModelParams Lw'!$S$4)/10))) +IF(BX78="",0,POWER(10,((BX78+'ModelParams Lw'!$T$4)/10))) +IF(BY78="",0,POWER(10,((BY78+'ModelParams Lw'!$U$4)/10)))+IF(BZ78="",0,POWER(10,((BZ78+'ModelParams Lw'!$V$4)/10))))</f>
        <v>#DIV/0!</v>
      </c>
      <c r="CB78" s="24" t="e">
        <f t="shared" ca="1" si="37"/>
        <v>#DIV/0!</v>
      </c>
      <c r="CC78" s="24" t="e">
        <f ca="1">(BS78-'ModelParams Lw'!O$10)/'ModelParams Lw'!O$11</f>
        <v>#DIV/0!</v>
      </c>
      <c r="CD78" s="24" t="e">
        <f ca="1">(BT78-'ModelParams Lw'!P$10)/'ModelParams Lw'!P$11</f>
        <v>#DIV/0!</v>
      </c>
      <c r="CE78" s="24" t="e">
        <f ca="1">(BU78-'ModelParams Lw'!Q$10)/'ModelParams Lw'!Q$11</f>
        <v>#DIV/0!</v>
      </c>
      <c r="CF78" s="24" t="e">
        <f ca="1">(BV78-'ModelParams Lw'!R$10)/'ModelParams Lw'!R$11</f>
        <v>#DIV/0!</v>
      </c>
      <c r="CG78" s="24" t="e">
        <f ca="1">(BW78-'ModelParams Lw'!S$10)/'ModelParams Lw'!S$11</f>
        <v>#DIV/0!</v>
      </c>
      <c r="CH78" s="24" t="e">
        <f ca="1">(BX78-'ModelParams Lw'!T$10)/'ModelParams Lw'!T$11</f>
        <v>#DIV/0!</v>
      </c>
      <c r="CI78" s="24" t="e">
        <f ca="1">(BY78-'ModelParams Lw'!U$10)/'ModelParams Lw'!U$11</f>
        <v>#DIV/0!</v>
      </c>
      <c r="CJ78" s="24" t="e">
        <f ca="1">(BZ78-'ModelParams Lw'!V$10)/'ModelParams Lw'!V$11</f>
        <v>#DIV/0!</v>
      </c>
      <c r="CK78" s="66" t="e">
        <f t="shared" si="38"/>
        <v>#DIV/0!</v>
      </c>
      <c r="CL78" s="66" t="e">
        <f t="shared" si="39"/>
        <v>#DIV/0!</v>
      </c>
      <c r="CM78" s="66" t="e">
        <f t="shared" si="40"/>
        <v>#DIV/0!</v>
      </c>
      <c r="CN78" s="66" t="e">
        <f t="shared" si="41"/>
        <v>#DIV/0!</v>
      </c>
      <c r="CO78" s="66" t="e">
        <f t="shared" si="42"/>
        <v>#DIV/0!</v>
      </c>
      <c r="CP78" s="66" t="e">
        <f t="shared" si="43"/>
        <v>#DIV/0!</v>
      </c>
      <c r="CQ78" s="66" t="e">
        <f t="shared" si="44"/>
        <v>#DIV/0!</v>
      </c>
      <c r="CR78" s="66" t="e">
        <f t="shared" si="45"/>
        <v>#DIV/0!</v>
      </c>
      <c r="CS78" s="24" t="e">
        <f>10*LOG10(IF(CK78="",0,POWER(10,((CK78+'ModelParams Lw'!$O$4)/10))) +IF(CL78="",0,POWER(10,((CL78+'ModelParams Lw'!$P$4)/10))) +IF(CM78="",0,POWER(10,((CM78+'ModelParams Lw'!$Q$4)/10))) +IF(CN78="",0,POWER(10,((CN78+'ModelParams Lw'!$R$4)/10))) +IF(CO78="",0,POWER(10,((CO78+'ModelParams Lw'!$S$4)/10))) +IF(CP78="",0,POWER(10,((CP78+'ModelParams Lw'!$T$4)/10))) +IF(CQ78="",0,POWER(10,((CQ78+'ModelParams Lw'!$U$4)/10)))+IF(CR78="",0,POWER(10,((CR78+'ModelParams Lw'!$V$4)/10))))</f>
        <v>#DIV/0!</v>
      </c>
      <c r="CT78" s="24" t="e">
        <f t="shared" si="46"/>
        <v>#DIV/0!</v>
      </c>
      <c r="CU78" s="24" t="e">
        <f>(CK78-'ModelParams Lw'!O$10)/'ModelParams Lw'!O$11</f>
        <v>#DIV/0!</v>
      </c>
      <c r="CV78" s="24" t="e">
        <f>(CL78-'ModelParams Lw'!P$10)/'ModelParams Lw'!P$11</f>
        <v>#DIV/0!</v>
      </c>
      <c r="CW78" s="24" t="e">
        <f>(CM78-'ModelParams Lw'!Q$10)/'ModelParams Lw'!Q$11</f>
        <v>#DIV/0!</v>
      </c>
      <c r="CX78" s="24" t="e">
        <f>(CN78-'ModelParams Lw'!R$10)/'ModelParams Lw'!R$11</f>
        <v>#DIV/0!</v>
      </c>
      <c r="CY78" s="24" t="e">
        <f>(CO78-'ModelParams Lw'!S$10)/'ModelParams Lw'!S$11</f>
        <v>#DIV/0!</v>
      </c>
      <c r="CZ78" s="24" t="e">
        <f>(CP78-'ModelParams Lw'!T$10)/'ModelParams Lw'!T$11</f>
        <v>#DIV/0!</v>
      </c>
      <c r="DA78" s="24" t="e">
        <f>(CQ78-'ModelParams Lw'!U$10)/'ModelParams Lw'!U$11</f>
        <v>#DIV/0!</v>
      </c>
      <c r="DB78" s="24" t="e">
        <f>(CR78-'ModelParams Lw'!V$10)/'ModelParams Lw'!V$11</f>
        <v>#DIV/0!</v>
      </c>
    </row>
    <row r="79" spans="1:106">
      <c r="A79" s="12">
        <f>'Sound Power'!B79</f>
        <v>0</v>
      </c>
      <c r="B79" s="12">
        <f>'Sound Power'!D79</f>
        <v>0</v>
      </c>
      <c r="C79" s="67" t="e">
        <f>IF(Calcul!$F84="SA",'Sound Power'!BS79,'Sound Power'!T79)</f>
        <v>#DIV/0!</v>
      </c>
      <c r="D79" s="67" t="e">
        <f>IF(Calcul!$F84="SA",'Sound Power'!BT79,'Sound Power'!U79)</f>
        <v>#DIV/0!</v>
      </c>
      <c r="E79" s="67" t="e">
        <f>IF(Calcul!$F84="SA",'Sound Power'!BU79,'Sound Power'!V79)</f>
        <v>#DIV/0!</v>
      </c>
      <c r="F79" s="67" t="e">
        <f>IF(Calcul!$F84="SA",'Sound Power'!BV79,'Sound Power'!W79)</f>
        <v>#DIV/0!</v>
      </c>
      <c r="G79" s="67" t="e">
        <f>IF(Calcul!$F84="SA",'Sound Power'!BW79,'Sound Power'!X79)</f>
        <v>#DIV/0!</v>
      </c>
      <c r="H79" s="67" t="e">
        <f>IF(Calcul!$F84="SA",'Sound Power'!BX79,'Sound Power'!Y79)</f>
        <v>#DIV/0!</v>
      </c>
      <c r="I79" s="67" t="e">
        <f>IF(Calcul!$F84="SA",'Sound Power'!BY79,'Sound Power'!Z79)</f>
        <v>#DIV/0!</v>
      </c>
      <c r="J79" s="67" t="e">
        <f>IF(Calcul!$F84="SA",'Sound Power'!BZ79,'Sound Power'!AA79)</f>
        <v>#DIV/0!</v>
      </c>
      <c r="K79" s="67" t="e">
        <f>'Sound Power'!CS79</f>
        <v>#DIV/0!</v>
      </c>
      <c r="L79" s="67" t="e">
        <f>'Sound Power'!CT79</f>
        <v>#DIV/0!</v>
      </c>
      <c r="M79" s="67" t="e">
        <f>'Sound Power'!CU79</f>
        <v>#DIV/0!</v>
      </c>
      <c r="N79" s="67" t="e">
        <f>'Sound Power'!CV79</f>
        <v>#DIV/0!</v>
      </c>
      <c r="O79" s="67" t="e">
        <f>'Sound Power'!CW79</f>
        <v>#DIV/0!</v>
      </c>
      <c r="P79" s="67" t="e">
        <f>'Sound Power'!CX79</f>
        <v>#DIV/0!</v>
      </c>
      <c r="Q79" s="67" t="e">
        <f>'Sound Power'!CY79</f>
        <v>#DIV/0!</v>
      </c>
      <c r="R79" s="67" t="e">
        <f>'Sound Power'!CZ79</f>
        <v>#DIV/0!</v>
      </c>
      <c r="S79" s="64">
        <f t="shared" si="26"/>
        <v>0</v>
      </c>
      <c r="T79" s="64">
        <f t="shared" si="27"/>
        <v>0</v>
      </c>
      <c r="U79" s="67" t="e">
        <f>('ModelParams Lp'!B$4*10^'ModelParams Lp'!B$5*($S79/$T79)^'ModelParams Lp'!B$6)*3</f>
        <v>#DIV/0!</v>
      </c>
      <c r="V79" s="67" t="e">
        <f>('ModelParams Lp'!C$4*10^'ModelParams Lp'!C$5*($S79/$T79)^'ModelParams Lp'!C$6)*3</f>
        <v>#DIV/0!</v>
      </c>
      <c r="W79" s="67" t="e">
        <f>('ModelParams Lp'!D$4*10^'ModelParams Lp'!D$5*($S79/$T79)^'ModelParams Lp'!D$6)*3</f>
        <v>#DIV/0!</v>
      </c>
      <c r="X79" s="67" t="e">
        <f>('ModelParams Lp'!E$4*10^'ModelParams Lp'!E$5*($S79/$T79)^'ModelParams Lp'!E$6)*3</f>
        <v>#DIV/0!</v>
      </c>
      <c r="Y79" s="67" t="e">
        <f>('ModelParams Lp'!F$4*10^'ModelParams Lp'!F$5*($S79/$T79)^'ModelParams Lp'!F$6)*3</f>
        <v>#DIV/0!</v>
      </c>
      <c r="Z79" s="67" t="e">
        <f>('ModelParams Lp'!G$4*10^'ModelParams Lp'!G$5*($S79/$T79)^'ModelParams Lp'!G$6)*3</f>
        <v>#DIV/0!</v>
      </c>
      <c r="AA79" s="67" t="e">
        <f>('ModelParams Lp'!H$4*10^'ModelParams Lp'!H$5*($S79/$T79)^'ModelParams Lp'!H$6)*3</f>
        <v>#DIV/0!</v>
      </c>
      <c r="AB79" s="67" t="e">
        <f>('ModelParams Lp'!I$4*10^'ModelParams Lp'!I$5*($S79/$T79)^'ModelParams Lp'!I$6)*3</f>
        <v>#DIV/0!</v>
      </c>
      <c r="AC79" s="53" t="e">
        <f t="shared" si="28"/>
        <v>#DIV/0!</v>
      </c>
      <c r="AD79" s="53" t="e">
        <f>IF(AC79&lt;'ModelParams Lp'!$B$16,-1,IF(AC79&lt;'ModelParams Lp'!$C$16,0,IF(AC79&lt;'ModelParams Lp'!$D$16,1,IF(AC79&lt;'ModelParams Lp'!$E$16,2,IF(AC79&lt;'ModelParams Lp'!$F$16,3,IF(AC79&lt;'ModelParams Lp'!$G$16,4,IF(AC79&lt;'ModelParams Lp'!$H$16,5,6)))))))</f>
        <v>#DIV/0!</v>
      </c>
      <c r="AE79" s="67" t="e">
        <f ca="1">IF($AD79&gt;1,0,OFFSET('ModelParams Lp'!$C$12,0,-'Sound Pressure'!$AD79))</f>
        <v>#DIV/0!</v>
      </c>
      <c r="AF79" s="67" t="e">
        <f ca="1">IF($AD79&gt;2,0,OFFSET('ModelParams Lp'!$D$12,0,-'Sound Pressure'!$AD79))</f>
        <v>#DIV/0!</v>
      </c>
      <c r="AG79" s="67" t="e">
        <f ca="1">IF($AD79&gt;3,0,OFFSET('ModelParams Lp'!$E$12,0,-'Sound Pressure'!$AD79))</f>
        <v>#DIV/0!</v>
      </c>
      <c r="AH79" s="67" t="e">
        <f ca="1">IF($AD79&gt;4,0,OFFSET('ModelParams Lp'!$F$12,0,-'Sound Pressure'!$AD79))</f>
        <v>#DIV/0!</v>
      </c>
      <c r="AI79" s="67" t="e">
        <f ca="1">IF($AD79&gt;3,0,OFFSET('ModelParams Lp'!$G$12,0,-'Sound Pressure'!$AD79))</f>
        <v>#DIV/0!</v>
      </c>
      <c r="AJ79" s="67" t="e">
        <f ca="1">IF($AD79&gt;5,0,OFFSET('ModelParams Lp'!$H$12,0,-'Sound Pressure'!$AD79))</f>
        <v>#DIV/0!</v>
      </c>
      <c r="AK79" s="67" t="e">
        <f ca="1">IF($AD79&gt;6,0,OFFSET('ModelParams Lp'!$I$12,0,-'Sound Pressure'!$AD79))</f>
        <v>#DIV/0!</v>
      </c>
      <c r="AL79" s="67" t="e">
        <f ca="1">IF($AD79&gt;7,0,IF($AD$4&lt;0,3,OFFSET('ModelParams Lp'!$J$12,0,-'Sound Pressure'!$AD79)))</f>
        <v>#DIV/0!</v>
      </c>
      <c r="AM79" s="67" t="e">
        <f t="shared" si="25"/>
        <v>#DIV/0!</v>
      </c>
      <c r="AN79" s="67" t="e">
        <f t="shared" si="25"/>
        <v>#DIV/0!</v>
      </c>
      <c r="AO79" s="67" t="e">
        <f t="shared" si="25"/>
        <v>#DIV/0!</v>
      </c>
      <c r="AP79" s="67" t="e">
        <f t="shared" si="25"/>
        <v>#DIV/0!</v>
      </c>
      <c r="AQ79" s="67" t="e">
        <f t="shared" si="25"/>
        <v>#DIV/0!</v>
      </c>
      <c r="AR79" s="67" t="e">
        <f t="shared" si="25"/>
        <v>#DIV/0!</v>
      </c>
      <c r="AS79" s="67" t="e">
        <f t="shared" si="25"/>
        <v>#DIV/0!</v>
      </c>
      <c r="AT79" s="67" t="e">
        <f t="shared" si="25"/>
        <v>#DIV/0!</v>
      </c>
      <c r="AU79" s="67">
        <f>'ModelParams Lp'!B$22</f>
        <v>4</v>
      </c>
      <c r="AV79" s="67">
        <f>'ModelParams Lp'!C$22</f>
        <v>2</v>
      </c>
      <c r="AW79" s="67">
        <f>'ModelParams Lp'!D$22</f>
        <v>1</v>
      </c>
      <c r="AX79" s="67">
        <f>'ModelParams Lp'!E$22</f>
        <v>0</v>
      </c>
      <c r="AY79" s="67">
        <f>'ModelParams Lp'!F$22</f>
        <v>0</v>
      </c>
      <c r="AZ79" s="67">
        <f>'ModelParams Lp'!G$22</f>
        <v>0</v>
      </c>
      <c r="BA79" s="67">
        <f>'ModelParams Lp'!H$22</f>
        <v>0</v>
      </c>
      <c r="BB79" s="67">
        <f>'ModelParams Lp'!I$22</f>
        <v>0</v>
      </c>
      <c r="BC79" s="67" t="e">
        <f>-10*LOG(2/(4*PI()*2^2)+4/(0.163*(Calcul!$J84*Calcul!$K84)/VLOOKUP(Calcul!$H84,'ModelParams Lp'!$E$37:$F$39,2,0)))</f>
        <v>#N/A</v>
      </c>
      <c r="BD79" s="67" t="e">
        <f>-10*LOG(2/(4*PI()*2^2)+4/(0.163*(Calcul!$J84*Calcul!$K84)/VLOOKUP(Calcul!$H84,'ModelParams Lp'!$E$37:$F$39,2,0)))</f>
        <v>#N/A</v>
      </c>
      <c r="BE79" s="67" t="e">
        <f>-10*LOG(2/(4*PI()*2^2)+4/(0.163*(Calcul!$J84*Calcul!$K84)/VLOOKUP(Calcul!$H84,'ModelParams Lp'!$E$37:$F$39,2,0)))</f>
        <v>#N/A</v>
      </c>
      <c r="BF79" s="67" t="e">
        <f>-10*LOG(2/(4*PI()*2^2)+4/(0.163*(Calcul!$J84*Calcul!$K84)/VLOOKUP(Calcul!$H84,'ModelParams Lp'!$E$37:$F$39,2,0)))</f>
        <v>#N/A</v>
      </c>
      <c r="BG79" s="67" t="e">
        <f>-10*LOG(2/(4*PI()*2^2)+4/(0.163*(Calcul!$J84*Calcul!$K84)/VLOOKUP(Calcul!$H84,'ModelParams Lp'!$E$37:$F$39,2,0)))</f>
        <v>#N/A</v>
      </c>
      <c r="BH79" s="67" t="e">
        <f>-10*LOG(2/(4*PI()*2^2)+4/(0.163*(Calcul!$J84*Calcul!$K84)/VLOOKUP(Calcul!$H84,'ModelParams Lp'!$E$37:$F$39,2,0)))</f>
        <v>#N/A</v>
      </c>
      <c r="BI79" s="67" t="e">
        <f>-10*LOG(2/(4*PI()*2^2)+4/(0.163*(Calcul!$J84*Calcul!$K84)/VLOOKUP(Calcul!$H84,'ModelParams Lp'!$E$37:$F$39,2,0)))</f>
        <v>#N/A</v>
      </c>
      <c r="BJ79" s="67" t="e">
        <f>-10*LOG(2/(4*PI()*2^2)+4/(0.163*(Calcul!$J84*Calcul!$K84)/VLOOKUP(Calcul!$H84,'ModelParams Lp'!$E$37:$F$39,2,0)))</f>
        <v>#N/A</v>
      </c>
      <c r="BK79" s="67" t="e">
        <f>VLOOKUP(Calcul!$I84,'ModelParams Lp'!$D$28:$O$32,5,0)+BC79</f>
        <v>#N/A</v>
      </c>
      <c r="BL79" s="67" t="e">
        <f>VLOOKUP(Calcul!$I84,'ModelParams Lp'!$D$28:$O$32,6,0)+BD79</f>
        <v>#N/A</v>
      </c>
      <c r="BM79" s="67" t="e">
        <f>VLOOKUP(Calcul!$I84,'ModelParams Lp'!$D$28:$O$32,7,0)+BE79</f>
        <v>#N/A</v>
      </c>
      <c r="BN79" s="67" t="e">
        <f>VLOOKUP(Calcul!$I84,'ModelParams Lp'!$D$28:$O$32,8,0)+BF79</f>
        <v>#N/A</v>
      </c>
      <c r="BO79" s="67" t="e">
        <f>VLOOKUP(Calcul!$I84,'ModelParams Lp'!$D$28:$O$32,9,0)+BG79</f>
        <v>#N/A</v>
      </c>
      <c r="BP79" s="67" t="e">
        <f>VLOOKUP(Calcul!$I84,'ModelParams Lp'!$D$28:$O$32,10,0)+BH79</f>
        <v>#N/A</v>
      </c>
      <c r="BQ79" s="67" t="e">
        <f>VLOOKUP(Calcul!$I84,'ModelParams Lp'!$D$28:$O$32,11,0)+BI79</f>
        <v>#N/A</v>
      </c>
      <c r="BR79" s="67" t="e">
        <f>VLOOKUP(Calcul!$I84,'ModelParams Lp'!$D$28:$O$32,12,0)+BJ79</f>
        <v>#N/A</v>
      </c>
      <c r="BS79" s="66" t="e">
        <f t="shared" ca="1" si="29"/>
        <v>#DIV/0!</v>
      </c>
      <c r="BT79" s="66" t="e">
        <f t="shared" ca="1" si="30"/>
        <v>#DIV/0!</v>
      </c>
      <c r="BU79" s="66" t="e">
        <f t="shared" ca="1" si="31"/>
        <v>#DIV/0!</v>
      </c>
      <c r="BV79" s="66" t="e">
        <f t="shared" ca="1" si="32"/>
        <v>#DIV/0!</v>
      </c>
      <c r="BW79" s="66" t="e">
        <f t="shared" ca="1" si="33"/>
        <v>#DIV/0!</v>
      </c>
      <c r="BX79" s="66" t="e">
        <f t="shared" ca="1" si="34"/>
        <v>#DIV/0!</v>
      </c>
      <c r="BY79" s="66" t="e">
        <f t="shared" ca="1" si="35"/>
        <v>#DIV/0!</v>
      </c>
      <c r="BZ79" s="66" t="e">
        <f t="shared" ca="1" si="36"/>
        <v>#DIV/0!</v>
      </c>
      <c r="CA79" s="24" t="e">
        <f ca="1">10*LOG10(IF(BS79="",0,POWER(10,((BS79+'ModelParams Lw'!$O$4)/10))) +IF(BT79="",0,POWER(10,((BT79+'ModelParams Lw'!$P$4)/10))) +IF(BU79="",0,POWER(10,((BU79+'ModelParams Lw'!$Q$4)/10))) +IF(BV79="",0,POWER(10,((BV79+'ModelParams Lw'!$R$4)/10))) +IF(BW79="",0,POWER(10,((BW79+'ModelParams Lw'!$S$4)/10))) +IF(BX79="",0,POWER(10,((BX79+'ModelParams Lw'!$T$4)/10))) +IF(BY79="",0,POWER(10,((BY79+'ModelParams Lw'!$U$4)/10)))+IF(BZ79="",0,POWER(10,((BZ79+'ModelParams Lw'!$V$4)/10))))</f>
        <v>#DIV/0!</v>
      </c>
      <c r="CB79" s="24" t="e">
        <f t="shared" ca="1" si="37"/>
        <v>#DIV/0!</v>
      </c>
      <c r="CC79" s="24" t="e">
        <f ca="1">(BS79-'ModelParams Lw'!O$10)/'ModelParams Lw'!O$11</f>
        <v>#DIV/0!</v>
      </c>
      <c r="CD79" s="24" t="e">
        <f ca="1">(BT79-'ModelParams Lw'!P$10)/'ModelParams Lw'!P$11</f>
        <v>#DIV/0!</v>
      </c>
      <c r="CE79" s="24" t="e">
        <f ca="1">(BU79-'ModelParams Lw'!Q$10)/'ModelParams Lw'!Q$11</f>
        <v>#DIV/0!</v>
      </c>
      <c r="CF79" s="24" t="e">
        <f ca="1">(BV79-'ModelParams Lw'!R$10)/'ModelParams Lw'!R$11</f>
        <v>#DIV/0!</v>
      </c>
      <c r="CG79" s="24" t="e">
        <f ca="1">(BW79-'ModelParams Lw'!S$10)/'ModelParams Lw'!S$11</f>
        <v>#DIV/0!</v>
      </c>
      <c r="CH79" s="24" t="e">
        <f ca="1">(BX79-'ModelParams Lw'!T$10)/'ModelParams Lw'!T$11</f>
        <v>#DIV/0!</v>
      </c>
      <c r="CI79" s="24" t="e">
        <f ca="1">(BY79-'ModelParams Lw'!U$10)/'ModelParams Lw'!U$11</f>
        <v>#DIV/0!</v>
      </c>
      <c r="CJ79" s="24" t="e">
        <f ca="1">(BZ79-'ModelParams Lw'!V$10)/'ModelParams Lw'!V$11</f>
        <v>#DIV/0!</v>
      </c>
      <c r="CK79" s="66" t="e">
        <f t="shared" si="38"/>
        <v>#DIV/0!</v>
      </c>
      <c r="CL79" s="66" t="e">
        <f t="shared" si="39"/>
        <v>#DIV/0!</v>
      </c>
      <c r="CM79" s="66" t="e">
        <f t="shared" si="40"/>
        <v>#DIV/0!</v>
      </c>
      <c r="CN79" s="66" t="e">
        <f t="shared" si="41"/>
        <v>#DIV/0!</v>
      </c>
      <c r="CO79" s="66" t="e">
        <f t="shared" si="42"/>
        <v>#DIV/0!</v>
      </c>
      <c r="CP79" s="66" t="e">
        <f t="shared" si="43"/>
        <v>#DIV/0!</v>
      </c>
      <c r="CQ79" s="66" t="e">
        <f t="shared" si="44"/>
        <v>#DIV/0!</v>
      </c>
      <c r="CR79" s="66" t="e">
        <f t="shared" si="45"/>
        <v>#DIV/0!</v>
      </c>
      <c r="CS79" s="24" t="e">
        <f>10*LOG10(IF(CK79="",0,POWER(10,((CK79+'ModelParams Lw'!$O$4)/10))) +IF(CL79="",0,POWER(10,((CL79+'ModelParams Lw'!$P$4)/10))) +IF(CM79="",0,POWER(10,((CM79+'ModelParams Lw'!$Q$4)/10))) +IF(CN79="",0,POWER(10,((CN79+'ModelParams Lw'!$R$4)/10))) +IF(CO79="",0,POWER(10,((CO79+'ModelParams Lw'!$S$4)/10))) +IF(CP79="",0,POWER(10,((CP79+'ModelParams Lw'!$T$4)/10))) +IF(CQ79="",0,POWER(10,((CQ79+'ModelParams Lw'!$U$4)/10)))+IF(CR79="",0,POWER(10,((CR79+'ModelParams Lw'!$V$4)/10))))</f>
        <v>#DIV/0!</v>
      </c>
      <c r="CT79" s="24" t="e">
        <f t="shared" si="46"/>
        <v>#DIV/0!</v>
      </c>
      <c r="CU79" s="24" t="e">
        <f>(CK79-'ModelParams Lw'!O$10)/'ModelParams Lw'!O$11</f>
        <v>#DIV/0!</v>
      </c>
      <c r="CV79" s="24" t="e">
        <f>(CL79-'ModelParams Lw'!P$10)/'ModelParams Lw'!P$11</f>
        <v>#DIV/0!</v>
      </c>
      <c r="CW79" s="24" t="e">
        <f>(CM79-'ModelParams Lw'!Q$10)/'ModelParams Lw'!Q$11</f>
        <v>#DIV/0!</v>
      </c>
      <c r="CX79" s="24" t="e">
        <f>(CN79-'ModelParams Lw'!R$10)/'ModelParams Lw'!R$11</f>
        <v>#DIV/0!</v>
      </c>
      <c r="CY79" s="24" t="e">
        <f>(CO79-'ModelParams Lw'!S$10)/'ModelParams Lw'!S$11</f>
        <v>#DIV/0!</v>
      </c>
      <c r="CZ79" s="24" t="e">
        <f>(CP79-'ModelParams Lw'!T$10)/'ModelParams Lw'!T$11</f>
        <v>#DIV/0!</v>
      </c>
      <c r="DA79" s="24" t="e">
        <f>(CQ79-'ModelParams Lw'!U$10)/'ModelParams Lw'!U$11</f>
        <v>#DIV/0!</v>
      </c>
      <c r="DB79" s="24" t="e">
        <f>(CR79-'ModelParams Lw'!V$10)/'ModelParams Lw'!V$11</f>
        <v>#DIV/0!</v>
      </c>
    </row>
    <row r="80" spans="1:106">
      <c r="A80" s="12">
        <f>'Sound Power'!B80</f>
        <v>0</v>
      </c>
      <c r="B80" s="12">
        <f>'Sound Power'!D80</f>
        <v>0</v>
      </c>
      <c r="C80" s="67" t="e">
        <f>IF(Calcul!$F85="SA",'Sound Power'!BS80,'Sound Power'!T80)</f>
        <v>#DIV/0!</v>
      </c>
      <c r="D80" s="67" t="e">
        <f>IF(Calcul!$F85="SA",'Sound Power'!BT80,'Sound Power'!U80)</f>
        <v>#DIV/0!</v>
      </c>
      <c r="E80" s="67" t="e">
        <f>IF(Calcul!$F85="SA",'Sound Power'!BU80,'Sound Power'!V80)</f>
        <v>#DIV/0!</v>
      </c>
      <c r="F80" s="67" t="e">
        <f>IF(Calcul!$F85="SA",'Sound Power'!BV80,'Sound Power'!W80)</f>
        <v>#DIV/0!</v>
      </c>
      <c r="G80" s="67" t="e">
        <f>IF(Calcul!$F85="SA",'Sound Power'!BW80,'Sound Power'!X80)</f>
        <v>#DIV/0!</v>
      </c>
      <c r="H80" s="67" t="e">
        <f>IF(Calcul!$F85="SA",'Sound Power'!BX80,'Sound Power'!Y80)</f>
        <v>#DIV/0!</v>
      </c>
      <c r="I80" s="67" t="e">
        <f>IF(Calcul!$F85="SA",'Sound Power'!BY80,'Sound Power'!Z80)</f>
        <v>#DIV/0!</v>
      </c>
      <c r="J80" s="67" t="e">
        <f>IF(Calcul!$F85="SA",'Sound Power'!BZ80,'Sound Power'!AA80)</f>
        <v>#DIV/0!</v>
      </c>
      <c r="K80" s="67" t="e">
        <f>'Sound Power'!CS80</f>
        <v>#DIV/0!</v>
      </c>
      <c r="L80" s="67" t="e">
        <f>'Sound Power'!CT80</f>
        <v>#DIV/0!</v>
      </c>
      <c r="M80" s="67" t="e">
        <f>'Sound Power'!CU80</f>
        <v>#DIV/0!</v>
      </c>
      <c r="N80" s="67" t="e">
        <f>'Sound Power'!CV80</f>
        <v>#DIV/0!</v>
      </c>
      <c r="O80" s="67" t="e">
        <f>'Sound Power'!CW80</f>
        <v>#DIV/0!</v>
      </c>
      <c r="P80" s="67" t="e">
        <f>'Sound Power'!CX80</f>
        <v>#DIV/0!</v>
      </c>
      <c r="Q80" s="67" t="e">
        <f>'Sound Power'!CY80</f>
        <v>#DIV/0!</v>
      </c>
      <c r="R80" s="67" t="e">
        <f>'Sound Power'!CZ80</f>
        <v>#DIV/0!</v>
      </c>
      <c r="S80" s="64">
        <f t="shared" si="26"/>
        <v>0</v>
      </c>
      <c r="T80" s="64">
        <f t="shared" si="27"/>
        <v>0</v>
      </c>
      <c r="U80" s="67" t="e">
        <f>('ModelParams Lp'!B$4*10^'ModelParams Lp'!B$5*($S80/$T80)^'ModelParams Lp'!B$6)*3</f>
        <v>#DIV/0!</v>
      </c>
      <c r="V80" s="67" t="e">
        <f>('ModelParams Lp'!C$4*10^'ModelParams Lp'!C$5*($S80/$T80)^'ModelParams Lp'!C$6)*3</f>
        <v>#DIV/0!</v>
      </c>
      <c r="W80" s="67" t="e">
        <f>('ModelParams Lp'!D$4*10^'ModelParams Lp'!D$5*($S80/$T80)^'ModelParams Lp'!D$6)*3</f>
        <v>#DIV/0!</v>
      </c>
      <c r="X80" s="67" t="e">
        <f>('ModelParams Lp'!E$4*10^'ModelParams Lp'!E$5*($S80/$T80)^'ModelParams Lp'!E$6)*3</f>
        <v>#DIV/0!</v>
      </c>
      <c r="Y80" s="67" t="e">
        <f>('ModelParams Lp'!F$4*10^'ModelParams Lp'!F$5*($S80/$T80)^'ModelParams Lp'!F$6)*3</f>
        <v>#DIV/0!</v>
      </c>
      <c r="Z80" s="67" t="e">
        <f>('ModelParams Lp'!G$4*10^'ModelParams Lp'!G$5*($S80/$T80)^'ModelParams Lp'!G$6)*3</f>
        <v>#DIV/0!</v>
      </c>
      <c r="AA80" s="67" t="e">
        <f>('ModelParams Lp'!H$4*10^'ModelParams Lp'!H$5*($S80/$T80)^'ModelParams Lp'!H$6)*3</f>
        <v>#DIV/0!</v>
      </c>
      <c r="AB80" s="67" t="e">
        <f>('ModelParams Lp'!I$4*10^'ModelParams Lp'!I$5*($S80/$T80)^'ModelParams Lp'!I$6)*3</f>
        <v>#DIV/0!</v>
      </c>
      <c r="AC80" s="53" t="e">
        <f t="shared" si="28"/>
        <v>#DIV/0!</v>
      </c>
      <c r="AD80" s="53" t="e">
        <f>IF(AC80&lt;'ModelParams Lp'!$B$16,-1,IF(AC80&lt;'ModelParams Lp'!$C$16,0,IF(AC80&lt;'ModelParams Lp'!$D$16,1,IF(AC80&lt;'ModelParams Lp'!$E$16,2,IF(AC80&lt;'ModelParams Lp'!$F$16,3,IF(AC80&lt;'ModelParams Lp'!$G$16,4,IF(AC80&lt;'ModelParams Lp'!$H$16,5,6)))))))</f>
        <v>#DIV/0!</v>
      </c>
      <c r="AE80" s="67" t="e">
        <f ca="1">IF($AD80&gt;1,0,OFFSET('ModelParams Lp'!$C$12,0,-'Sound Pressure'!$AD80))</f>
        <v>#DIV/0!</v>
      </c>
      <c r="AF80" s="67" t="e">
        <f ca="1">IF($AD80&gt;2,0,OFFSET('ModelParams Lp'!$D$12,0,-'Sound Pressure'!$AD80))</f>
        <v>#DIV/0!</v>
      </c>
      <c r="AG80" s="67" t="e">
        <f ca="1">IF($AD80&gt;3,0,OFFSET('ModelParams Lp'!$E$12,0,-'Sound Pressure'!$AD80))</f>
        <v>#DIV/0!</v>
      </c>
      <c r="AH80" s="67" t="e">
        <f ca="1">IF($AD80&gt;4,0,OFFSET('ModelParams Lp'!$F$12,0,-'Sound Pressure'!$AD80))</f>
        <v>#DIV/0!</v>
      </c>
      <c r="AI80" s="67" t="e">
        <f ca="1">IF($AD80&gt;3,0,OFFSET('ModelParams Lp'!$G$12,0,-'Sound Pressure'!$AD80))</f>
        <v>#DIV/0!</v>
      </c>
      <c r="AJ80" s="67" t="e">
        <f ca="1">IF($AD80&gt;5,0,OFFSET('ModelParams Lp'!$H$12,0,-'Sound Pressure'!$AD80))</f>
        <v>#DIV/0!</v>
      </c>
      <c r="AK80" s="67" t="e">
        <f ca="1">IF($AD80&gt;6,0,OFFSET('ModelParams Lp'!$I$12,0,-'Sound Pressure'!$AD80))</f>
        <v>#DIV/0!</v>
      </c>
      <c r="AL80" s="67" t="e">
        <f ca="1">IF($AD80&gt;7,0,IF($AD$4&lt;0,3,OFFSET('ModelParams Lp'!$J$12,0,-'Sound Pressure'!$AD80)))</f>
        <v>#DIV/0!</v>
      </c>
      <c r="AM80" s="67" t="e">
        <f t="shared" si="25"/>
        <v>#DIV/0!</v>
      </c>
      <c r="AN80" s="67" t="e">
        <f t="shared" si="25"/>
        <v>#DIV/0!</v>
      </c>
      <c r="AO80" s="67" t="e">
        <f t="shared" si="25"/>
        <v>#DIV/0!</v>
      </c>
      <c r="AP80" s="67" t="e">
        <f t="shared" si="25"/>
        <v>#DIV/0!</v>
      </c>
      <c r="AQ80" s="67" t="e">
        <f t="shared" si="25"/>
        <v>#DIV/0!</v>
      </c>
      <c r="AR80" s="67" t="e">
        <f t="shared" si="25"/>
        <v>#DIV/0!</v>
      </c>
      <c r="AS80" s="67" t="e">
        <f t="shared" si="25"/>
        <v>#DIV/0!</v>
      </c>
      <c r="AT80" s="67" t="e">
        <f t="shared" si="25"/>
        <v>#DIV/0!</v>
      </c>
      <c r="AU80" s="67">
        <f>'ModelParams Lp'!B$22</f>
        <v>4</v>
      </c>
      <c r="AV80" s="67">
        <f>'ModelParams Lp'!C$22</f>
        <v>2</v>
      </c>
      <c r="AW80" s="67">
        <f>'ModelParams Lp'!D$22</f>
        <v>1</v>
      </c>
      <c r="AX80" s="67">
        <f>'ModelParams Lp'!E$22</f>
        <v>0</v>
      </c>
      <c r="AY80" s="67">
        <f>'ModelParams Lp'!F$22</f>
        <v>0</v>
      </c>
      <c r="AZ80" s="67">
        <f>'ModelParams Lp'!G$22</f>
        <v>0</v>
      </c>
      <c r="BA80" s="67">
        <f>'ModelParams Lp'!H$22</f>
        <v>0</v>
      </c>
      <c r="BB80" s="67">
        <f>'ModelParams Lp'!I$22</f>
        <v>0</v>
      </c>
      <c r="BC80" s="67" t="e">
        <f>-10*LOG(2/(4*PI()*2^2)+4/(0.163*(Calcul!$J85*Calcul!$K85)/VLOOKUP(Calcul!$H85,'ModelParams Lp'!$E$37:$F$39,2,0)))</f>
        <v>#N/A</v>
      </c>
      <c r="BD80" s="67" t="e">
        <f>-10*LOG(2/(4*PI()*2^2)+4/(0.163*(Calcul!$J85*Calcul!$K85)/VLOOKUP(Calcul!$H85,'ModelParams Lp'!$E$37:$F$39,2,0)))</f>
        <v>#N/A</v>
      </c>
      <c r="BE80" s="67" t="e">
        <f>-10*LOG(2/(4*PI()*2^2)+4/(0.163*(Calcul!$J85*Calcul!$K85)/VLOOKUP(Calcul!$H85,'ModelParams Lp'!$E$37:$F$39,2,0)))</f>
        <v>#N/A</v>
      </c>
      <c r="BF80" s="67" t="e">
        <f>-10*LOG(2/(4*PI()*2^2)+4/(0.163*(Calcul!$J85*Calcul!$K85)/VLOOKUP(Calcul!$H85,'ModelParams Lp'!$E$37:$F$39,2,0)))</f>
        <v>#N/A</v>
      </c>
      <c r="BG80" s="67" t="e">
        <f>-10*LOG(2/(4*PI()*2^2)+4/(0.163*(Calcul!$J85*Calcul!$K85)/VLOOKUP(Calcul!$H85,'ModelParams Lp'!$E$37:$F$39,2,0)))</f>
        <v>#N/A</v>
      </c>
      <c r="BH80" s="67" t="e">
        <f>-10*LOG(2/(4*PI()*2^2)+4/(0.163*(Calcul!$J85*Calcul!$K85)/VLOOKUP(Calcul!$H85,'ModelParams Lp'!$E$37:$F$39,2,0)))</f>
        <v>#N/A</v>
      </c>
      <c r="BI80" s="67" t="e">
        <f>-10*LOG(2/(4*PI()*2^2)+4/(0.163*(Calcul!$J85*Calcul!$K85)/VLOOKUP(Calcul!$H85,'ModelParams Lp'!$E$37:$F$39,2,0)))</f>
        <v>#N/A</v>
      </c>
      <c r="BJ80" s="67" t="e">
        <f>-10*LOG(2/(4*PI()*2^2)+4/(0.163*(Calcul!$J85*Calcul!$K85)/VLOOKUP(Calcul!$H85,'ModelParams Lp'!$E$37:$F$39,2,0)))</f>
        <v>#N/A</v>
      </c>
      <c r="BK80" s="67" t="e">
        <f>VLOOKUP(Calcul!$I85,'ModelParams Lp'!$D$28:$O$32,5,0)+BC80</f>
        <v>#N/A</v>
      </c>
      <c r="BL80" s="67" t="e">
        <f>VLOOKUP(Calcul!$I85,'ModelParams Lp'!$D$28:$O$32,6,0)+BD80</f>
        <v>#N/A</v>
      </c>
      <c r="BM80" s="67" t="e">
        <f>VLOOKUP(Calcul!$I85,'ModelParams Lp'!$D$28:$O$32,7,0)+BE80</f>
        <v>#N/A</v>
      </c>
      <c r="BN80" s="67" t="e">
        <f>VLOOKUP(Calcul!$I85,'ModelParams Lp'!$D$28:$O$32,8,0)+BF80</f>
        <v>#N/A</v>
      </c>
      <c r="BO80" s="67" t="e">
        <f>VLOOKUP(Calcul!$I85,'ModelParams Lp'!$D$28:$O$32,9,0)+BG80</f>
        <v>#N/A</v>
      </c>
      <c r="BP80" s="67" t="e">
        <f>VLOOKUP(Calcul!$I85,'ModelParams Lp'!$D$28:$O$32,10,0)+BH80</f>
        <v>#N/A</v>
      </c>
      <c r="BQ80" s="67" t="e">
        <f>VLOOKUP(Calcul!$I85,'ModelParams Lp'!$D$28:$O$32,11,0)+BI80</f>
        <v>#N/A</v>
      </c>
      <c r="BR80" s="67" t="e">
        <f>VLOOKUP(Calcul!$I85,'ModelParams Lp'!$D$28:$O$32,12,0)+BJ80</f>
        <v>#N/A</v>
      </c>
      <c r="BS80" s="66" t="e">
        <f t="shared" ca="1" si="29"/>
        <v>#DIV/0!</v>
      </c>
      <c r="BT80" s="66" t="e">
        <f t="shared" ca="1" si="30"/>
        <v>#DIV/0!</v>
      </c>
      <c r="BU80" s="66" t="e">
        <f t="shared" ca="1" si="31"/>
        <v>#DIV/0!</v>
      </c>
      <c r="BV80" s="66" t="e">
        <f t="shared" ca="1" si="32"/>
        <v>#DIV/0!</v>
      </c>
      <c r="BW80" s="66" t="e">
        <f t="shared" ca="1" si="33"/>
        <v>#DIV/0!</v>
      </c>
      <c r="BX80" s="66" t="e">
        <f t="shared" ca="1" si="34"/>
        <v>#DIV/0!</v>
      </c>
      <c r="BY80" s="66" t="e">
        <f t="shared" ca="1" si="35"/>
        <v>#DIV/0!</v>
      </c>
      <c r="BZ80" s="66" t="e">
        <f t="shared" ca="1" si="36"/>
        <v>#DIV/0!</v>
      </c>
      <c r="CA80" s="24" t="e">
        <f ca="1">10*LOG10(IF(BS80="",0,POWER(10,((BS80+'ModelParams Lw'!$O$4)/10))) +IF(BT80="",0,POWER(10,((BT80+'ModelParams Lw'!$P$4)/10))) +IF(BU80="",0,POWER(10,((BU80+'ModelParams Lw'!$Q$4)/10))) +IF(BV80="",0,POWER(10,((BV80+'ModelParams Lw'!$R$4)/10))) +IF(BW80="",0,POWER(10,((BW80+'ModelParams Lw'!$S$4)/10))) +IF(BX80="",0,POWER(10,((BX80+'ModelParams Lw'!$T$4)/10))) +IF(BY80="",0,POWER(10,((BY80+'ModelParams Lw'!$U$4)/10)))+IF(BZ80="",0,POWER(10,((BZ80+'ModelParams Lw'!$V$4)/10))))</f>
        <v>#DIV/0!</v>
      </c>
      <c r="CB80" s="24" t="e">
        <f t="shared" ca="1" si="37"/>
        <v>#DIV/0!</v>
      </c>
      <c r="CC80" s="24" t="e">
        <f ca="1">(BS80-'ModelParams Lw'!O$10)/'ModelParams Lw'!O$11</f>
        <v>#DIV/0!</v>
      </c>
      <c r="CD80" s="24" t="e">
        <f ca="1">(BT80-'ModelParams Lw'!P$10)/'ModelParams Lw'!P$11</f>
        <v>#DIV/0!</v>
      </c>
      <c r="CE80" s="24" t="e">
        <f ca="1">(BU80-'ModelParams Lw'!Q$10)/'ModelParams Lw'!Q$11</f>
        <v>#DIV/0!</v>
      </c>
      <c r="CF80" s="24" t="e">
        <f ca="1">(BV80-'ModelParams Lw'!R$10)/'ModelParams Lw'!R$11</f>
        <v>#DIV/0!</v>
      </c>
      <c r="CG80" s="24" t="e">
        <f ca="1">(BW80-'ModelParams Lw'!S$10)/'ModelParams Lw'!S$11</f>
        <v>#DIV/0!</v>
      </c>
      <c r="CH80" s="24" t="e">
        <f ca="1">(BX80-'ModelParams Lw'!T$10)/'ModelParams Lw'!T$11</f>
        <v>#DIV/0!</v>
      </c>
      <c r="CI80" s="24" t="e">
        <f ca="1">(BY80-'ModelParams Lw'!U$10)/'ModelParams Lw'!U$11</f>
        <v>#DIV/0!</v>
      </c>
      <c r="CJ80" s="24" t="e">
        <f ca="1">(BZ80-'ModelParams Lw'!V$10)/'ModelParams Lw'!V$11</f>
        <v>#DIV/0!</v>
      </c>
      <c r="CK80" s="66" t="e">
        <f t="shared" si="38"/>
        <v>#DIV/0!</v>
      </c>
      <c r="CL80" s="66" t="e">
        <f t="shared" si="39"/>
        <v>#DIV/0!</v>
      </c>
      <c r="CM80" s="66" t="e">
        <f t="shared" si="40"/>
        <v>#DIV/0!</v>
      </c>
      <c r="CN80" s="66" t="e">
        <f t="shared" si="41"/>
        <v>#DIV/0!</v>
      </c>
      <c r="CO80" s="66" t="e">
        <f t="shared" si="42"/>
        <v>#DIV/0!</v>
      </c>
      <c r="CP80" s="66" t="e">
        <f t="shared" si="43"/>
        <v>#DIV/0!</v>
      </c>
      <c r="CQ80" s="66" t="e">
        <f t="shared" si="44"/>
        <v>#DIV/0!</v>
      </c>
      <c r="CR80" s="66" t="e">
        <f t="shared" si="45"/>
        <v>#DIV/0!</v>
      </c>
      <c r="CS80" s="24" t="e">
        <f>10*LOG10(IF(CK80="",0,POWER(10,((CK80+'ModelParams Lw'!$O$4)/10))) +IF(CL80="",0,POWER(10,((CL80+'ModelParams Lw'!$P$4)/10))) +IF(CM80="",0,POWER(10,((CM80+'ModelParams Lw'!$Q$4)/10))) +IF(CN80="",0,POWER(10,((CN80+'ModelParams Lw'!$R$4)/10))) +IF(CO80="",0,POWER(10,((CO80+'ModelParams Lw'!$S$4)/10))) +IF(CP80="",0,POWER(10,((CP80+'ModelParams Lw'!$T$4)/10))) +IF(CQ80="",0,POWER(10,((CQ80+'ModelParams Lw'!$U$4)/10)))+IF(CR80="",0,POWER(10,((CR80+'ModelParams Lw'!$V$4)/10))))</f>
        <v>#DIV/0!</v>
      </c>
      <c r="CT80" s="24" t="e">
        <f t="shared" si="46"/>
        <v>#DIV/0!</v>
      </c>
      <c r="CU80" s="24" t="e">
        <f>(CK80-'ModelParams Lw'!O$10)/'ModelParams Lw'!O$11</f>
        <v>#DIV/0!</v>
      </c>
      <c r="CV80" s="24" t="e">
        <f>(CL80-'ModelParams Lw'!P$10)/'ModelParams Lw'!P$11</f>
        <v>#DIV/0!</v>
      </c>
      <c r="CW80" s="24" t="e">
        <f>(CM80-'ModelParams Lw'!Q$10)/'ModelParams Lw'!Q$11</f>
        <v>#DIV/0!</v>
      </c>
      <c r="CX80" s="24" t="e">
        <f>(CN80-'ModelParams Lw'!R$10)/'ModelParams Lw'!R$11</f>
        <v>#DIV/0!</v>
      </c>
      <c r="CY80" s="24" t="e">
        <f>(CO80-'ModelParams Lw'!S$10)/'ModelParams Lw'!S$11</f>
        <v>#DIV/0!</v>
      </c>
      <c r="CZ80" s="24" t="e">
        <f>(CP80-'ModelParams Lw'!T$10)/'ModelParams Lw'!T$11</f>
        <v>#DIV/0!</v>
      </c>
      <c r="DA80" s="24" t="e">
        <f>(CQ80-'ModelParams Lw'!U$10)/'ModelParams Lw'!U$11</f>
        <v>#DIV/0!</v>
      </c>
      <c r="DB80" s="24" t="e">
        <f>(CR80-'ModelParams Lw'!V$10)/'ModelParams Lw'!V$11</f>
        <v>#DIV/0!</v>
      </c>
    </row>
    <row r="81" spans="1:106">
      <c r="A81" s="12">
        <f>'Sound Power'!B81</f>
        <v>0</v>
      </c>
      <c r="B81" s="12">
        <f>'Sound Power'!D81</f>
        <v>0</v>
      </c>
      <c r="C81" s="67" t="e">
        <f>IF(Calcul!$F86="SA",'Sound Power'!BS81,'Sound Power'!T81)</f>
        <v>#DIV/0!</v>
      </c>
      <c r="D81" s="67" t="e">
        <f>IF(Calcul!$F86="SA",'Sound Power'!BT81,'Sound Power'!U81)</f>
        <v>#DIV/0!</v>
      </c>
      <c r="E81" s="67" t="e">
        <f>IF(Calcul!$F86="SA",'Sound Power'!BU81,'Sound Power'!V81)</f>
        <v>#DIV/0!</v>
      </c>
      <c r="F81" s="67" t="e">
        <f>IF(Calcul!$F86="SA",'Sound Power'!BV81,'Sound Power'!W81)</f>
        <v>#DIV/0!</v>
      </c>
      <c r="G81" s="67" t="e">
        <f>IF(Calcul!$F86="SA",'Sound Power'!BW81,'Sound Power'!X81)</f>
        <v>#DIV/0!</v>
      </c>
      <c r="H81" s="67" t="e">
        <f>IF(Calcul!$F86="SA",'Sound Power'!BX81,'Sound Power'!Y81)</f>
        <v>#DIV/0!</v>
      </c>
      <c r="I81" s="67" t="e">
        <f>IF(Calcul!$F86="SA",'Sound Power'!BY81,'Sound Power'!Z81)</f>
        <v>#DIV/0!</v>
      </c>
      <c r="J81" s="67" t="e">
        <f>IF(Calcul!$F86="SA",'Sound Power'!BZ81,'Sound Power'!AA81)</f>
        <v>#DIV/0!</v>
      </c>
      <c r="K81" s="67" t="e">
        <f>'Sound Power'!CS81</f>
        <v>#DIV/0!</v>
      </c>
      <c r="L81" s="67" t="e">
        <f>'Sound Power'!CT81</f>
        <v>#DIV/0!</v>
      </c>
      <c r="M81" s="67" t="e">
        <f>'Sound Power'!CU81</f>
        <v>#DIV/0!</v>
      </c>
      <c r="N81" s="67" t="e">
        <f>'Sound Power'!CV81</f>
        <v>#DIV/0!</v>
      </c>
      <c r="O81" s="67" t="e">
        <f>'Sound Power'!CW81</f>
        <v>#DIV/0!</v>
      </c>
      <c r="P81" s="67" t="e">
        <f>'Sound Power'!CX81</f>
        <v>#DIV/0!</v>
      </c>
      <c r="Q81" s="67" t="e">
        <f>'Sound Power'!CY81</f>
        <v>#DIV/0!</v>
      </c>
      <c r="R81" s="67" t="e">
        <f>'Sound Power'!CZ81</f>
        <v>#DIV/0!</v>
      </c>
      <c r="S81" s="64">
        <f t="shared" si="26"/>
        <v>0</v>
      </c>
      <c r="T81" s="64">
        <f t="shared" si="27"/>
        <v>0</v>
      </c>
      <c r="U81" s="67" t="e">
        <f>('ModelParams Lp'!B$4*10^'ModelParams Lp'!B$5*($S81/$T81)^'ModelParams Lp'!B$6)*3</f>
        <v>#DIV/0!</v>
      </c>
      <c r="V81" s="67" t="e">
        <f>('ModelParams Lp'!C$4*10^'ModelParams Lp'!C$5*($S81/$T81)^'ModelParams Lp'!C$6)*3</f>
        <v>#DIV/0!</v>
      </c>
      <c r="W81" s="67" t="e">
        <f>('ModelParams Lp'!D$4*10^'ModelParams Lp'!D$5*($S81/$T81)^'ModelParams Lp'!D$6)*3</f>
        <v>#DIV/0!</v>
      </c>
      <c r="X81" s="67" t="e">
        <f>('ModelParams Lp'!E$4*10^'ModelParams Lp'!E$5*($S81/$T81)^'ModelParams Lp'!E$6)*3</f>
        <v>#DIV/0!</v>
      </c>
      <c r="Y81" s="67" t="e">
        <f>('ModelParams Lp'!F$4*10^'ModelParams Lp'!F$5*($S81/$T81)^'ModelParams Lp'!F$6)*3</f>
        <v>#DIV/0!</v>
      </c>
      <c r="Z81" s="67" t="e">
        <f>('ModelParams Lp'!G$4*10^'ModelParams Lp'!G$5*($S81/$T81)^'ModelParams Lp'!G$6)*3</f>
        <v>#DIV/0!</v>
      </c>
      <c r="AA81" s="67" t="e">
        <f>('ModelParams Lp'!H$4*10^'ModelParams Lp'!H$5*($S81/$T81)^'ModelParams Lp'!H$6)*3</f>
        <v>#DIV/0!</v>
      </c>
      <c r="AB81" s="67" t="e">
        <f>('ModelParams Lp'!I$4*10^'ModelParams Lp'!I$5*($S81/$T81)^'ModelParams Lp'!I$6)*3</f>
        <v>#DIV/0!</v>
      </c>
      <c r="AC81" s="53" t="e">
        <f t="shared" si="28"/>
        <v>#DIV/0!</v>
      </c>
      <c r="AD81" s="53" t="e">
        <f>IF(AC81&lt;'ModelParams Lp'!$B$16,-1,IF(AC81&lt;'ModelParams Lp'!$C$16,0,IF(AC81&lt;'ModelParams Lp'!$D$16,1,IF(AC81&lt;'ModelParams Lp'!$E$16,2,IF(AC81&lt;'ModelParams Lp'!$F$16,3,IF(AC81&lt;'ModelParams Lp'!$G$16,4,IF(AC81&lt;'ModelParams Lp'!$H$16,5,6)))))))</f>
        <v>#DIV/0!</v>
      </c>
      <c r="AE81" s="67" t="e">
        <f ca="1">IF($AD81&gt;1,0,OFFSET('ModelParams Lp'!$C$12,0,-'Sound Pressure'!$AD81))</f>
        <v>#DIV/0!</v>
      </c>
      <c r="AF81" s="67" t="e">
        <f ca="1">IF($AD81&gt;2,0,OFFSET('ModelParams Lp'!$D$12,0,-'Sound Pressure'!$AD81))</f>
        <v>#DIV/0!</v>
      </c>
      <c r="AG81" s="67" t="e">
        <f ca="1">IF($AD81&gt;3,0,OFFSET('ModelParams Lp'!$E$12,0,-'Sound Pressure'!$AD81))</f>
        <v>#DIV/0!</v>
      </c>
      <c r="AH81" s="67" t="e">
        <f ca="1">IF($AD81&gt;4,0,OFFSET('ModelParams Lp'!$F$12,0,-'Sound Pressure'!$AD81))</f>
        <v>#DIV/0!</v>
      </c>
      <c r="AI81" s="67" t="e">
        <f ca="1">IF($AD81&gt;3,0,OFFSET('ModelParams Lp'!$G$12,0,-'Sound Pressure'!$AD81))</f>
        <v>#DIV/0!</v>
      </c>
      <c r="AJ81" s="67" t="e">
        <f ca="1">IF($AD81&gt;5,0,OFFSET('ModelParams Lp'!$H$12,0,-'Sound Pressure'!$AD81))</f>
        <v>#DIV/0!</v>
      </c>
      <c r="AK81" s="67" t="e">
        <f ca="1">IF($AD81&gt;6,0,OFFSET('ModelParams Lp'!$I$12,0,-'Sound Pressure'!$AD81))</f>
        <v>#DIV/0!</v>
      </c>
      <c r="AL81" s="67" t="e">
        <f ca="1">IF($AD81&gt;7,0,IF($AD$4&lt;0,3,OFFSET('ModelParams Lp'!$J$12,0,-'Sound Pressure'!$AD81)))</f>
        <v>#DIV/0!</v>
      </c>
      <c r="AM81" s="67" t="e">
        <f t="shared" si="25"/>
        <v>#DIV/0!</v>
      </c>
      <c r="AN81" s="67" t="e">
        <f t="shared" si="25"/>
        <v>#DIV/0!</v>
      </c>
      <c r="AO81" s="67" t="e">
        <f t="shared" si="25"/>
        <v>#DIV/0!</v>
      </c>
      <c r="AP81" s="67" t="e">
        <f t="shared" si="25"/>
        <v>#DIV/0!</v>
      </c>
      <c r="AQ81" s="67" t="e">
        <f t="shared" si="25"/>
        <v>#DIV/0!</v>
      </c>
      <c r="AR81" s="67" t="e">
        <f t="shared" si="25"/>
        <v>#DIV/0!</v>
      </c>
      <c r="AS81" s="67" t="e">
        <f t="shared" si="25"/>
        <v>#DIV/0!</v>
      </c>
      <c r="AT81" s="67" t="e">
        <f t="shared" ref="AN81:AT118" si="47">10*LOG(1+(343.2/(4*PI()*AT$3))^2*(2*PI()/$T81))</f>
        <v>#DIV/0!</v>
      </c>
      <c r="AU81" s="67">
        <f>'ModelParams Lp'!B$22</f>
        <v>4</v>
      </c>
      <c r="AV81" s="67">
        <f>'ModelParams Lp'!C$22</f>
        <v>2</v>
      </c>
      <c r="AW81" s="67">
        <f>'ModelParams Lp'!D$22</f>
        <v>1</v>
      </c>
      <c r="AX81" s="67">
        <f>'ModelParams Lp'!E$22</f>
        <v>0</v>
      </c>
      <c r="AY81" s="67">
        <f>'ModelParams Lp'!F$22</f>
        <v>0</v>
      </c>
      <c r="AZ81" s="67">
        <f>'ModelParams Lp'!G$22</f>
        <v>0</v>
      </c>
      <c r="BA81" s="67">
        <f>'ModelParams Lp'!H$22</f>
        <v>0</v>
      </c>
      <c r="BB81" s="67">
        <f>'ModelParams Lp'!I$22</f>
        <v>0</v>
      </c>
      <c r="BC81" s="67" t="e">
        <f>-10*LOG(2/(4*PI()*2^2)+4/(0.163*(Calcul!$J86*Calcul!$K86)/VLOOKUP(Calcul!$H86,'ModelParams Lp'!$E$37:$F$39,2,0)))</f>
        <v>#N/A</v>
      </c>
      <c r="BD81" s="67" t="e">
        <f>-10*LOG(2/(4*PI()*2^2)+4/(0.163*(Calcul!$J86*Calcul!$K86)/VLOOKUP(Calcul!$H86,'ModelParams Lp'!$E$37:$F$39,2,0)))</f>
        <v>#N/A</v>
      </c>
      <c r="BE81" s="67" t="e">
        <f>-10*LOG(2/(4*PI()*2^2)+4/(0.163*(Calcul!$J86*Calcul!$K86)/VLOOKUP(Calcul!$H86,'ModelParams Lp'!$E$37:$F$39,2,0)))</f>
        <v>#N/A</v>
      </c>
      <c r="BF81" s="67" t="e">
        <f>-10*LOG(2/(4*PI()*2^2)+4/(0.163*(Calcul!$J86*Calcul!$K86)/VLOOKUP(Calcul!$H86,'ModelParams Lp'!$E$37:$F$39,2,0)))</f>
        <v>#N/A</v>
      </c>
      <c r="BG81" s="67" t="e">
        <f>-10*LOG(2/(4*PI()*2^2)+4/(0.163*(Calcul!$J86*Calcul!$K86)/VLOOKUP(Calcul!$H86,'ModelParams Lp'!$E$37:$F$39,2,0)))</f>
        <v>#N/A</v>
      </c>
      <c r="BH81" s="67" t="e">
        <f>-10*LOG(2/(4*PI()*2^2)+4/(0.163*(Calcul!$J86*Calcul!$K86)/VLOOKUP(Calcul!$H86,'ModelParams Lp'!$E$37:$F$39,2,0)))</f>
        <v>#N/A</v>
      </c>
      <c r="BI81" s="67" t="e">
        <f>-10*LOG(2/(4*PI()*2^2)+4/(0.163*(Calcul!$J86*Calcul!$K86)/VLOOKUP(Calcul!$H86,'ModelParams Lp'!$E$37:$F$39,2,0)))</f>
        <v>#N/A</v>
      </c>
      <c r="BJ81" s="67" t="e">
        <f>-10*LOG(2/(4*PI()*2^2)+4/(0.163*(Calcul!$J86*Calcul!$K86)/VLOOKUP(Calcul!$H86,'ModelParams Lp'!$E$37:$F$39,2,0)))</f>
        <v>#N/A</v>
      </c>
      <c r="BK81" s="67" t="e">
        <f>VLOOKUP(Calcul!$I86,'ModelParams Lp'!$D$28:$O$32,5,0)+BC81</f>
        <v>#N/A</v>
      </c>
      <c r="BL81" s="67" t="e">
        <f>VLOOKUP(Calcul!$I86,'ModelParams Lp'!$D$28:$O$32,6,0)+BD81</f>
        <v>#N/A</v>
      </c>
      <c r="BM81" s="67" t="e">
        <f>VLOOKUP(Calcul!$I86,'ModelParams Lp'!$D$28:$O$32,7,0)+BE81</f>
        <v>#N/A</v>
      </c>
      <c r="BN81" s="67" t="e">
        <f>VLOOKUP(Calcul!$I86,'ModelParams Lp'!$D$28:$O$32,8,0)+BF81</f>
        <v>#N/A</v>
      </c>
      <c r="BO81" s="67" t="e">
        <f>VLOOKUP(Calcul!$I86,'ModelParams Lp'!$D$28:$O$32,9,0)+BG81</f>
        <v>#N/A</v>
      </c>
      <c r="BP81" s="67" t="e">
        <f>VLOOKUP(Calcul!$I86,'ModelParams Lp'!$D$28:$O$32,10,0)+BH81</f>
        <v>#N/A</v>
      </c>
      <c r="BQ81" s="67" t="e">
        <f>VLOOKUP(Calcul!$I86,'ModelParams Lp'!$D$28:$O$32,11,0)+BI81</f>
        <v>#N/A</v>
      </c>
      <c r="BR81" s="67" t="e">
        <f>VLOOKUP(Calcul!$I86,'ModelParams Lp'!$D$28:$O$32,12,0)+BJ81</f>
        <v>#N/A</v>
      </c>
      <c r="BS81" s="66" t="e">
        <f t="shared" ca="1" si="29"/>
        <v>#DIV/0!</v>
      </c>
      <c r="BT81" s="66" t="e">
        <f t="shared" ca="1" si="30"/>
        <v>#DIV/0!</v>
      </c>
      <c r="BU81" s="66" t="e">
        <f t="shared" ca="1" si="31"/>
        <v>#DIV/0!</v>
      </c>
      <c r="BV81" s="66" t="e">
        <f t="shared" ca="1" si="32"/>
        <v>#DIV/0!</v>
      </c>
      <c r="BW81" s="66" t="e">
        <f t="shared" ca="1" si="33"/>
        <v>#DIV/0!</v>
      </c>
      <c r="BX81" s="66" t="e">
        <f t="shared" ca="1" si="34"/>
        <v>#DIV/0!</v>
      </c>
      <c r="BY81" s="66" t="e">
        <f t="shared" ca="1" si="35"/>
        <v>#DIV/0!</v>
      </c>
      <c r="BZ81" s="66" t="e">
        <f t="shared" ca="1" si="36"/>
        <v>#DIV/0!</v>
      </c>
      <c r="CA81" s="24" t="e">
        <f ca="1">10*LOG10(IF(BS81="",0,POWER(10,((BS81+'ModelParams Lw'!$O$4)/10))) +IF(BT81="",0,POWER(10,((BT81+'ModelParams Lw'!$P$4)/10))) +IF(BU81="",0,POWER(10,((BU81+'ModelParams Lw'!$Q$4)/10))) +IF(BV81="",0,POWER(10,((BV81+'ModelParams Lw'!$R$4)/10))) +IF(BW81="",0,POWER(10,((BW81+'ModelParams Lw'!$S$4)/10))) +IF(BX81="",0,POWER(10,((BX81+'ModelParams Lw'!$T$4)/10))) +IF(BY81="",0,POWER(10,((BY81+'ModelParams Lw'!$U$4)/10)))+IF(BZ81="",0,POWER(10,((BZ81+'ModelParams Lw'!$V$4)/10))))</f>
        <v>#DIV/0!</v>
      </c>
      <c r="CB81" s="24" t="e">
        <f t="shared" ca="1" si="37"/>
        <v>#DIV/0!</v>
      </c>
      <c r="CC81" s="24" t="e">
        <f ca="1">(BS81-'ModelParams Lw'!O$10)/'ModelParams Lw'!O$11</f>
        <v>#DIV/0!</v>
      </c>
      <c r="CD81" s="24" t="e">
        <f ca="1">(BT81-'ModelParams Lw'!P$10)/'ModelParams Lw'!P$11</f>
        <v>#DIV/0!</v>
      </c>
      <c r="CE81" s="24" t="e">
        <f ca="1">(BU81-'ModelParams Lw'!Q$10)/'ModelParams Lw'!Q$11</f>
        <v>#DIV/0!</v>
      </c>
      <c r="CF81" s="24" t="e">
        <f ca="1">(BV81-'ModelParams Lw'!R$10)/'ModelParams Lw'!R$11</f>
        <v>#DIV/0!</v>
      </c>
      <c r="CG81" s="24" t="e">
        <f ca="1">(BW81-'ModelParams Lw'!S$10)/'ModelParams Lw'!S$11</f>
        <v>#DIV/0!</v>
      </c>
      <c r="CH81" s="24" t="e">
        <f ca="1">(BX81-'ModelParams Lw'!T$10)/'ModelParams Lw'!T$11</f>
        <v>#DIV/0!</v>
      </c>
      <c r="CI81" s="24" t="e">
        <f ca="1">(BY81-'ModelParams Lw'!U$10)/'ModelParams Lw'!U$11</f>
        <v>#DIV/0!</v>
      </c>
      <c r="CJ81" s="24" t="e">
        <f ca="1">(BZ81-'ModelParams Lw'!V$10)/'ModelParams Lw'!V$11</f>
        <v>#DIV/0!</v>
      </c>
      <c r="CK81" s="66" t="e">
        <f t="shared" si="38"/>
        <v>#DIV/0!</v>
      </c>
      <c r="CL81" s="66" t="e">
        <f t="shared" si="39"/>
        <v>#DIV/0!</v>
      </c>
      <c r="CM81" s="66" t="e">
        <f t="shared" si="40"/>
        <v>#DIV/0!</v>
      </c>
      <c r="CN81" s="66" t="e">
        <f t="shared" si="41"/>
        <v>#DIV/0!</v>
      </c>
      <c r="CO81" s="66" t="e">
        <f t="shared" si="42"/>
        <v>#DIV/0!</v>
      </c>
      <c r="CP81" s="66" t="e">
        <f t="shared" si="43"/>
        <v>#DIV/0!</v>
      </c>
      <c r="CQ81" s="66" t="e">
        <f t="shared" si="44"/>
        <v>#DIV/0!</v>
      </c>
      <c r="CR81" s="66" t="e">
        <f t="shared" si="45"/>
        <v>#DIV/0!</v>
      </c>
      <c r="CS81" s="24" t="e">
        <f>10*LOG10(IF(CK81="",0,POWER(10,((CK81+'ModelParams Lw'!$O$4)/10))) +IF(CL81="",0,POWER(10,((CL81+'ModelParams Lw'!$P$4)/10))) +IF(CM81="",0,POWER(10,((CM81+'ModelParams Lw'!$Q$4)/10))) +IF(CN81="",0,POWER(10,((CN81+'ModelParams Lw'!$R$4)/10))) +IF(CO81="",0,POWER(10,((CO81+'ModelParams Lw'!$S$4)/10))) +IF(CP81="",0,POWER(10,((CP81+'ModelParams Lw'!$T$4)/10))) +IF(CQ81="",0,POWER(10,((CQ81+'ModelParams Lw'!$U$4)/10)))+IF(CR81="",0,POWER(10,((CR81+'ModelParams Lw'!$V$4)/10))))</f>
        <v>#DIV/0!</v>
      </c>
      <c r="CT81" s="24" t="e">
        <f t="shared" si="46"/>
        <v>#DIV/0!</v>
      </c>
      <c r="CU81" s="24" t="e">
        <f>(CK81-'ModelParams Lw'!O$10)/'ModelParams Lw'!O$11</f>
        <v>#DIV/0!</v>
      </c>
      <c r="CV81" s="24" t="e">
        <f>(CL81-'ModelParams Lw'!P$10)/'ModelParams Lw'!P$11</f>
        <v>#DIV/0!</v>
      </c>
      <c r="CW81" s="24" t="e">
        <f>(CM81-'ModelParams Lw'!Q$10)/'ModelParams Lw'!Q$11</f>
        <v>#DIV/0!</v>
      </c>
      <c r="CX81" s="24" t="e">
        <f>(CN81-'ModelParams Lw'!R$10)/'ModelParams Lw'!R$11</f>
        <v>#DIV/0!</v>
      </c>
      <c r="CY81" s="24" t="e">
        <f>(CO81-'ModelParams Lw'!S$10)/'ModelParams Lw'!S$11</f>
        <v>#DIV/0!</v>
      </c>
      <c r="CZ81" s="24" t="e">
        <f>(CP81-'ModelParams Lw'!T$10)/'ModelParams Lw'!T$11</f>
        <v>#DIV/0!</v>
      </c>
      <c r="DA81" s="24" t="e">
        <f>(CQ81-'ModelParams Lw'!U$10)/'ModelParams Lw'!U$11</f>
        <v>#DIV/0!</v>
      </c>
      <c r="DB81" s="24" t="e">
        <f>(CR81-'ModelParams Lw'!V$10)/'ModelParams Lw'!V$11</f>
        <v>#DIV/0!</v>
      </c>
    </row>
    <row r="82" spans="1:106">
      <c r="A82" s="12">
        <f>'Sound Power'!B82</f>
        <v>0</v>
      </c>
      <c r="B82" s="12">
        <f>'Sound Power'!D82</f>
        <v>0</v>
      </c>
      <c r="C82" s="67" t="e">
        <f>IF(Calcul!$F87="SA",'Sound Power'!BS82,'Sound Power'!T82)</f>
        <v>#DIV/0!</v>
      </c>
      <c r="D82" s="67" t="e">
        <f>IF(Calcul!$F87="SA",'Sound Power'!BT82,'Sound Power'!U82)</f>
        <v>#DIV/0!</v>
      </c>
      <c r="E82" s="67" t="e">
        <f>IF(Calcul!$F87="SA",'Sound Power'!BU82,'Sound Power'!V82)</f>
        <v>#DIV/0!</v>
      </c>
      <c r="F82" s="67" t="e">
        <f>IF(Calcul!$F87="SA",'Sound Power'!BV82,'Sound Power'!W82)</f>
        <v>#DIV/0!</v>
      </c>
      <c r="G82" s="67" t="e">
        <f>IF(Calcul!$F87="SA",'Sound Power'!BW82,'Sound Power'!X82)</f>
        <v>#DIV/0!</v>
      </c>
      <c r="H82" s="67" t="e">
        <f>IF(Calcul!$F87="SA",'Sound Power'!BX82,'Sound Power'!Y82)</f>
        <v>#DIV/0!</v>
      </c>
      <c r="I82" s="67" t="e">
        <f>IF(Calcul!$F87="SA",'Sound Power'!BY82,'Sound Power'!Z82)</f>
        <v>#DIV/0!</v>
      </c>
      <c r="J82" s="67" t="e">
        <f>IF(Calcul!$F87="SA",'Sound Power'!BZ82,'Sound Power'!AA82)</f>
        <v>#DIV/0!</v>
      </c>
      <c r="K82" s="67" t="e">
        <f>'Sound Power'!CS82</f>
        <v>#DIV/0!</v>
      </c>
      <c r="L82" s="67" t="e">
        <f>'Sound Power'!CT82</f>
        <v>#DIV/0!</v>
      </c>
      <c r="M82" s="67" t="e">
        <f>'Sound Power'!CU82</f>
        <v>#DIV/0!</v>
      </c>
      <c r="N82" s="67" t="e">
        <f>'Sound Power'!CV82</f>
        <v>#DIV/0!</v>
      </c>
      <c r="O82" s="67" t="e">
        <f>'Sound Power'!CW82</f>
        <v>#DIV/0!</v>
      </c>
      <c r="P82" s="67" t="e">
        <f>'Sound Power'!CX82</f>
        <v>#DIV/0!</v>
      </c>
      <c r="Q82" s="67" t="e">
        <f>'Sound Power'!CY82</f>
        <v>#DIV/0!</v>
      </c>
      <c r="R82" s="67" t="e">
        <f>'Sound Power'!CZ82</f>
        <v>#DIV/0!</v>
      </c>
      <c r="S82" s="64">
        <f t="shared" si="26"/>
        <v>0</v>
      </c>
      <c r="T82" s="64">
        <f t="shared" si="27"/>
        <v>0</v>
      </c>
      <c r="U82" s="67" t="e">
        <f>('ModelParams Lp'!B$4*10^'ModelParams Lp'!B$5*($S82/$T82)^'ModelParams Lp'!B$6)*3</f>
        <v>#DIV/0!</v>
      </c>
      <c r="V82" s="67" t="e">
        <f>('ModelParams Lp'!C$4*10^'ModelParams Lp'!C$5*($S82/$T82)^'ModelParams Lp'!C$6)*3</f>
        <v>#DIV/0!</v>
      </c>
      <c r="W82" s="67" t="e">
        <f>('ModelParams Lp'!D$4*10^'ModelParams Lp'!D$5*($S82/$T82)^'ModelParams Lp'!D$6)*3</f>
        <v>#DIV/0!</v>
      </c>
      <c r="X82" s="67" t="e">
        <f>('ModelParams Lp'!E$4*10^'ModelParams Lp'!E$5*($S82/$T82)^'ModelParams Lp'!E$6)*3</f>
        <v>#DIV/0!</v>
      </c>
      <c r="Y82" s="67" t="e">
        <f>('ModelParams Lp'!F$4*10^'ModelParams Lp'!F$5*($S82/$T82)^'ModelParams Lp'!F$6)*3</f>
        <v>#DIV/0!</v>
      </c>
      <c r="Z82" s="67" t="e">
        <f>('ModelParams Lp'!G$4*10^'ModelParams Lp'!G$5*($S82/$T82)^'ModelParams Lp'!G$6)*3</f>
        <v>#DIV/0!</v>
      </c>
      <c r="AA82" s="67" t="e">
        <f>('ModelParams Lp'!H$4*10^'ModelParams Lp'!H$5*($S82/$T82)^'ModelParams Lp'!H$6)*3</f>
        <v>#DIV/0!</v>
      </c>
      <c r="AB82" s="67" t="e">
        <f>('ModelParams Lp'!I$4*10^'ModelParams Lp'!I$5*($S82/$T82)^'ModelParams Lp'!I$6)*3</f>
        <v>#DIV/0!</v>
      </c>
      <c r="AC82" s="53" t="e">
        <f t="shared" si="28"/>
        <v>#DIV/0!</v>
      </c>
      <c r="AD82" s="53" t="e">
        <f>IF(AC82&lt;'ModelParams Lp'!$B$16,-1,IF(AC82&lt;'ModelParams Lp'!$C$16,0,IF(AC82&lt;'ModelParams Lp'!$D$16,1,IF(AC82&lt;'ModelParams Lp'!$E$16,2,IF(AC82&lt;'ModelParams Lp'!$F$16,3,IF(AC82&lt;'ModelParams Lp'!$G$16,4,IF(AC82&lt;'ModelParams Lp'!$H$16,5,6)))))))</f>
        <v>#DIV/0!</v>
      </c>
      <c r="AE82" s="67" t="e">
        <f ca="1">IF($AD82&gt;1,0,OFFSET('ModelParams Lp'!$C$12,0,-'Sound Pressure'!$AD82))</f>
        <v>#DIV/0!</v>
      </c>
      <c r="AF82" s="67" t="e">
        <f ca="1">IF($AD82&gt;2,0,OFFSET('ModelParams Lp'!$D$12,0,-'Sound Pressure'!$AD82))</f>
        <v>#DIV/0!</v>
      </c>
      <c r="AG82" s="67" t="e">
        <f ca="1">IF($AD82&gt;3,0,OFFSET('ModelParams Lp'!$E$12,0,-'Sound Pressure'!$AD82))</f>
        <v>#DIV/0!</v>
      </c>
      <c r="AH82" s="67" t="e">
        <f ca="1">IF($AD82&gt;4,0,OFFSET('ModelParams Lp'!$F$12,0,-'Sound Pressure'!$AD82))</f>
        <v>#DIV/0!</v>
      </c>
      <c r="AI82" s="67" t="e">
        <f ca="1">IF($AD82&gt;3,0,OFFSET('ModelParams Lp'!$G$12,0,-'Sound Pressure'!$AD82))</f>
        <v>#DIV/0!</v>
      </c>
      <c r="AJ82" s="67" t="e">
        <f ca="1">IF($AD82&gt;5,0,OFFSET('ModelParams Lp'!$H$12,0,-'Sound Pressure'!$AD82))</f>
        <v>#DIV/0!</v>
      </c>
      <c r="AK82" s="67" t="e">
        <f ca="1">IF($AD82&gt;6,0,OFFSET('ModelParams Lp'!$I$12,0,-'Sound Pressure'!$AD82))</f>
        <v>#DIV/0!</v>
      </c>
      <c r="AL82" s="67" t="e">
        <f ca="1">IF($AD82&gt;7,0,IF($AD$4&lt;0,3,OFFSET('ModelParams Lp'!$J$12,0,-'Sound Pressure'!$AD82)))</f>
        <v>#DIV/0!</v>
      </c>
      <c r="AM82" s="67" t="e">
        <f t="shared" ref="AM82:AM145" si="48">10*LOG(1+(343.2/(4*PI()*AM$3))^2*(2*PI()/$T82))</f>
        <v>#DIV/0!</v>
      </c>
      <c r="AN82" s="67" t="e">
        <f t="shared" si="47"/>
        <v>#DIV/0!</v>
      </c>
      <c r="AO82" s="67" t="e">
        <f t="shared" si="47"/>
        <v>#DIV/0!</v>
      </c>
      <c r="AP82" s="67" t="e">
        <f t="shared" si="47"/>
        <v>#DIV/0!</v>
      </c>
      <c r="AQ82" s="67" t="e">
        <f t="shared" si="47"/>
        <v>#DIV/0!</v>
      </c>
      <c r="AR82" s="67" t="e">
        <f t="shared" si="47"/>
        <v>#DIV/0!</v>
      </c>
      <c r="AS82" s="67" t="e">
        <f t="shared" si="47"/>
        <v>#DIV/0!</v>
      </c>
      <c r="AT82" s="67" t="e">
        <f t="shared" si="47"/>
        <v>#DIV/0!</v>
      </c>
      <c r="AU82" s="67">
        <f>'ModelParams Lp'!B$22</f>
        <v>4</v>
      </c>
      <c r="AV82" s="67">
        <f>'ModelParams Lp'!C$22</f>
        <v>2</v>
      </c>
      <c r="AW82" s="67">
        <f>'ModelParams Lp'!D$22</f>
        <v>1</v>
      </c>
      <c r="AX82" s="67">
        <f>'ModelParams Lp'!E$22</f>
        <v>0</v>
      </c>
      <c r="AY82" s="67">
        <f>'ModelParams Lp'!F$22</f>
        <v>0</v>
      </c>
      <c r="AZ82" s="67">
        <f>'ModelParams Lp'!G$22</f>
        <v>0</v>
      </c>
      <c r="BA82" s="67">
        <f>'ModelParams Lp'!H$22</f>
        <v>0</v>
      </c>
      <c r="BB82" s="67">
        <f>'ModelParams Lp'!I$22</f>
        <v>0</v>
      </c>
      <c r="BC82" s="67" t="e">
        <f>-10*LOG(2/(4*PI()*2^2)+4/(0.163*(Calcul!$J87*Calcul!$K87)/VLOOKUP(Calcul!$H87,'ModelParams Lp'!$E$37:$F$39,2,0)))</f>
        <v>#N/A</v>
      </c>
      <c r="BD82" s="67" t="e">
        <f>-10*LOG(2/(4*PI()*2^2)+4/(0.163*(Calcul!$J87*Calcul!$K87)/VLOOKUP(Calcul!$H87,'ModelParams Lp'!$E$37:$F$39,2,0)))</f>
        <v>#N/A</v>
      </c>
      <c r="BE82" s="67" t="e">
        <f>-10*LOG(2/(4*PI()*2^2)+4/(0.163*(Calcul!$J87*Calcul!$K87)/VLOOKUP(Calcul!$H87,'ModelParams Lp'!$E$37:$F$39,2,0)))</f>
        <v>#N/A</v>
      </c>
      <c r="BF82" s="67" t="e">
        <f>-10*LOG(2/(4*PI()*2^2)+4/(0.163*(Calcul!$J87*Calcul!$K87)/VLOOKUP(Calcul!$H87,'ModelParams Lp'!$E$37:$F$39,2,0)))</f>
        <v>#N/A</v>
      </c>
      <c r="BG82" s="67" t="e">
        <f>-10*LOG(2/(4*PI()*2^2)+4/(0.163*(Calcul!$J87*Calcul!$K87)/VLOOKUP(Calcul!$H87,'ModelParams Lp'!$E$37:$F$39,2,0)))</f>
        <v>#N/A</v>
      </c>
      <c r="BH82" s="67" t="e">
        <f>-10*LOG(2/(4*PI()*2^2)+4/(0.163*(Calcul!$J87*Calcul!$K87)/VLOOKUP(Calcul!$H87,'ModelParams Lp'!$E$37:$F$39,2,0)))</f>
        <v>#N/A</v>
      </c>
      <c r="BI82" s="67" t="e">
        <f>-10*LOG(2/(4*PI()*2^2)+4/(0.163*(Calcul!$J87*Calcul!$K87)/VLOOKUP(Calcul!$H87,'ModelParams Lp'!$E$37:$F$39,2,0)))</f>
        <v>#N/A</v>
      </c>
      <c r="BJ82" s="67" t="e">
        <f>-10*LOG(2/(4*PI()*2^2)+4/(0.163*(Calcul!$J87*Calcul!$K87)/VLOOKUP(Calcul!$H87,'ModelParams Lp'!$E$37:$F$39,2,0)))</f>
        <v>#N/A</v>
      </c>
      <c r="BK82" s="67" t="e">
        <f>VLOOKUP(Calcul!$I87,'ModelParams Lp'!$D$28:$O$32,5,0)+BC82</f>
        <v>#N/A</v>
      </c>
      <c r="BL82" s="67" t="e">
        <f>VLOOKUP(Calcul!$I87,'ModelParams Lp'!$D$28:$O$32,6,0)+BD82</f>
        <v>#N/A</v>
      </c>
      <c r="BM82" s="67" t="e">
        <f>VLOOKUP(Calcul!$I87,'ModelParams Lp'!$D$28:$O$32,7,0)+BE82</f>
        <v>#N/A</v>
      </c>
      <c r="BN82" s="67" t="e">
        <f>VLOOKUP(Calcul!$I87,'ModelParams Lp'!$D$28:$O$32,8,0)+BF82</f>
        <v>#N/A</v>
      </c>
      <c r="BO82" s="67" t="e">
        <f>VLOOKUP(Calcul!$I87,'ModelParams Lp'!$D$28:$O$32,9,0)+BG82</f>
        <v>#N/A</v>
      </c>
      <c r="BP82" s="67" t="e">
        <f>VLOOKUP(Calcul!$I87,'ModelParams Lp'!$D$28:$O$32,10,0)+BH82</f>
        <v>#N/A</v>
      </c>
      <c r="BQ82" s="67" t="e">
        <f>VLOOKUP(Calcul!$I87,'ModelParams Lp'!$D$28:$O$32,11,0)+BI82</f>
        <v>#N/A</v>
      </c>
      <c r="BR82" s="67" t="e">
        <f>VLOOKUP(Calcul!$I87,'ModelParams Lp'!$D$28:$O$32,12,0)+BJ82</f>
        <v>#N/A</v>
      </c>
      <c r="BS82" s="66" t="e">
        <f t="shared" ca="1" si="29"/>
        <v>#DIV/0!</v>
      </c>
      <c r="BT82" s="66" t="e">
        <f t="shared" ca="1" si="30"/>
        <v>#DIV/0!</v>
      </c>
      <c r="BU82" s="66" t="e">
        <f t="shared" ca="1" si="31"/>
        <v>#DIV/0!</v>
      </c>
      <c r="BV82" s="66" t="e">
        <f t="shared" ca="1" si="32"/>
        <v>#DIV/0!</v>
      </c>
      <c r="BW82" s="66" t="e">
        <f t="shared" ca="1" si="33"/>
        <v>#DIV/0!</v>
      </c>
      <c r="BX82" s="66" t="e">
        <f t="shared" ca="1" si="34"/>
        <v>#DIV/0!</v>
      </c>
      <c r="BY82" s="66" t="e">
        <f t="shared" ca="1" si="35"/>
        <v>#DIV/0!</v>
      </c>
      <c r="BZ82" s="66" t="e">
        <f t="shared" ca="1" si="36"/>
        <v>#DIV/0!</v>
      </c>
      <c r="CA82" s="24" t="e">
        <f ca="1">10*LOG10(IF(BS82="",0,POWER(10,((BS82+'ModelParams Lw'!$O$4)/10))) +IF(BT82="",0,POWER(10,((BT82+'ModelParams Lw'!$P$4)/10))) +IF(BU82="",0,POWER(10,((BU82+'ModelParams Lw'!$Q$4)/10))) +IF(BV82="",0,POWER(10,((BV82+'ModelParams Lw'!$R$4)/10))) +IF(BW82="",0,POWER(10,((BW82+'ModelParams Lw'!$S$4)/10))) +IF(BX82="",0,POWER(10,((BX82+'ModelParams Lw'!$T$4)/10))) +IF(BY82="",0,POWER(10,((BY82+'ModelParams Lw'!$U$4)/10)))+IF(BZ82="",0,POWER(10,((BZ82+'ModelParams Lw'!$V$4)/10))))</f>
        <v>#DIV/0!</v>
      </c>
      <c r="CB82" s="24" t="e">
        <f t="shared" ca="1" si="37"/>
        <v>#DIV/0!</v>
      </c>
      <c r="CC82" s="24" t="e">
        <f ca="1">(BS82-'ModelParams Lw'!O$10)/'ModelParams Lw'!O$11</f>
        <v>#DIV/0!</v>
      </c>
      <c r="CD82" s="24" t="e">
        <f ca="1">(BT82-'ModelParams Lw'!P$10)/'ModelParams Lw'!P$11</f>
        <v>#DIV/0!</v>
      </c>
      <c r="CE82" s="24" t="e">
        <f ca="1">(BU82-'ModelParams Lw'!Q$10)/'ModelParams Lw'!Q$11</f>
        <v>#DIV/0!</v>
      </c>
      <c r="CF82" s="24" t="e">
        <f ca="1">(BV82-'ModelParams Lw'!R$10)/'ModelParams Lw'!R$11</f>
        <v>#DIV/0!</v>
      </c>
      <c r="CG82" s="24" t="e">
        <f ca="1">(BW82-'ModelParams Lw'!S$10)/'ModelParams Lw'!S$11</f>
        <v>#DIV/0!</v>
      </c>
      <c r="CH82" s="24" t="e">
        <f ca="1">(BX82-'ModelParams Lw'!T$10)/'ModelParams Lw'!T$11</f>
        <v>#DIV/0!</v>
      </c>
      <c r="CI82" s="24" t="e">
        <f ca="1">(BY82-'ModelParams Lw'!U$10)/'ModelParams Lw'!U$11</f>
        <v>#DIV/0!</v>
      </c>
      <c r="CJ82" s="24" t="e">
        <f ca="1">(BZ82-'ModelParams Lw'!V$10)/'ModelParams Lw'!V$11</f>
        <v>#DIV/0!</v>
      </c>
      <c r="CK82" s="66" t="e">
        <f t="shared" si="38"/>
        <v>#DIV/0!</v>
      </c>
      <c r="CL82" s="66" t="e">
        <f t="shared" si="39"/>
        <v>#DIV/0!</v>
      </c>
      <c r="CM82" s="66" t="e">
        <f t="shared" si="40"/>
        <v>#DIV/0!</v>
      </c>
      <c r="CN82" s="66" t="e">
        <f t="shared" si="41"/>
        <v>#DIV/0!</v>
      </c>
      <c r="CO82" s="66" t="e">
        <f t="shared" si="42"/>
        <v>#DIV/0!</v>
      </c>
      <c r="CP82" s="66" t="e">
        <f t="shared" si="43"/>
        <v>#DIV/0!</v>
      </c>
      <c r="CQ82" s="66" t="e">
        <f t="shared" si="44"/>
        <v>#DIV/0!</v>
      </c>
      <c r="CR82" s="66" t="e">
        <f t="shared" si="45"/>
        <v>#DIV/0!</v>
      </c>
      <c r="CS82" s="24" t="e">
        <f>10*LOG10(IF(CK82="",0,POWER(10,((CK82+'ModelParams Lw'!$O$4)/10))) +IF(CL82="",0,POWER(10,((CL82+'ModelParams Lw'!$P$4)/10))) +IF(CM82="",0,POWER(10,((CM82+'ModelParams Lw'!$Q$4)/10))) +IF(CN82="",0,POWER(10,((CN82+'ModelParams Lw'!$R$4)/10))) +IF(CO82="",0,POWER(10,((CO82+'ModelParams Lw'!$S$4)/10))) +IF(CP82="",0,POWER(10,((CP82+'ModelParams Lw'!$T$4)/10))) +IF(CQ82="",0,POWER(10,((CQ82+'ModelParams Lw'!$U$4)/10)))+IF(CR82="",0,POWER(10,((CR82+'ModelParams Lw'!$V$4)/10))))</f>
        <v>#DIV/0!</v>
      </c>
      <c r="CT82" s="24" t="e">
        <f t="shared" si="46"/>
        <v>#DIV/0!</v>
      </c>
      <c r="CU82" s="24" t="e">
        <f>(CK82-'ModelParams Lw'!O$10)/'ModelParams Lw'!O$11</f>
        <v>#DIV/0!</v>
      </c>
      <c r="CV82" s="24" t="e">
        <f>(CL82-'ModelParams Lw'!P$10)/'ModelParams Lw'!P$11</f>
        <v>#DIV/0!</v>
      </c>
      <c r="CW82" s="24" t="e">
        <f>(CM82-'ModelParams Lw'!Q$10)/'ModelParams Lw'!Q$11</f>
        <v>#DIV/0!</v>
      </c>
      <c r="CX82" s="24" t="e">
        <f>(CN82-'ModelParams Lw'!R$10)/'ModelParams Lw'!R$11</f>
        <v>#DIV/0!</v>
      </c>
      <c r="CY82" s="24" t="e">
        <f>(CO82-'ModelParams Lw'!S$10)/'ModelParams Lw'!S$11</f>
        <v>#DIV/0!</v>
      </c>
      <c r="CZ82" s="24" t="e">
        <f>(CP82-'ModelParams Lw'!T$10)/'ModelParams Lw'!T$11</f>
        <v>#DIV/0!</v>
      </c>
      <c r="DA82" s="24" t="e">
        <f>(CQ82-'ModelParams Lw'!U$10)/'ModelParams Lw'!U$11</f>
        <v>#DIV/0!</v>
      </c>
      <c r="DB82" s="24" t="e">
        <f>(CR82-'ModelParams Lw'!V$10)/'ModelParams Lw'!V$11</f>
        <v>#DIV/0!</v>
      </c>
    </row>
    <row r="83" spans="1:106">
      <c r="A83" s="12">
        <f>'Sound Power'!B83</f>
        <v>0</v>
      </c>
      <c r="B83" s="12">
        <f>'Sound Power'!D83</f>
        <v>0</v>
      </c>
      <c r="C83" s="67" t="e">
        <f>IF(Calcul!$F88="SA",'Sound Power'!BS83,'Sound Power'!T83)</f>
        <v>#DIV/0!</v>
      </c>
      <c r="D83" s="67" t="e">
        <f>IF(Calcul!$F88="SA",'Sound Power'!BT83,'Sound Power'!U83)</f>
        <v>#DIV/0!</v>
      </c>
      <c r="E83" s="67" t="e">
        <f>IF(Calcul!$F88="SA",'Sound Power'!BU83,'Sound Power'!V83)</f>
        <v>#DIV/0!</v>
      </c>
      <c r="F83" s="67" t="e">
        <f>IF(Calcul!$F88="SA",'Sound Power'!BV83,'Sound Power'!W83)</f>
        <v>#DIV/0!</v>
      </c>
      <c r="G83" s="67" t="e">
        <f>IF(Calcul!$F88="SA",'Sound Power'!BW83,'Sound Power'!X83)</f>
        <v>#DIV/0!</v>
      </c>
      <c r="H83" s="67" t="e">
        <f>IF(Calcul!$F88="SA",'Sound Power'!BX83,'Sound Power'!Y83)</f>
        <v>#DIV/0!</v>
      </c>
      <c r="I83" s="67" t="e">
        <f>IF(Calcul!$F88="SA",'Sound Power'!BY83,'Sound Power'!Z83)</f>
        <v>#DIV/0!</v>
      </c>
      <c r="J83" s="67" t="e">
        <f>IF(Calcul!$F88="SA",'Sound Power'!BZ83,'Sound Power'!AA83)</f>
        <v>#DIV/0!</v>
      </c>
      <c r="K83" s="67" t="e">
        <f>'Sound Power'!CS83</f>
        <v>#DIV/0!</v>
      </c>
      <c r="L83" s="67" t="e">
        <f>'Sound Power'!CT83</f>
        <v>#DIV/0!</v>
      </c>
      <c r="M83" s="67" t="e">
        <f>'Sound Power'!CU83</f>
        <v>#DIV/0!</v>
      </c>
      <c r="N83" s="67" t="e">
        <f>'Sound Power'!CV83</f>
        <v>#DIV/0!</v>
      </c>
      <c r="O83" s="67" t="e">
        <f>'Sound Power'!CW83</f>
        <v>#DIV/0!</v>
      </c>
      <c r="P83" s="67" t="e">
        <f>'Sound Power'!CX83</f>
        <v>#DIV/0!</v>
      </c>
      <c r="Q83" s="67" t="e">
        <f>'Sound Power'!CY83</f>
        <v>#DIV/0!</v>
      </c>
      <c r="R83" s="67" t="e">
        <f>'Sound Power'!CZ83</f>
        <v>#DIV/0!</v>
      </c>
      <c r="S83" s="64">
        <f t="shared" si="26"/>
        <v>0</v>
      </c>
      <c r="T83" s="64">
        <f t="shared" si="27"/>
        <v>0</v>
      </c>
      <c r="U83" s="67" t="e">
        <f>('ModelParams Lp'!B$4*10^'ModelParams Lp'!B$5*($S83/$T83)^'ModelParams Lp'!B$6)*3</f>
        <v>#DIV/0!</v>
      </c>
      <c r="V83" s="67" t="e">
        <f>('ModelParams Lp'!C$4*10^'ModelParams Lp'!C$5*($S83/$T83)^'ModelParams Lp'!C$6)*3</f>
        <v>#DIV/0!</v>
      </c>
      <c r="W83" s="67" t="e">
        <f>('ModelParams Lp'!D$4*10^'ModelParams Lp'!D$5*($S83/$T83)^'ModelParams Lp'!D$6)*3</f>
        <v>#DIV/0!</v>
      </c>
      <c r="X83" s="67" t="e">
        <f>('ModelParams Lp'!E$4*10^'ModelParams Lp'!E$5*($S83/$T83)^'ModelParams Lp'!E$6)*3</f>
        <v>#DIV/0!</v>
      </c>
      <c r="Y83" s="67" t="e">
        <f>('ModelParams Lp'!F$4*10^'ModelParams Lp'!F$5*($S83/$T83)^'ModelParams Lp'!F$6)*3</f>
        <v>#DIV/0!</v>
      </c>
      <c r="Z83" s="67" t="e">
        <f>('ModelParams Lp'!G$4*10^'ModelParams Lp'!G$5*($S83/$T83)^'ModelParams Lp'!G$6)*3</f>
        <v>#DIV/0!</v>
      </c>
      <c r="AA83" s="67" t="e">
        <f>('ModelParams Lp'!H$4*10^'ModelParams Lp'!H$5*($S83/$T83)^'ModelParams Lp'!H$6)*3</f>
        <v>#DIV/0!</v>
      </c>
      <c r="AB83" s="67" t="e">
        <f>('ModelParams Lp'!I$4*10^'ModelParams Lp'!I$5*($S83/$T83)^'ModelParams Lp'!I$6)*3</f>
        <v>#DIV/0!</v>
      </c>
      <c r="AC83" s="53" t="e">
        <f t="shared" si="28"/>
        <v>#DIV/0!</v>
      </c>
      <c r="AD83" s="53" t="e">
        <f>IF(AC83&lt;'ModelParams Lp'!$B$16,-1,IF(AC83&lt;'ModelParams Lp'!$C$16,0,IF(AC83&lt;'ModelParams Lp'!$D$16,1,IF(AC83&lt;'ModelParams Lp'!$E$16,2,IF(AC83&lt;'ModelParams Lp'!$F$16,3,IF(AC83&lt;'ModelParams Lp'!$G$16,4,IF(AC83&lt;'ModelParams Lp'!$H$16,5,6)))))))</f>
        <v>#DIV/0!</v>
      </c>
      <c r="AE83" s="67" t="e">
        <f ca="1">IF($AD83&gt;1,0,OFFSET('ModelParams Lp'!$C$12,0,-'Sound Pressure'!$AD83))</f>
        <v>#DIV/0!</v>
      </c>
      <c r="AF83" s="67" t="e">
        <f ca="1">IF($AD83&gt;2,0,OFFSET('ModelParams Lp'!$D$12,0,-'Sound Pressure'!$AD83))</f>
        <v>#DIV/0!</v>
      </c>
      <c r="AG83" s="67" t="e">
        <f ca="1">IF($AD83&gt;3,0,OFFSET('ModelParams Lp'!$E$12,0,-'Sound Pressure'!$AD83))</f>
        <v>#DIV/0!</v>
      </c>
      <c r="AH83" s="67" t="e">
        <f ca="1">IF($AD83&gt;4,0,OFFSET('ModelParams Lp'!$F$12,0,-'Sound Pressure'!$AD83))</f>
        <v>#DIV/0!</v>
      </c>
      <c r="AI83" s="67" t="e">
        <f ca="1">IF($AD83&gt;3,0,OFFSET('ModelParams Lp'!$G$12,0,-'Sound Pressure'!$AD83))</f>
        <v>#DIV/0!</v>
      </c>
      <c r="AJ83" s="67" t="e">
        <f ca="1">IF($AD83&gt;5,0,OFFSET('ModelParams Lp'!$H$12,0,-'Sound Pressure'!$AD83))</f>
        <v>#DIV/0!</v>
      </c>
      <c r="AK83" s="67" t="e">
        <f ca="1">IF($AD83&gt;6,0,OFFSET('ModelParams Lp'!$I$12,0,-'Sound Pressure'!$AD83))</f>
        <v>#DIV/0!</v>
      </c>
      <c r="AL83" s="67" t="e">
        <f ca="1">IF($AD83&gt;7,0,IF($AD$4&lt;0,3,OFFSET('ModelParams Lp'!$J$12,0,-'Sound Pressure'!$AD83)))</f>
        <v>#DIV/0!</v>
      </c>
      <c r="AM83" s="67" t="e">
        <f t="shared" si="48"/>
        <v>#DIV/0!</v>
      </c>
      <c r="AN83" s="67" t="e">
        <f t="shared" si="47"/>
        <v>#DIV/0!</v>
      </c>
      <c r="AO83" s="67" t="e">
        <f t="shared" si="47"/>
        <v>#DIV/0!</v>
      </c>
      <c r="AP83" s="67" t="e">
        <f t="shared" si="47"/>
        <v>#DIV/0!</v>
      </c>
      <c r="AQ83" s="67" t="e">
        <f t="shared" si="47"/>
        <v>#DIV/0!</v>
      </c>
      <c r="AR83" s="67" t="e">
        <f t="shared" si="47"/>
        <v>#DIV/0!</v>
      </c>
      <c r="AS83" s="67" t="e">
        <f t="shared" si="47"/>
        <v>#DIV/0!</v>
      </c>
      <c r="AT83" s="67" t="e">
        <f t="shared" si="47"/>
        <v>#DIV/0!</v>
      </c>
      <c r="AU83" s="67">
        <f>'ModelParams Lp'!B$22</f>
        <v>4</v>
      </c>
      <c r="AV83" s="67">
        <f>'ModelParams Lp'!C$22</f>
        <v>2</v>
      </c>
      <c r="AW83" s="67">
        <f>'ModelParams Lp'!D$22</f>
        <v>1</v>
      </c>
      <c r="AX83" s="67">
        <f>'ModelParams Lp'!E$22</f>
        <v>0</v>
      </c>
      <c r="AY83" s="67">
        <f>'ModelParams Lp'!F$22</f>
        <v>0</v>
      </c>
      <c r="AZ83" s="67">
        <f>'ModelParams Lp'!G$22</f>
        <v>0</v>
      </c>
      <c r="BA83" s="67">
        <f>'ModelParams Lp'!H$22</f>
        <v>0</v>
      </c>
      <c r="BB83" s="67">
        <f>'ModelParams Lp'!I$22</f>
        <v>0</v>
      </c>
      <c r="BC83" s="67" t="e">
        <f>-10*LOG(2/(4*PI()*2^2)+4/(0.163*(Calcul!$J88*Calcul!$K88)/VLOOKUP(Calcul!$H88,'ModelParams Lp'!$E$37:$F$39,2,0)))</f>
        <v>#N/A</v>
      </c>
      <c r="BD83" s="67" t="e">
        <f>-10*LOG(2/(4*PI()*2^2)+4/(0.163*(Calcul!$J88*Calcul!$K88)/VLOOKUP(Calcul!$H88,'ModelParams Lp'!$E$37:$F$39,2,0)))</f>
        <v>#N/A</v>
      </c>
      <c r="BE83" s="67" t="e">
        <f>-10*LOG(2/(4*PI()*2^2)+4/(0.163*(Calcul!$J88*Calcul!$K88)/VLOOKUP(Calcul!$H88,'ModelParams Lp'!$E$37:$F$39,2,0)))</f>
        <v>#N/A</v>
      </c>
      <c r="BF83" s="67" t="e">
        <f>-10*LOG(2/(4*PI()*2^2)+4/(0.163*(Calcul!$J88*Calcul!$K88)/VLOOKUP(Calcul!$H88,'ModelParams Lp'!$E$37:$F$39,2,0)))</f>
        <v>#N/A</v>
      </c>
      <c r="BG83" s="67" t="e">
        <f>-10*LOG(2/(4*PI()*2^2)+4/(0.163*(Calcul!$J88*Calcul!$K88)/VLOOKUP(Calcul!$H88,'ModelParams Lp'!$E$37:$F$39,2,0)))</f>
        <v>#N/A</v>
      </c>
      <c r="BH83" s="67" t="e">
        <f>-10*LOG(2/(4*PI()*2^2)+4/(0.163*(Calcul!$J88*Calcul!$K88)/VLOOKUP(Calcul!$H88,'ModelParams Lp'!$E$37:$F$39,2,0)))</f>
        <v>#N/A</v>
      </c>
      <c r="BI83" s="67" t="e">
        <f>-10*LOG(2/(4*PI()*2^2)+4/(0.163*(Calcul!$J88*Calcul!$K88)/VLOOKUP(Calcul!$H88,'ModelParams Lp'!$E$37:$F$39,2,0)))</f>
        <v>#N/A</v>
      </c>
      <c r="BJ83" s="67" t="e">
        <f>-10*LOG(2/(4*PI()*2^2)+4/(0.163*(Calcul!$J88*Calcul!$K88)/VLOOKUP(Calcul!$H88,'ModelParams Lp'!$E$37:$F$39,2,0)))</f>
        <v>#N/A</v>
      </c>
      <c r="BK83" s="67" t="e">
        <f>VLOOKUP(Calcul!$I88,'ModelParams Lp'!$D$28:$O$32,5,0)+BC83</f>
        <v>#N/A</v>
      </c>
      <c r="BL83" s="67" t="e">
        <f>VLOOKUP(Calcul!$I88,'ModelParams Lp'!$D$28:$O$32,6,0)+BD83</f>
        <v>#N/A</v>
      </c>
      <c r="BM83" s="67" t="e">
        <f>VLOOKUP(Calcul!$I88,'ModelParams Lp'!$D$28:$O$32,7,0)+BE83</f>
        <v>#N/A</v>
      </c>
      <c r="BN83" s="67" t="e">
        <f>VLOOKUP(Calcul!$I88,'ModelParams Lp'!$D$28:$O$32,8,0)+BF83</f>
        <v>#N/A</v>
      </c>
      <c r="BO83" s="67" t="e">
        <f>VLOOKUP(Calcul!$I88,'ModelParams Lp'!$D$28:$O$32,9,0)+BG83</f>
        <v>#N/A</v>
      </c>
      <c r="BP83" s="67" t="e">
        <f>VLOOKUP(Calcul!$I88,'ModelParams Lp'!$D$28:$O$32,10,0)+BH83</f>
        <v>#N/A</v>
      </c>
      <c r="BQ83" s="67" t="e">
        <f>VLOOKUP(Calcul!$I88,'ModelParams Lp'!$D$28:$O$32,11,0)+BI83</f>
        <v>#N/A</v>
      </c>
      <c r="BR83" s="67" t="e">
        <f>VLOOKUP(Calcul!$I88,'ModelParams Lp'!$D$28:$O$32,12,0)+BJ83</f>
        <v>#N/A</v>
      </c>
      <c r="BS83" s="66" t="e">
        <f t="shared" ca="1" si="29"/>
        <v>#DIV/0!</v>
      </c>
      <c r="BT83" s="66" t="e">
        <f t="shared" ca="1" si="30"/>
        <v>#DIV/0!</v>
      </c>
      <c r="BU83" s="66" t="e">
        <f t="shared" ca="1" si="31"/>
        <v>#DIV/0!</v>
      </c>
      <c r="BV83" s="66" t="e">
        <f t="shared" ca="1" si="32"/>
        <v>#DIV/0!</v>
      </c>
      <c r="BW83" s="66" t="e">
        <f t="shared" ca="1" si="33"/>
        <v>#DIV/0!</v>
      </c>
      <c r="BX83" s="66" t="e">
        <f t="shared" ca="1" si="34"/>
        <v>#DIV/0!</v>
      </c>
      <c r="BY83" s="66" t="e">
        <f t="shared" ca="1" si="35"/>
        <v>#DIV/0!</v>
      </c>
      <c r="BZ83" s="66" t="e">
        <f t="shared" ca="1" si="36"/>
        <v>#DIV/0!</v>
      </c>
      <c r="CA83" s="24" t="e">
        <f ca="1">10*LOG10(IF(BS83="",0,POWER(10,((BS83+'ModelParams Lw'!$O$4)/10))) +IF(BT83="",0,POWER(10,((BT83+'ModelParams Lw'!$P$4)/10))) +IF(BU83="",0,POWER(10,((BU83+'ModelParams Lw'!$Q$4)/10))) +IF(BV83="",0,POWER(10,((BV83+'ModelParams Lw'!$R$4)/10))) +IF(BW83="",0,POWER(10,((BW83+'ModelParams Lw'!$S$4)/10))) +IF(BX83="",0,POWER(10,((BX83+'ModelParams Lw'!$T$4)/10))) +IF(BY83="",0,POWER(10,((BY83+'ModelParams Lw'!$U$4)/10)))+IF(BZ83="",0,POWER(10,((BZ83+'ModelParams Lw'!$V$4)/10))))</f>
        <v>#DIV/0!</v>
      </c>
      <c r="CB83" s="24" t="e">
        <f t="shared" ca="1" si="37"/>
        <v>#DIV/0!</v>
      </c>
      <c r="CC83" s="24" t="e">
        <f ca="1">(BS83-'ModelParams Lw'!O$10)/'ModelParams Lw'!O$11</f>
        <v>#DIV/0!</v>
      </c>
      <c r="CD83" s="24" t="e">
        <f ca="1">(BT83-'ModelParams Lw'!P$10)/'ModelParams Lw'!P$11</f>
        <v>#DIV/0!</v>
      </c>
      <c r="CE83" s="24" t="e">
        <f ca="1">(BU83-'ModelParams Lw'!Q$10)/'ModelParams Lw'!Q$11</f>
        <v>#DIV/0!</v>
      </c>
      <c r="CF83" s="24" t="e">
        <f ca="1">(BV83-'ModelParams Lw'!R$10)/'ModelParams Lw'!R$11</f>
        <v>#DIV/0!</v>
      </c>
      <c r="CG83" s="24" t="e">
        <f ca="1">(BW83-'ModelParams Lw'!S$10)/'ModelParams Lw'!S$11</f>
        <v>#DIV/0!</v>
      </c>
      <c r="CH83" s="24" t="e">
        <f ca="1">(BX83-'ModelParams Lw'!T$10)/'ModelParams Lw'!T$11</f>
        <v>#DIV/0!</v>
      </c>
      <c r="CI83" s="24" t="e">
        <f ca="1">(BY83-'ModelParams Lw'!U$10)/'ModelParams Lw'!U$11</f>
        <v>#DIV/0!</v>
      </c>
      <c r="CJ83" s="24" t="e">
        <f ca="1">(BZ83-'ModelParams Lw'!V$10)/'ModelParams Lw'!V$11</f>
        <v>#DIV/0!</v>
      </c>
      <c r="CK83" s="66" t="e">
        <f t="shared" si="38"/>
        <v>#DIV/0!</v>
      </c>
      <c r="CL83" s="66" t="e">
        <f t="shared" si="39"/>
        <v>#DIV/0!</v>
      </c>
      <c r="CM83" s="66" t="e">
        <f t="shared" si="40"/>
        <v>#DIV/0!</v>
      </c>
      <c r="CN83" s="66" t="e">
        <f t="shared" si="41"/>
        <v>#DIV/0!</v>
      </c>
      <c r="CO83" s="66" t="e">
        <f t="shared" si="42"/>
        <v>#DIV/0!</v>
      </c>
      <c r="CP83" s="66" t="e">
        <f t="shared" si="43"/>
        <v>#DIV/0!</v>
      </c>
      <c r="CQ83" s="66" t="e">
        <f t="shared" si="44"/>
        <v>#DIV/0!</v>
      </c>
      <c r="CR83" s="66" t="e">
        <f t="shared" si="45"/>
        <v>#DIV/0!</v>
      </c>
      <c r="CS83" s="24" t="e">
        <f>10*LOG10(IF(CK83="",0,POWER(10,((CK83+'ModelParams Lw'!$O$4)/10))) +IF(CL83="",0,POWER(10,((CL83+'ModelParams Lw'!$P$4)/10))) +IF(CM83="",0,POWER(10,((CM83+'ModelParams Lw'!$Q$4)/10))) +IF(CN83="",0,POWER(10,((CN83+'ModelParams Lw'!$R$4)/10))) +IF(CO83="",0,POWER(10,((CO83+'ModelParams Lw'!$S$4)/10))) +IF(CP83="",0,POWER(10,((CP83+'ModelParams Lw'!$T$4)/10))) +IF(CQ83="",0,POWER(10,((CQ83+'ModelParams Lw'!$U$4)/10)))+IF(CR83="",0,POWER(10,((CR83+'ModelParams Lw'!$V$4)/10))))</f>
        <v>#DIV/0!</v>
      </c>
      <c r="CT83" s="24" t="e">
        <f t="shared" si="46"/>
        <v>#DIV/0!</v>
      </c>
      <c r="CU83" s="24" t="e">
        <f>(CK83-'ModelParams Lw'!O$10)/'ModelParams Lw'!O$11</f>
        <v>#DIV/0!</v>
      </c>
      <c r="CV83" s="24" t="e">
        <f>(CL83-'ModelParams Lw'!P$10)/'ModelParams Lw'!P$11</f>
        <v>#DIV/0!</v>
      </c>
      <c r="CW83" s="24" t="e">
        <f>(CM83-'ModelParams Lw'!Q$10)/'ModelParams Lw'!Q$11</f>
        <v>#DIV/0!</v>
      </c>
      <c r="CX83" s="24" t="e">
        <f>(CN83-'ModelParams Lw'!R$10)/'ModelParams Lw'!R$11</f>
        <v>#DIV/0!</v>
      </c>
      <c r="CY83" s="24" t="e">
        <f>(CO83-'ModelParams Lw'!S$10)/'ModelParams Lw'!S$11</f>
        <v>#DIV/0!</v>
      </c>
      <c r="CZ83" s="24" t="e">
        <f>(CP83-'ModelParams Lw'!T$10)/'ModelParams Lw'!T$11</f>
        <v>#DIV/0!</v>
      </c>
      <c r="DA83" s="24" t="e">
        <f>(CQ83-'ModelParams Lw'!U$10)/'ModelParams Lw'!U$11</f>
        <v>#DIV/0!</v>
      </c>
      <c r="DB83" s="24" t="e">
        <f>(CR83-'ModelParams Lw'!V$10)/'ModelParams Lw'!V$11</f>
        <v>#DIV/0!</v>
      </c>
    </row>
    <row r="84" spans="1:106">
      <c r="A84" s="12">
        <f>'Sound Power'!B84</f>
        <v>0</v>
      </c>
      <c r="B84" s="12">
        <f>'Sound Power'!D84</f>
        <v>0</v>
      </c>
      <c r="C84" s="67" t="e">
        <f>IF(Calcul!$F89="SA",'Sound Power'!BS84,'Sound Power'!T84)</f>
        <v>#DIV/0!</v>
      </c>
      <c r="D84" s="67" t="e">
        <f>IF(Calcul!$F89="SA",'Sound Power'!BT84,'Sound Power'!U84)</f>
        <v>#DIV/0!</v>
      </c>
      <c r="E84" s="67" t="e">
        <f>IF(Calcul!$F89="SA",'Sound Power'!BU84,'Sound Power'!V84)</f>
        <v>#DIV/0!</v>
      </c>
      <c r="F84" s="67" t="e">
        <f>IF(Calcul!$F89="SA",'Sound Power'!BV84,'Sound Power'!W84)</f>
        <v>#DIV/0!</v>
      </c>
      <c r="G84" s="67" t="e">
        <f>IF(Calcul!$F89="SA",'Sound Power'!BW84,'Sound Power'!X84)</f>
        <v>#DIV/0!</v>
      </c>
      <c r="H84" s="67" t="e">
        <f>IF(Calcul!$F89="SA",'Sound Power'!BX84,'Sound Power'!Y84)</f>
        <v>#DIV/0!</v>
      </c>
      <c r="I84" s="67" t="e">
        <f>IF(Calcul!$F89="SA",'Sound Power'!BY84,'Sound Power'!Z84)</f>
        <v>#DIV/0!</v>
      </c>
      <c r="J84" s="67" t="e">
        <f>IF(Calcul!$F89="SA",'Sound Power'!BZ84,'Sound Power'!AA84)</f>
        <v>#DIV/0!</v>
      </c>
      <c r="K84" s="67" t="e">
        <f>'Sound Power'!CS84</f>
        <v>#DIV/0!</v>
      </c>
      <c r="L84" s="67" t="e">
        <f>'Sound Power'!CT84</f>
        <v>#DIV/0!</v>
      </c>
      <c r="M84" s="67" t="e">
        <f>'Sound Power'!CU84</f>
        <v>#DIV/0!</v>
      </c>
      <c r="N84" s="67" t="e">
        <f>'Sound Power'!CV84</f>
        <v>#DIV/0!</v>
      </c>
      <c r="O84" s="67" t="e">
        <f>'Sound Power'!CW84</f>
        <v>#DIV/0!</v>
      </c>
      <c r="P84" s="67" t="e">
        <f>'Sound Power'!CX84</f>
        <v>#DIV/0!</v>
      </c>
      <c r="Q84" s="67" t="e">
        <f>'Sound Power'!CY84</f>
        <v>#DIV/0!</v>
      </c>
      <c r="R84" s="67" t="e">
        <f>'Sound Power'!CZ84</f>
        <v>#DIV/0!</v>
      </c>
      <c r="S84" s="64">
        <f t="shared" si="26"/>
        <v>0</v>
      </c>
      <c r="T84" s="64">
        <f t="shared" si="27"/>
        <v>0</v>
      </c>
      <c r="U84" s="67" t="e">
        <f>('ModelParams Lp'!B$4*10^'ModelParams Lp'!B$5*($S84/$T84)^'ModelParams Lp'!B$6)*3</f>
        <v>#DIV/0!</v>
      </c>
      <c r="V84" s="67" t="e">
        <f>('ModelParams Lp'!C$4*10^'ModelParams Lp'!C$5*($S84/$T84)^'ModelParams Lp'!C$6)*3</f>
        <v>#DIV/0!</v>
      </c>
      <c r="W84" s="67" t="e">
        <f>('ModelParams Lp'!D$4*10^'ModelParams Lp'!D$5*($S84/$T84)^'ModelParams Lp'!D$6)*3</f>
        <v>#DIV/0!</v>
      </c>
      <c r="X84" s="67" t="e">
        <f>('ModelParams Lp'!E$4*10^'ModelParams Lp'!E$5*($S84/$T84)^'ModelParams Lp'!E$6)*3</f>
        <v>#DIV/0!</v>
      </c>
      <c r="Y84" s="67" t="e">
        <f>('ModelParams Lp'!F$4*10^'ModelParams Lp'!F$5*($S84/$T84)^'ModelParams Lp'!F$6)*3</f>
        <v>#DIV/0!</v>
      </c>
      <c r="Z84" s="67" t="e">
        <f>('ModelParams Lp'!G$4*10^'ModelParams Lp'!G$5*($S84/$T84)^'ModelParams Lp'!G$6)*3</f>
        <v>#DIV/0!</v>
      </c>
      <c r="AA84" s="67" t="e">
        <f>('ModelParams Lp'!H$4*10^'ModelParams Lp'!H$5*($S84/$T84)^'ModelParams Lp'!H$6)*3</f>
        <v>#DIV/0!</v>
      </c>
      <c r="AB84" s="67" t="e">
        <f>('ModelParams Lp'!I$4*10^'ModelParams Lp'!I$5*($S84/$T84)^'ModelParams Lp'!I$6)*3</f>
        <v>#DIV/0!</v>
      </c>
      <c r="AC84" s="53" t="e">
        <f t="shared" si="28"/>
        <v>#DIV/0!</v>
      </c>
      <c r="AD84" s="53" t="e">
        <f>IF(AC84&lt;'ModelParams Lp'!$B$16,-1,IF(AC84&lt;'ModelParams Lp'!$C$16,0,IF(AC84&lt;'ModelParams Lp'!$D$16,1,IF(AC84&lt;'ModelParams Lp'!$E$16,2,IF(AC84&lt;'ModelParams Lp'!$F$16,3,IF(AC84&lt;'ModelParams Lp'!$G$16,4,IF(AC84&lt;'ModelParams Lp'!$H$16,5,6)))))))</f>
        <v>#DIV/0!</v>
      </c>
      <c r="AE84" s="67" t="e">
        <f ca="1">IF($AD84&gt;1,0,OFFSET('ModelParams Lp'!$C$12,0,-'Sound Pressure'!$AD84))</f>
        <v>#DIV/0!</v>
      </c>
      <c r="AF84" s="67" t="e">
        <f ca="1">IF($AD84&gt;2,0,OFFSET('ModelParams Lp'!$D$12,0,-'Sound Pressure'!$AD84))</f>
        <v>#DIV/0!</v>
      </c>
      <c r="AG84" s="67" t="e">
        <f ca="1">IF($AD84&gt;3,0,OFFSET('ModelParams Lp'!$E$12,0,-'Sound Pressure'!$AD84))</f>
        <v>#DIV/0!</v>
      </c>
      <c r="AH84" s="67" t="e">
        <f ca="1">IF($AD84&gt;4,0,OFFSET('ModelParams Lp'!$F$12,0,-'Sound Pressure'!$AD84))</f>
        <v>#DIV/0!</v>
      </c>
      <c r="AI84" s="67" t="e">
        <f ca="1">IF($AD84&gt;3,0,OFFSET('ModelParams Lp'!$G$12,0,-'Sound Pressure'!$AD84))</f>
        <v>#DIV/0!</v>
      </c>
      <c r="AJ84" s="67" t="e">
        <f ca="1">IF($AD84&gt;5,0,OFFSET('ModelParams Lp'!$H$12,0,-'Sound Pressure'!$AD84))</f>
        <v>#DIV/0!</v>
      </c>
      <c r="AK84" s="67" t="e">
        <f ca="1">IF($AD84&gt;6,0,OFFSET('ModelParams Lp'!$I$12,0,-'Sound Pressure'!$AD84))</f>
        <v>#DIV/0!</v>
      </c>
      <c r="AL84" s="67" t="e">
        <f ca="1">IF($AD84&gt;7,0,IF($AD$4&lt;0,3,OFFSET('ModelParams Lp'!$J$12,0,-'Sound Pressure'!$AD84)))</f>
        <v>#DIV/0!</v>
      </c>
      <c r="AM84" s="67" t="e">
        <f t="shared" si="48"/>
        <v>#DIV/0!</v>
      </c>
      <c r="AN84" s="67" t="e">
        <f t="shared" si="47"/>
        <v>#DIV/0!</v>
      </c>
      <c r="AO84" s="67" t="e">
        <f t="shared" si="47"/>
        <v>#DIV/0!</v>
      </c>
      <c r="AP84" s="67" t="e">
        <f t="shared" si="47"/>
        <v>#DIV/0!</v>
      </c>
      <c r="AQ84" s="67" t="e">
        <f t="shared" si="47"/>
        <v>#DIV/0!</v>
      </c>
      <c r="AR84" s="67" t="e">
        <f t="shared" si="47"/>
        <v>#DIV/0!</v>
      </c>
      <c r="AS84" s="67" t="e">
        <f t="shared" si="47"/>
        <v>#DIV/0!</v>
      </c>
      <c r="AT84" s="67" t="e">
        <f t="shared" si="47"/>
        <v>#DIV/0!</v>
      </c>
      <c r="AU84" s="67">
        <f>'ModelParams Lp'!B$22</f>
        <v>4</v>
      </c>
      <c r="AV84" s="67">
        <f>'ModelParams Lp'!C$22</f>
        <v>2</v>
      </c>
      <c r="AW84" s="67">
        <f>'ModelParams Lp'!D$22</f>
        <v>1</v>
      </c>
      <c r="AX84" s="67">
        <f>'ModelParams Lp'!E$22</f>
        <v>0</v>
      </c>
      <c r="AY84" s="67">
        <f>'ModelParams Lp'!F$22</f>
        <v>0</v>
      </c>
      <c r="AZ84" s="67">
        <f>'ModelParams Lp'!G$22</f>
        <v>0</v>
      </c>
      <c r="BA84" s="67">
        <f>'ModelParams Lp'!H$22</f>
        <v>0</v>
      </c>
      <c r="BB84" s="67">
        <f>'ModelParams Lp'!I$22</f>
        <v>0</v>
      </c>
      <c r="BC84" s="67" t="e">
        <f>-10*LOG(2/(4*PI()*2^2)+4/(0.163*(Calcul!$J89*Calcul!$K89)/VLOOKUP(Calcul!$H89,'ModelParams Lp'!$E$37:$F$39,2,0)))</f>
        <v>#N/A</v>
      </c>
      <c r="BD84" s="67" t="e">
        <f>-10*LOG(2/(4*PI()*2^2)+4/(0.163*(Calcul!$J89*Calcul!$K89)/VLOOKUP(Calcul!$H89,'ModelParams Lp'!$E$37:$F$39,2,0)))</f>
        <v>#N/A</v>
      </c>
      <c r="BE84" s="67" t="e">
        <f>-10*LOG(2/(4*PI()*2^2)+4/(0.163*(Calcul!$J89*Calcul!$K89)/VLOOKUP(Calcul!$H89,'ModelParams Lp'!$E$37:$F$39,2,0)))</f>
        <v>#N/A</v>
      </c>
      <c r="BF84" s="67" t="e">
        <f>-10*LOG(2/(4*PI()*2^2)+4/(0.163*(Calcul!$J89*Calcul!$K89)/VLOOKUP(Calcul!$H89,'ModelParams Lp'!$E$37:$F$39,2,0)))</f>
        <v>#N/A</v>
      </c>
      <c r="BG84" s="67" t="e">
        <f>-10*LOG(2/(4*PI()*2^2)+4/(0.163*(Calcul!$J89*Calcul!$K89)/VLOOKUP(Calcul!$H89,'ModelParams Lp'!$E$37:$F$39,2,0)))</f>
        <v>#N/A</v>
      </c>
      <c r="BH84" s="67" t="e">
        <f>-10*LOG(2/(4*PI()*2^2)+4/(0.163*(Calcul!$J89*Calcul!$K89)/VLOOKUP(Calcul!$H89,'ModelParams Lp'!$E$37:$F$39,2,0)))</f>
        <v>#N/A</v>
      </c>
      <c r="BI84" s="67" t="e">
        <f>-10*LOG(2/(4*PI()*2^2)+4/(0.163*(Calcul!$J89*Calcul!$K89)/VLOOKUP(Calcul!$H89,'ModelParams Lp'!$E$37:$F$39,2,0)))</f>
        <v>#N/A</v>
      </c>
      <c r="BJ84" s="67" t="e">
        <f>-10*LOG(2/(4*PI()*2^2)+4/(0.163*(Calcul!$J89*Calcul!$K89)/VLOOKUP(Calcul!$H89,'ModelParams Lp'!$E$37:$F$39,2,0)))</f>
        <v>#N/A</v>
      </c>
      <c r="BK84" s="67" t="e">
        <f>VLOOKUP(Calcul!$I89,'ModelParams Lp'!$D$28:$O$32,5,0)+BC84</f>
        <v>#N/A</v>
      </c>
      <c r="BL84" s="67" t="e">
        <f>VLOOKUP(Calcul!$I89,'ModelParams Lp'!$D$28:$O$32,6,0)+BD84</f>
        <v>#N/A</v>
      </c>
      <c r="BM84" s="67" t="e">
        <f>VLOOKUP(Calcul!$I89,'ModelParams Lp'!$D$28:$O$32,7,0)+BE84</f>
        <v>#N/A</v>
      </c>
      <c r="BN84" s="67" t="e">
        <f>VLOOKUP(Calcul!$I89,'ModelParams Lp'!$D$28:$O$32,8,0)+BF84</f>
        <v>#N/A</v>
      </c>
      <c r="BO84" s="67" t="e">
        <f>VLOOKUP(Calcul!$I89,'ModelParams Lp'!$D$28:$O$32,9,0)+BG84</f>
        <v>#N/A</v>
      </c>
      <c r="BP84" s="67" t="e">
        <f>VLOOKUP(Calcul!$I89,'ModelParams Lp'!$D$28:$O$32,10,0)+BH84</f>
        <v>#N/A</v>
      </c>
      <c r="BQ84" s="67" t="e">
        <f>VLOOKUP(Calcul!$I89,'ModelParams Lp'!$D$28:$O$32,11,0)+BI84</f>
        <v>#N/A</v>
      </c>
      <c r="BR84" s="67" t="e">
        <f>VLOOKUP(Calcul!$I89,'ModelParams Lp'!$D$28:$O$32,12,0)+BJ84</f>
        <v>#N/A</v>
      </c>
      <c r="BS84" s="66" t="e">
        <f t="shared" ca="1" si="29"/>
        <v>#DIV/0!</v>
      </c>
      <c r="BT84" s="66" t="e">
        <f t="shared" ca="1" si="30"/>
        <v>#DIV/0!</v>
      </c>
      <c r="BU84" s="66" t="e">
        <f t="shared" ca="1" si="31"/>
        <v>#DIV/0!</v>
      </c>
      <c r="BV84" s="66" t="e">
        <f t="shared" ca="1" si="32"/>
        <v>#DIV/0!</v>
      </c>
      <c r="BW84" s="66" t="e">
        <f t="shared" ca="1" si="33"/>
        <v>#DIV/0!</v>
      </c>
      <c r="BX84" s="66" t="e">
        <f t="shared" ca="1" si="34"/>
        <v>#DIV/0!</v>
      </c>
      <c r="BY84" s="66" t="e">
        <f t="shared" ca="1" si="35"/>
        <v>#DIV/0!</v>
      </c>
      <c r="BZ84" s="66" t="e">
        <f t="shared" ca="1" si="36"/>
        <v>#DIV/0!</v>
      </c>
      <c r="CA84" s="24" t="e">
        <f ca="1">10*LOG10(IF(BS84="",0,POWER(10,((BS84+'ModelParams Lw'!$O$4)/10))) +IF(BT84="",0,POWER(10,((BT84+'ModelParams Lw'!$P$4)/10))) +IF(BU84="",0,POWER(10,((BU84+'ModelParams Lw'!$Q$4)/10))) +IF(BV84="",0,POWER(10,((BV84+'ModelParams Lw'!$R$4)/10))) +IF(BW84="",0,POWER(10,((BW84+'ModelParams Lw'!$S$4)/10))) +IF(BX84="",0,POWER(10,((BX84+'ModelParams Lw'!$T$4)/10))) +IF(BY84="",0,POWER(10,((BY84+'ModelParams Lw'!$U$4)/10)))+IF(BZ84="",0,POWER(10,((BZ84+'ModelParams Lw'!$V$4)/10))))</f>
        <v>#DIV/0!</v>
      </c>
      <c r="CB84" s="24" t="e">
        <f t="shared" ca="1" si="37"/>
        <v>#DIV/0!</v>
      </c>
      <c r="CC84" s="24" t="e">
        <f ca="1">(BS84-'ModelParams Lw'!O$10)/'ModelParams Lw'!O$11</f>
        <v>#DIV/0!</v>
      </c>
      <c r="CD84" s="24" t="e">
        <f ca="1">(BT84-'ModelParams Lw'!P$10)/'ModelParams Lw'!P$11</f>
        <v>#DIV/0!</v>
      </c>
      <c r="CE84" s="24" t="e">
        <f ca="1">(BU84-'ModelParams Lw'!Q$10)/'ModelParams Lw'!Q$11</f>
        <v>#DIV/0!</v>
      </c>
      <c r="CF84" s="24" t="e">
        <f ca="1">(BV84-'ModelParams Lw'!R$10)/'ModelParams Lw'!R$11</f>
        <v>#DIV/0!</v>
      </c>
      <c r="CG84" s="24" t="e">
        <f ca="1">(BW84-'ModelParams Lw'!S$10)/'ModelParams Lw'!S$11</f>
        <v>#DIV/0!</v>
      </c>
      <c r="CH84" s="24" t="e">
        <f ca="1">(BX84-'ModelParams Lw'!T$10)/'ModelParams Lw'!T$11</f>
        <v>#DIV/0!</v>
      </c>
      <c r="CI84" s="24" t="e">
        <f ca="1">(BY84-'ModelParams Lw'!U$10)/'ModelParams Lw'!U$11</f>
        <v>#DIV/0!</v>
      </c>
      <c r="CJ84" s="24" t="e">
        <f ca="1">(BZ84-'ModelParams Lw'!V$10)/'ModelParams Lw'!V$11</f>
        <v>#DIV/0!</v>
      </c>
      <c r="CK84" s="66" t="e">
        <f t="shared" si="38"/>
        <v>#DIV/0!</v>
      </c>
      <c r="CL84" s="66" t="e">
        <f t="shared" si="39"/>
        <v>#DIV/0!</v>
      </c>
      <c r="CM84" s="66" t="e">
        <f t="shared" si="40"/>
        <v>#DIV/0!</v>
      </c>
      <c r="CN84" s="66" t="e">
        <f t="shared" si="41"/>
        <v>#DIV/0!</v>
      </c>
      <c r="CO84" s="66" t="e">
        <f t="shared" si="42"/>
        <v>#DIV/0!</v>
      </c>
      <c r="CP84" s="66" t="e">
        <f t="shared" si="43"/>
        <v>#DIV/0!</v>
      </c>
      <c r="CQ84" s="66" t="e">
        <f t="shared" si="44"/>
        <v>#DIV/0!</v>
      </c>
      <c r="CR84" s="66" t="e">
        <f t="shared" si="45"/>
        <v>#DIV/0!</v>
      </c>
      <c r="CS84" s="24" t="e">
        <f>10*LOG10(IF(CK84="",0,POWER(10,((CK84+'ModelParams Lw'!$O$4)/10))) +IF(CL84="",0,POWER(10,((CL84+'ModelParams Lw'!$P$4)/10))) +IF(CM84="",0,POWER(10,((CM84+'ModelParams Lw'!$Q$4)/10))) +IF(CN84="",0,POWER(10,((CN84+'ModelParams Lw'!$R$4)/10))) +IF(CO84="",0,POWER(10,((CO84+'ModelParams Lw'!$S$4)/10))) +IF(CP84="",0,POWER(10,((CP84+'ModelParams Lw'!$T$4)/10))) +IF(CQ84="",0,POWER(10,((CQ84+'ModelParams Lw'!$U$4)/10)))+IF(CR84="",0,POWER(10,((CR84+'ModelParams Lw'!$V$4)/10))))</f>
        <v>#DIV/0!</v>
      </c>
      <c r="CT84" s="24" t="e">
        <f t="shared" si="46"/>
        <v>#DIV/0!</v>
      </c>
      <c r="CU84" s="24" t="e">
        <f>(CK84-'ModelParams Lw'!O$10)/'ModelParams Lw'!O$11</f>
        <v>#DIV/0!</v>
      </c>
      <c r="CV84" s="24" t="e">
        <f>(CL84-'ModelParams Lw'!P$10)/'ModelParams Lw'!P$11</f>
        <v>#DIV/0!</v>
      </c>
      <c r="CW84" s="24" t="e">
        <f>(CM84-'ModelParams Lw'!Q$10)/'ModelParams Lw'!Q$11</f>
        <v>#DIV/0!</v>
      </c>
      <c r="CX84" s="24" t="e">
        <f>(CN84-'ModelParams Lw'!R$10)/'ModelParams Lw'!R$11</f>
        <v>#DIV/0!</v>
      </c>
      <c r="CY84" s="24" t="e">
        <f>(CO84-'ModelParams Lw'!S$10)/'ModelParams Lw'!S$11</f>
        <v>#DIV/0!</v>
      </c>
      <c r="CZ84" s="24" t="e">
        <f>(CP84-'ModelParams Lw'!T$10)/'ModelParams Lw'!T$11</f>
        <v>#DIV/0!</v>
      </c>
      <c r="DA84" s="24" t="e">
        <f>(CQ84-'ModelParams Lw'!U$10)/'ModelParams Lw'!U$11</f>
        <v>#DIV/0!</v>
      </c>
      <c r="DB84" s="24" t="e">
        <f>(CR84-'ModelParams Lw'!V$10)/'ModelParams Lw'!V$11</f>
        <v>#DIV/0!</v>
      </c>
    </row>
    <row r="85" spans="1:106">
      <c r="A85" s="12">
        <f>'Sound Power'!B85</f>
        <v>0</v>
      </c>
      <c r="B85" s="12">
        <f>'Sound Power'!D85</f>
        <v>0</v>
      </c>
      <c r="C85" s="67" t="e">
        <f>IF(Calcul!$F90="SA",'Sound Power'!BS85,'Sound Power'!T85)</f>
        <v>#DIV/0!</v>
      </c>
      <c r="D85" s="67" t="e">
        <f>IF(Calcul!$F90="SA",'Sound Power'!BT85,'Sound Power'!U85)</f>
        <v>#DIV/0!</v>
      </c>
      <c r="E85" s="67" t="e">
        <f>IF(Calcul!$F90="SA",'Sound Power'!BU85,'Sound Power'!V85)</f>
        <v>#DIV/0!</v>
      </c>
      <c r="F85" s="67" t="e">
        <f>IF(Calcul!$F90="SA",'Sound Power'!BV85,'Sound Power'!W85)</f>
        <v>#DIV/0!</v>
      </c>
      <c r="G85" s="67" t="e">
        <f>IF(Calcul!$F90="SA",'Sound Power'!BW85,'Sound Power'!X85)</f>
        <v>#DIV/0!</v>
      </c>
      <c r="H85" s="67" t="e">
        <f>IF(Calcul!$F90="SA",'Sound Power'!BX85,'Sound Power'!Y85)</f>
        <v>#DIV/0!</v>
      </c>
      <c r="I85" s="67" t="e">
        <f>IF(Calcul!$F90="SA",'Sound Power'!BY85,'Sound Power'!Z85)</f>
        <v>#DIV/0!</v>
      </c>
      <c r="J85" s="67" t="e">
        <f>IF(Calcul!$F90="SA",'Sound Power'!BZ85,'Sound Power'!AA85)</f>
        <v>#DIV/0!</v>
      </c>
      <c r="K85" s="67" t="e">
        <f>'Sound Power'!CS85</f>
        <v>#DIV/0!</v>
      </c>
      <c r="L85" s="67" t="e">
        <f>'Sound Power'!CT85</f>
        <v>#DIV/0!</v>
      </c>
      <c r="M85" s="67" t="e">
        <f>'Sound Power'!CU85</f>
        <v>#DIV/0!</v>
      </c>
      <c r="N85" s="67" t="e">
        <f>'Sound Power'!CV85</f>
        <v>#DIV/0!</v>
      </c>
      <c r="O85" s="67" t="e">
        <f>'Sound Power'!CW85</f>
        <v>#DIV/0!</v>
      </c>
      <c r="P85" s="67" t="e">
        <f>'Sound Power'!CX85</f>
        <v>#DIV/0!</v>
      </c>
      <c r="Q85" s="67" t="e">
        <f>'Sound Power'!CY85</f>
        <v>#DIV/0!</v>
      </c>
      <c r="R85" s="67" t="e">
        <f>'Sound Power'!CZ85</f>
        <v>#DIV/0!</v>
      </c>
      <c r="S85" s="64">
        <f t="shared" si="26"/>
        <v>0</v>
      </c>
      <c r="T85" s="64">
        <f t="shared" si="27"/>
        <v>0</v>
      </c>
      <c r="U85" s="67" t="e">
        <f>('ModelParams Lp'!B$4*10^'ModelParams Lp'!B$5*($S85/$T85)^'ModelParams Lp'!B$6)*3</f>
        <v>#DIV/0!</v>
      </c>
      <c r="V85" s="67" t="e">
        <f>('ModelParams Lp'!C$4*10^'ModelParams Lp'!C$5*($S85/$T85)^'ModelParams Lp'!C$6)*3</f>
        <v>#DIV/0!</v>
      </c>
      <c r="W85" s="67" t="e">
        <f>('ModelParams Lp'!D$4*10^'ModelParams Lp'!D$5*($S85/$T85)^'ModelParams Lp'!D$6)*3</f>
        <v>#DIV/0!</v>
      </c>
      <c r="X85" s="67" t="e">
        <f>('ModelParams Lp'!E$4*10^'ModelParams Lp'!E$5*($S85/$T85)^'ModelParams Lp'!E$6)*3</f>
        <v>#DIV/0!</v>
      </c>
      <c r="Y85" s="67" t="e">
        <f>('ModelParams Lp'!F$4*10^'ModelParams Lp'!F$5*($S85/$T85)^'ModelParams Lp'!F$6)*3</f>
        <v>#DIV/0!</v>
      </c>
      <c r="Z85" s="67" t="e">
        <f>('ModelParams Lp'!G$4*10^'ModelParams Lp'!G$5*($S85/$T85)^'ModelParams Lp'!G$6)*3</f>
        <v>#DIV/0!</v>
      </c>
      <c r="AA85" s="67" t="e">
        <f>('ModelParams Lp'!H$4*10^'ModelParams Lp'!H$5*($S85/$T85)^'ModelParams Lp'!H$6)*3</f>
        <v>#DIV/0!</v>
      </c>
      <c r="AB85" s="67" t="e">
        <f>('ModelParams Lp'!I$4*10^'ModelParams Lp'!I$5*($S85/$T85)^'ModelParams Lp'!I$6)*3</f>
        <v>#DIV/0!</v>
      </c>
      <c r="AC85" s="53" t="e">
        <f t="shared" si="28"/>
        <v>#DIV/0!</v>
      </c>
      <c r="AD85" s="53" t="e">
        <f>IF(AC85&lt;'ModelParams Lp'!$B$16,-1,IF(AC85&lt;'ModelParams Lp'!$C$16,0,IF(AC85&lt;'ModelParams Lp'!$D$16,1,IF(AC85&lt;'ModelParams Lp'!$E$16,2,IF(AC85&lt;'ModelParams Lp'!$F$16,3,IF(AC85&lt;'ModelParams Lp'!$G$16,4,IF(AC85&lt;'ModelParams Lp'!$H$16,5,6)))))))</f>
        <v>#DIV/0!</v>
      </c>
      <c r="AE85" s="67" t="e">
        <f ca="1">IF($AD85&gt;1,0,OFFSET('ModelParams Lp'!$C$12,0,-'Sound Pressure'!$AD85))</f>
        <v>#DIV/0!</v>
      </c>
      <c r="AF85" s="67" t="e">
        <f ca="1">IF($AD85&gt;2,0,OFFSET('ModelParams Lp'!$D$12,0,-'Sound Pressure'!$AD85))</f>
        <v>#DIV/0!</v>
      </c>
      <c r="AG85" s="67" t="e">
        <f ca="1">IF($AD85&gt;3,0,OFFSET('ModelParams Lp'!$E$12,0,-'Sound Pressure'!$AD85))</f>
        <v>#DIV/0!</v>
      </c>
      <c r="AH85" s="67" t="e">
        <f ca="1">IF($AD85&gt;4,0,OFFSET('ModelParams Lp'!$F$12,0,-'Sound Pressure'!$AD85))</f>
        <v>#DIV/0!</v>
      </c>
      <c r="AI85" s="67" t="e">
        <f ca="1">IF($AD85&gt;3,0,OFFSET('ModelParams Lp'!$G$12,0,-'Sound Pressure'!$AD85))</f>
        <v>#DIV/0!</v>
      </c>
      <c r="AJ85" s="67" t="e">
        <f ca="1">IF($AD85&gt;5,0,OFFSET('ModelParams Lp'!$H$12,0,-'Sound Pressure'!$AD85))</f>
        <v>#DIV/0!</v>
      </c>
      <c r="AK85" s="67" t="e">
        <f ca="1">IF($AD85&gt;6,0,OFFSET('ModelParams Lp'!$I$12,0,-'Sound Pressure'!$AD85))</f>
        <v>#DIV/0!</v>
      </c>
      <c r="AL85" s="67" t="e">
        <f ca="1">IF($AD85&gt;7,0,IF($AD$4&lt;0,3,OFFSET('ModelParams Lp'!$J$12,0,-'Sound Pressure'!$AD85)))</f>
        <v>#DIV/0!</v>
      </c>
      <c r="AM85" s="67" t="e">
        <f t="shared" si="48"/>
        <v>#DIV/0!</v>
      </c>
      <c r="AN85" s="67" t="e">
        <f t="shared" si="47"/>
        <v>#DIV/0!</v>
      </c>
      <c r="AO85" s="67" t="e">
        <f t="shared" si="47"/>
        <v>#DIV/0!</v>
      </c>
      <c r="AP85" s="67" t="e">
        <f t="shared" si="47"/>
        <v>#DIV/0!</v>
      </c>
      <c r="AQ85" s="67" t="e">
        <f t="shared" si="47"/>
        <v>#DIV/0!</v>
      </c>
      <c r="AR85" s="67" t="e">
        <f t="shared" si="47"/>
        <v>#DIV/0!</v>
      </c>
      <c r="AS85" s="67" t="e">
        <f t="shared" si="47"/>
        <v>#DIV/0!</v>
      </c>
      <c r="AT85" s="67" t="e">
        <f t="shared" si="47"/>
        <v>#DIV/0!</v>
      </c>
      <c r="AU85" s="67">
        <f>'ModelParams Lp'!B$22</f>
        <v>4</v>
      </c>
      <c r="AV85" s="67">
        <f>'ModelParams Lp'!C$22</f>
        <v>2</v>
      </c>
      <c r="AW85" s="67">
        <f>'ModelParams Lp'!D$22</f>
        <v>1</v>
      </c>
      <c r="AX85" s="67">
        <f>'ModelParams Lp'!E$22</f>
        <v>0</v>
      </c>
      <c r="AY85" s="67">
        <f>'ModelParams Lp'!F$22</f>
        <v>0</v>
      </c>
      <c r="AZ85" s="67">
        <f>'ModelParams Lp'!G$22</f>
        <v>0</v>
      </c>
      <c r="BA85" s="67">
        <f>'ModelParams Lp'!H$22</f>
        <v>0</v>
      </c>
      <c r="BB85" s="67">
        <f>'ModelParams Lp'!I$22</f>
        <v>0</v>
      </c>
      <c r="BC85" s="67" t="e">
        <f>-10*LOG(2/(4*PI()*2^2)+4/(0.163*(Calcul!$J90*Calcul!$K90)/VLOOKUP(Calcul!$H90,'ModelParams Lp'!$E$37:$F$39,2,0)))</f>
        <v>#N/A</v>
      </c>
      <c r="BD85" s="67" t="e">
        <f>-10*LOG(2/(4*PI()*2^2)+4/(0.163*(Calcul!$J90*Calcul!$K90)/VLOOKUP(Calcul!$H90,'ModelParams Lp'!$E$37:$F$39,2,0)))</f>
        <v>#N/A</v>
      </c>
      <c r="BE85" s="67" t="e">
        <f>-10*LOG(2/(4*PI()*2^2)+4/(0.163*(Calcul!$J90*Calcul!$K90)/VLOOKUP(Calcul!$H90,'ModelParams Lp'!$E$37:$F$39,2,0)))</f>
        <v>#N/A</v>
      </c>
      <c r="BF85" s="67" t="e">
        <f>-10*LOG(2/(4*PI()*2^2)+4/(0.163*(Calcul!$J90*Calcul!$K90)/VLOOKUP(Calcul!$H90,'ModelParams Lp'!$E$37:$F$39,2,0)))</f>
        <v>#N/A</v>
      </c>
      <c r="BG85" s="67" t="e">
        <f>-10*LOG(2/(4*PI()*2^2)+4/(0.163*(Calcul!$J90*Calcul!$K90)/VLOOKUP(Calcul!$H90,'ModelParams Lp'!$E$37:$F$39,2,0)))</f>
        <v>#N/A</v>
      </c>
      <c r="BH85" s="67" t="e">
        <f>-10*LOG(2/(4*PI()*2^2)+4/(0.163*(Calcul!$J90*Calcul!$K90)/VLOOKUP(Calcul!$H90,'ModelParams Lp'!$E$37:$F$39,2,0)))</f>
        <v>#N/A</v>
      </c>
      <c r="BI85" s="67" t="e">
        <f>-10*LOG(2/(4*PI()*2^2)+4/(0.163*(Calcul!$J90*Calcul!$K90)/VLOOKUP(Calcul!$H90,'ModelParams Lp'!$E$37:$F$39,2,0)))</f>
        <v>#N/A</v>
      </c>
      <c r="BJ85" s="67" t="e">
        <f>-10*LOG(2/(4*PI()*2^2)+4/(0.163*(Calcul!$J90*Calcul!$K90)/VLOOKUP(Calcul!$H90,'ModelParams Lp'!$E$37:$F$39,2,0)))</f>
        <v>#N/A</v>
      </c>
      <c r="BK85" s="67" t="e">
        <f>VLOOKUP(Calcul!$I90,'ModelParams Lp'!$D$28:$O$32,5,0)+BC85</f>
        <v>#N/A</v>
      </c>
      <c r="BL85" s="67" t="e">
        <f>VLOOKUP(Calcul!$I90,'ModelParams Lp'!$D$28:$O$32,6,0)+BD85</f>
        <v>#N/A</v>
      </c>
      <c r="BM85" s="67" t="e">
        <f>VLOOKUP(Calcul!$I90,'ModelParams Lp'!$D$28:$O$32,7,0)+BE85</f>
        <v>#N/A</v>
      </c>
      <c r="BN85" s="67" t="e">
        <f>VLOOKUP(Calcul!$I90,'ModelParams Lp'!$D$28:$O$32,8,0)+BF85</f>
        <v>#N/A</v>
      </c>
      <c r="BO85" s="67" t="e">
        <f>VLOOKUP(Calcul!$I90,'ModelParams Lp'!$D$28:$O$32,9,0)+BG85</f>
        <v>#N/A</v>
      </c>
      <c r="BP85" s="67" t="e">
        <f>VLOOKUP(Calcul!$I90,'ModelParams Lp'!$D$28:$O$32,10,0)+BH85</f>
        <v>#N/A</v>
      </c>
      <c r="BQ85" s="67" t="e">
        <f>VLOOKUP(Calcul!$I90,'ModelParams Lp'!$D$28:$O$32,11,0)+BI85</f>
        <v>#N/A</v>
      </c>
      <c r="BR85" s="67" t="e">
        <f>VLOOKUP(Calcul!$I90,'ModelParams Lp'!$D$28:$O$32,12,0)+BJ85</f>
        <v>#N/A</v>
      </c>
      <c r="BS85" s="66" t="e">
        <f t="shared" ca="1" si="29"/>
        <v>#DIV/0!</v>
      </c>
      <c r="BT85" s="66" t="e">
        <f t="shared" ca="1" si="30"/>
        <v>#DIV/0!</v>
      </c>
      <c r="BU85" s="66" t="e">
        <f t="shared" ca="1" si="31"/>
        <v>#DIV/0!</v>
      </c>
      <c r="BV85" s="66" t="e">
        <f t="shared" ca="1" si="32"/>
        <v>#DIV/0!</v>
      </c>
      <c r="BW85" s="66" t="e">
        <f t="shared" ca="1" si="33"/>
        <v>#DIV/0!</v>
      </c>
      <c r="BX85" s="66" t="e">
        <f t="shared" ca="1" si="34"/>
        <v>#DIV/0!</v>
      </c>
      <c r="BY85" s="66" t="e">
        <f t="shared" ca="1" si="35"/>
        <v>#DIV/0!</v>
      </c>
      <c r="BZ85" s="66" t="e">
        <f t="shared" ca="1" si="36"/>
        <v>#DIV/0!</v>
      </c>
      <c r="CA85" s="24" t="e">
        <f ca="1">10*LOG10(IF(BS85="",0,POWER(10,((BS85+'ModelParams Lw'!$O$4)/10))) +IF(BT85="",0,POWER(10,((BT85+'ModelParams Lw'!$P$4)/10))) +IF(BU85="",0,POWER(10,((BU85+'ModelParams Lw'!$Q$4)/10))) +IF(BV85="",0,POWER(10,((BV85+'ModelParams Lw'!$R$4)/10))) +IF(BW85="",0,POWER(10,((BW85+'ModelParams Lw'!$S$4)/10))) +IF(BX85="",0,POWER(10,((BX85+'ModelParams Lw'!$T$4)/10))) +IF(BY85="",0,POWER(10,((BY85+'ModelParams Lw'!$U$4)/10)))+IF(BZ85="",0,POWER(10,((BZ85+'ModelParams Lw'!$V$4)/10))))</f>
        <v>#DIV/0!</v>
      </c>
      <c r="CB85" s="24" t="e">
        <f t="shared" ca="1" si="37"/>
        <v>#DIV/0!</v>
      </c>
      <c r="CC85" s="24" t="e">
        <f ca="1">(BS85-'ModelParams Lw'!O$10)/'ModelParams Lw'!O$11</f>
        <v>#DIV/0!</v>
      </c>
      <c r="CD85" s="24" t="e">
        <f ca="1">(BT85-'ModelParams Lw'!P$10)/'ModelParams Lw'!P$11</f>
        <v>#DIV/0!</v>
      </c>
      <c r="CE85" s="24" t="e">
        <f ca="1">(BU85-'ModelParams Lw'!Q$10)/'ModelParams Lw'!Q$11</f>
        <v>#DIV/0!</v>
      </c>
      <c r="CF85" s="24" t="e">
        <f ca="1">(BV85-'ModelParams Lw'!R$10)/'ModelParams Lw'!R$11</f>
        <v>#DIV/0!</v>
      </c>
      <c r="CG85" s="24" t="e">
        <f ca="1">(BW85-'ModelParams Lw'!S$10)/'ModelParams Lw'!S$11</f>
        <v>#DIV/0!</v>
      </c>
      <c r="CH85" s="24" t="e">
        <f ca="1">(BX85-'ModelParams Lw'!T$10)/'ModelParams Lw'!T$11</f>
        <v>#DIV/0!</v>
      </c>
      <c r="CI85" s="24" t="e">
        <f ca="1">(BY85-'ModelParams Lw'!U$10)/'ModelParams Lw'!U$11</f>
        <v>#DIV/0!</v>
      </c>
      <c r="CJ85" s="24" t="e">
        <f ca="1">(BZ85-'ModelParams Lw'!V$10)/'ModelParams Lw'!V$11</f>
        <v>#DIV/0!</v>
      </c>
      <c r="CK85" s="66" t="e">
        <f t="shared" si="38"/>
        <v>#DIV/0!</v>
      </c>
      <c r="CL85" s="66" t="e">
        <f t="shared" si="39"/>
        <v>#DIV/0!</v>
      </c>
      <c r="CM85" s="66" t="e">
        <f t="shared" si="40"/>
        <v>#DIV/0!</v>
      </c>
      <c r="CN85" s="66" t="e">
        <f t="shared" si="41"/>
        <v>#DIV/0!</v>
      </c>
      <c r="CO85" s="66" t="e">
        <f t="shared" si="42"/>
        <v>#DIV/0!</v>
      </c>
      <c r="CP85" s="66" t="e">
        <f t="shared" si="43"/>
        <v>#DIV/0!</v>
      </c>
      <c r="CQ85" s="66" t="e">
        <f t="shared" si="44"/>
        <v>#DIV/0!</v>
      </c>
      <c r="CR85" s="66" t="e">
        <f t="shared" si="45"/>
        <v>#DIV/0!</v>
      </c>
      <c r="CS85" s="24" t="e">
        <f>10*LOG10(IF(CK85="",0,POWER(10,((CK85+'ModelParams Lw'!$O$4)/10))) +IF(CL85="",0,POWER(10,((CL85+'ModelParams Lw'!$P$4)/10))) +IF(CM85="",0,POWER(10,((CM85+'ModelParams Lw'!$Q$4)/10))) +IF(CN85="",0,POWER(10,((CN85+'ModelParams Lw'!$R$4)/10))) +IF(CO85="",0,POWER(10,((CO85+'ModelParams Lw'!$S$4)/10))) +IF(CP85="",0,POWER(10,((CP85+'ModelParams Lw'!$T$4)/10))) +IF(CQ85="",0,POWER(10,((CQ85+'ModelParams Lw'!$U$4)/10)))+IF(CR85="",0,POWER(10,((CR85+'ModelParams Lw'!$V$4)/10))))</f>
        <v>#DIV/0!</v>
      </c>
      <c r="CT85" s="24" t="e">
        <f t="shared" si="46"/>
        <v>#DIV/0!</v>
      </c>
      <c r="CU85" s="24" t="e">
        <f>(CK85-'ModelParams Lw'!O$10)/'ModelParams Lw'!O$11</f>
        <v>#DIV/0!</v>
      </c>
      <c r="CV85" s="24" t="e">
        <f>(CL85-'ModelParams Lw'!P$10)/'ModelParams Lw'!P$11</f>
        <v>#DIV/0!</v>
      </c>
      <c r="CW85" s="24" t="e">
        <f>(CM85-'ModelParams Lw'!Q$10)/'ModelParams Lw'!Q$11</f>
        <v>#DIV/0!</v>
      </c>
      <c r="CX85" s="24" t="e">
        <f>(CN85-'ModelParams Lw'!R$10)/'ModelParams Lw'!R$11</f>
        <v>#DIV/0!</v>
      </c>
      <c r="CY85" s="24" t="e">
        <f>(CO85-'ModelParams Lw'!S$10)/'ModelParams Lw'!S$11</f>
        <v>#DIV/0!</v>
      </c>
      <c r="CZ85" s="24" t="e">
        <f>(CP85-'ModelParams Lw'!T$10)/'ModelParams Lw'!T$11</f>
        <v>#DIV/0!</v>
      </c>
      <c r="DA85" s="24" t="e">
        <f>(CQ85-'ModelParams Lw'!U$10)/'ModelParams Lw'!U$11</f>
        <v>#DIV/0!</v>
      </c>
      <c r="DB85" s="24" t="e">
        <f>(CR85-'ModelParams Lw'!V$10)/'ModelParams Lw'!V$11</f>
        <v>#DIV/0!</v>
      </c>
    </row>
    <row r="86" spans="1:106">
      <c r="A86" s="12">
        <f>'Sound Power'!B86</f>
        <v>0</v>
      </c>
      <c r="B86" s="12">
        <f>'Sound Power'!D86</f>
        <v>0</v>
      </c>
      <c r="C86" s="67" t="e">
        <f>IF(Calcul!$F91="SA",'Sound Power'!BS86,'Sound Power'!T86)</f>
        <v>#DIV/0!</v>
      </c>
      <c r="D86" s="67" t="e">
        <f>IF(Calcul!$F91="SA",'Sound Power'!BT86,'Sound Power'!U86)</f>
        <v>#DIV/0!</v>
      </c>
      <c r="E86" s="67" t="e">
        <f>IF(Calcul!$F91="SA",'Sound Power'!BU86,'Sound Power'!V86)</f>
        <v>#DIV/0!</v>
      </c>
      <c r="F86" s="67" t="e">
        <f>IF(Calcul!$F91="SA",'Sound Power'!BV86,'Sound Power'!W86)</f>
        <v>#DIV/0!</v>
      </c>
      <c r="G86" s="67" t="e">
        <f>IF(Calcul!$F91="SA",'Sound Power'!BW86,'Sound Power'!X86)</f>
        <v>#DIV/0!</v>
      </c>
      <c r="H86" s="67" t="e">
        <f>IF(Calcul!$F91="SA",'Sound Power'!BX86,'Sound Power'!Y86)</f>
        <v>#DIV/0!</v>
      </c>
      <c r="I86" s="67" t="e">
        <f>IF(Calcul!$F91="SA",'Sound Power'!BY86,'Sound Power'!Z86)</f>
        <v>#DIV/0!</v>
      </c>
      <c r="J86" s="67" t="e">
        <f>IF(Calcul!$F91="SA",'Sound Power'!BZ86,'Sound Power'!AA86)</f>
        <v>#DIV/0!</v>
      </c>
      <c r="K86" s="67" t="e">
        <f>'Sound Power'!CS86</f>
        <v>#DIV/0!</v>
      </c>
      <c r="L86" s="67" t="e">
        <f>'Sound Power'!CT86</f>
        <v>#DIV/0!</v>
      </c>
      <c r="M86" s="67" t="e">
        <f>'Sound Power'!CU86</f>
        <v>#DIV/0!</v>
      </c>
      <c r="N86" s="67" t="e">
        <f>'Sound Power'!CV86</f>
        <v>#DIV/0!</v>
      </c>
      <c r="O86" s="67" t="e">
        <f>'Sound Power'!CW86</f>
        <v>#DIV/0!</v>
      </c>
      <c r="P86" s="67" t="e">
        <f>'Sound Power'!CX86</f>
        <v>#DIV/0!</v>
      </c>
      <c r="Q86" s="67" t="e">
        <f>'Sound Power'!CY86</f>
        <v>#DIV/0!</v>
      </c>
      <c r="R86" s="67" t="e">
        <f>'Sound Power'!CZ86</f>
        <v>#DIV/0!</v>
      </c>
      <c r="S86" s="64">
        <f t="shared" si="26"/>
        <v>0</v>
      </c>
      <c r="T86" s="64">
        <f t="shared" si="27"/>
        <v>0</v>
      </c>
      <c r="U86" s="67" t="e">
        <f>('ModelParams Lp'!B$4*10^'ModelParams Lp'!B$5*($S86/$T86)^'ModelParams Lp'!B$6)*3</f>
        <v>#DIV/0!</v>
      </c>
      <c r="V86" s="67" t="e">
        <f>('ModelParams Lp'!C$4*10^'ModelParams Lp'!C$5*($S86/$T86)^'ModelParams Lp'!C$6)*3</f>
        <v>#DIV/0!</v>
      </c>
      <c r="W86" s="67" t="e">
        <f>('ModelParams Lp'!D$4*10^'ModelParams Lp'!D$5*($S86/$T86)^'ModelParams Lp'!D$6)*3</f>
        <v>#DIV/0!</v>
      </c>
      <c r="X86" s="67" t="e">
        <f>('ModelParams Lp'!E$4*10^'ModelParams Lp'!E$5*($S86/$T86)^'ModelParams Lp'!E$6)*3</f>
        <v>#DIV/0!</v>
      </c>
      <c r="Y86" s="67" t="e">
        <f>('ModelParams Lp'!F$4*10^'ModelParams Lp'!F$5*($S86/$T86)^'ModelParams Lp'!F$6)*3</f>
        <v>#DIV/0!</v>
      </c>
      <c r="Z86" s="67" t="e">
        <f>('ModelParams Lp'!G$4*10^'ModelParams Lp'!G$5*($S86/$T86)^'ModelParams Lp'!G$6)*3</f>
        <v>#DIV/0!</v>
      </c>
      <c r="AA86" s="67" t="e">
        <f>('ModelParams Lp'!H$4*10^'ModelParams Lp'!H$5*($S86/$T86)^'ModelParams Lp'!H$6)*3</f>
        <v>#DIV/0!</v>
      </c>
      <c r="AB86" s="67" t="e">
        <f>('ModelParams Lp'!I$4*10^'ModelParams Lp'!I$5*($S86/$T86)^'ModelParams Lp'!I$6)*3</f>
        <v>#DIV/0!</v>
      </c>
      <c r="AC86" s="53" t="e">
        <f t="shared" si="28"/>
        <v>#DIV/0!</v>
      </c>
      <c r="AD86" s="53" t="e">
        <f>IF(AC86&lt;'ModelParams Lp'!$B$16,-1,IF(AC86&lt;'ModelParams Lp'!$C$16,0,IF(AC86&lt;'ModelParams Lp'!$D$16,1,IF(AC86&lt;'ModelParams Lp'!$E$16,2,IF(AC86&lt;'ModelParams Lp'!$F$16,3,IF(AC86&lt;'ModelParams Lp'!$G$16,4,IF(AC86&lt;'ModelParams Lp'!$H$16,5,6)))))))</f>
        <v>#DIV/0!</v>
      </c>
      <c r="AE86" s="67" t="e">
        <f ca="1">IF($AD86&gt;1,0,OFFSET('ModelParams Lp'!$C$12,0,-'Sound Pressure'!$AD86))</f>
        <v>#DIV/0!</v>
      </c>
      <c r="AF86" s="67" t="e">
        <f ca="1">IF($AD86&gt;2,0,OFFSET('ModelParams Lp'!$D$12,0,-'Sound Pressure'!$AD86))</f>
        <v>#DIV/0!</v>
      </c>
      <c r="AG86" s="67" t="e">
        <f ca="1">IF($AD86&gt;3,0,OFFSET('ModelParams Lp'!$E$12,0,-'Sound Pressure'!$AD86))</f>
        <v>#DIV/0!</v>
      </c>
      <c r="AH86" s="67" t="e">
        <f ca="1">IF($AD86&gt;4,0,OFFSET('ModelParams Lp'!$F$12,0,-'Sound Pressure'!$AD86))</f>
        <v>#DIV/0!</v>
      </c>
      <c r="AI86" s="67" t="e">
        <f ca="1">IF($AD86&gt;3,0,OFFSET('ModelParams Lp'!$G$12,0,-'Sound Pressure'!$AD86))</f>
        <v>#DIV/0!</v>
      </c>
      <c r="AJ86" s="67" t="e">
        <f ca="1">IF($AD86&gt;5,0,OFFSET('ModelParams Lp'!$H$12,0,-'Sound Pressure'!$AD86))</f>
        <v>#DIV/0!</v>
      </c>
      <c r="AK86" s="67" t="e">
        <f ca="1">IF($AD86&gt;6,0,OFFSET('ModelParams Lp'!$I$12,0,-'Sound Pressure'!$AD86))</f>
        <v>#DIV/0!</v>
      </c>
      <c r="AL86" s="67" t="e">
        <f ca="1">IF($AD86&gt;7,0,IF($AD$4&lt;0,3,OFFSET('ModelParams Lp'!$J$12,0,-'Sound Pressure'!$AD86)))</f>
        <v>#DIV/0!</v>
      </c>
      <c r="AM86" s="67" t="e">
        <f t="shared" si="48"/>
        <v>#DIV/0!</v>
      </c>
      <c r="AN86" s="67" t="e">
        <f t="shared" si="47"/>
        <v>#DIV/0!</v>
      </c>
      <c r="AO86" s="67" t="e">
        <f t="shared" si="47"/>
        <v>#DIV/0!</v>
      </c>
      <c r="AP86" s="67" t="e">
        <f t="shared" si="47"/>
        <v>#DIV/0!</v>
      </c>
      <c r="AQ86" s="67" t="e">
        <f t="shared" si="47"/>
        <v>#DIV/0!</v>
      </c>
      <c r="AR86" s="67" t="e">
        <f t="shared" si="47"/>
        <v>#DIV/0!</v>
      </c>
      <c r="AS86" s="67" t="e">
        <f t="shared" si="47"/>
        <v>#DIV/0!</v>
      </c>
      <c r="AT86" s="67" t="e">
        <f t="shared" si="47"/>
        <v>#DIV/0!</v>
      </c>
      <c r="AU86" s="67">
        <f>'ModelParams Lp'!B$22</f>
        <v>4</v>
      </c>
      <c r="AV86" s="67">
        <f>'ModelParams Lp'!C$22</f>
        <v>2</v>
      </c>
      <c r="AW86" s="67">
        <f>'ModelParams Lp'!D$22</f>
        <v>1</v>
      </c>
      <c r="AX86" s="67">
        <f>'ModelParams Lp'!E$22</f>
        <v>0</v>
      </c>
      <c r="AY86" s="67">
        <f>'ModelParams Lp'!F$22</f>
        <v>0</v>
      </c>
      <c r="AZ86" s="67">
        <f>'ModelParams Lp'!G$22</f>
        <v>0</v>
      </c>
      <c r="BA86" s="67">
        <f>'ModelParams Lp'!H$22</f>
        <v>0</v>
      </c>
      <c r="BB86" s="67">
        <f>'ModelParams Lp'!I$22</f>
        <v>0</v>
      </c>
      <c r="BC86" s="67" t="e">
        <f>-10*LOG(2/(4*PI()*2^2)+4/(0.163*(Calcul!$J91*Calcul!$K91)/VLOOKUP(Calcul!$H91,'ModelParams Lp'!$E$37:$F$39,2,0)))</f>
        <v>#N/A</v>
      </c>
      <c r="BD86" s="67" t="e">
        <f>-10*LOG(2/(4*PI()*2^2)+4/(0.163*(Calcul!$J91*Calcul!$K91)/VLOOKUP(Calcul!$H91,'ModelParams Lp'!$E$37:$F$39,2,0)))</f>
        <v>#N/A</v>
      </c>
      <c r="BE86" s="67" t="e">
        <f>-10*LOG(2/(4*PI()*2^2)+4/(0.163*(Calcul!$J91*Calcul!$K91)/VLOOKUP(Calcul!$H91,'ModelParams Lp'!$E$37:$F$39,2,0)))</f>
        <v>#N/A</v>
      </c>
      <c r="BF86" s="67" t="e">
        <f>-10*LOG(2/(4*PI()*2^2)+4/(0.163*(Calcul!$J91*Calcul!$K91)/VLOOKUP(Calcul!$H91,'ModelParams Lp'!$E$37:$F$39,2,0)))</f>
        <v>#N/A</v>
      </c>
      <c r="BG86" s="67" t="e">
        <f>-10*LOG(2/(4*PI()*2^2)+4/(0.163*(Calcul!$J91*Calcul!$K91)/VLOOKUP(Calcul!$H91,'ModelParams Lp'!$E$37:$F$39,2,0)))</f>
        <v>#N/A</v>
      </c>
      <c r="BH86" s="67" t="e">
        <f>-10*LOG(2/(4*PI()*2^2)+4/(0.163*(Calcul!$J91*Calcul!$K91)/VLOOKUP(Calcul!$H91,'ModelParams Lp'!$E$37:$F$39,2,0)))</f>
        <v>#N/A</v>
      </c>
      <c r="BI86" s="67" t="e">
        <f>-10*LOG(2/(4*PI()*2^2)+4/(0.163*(Calcul!$J91*Calcul!$K91)/VLOOKUP(Calcul!$H91,'ModelParams Lp'!$E$37:$F$39,2,0)))</f>
        <v>#N/A</v>
      </c>
      <c r="BJ86" s="67" t="e">
        <f>-10*LOG(2/(4*PI()*2^2)+4/(0.163*(Calcul!$J91*Calcul!$K91)/VLOOKUP(Calcul!$H91,'ModelParams Lp'!$E$37:$F$39,2,0)))</f>
        <v>#N/A</v>
      </c>
      <c r="BK86" s="67" t="e">
        <f>VLOOKUP(Calcul!$I91,'ModelParams Lp'!$D$28:$O$32,5,0)+BC86</f>
        <v>#N/A</v>
      </c>
      <c r="BL86" s="67" t="e">
        <f>VLOOKUP(Calcul!$I91,'ModelParams Lp'!$D$28:$O$32,6,0)+BD86</f>
        <v>#N/A</v>
      </c>
      <c r="BM86" s="67" t="e">
        <f>VLOOKUP(Calcul!$I91,'ModelParams Lp'!$D$28:$O$32,7,0)+BE86</f>
        <v>#N/A</v>
      </c>
      <c r="BN86" s="67" t="e">
        <f>VLOOKUP(Calcul!$I91,'ModelParams Lp'!$D$28:$O$32,8,0)+BF86</f>
        <v>#N/A</v>
      </c>
      <c r="BO86" s="67" t="e">
        <f>VLOOKUP(Calcul!$I91,'ModelParams Lp'!$D$28:$O$32,9,0)+BG86</f>
        <v>#N/A</v>
      </c>
      <c r="BP86" s="67" t="e">
        <f>VLOOKUP(Calcul!$I91,'ModelParams Lp'!$D$28:$O$32,10,0)+BH86</f>
        <v>#N/A</v>
      </c>
      <c r="BQ86" s="67" t="e">
        <f>VLOOKUP(Calcul!$I91,'ModelParams Lp'!$D$28:$O$32,11,0)+BI86</f>
        <v>#N/A</v>
      </c>
      <c r="BR86" s="67" t="e">
        <f>VLOOKUP(Calcul!$I91,'ModelParams Lp'!$D$28:$O$32,12,0)+BJ86</f>
        <v>#N/A</v>
      </c>
      <c r="BS86" s="66" t="e">
        <f t="shared" ca="1" si="29"/>
        <v>#DIV/0!</v>
      </c>
      <c r="BT86" s="66" t="e">
        <f t="shared" ca="1" si="30"/>
        <v>#DIV/0!</v>
      </c>
      <c r="BU86" s="66" t="e">
        <f t="shared" ca="1" si="31"/>
        <v>#DIV/0!</v>
      </c>
      <c r="BV86" s="66" t="e">
        <f t="shared" ca="1" si="32"/>
        <v>#DIV/0!</v>
      </c>
      <c r="BW86" s="66" t="e">
        <f t="shared" ca="1" si="33"/>
        <v>#DIV/0!</v>
      </c>
      <c r="BX86" s="66" t="e">
        <f t="shared" ca="1" si="34"/>
        <v>#DIV/0!</v>
      </c>
      <c r="BY86" s="66" t="e">
        <f t="shared" ca="1" si="35"/>
        <v>#DIV/0!</v>
      </c>
      <c r="BZ86" s="66" t="e">
        <f t="shared" ca="1" si="36"/>
        <v>#DIV/0!</v>
      </c>
      <c r="CA86" s="24" t="e">
        <f ca="1">10*LOG10(IF(BS86="",0,POWER(10,((BS86+'ModelParams Lw'!$O$4)/10))) +IF(BT86="",0,POWER(10,((BT86+'ModelParams Lw'!$P$4)/10))) +IF(BU86="",0,POWER(10,((BU86+'ModelParams Lw'!$Q$4)/10))) +IF(BV86="",0,POWER(10,((BV86+'ModelParams Lw'!$R$4)/10))) +IF(BW86="",0,POWER(10,((BW86+'ModelParams Lw'!$S$4)/10))) +IF(BX86="",0,POWER(10,((BX86+'ModelParams Lw'!$T$4)/10))) +IF(BY86="",0,POWER(10,((BY86+'ModelParams Lw'!$U$4)/10)))+IF(BZ86="",0,POWER(10,((BZ86+'ModelParams Lw'!$V$4)/10))))</f>
        <v>#DIV/0!</v>
      </c>
      <c r="CB86" s="24" t="e">
        <f t="shared" ca="1" si="37"/>
        <v>#DIV/0!</v>
      </c>
      <c r="CC86" s="24" t="e">
        <f ca="1">(BS86-'ModelParams Lw'!O$10)/'ModelParams Lw'!O$11</f>
        <v>#DIV/0!</v>
      </c>
      <c r="CD86" s="24" t="e">
        <f ca="1">(BT86-'ModelParams Lw'!P$10)/'ModelParams Lw'!P$11</f>
        <v>#DIV/0!</v>
      </c>
      <c r="CE86" s="24" t="e">
        <f ca="1">(BU86-'ModelParams Lw'!Q$10)/'ModelParams Lw'!Q$11</f>
        <v>#DIV/0!</v>
      </c>
      <c r="CF86" s="24" t="e">
        <f ca="1">(BV86-'ModelParams Lw'!R$10)/'ModelParams Lw'!R$11</f>
        <v>#DIV/0!</v>
      </c>
      <c r="CG86" s="24" t="e">
        <f ca="1">(BW86-'ModelParams Lw'!S$10)/'ModelParams Lw'!S$11</f>
        <v>#DIV/0!</v>
      </c>
      <c r="CH86" s="24" t="e">
        <f ca="1">(BX86-'ModelParams Lw'!T$10)/'ModelParams Lw'!T$11</f>
        <v>#DIV/0!</v>
      </c>
      <c r="CI86" s="24" t="e">
        <f ca="1">(BY86-'ModelParams Lw'!U$10)/'ModelParams Lw'!U$11</f>
        <v>#DIV/0!</v>
      </c>
      <c r="CJ86" s="24" t="e">
        <f ca="1">(BZ86-'ModelParams Lw'!V$10)/'ModelParams Lw'!V$11</f>
        <v>#DIV/0!</v>
      </c>
      <c r="CK86" s="66" t="e">
        <f t="shared" si="38"/>
        <v>#DIV/0!</v>
      </c>
      <c r="CL86" s="66" t="e">
        <f t="shared" si="39"/>
        <v>#DIV/0!</v>
      </c>
      <c r="CM86" s="66" t="e">
        <f t="shared" si="40"/>
        <v>#DIV/0!</v>
      </c>
      <c r="CN86" s="66" t="e">
        <f t="shared" si="41"/>
        <v>#DIV/0!</v>
      </c>
      <c r="CO86" s="66" t="e">
        <f t="shared" si="42"/>
        <v>#DIV/0!</v>
      </c>
      <c r="CP86" s="66" t="e">
        <f t="shared" si="43"/>
        <v>#DIV/0!</v>
      </c>
      <c r="CQ86" s="66" t="e">
        <f t="shared" si="44"/>
        <v>#DIV/0!</v>
      </c>
      <c r="CR86" s="66" t="e">
        <f t="shared" si="45"/>
        <v>#DIV/0!</v>
      </c>
      <c r="CS86" s="24" t="e">
        <f>10*LOG10(IF(CK86="",0,POWER(10,((CK86+'ModelParams Lw'!$O$4)/10))) +IF(CL86="",0,POWER(10,((CL86+'ModelParams Lw'!$P$4)/10))) +IF(CM86="",0,POWER(10,((CM86+'ModelParams Lw'!$Q$4)/10))) +IF(CN86="",0,POWER(10,((CN86+'ModelParams Lw'!$R$4)/10))) +IF(CO86="",0,POWER(10,((CO86+'ModelParams Lw'!$S$4)/10))) +IF(CP86="",0,POWER(10,((CP86+'ModelParams Lw'!$T$4)/10))) +IF(CQ86="",0,POWER(10,((CQ86+'ModelParams Lw'!$U$4)/10)))+IF(CR86="",0,POWER(10,((CR86+'ModelParams Lw'!$V$4)/10))))</f>
        <v>#DIV/0!</v>
      </c>
      <c r="CT86" s="24" t="e">
        <f t="shared" si="46"/>
        <v>#DIV/0!</v>
      </c>
      <c r="CU86" s="24" t="e">
        <f>(CK86-'ModelParams Lw'!O$10)/'ModelParams Lw'!O$11</f>
        <v>#DIV/0!</v>
      </c>
      <c r="CV86" s="24" t="e">
        <f>(CL86-'ModelParams Lw'!P$10)/'ModelParams Lw'!P$11</f>
        <v>#DIV/0!</v>
      </c>
      <c r="CW86" s="24" t="e">
        <f>(CM86-'ModelParams Lw'!Q$10)/'ModelParams Lw'!Q$11</f>
        <v>#DIV/0!</v>
      </c>
      <c r="CX86" s="24" t="e">
        <f>(CN86-'ModelParams Lw'!R$10)/'ModelParams Lw'!R$11</f>
        <v>#DIV/0!</v>
      </c>
      <c r="CY86" s="24" t="e">
        <f>(CO86-'ModelParams Lw'!S$10)/'ModelParams Lw'!S$11</f>
        <v>#DIV/0!</v>
      </c>
      <c r="CZ86" s="24" t="e">
        <f>(CP86-'ModelParams Lw'!T$10)/'ModelParams Lw'!T$11</f>
        <v>#DIV/0!</v>
      </c>
      <c r="DA86" s="24" t="e">
        <f>(CQ86-'ModelParams Lw'!U$10)/'ModelParams Lw'!U$11</f>
        <v>#DIV/0!</v>
      </c>
      <c r="DB86" s="24" t="e">
        <f>(CR86-'ModelParams Lw'!V$10)/'ModelParams Lw'!V$11</f>
        <v>#DIV/0!</v>
      </c>
    </row>
    <row r="87" spans="1:106">
      <c r="A87" s="12">
        <f>'Sound Power'!B87</f>
        <v>0</v>
      </c>
      <c r="B87" s="12">
        <f>'Sound Power'!D87</f>
        <v>0</v>
      </c>
      <c r="C87" s="67" t="e">
        <f>IF(Calcul!$F92="SA",'Sound Power'!BS87,'Sound Power'!T87)</f>
        <v>#DIV/0!</v>
      </c>
      <c r="D87" s="67" t="e">
        <f>IF(Calcul!$F92="SA",'Sound Power'!BT87,'Sound Power'!U87)</f>
        <v>#DIV/0!</v>
      </c>
      <c r="E87" s="67" t="e">
        <f>IF(Calcul!$F92="SA",'Sound Power'!BU87,'Sound Power'!V87)</f>
        <v>#DIV/0!</v>
      </c>
      <c r="F87" s="67" t="e">
        <f>IF(Calcul!$F92="SA",'Sound Power'!BV87,'Sound Power'!W87)</f>
        <v>#DIV/0!</v>
      </c>
      <c r="G87" s="67" t="e">
        <f>IF(Calcul!$F92="SA",'Sound Power'!BW87,'Sound Power'!X87)</f>
        <v>#DIV/0!</v>
      </c>
      <c r="H87" s="67" t="e">
        <f>IF(Calcul!$F92="SA",'Sound Power'!BX87,'Sound Power'!Y87)</f>
        <v>#DIV/0!</v>
      </c>
      <c r="I87" s="67" t="e">
        <f>IF(Calcul!$F92="SA",'Sound Power'!BY87,'Sound Power'!Z87)</f>
        <v>#DIV/0!</v>
      </c>
      <c r="J87" s="67" t="e">
        <f>IF(Calcul!$F92="SA",'Sound Power'!BZ87,'Sound Power'!AA87)</f>
        <v>#DIV/0!</v>
      </c>
      <c r="K87" s="67" t="e">
        <f>'Sound Power'!CS87</f>
        <v>#DIV/0!</v>
      </c>
      <c r="L87" s="67" t="e">
        <f>'Sound Power'!CT87</f>
        <v>#DIV/0!</v>
      </c>
      <c r="M87" s="67" t="e">
        <f>'Sound Power'!CU87</f>
        <v>#DIV/0!</v>
      </c>
      <c r="N87" s="67" t="e">
        <f>'Sound Power'!CV87</f>
        <v>#DIV/0!</v>
      </c>
      <c r="O87" s="67" t="e">
        <f>'Sound Power'!CW87</f>
        <v>#DIV/0!</v>
      </c>
      <c r="P87" s="67" t="e">
        <f>'Sound Power'!CX87</f>
        <v>#DIV/0!</v>
      </c>
      <c r="Q87" s="67" t="e">
        <f>'Sound Power'!CY87</f>
        <v>#DIV/0!</v>
      </c>
      <c r="R87" s="67" t="e">
        <f>'Sound Power'!CZ87</f>
        <v>#DIV/0!</v>
      </c>
      <c r="S87" s="64">
        <f t="shared" si="26"/>
        <v>0</v>
      </c>
      <c r="T87" s="64">
        <f t="shared" si="27"/>
        <v>0</v>
      </c>
      <c r="U87" s="67" t="e">
        <f>('ModelParams Lp'!B$4*10^'ModelParams Lp'!B$5*($S87/$T87)^'ModelParams Lp'!B$6)*3</f>
        <v>#DIV/0!</v>
      </c>
      <c r="V87" s="67" t="e">
        <f>('ModelParams Lp'!C$4*10^'ModelParams Lp'!C$5*($S87/$T87)^'ModelParams Lp'!C$6)*3</f>
        <v>#DIV/0!</v>
      </c>
      <c r="W87" s="67" t="e">
        <f>('ModelParams Lp'!D$4*10^'ModelParams Lp'!D$5*($S87/$T87)^'ModelParams Lp'!D$6)*3</f>
        <v>#DIV/0!</v>
      </c>
      <c r="X87" s="67" t="e">
        <f>('ModelParams Lp'!E$4*10^'ModelParams Lp'!E$5*($S87/$T87)^'ModelParams Lp'!E$6)*3</f>
        <v>#DIV/0!</v>
      </c>
      <c r="Y87" s="67" t="e">
        <f>('ModelParams Lp'!F$4*10^'ModelParams Lp'!F$5*($S87/$T87)^'ModelParams Lp'!F$6)*3</f>
        <v>#DIV/0!</v>
      </c>
      <c r="Z87" s="67" t="e">
        <f>('ModelParams Lp'!G$4*10^'ModelParams Lp'!G$5*($S87/$T87)^'ModelParams Lp'!G$6)*3</f>
        <v>#DIV/0!</v>
      </c>
      <c r="AA87" s="67" t="e">
        <f>('ModelParams Lp'!H$4*10^'ModelParams Lp'!H$5*($S87/$T87)^'ModelParams Lp'!H$6)*3</f>
        <v>#DIV/0!</v>
      </c>
      <c r="AB87" s="67" t="e">
        <f>('ModelParams Lp'!I$4*10^'ModelParams Lp'!I$5*($S87/$T87)^'ModelParams Lp'!I$6)*3</f>
        <v>#DIV/0!</v>
      </c>
      <c r="AC87" s="53" t="e">
        <f t="shared" si="28"/>
        <v>#DIV/0!</v>
      </c>
      <c r="AD87" s="53" t="e">
        <f>IF(AC87&lt;'ModelParams Lp'!$B$16,-1,IF(AC87&lt;'ModelParams Lp'!$C$16,0,IF(AC87&lt;'ModelParams Lp'!$D$16,1,IF(AC87&lt;'ModelParams Lp'!$E$16,2,IF(AC87&lt;'ModelParams Lp'!$F$16,3,IF(AC87&lt;'ModelParams Lp'!$G$16,4,IF(AC87&lt;'ModelParams Lp'!$H$16,5,6)))))))</f>
        <v>#DIV/0!</v>
      </c>
      <c r="AE87" s="67" t="e">
        <f ca="1">IF($AD87&gt;1,0,OFFSET('ModelParams Lp'!$C$12,0,-'Sound Pressure'!$AD87))</f>
        <v>#DIV/0!</v>
      </c>
      <c r="AF87" s="67" t="e">
        <f ca="1">IF($AD87&gt;2,0,OFFSET('ModelParams Lp'!$D$12,0,-'Sound Pressure'!$AD87))</f>
        <v>#DIV/0!</v>
      </c>
      <c r="AG87" s="67" t="e">
        <f ca="1">IF($AD87&gt;3,0,OFFSET('ModelParams Lp'!$E$12,0,-'Sound Pressure'!$AD87))</f>
        <v>#DIV/0!</v>
      </c>
      <c r="AH87" s="67" t="e">
        <f ca="1">IF($AD87&gt;4,0,OFFSET('ModelParams Lp'!$F$12,0,-'Sound Pressure'!$AD87))</f>
        <v>#DIV/0!</v>
      </c>
      <c r="AI87" s="67" t="e">
        <f ca="1">IF($AD87&gt;3,0,OFFSET('ModelParams Lp'!$G$12,0,-'Sound Pressure'!$AD87))</f>
        <v>#DIV/0!</v>
      </c>
      <c r="AJ87" s="67" t="e">
        <f ca="1">IF($AD87&gt;5,0,OFFSET('ModelParams Lp'!$H$12,0,-'Sound Pressure'!$AD87))</f>
        <v>#DIV/0!</v>
      </c>
      <c r="AK87" s="67" t="e">
        <f ca="1">IF($AD87&gt;6,0,OFFSET('ModelParams Lp'!$I$12,0,-'Sound Pressure'!$AD87))</f>
        <v>#DIV/0!</v>
      </c>
      <c r="AL87" s="67" t="e">
        <f ca="1">IF($AD87&gt;7,0,IF($AD$4&lt;0,3,OFFSET('ModelParams Lp'!$J$12,0,-'Sound Pressure'!$AD87)))</f>
        <v>#DIV/0!</v>
      </c>
      <c r="AM87" s="67" t="e">
        <f t="shared" si="48"/>
        <v>#DIV/0!</v>
      </c>
      <c r="AN87" s="67" t="e">
        <f t="shared" si="47"/>
        <v>#DIV/0!</v>
      </c>
      <c r="AO87" s="67" t="e">
        <f t="shared" si="47"/>
        <v>#DIV/0!</v>
      </c>
      <c r="AP87" s="67" t="e">
        <f t="shared" si="47"/>
        <v>#DIV/0!</v>
      </c>
      <c r="AQ87" s="67" t="e">
        <f t="shared" si="47"/>
        <v>#DIV/0!</v>
      </c>
      <c r="AR87" s="67" t="e">
        <f t="shared" si="47"/>
        <v>#DIV/0!</v>
      </c>
      <c r="AS87" s="67" t="e">
        <f t="shared" si="47"/>
        <v>#DIV/0!</v>
      </c>
      <c r="AT87" s="67" t="e">
        <f t="shared" si="47"/>
        <v>#DIV/0!</v>
      </c>
      <c r="AU87" s="67">
        <f>'ModelParams Lp'!B$22</f>
        <v>4</v>
      </c>
      <c r="AV87" s="67">
        <f>'ModelParams Lp'!C$22</f>
        <v>2</v>
      </c>
      <c r="AW87" s="67">
        <f>'ModelParams Lp'!D$22</f>
        <v>1</v>
      </c>
      <c r="AX87" s="67">
        <f>'ModelParams Lp'!E$22</f>
        <v>0</v>
      </c>
      <c r="AY87" s="67">
        <f>'ModelParams Lp'!F$22</f>
        <v>0</v>
      </c>
      <c r="AZ87" s="67">
        <f>'ModelParams Lp'!G$22</f>
        <v>0</v>
      </c>
      <c r="BA87" s="67">
        <f>'ModelParams Lp'!H$22</f>
        <v>0</v>
      </c>
      <c r="BB87" s="67">
        <f>'ModelParams Lp'!I$22</f>
        <v>0</v>
      </c>
      <c r="BC87" s="67" t="e">
        <f>-10*LOG(2/(4*PI()*2^2)+4/(0.163*(Calcul!$J92*Calcul!$K92)/VLOOKUP(Calcul!$H92,'ModelParams Lp'!$E$37:$F$39,2,0)))</f>
        <v>#N/A</v>
      </c>
      <c r="BD87" s="67" t="e">
        <f>-10*LOG(2/(4*PI()*2^2)+4/(0.163*(Calcul!$J92*Calcul!$K92)/VLOOKUP(Calcul!$H92,'ModelParams Lp'!$E$37:$F$39,2,0)))</f>
        <v>#N/A</v>
      </c>
      <c r="BE87" s="67" t="e">
        <f>-10*LOG(2/(4*PI()*2^2)+4/(0.163*(Calcul!$J92*Calcul!$K92)/VLOOKUP(Calcul!$H92,'ModelParams Lp'!$E$37:$F$39,2,0)))</f>
        <v>#N/A</v>
      </c>
      <c r="BF87" s="67" t="e">
        <f>-10*LOG(2/(4*PI()*2^2)+4/(0.163*(Calcul!$J92*Calcul!$K92)/VLOOKUP(Calcul!$H92,'ModelParams Lp'!$E$37:$F$39,2,0)))</f>
        <v>#N/A</v>
      </c>
      <c r="BG87" s="67" t="e">
        <f>-10*LOG(2/(4*PI()*2^2)+4/(0.163*(Calcul!$J92*Calcul!$K92)/VLOOKUP(Calcul!$H92,'ModelParams Lp'!$E$37:$F$39,2,0)))</f>
        <v>#N/A</v>
      </c>
      <c r="BH87" s="67" t="e">
        <f>-10*LOG(2/(4*PI()*2^2)+4/(0.163*(Calcul!$J92*Calcul!$K92)/VLOOKUP(Calcul!$H92,'ModelParams Lp'!$E$37:$F$39,2,0)))</f>
        <v>#N/A</v>
      </c>
      <c r="BI87" s="67" t="e">
        <f>-10*LOG(2/(4*PI()*2^2)+4/(0.163*(Calcul!$J92*Calcul!$K92)/VLOOKUP(Calcul!$H92,'ModelParams Lp'!$E$37:$F$39,2,0)))</f>
        <v>#N/A</v>
      </c>
      <c r="BJ87" s="67" t="e">
        <f>-10*LOG(2/(4*PI()*2^2)+4/(0.163*(Calcul!$J92*Calcul!$K92)/VLOOKUP(Calcul!$H92,'ModelParams Lp'!$E$37:$F$39,2,0)))</f>
        <v>#N/A</v>
      </c>
      <c r="BK87" s="67" t="e">
        <f>VLOOKUP(Calcul!$I92,'ModelParams Lp'!$D$28:$O$32,5,0)+BC87</f>
        <v>#N/A</v>
      </c>
      <c r="BL87" s="67" t="e">
        <f>VLOOKUP(Calcul!$I92,'ModelParams Lp'!$D$28:$O$32,6,0)+BD87</f>
        <v>#N/A</v>
      </c>
      <c r="BM87" s="67" t="e">
        <f>VLOOKUP(Calcul!$I92,'ModelParams Lp'!$D$28:$O$32,7,0)+BE87</f>
        <v>#N/A</v>
      </c>
      <c r="BN87" s="67" t="e">
        <f>VLOOKUP(Calcul!$I92,'ModelParams Lp'!$D$28:$O$32,8,0)+BF87</f>
        <v>#N/A</v>
      </c>
      <c r="BO87" s="67" t="e">
        <f>VLOOKUP(Calcul!$I92,'ModelParams Lp'!$D$28:$O$32,9,0)+BG87</f>
        <v>#N/A</v>
      </c>
      <c r="BP87" s="67" t="e">
        <f>VLOOKUP(Calcul!$I92,'ModelParams Lp'!$D$28:$O$32,10,0)+BH87</f>
        <v>#N/A</v>
      </c>
      <c r="BQ87" s="67" t="e">
        <f>VLOOKUP(Calcul!$I92,'ModelParams Lp'!$D$28:$O$32,11,0)+BI87</f>
        <v>#N/A</v>
      </c>
      <c r="BR87" s="67" t="e">
        <f>VLOOKUP(Calcul!$I92,'ModelParams Lp'!$D$28:$O$32,12,0)+BJ87</f>
        <v>#N/A</v>
      </c>
      <c r="BS87" s="66" t="e">
        <f t="shared" ca="1" si="29"/>
        <v>#DIV/0!</v>
      </c>
      <c r="BT87" s="66" t="e">
        <f t="shared" ca="1" si="30"/>
        <v>#DIV/0!</v>
      </c>
      <c r="BU87" s="66" t="e">
        <f t="shared" ca="1" si="31"/>
        <v>#DIV/0!</v>
      </c>
      <c r="BV87" s="66" t="e">
        <f t="shared" ca="1" si="32"/>
        <v>#DIV/0!</v>
      </c>
      <c r="BW87" s="66" t="e">
        <f t="shared" ca="1" si="33"/>
        <v>#DIV/0!</v>
      </c>
      <c r="BX87" s="66" t="e">
        <f t="shared" ca="1" si="34"/>
        <v>#DIV/0!</v>
      </c>
      <c r="BY87" s="66" t="e">
        <f t="shared" ca="1" si="35"/>
        <v>#DIV/0!</v>
      </c>
      <c r="BZ87" s="66" t="e">
        <f t="shared" ca="1" si="36"/>
        <v>#DIV/0!</v>
      </c>
      <c r="CA87" s="24" t="e">
        <f ca="1">10*LOG10(IF(BS87="",0,POWER(10,((BS87+'ModelParams Lw'!$O$4)/10))) +IF(BT87="",0,POWER(10,((BT87+'ModelParams Lw'!$P$4)/10))) +IF(BU87="",0,POWER(10,((BU87+'ModelParams Lw'!$Q$4)/10))) +IF(BV87="",0,POWER(10,((BV87+'ModelParams Lw'!$R$4)/10))) +IF(BW87="",0,POWER(10,((BW87+'ModelParams Lw'!$S$4)/10))) +IF(BX87="",0,POWER(10,((BX87+'ModelParams Lw'!$T$4)/10))) +IF(BY87="",0,POWER(10,((BY87+'ModelParams Lw'!$U$4)/10)))+IF(BZ87="",0,POWER(10,((BZ87+'ModelParams Lw'!$V$4)/10))))</f>
        <v>#DIV/0!</v>
      </c>
      <c r="CB87" s="24" t="e">
        <f t="shared" ca="1" si="37"/>
        <v>#DIV/0!</v>
      </c>
      <c r="CC87" s="24" t="e">
        <f ca="1">(BS87-'ModelParams Lw'!O$10)/'ModelParams Lw'!O$11</f>
        <v>#DIV/0!</v>
      </c>
      <c r="CD87" s="24" t="e">
        <f ca="1">(BT87-'ModelParams Lw'!P$10)/'ModelParams Lw'!P$11</f>
        <v>#DIV/0!</v>
      </c>
      <c r="CE87" s="24" t="e">
        <f ca="1">(BU87-'ModelParams Lw'!Q$10)/'ModelParams Lw'!Q$11</f>
        <v>#DIV/0!</v>
      </c>
      <c r="CF87" s="24" t="e">
        <f ca="1">(BV87-'ModelParams Lw'!R$10)/'ModelParams Lw'!R$11</f>
        <v>#DIV/0!</v>
      </c>
      <c r="CG87" s="24" t="e">
        <f ca="1">(BW87-'ModelParams Lw'!S$10)/'ModelParams Lw'!S$11</f>
        <v>#DIV/0!</v>
      </c>
      <c r="CH87" s="24" t="e">
        <f ca="1">(BX87-'ModelParams Lw'!T$10)/'ModelParams Lw'!T$11</f>
        <v>#DIV/0!</v>
      </c>
      <c r="CI87" s="24" t="e">
        <f ca="1">(BY87-'ModelParams Lw'!U$10)/'ModelParams Lw'!U$11</f>
        <v>#DIV/0!</v>
      </c>
      <c r="CJ87" s="24" t="e">
        <f ca="1">(BZ87-'ModelParams Lw'!V$10)/'ModelParams Lw'!V$11</f>
        <v>#DIV/0!</v>
      </c>
      <c r="CK87" s="66" t="e">
        <f t="shared" si="38"/>
        <v>#DIV/0!</v>
      </c>
      <c r="CL87" s="66" t="e">
        <f t="shared" si="39"/>
        <v>#DIV/0!</v>
      </c>
      <c r="CM87" s="66" t="e">
        <f t="shared" si="40"/>
        <v>#DIV/0!</v>
      </c>
      <c r="CN87" s="66" t="e">
        <f t="shared" si="41"/>
        <v>#DIV/0!</v>
      </c>
      <c r="CO87" s="66" t="e">
        <f t="shared" si="42"/>
        <v>#DIV/0!</v>
      </c>
      <c r="CP87" s="66" t="e">
        <f t="shared" si="43"/>
        <v>#DIV/0!</v>
      </c>
      <c r="CQ87" s="66" t="e">
        <f t="shared" si="44"/>
        <v>#DIV/0!</v>
      </c>
      <c r="CR87" s="66" t="e">
        <f t="shared" si="45"/>
        <v>#DIV/0!</v>
      </c>
      <c r="CS87" s="24" t="e">
        <f>10*LOG10(IF(CK87="",0,POWER(10,((CK87+'ModelParams Lw'!$O$4)/10))) +IF(CL87="",0,POWER(10,((CL87+'ModelParams Lw'!$P$4)/10))) +IF(CM87="",0,POWER(10,((CM87+'ModelParams Lw'!$Q$4)/10))) +IF(CN87="",0,POWER(10,((CN87+'ModelParams Lw'!$R$4)/10))) +IF(CO87="",0,POWER(10,((CO87+'ModelParams Lw'!$S$4)/10))) +IF(CP87="",0,POWER(10,((CP87+'ModelParams Lw'!$T$4)/10))) +IF(CQ87="",0,POWER(10,((CQ87+'ModelParams Lw'!$U$4)/10)))+IF(CR87="",0,POWER(10,((CR87+'ModelParams Lw'!$V$4)/10))))</f>
        <v>#DIV/0!</v>
      </c>
      <c r="CT87" s="24" t="e">
        <f t="shared" si="46"/>
        <v>#DIV/0!</v>
      </c>
      <c r="CU87" s="24" t="e">
        <f>(CK87-'ModelParams Lw'!O$10)/'ModelParams Lw'!O$11</f>
        <v>#DIV/0!</v>
      </c>
      <c r="CV87" s="24" t="e">
        <f>(CL87-'ModelParams Lw'!P$10)/'ModelParams Lw'!P$11</f>
        <v>#DIV/0!</v>
      </c>
      <c r="CW87" s="24" t="e">
        <f>(CM87-'ModelParams Lw'!Q$10)/'ModelParams Lw'!Q$11</f>
        <v>#DIV/0!</v>
      </c>
      <c r="CX87" s="24" t="e">
        <f>(CN87-'ModelParams Lw'!R$10)/'ModelParams Lw'!R$11</f>
        <v>#DIV/0!</v>
      </c>
      <c r="CY87" s="24" t="e">
        <f>(CO87-'ModelParams Lw'!S$10)/'ModelParams Lw'!S$11</f>
        <v>#DIV/0!</v>
      </c>
      <c r="CZ87" s="24" t="e">
        <f>(CP87-'ModelParams Lw'!T$10)/'ModelParams Lw'!T$11</f>
        <v>#DIV/0!</v>
      </c>
      <c r="DA87" s="24" t="e">
        <f>(CQ87-'ModelParams Lw'!U$10)/'ModelParams Lw'!U$11</f>
        <v>#DIV/0!</v>
      </c>
      <c r="DB87" s="24" t="e">
        <f>(CR87-'ModelParams Lw'!V$10)/'ModelParams Lw'!V$11</f>
        <v>#DIV/0!</v>
      </c>
    </row>
    <row r="88" spans="1:106">
      <c r="A88" s="12">
        <f>'Sound Power'!B88</f>
        <v>0</v>
      </c>
      <c r="B88" s="12">
        <f>'Sound Power'!D88</f>
        <v>0</v>
      </c>
      <c r="C88" s="67" t="e">
        <f>IF(Calcul!$F93="SA",'Sound Power'!BS88,'Sound Power'!T88)</f>
        <v>#DIV/0!</v>
      </c>
      <c r="D88" s="67" t="e">
        <f>IF(Calcul!$F93="SA",'Sound Power'!BT88,'Sound Power'!U88)</f>
        <v>#DIV/0!</v>
      </c>
      <c r="E88" s="67" t="e">
        <f>IF(Calcul!$F93="SA",'Sound Power'!BU88,'Sound Power'!V88)</f>
        <v>#DIV/0!</v>
      </c>
      <c r="F88" s="67" t="e">
        <f>IF(Calcul!$F93="SA",'Sound Power'!BV88,'Sound Power'!W88)</f>
        <v>#DIV/0!</v>
      </c>
      <c r="G88" s="67" t="e">
        <f>IF(Calcul!$F93="SA",'Sound Power'!BW88,'Sound Power'!X88)</f>
        <v>#DIV/0!</v>
      </c>
      <c r="H88" s="67" t="e">
        <f>IF(Calcul!$F93="SA",'Sound Power'!BX88,'Sound Power'!Y88)</f>
        <v>#DIV/0!</v>
      </c>
      <c r="I88" s="67" t="e">
        <f>IF(Calcul!$F93="SA",'Sound Power'!BY88,'Sound Power'!Z88)</f>
        <v>#DIV/0!</v>
      </c>
      <c r="J88" s="67" t="e">
        <f>IF(Calcul!$F93="SA",'Sound Power'!BZ88,'Sound Power'!AA88)</f>
        <v>#DIV/0!</v>
      </c>
      <c r="K88" s="67" t="e">
        <f>'Sound Power'!CS88</f>
        <v>#DIV/0!</v>
      </c>
      <c r="L88" s="67" t="e">
        <f>'Sound Power'!CT88</f>
        <v>#DIV/0!</v>
      </c>
      <c r="M88" s="67" t="e">
        <f>'Sound Power'!CU88</f>
        <v>#DIV/0!</v>
      </c>
      <c r="N88" s="67" t="e">
        <f>'Sound Power'!CV88</f>
        <v>#DIV/0!</v>
      </c>
      <c r="O88" s="67" t="e">
        <f>'Sound Power'!CW88</f>
        <v>#DIV/0!</v>
      </c>
      <c r="P88" s="67" t="e">
        <f>'Sound Power'!CX88</f>
        <v>#DIV/0!</v>
      </c>
      <c r="Q88" s="67" t="e">
        <f>'Sound Power'!CY88</f>
        <v>#DIV/0!</v>
      </c>
      <c r="R88" s="67" t="e">
        <f>'Sound Power'!CZ88</f>
        <v>#DIV/0!</v>
      </c>
      <c r="S88" s="64">
        <f t="shared" si="26"/>
        <v>0</v>
      </c>
      <c r="T88" s="64">
        <f t="shared" si="27"/>
        <v>0</v>
      </c>
      <c r="U88" s="67" t="e">
        <f>('ModelParams Lp'!B$4*10^'ModelParams Lp'!B$5*($S88/$T88)^'ModelParams Lp'!B$6)*3</f>
        <v>#DIV/0!</v>
      </c>
      <c r="V88" s="67" t="e">
        <f>('ModelParams Lp'!C$4*10^'ModelParams Lp'!C$5*($S88/$T88)^'ModelParams Lp'!C$6)*3</f>
        <v>#DIV/0!</v>
      </c>
      <c r="W88" s="67" t="e">
        <f>('ModelParams Lp'!D$4*10^'ModelParams Lp'!D$5*($S88/$T88)^'ModelParams Lp'!D$6)*3</f>
        <v>#DIV/0!</v>
      </c>
      <c r="X88" s="67" t="e">
        <f>('ModelParams Lp'!E$4*10^'ModelParams Lp'!E$5*($S88/$T88)^'ModelParams Lp'!E$6)*3</f>
        <v>#DIV/0!</v>
      </c>
      <c r="Y88" s="67" t="e">
        <f>('ModelParams Lp'!F$4*10^'ModelParams Lp'!F$5*($S88/$T88)^'ModelParams Lp'!F$6)*3</f>
        <v>#DIV/0!</v>
      </c>
      <c r="Z88" s="67" t="e">
        <f>('ModelParams Lp'!G$4*10^'ModelParams Lp'!G$5*($S88/$T88)^'ModelParams Lp'!G$6)*3</f>
        <v>#DIV/0!</v>
      </c>
      <c r="AA88" s="67" t="e">
        <f>('ModelParams Lp'!H$4*10^'ModelParams Lp'!H$5*($S88/$T88)^'ModelParams Lp'!H$6)*3</f>
        <v>#DIV/0!</v>
      </c>
      <c r="AB88" s="67" t="e">
        <f>('ModelParams Lp'!I$4*10^'ModelParams Lp'!I$5*($S88/$T88)^'ModelParams Lp'!I$6)*3</f>
        <v>#DIV/0!</v>
      </c>
      <c r="AC88" s="53" t="e">
        <f t="shared" si="28"/>
        <v>#DIV/0!</v>
      </c>
      <c r="AD88" s="53" t="e">
        <f>IF(AC88&lt;'ModelParams Lp'!$B$16,-1,IF(AC88&lt;'ModelParams Lp'!$C$16,0,IF(AC88&lt;'ModelParams Lp'!$D$16,1,IF(AC88&lt;'ModelParams Lp'!$E$16,2,IF(AC88&lt;'ModelParams Lp'!$F$16,3,IF(AC88&lt;'ModelParams Lp'!$G$16,4,IF(AC88&lt;'ModelParams Lp'!$H$16,5,6)))))))</f>
        <v>#DIV/0!</v>
      </c>
      <c r="AE88" s="67" t="e">
        <f ca="1">IF($AD88&gt;1,0,OFFSET('ModelParams Lp'!$C$12,0,-'Sound Pressure'!$AD88))</f>
        <v>#DIV/0!</v>
      </c>
      <c r="AF88" s="67" t="e">
        <f ca="1">IF($AD88&gt;2,0,OFFSET('ModelParams Lp'!$D$12,0,-'Sound Pressure'!$AD88))</f>
        <v>#DIV/0!</v>
      </c>
      <c r="AG88" s="67" t="e">
        <f ca="1">IF($AD88&gt;3,0,OFFSET('ModelParams Lp'!$E$12,0,-'Sound Pressure'!$AD88))</f>
        <v>#DIV/0!</v>
      </c>
      <c r="AH88" s="67" t="e">
        <f ca="1">IF($AD88&gt;4,0,OFFSET('ModelParams Lp'!$F$12,0,-'Sound Pressure'!$AD88))</f>
        <v>#DIV/0!</v>
      </c>
      <c r="AI88" s="67" t="e">
        <f ca="1">IF($AD88&gt;3,0,OFFSET('ModelParams Lp'!$G$12,0,-'Sound Pressure'!$AD88))</f>
        <v>#DIV/0!</v>
      </c>
      <c r="AJ88" s="67" t="e">
        <f ca="1">IF($AD88&gt;5,0,OFFSET('ModelParams Lp'!$H$12,0,-'Sound Pressure'!$AD88))</f>
        <v>#DIV/0!</v>
      </c>
      <c r="AK88" s="67" t="e">
        <f ca="1">IF($AD88&gt;6,0,OFFSET('ModelParams Lp'!$I$12,0,-'Sound Pressure'!$AD88))</f>
        <v>#DIV/0!</v>
      </c>
      <c r="AL88" s="67" t="e">
        <f ca="1">IF($AD88&gt;7,0,IF($AD$4&lt;0,3,OFFSET('ModelParams Lp'!$J$12,0,-'Sound Pressure'!$AD88)))</f>
        <v>#DIV/0!</v>
      </c>
      <c r="AM88" s="67" t="e">
        <f t="shared" si="48"/>
        <v>#DIV/0!</v>
      </c>
      <c r="AN88" s="67" t="e">
        <f t="shared" si="47"/>
        <v>#DIV/0!</v>
      </c>
      <c r="AO88" s="67" t="e">
        <f t="shared" si="47"/>
        <v>#DIV/0!</v>
      </c>
      <c r="AP88" s="67" t="e">
        <f t="shared" si="47"/>
        <v>#DIV/0!</v>
      </c>
      <c r="AQ88" s="67" t="e">
        <f t="shared" si="47"/>
        <v>#DIV/0!</v>
      </c>
      <c r="AR88" s="67" t="e">
        <f t="shared" si="47"/>
        <v>#DIV/0!</v>
      </c>
      <c r="AS88" s="67" t="e">
        <f t="shared" si="47"/>
        <v>#DIV/0!</v>
      </c>
      <c r="AT88" s="67" t="e">
        <f t="shared" si="47"/>
        <v>#DIV/0!</v>
      </c>
      <c r="AU88" s="67">
        <f>'ModelParams Lp'!B$22</f>
        <v>4</v>
      </c>
      <c r="AV88" s="67">
        <f>'ModelParams Lp'!C$22</f>
        <v>2</v>
      </c>
      <c r="AW88" s="67">
        <f>'ModelParams Lp'!D$22</f>
        <v>1</v>
      </c>
      <c r="AX88" s="67">
        <f>'ModelParams Lp'!E$22</f>
        <v>0</v>
      </c>
      <c r="AY88" s="67">
        <f>'ModelParams Lp'!F$22</f>
        <v>0</v>
      </c>
      <c r="AZ88" s="67">
        <f>'ModelParams Lp'!G$22</f>
        <v>0</v>
      </c>
      <c r="BA88" s="67">
        <f>'ModelParams Lp'!H$22</f>
        <v>0</v>
      </c>
      <c r="BB88" s="67">
        <f>'ModelParams Lp'!I$22</f>
        <v>0</v>
      </c>
      <c r="BC88" s="67" t="e">
        <f>-10*LOG(2/(4*PI()*2^2)+4/(0.163*(Calcul!$J93*Calcul!$K93)/VLOOKUP(Calcul!$H93,'ModelParams Lp'!$E$37:$F$39,2,0)))</f>
        <v>#N/A</v>
      </c>
      <c r="BD88" s="67" t="e">
        <f>-10*LOG(2/(4*PI()*2^2)+4/(0.163*(Calcul!$J93*Calcul!$K93)/VLOOKUP(Calcul!$H93,'ModelParams Lp'!$E$37:$F$39,2,0)))</f>
        <v>#N/A</v>
      </c>
      <c r="BE88" s="67" t="e">
        <f>-10*LOG(2/(4*PI()*2^2)+4/(0.163*(Calcul!$J93*Calcul!$K93)/VLOOKUP(Calcul!$H93,'ModelParams Lp'!$E$37:$F$39,2,0)))</f>
        <v>#N/A</v>
      </c>
      <c r="BF88" s="67" t="e">
        <f>-10*LOG(2/(4*PI()*2^2)+4/(0.163*(Calcul!$J93*Calcul!$K93)/VLOOKUP(Calcul!$H93,'ModelParams Lp'!$E$37:$F$39,2,0)))</f>
        <v>#N/A</v>
      </c>
      <c r="BG88" s="67" t="e">
        <f>-10*LOG(2/(4*PI()*2^2)+4/(0.163*(Calcul!$J93*Calcul!$K93)/VLOOKUP(Calcul!$H93,'ModelParams Lp'!$E$37:$F$39,2,0)))</f>
        <v>#N/A</v>
      </c>
      <c r="BH88" s="67" t="e">
        <f>-10*LOG(2/(4*PI()*2^2)+4/(0.163*(Calcul!$J93*Calcul!$K93)/VLOOKUP(Calcul!$H93,'ModelParams Lp'!$E$37:$F$39,2,0)))</f>
        <v>#N/A</v>
      </c>
      <c r="BI88" s="67" t="e">
        <f>-10*LOG(2/(4*PI()*2^2)+4/(0.163*(Calcul!$J93*Calcul!$K93)/VLOOKUP(Calcul!$H93,'ModelParams Lp'!$E$37:$F$39,2,0)))</f>
        <v>#N/A</v>
      </c>
      <c r="BJ88" s="67" t="e">
        <f>-10*LOG(2/(4*PI()*2^2)+4/(0.163*(Calcul!$J93*Calcul!$K93)/VLOOKUP(Calcul!$H93,'ModelParams Lp'!$E$37:$F$39,2,0)))</f>
        <v>#N/A</v>
      </c>
      <c r="BK88" s="67" t="e">
        <f>VLOOKUP(Calcul!$I93,'ModelParams Lp'!$D$28:$O$32,5,0)+BC88</f>
        <v>#N/A</v>
      </c>
      <c r="BL88" s="67" t="e">
        <f>VLOOKUP(Calcul!$I93,'ModelParams Lp'!$D$28:$O$32,6,0)+BD88</f>
        <v>#N/A</v>
      </c>
      <c r="BM88" s="67" t="e">
        <f>VLOOKUP(Calcul!$I93,'ModelParams Lp'!$D$28:$O$32,7,0)+BE88</f>
        <v>#N/A</v>
      </c>
      <c r="BN88" s="67" t="e">
        <f>VLOOKUP(Calcul!$I93,'ModelParams Lp'!$D$28:$O$32,8,0)+BF88</f>
        <v>#N/A</v>
      </c>
      <c r="BO88" s="67" t="e">
        <f>VLOOKUP(Calcul!$I93,'ModelParams Lp'!$D$28:$O$32,9,0)+BG88</f>
        <v>#N/A</v>
      </c>
      <c r="BP88" s="67" t="e">
        <f>VLOOKUP(Calcul!$I93,'ModelParams Lp'!$D$28:$O$32,10,0)+BH88</f>
        <v>#N/A</v>
      </c>
      <c r="BQ88" s="67" t="e">
        <f>VLOOKUP(Calcul!$I93,'ModelParams Lp'!$D$28:$O$32,11,0)+BI88</f>
        <v>#N/A</v>
      </c>
      <c r="BR88" s="67" t="e">
        <f>VLOOKUP(Calcul!$I93,'ModelParams Lp'!$D$28:$O$32,12,0)+BJ88</f>
        <v>#N/A</v>
      </c>
      <c r="BS88" s="66" t="e">
        <f t="shared" ca="1" si="29"/>
        <v>#DIV/0!</v>
      </c>
      <c r="BT88" s="66" t="e">
        <f t="shared" ca="1" si="30"/>
        <v>#DIV/0!</v>
      </c>
      <c r="BU88" s="66" t="e">
        <f t="shared" ca="1" si="31"/>
        <v>#DIV/0!</v>
      </c>
      <c r="BV88" s="66" t="e">
        <f t="shared" ca="1" si="32"/>
        <v>#DIV/0!</v>
      </c>
      <c r="BW88" s="66" t="e">
        <f t="shared" ca="1" si="33"/>
        <v>#DIV/0!</v>
      </c>
      <c r="BX88" s="66" t="e">
        <f t="shared" ca="1" si="34"/>
        <v>#DIV/0!</v>
      </c>
      <c r="BY88" s="66" t="e">
        <f t="shared" ca="1" si="35"/>
        <v>#DIV/0!</v>
      </c>
      <c r="BZ88" s="66" t="e">
        <f t="shared" ca="1" si="36"/>
        <v>#DIV/0!</v>
      </c>
      <c r="CA88" s="24" t="e">
        <f ca="1">10*LOG10(IF(BS88="",0,POWER(10,((BS88+'ModelParams Lw'!$O$4)/10))) +IF(BT88="",0,POWER(10,((BT88+'ModelParams Lw'!$P$4)/10))) +IF(BU88="",0,POWER(10,((BU88+'ModelParams Lw'!$Q$4)/10))) +IF(BV88="",0,POWER(10,((BV88+'ModelParams Lw'!$R$4)/10))) +IF(BW88="",0,POWER(10,((BW88+'ModelParams Lw'!$S$4)/10))) +IF(BX88="",0,POWER(10,((BX88+'ModelParams Lw'!$T$4)/10))) +IF(BY88="",0,POWER(10,((BY88+'ModelParams Lw'!$U$4)/10)))+IF(BZ88="",0,POWER(10,((BZ88+'ModelParams Lw'!$V$4)/10))))</f>
        <v>#DIV/0!</v>
      </c>
      <c r="CB88" s="24" t="e">
        <f t="shared" ca="1" si="37"/>
        <v>#DIV/0!</v>
      </c>
      <c r="CC88" s="24" t="e">
        <f ca="1">(BS88-'ModelParams Lw'!O$10)/'ModelParams Lw'!O$11</f>
        <v>#DIV/0!</v>
      </c>
      <c r="CD88" s="24" t="e">
        <f ca="1">(BT88-'ModelParams Lw'!P$10)/'ModelParams Lw'!P$11</f>
        <v>#DIV/0!</v>
      </c>
      <c r="CE88" s="24" t="e">
        <f ca="1">(BU88-'ModelParams Lw'!Q$10)/'ModelParams Lw'!Q$11</f>
        <v>#DIV/0!</v>
      </c>
      <c r="CF88" s="24" t="e">
        <f ca="1">(BV88-'ModelParams Lw'!R$10)/'ModelParams Lw'!R$11</f>
        <v>#DIV/0!</v>
      </c>
      <c r="CG88" s="24" t="e">
        <f ca="1">(BW88-'ModelParams Lw'!S$10)/'ModelParams Lw'!S$11</f>
        <v>#DIV/0!</v>
      </c>
      <c r="CH88" s="24" t="e">
        <f ca="1">(BX88-'ModelParams Lw'!T$10)/'ModelParams Lw'!T$11</f>
        <v>#DIV/0!</v>
      </c>
      <c r="CI88" s="24" t="e">
        <f ca="1">(BY88-'ModelParams Lw'!U$10)/'ModelParams Lw'!U$11</f>
        <v>#DIV/0!</v>
      </c>
      <c r="CJ88" s="24" t="e">
        <f ca="1">(BZ88-'ModelParams Lw'!V$10)/'ModelParams Lw'!V$11</f>
        <v>#DIV/0!</v>
      </c>
      <c r="CK88" s="66" t="e">
        <f t="shared" si="38"/>
        <v>#DIV/0!</v>
      </c>
      <c r="CL88" s="66" t="e">
        <f t="shared" si="39"/>
        <v>#DIV/0!</v>
      </c>
      <c r="CM88" s="66" t="e">
        <f t="shared" si="40"/>
        <v>#DIV/0!</v>
      </c>
      <c r="CN88" s="66" t="e">
        <f t="shared" si="41"/>
        <v>#DIV/0!</v>
      </c>
      <c r="CO88" s="66" t="e">
        <f t="shared" si="42"/>
        <v>#DIV/0!</v>
      </c>
      <c r="CP88" s="66" t="e">
        <f t="shared" si="43"/>
        <v>#DIV/0!</v>
      </c>
      <c r="CQ88" s="66" t="e">
        <f t="shared" si="44"/>
        <v>#DIV/0!</v>
      </c>
      <c r="CR88" s="66" t="e">
        <f t="shared" si="45"/>
        <v>#DIV/0!</v>
      </c>
      <c r="CS88" s="24" t="e">
        <f>10*LOG10(IF(CK88="",0,POWER(10,((CK88+'ModelParams Lw'!$O$4)/10))) +IF(CL88="",0,POWER(10,((CL88+'ModelParams Lw'!$P$4)/10))) +IF(CM88="",0,POWER(10,((CM88+'ModelParams Lw'!$Q$4)/10))) +IF(CN88="",0,POWER(10,((CN88+'ModelParams Lw'!$R$4)/10))) +IF(CO88="",0,POWER(10,((CO88+'ModelParams Lw'!$S$4)/10))) +IF(CP88="",0,POWER(10,((CP88+'ModelParams Lw'!$T$4)/10))) +IF(CQ88="",0,POWER(10,((CQ88+'ModelParams Lw'!$U$4)/10)))+IF(CR88="",0,POWER(10,((CR88+'ModelParams Lw'!$V$4)/10))))</f>
        <v>#DIV/0!</v>
      </c>
      <c r="CT88" s="24" t="e">
        <f t="shared" si="46"/>
        <v>#DIV/0!</v>
      </c>
      <c r="CU88" s="24" t="e">
        <f>(CK88-'ModelParams Lw'!O$10)/'ModelParams Lw'!O$11</f>
        <v>#DIV/0!</v>
      </c>
      <c r="CV88" s="24" t="e">
        <f>(CL88-'ModelParams Lw'!P$10)/'ModelParams Lw'!P$11</f>
        <v>#DIV/0!</v>
      </c>
      <c r="CW88" s="24" t="e">
        <f>(CM88-'ModelParams Lw'!Q$10)/'ModelParams Lw'!Q$11</f>
        <v>#DIV/0!</v>
      </c>
      <c r="CX88" s="24" t="e">
        <f>(CN88-'ModelParams Lw'!R$10)/'ModelParams Lw'!R$11</f>
        <v>#DIV/0!</v>
      </c>
      <c r="CY88" s="24" t="e">
        <f>(CO88-'ModelParams Lw'!S$10)/'ModelParams Lw'!S$11</f>
        <v>#DIV/0!</v>
      </c>
      <c r="CZ88" s="24" t="e">
        <f>(CP88-'ModelParams Lw'!T$10)/'ModelParams Lw'!T$11</f>
        <v>#DIV/0!</v>
      </c>
      <c r="DA88" s="24" t="e">
        <f>(CQ88-'ModelParams Lw'!U$10)/'ModelParams Lw'!U$11</f>
        <v>#DIV/0!</v>
      </c>
      <c r="DB88" s="24" t="e">
        <f>(CR88-'ModelParams Lw'!V$10)/'ModelParams Lw'!V$11</f>
        <v>#DIV/0!</v>
      </c>
    </row>
    <row r="89" spans="1:106">
      <c r="A89" s="12">
        <f>'Sound Power'!B89</f>
        <v>0</v>
      </c>
      <c r="B89" s="12">
        <f>'Sound Power'!D89</f>
        <v>0</v>
      </c>
      <c r="C89" s="67" t="e">
        <f>IF(Calcul!$F94="SA",'Sound Power'!BS89,'Sound Power'!T89)</f>
        <v>#DIV/0!</v>
      </c>
      <c r="D89" s="67" t="e">
        <f>IF(Calcul!$F94="SA",'Sound Power'!BT89,'Sound Power'!U89)</f>
        <v>#DIV/0!</v>
      </c>
      <c r="E89" s="67" t="e">
        <f>IF(Calcul!$F94="SA",'Sound Power'!BU89,'Sound Power'!V89)</f>
        <v>#DIV/0!</v>
      </c>
      <c r="F89" s="67" t="e">
        <f>IF(Calcul!$F94="SA",'Sound Power'!BV89,'Sound Power'!W89)</f>
        <v>#DIV/0!</v>
      </c>
      <c r="G89" s="67" t="e">
        <f>IF(Calcul!$F94="SA",'Sound Power'!BW89,'Sound Power'!X89)</f>
        <v>#DIV/0!</v>
      </c>
      <c r="H89" s="67" t="e">
        <f>IF(Calcul!$F94="SA",'Sound Power'!BX89,'Sound Power'!Y89)</f>
        <v>#DIV/0!</v>
      </c>
      <c r="I89" s="67" t="e">
        <f>IF(Calcul!$F94="SA",'Sound Power'!BY89,'Sound Power'!Z89)</f>
        <v>#DIV/0!</v>
      </c>
      <c r="J89" s="67" t="e">
        <f>IF(Calcul!$F94="SA",'Sound Power'!BZ89,'Sound Power'!AA89)</f>
        <v>#DIV/0!</v>
      </c>
      <c r="K89" s="67" t="e">
        <f>'Sound Power'!CS89</f>
        <v>#DIV/0!</v>
      </c>
      <c r="L89" s="67" t="e">
        <f>'Sound Power'!CT89</f>
        <v>#DIV/0!</v>
      </c>
      <c r="M89" s="67" t="e">
        <f>'Sound Power'!CU89</f>
        <v>#DIV/0!</v>
      </c>
      <c r="N89" s="67" t="e">
        <f>'Sound Power'!CV89</f>
        <v>#DIV/0!</v>
      </c>
      <c r="O89" s="67" t="e">
        <f>'Sound Power'!CW89</f>
        <v>#DIV/0!</v>
      </c>
      <c r="P89" s="67" t="e">
        <f>'Sound Power'!CX89</f>
        <v>#DIV/0!</v>
      </c>
      <c r="Q89" s="67" t="e">
        <f>'Sound Power'!CY89</f>
        <v>#DIV/0!</v>
      </c>
      <c r="R89" s="67" t="e">
        <f>'Sound Power'!CZ89</f>
        <v>#DIV/0!</v>
      </c>
      <c r="S89" s="64">
        <f t="shared" si="26"/>
        <v>0</v>
      </c>
      <c r="T89" s="64">
        <f t="shared" si="27"/>
        <v>0</v>
      </c>
      <c r="U89" s="67" t="e">
        <f>('ModelParams Lp'!B$4*10^'ModelParams Lp'!B$5*($S89/$T89)^'ModelParams Lp'!B$6)*3</f>
        <v>#DIV/0!</v>
      </c>
      <c r="V89" s="67" t="e">
        <f>('ModelParams Lp'!C$4*10^'ModelParams Lp'!C$5*($S89/$T89)^'ModelParams Lp'!C$6)*3</f>
        <v>#DIV/0!</v>
      </c>
      <c r="W89" s="67" t="e">
        <f>('ModelParams Lp'!D$4*10^'ModelParams Lp'!D$5*($S89/$T89)^'ModelParams Lp'!D$6)*3</f>
        <v>#DIV/0!</v>
      </c>
      <c r="X89" s="67" t="e">
        <f>('ModelParams Lp'!E$4*10^'ModelParams Lp'!E$5*($S89/$T89)^'ModelParams Lp'!E$6)*3</f>
        <v>#DIV/0!</v>
      </c>
      <c r="Y89" s="67" t="e">
        <f>('ModelParams Lp'!F$4*10^'ModelParams Lp'!F$5*($S89/$T89)^'ModelParams Lp'!F$6)*3</f>
        <v>#DIV/0!</v>
      </c>
      <c r="Z89" s="67" t="e">
        <f>('ModelParams Lp'!G$4*10^'ModelParams Lp'!G$5*($S89/$T89)^'ModelParams Lp'!G$6)*3</f>
        <v>#DIV/0!</v>
      </c>
      <c r="AA89" s="67" t="e">
        <f>('ModelParams Lp'!H$4*10^'ModelParams Lp'!H$5*($S89/$T89)^'ModelParams Lp'!H$6)*3</f>
        <v>#DIV/0!</v>
      </c>
      <c r="AB89" s="67" t="e">
        <f>('ModelParams Lp'!I$4*10^'ModelParams Lp'!I$5*($S89/$T89)^'ModelParams Lp'!I$6)*3</f>
        <v>#DIV/0!</v>
      </c>
      <c r="AC89" s="53" t="e">
        <f t="shared" si="28"/>
        <v>#DIV/0!</v>
      </c>
      <c r="AD89" s="53" t="e">
        <f>IF(AC89&lt;'ModelParams Lp'!$B$16,-1,IF(AC89&lt;'ModelParams Lp'!$C$16,0,IF(AC89&lt;'ModelParams Lp'!$D$16,1,IF(AC89&lt;'ModelParams Lp'!$E$16,2,IF(AC89&lt;'ModelParams Lp'!$F$16,3,IF(AC89&lt;'ModelParams Lp'!$G$16,4,IF(AC89&lt;'ModelParams Lp'!$H$16,5,6)))))))</f>
        <v>#DIV/0!</v>
      </c>
      <c r="AE89" s="67" t="e">
        <f ca="1">IF($AD89&gt;1,0,OFFSET('ModelParams Lp'!$C$12,0,-'Sound Pressure'!$AD89))</f>
        <v>#DIV/0!</v>
      </c>
      <c r="AF89" s="67" t="e">
        <f ca="1">IF($AD89&gt;2,0,OFFSET('ModelParams Lp'!$D$12,0,-'Sound Pressure'!$AD89))</f>
        <v>#DIV/0!</v>
      </c>
      <c r="AG89" s="67" t="e">
        <f ca="1">IF($AD89&gt;3,0,OFFSET('ModelParams Lp'!$E$12,0,-'Sound Pressure'!$AD89))</f>
        <v>#DIV/0!</v>
      </c>
      <c r="AH89" s="67" t="e">
        <f ca="1">IF($AD89&gt;4,0,OFFSET('ModelParams Lp'!$F$12,0,-'Sound Pressure'!$AD89))</f>
        <v>#DIV/0!</v>
      </c>
      <c r="AI89" s="67" t="e">
        <f ca="1">IF($AD89&gt;3,0,OFFSET('ModelParams Lp'!$G$12,0,-'Sound Pressure'!$AD89))</f>
        <v>#DIV/0!</v>
      </c>
      <c r="AJ89" s="67" t="e">
        <f ca="1">IF($AD89&gt;5,0,OFFSET('ModelParams Lp'!$H$12,0,-'Sound Pressure'!$AD89))</f>
        <v>#DIV/0!</v>
      </c>
      <c r="AK89" s="67" t="e">
        <f ca="1">IF($AD89&gt;6,0,OFFSET('ModelParams Lp'!$I$12,0,-'Sound Pressure'!$AD89))</f>
        <v>#DIV/0!</v>
      </c>
      <c r="AL89" s="67" t="e">
        <f ca="1">IF($AD89&gt;7,0,IF($AD$4&lt;0,3,OFFSET('ModelParams Lp'!$J$12,0,-'Sound Pressure'!$AD89)))</f>
        <v>#DIV/0!</v>
      </c>
      <c r="AM89" s="67" t="e">
        <f t="shared" si="48"/>
        <v>#DIV/0!</v>
      </c>
      <c r="AN89" s="67" t="e">
        <f t="shared" si="47"/>
        <v>#DIV/0!</v>
      </c>
      <c r="AO89" s="67" t="e">
        <f t="shared" si="47"/>
        <v>#DIV/0!</v>
      </c>
      <c r="AP89" s="67" t="e">
        <f t="shared" si="47"/>
        <v>#DIV/0!</v>
      </c>
      <c r="AQ89" s="67" t="e">
        <f t="shared" si="47"/>
        <v>#DIV/0!</v>
      </c>
      <c r="AR89" s="67" t="e">
        <f t="shared" si="47"/>
        <v>#DIV/0!</v>
      </c>
      <c r="AS89" s="67" t="e">
        <f t="shared" si="47"/>
        <v>#DIV/0!</v>
      </c>
      <c r="AT89" s="67" t="e">
        <f t="shared" si="47"/>
        <v>#DIV/0!</v>
      </c>
      <c r="AU89" s="67">
        <f>'ModelParams Lp'!B$22</f>
        <v>4</v>
      </c>
      <c r="AV89" s="67">
        <f>'ModelParams Lp'!C$22</f>
        <v>2</v>
      </c>
      <c r="AW89" s="67">
        <f>'ModelParams Lp'!D$22</f>
        <v>1</v>
      </c>
      <c r="AX89" s="67">
        <f>'ModelParams Lp'!E$22</f>
        <v>0</v>
      </c>
      <c r="AY89" s="67">
        <f>'ModelParams Lp'!F$22</f>
        <v>0</v>
      </c>
      <c r="AZ89" s="67">
        <f>'ModelParams Lp'!G$22</f>
        <v>0</v>
      </c>
      <c r="BA89" s="67">
        <f>'ModelParams Lp'!H$22</f>
        <v>0</v>
      </c>
      <c r="BB89" s="67">
        <f>'ModelParams Lp'!I$22</f>
        <v>0</v>
      </c>
      <c r="BC89" s="67" t="e">
        <f>-10*LOG(2/(4*PI()*2^2)+4/(0.163*(Calcul!$J94*Calcul!$K94)/VLOOKUP(Calcul!$H94,'ModelParams Lp'!$E$37:$F$39,2,0)))</f>
        <v>#N/A</v>
      </c>
      <c r="BD89" s="67" t="e">
        <f>-10*LOG(2/(4*PI()*2^2)+4/(0.163*(Calcul!$J94*Calcul!$K94)/VLOOKUP(Calcul!$H94,'ModelParams Lp'!$E$37:$F$39,2,0)))</f>
        <v>#N/A</v>
      </c>
      <c r="BE89" s="67" t="e">
        <f>-10*LOG(2/(4*PI()*2^2)+4/(0.163*(Calcul!$J94*Calcul!$K94)/VLOOKUP(Calcul!$H94,'ModelParams Lp'!$E$37:$F$39,2,0)))</f>
        <v>#N/A</v>
      </c>
      <c r="BF89" s="67" t="e">
        <f>-10*LOG(2/(4*PI()*2^2)+4/(0.163*(Calcul!$J94*Calcul!$K94)/VLOOKUP(Calcul!$H94,'ModelParams Lp'!$E$37:$F$39,2,0)))</f>
        <v>#N/A</v>
      </c>
      <c r="BG89" s="67" t="e">
        <f>-10*LOG(2/(4*PI()*2^2)+4/(0.163*(Calcul!$J94*Calcul!$K94)/VLOOKUP(Calcul!$H94,'ModelParams Lp'!$E$37:$F$39,2,0)))</f>
        <v>#N/A</v>
      </c>
      <c r="BH89" s="67" t="e">
        <f>-10*LOG(2/(4*PI()*2^2)+4/(0.163*(Calcul!$J94*Calcul!$K94)/VLOOKUP(Calcul!$H94,'ModelParams Lp'!$E$37:$F$39,2,0)))</f>
        <v>#N/A</v>
      </c>
      <c r="BI89" s="67" t="e">
        <f>-10*LOG(2/(4*PI()*2^2)+4/(0.163*(Calcul!$J94*Calcul!$K94)/VLOOKUP(Calcul!$H94,'ModelParams Lp'!$E$37:$F$39,2,0)))</f>
        <v>#N/A</v>
      </c>
      <c r="BJ89" s="67" t="e">
        <f>-10*LOG(2/(4*PI()*2^2)+4/(0.163*(Calcul!$J94*Calcul!$K94)/VLOOKUP(Calcul!$H94,'ModelParams Lp'!$E$37:$F$39,2,0)))</f>
        <v>#N/A</v>
      </c>
      <c r="BK89" s="67" t="e">
        <f>VLOOKUP(Calcul!$I94,'ModelParams Lp'!$D$28:$O$32,5,0)+BC89</f>
        <v>#N/A</v>
      </c>
      <c r="BL89" s="67" t="e">
        <f>VLOOKUP(Calcul!$I94,'ModelParams Lp'!$D$28:$O$32,6,0)+BD89</f>
        <v>#N/A</v>
      </c>
      <c r="BM89" s="67" t="e">
        <f>VLOOKUP(Calcul!$I94,'ModelParams Lp'!$D$28:$O$32,7,0)+BE89</f>
        <v>#N/A</v>
      </c>
      <c r="BN89" s="67" t="e">
        <f>VLOOKUP(Calcul!$I94,'ModelParams Lp'!$D$28:$O$32,8,0)+BF89</f>
        <v>#N/A</v>
      </c>
      <c r="BO89" s="67" t="e">
        <f>VLOOKUP(Calcul!$I94,'ModelParams Lp'!$D$28:$O$32,9,0)+BG89</f>
        <v>#N/A</v>
      </c>
      <c r="BP89" s="67" t="e">
        <f>VLOOKUP(Calcul!$I94,'ModelParams Lp'!$D$28:$O$32,10,0)+BH89</f>
        <v>#N/A</v>
      </c>
      <c r="BQ89" s="67" t="e">
        <f>VLOOKUP(Calcul!$I94,'ModelParams Lp'!$D$28:$O$32,11,0)+BI89</f>
        <v>#N/A</v>
      </c>
      <c r="BR89" s="67" t="e">
        <f>VLOOKUP(Calcul!$I94,'ModelParams Lp'!$D$28:$O$32,12,0)+BJ89</f>
        <v>#N/A</v>
      </c>
      <c r="BS89" s="66" t="e">
        <f t="shared" ca="1" si="29"/>
        <v>#DIV/0!</v>
      </c>
      <c r="BT89" s="66" t="e">
        <f t="shared" ca="1" si="30"/>
        <v>#DIV/0!</v>
      </c>
      <c r="BU89" s="66" t="e">
        <f t="shared" ca="1" si="31"/>
        <v>#DIV/0!</v>
      </c>
      <c r="BV89" s="66" t="e">
        <f t="shared" ca="1" si="32"/>
        <v>#DIV/0!</v>
      </c>
      <c r="BW89" s="66" t="e">
        <f t="shared" ca="1" si="33"/>
        <v>#DIV/0!</v>
      </c>
      <c r="BX89" s="66" t="e">
        <f t="shared" ca="1" si="34"/>
        <v>#DIV/0!</v>
      </c>
      <c r="BY89" s="66" t="e">
        <f t="shared" ca="1" si="35"/>
        <v>#DIV/0!</v>
      </c>
      <c r="BZ89" s="66" t="e">
        <f t="shared" ca="1" si="36"/>
        <v>#DIV/0!</v>
      </c>
      <c r="CA89" s="24" t="e">
        <f ca="1">10*LOG10(IF(BS89="",0,POWER(10,((BS89+'ModelParams Lw'!$O$4)/10))) +IF(BT89="",0,POWER(10,((BT89+'ModelParams Lw'!$P$4)/10))) +IF(BU89="",0,POWER(10,((BU89+'ModelParams Lw'!$Q$4)/10))) +IF(BV89="",0,POWER(10,((BV89+'ModelParams Lw'!$R$4)/10))) +IF(BW89="",0,POWER(10,((BW89+'ModelParams Lw'!$S$4)/10))) +IF(BX89="",0,POWER(10,((BX89+'ModelParams Lw'!$T$4)/10))) +IF(BY89="",0,POWER(10,((BY89+'ModelParams Lw'!$U$4)/10)))+IF(BZ89="",0,POWER(10,((BZ89+'ModelParams Lw'!$V$4)/10))))</f>
        <v>#DIV/0!</v>
      </c>
      <c r="CB89" s="24" t="e">
        <f t="shared" ca="1" si="37"/>
        <v>#DIV/0!</v>
      </c>
      <c r="CC89" s="24" t="e">
        <f ca="1">(BS89-'ModelParams Lw'!O$10)/'ModelParams Lw'!O$11</f>
        <v>#DIV/0!</v>
      </c>
      <c r="CD89" s="24" t="e">
        <f ca="1">(BT89-'ModelParams Lw'!P$10)/'ModelParams Lw'!P$11</f>
        <v>#DIV/0!</v>
      </c>
      <c r="CE89" s="24" t="e">
        <f ca="1">(BU89-'ModelParams Lw'!Q$10)/'ModelParams Lw'!Q$11</f>
        <v>#DIV/0!</v>
      </c>
      <c r="CF89" s="24" t="e">
        <f ca="1">(BV89-'ModelParams Lw'!R$10)/'ModelParams Lw'!R$11</f>
        <v>#DIV/0!</v>
      </c>
      <c r="CG89" s="24" t="e">
        <f ca="1">(BW89-'ModelParams Lw'!S$10)/'ModelParams Lw'!S$11</f>
        <v>#DIV/0!</v>
      </c>
      <c r="CH89" s="24" t="e">
        <f ca="1">(BX89-'ModelParams Lw'!T$10)/'ModelParams Lw'!T$11</f>
        <v>#DIV/0!</v>
      </c>
      <c r="CI89" s="24" t="e">
        <f ca="1">(BY89-'ModelParams Lw'!U$10)/'ModelParams Lw'!U$11</f>
        <v>#DIV/0!</v>
      </c>
      <c r="CJ89" s="24" t="e">
        <f ca="1">(BZ89-'ModelParams Lw'!V$10)/'ModelParams Lw'!V$11</f>
        <v>#DIV/0!</v>
      </c>
      <c r="CK89" s="66" t="e">
        <f t="shared" si="38"/>
        <v>#DIV/0!</v>
      </c>
      <c r="CL89" s="66" t="e">
        <f t="shared" si="39"/>
        <v>#DIV/0!</v>
      </c>
      <c r="CM89" s="66" t="e">
        <f t="shared" si="40"/>
        <v>#DIV/0!</v>
      </c>
      <c r="CN89" s="66" t="e">
        <f t="shared" si="41"/>
        <v>#DIV/0!</v>
      </c>
      <c r="CO89" s="66" t="e">
        <f t="shared" si="42"/>
        <v>#DIV/0!</v>
      </c>
      <c r="CP89" s="66" t="e">
        <f t="shared" si="43"/>
        <v>#DIV/0!</v>
      </c>
      <c r="CQ89" s="66" t="e">
        <f t="shared" si="44"/>
        <v>#DIV/0!</v>
      </c>
      <c r="CR89" s="66" t="e">
        <f t="shared" si="45"/>
        <v>#DIV/0!</v>
      </c>
      <c r="CS89" s="24" t="e">
        <f>10*LOG10(IF(CK89="",0,POWER(10,((CK89+'ModelParams Lw'!$O$4)/10))) +IF(CL89="",0,POWER(10,((CL89+'ModelParams Lw'!$P$4)/10))) +IF(CM89="",0,POWER(10,((CM89+'ModelParams Lw'!$Q$4)/10))) +IF(CN89="",0,POWER(10,((CN89+'ModelParams Lw'!$R$4)/10))) +IF(CO89="",0,POWER(10,((CO89+'ModelParams Lw'!$S$4)/10))) +IF(CP89="",0,POWER(10,((CP89+'ModelParams Lw'!$T$4)/10))) +IF(CQ89="",0,POWER(10,((CQ89+'ModelParams Lw'!$U$4)/10)))+IF(CR89="",0,POWER(10,((CR89+'ModelParams Lw'!$V$4)/10))))</f>
        <v>#DIV/0!</v>
      </c>
      <c r="CT89" s="24" t="e">
        <f t="shared" si="46"/>
        <v>#DIV/0!</v>
      </c>
      <c r="CU89" s="24" t="e">
        <f>(CK89-'ModelParams Lw'!O$10)/'ModelParams Lw'!O$11</f>
        <v>#DIV/0!</v>
      </c>
      <c r="CV89" s="24" t="e">
        <f>(CL89-'ModelParams Lw'!P$10)/'ModelParams Lw'!P$11</f>
        <v>#DIV/0!</v>
      </c>
      <c r="CW89" s="24" t="e">
        <f>(CM89-'ModelParams Lw'!Q$10)/'ModelParams Lw'!Q$11</f>
        <v>#DIV/0!</v>
      </c>
      <c r="CX89" s="24" t="e">
        <f>(CN89-'ModelParams Lw'!R$10)/'ModelParams Lw'!R$11</f>
        <v>#DIV/0!</v>
      </c>
      <c r="CY89" s="24" t="e">
        <f>(CO89-'ModelParams Lw'!S$10)/'ModelParams Lw'!S$11</f>
        <v>#DIV/0!</v>
      </c>
      <c r="CZ89" s="24" t="e">
        <f>(CP89-'ModelParams Lw'!T$10)/'ModelParams Lw'!T$11</f>
        <v>#DIV/0!</v>
      </c>
      <c r="DA89" s="24" t="e">
        <f>(CQ89-'ModelParams Lw'!U$10)/'ModelParams Lw'!U$11</f>
        <v>#DIV/0!</v>
      </c>
      <c r="DB89" s="24" t="e">
        <f>(CR89-'ModelParams Lw'!V$10)/'ModelParams Lw'!V$11</f>
        <v>#DIV/0!</v>
      </c>
    </row>
    <row r="90" spans="1:106">
      <c r="A90" s="12">
        <f>'Sound Power'!B90</f>
        <v>0</v>
      </c>
      <c r="B90" s="12">
        <f>'Sound Power'!D90</f>
        <v>0</v>
      </c>
      <c r="C90" s="67" t="e">
        <f>IF(Calcul!$F95="SA",'Sound Power'!BS90,'Sound Power'!T90)</f>
        <v>#DIV/0!</v>
      </c>
      <c r="D90" s="67" t="e">
        <f>IF(Calcul!$F95="SA",'Sound Power'!BT90,'Sound Power'!U90)</f>
        <v>#DIV/0!</v>
      </c>
      <c r="E90" s="67" t="e">
        <f>IF(Calcul!$F95="SA",'Sound Power'!BU90,'Sound Power'!V90)</f>
        <v>#DIV/0!</v>
      </c>
      <c r="F90" s="67" t="e">
        <f>IF(Calcul!$F95="SA",'Sound Power'!BV90,'Sound Power'!W90)</f>
        <v>#DIV/0!</v>
      </c>
      <c r="G90" s="67" t="e">
        <f>IF(Calcul!$F95="SA",'Sound Power'!BW90,'Sound Power'!X90)</f>
        <v>#DIV/0!</v>
      </c>
      <c r="H90" s="67" t="e">
        <f>IF(Calcul!$F95="SA",'Sound Power'!BX90,'Sound Power'!Y90)</f>
        <v>#DIV/0!</v>
      </c>
      <c r="I90" s="67" t="e">
        <f>IF(Calcul!$F95="SA",'Sound Power'!BY90,'Sound Power'!Z90)</f>
        <v>#DIV/0!</v>
      </c>
      <c r="J90" s="67" t="e">
        <f>IF(Calcul!$F95="SA",'Sound Power'!BZ90,'Sound Power'!AA90)</f>
        <v>#DIV/0!</v>
      </c>
      <c r="K90" s="67" t="e">
        <f>'Sound Power'!CS90</f>
        <v>#DIV/0!</v>
      </c>
      <c r="L90" s="67" t="e">
        <f>'Sound Power'!CT90</f>
        <v>#DIV/0!</v>
      </c>
      <c r="M90" s="67" t="e">
        <f>'Sound Power'!CU90</f>
        <v>#DIV/0!</v>
      </c>
      <c r="N90" s="67" t="e">
        <f>'Sound Power'!CV90</f>
        <v>#DIV/0!</v>
      </c>
      <c r="O90" s="67" t="e">
        <f>'Sound Power'!CW90</f>
        <v>#DIV/0!</v>
      </c>
      <c r="P90" s="67" t="e">
        <f>'Sound Power'!CX90</f>
        <v>#DIV/0!</v>
      </c>
      <c r="Q90" s="67" t="e">
        <f>'Sound Power'!CY90</f>
        <v>#DIV/0!</v>
      </c>
      <c r="R90" s="67" t="e">
        <f>'Sound Power'!CZ90</f>
        <v>#DIV/0!</v>
      </c>
      <c r="S90" s="64">
        <f t="shared" si="26"/>
        <v>0</v>
      </c>
      <c r="T90" s="64">
        <f t="shared" si="27"/>
        <v>0</v>
      </c>
      <c r="U90" s="67" t="e">
        <f>('ModelParams Lp'!B$4*10^'ModelParams Lp'!B$5*($S90/$T90)^'ModelParams Lp'!B$6)*3</f>
        <v>#DIV/0!</v>
      </c>
      <c r="V90" s="67" t="e">
        <f>('ModelParams Lp'!C$4*10^'ModelParams Lp'!C$5*($S90/$T90)^'ModelParams Lp'!C$6)*3</f>
        <v>#DIV/0!</v>
      </c>
      <c r="W90" s="67" t="e">
        <f>('ModelParams Lp'!D$4*10^'ModelParams Lp'!D$5*($S90/$T90)^'ModelParams Lp'!D$6)*3</f>
        <v>#DIV/0!</v>
      </c>
      <c r="X90" s="67" t="e">
        <f>('ModelParams Lp'!E$4*10^'ModelParams Lp'!E$5*($S90/$T90)^'ModelParams Lp'!E$6)*3</f>
        <v>#DIV/0!</v>
      </c>
      <c r="Y90" s="67" t="e">
        <f>('ModelParams Lp'!F$4*10^'ModelParams Lp'!F$5*($S90/$T90)^'ModelParams Lp'!F$6)*3</f>
        <v>#DIV/0!</v>
      </c>
      <c r="Z90" s="67" t="e">
        <f>('ModelParams Lp'!G$4*10^'ModelParams Lp'!G$5*($S90/$T90)^'ModelParams Lp'!G$6)*3</f>
        <v>#DIV/0!</v>
      </c>
      <c r="AA90" s="67" t="e">
        <f>('ModelParams Lp'!H$4*10^'ModelParams Lp'!H$5*($S90/$T90)^'ModelParams Lp'!H$6)*3</f>
        <v>#DIV/0!</v>
      </c>
      <c r="AB90" s="67" t="e">
        <f>('ModelParams Lp'!I$4*10^'ModelParams Lp'!I$5*($S90/$T90)^'ModelParams Lp'!I$6)*3</f>
        <v>#DIV/0!</v>
      </c>
      <c r="AC90" s="53" t="e">
        <f t="shared" si="28"/>
        <v>#DIV/0!</v>
      </c>
      <c r="AD90" s="53" t="e">
        <f>IF(AC90&lt;'ModelParams Lp'!$B$16,-1,IF(AC90&lt;'ModelParams Lp'!$C$16,0,IF(AC90&lt;'ModelParams Lp'!$D$16,1,IF(AC90&lt;'ModelParams Lp'!$E$16,2,IF(AC90&lt;'ModelParams Lp'!$F$16,3,IF(AC90&lt;'ModelParams Lp'!$G$16,4,IF(AC90&lt;'ModelParams Lp'!$H$16,5,6)))))))</f>
        <v>#DIV/0!</v>
      </c>
      <c r="AE90" s="67" t="e">
        <f ca="1">IF($AD90&gt;1,0,OFFSET('ModelParams Lp'!$C$12,0,-'Sound Pressure'!$AD90))</f>
        <v>#DIV/0!</v>
      </c>
      <c r="AF90" s="67" t="e">
        <f ca="1">IF($AD90&gt;2,0,OFFSET('ModelParams Lp'!$D$12,0,-'Sound Pressure'!$AD90))</f>
        <v>#DIV/0!</v>
      </c>
      <c r="AG90" s="67" t="e">
        <f ca="1">IF($AD90&gt;3,0,OFFSET('ModelParams Lp'!$E$12,0,-'Sound Pressure'!$AD90))</f>
        <v>#DIV/0!</v>
      </c>
      <c r="AH90" s="67" t="e">
        <f ca="1">IF($AD90&gt;4,0,OFFSET('ModelParams Lp'!$F$12,0,-'Sound Pressure'!$AD90))</f>
        <v>#DIV/0!</v>
      </c>
      <c r="AI90" s="67" t="e">
        <f ca="1">IF($AD90&gt;3,0,OFFSET('ModelParams Lp'!$G$12,0,-'Sound Pressure'!$AD90))</f>
        <v>#DIV/0!</v>
      </c>
      <c r="AJ90" s="67" t="e">
        <f ca="1">IF($AD90&gt;5,0,OFFSET('ModelParams Lp'!$H$12,0,-'Sound Pressure'!$AD90))</f>
        <v>#DIV/0!</v>
      </c>
      <c r="AK90" s="67" t="e">
        <f ca="1">IF($AD90&gt;6,0,OFFSET('ModelParams Lp'!$I$12,0,-'Sound Pressure'!$AD90))</f>
        <v>#DIV/0!</v>
      </c>
      <c r="AL90" s="67" t="e">
        <f ca="1">IF($AD90&gt;7,0,IF($AD$4&lt;0,3,OFFSET('ModelParams Lp'!$J$12,0,-'Sound Pressure'!$AD90)))</f>
        <v>#DIV/0!</v>
      </c>
      <c r="AM90" s="67" t="e">
        <f t="shared" si="48"/>
        <v>#DIV/0!</v>
      </c>
      <c r="AN90" s="67" t="e">
        <f t="shared" si="47"/>
        <v>#DIV/0!</v>
      </c>
      <c r="AO90" s="67" t="e">
        <f t="shared" si="47"/>
        <v>#DIV/0!</v>
      </c>
      <c r="AP90" s="67" t="e">
        <f t="shared" si="47"/>
        <v>#DIV/0!</v>
      </c>
      <c r="AQ90" s="67" t="e">
        <f t="shared" si="47"/>
        <v>#DIV/0!</v>
      </c>
      <c r="AR90" s="67" t="e">
        <f t="shared" si="47"/>
        <v>#DIV/0!</v>
      </c>
      <c r="AS90" s="67" t="e">
        <f t="shared" si="47"/>
        <v>#DIV/0!</v>
      </c>
      <c r="AT90" s="67" t="e">
        <f t="shared" si="47"/>
        <v>#DIV/0!</v>
      </c>
      <c r="AU90" s="67">
        <f>'ModelParams Lp'!B$22</f>
        <v>4</v>
      </c>
      <c r="AV90" s="67">
        <f>'ModelParams Lp'!C$22</f>
        <v>2</v>
      </c>
      <c r="AW90" s="67">
        <f>'ModelParams Lp'!D$22</f>
        <v>1</v>
      </c>
      <c r="AX90" s="67">
        <f>'ModelParams Lp'!E$22</f>
        <v>0</v>
      </c>
      <c r="AY90" s="67">
        <f>'ModelParams Lp'!F$22</f>
        <v>0</v>
      </c>
      <c r="AZ90" s="67">
        <f>'ModelParams Lp'!G$22</f>
        <v>0</v>
      </c>
      <c r="BA90" s="67">
        <f>'ModelParams Lp'!H$22</f>
        <v>0</v>
      </c>
      <c r="BB90" s="67">
        <f>'ModelParams Lp'!I$22</f>
        <v>0</v>
      </c>
      <c r="BC90" s="67" t="e">
        <f>-10*LOG(2/(4*PI()*2^2)+4/(0.163*(Calcul!$J95*Calcul!$K95)/VLOOKUP(Calcul!$H95,'ModelParams Lp'!$E$37:$F$39,2,0)))</f>
        <v>#N/A</v>
      </c>
      <c r="BD90" s="67" t="e">
        <f>-10*LOG(2/(4*PI()*2^2)+4/(0.163*(Calcul!$J95*Calcul!$K95)/VLOOKUP(Calcul!$H95,'ModelParams Lp'!$E$37:$F$39,2,0)))</f>
        <v>#N/A</v>
      </c>
      <c r="BE90" s="67" t="e">
        <f>-10*LOG(2/(4*PI()*2^2)+4/(0.163*(Calcul!$J95*Calcul!$K95)/VLOOKUP(Calcul!$H95,'ModelParams Lp'!$E$37:$F$39,2,0)))</f>
        <v>#N/A</v>
      </c>
      <c r="BF90" s="67" t="e">
        <f>-10*LOG(2/(4*PI()*2^2)+4/(0.163*(Calcul!$J95*Calcul!$K95)/VLOOKUP(Calcul!$H95,'ModelParams Lp'!$E$37:$F$39,2,0)))</f>
        <v>#N/A</v>
      </c>
      <c r="BG90" s="67" t="e">
        <f>-10*LOG(2/(4*PI()*2^2)+4/(0.163*(Calcul!$J95*Calcul!$K95)/VLOOKUP(Calcul!$H95,'ModelParams Lp'!$E$37:$F$39,2,0)))</f>
        <v>#N/A</v>
      </c>
      <c r="BH90" s="67" t="e">
        <f>-10*LOG(2/(4*PI()*2^2)+4/(0.163*(Calcul!$J95*Calcul!$K95)/VLOOKUP(Calcul!$H95,'ModelParams Lp'!$E$37:$F$39,2,0)))</f>
        <v>#N/A</v>
      </c>
      <c r="BI90" s="67" t="e">
        <f>-10*LOG(2/(4*PI()*2^2)+4/(0.163*(Calcul!$J95*Calcul!$K95)/VLOOKUP(Calcul!$H95,'ModelParams Lp'!$E$37:$F$39,2,0)))</f>
        <v>#N/A</v>
      </c>
      <c r="BJ90" s="67" t="e">
        <f>-10*LOG(2/(4*PI()*2^2)+4/(0.163*(Calcul!$J95*Calcul!$K95)/VLOOKUP(Calcul!$H95,'ModelParams Lp'!$E$37:$F$39,2,0)))</f>
        <v>#N/A</v>
      </c>
      <c r="BK90" s="67" t="e">
        <f>VLOOKUP(Calcul!$I95,'ModelParams Lp'!$D$28:$O$32,5,0)+BC90</f>
        <v>#N/A</v>
      </c>
      <c r="BL90" s="67" t="e">
        <f>VLOOKUP(Calcul!$I95,'ModelParams Lp'!$D$28:$O$32,6,0)+BD90</f>
        <v>#N/A</v>
      </c>
      <c r="BM90" s="67" t="e">
        <f>VLOOKUP(Calcul!$I95,'ModelParams Lp'!$D$28:$O$32,7,0)+BE90</f>
        <v>#N/A</v>
      </c>
      <c r="BN90" s="67" t="e">
        <f>VLOOKUP(Calcul!$I95,'ModelParams Lp'!$D$28:$O$32,8,0)+BF90</f>
        <v>#N/A</v>
      </c>
      <c r="BO90" s="67" t="e">
        <f>VLOOKUP(Calcul!$I95,'ModelParams Lp'!$D$28:$O$32,9,0)+BG90</f>
        <v>#N/A</v>
      </c>
      <c r="BP90" s="67" t="e">
        <f>VLOOKUP(Calcul!$I95,'ModelParams Lp'!$D$28:$O$32,10,0)+BH90</f>
        <v>#N/A</v>
      </c>
      <c r="BQ90" s="67" t="e">
        <f>VLOOKUP(Calcul!$I95,'ModelParams Lp'!$D$28:$O$32,11,0)+BI90</f>
        <v>#N/A</v>
      </c>
      <c r="BR90" s="67" t="e">
        <f>VLOOKUP(Calcul!$I95,'ModelParams Lp'!$D$28:$O$32,12,0)+BJ90</f>
        <v>#N/A</v>
      </c>
      <c r="BS90" s="66" t="e">
        <f t="shared" ca="1" si="29"/>
        <v>#DIV/0!</v>
      </c>
      <c r="BT90" s="66" t="e">
        <f t="shared" ca="1" si="30"/>
        <v>#DIV/0!</v>
      </c>
      <c r="BU90" s="66" t="e">
        <f t="shared" ca="1" si="31"/>
        <v>#DIV/0!</v>
      </c>
      <c r="BV90" s="66" t="e">
        <f t="shared" ca="1" si="32"/>
        <v>#DIV/0!</v>
      </c>
      <c r="BW90" s="66" t="e">
        <f t="shared" ca="1" si="33"/>
        <v>#DIV/0!</v>
      </c>
      <c r="BX90" s="66" t="e">
        <f t="shared" ca="1" si="34"/>
        <v>#DIV/0!</v>
      </c>
      <c r="BY90" s="66" t="e">
        <f t="shared" ca="1" si="35"/>
        <v>#DIV/0!</v>
      </c>
      <c r="BZ90" s="66" t="e">
        <f t="shared" ca="1" si="36"/>
        <v>#DIV/0!</v>
      </c>
      <c r="CA90" s="24" t="e">
        <f ca="1">10*LOG10(IF(BS90="",0,POWER(10,((BS90+'ModelParams Lw'!$O$4)/10))) +IF(BT90="",0,POWER(10,((BT90+'ModelParams Lw'!$P$4)/10))) +IF(BU90="",0,POWER(10,((BU90+'ModelParams Lw'!$Q$4)/10))) +IF(BV90="",0,POWER(10,((BV90+'ModelParams Lw'!$R$4)/10))) +IF(BW90="",0,POWER(10,((BW90+'ModelParams Lw'!$S$4)/10))) +IF(BX90="",0,POWER(10,((BX90+'ModelParams Lw'!$T$4)/10))) +IF(BY90="",0,POWER(10,((BY90+'ModelParams Lw'!$U$4)/10)))+IF(BZ90="",0,POWER(10,((BZ90+'ModelParams Lw'!$V$4)/10))))</f>
        <v>#DIV/0!</v>
      </c>
      <c r="CB90" s="24" t="e">
        <f t="shared" ca="1" si="37"/>
        <v>#DIV/0!</v>
      </c>
      <c r="CC90" s="24" t="e">
        <f ca="1">(BS90-'ModelParams Lw'!O$10)/'ModelParams Lw'!O$11</f>
        <v>#DIV/0!</v>
      </c>
      <c r="CD90" s="24" t="e">
        <f ca="1">(BT90-'ModelParams Lw'!P$10)/'ModelParams Lw'!P$11</f>
        <v>#DIV/0!</v>
      </c>
      <c r="CE90" s="24" t="e">
        <f ca="1">(BU90-'ModelParams Lw'!Q$10)/'ModelParams Lw'!Q$11</f>
        <v>#DIV/0!</v>
      </c>
      <c r="CF90" s="24" t="e">
        <f ca="1">(BV90-'ModelParams Lw'!R$10)/'ModelParams Lw'!R$11</f>
        <v>#DIV/0!</v>
      </c>
      <c r="CG90" s="24" t="e">
        <f ca="1">(BW90-'ModelParams Lw'!S$10)/'ModelParams Lw'!S$11</f>
        <v>#DIV/0!</v>
      </c>
      <c r="CH90" s="24" t="e">
        <f ca="1">(BX90-'ModelParams Lw'!T$10)/'ModelParams Lw'!T$11</f>
        <v>#DIV/0!</v>
      </c>
      <c r="CI90" s="24" t="e">
        <f ca="1">(BY90-'ModelParams Lw'!U$10)/'ModelParams Lw'!U$11</f>
        <v>#DIV/0!</v>
      </c>
      <c r="CJ90" s="24" t="e">
        <f ca="1">(BZ90-'ModelParams Lw'!V$10)/'ModelParams Lw'!V$11</f>
        <v>#DIV/0!</v>
      </c>
      <c r="CK90" s="66" t="e">
        <f t="shared" si="38"/>
        <v>#DIV/0!</v>
      </c>
      <c r="CL90" s="66" t="e">
        <f t="shared" si="39"/>
        <v>#DIV/0!</v>
      </c>
      <c r="CM90" s="66" t="e">
        <f t="shared" si="40"/>
        <v>#DIV/0!</v>
      </c>
      <c r="CN90" s="66" t="e">
        <f t="shared" si="41"/>
        <v>#DIV/0!</v>
      </c>
      <c r="CO90" s="66" t="e">
        <f t="shared" si="42"/>
        <v>#DIV/0!</v>
      </c>
      <c r="CP90" s="66" t="e">
        <f t="shared" si="43"/>
        <v>#DIV/0!</v>
      </c>
      <c r="CQ90" s="66" t="e">
        <f t="shared" si="44"/>
        <v>#DIV/0!</v>
      </c>
      <c r="CR90" s="66" t="e">
        <f t="shared" si="45"/>
        <v>#DIV/0!</v>
      </c>
      <c r="CS90" s="24" t="e">
        <f>10*LOG10(IF(CK90="",0,POWER(10,((CK90+'ModelParams Lw'!$O$4)/10))) +IF(CL90="",0,POWER(10,((CL90+'ModelParams Lw'!$P$4)/10))) +IF(CM90="",0,POWER(10,((CM90+'ModelParams Lw'!$Q$4)/10))) +IF(CN90="",0,POWER(10,((CN90+'ModelParams Lw'!$R$4)/10))) +IF(CO90="",0,POWER(10,((CO90+'ModelParams Lw'!$S$4)/10))) +IF(CP90="",0,POWER(10,((CP90+'ModelParams Lw'!$T$4)/10))) +IF(CQ90="",0,POWER(10,((CQ90+'ModelParams Lw'!$U$4)/10)))+IF(CR90="",0,POWER(10,((CR90+'ModelParams Lw'!$V$4)/10))))</f>
        <v>#DIV/0!</v>
      </c>
      <c r="CT90" s="24" t="e">
        <f t="shared" si="46"/>
        <v>#DIV/0!</v>
      </c>
      <c r="CU90" s="24" t="e">
        <f>(CK90-'ModelParams Lw'!O$10)/'ModelParams Lw'!O$11</f>
        <v>#DIV/0!</v>
      </c>
      <c r="CV90" s="24" t="e">
        <f>(CL90-'ModelParams Lw'!P$10)/'ModelParams Lw'!P$11</f>
        <v>#DIV/0!</v>
      </c>
      <c r="CW90" s="24" t="e">
        <f>(CM90-'ModelParams Lw'!Q$10)/'ModelParams Lw'!Q$11</f>
        <v>#DIV/0!</v>
      </c>
      <c r="CX90" s="24" t="e">
        <f>(CN90-'ModelParams Lw'!R$10)/'ModelParams Lw'!R$11</f>
        <v>#DIV/0!</v>
      </c>
      <c r="CY90" s="24" t="e">
        <f>(CO90-'ModelParams Lw'!S$10)/'ModelParams Lw'!S$11</f>
        <v>#DIV/0!</v>
      </c>
      <c r="CZ90" s="24" t="e">
        <f>(CP90-'ModelParams Lw'!T$10)/'ModelParams Lw'!T$11</f>
        <v>#DIV/0!</v>
      </c>
      <c r="DA90" s="24" t="e">
        <f>(CQ90-'ModelParams Lw'!U$10)/'ModelParams Lw'!U$11</f>
        <v>#DIV/0!</v>
      </c>
      <c r="DB90" s="24" t="e">
        <f>(CR90-'ModelParams Lw'!V$10)/'ModelParams Lw'!V$11</f>
        <v>#DIV/0!</v>
      </c>
    </row>
    <row r="91" spans="1:106">
      <c r="A91" s="12">
        <f>'Sound Power'!B91</f>
        <v>0</v>
      </c>
      <c r="B91" s="12">
        <f>'Sound Power'!D91</f>
        <v>0</v>
      </c>
      <c r="C91" s="67" t="e">
        <f>IF(Calcul!$F96="SA",'Sound Power'!BS91,'Sound Power'!T91)</f>
        <v>#DIV/0!</v>
      </c>
      <c r="D91" s="67" t="e">
        <f>IF(Calcul!$F96="SA",'Sound Power'!BT91,'Sound Power'!U91)</f>
        <v>#DIV/0!</v>
      </c>
      <c r="E91" s="67" t="e">
        <f>IF(Calcul!$F96="SA",'Sound Power'!BU91,'Sound Power'!V91)</f>
        <v>#DIV/0!</v>
      </c>
      <c r="F91" s="67" t="e">
        <f>IF(Calcul!$F96="SA",'Sound Power'!BV91,'Sound Power'!W91)</f>
        <v>#DIV/0!</v>
      </c>
      <c r="G91" s="67" t="e">
        <f>IF(Calcul!$F96="SA",'Sound Power'!BW91,'Sound Power'!X91)</f>
        <v>#DIV/0!</v>
      </c>
      <c r="H91" s="67" t="e">
        <f>IF(Calcul!$F96="SA",'Sound Power'!BX91,'Sound Power'!Y91)</f>
        <v>#DIV/0!</v>
      </c>
      <c r="I91" s="67" t="e">
        <f>IF(Calcul!$F96="SA",'Sound Power'!BY91,'Sound Power'!Z91)</f>
        <v>#DIV/0!</v>
      </c>
      <c r="J91" s="67" t="e">
        <f>IF(Calcul!$F96="SA",'Sound Power'!BZ91,'Sound Power'!AA91)</f>
        <v>#DIV/0!</v>
      </c>
      <c r="K91" s="67" t="e">
        <f>'Sound Power'!CS91</f>
        <v>#DIV/0!</v>
      </c>
      <c r="L91" s="67" t="e">
        <f>'Sound Power'!CT91</f>
        <v>#DIV/0!</v>
      </c>
      <c r="M91" s="67" t="e">
        <f>'Sound Power'!CU91</f>
        <v>#DIV/0!</v>
      </c>
      <c r="N91" s="67" t="e">
        <f>'Sound Power'!CV91</f>
        <v>#DIV/0!</v>
      </c>
      <c r="O91" s="67" t="e">
        <f>'Sound Power'!CW91</f>
        <v>#DIV/0!</v>
      </c>
      <c r="P91" s="67" t="e">
        <f>'Sound Power'!CX91</f>
        <v>#DIV/0!</v>
      </c>
      <c r="Q91" s="67" t="e">
        <f>'Sound Power'!CY91</f>
        <v>#DIV/0!</v>
      </c>
      <c r="R91" s="67" t="e">
        <f>'Sound Power'!CZ91</f>
        <v>#DIV/0!</v>
      </c>
      <c r="S91" s="64">
        <f t="shared" si="26"/>
        <v>0</v>
      </c>
      <c r="T91" s="64">
        <f t="shared" si="27"/>
        <v>0</v>
      </c>
      <c r="U91" s="67" t="e">
        <f>('ModelParams Lp'!B$4*10^'ModelParams Lp'!B$5*($S91/$T91)^'ModelParams Lp'!B$6)*3</f>
        <v>#DIV/0!</v>
      </c>
      <c r="V91" s="67" t="e">
        <f>('ModelParams Lp'!C$4*10^'ModelParams Lp'!C$5*($S91/$T91)^'ModelParams Lp'!C$6)*3</f>
        <v>#DIV/0!</v>
      </c>
      <c r="W91" s="67" t="e">
        <f>('ModelParams Lp'!D$4*10^'ModelParams Lp'!D$5*($S91/$T91)^'ModelParams Lp'!D$6)*3</f>
        <v>#DIV/0!</v>
      </c>
      <c r="X91" s="67" t="e">
        <f>('ModelParams Lp'!E$4*10^'ModelParams Lp'!E$5*($S91/$T91)^'ModelParams Lp'!E$6)*3</f>
        <v>#DIV/0!</v>
      </c>
      <c r="Y91" s="67" t="e">
        <f>('ModelParams Lp'!F$4*10^'ModelParams Lp'!F$5*($S91/$T91)^'ModelParams Lp'!F$6)*3</f>
        <v>#DIV/0!</v>
      </c>
      <c r="Z91" s="67" t="e">
        <f>('ModelParams Lp'!G$4*10^'ModelParams Lp'!G$5*($S91/$T91)^'ModelParams Lp'!G$6)*3</f>
        <v>#DIV/0!</v>
      </c>
      <c r="AA91" s="67" t="e">
        <f>('ModelParams Lp'!H$4*10^'ModelParams Lp'!H$5*($S91/$T91)^'ModelParams Lp'!H$6)*3</f>
        <v>#DIV/0!</v>
      </c>
      <c r="AB91" s="67" t="e">
        <f>('ModelParams Lp'!I$4*10^'ModelParams Lp'!I$5*($S91/$T91)^'ModelParams Lp'!I$6)*3</f>
        <v>#DIV/0!</v>
      </c>
      <c r="AC91" s="53" t="e">
        <f t="shared" si="28"/>
        <v>#DIV/0!</v>
      </c>
      <c r="AD91" s="53" t="e">
        <f>IF(AC91&lt;'ModelParams Lp'!$B$16,-1,IF(AC91&lt;'ModelParams Lp'!$C$16,0,IF(AC91&lt;'ModelParams Lp'!$D$16,1,IF(AC91&lt;'ModelParams Lp'!$E$16,2,IF(AC91&lt;'ModelParams Lp'!$F$16,3,IF(AC91&lt;'ModelParams Lp'!$G$16,4,IF(AC91&lt;'ModelParams Lp'!$H$16,5,6)))))))</f>
        <v>#DIV/0!</v>
      </c>
      <c r="AE91" s="67" t="e">
        <f ca="1">IF($AD91&gt;1,0,OFFSET('ModelParams Lp'!$C$12,0,-'Sound Pressure'!$AD91))</f>
        <v>#DIV/0!</v>
      </c>
      <c r="AF91" s="67" t="e">
        <f ca="1">IF($AD91&gt;2,0,OFFSET('ModelParams Lp'!$D$12,0,-'Sound Pressure'!$AD91))</f>
        <v>#DIV/0!</v>
      </c>
      <c r="AG91" s="67" t="e">
        <f ca="1">IF($AD91&gt;3,0,OFFSET('ModelParams Lp'!$E$12,0,-'Sound Pressure'!$AD91))</f>
        <v>#DIV/0!</v>
      </c>
      <c r="AH91" s="67" t="e">
        <f ca="1">IF($AD91&gt;4,0,OFFSET('ModelParams Lp'!$F$12,0,-'Sound Pressure'!$AD91))</f>
        <v>#DIV/0!</v>
      </c>
      <c r="AI91" s="67" t="e">
        <f ca="1">IF($AD91&gt;3,0,OFFSET('ModelParams Lp'!$G$12,0,-'Sound Pressure'!$AD91))</f>
        <v>#DIV/0!</v>
      </c>
      <c r="AJ91" s="67" t="e">
        <f ca="1">IF($AD91&gt;5,0,OFFSET('ModelParams Lp'!$H$12,0,-'Sound Pressure'!$AD91))</f>
        <v>#DIV/0!</v>
      </c>
      <c r="AK91" s="67" t="e">
        <f ca="1">IF($AD91&gt;6,0,OFFSET('ModelParams Lp'!$I$12,0,-'Sound Pressure'!$AD91))</f>
        <v>#DIV/0!</v>
      </c>
      <c r="AL91" s="67" t="e">
        <f ca="1">IF($AD91&gt;7,0,IF($AD$4&lt;0,3,OFFSET('ModelParams Lp'!$J$12,0,-'Sound Pressure'!$AD91)))</f>
        <v>#DIV/0!</v>
      </c>
      <c r="AM91" s="67" t="e">
        <f t="shared" si="48"/>
        <v>#DIV/0!</v>
      </c>
      <c r="AN91" s="67" t="e">
        <f t="shared" si="47"/>
        <v>#DIV/0!</v>
      </c>
      <c r="AO91" s="67" t="e">
        <f t="shared" si="47"/>
        <v>#DIV/0!</v>
      </c>
      <c r="AP91" s="67" t="e">
        <f t="shared" si="47"/>
        <v>#DIV/0!</v>
      </c>
      <c r="AQ91" s="67" t="e">
        <f t="shared" si="47"/>
        <v>#DIV/0!</v>
      </c>
      <c r="AR91" s="67" t="e">
        <f t="shared" si="47"/>
        <v>#DIV/0!</v>
      </c>
      <c r="AS91" s="67" t="e">
        <f t="shared" si="47"/>
        <v>#DIV/0!</v>
      </c>
      <c r="AT91" s="67" t="e">
        <f t="shared" si="47"/>
        <v>#DIV/0!</v>
      </c>
      <c r="AU91" s="67">
        <f>'ModelParams Lp'!B$22</f>
        <v>4</v>
      </c>
      <c r="AV91" s="67">
        <f>'ModelParams Lp'!C$22</f>
        <v>2</v>
      </c>
      <c r="AW91" s="67">
        <f>'ModelParams Lp'!D$22</f>
        <v>1</v>
      </c>
      <c r="AX91" s="67">
        <f>'ModelParams Lp'!E$22</f>
        <v>0</v>
      </c>
      <c r="AY91" s="67">
        <f>'ModelParams Lp'!F$22</f>
        <v>0</v>
      </c>
      <c r="AZ91" s="67">
        <f>'ModelParams Lp'!G$22</f>
        <v>0</v>
      </c>
      <c r="BA91" s="67">
        <f>'ModelParams Lp'!H$22</f>
        <v>0</v>
      </c>
      <c r="BB91" s="67">
        <f>'ModelParams Lp'!I$22</f>
        <v>0</v>
      </c>
      <c r="BC91" s="67" t="e">
        <f>-10*LOG(2/(4*PI()*2^2)+4/(0.163*(Calcul!$J96*Calcul!$K96)/VLOOKUP(Calcul!$H96,'ModelParams Lp'!$E$37:$F$39,2,0)))</f>
        <v>#N/A</v>
      </c>
      <c r="BD91" s="67" t="e">
        <f>-10*LOG(2/(4*PI()*2^2)+4/(0.163*(Calcul!$J96*Calcul!$K96)/VLOOKUP(Calcul!$H96,'ModelParams Lp'!$E$37:$F$39,2,0)))</f>
        <v>#N/A</v>
      </c>
      <c r="BE91" s="67" t="e">
        <f>-10*LOG(2/(4*PI()*2^2)+4/(0.163*(Calcul!$J96*Calcul!$K96)/VLOOKUP(Calcul!$H96,'ModelParams Lp'!$E$37:$F$39,2,0)))</f>
        <v>#N/A</v>
      </c>
      <c r="BF91" s="67" t="e">
        <f>-10*LOG(2/(4*PI()*2^2)+4/(0.163*(Calcul!$J96*Calcul!$K96)/VLOOKUP(Calcul!$H96,'ModelParams Lp'!$E$37:$F$39,2,0)))</f>
        <v>#N/A</v>
      </c>
      <c r="BG91" s="67" t="e">
        <f>-10*LOG(2/(4*PI()*2^2)+4/(0.163*(Calcul!$J96*Calcul!$K96)/VLOOKUP(Calcul!$H96,'ModelParams Lp'!$E$37:$F$39,2,0)))</f>
        <v>#N/A</v>
      </c>
      <c r="BH91" s="67" t="e">
        <f>-10*LOG(2/(4*PI()*2^2)+4/(0.163*(Calcul!$J96*Calcul!$K96)/VLOOKUP(Calcul!$H96,'ModelParams Lp'!$E$37:$F$39,2,0)))</f>
        <v>#N/A</v>
      </c>
      <c r="BI91" s="67" t="e">
        <f>-10*LOG(2/(4*PI()*2^2)+4/(0.163*(Calcul!$J96*Calcul!$K96)/VLOOKUP(Calcul!$H96,'ModelParams Lp'!$E$37:$F$39,2,0)))</f>
        <v>#N/A</v>
      </c>
      <c r="BJ91" s="67" t="e">
        <f>-10*LOG(2/(4*PI()*2^2)+4/(0.163*(Calcul!$J96*Calcul!$K96)/VLOOKUP(Calcul!$H96,'ModelParams Lp'!$E$37:$F$39,2,0)))</f>
        <v>#N/A</v>
      </c>
      <c r="BK91" s="67" t="e">
        <f>VLOOKUP(Calcul!$I96,'ModelParams Lp'!$D$28:$O$32,5,0)+BC91</f>
        <v>#N/A</v>
      </c>
      <c r="BL91" s="67" t="e">
        <f>VLOOKUP(Calcul!$I96,'ModelParams Lp'!$D$28:$O$32,6,0)+BD91</f>
        <v>#N/A</v>
      </c>
      <c r="BM91" s="67" t="e">
        <f>VLOOKUP(Calcul!$I96,'ModelParams Lp'!$D$28:$O$32,7,0)+BE91</f>
        <v>#N/A</v>
      </c>
      <c r="BN91" s="67" t="e">
        <f>VLOOKUP(Calcul!$I96,'ModelParams Lp'!$D$28:$O$32,8,0)+BF91</f>
        <v>#N/A</v>
      </c>
      <c r="BO91" s="67" t="e">
        <f>VLOOKUP(Calcul!$I96,'ModelParams Lp'!$D$28:$O$32,9,0)+BG91</f>
        <v>#N/A</v>
      </c>
      <c r="BP91" s="67" t="e">
        <f>VLOOKUP(Calcul!$I96,'ModelParams Lp'!$D$28:$O$32,10,0)+BH91</f>
        <v>#N/A</v>
      </c>
      <c r="BQ91" s="67" t="e">
        <f>VLOOKUP(Calcul!$I96,'ModelParams Lp'!$D$28:$O$32,11,0)+BI91</f>
        <v>#N/A</v>
      </c>
      <c r="BR91" s="67" t="e">
        <f>VLOOKUP(Calcul!$I96,'ModelParams Lp'!$D$28:$O$32,12,0)+BJ91</f>
        <v>#N/A</v>
      </c>
      <c r="BS91" s="66" t="e">
        <f t="shared" ca="1" si="29"/>
        <v>#DIV/0!</v>
      </c>
      <c r="BT91" s="66" t="e">
        <f t="shared" ca="1" si="30"/>
        <v>#DIV/0!</v>
      </c>
      <c r="BU91" s="66" t="e">
        <f t="shared" ca="1" si="31"/>
        <v>#DIV/0!</v>
      </c>
      <c r="BV91" s="66" t="e">
        <f t="shared" ca="1" si="32"/>
        <v>#DIV/0!</v>
      </c>
      <c r="BW91" s="66" t="e">
        <f t="shared" ca="1" si="33"/>
        <v>#DIV/0!</v>
      </c>
      <c r="BX91" s="66" t="e">
        <f t="shared" ca="1" si="34"/>
        <v>#DIV/0!</v>
      </c>
      <c r="BY91" s="66" t="e">
        <f t="shared" ca="1" si="35"/>
        <v>#DIV/0!</v>
      </c>
      <c r="BZ91" s="66" t="e">
        <f t="shared" ca="1" si="36"/>
        <v>#DIV/0!</v>
      </c>
      <c r="CA91" s="24" t="e">
        <f ca="1">10*LOG10(IF(BS91="",0,POWER(10,((BS91+'ModelParams Lw'!$O$4)/10))) +IF(BT91="",0,POWER(10,((BT91+'ModelParams Lw'!$P$4)/10))) +IF(BU91="",0,POWER(10,((BU91+'ModelParams Lw'!$Q$4)/10))) +IF(BV91="",0,POWER(10,((BV91+'ModelParams Lw'!$R$4)/10))) +IF(BW91="",0,POWER(10,((BW91+'ModelParams Lw'!$S$4)/10))) +IF(BX91="",0,POWER(10,((BX91+'ModelParams Lw'!$T$4)/10))) +IF(BY91="",0,POWER(10,((BY91+'ModelParams Lw'!$U$4)/10)))+IF(BZ91="",0,POWER(10,((BZ91+'ModelParams Lw'!$V$4)/10))))</f>
        <v>#DIV/0!</v>
      </c>
      <c r="CB91" s="24" t="e">
        <f t="shared" ca="1" si="37"/>
        <v>#DIV/0!</v>
      </c>
      <c r="CC91" s="24" t="e">
        <f ca="1">(BS91-'ModelParams Lw'!O$10)/'ModelParams Lw'!O$11</f>
        <v>#DIV/0!</v>
      </c>
      <c r="CD91" s="24" t="e">
        <f ca="1">(BT91-'ModelParams Lw'!P$10)/'ModelParams Lw'!P$11</f>
        <v>#DIV/0!</v>
      </c>
      <c r="CE91" s="24" t="e">
        <f ca="1">(BU91-'ModelParams Lw'!Q$10)/'ModelParams Lw'!Q$11</f>
        <v>#DIV/0!</v>
      </c>
      <c r="CF91" s="24" t="e">
        <f ca="1">(BV91-'ModelParams Lw'!R$10)/'ModelParams Lw'!R$11</f>
        <v>#DIV/0!</v>
      </c>
      <c r="CG91" s="24" t="e">
        <f ca="1">(BW91-'ModelParams Lw'!S$10)/'ModelParams Lw'!S$11</f>
        <v>#DIV/0!</v>
      </c>
      <c r="CH91" s="24" t="e">
        <f ca="1">(BX91-'ModelParams Lw'!T$10)/'ModelParams Lw'!T$11</f>
        <v>#DIV/0!</v>
      </c>
      <c r="CI91" s="24" t="e">
        <f ca="1">(BY91-'ModelParams Lw'!U$10)/'ModelParams Lw'!U$11</f>
        <v>#DIV/0!</v>
      </c>
      <c r="CJ91" s="24" t="e">
        <f ca="1">(BZ91-'ModelParams Lw'!V$10)/'ModelParams Lw'!V$11</f>
        <v>#DIV/0!</v>
      </c>
      <c r="CK91" s="66" t="e">
        <f t="shared" si="38"/>
        <v>#DIV/0!</v>
      </c>
      <c r="CL91" s="66" t="e">
        <f t="shared" si="39"/>
        <v>#DIV/0!</v>
      </c>
      <c r="CM91" s="66" t="e">
        <f t="shared" si="40"/>
        <v>#DIV/0!</v>
      </c>
      <c r="CN91" s="66" t="e">
        <f t="shared" si="41"/>
        <v>#DIV/0!</v>
      </c>
      <c r="CO91" s="66" t="e">
        <f t="shared" si="42"/>
        <v>#DIV/0!</v>
      </c>
      <c r="CP91" s="66" t="e">
        <f t="shared" si="43"/>
        <v>#DIV/0!</v>
      </c>
      <c r="CQ91" s="66" t="e">
        <f t="shared" si="44"/>
        <v>#DIV/0!</v>
      </c>
      <c r="CR91" s="66" t="e">
        <f t="shared" si="45"/>
        <v>#DIV/0!</v>
      </c>
      <c r="CS91" s="24" t="e">
        <f>10*LOG10(IF(CK91="",0,POWER(10,((CK91+'ModelParams Lw'!$O$4)/10))) +IF(CL91="",0,POWER(10,((CL91+'ModelParams Lw'!$P$4)/10))) +IF(CM91="",0,POWER(10,((CM91+'ModelParams Lw'!$Q$4)/10))) +IF(CN91="",0,POWER(10,((CN91+'ModelParams Lw'!$R$4)/10))) +IF(CO91="",0,POWER(10,((CO91+'ModelParams Lw'!$S$4)/10))) +IF(CP91="",0,POWER(10,((CP91+'ModelParams Lw'!$T$4)/10))) +IF(CQ91="",0,POWER(10,((CQ91+'ModelParams Lw'!$U$4)/10)))+IF(CR91="",0,POWER(10,((CR91+'ModelParams Lw'!$V$4)/10))))</f>
        <v>#DIV/0!</v>
      </c>
      <c r="CT91" s="24" t="e">
        <f t="shared" si="46"/>
        <v>#DIV/0!</v>
      </c>
      <c r="CU91" s="24" t="e">
        <f>(CK91-'ModelParams Lw'!O$10)/'ModelParams Lw'!O$11</f>
        <v>#DIV/0!</v>
      </c>
      <c r="CV91" s="24" t="e">
        <f>(CL91-'ModelParams Lw'!P$10)/'ModelParams Lw'!P$11</f>
        <v>#DIV/0!</v>
      </c>
      <c r="CW91" s="24" t="e">
        <f>(CM91-'ModelParams Lw'!Q$10)/'ModelParams Lw'!Q$11</f>
        <v>#DIV/0!</v>
      </c>
      <c r="CX91" s="24" t="e">
        <f>(CN91-'ModelParams Lw'!R$10)/'ModelParams Lw'!R$11</f>
        <v>#DIV/0!</v>
      </c>
      <c r="CY91" s="24" t="e">
        <f>(CO91-'ModelParams Lw'!S$10)/'ModelParams Lw'!S$11</f>
        <v>#DIV/0!</v>
      </c>
      <c r="CZ91" s="24" t="e">
        <f>(CP91-'ModelParams Lw'!T$10)/'ModelParams Lw'!T$11</f>
        <v>#DIV/0!</v>
      </c>
      <c r="DA91" s="24" t="e">
        <f>(CQ91-'ModelParams Lw'!U$10)/'ModelParams Lw'!U$11</f>
        <v>#DIV/0!</v>
      </c>
      <c r="DB91" s="24" t="e">
        <f>(CR91-'ModelParams Lw'!V$10)/'ModelParams Lw'!V$11</f>
        <v>#DIV/0!</v>
      </c>
    </row>
    <row r="92" spans="1:106">
      <c r="A92" s="12">
        <f>'Sound Power'!B92</f>
        <v>0</v>
      </c>
      <c r="B92" s="12">
        <f>'Sound Power'!D92</f>
        <v>0</v>
      </c>
      <c r="C92" s="67" t="e">
        <f>IF(Calcul!$F97="SA",'Sound Power'!BS92,'Sound Power'!T92)</f>
        <v>#DIV/0!</v>
      </c>
      <c r="D92" s="67" t="e">
        <f>IF(Calcul!$F97="SA",'Sound Power'!BT92,'Sound Power'!U92)</f>
        <v>#DIV/0!</v>
      </c>
      <c r="E92" s="67" t="e">
        <f>IF(Calcul!$F97="SA",'Sound Power'!BU92,'Sound Power'!V92)</f>
        <v>#DIV/0!</v>
      </c>
      <c r="F92" s="67" t="e">
        <f>IF(Calcul!$F97="SA",'Sound Power'!BV92,'Sound Power'!W92)</f>
        <v>#DIV/0!</v>
      </c>
      <c r="G92" s="67" t="e">
        <f>IF(Calcul!$F97="SA",'Sound Power'!BW92,'Sound Power'!X92)</f>
        <v>#DIV/0!</v>
      </c>
      <c r="H92" s="67" t="e">
        <f>IF(Calcul!$F97="SA",'Sound Power'!BX92,'Sound Power'!Y92)</f>
        <v>#DIV/0!</v>
      </c>
      <c r="I92" s="67" t="e">
        <f>IF(Calcul!$F97="SA",'Sound Power'!BY92,'Sound Power'!Z92)</f>
        <v>#DIV/0!</v>
      </c>
      <c r="J92" s="67" t="e">
        <f>IF(Calcul!$F97="SA",'Sound Power'!BZ92,'Sound Power'!AA92)</f>
        <v>#DIV/0!</v>
      </c>
      <c r="K92" s="67" t="e">
        <f>'Sound Power'!CS92</f>
        <v>#DIV/0!</v>
      </c>
      <c r="L92" s="67" t="e">
        <f>'Sound Power'!CT92</f>
        <v>#DIV/0!</v>
      </c>
      <c r="M92" s="67" t="e">
        <f>'Sound Power'!CU92</f>
        <v>#DIV/0!</v>
      </c>
      <c r="N92" s="67" t="e">
        <f>'Sound Power'!CV92</f>
        <v>#DIV/0!</v>
      </c>
      <c r="O92" s="67" t="e">
        <f>'Sound Power'!CW92</f>
        <v>#DIV/0!</v>
      </c>
      <c r="P92" s="67" t="e">
        <f>'Sound Power'!CX92</f>
        <v>#DIV/0!</v>
      </c>
      <c r="Q92" s="67" t="e">
        <f>'Sound Power'!CY92</f>
        <v>#DIV/0!</v>
      </c>
      <c r="R92" s="67" t="e">
        <f>'Sound Power'!CZ92</f>
        <v>#DIV/0!</v>
      </c>
      <c r="S92" s="64">
        <f t="shared" si="26"/>
        <v>0</v>
      </c>
      <c r="T92" s="64">
        <f t="shared" si="27"/>
        <v>0</v>
      </c>
      <c r="U92" s="67" t="e">
        <f>('ModelParams Lp'!B$4*10^'ModelParams Lp'!B$5*($S92/$T92)^'ModelParams Lp'!B$6)*3</f>
        <v>#DIV/0!</v>
      </c>
      <c r="V92" s="67" t="e">
        <f>('ModelParams Lp'!C$4*10^'ModelParams Lp'!C$5*($S92/$T92)^'ModelParams Lp'!C$6)*3</f>
        <v>#DIV/0!</v>
      </c>
      <c r="W92" s="67" t="e">
        <f>('ModelParams Lp'!D$4*10^'ModelParams Lp'!D$5*($S92/$T92)^'ModelParams Lp'!D$6)*3</f>
        <v>#DIV/0!</v>
      </c>
      <c r="X92" s="67" t="e">
        <f>('ModelParams Lp'!E$4*10^'ModelParams Lp'!E$5*($S92/$T92)^'ModelParams Lp'!E$6)*3</f>
        <v>#DIV/0!</v>
      </c>
      <c r="Y92" s="67" t="e">
        <f>('ModelParams Lp'!F$4*10^'ModelParams Lp'!F$5*($S92/$T92)^'ModelParams Lp'!F$6)*3</f>
        <v>#DIV/0!</v>
      </c>
      <c r="Z92" s="67" t="e">
        <f>('ModelParams Lp'!G$4*10^'ModelParams Lp'!G$5*($S92/$T92)^'ModelParams Lp'!G$6)*3</f>
        <v>#DIV/0!</v>
      </c>
      <c r="AA92" s="67" t="e">
        <f>('ModelParams Lp'!H$4*10^'ModelParams Lp'!H$5*($S92/$T92)^'ModelParams Lp'!H$6)*3</f>
        <v>#DIV/0!</v>
      </c>
      <c r="AB92" s="67" t="e">
        <f>('ModelParams Lp'!I$4*10^'ModelParams Lp'!I$5*($S92/$T92)^'ModelParams Lp'!I$6)*3</f>
        <v>#DIV/0!</v>
      </c>
      <c r="AC92" s="53" t="e">
        <f t="shared" si="28"/>
        <v>#DIV/0!</v>
      </c>
      <c r="AD92" s="53" t="e">
        <f>IF(AC92&lt;'ModelParams Lp'!$B$16,-1,IF(AC92&lt;'ModelParams Lp'!$C$16,0,IF(AC92&lt;'ModelParams Lp'!$D$16,1,IF(AC92&lt;'ModelParams Lp'!$E$16,2,IF(AC92&lt;'ModelParams Lp'!$F$16,3,IF(AC92&lt;'ModelParams Lp'!$G$16,4,IF(AC92&lt;'ModelParams Lp'!$H$16,5,6)))))))</f>
        <v>#DIV/0!</v>
      </c>
      <c r="AE92" s="67" t="e">
        <f ca="1">IF($AD92&gt;1,0,OFFSET('ModelParams Lp'!$C$12,0,-'Sound Pressure'!$AD92))</f>
        <v>#DIV/0!</v>
      </c>
      <c r="AF92" s="67" t="e">
        <f ca="1">IF($AD92&gt;2,0,OFFSET('ModelParams Lp'!$D$12,0,-'Sound Pressure'!$AD92))</f>
        <v>#DIV/0!</v>
      </c>
      <c r="AG92" s="67" t="e">
        <f ca="1">IF($AD92&gt;3,0,OFFSET('ModelParams Lp'!$E$12,0,-'Sound Pressure'!$AD92))</f>
        <v>#DIV/0!</v>
      </c>
      <c r="AH92" s="67" t="e">
        <f ca="1">IF($AD92&gt;4,0,OFFSET('ModelParams Lp'!$F$12,0,-'Sound Pressure'!$AD92))</f>
        <v>#DIV/0!</v>
      </c>
      <c r="AI92" s="67" t="e">
        <f ca="1">IF($AD92&gt;3,0,OFFSET('ModelParams Lp'!$G$12,0,-'Sound Pressure'!$AD92))</f>
        <v>#DIV/0!</v>
      </c>
      <c r="AJ92" s="67" t="e">
        <f ca="1">IF($AD92&gt;5,0,OFFSET('ModelParams Lp'!$H$12,0,-'Sound Pressure'!$AD92))</f>
        <v>#DIV/0!</v>
      </c>
      <c r="AK92" s="67" t="e">
        <f ca="1">IF($AD92&gt;6,0,OFFSET('ModelParams Lp'!$I$12,0,-'Sound Pressure'!$AD92))</f>
        <v>#DIV/0!</v>
      </c>
      <c r="AL92" s="67" t="e">
        <f ca="1">IF($AD92&gt;7,0,IF($AD$4&lt;0,3,OFFSET('ModelParams Lp'!$J$12,0,-'Sound Pressure'!$AD92)))</f>
        <v>#DIV/0!</v>
      </c>
      <c r="AM92" s="67" t="e">
        <f t="shared" si="48"/>
        <v>#DIV/0!</v>
      </c>
      <c r="AN92" s="67" t="e">
        <f t="shared" si="47"/>
        <v>#DIV/0!</v>
      </c>
      <c r="AO92" s="67" t="e">
        <f t="shared" si="47"/>
        <v>#DIV/0!</v>
      </c>
      <c r="AP92" s="67" t="e">
        <f t="shared" si="47"/>
        <v>#DIV/0!</v>
      </c>
      <c r="AQ92" s="67" t="e">
        <f t="shared" si="47"/>
        <v>#DIV/0!</v>
      </c>
      <c r="AR92" s="67" t="e">
        <f t="shared" si="47"/>
        <v>#DIV/0!</v>
      </c>
      <c r="AS92" s="67" t="e">
        <f t="shared" si="47"/>
        <v>#DIV/0!</v>
      </c>
      <c r="AT92" s="67" t="e">
        <f t="shared" si="47"/>
        <v>#DIV/0!</v>
      </c>
      <c r="AU92" s="67">
        <f>'ModelParams Lp'!B$22</f>
        <v>4</v>
      </c>
      <c r="AV92" s="67">
        <f>'ModelParams Lp'!C$22</f>
        <v>2</v>
      </c>
      <c r="AW92" s="67">
        <f>'ModelParams Lp'!D$22</f>
        <v>1</v>
      </c>
      <c r="AX92" s="67">
        <f>'ModelParams Lp'!E$22</f>
        <v>0</v>
      </c>
      <c r="AY92" s="67">
        <f>'ModelParams Lp'!F$22</f>
        <v>0</v>
      </c>
      <c r="AZ92" s="67">
        <f>'ModelParams Lp'!G$22</f>
        <v>0</v>
      </c>
      <c r="BA92" s="67">
        <f>'ModelParams Lp'!H$22</f>
        <v>0</v>
      </c>
      <c r="BB92" s="67">
        <f>'ModelParams Lp'!I$22</f>
        <v>0</v>
      </c>
      <c r="BC92" s="67" t="e">
        <f>-10*LOG(2/(4*PI()*2^2)+4/(0.163*(Calcul!$J97*Calcul!$K97)/VLOOKUP(Calcul!$H97,'ModelParams Lp'!$E$37:$F$39,2,0)))</f>
        <v>#N/A</v>
      </c>
      <c r="BD92" s="67" t="e">
        <f>-10*LOG(2/(4*PI()*2^2)+4/(0.163*(Calcul!$J97*Calcul!$K97)/VLOOKUP(Calcul!$H97,'ModelParams Lp'!$E$37:$F$39,2,0)))</f>
        <v>#N/A</v>
      </c>
      <c r="BE92" s="67" t="e">
        <f>-10*LOG(2/(4*PI()*2^2)+4/(0.163*(Calcul!$J97*Calcul!$K97)/VLOOKUP(Calcul!$H97,'ModelParams Lp'!$E$37:$F$39,2,0)))</f>
        <v>#N/A</v>
      </c>
      <c r="BF92" s="67" t="e">
        <f>-10*LOG(2/(4*PI()*2^2)+4/(0.163*(Calcul!$J97*Calcul!$K97)/VLOOKUP(Calcul!$H97,'ModelParams Lp'!$E$37:$F$39,2,0)))</f>
        <v>#N/A</v>
      </c>
      <c r="BG92" s="67" t="e">
        <f>-10*LOG(2/(4*PI()*2^2)+4/(0.163*(Calcul!$J97*Calcul!$K97)/VLOOKUP(Calcul!$H97,'ModelParams Lp'!$E$37:$F$39,2,0)))</f>
        <v>#N/A</v>
      </c>
      <c r="BH92" s="67" t="e">
        <f>-10*LOG(2/(4*PI()*2^2)+4/(0.163*(Calcul!$J97*Calcul!$K97)/VLOOKUP(Calcul!$H97,'ModelParams Lp'!$E$37:$F$39,2,0)))</f>
        <v>#N/A</v>
      </c>
      <c r="BI92" s="67" t="e">
        <f>-10*LOG(2/(4*PI()*2^2)+4/(0.163*(Calcul!$J97*Calcul!$K97)/VLOOKUP(Calcul!$H97,'ModelParams Lp'!$E$37:$F$39,2,0)))</f>
        <v>#N/A</v>
      </c>
      <c r="BJ92" s="67" t="e">
        <f>-10*LOG(2/(4*PI()*2^2)+4/(0.163*(Calcul!$J97*Calcul!$K97)/VLOOKUP(Calcul!$H97,'ModelParams Lp'!$E$37:$F$39,2,0)))</f>
        <v>#N/A</v>
      </c>
      <c r="BK92" s="67" t="e">
        <f>VLOOKUP(Calcul!$I97,'ModelParams Lp'!$D$28:$O$32,5,0)+BC92</f>
        <v>#N/A</v>
      </c>
      <c r="BL92" s="67" t="e">
        <f>VLOOKUP(Calcul!$I97,'ModelParams Lp'!$D$28:$O$32,6,0)+BD92</f>
        <v>#N/A</v>
      </c>
      <c r="BM92" s="67" t="e">
        <f>VLOOKUP(Calcul!$I97,'ModelParams Lp'!$D$28:$O$32,7,0)+BE92</f>
        <v>#N/A</v>
      </c>
      <c r="BN92" s="67" t="e">
        <f>VLOOKUP(Calcul!$I97,'ModelParams Lp'!$D$28:$O$32,8,0)+BF92</f>
        <v>#N/A</v>
      </c>
      <c r="BO92" s="67" t="e">
        <f>VLOOKUP(Calcul!$I97,'ModelParams Lp'!$D$28:$O$32,9,0)+BG92</f>
        <v>#N/A</v>
      </c>
      <c r="BP92" s="67" t="e">
        <f>VLOOKUP(Calcul!$I97,'ModelParams Lp'!$D$28:$O$32,10,0)+BH92</f>
        <v>#N/A</v>
      </c>
      <c r="BQ92" s="67" t="e">
        <f>VLOOKUP(Calcul!$I97,'ModelParams Lp'!$D$28:$O$32,11,0)+BI92</f>
        <v>#N/A</v>
      </c>
      <c r="BR92" s="67" t="e">
        <f>VLOOKUP(Calcul!$I97,'ModelParams Lp'!$D$28:$O$32,12,0)+BJ92</f>
        <v>#N/A</v>
      </c>
      <c r="BS92" s="66" t="e">
        <f t="shared" ca="1" si="29"/>
        <v>#DIV/0!</v>
      </c>
      <c r="BT92" s="66" t="e">
        <f t="shared" ca="1" si="30"/>
        <v>#DIV/0!</v>
      </c>
      <c r="BU92" s="66" t="e">
        <f t="shared" ca="1" si="31"/>
        <v>#DIV/0!</v>
      </c>
      <c r="BV92" s="66" t="e">
        <f t="shared" ca="1" si="32"/>
        <v>#DIV/0!</v>
      </c>
      <c r="BW92" s="66" t="e">
        <f t="shared" ca="1" si="33"/>
        <v>#DIV/0!</v>
      </c>
      <c r="BX92" s="66" t="e">
        <f t="shared" ca="1" si="34"/>
        <v>#DIV/0!</v>
      </c>
      <c r="BY92" s="66" t="e">
        <f t="shared" ca="1" si="35"/>
        <v>#DIV/0!</v>
      </c>
      <c r="BZ92" s="66" t="e">
        <f t="shared" ca="1" si="36"/>
        <v>#DIV/0!</v>
      </c>
      <c r="CA92" s="24" t="e">
        <f ca="1">10*LOG10(IF(BS92="",0,POWER(10,((BS92+'ModelParams Lw'!$O$4)/10))) +IF(BT92="",0,POWER(10,((BT92+'ModelParams Lw'!$P$4)/10))) +IF(BU92="",0,POWER(10,((BU92+'ModelParams Lw'!$Q$4)/10))) +IF(BV92="",0,POWER(10,((BV92+'ModelParams Lw'!$R$4)/10))) +IF(BW92="",0,POWER(10,((BW92+'ModelParams Lw'!$S$4)/10))) +IF(BX92="",0,POWER(10,((BX92+'ModelParams Lw'!$T$4)/10))) +IF(BY92="",0,POWER(10,((BY92+'ModelParams Lw'!$U$4)/10)))+IF(BZ92="",0,POWER(10,((BZ92+'ModelParams Lw'!$V$4)/10))))</f>
        <v>#DIV/0!</v>
      </c>
      <c r="CB92" s="24" t="e">
        <f t="shared" ca="1" si="37"/>
        <v>#DIV/0!</v>
      </c>
      <c r="CC92" s="24" t="e">
        <f ca="1">(BS92-'ModelParams Lw'!O$10)/'ModelParams Lw'!O$11</f>
        <v>#DIV/0!</v>
      </c>
      <c r="CD92" s="24" t="e">
        <f ca="1">(BT92-'ModelParams Lw'!P$10)/'ModelParams Lw'!P$11</f>
        <v>#DIV/0!</v>
      </c>
      <c r="CE92" s="24" t="e">
        <f ca="1">(BU92-'ModelParams Lw'!Q$10)/'ModelParams Lw'!Q$11</f>
        <v>#DIV/0!</v>
      </c>
      <c r="CF92" s="24" t="e">
        <f ca="1">(BV92-'ModelParams Lw'!R$10)/'ModelParams Lw'!R$11</f>
        <v>#DIV/0!</v>
      </c>
      <c r="CG92" s="24" t="e">
        <f ca="1">(BW92-'ModelParams Lw'!S$10)/'ModelParams Lw'!S$11</f>
        <v>#DIV/0!</v>
      </c>
      <c r="CH92" s="24" t="e">
        <f ca="1">(BX92-'ModelParams Lw'!T$10)/'ModelParams Lw'!T$11</f>
        <v>#DIV/0!</v>
      </c>
      <c r="CI92" s="24" t="e">
        <f ca="1">(BY92-'ModelParams Lw'!U$10)/'ModelParams Lw'!U$11</f>
        <v>#DIV/0!</v>
      </c>
      <c r="CJ92" s="24" t="e">
        <f ca="1">(BZ92-'ModelParams Lw'!V$10)/'ModelParams Lw'!V$11</f>
        <v>#DIV/0!</v>
      </c>
      <c r="CK92" s="66" t="e">
        <f t="shared" si="38"/>
        <v>#DIV/0!</v>
      </c>
      <c r="CL92" s="66" t="e">
        <f t="shared" si="39"/>
        <v>#DIV/0!</v>
      </c>
      <c r="CM92" s="66" t="e">
        <f t="shared" si="40"/>
        <v>#DIV/0!</v>
      </c>
      <c r="CN92" s="66" t="e">
        <f t="shared" si="41"/>
        <v>#DIV/0!</v>
      </c>
      <c r="CO92" s="66" t="e">
        <f t="shared" si="42"/>
        <v>#DIV/0!</v>
      </c>
      <c r="CP92" s="66" t="e">
        <f t="shared" si="43"/>
        <v>#DIV/0!</v>
      </c>
      <c r="CQ92" s="66" t="e">
        <f t="shared" si="44"/>
        <v>#DIV/0!</v>
      </c>
      <c r="CR92" s="66" t="e">
        <f t="shared" si="45"/>
        <v>#DIV/0!</v>
      </c>
      <c r="CS92" s="24" t="e">
        <f>10*LOG10(IF(CK92="",0,POWER(10,((CK92+'ModelParams Lw'!$O$4)/10))) +IF(CL92="",0,POWER(10,((CL92+'ModelParams Lw'!$P$4)/10))) +IF(CM92="",0,POWER(10,((CM92+'ModelParams Lw'!$Q$4)/10))) +IF(CN92="",0,POWER(10,((CN92+'ModelParams Lw'!$R$4)/10))) +IF(CO92="",0,POWER(10,((CO92+'ModelParams Lw'!$S$4)/10))) +IF(CP92="",0,POWER(10,((CP92+'ModelParams Lw'!$T$4)/10))) +IF(CQ92="",0,POWER(10,((CQ92+'ModelParams Lw'!$U$4)/10)))+IF(CR92="",0,POWER(10,((CR92+'ModelParams Lw'!$V$4)/10))))</f>
        <v>#DIV/0!</v>
      </c>
      <c r="CT92" s="24" t="e">
        <f t="shared" si="46"/>
        <v>#DIV/0!</v>
      </c>
      <c r="CU92" s="24" t="e">
        <f>(CK92-'ModelParams Lw'!O$10)/'ModelParams Lw'!O$11</f>
        <v>#DIV/0!</v>
      </c>
      <c r="CV92" s="24" t="e">
        <f>(CL92-'ModelParams Lw'!P$10)/'ModelParams Lw'!P$11</f>
        <v>#DIV/0!</v>
      </c>
      <c r="CW92" s="24" t="e">
        <f>(CM92-'ModelParams Lw'!Q$10)/'ModelParams Lw'!Q$11</f>
        <v>#DIV/0!</v>
      </c>
      <c r="CX92" s="24" t="e">
        <f>(CN92-'ModelParams Lw'!R$10)/'ModelParams Lw'!R$11</f>
        <v>#DIV/0!</v>
      </c>
      <c r="CY92" s="24" t="e">
        <f>(CO92-'ModelParams Lw'!S$10)/'ModelParams Lw'!S$11</f>
        <v>#DIV/0!</v>
      </c>
      <c r="CZ92" s="24" t="e">
        <f>(CP92-'ModelParams Lw'!T$10)/'ModelParams Lw'!T$11</f>
        <v>#DIV/0!</v>
      </c>
      <c r="DA92" s="24" t="e">
        <f>(CQ92-'ModelParams Lw'!U$10)/'ModelParams Lw'!U$11</f>
        <v>#DIV/0!</v>
      </c>
      <c r="DB92" s="24" t="e">
        <f>(CR92-'ModelParams Lw'!V$10)/'ModelParams Lw'!V$11</f>
        <v>#DIV/0!</v>
      </c>
    </row>
    <row r="93" spans="1:106">
      <c r="A93" s="12">
        <f>'Sound Power'!B93</f>
        <v>0</v>
      </c>
      <c r="B93" s="12">
        <f>'Sound Power'!D93</f>
        <v>0</v>
      </c>
      <c r="C93" s="67" t="e">
        <f>IF(Calcul!$F98="SA",'Sound Power'!BS93,'Sound Power'!T93)</f>
        <v>#DIV/0!</v>
      </c>
      <c r="D93" s="67" t="e">
        <f>IF(Calcul!$F98="SA",'Sound Power'!BT93,'Sound Power'!U93)</f>
        <v>#DIV/0!</v>
      </c>
      <c r="E93" s="67" t="e">
        <f>IF(Calcul!$F98="SA",'Sound Power'!BU93,'Sound Power'!V93)</f>
        <v>#DIV/0!</v>
      </c>
      <c r="F93" s="67" t="e">
        <f>IF(Calcul!$F98="SA",'Sound Power'!BV93,'Sound Power'!W93)</f>
        <v>#DIV/0!</v>
      </c>
      <c r="G93" s="67" t="e">
        <f>IF(Calcul!$F98="SA",'Sound Power'!BW93,'Sound Power'!X93)</f>
        <v>#DIV/0!</v>
      </c>
      <c r="H93" s="67" t="e">
        <f>IF(Calcul!$F98="SA",'Sound Power'!BX93,'Sound Power'!Y93)</f>
        <v>#DIV/0!</v>
      </c>
      <c r="I93" s="67" t="e">
        <f>IF(Calcul!$F98="SA",'Sound Power'!BY93,'Sound Power'!Z93)</f>
        <v>#DIV/0!</v>
      </c>
      <c r="J93" s="67" t="e">
        <f>IF(Calcul!$F98="SA",'Sound Power'!BZ93,'Sound Power'!AA93)</f>
        <v>#DIV/0!</v>
      </c>
      <c r="K93" s="67" t="e">
        <f>'Sound Power'!CS93</f>
        <v>#DIV/0!</v>
      </c>
      <c r="L93" s="67" t="e">
        <f>'Sound Power'!CT93</f>
        <v>#DIV/0!</v>
      </c>
      <c r="M93" s="67" t="e">
        <f>'Sound Power'!CU93</f>
        <v>#DIV/0!</v>
      </c>
      <c r="N93" s="67" t="e">
        <f>'Sound Power'!CV93</f>
        <v>#DIV/0!</v>
      </c>
      <c r="O93" s="67" t="e">
        <f>'Sound Power'!CW93</f>
        <v>#DIV/0!</v>
      </c>
      <c r="P93" s="67" t="e">
        <f>'Sound Power'!CX93</f>
        <v>#DIV/0!</v>
      </c>
      <c r="Q93" s="67" t="e">
        <f>'Sound Power'!CY93</f>
        <v>#DIV/0!</v>
      </c>
      <c r="R93" s="67" t="e">
        <f>'Sound Power'!CZ93</f>
        <v>#DIV/0!</v>
      </c>
      <c r="S93" s="64">
        <f t="shared" si="26"/>
        <v>0</v>
      </c>
      <c r="T93" s="64">
        <f t="shared" si="27"/>
        <v>0</v>
      </c>
      <c r="U93" s="67" t="e">
        <f>('ModelParams Lp'!B$4*10^'ModelParams Lp'!B$5*($S93/$T93)^'ModelParams Lp'!B$6)*3</f>
        <v>#DIV/0!</v>
      </c>
      <c r="V93" s="67" t="e">
        <f>('ModelParams Lp'!C$4*10^'ModelParams Lp'!C$5*($S93/$T93)^'ModelParams Lp'!C$6)*3</f>
        <v>#DIV/0!</v>
      </c>
      <c r="W93" s="67" t="e">
        <f>('ModelParams Lp'!D$4*10^'ModelParams Lp'!D$5*($S93/$T93)^'ModelParams Lp'!D$6)*3</f>
        <v>#DIV/0!</v>
      </c>
      <c r="X93" s="67" t="e">
        <f>('ModelParams Lp'!E$4*10^'ModelParams Lp'!E$5*($S93/$T93)^'ModelParams Lp'!E$6)*3</f>
        <v>#DIV/0!</v>
      </c>
      <c r="Y93" s="67" t="e">
        <f>('ModelParams Lp'!F$4*10^'ModelParams Lp'!F$5*($S93/$T93)^'ModelParams Lp'!F$6)*3</f>
        <v>#DIV/0!</v>
      </c>
      <c r="Z93" s="67" t="e">
        <f>('ModelParams Lp'!G$4*10^'ModelParams Lp'!G$5*($S93/$T93)^'ModelParams Lp'!G$6)*3</f>
        <v>#DIV/0!</v>
      </c>
      <c r="AA93" s="67" t="e">
        <f>('ModelParams Lp'!H$4*10^'ModelParams Lp'!H$5*($S93/$T93)^'ModelParams Lp'!H$6)*3</f>
        <v>#DIV/0!</v>
      </c>
      <c r="AB93" s="67" t="e">
        <f>('ModelParams Lp'!I$4*10^'ModelParams Lp'!I$5*($S93/$T93)^'ModelParams Lp'!I$6)*3</f>
        <v>#DIV/0!</v>
      </c>
      <c r="AC93" s="53" t="e">
        <f t="shared" si="28"/>
        <v>#DIV/0!</v>
      </c>
      <c r="AD93" s="53" t="e">
        <f>IF(AC93&lt;'ModelParams Lp'!$B$16,-1,IF(AC93&lt;'ModelParams Lp'!$C$16,0,IF(AC93&lt;'ModelParams Lp'!$D$16,1,IF(AC93&lt;'ModelParams Lp'!$E$16,2,IF(AC93&lt;'ModelParams Lp'!$F$16,3,IF(AC93&lt;'ModelParams Lp'!$G$16,4,IF(AC93&lt;'ModelParams Lp'!$H$16,5,6)))))))</f>
        <v>#DIV/0!</v>
      </c>
      <c r="AE93" s="67" t="e">
        <f ca="1">IF($AD93&gt;1,0,OFFSET('ModelParams Lp'!$C$12,0,-'Sound Pressure'!$AD93))</f>
        <v>#DIV/0!</v>
      </c>
      <c r="AF93" s="67" t="e">
        <f ca="1">IF($AD93&gt;2,0,OFFSET('ModelParams Lp'!$D$12,0,-'Sound Pressure'!$AD93))</f>
        <v>#DIV/0!</v>
      </c>
      <c r="AG93" s="67" t="e">
        <f ca="1">IF($AD93&gt;3,0,OFFSET('ModelParams Lp'!$E$12,0,-'Sound Pressure'!$AD93))</f>
        <v>#DIV/0!</v>
      </c>
      <c r="AH93" s="67" t="e">
        <f ca="1">IF($AD93&gt;4,0,OFFSET('ModelParams Lp'!$F$12,0,-'Sound Pressure'!$AD93))</f>
        <v>#DIV/0!</v>
      </c>
      <c r="AI93" s="67" t="e">
        <f ca="1">IF($AD93&gt;3,0,OFFSET('ModelParams Lp'!$G$12,0,-'Sound Pressure'!$AD93))</f>
        <v>#DIV/0!</v>
      </c>
      <c r="AJ93" s="67" t="e">
        <f ca="1">IF($AD93&gt;5,0,OFFSET('ModelParams Lp'!$H$12,0,-'Sound Pressure'!$AD93))</f>
        <v>#DIV/0!</v>
      </c>
      <c r="AK93" s="67" t="e">
        <f ca="1">IF($AD93&gt;6,0,OFFSET('ModelParams Lp'!$I$12,0,-'Sound Pressure'!$AD93))</f>
        <v>#DIV/0!</v>
      </c>
      <c r="AL93" s="67" t="e">
        <f ca="1">IF($AD93&gt;7,0,IF($AD$4&lt;0,3,OFFSET('ModelParams Lp'!$J$12,0,-'Sound Pressure'!$AD93)))</f>
        <v>#DIV/0!</v>
      </c>
      <c r="AM93" s="67" t="e">
        <f t="shared" si="48"/>
        <v>#DIV/0!</v>
      </c>
      <c r="AN93" s="67" t="e">
        <f t="shared" si="47"/>
        <v>#DIV/0!</v>
      </c>
      <c r="AO93" s="67" t="e">
        <f t="shared" si="47"/>
        <v>#DIV/0!</v>
      </c>
      <c r="AP93" s="67" t="e">
        <f t="shared" si="47"/>
        <v>#DIV/0!</v>
      </c>
      <c r="AQ93" s="67" t="e">
        <f t="shared" si="47"/>
        <v>#DIV/0!</v>
      </c>
      <c r="AR93" s="67" t="e">
        <f t="shared" si="47"/>
        <v>#DIV/0!</v>
      </c>
      <c r="AS93" s="67" t="e">
        <f t="shared" si="47"/>
        <v>#DIV/0!</v>
      </c>
      <c r="AT93" s="67" t="e">
        <f t="shared" si="47"/>
        <v>#DIV/0!</v>
      </c>
      <c r="AU93" s="67">
        <f>'ModelParams Lp'!B$22</f>
        <v>4</v>
      </c>
      <c r="AV93" s="67">
        <f>'ModelParams Lp'!C$22</f>
        <v>2</v>
      </c>
      <c r="AW93" s="67">
        <f>'ModelParams Lp'!D$22</f>
        <v>1</v>
      </c>
      <c r="AX93" s="67">
        <f>'ModelParams Lp'!E$22</f>
        <v>0</v>
      </c>
      <c r="AY93" s="67">
        <f>'ModelParams Lp'!F$22</f>
        <v>0</v>
      </c>
      <c r="AZ93" s="67">
        <f>'ModelParams Lp'!G$22</f>
        <v>0</v>
      </c>
      <c r="BA93" s="67">
        <f>'ModelParams Lp'!H$22</f>
        <v>0</v>
      </c>
      <c r="BB93" s="67">
        <f>'ModelParams Lp'!I$22</f>
        <v>0</v>
      </c>
      <c r="BC93" s="67" t="e">
        <f>-10*LOG(2/(4*PI()*2^2)+4/(0.163*(Calcul!$J98*Calcul!$K98)/VLOOKUP(Calcul!$H98,'ModelParams Lp'!$E$37:$F$39,2,0)))</f>
        <v>#N/A</v>
      </c>
      <c r="BD93" s="67" t="e">
        <f>-10*LOG(2/(4*PI()*2^2)+4/(0.163*(Calcul!$J98*Calcul!$K98)/VLOOKUP(Calcul!$H98,'ModelParams Lp'!$E$37:$F$39,2,0)))</f>
        <v>#N/A</v>
      </c>
      <c r="BE93" s="67" t="e">
        <f>-10*LOG(2/(4*PI()*2^2)+4/(0.163*(Calcul!$J98*Calcul!$K98)/VLOOKUP(Calcul!$H98,'ModelParams Lp'!$E$37:$F$39,2,0)))</f>
        <v>#N/A</v>
      </c>
      <c r="BF93" s="67" t="e">
        <f>-10*LOG(2/(4*PI()*2^2)+4/(0.163*(Calcul!$J98*Calcul!$K98)/VLOOKUP(Calcul!$H98,'ModelParams Lp'!$E$37:$F$39,2,0)))</f>
        <v>#N/A</v>
      </c>
      <c r="BG93" s="67" t="e">
        <f>-10*LOG(2/(4*PI()*2^2)+4/(0.163*(Calcul!$J98*Calcul!$K98)/VLOOKUP(Calcul!$H98,'ModelParams Lp'!$E$37:$F$39,2,0)))</f>
        <v>#N/A</v>
      </c>
      <c r="BH93" s="67" t="e">
        <f>-10*LOG(2/(4*PI()*2^2)+4/(0.163*(Calcul!$J98*Calcul!$K98)/VLOOKUP(Calcul!$H98,'ModelParams Lp'!$E$37:$F$39,2,0)))</f>
        <v>#N/A</v>
      </c>
      <c r="BI93" s="67" t="e">
        <f>-10*LOG(2/(4*PI()*2^2)+4/(0.163*(Calcul!$J98*Calcul!$K98)/VLOOKUP(Calcul!$H98,'ModelParams Lp'!$E$37:$F$39,2,0)))</f>
        <v>#N/A</v>
      </c>
      <c r="BJ93" s="67" t="e">
        <f>-10*LOG(2/(4*PI()*2^2)+4/(0.163*(Calcul!$J98*Calcul!$K98)/VLOOKUP(Calcul!$H98,'ModelParams Lp'!$E$37:$F$39,2,0)))</f>
        <v>#N/A</v>
      </c>
      <c r="BK93" s="67" t="e">
        <f>VLOOKUP(Calcul!$I98,'ModelParams Lp'!$D$28:$O$32,5,0)+BC93</f>
        <v>#N/A</v>
      </c>
      <c r="BL93" s="67" t="e">
        <f>VLOOKUP(Calcul!$I98,'ModelParams Lp'!$D$28:$O$32,6,0)+BD93</f>
        <v>#N/A</v>
      </c>
      <c r="BM93" s="67" t="e">
        <f>VLOOKUP(Calcul!$I98,'ModelParams Lp'!$D$28:$O$32,7,0)+BE93</f>
        <v>#N/A</v>
      </c>
      <c r="BN93" s="67" t="e">
        <f>VLOOKUP(Calcul!$I98,'ModelParams Lp'!$D$28:$O$32,8,0)+BF93</f>
        <v>#N/A</v>
      </c>
      <c r="BO93" s="67" t="e">
        <f>VLOOKUP(Calcul!$I98,'ModelParams Lp'!$D$28:$O$32,9,0)+BG93</f>
        <v>#N/A</v>
      </c>
      <c r="BP93" s="67" t="e">
        <f>VLOOKUP(Calcul!$I98,'ModelParams Lp'!$D$28:$O$32,10,0)+BH93</f>
        <v>#N/A</v>
      </c>
      <c r="BQ93" s="67" t="e">
        <f>VLOOKUP(Calcul!$I98,'ModelParams Lp'!$D$28:$O$32,11,0)+BI93</f>
        <v>#N/A</v>
      </c>
      <c r="BR93" s="67" t="e">
        <f>VLOOKUP(Calcul!$I98,'ModelParams Lp'!$D$28:$O$32,12,0)+BJ93</f>
        <v>#N/A</v>
      </c>
      <c r="BS93" s="66" t="e">
        <f t="shared" ca="1" si="29"/>
        <v>#DIV/0!</v>
      </c>
      <c r="BT93" s="66" t="e">
        <f t="shared" ca="1" si="30"/>
        <v>#DIV/0!</v>
      </c>
      <c r="BU93" s="66" t="e">
        <f t="shared" ca="1" si="31"/>
        <v>#DIV/0!</v>
      </c>
      <c r="BV93" s="66" t="e">
        <f t="shared" ca="1" si="32"/>
        <v>#DIV/0!</v>
      </c>
      <c r="BW93" s="66" t="e">
        <f t="shared" ca="1" si="33"/>
        <v>#DIV/0!</v>
      </c>
      <c r="BX93" s="66" t="e">
        <f t="shared" ca="1" si="34"/>
        <v>#DIV/0!</v>
      </c>
      <c r="BY93" s="66" t="e">
        <f t="shared" ca="1" si="35"/>
        <v>#DIV/0!</v>
      </c>
      <c r="BZ93" s="66" t="e">
        <f t="shared" ca="1" si="36"/>
        <v>#DIV/0!</v>
      </c>
      <c r="CA93" s="24" t="e">
        <f ca="1">10*LOG10(IF(BS93="",0,POWER(10,((BS93+'ModelParams Lw'!$O$4)/10))) +IF(BT93="",0,POWER(10,((BT93+'ModelParams Lw'!$P$4)/10))) +IF(BU93="",0,POWER(10,((BU93+'ModelParams Lw'!$Q$4)/10))) +IF(BV93="",0,POWER(10,((BV93+'ModelParams Lw'!$R$4)/10))) +IF(BW93="",0,POWER(10,((BW93+'ModelParams Lw'!$S$4)/10))) +IF(BX93="",0,POWER(10,((BX93+'ModelParams Lw'!$T$4)/10))) +IF(BY93="",0,POWER(10,((BY93+'ModelParams Lw'!$U$4)/10)))+IF(BZ93="",0,POWER(10,((BZ93+'ModelParams Lw'!$V$4)/10))))</f>
        <v>#DIV/0!</v>
      </c>
      <c r="CB93" s="24" t="e">
        <f t="shared" ca="1" si="37"/>
        <v>#DIV/0!</v>
      </c>
      <c r="CC93" s="24" t="e">
        <f ca="1">(BS93-'ModelParams Lw'!O$10)/'ModelParams Lw'!O$11</f>
        <v>#DIV/0!</v>
      </c>
      <c r="CD93" s="24" t="e">
        <f ca="1">(BT93-'ModelParams Lw'!P$10)/'ModelParams Lw'!P$11</f>
        <v>#DIV/0!</v>
      </c>
      <c r="CE93" s="24" t="e">
        <f ca="1">(BU93-'ModelParams Lw'!Q$10)/'ModelParams Lw'!Q$11</f>
        <v>#DIV/0!</v>
      </c>
      <c r="CF93" s="24" t="e">
        <f ca="1">(BV93-'ModelParams Lw'!R$10)/'ModelParams Lw'!R$11</f>
        <v>#DIV/0!</v>
      </c>
      <c r="CG93" s="24" t="e">
        <f ca="1">(BW93-'ModelParams Lw'!S$10)/'ModelParams Lw'!S$11</f>
        <v>#DIV/0!</v>
      </c>
      <c r="CH93" s="24" t="e">
        <f ca="1">(BX93-'ModelParams Lw'!T$10)/'ModelParams Lw'!T$11</f>
        <v>#DIV/0!</v>
      </c>
      <c r="CI93" s="24" t="e">
        <f ca="1">(BY93-'ModelParams Lw'!U$10)/'ModelParams Lw'!U$11</f>
        <v>#DIV/0!</v>
      </c>
      <c r="CJ93" s="24" t="e">
        <f ca="1">(BZ93-'ModelParams Lw'!V$10)/'ModelParams Lw'!V$11</f>
        <v>#DIV/0!</v>
      </c>
      <c r="CK93" s="66" t="e">
        <f t="shared" si="38"/>
        <v>#DIV/0!</v>
      </c>
      <c r="CL93" s="66" t="e">
        <f t="shared" si="39"/>
        <v>#DIV/0!</v>
      </c>
      <c r="CM93" s="66" t="e">
        <f t="shared" si="40"/>
        <v>#DIV/0!</v>
      </c>
      <c r="CN93" s="66" t="e">
        <f t="shared" si="41"/>
        <v>#DIV/0!</v>
      </c>
      <c r="CO93" s="66" t="e">
        <f t="shared" si="42"/>
        <v>#DIV/0!</v>
      </c>
      <c r="CP93" s="66" t="e">
        <f t="shared" si="43"/>
        <v>#DIV/0!</v>
      </c>
      <c r="CQ93" s="66" t="e">
        <f t="shared" si="44"/>
        <v>#DIV/0!</v>
      </c>
      <c r="CR93" s="66" t="e">
        <f t="shared" si="45"/>
        <v>#DIV/0!</v>
      </c>
      <c r="CS93" s="24" t="e">
        <f>10*LOG10(IF(CK93="",0,POWER(10,((CK93+'ModelParams Lw'!$O$4)/10))) +IF(CL93="",0,POWER(10,((CL93+'ModelParams Lw'!$P$4)/10))) +IF(CM93="",0,POWER(10,((CM93+'ModelParams Lw'!$Q$4)/10))) +IF(CN93="",0,POWER(10,((CN93+'ModelParams Lw'!$R$4)/10))) +IF(CO93="",0,POWER(10,((CO93+'ModelParams Lw'!$S$4)/10))) +IF(CP93="",0,POWER(10,((CP93+'ModelParams Lw'!$T$4)/10))) +IF(CQ93="",0,POWER(10,((CQ93+'ModelParams Lw'!$U$4)/10)))+IF(CR93="",0,POWER(10,((CR93+'ModelParams Lw'!$V$4)/10))))</f>
        <v>#DIV/0!</v>
      </c>
      <c r="CT93" s="24" t="e">
        <f t="shared" si="46"/>
        <v>#DIV/0!</v>
      </c>
      <c r="CU93" s="24" t="e">
        <f>(CK93-'ModelParams Lw'!O$10)/'ModelParams Lw'!O$11</f>
        <v>#DIV/0!</v>
      </c>
      <c r="CV93" s="24" t="e">
        <f>(CL93-'ModelParams Lw'!P$10)/'ModelParams Lw'!P$11</f>
        <v>#DIV/0!</v>
      </c>
      <c r="CW93" s="24" t="e">
        <f>(CM93-'ModelParams Lw'!Q$10)/'ModelParams Lw'!Q$11</f>
        <v>#DIV/0!</v>
      </c>
      <c r="CX93" s="24" t="e">
        <f>(CN93-'ModelParams Lw'!R$10)/'ModelParams Lw'!R$11</f>
        <v>#DIV/0!</v>
      </c>
      <c r="CY93" s="24" t="e">
        <f>(CO93-'ModelParams Lw'!S$10)/'ModelParams Lw'!S$11</f>
        <v>#DIV/0!</v>
      </c>
      <c r="CZ93" s="24" t="e">
        <f>(CP93-'ModelParams Lw'!T$10)/'ModelParams Lw'!T$11</f>
        <v>#DIV/0!</v>
      </c>
      <c r="DA93" s="24" t="e">
        <f>(CQ93-'ModelParams Lw'!U$10)/'ModelParams Lw'!U$11</f>
        <v>#DIV/0!</v>
      </c>
      <c r="DB93" s="24" t="e">
        <f>(CR93-'ModelParams Lw'!V$10)/'ModelParams Lw'!V$11</f>
        <v>#DIV/0!</v>
      </c>
    </row>
    <row r="94" spans="1:106">
      <c r="A94" s="12">
        <f>'Sound Power'!B94</f>
        <v>0</v>
      </c>
      <c r="B94" s="12">
        <f>'Sound Power'!D94</f>
        <v>0</v>
      </c>
      <c r="C94" s="67" t="e">
        <f>IF(Calcul!$F99="SA",'Sound Power'!BS94,'Sound Power'!T94)</f>
        <v>#DIV/0!</v>
      </c>
      <c r="D94" s="67" t="e">
        <f>IF(Calcul!$F99="SA",'Sound Power'!BT94,'Sound Power'!U94)</f>
        <v>#DIV/0!</v>
      </c>
      <c r="E94" s="67" t="e">
        <f>IF(Calcul!$F99="SA",'Sound Power'!BU94,'Sound Power'!V94)</f>
        <v>#DIV/0!</v>
      </c>
      <c r="F94" s="67" t="e">
        <f>IF(Calcul!$F99="SA",'Sound Power'!BV94,'Sound Power'!W94)</f>
        <v>#DIV/0!</v>
      </c>
      <c r="G94" s="67" t="e">
        <f>IF(Calcul!$F99="SA",'Sound Power'!BW94,'Sound Power'!X94)</f>
        <v>#DIV/0!</v>
      </c>
      <c r="H94" s="67" t="e">
        <f>IF(Calcul!$F99="SA",'Sound Power'!BX94,'Sound Power'!Y94)</f>
        <v>#DIV/0!</v>
      </c>
      <c r="I94" s="67" t="e">
        <f>IF(Calcul!$F99="SA",'Sound Power'!BY94,'Sound Power'!Z94)</f>
        <v>#DIV/0!</v>
      </c>
      <c r="J94" s="67" t="e">
        <f>IF(Calcul!$F99="SA",'Sound Power'!BZ94,'Sound Power'!AA94)</f>
        <v>#DIV/0!</v>
      </c>
      <c r="K94" s="67" t="e">
        <f>'Sound Power'!CS94</f>
        <v>#DIV/0!</v>
      </c>
      <c r="L94" s="67" t="e">
        <f>'Sound Power'!CT94</f>
        <v>#DIV/0!</v>
      </c>
      <c r="M94" s="67" t="e">
        <f>'Sound Power'!CU94</f>
        <v>#DIV/0!</v>
      </c>
      <c r="N94" s="67" t="e">
        <f>'Sound Power'!CV94</f>
        <v>#DIV/0!</v>
      </c>
      <c r="O94" s="67" t="e">
        <f>'Sound Power'!CW94</f>
        <v>#DIV/0!</v>
      </c>
      <c r="P94" s="67" t="e">
        <f>'Sound Power'!CX94</f>
        <v>#DIV/0!</v>
      </c>
      <c r="Q94" s="67" t="e">
        <f>'Sound Power'!CY94</f>
        <v>#DIV/0!</v>
      </c>
      <c r="R94" s="67" t="e">
        <f>'Sound Power'!CZ94</f>
        <v>#DIV/0!</v>
      </c>
      <c r="S94" s="64">
        <f t="shared" si="26"/>
        <v>0</v>
      </c>
      <c r="T94" s="64">
        <f t="shared" si="27"/>
        <v>0</v>
      </c>
      <c r="U94" s="67" t="e">
        <f>('ModelParams Lp'!B$4*10^'ModelParams Lp'!B$5*($S94/$T94)^'ModelParams Lp'!B$6)*3</f>
        <v>#DIV/0!</v>
      </c>
      <c r="V94" s="67" t="e">
        <f>('ModelParams Lp'!C$4*10^'ModelParams Lp'!C$5*($S94/$T94)^'ModelParams Lp'!C$6)*3</f>
        <v>#DIV/0!</v>
      </c>
      <c r="W94" s="67" t="e">
        <f>('ModelParams Lp'!D$4*10^'ModelParams Lp'!D$5*($S94/$T94)^'ModelParams Lp'!D$6)*3</f>
        <v>#DIV/0!</v>
      </c>
      <c r="X94" s="67" t="e">
        <f>('ModelParams Lp'!E$4*10^'ModelParams Lp'!E$5*($S94/$T94)^'ModelParams Lp'!E$6)*3</f>
        <v>#DIV/0!</v>
      </c>
      <c r="Y94" s="67" t="e">
        <f>('ModelParams Lp'!F$4*10^'ModelParams Lp'!F$5*($S94/$T94)^'ModelParams Lp'!F$6)*3</f>
        <v>#DIV/0!</v>
      </c>
      <c r="Z94" s="67" t="e">
        <f>('ModelParams Lp'!G$4*10^'ModelParams Lp'!G$5*($S94/$T94)^'ModelParams Lp'!G$6)*3</f>
        <v>#DIV/0!</v>
      </c>
      <c r="AA94" s="67" t="e">
        <f>('ModelParams Lp'!H$4*10^'ModelParams Lp'!H$5*($S94/$T94)^'ModelParams Lp'!H$6)*3</f>
        <v>#DIV/0!</v>
      </c>
      <c r="AB94" s="67" t="e">
        <f>('ModelParams Lp'!I$4*10^'ModelParams Lp'!I$5*($S94/$T94)^'ModelParams Lp'!I$6)*3</f>
        <v>#DIV/0!</v>
      </c>
      <c r="AC94" s="53" t="e">
        <f t="shared" si="28"/>
        <v>#DIV/0!</v>
      </c>
      <c r="AD94" s="53" t="e">
        <f>IF(AC94&lt;'ModelParams Lp'!$B$16,-1,IF(AC94&lt;'ModelParams Lp'!$C$16,0,IF(AC94&lt;'ModelParams Lp'!$D$16,1,IF(AC94&lt;'ModelParams Lp'!$E$16,2,IF(AC94&lt;'ModelParams Lp'!$F$16,3,IF(AC94&lt;'ModelParams Lp'!$G$16,4,IF(AC94&lt;'ModelParams Lp'!$H$16,5,6)))))))</f>
        <v>#DIV/0!</v>
      </c>
      <c r="AE94" s="67" t="e">
        <f ca="1">IF($AD94&gt;1,0,OFFSET('ModelParams Lp'!$C$12,0,-'Sound Pressure'!$AD94))</f>
        <v>#DIV/0!</v>
      </c>
      <c r="AF94" s="67" t="e">
        <f ca="1">IF($AD94&gt;2,0,OFFSET('ModelParams Lp'!$D$12,0,-'Sound Pressure'!$AD94))</f>
        <v>#DIV/0!</v>
      </c>
      <c r="AG94" s="67" t="e">
        <f ca="1">IF($AD94&gt;3,0,OFFSET('ModelParams Lp'!$E$12,0,-'Sound Pressure'!$AD94))</f>
        <v>#DIV/0!</v>
      </c>
      <c r="AH94" s="67" t="e">
        <f ca="1">IF($AD94&gt;4,0,OFFSET('ModelParams Lp'!$F$12,0,-'Sound Pressure'!$AD94))</f>
        <v>#DIV/0!</v>
      </c>
      <c r="AI94" s="67" t="e">
        <f ca="1">IF($AD94&gt;3,0,OFFSET('ModelParams Lp'!$G$12,0,-'Sound Pressure'!$AD94))</f>
        <v>#DIV/0!</v>
      </c>
      <c r="AJ94" s="67" t="e">
        <f ca="1">IF($AD94&gt;5,0,OFFSET('ModelParams Lp'!$H$12,0,-'Sound Pressure'!$AD94))</f>
        <v>#DIV/0!</v>
      </c>
      <c r="AK94" s="67" t="e">
        <f ca="1">IF($AD94&gt;6,0,OFFSET('ModelParams Lp'!$I$12,0,-'Sound Pressure'!$AD94))</f>
        <v>#DIV/0!</v>
      </c>
      <c r="AL94" s="67" t="e">
        <f ca="1">IF($AD94&gt;7,0,IF($AD$4&lt;0,3,OFFSET('ModelParams Lp'!$J$12,0,-'Sound Pressure'!$AD94)))</f>
        <v>#DIV/0!</v>
      </c>
      <c r="AM94" s="67" t="e">
        <f t="shared" si="48"/>
        <v>#DIV/0!</v>
      </c>
      <c r="AN94" s="67" t="e">
        <f t="shared" si="47"/>
        <v>#DIV/0!</v>
      </c>
      <c r="AO94" s="67" t="e">
        <f t="shared" si="47"/>
        <v>#DIV/0!</v>
      </c>
      <c r="AP94" s="67" t="e">
        <f t="shared" si="47"/>
        <v>#DIV/0!</v>
      </c>
      <c r="AQ94" s="67" t="e">
        <f t="shared" si="47"/>
        <v>#DIV/0!</v>
      </c>
      <c r="AR94" s="67" t="e">
        <f t="shared" si="47"/>
        <v>#DIV/0!</v>
      </c>
      <c r="AS94" s="67" t="e">
        <f t="shared" si="47"/>
        <v>#DIV/0!</v>
      </c>
      <c r="AT94" s="67" t="e">
        <f t="shared" si="47"/>
        <v>#DIV/0!</v>
      </c>
      <c r="AU94" s="67">
        <f>'ModelParams Lp'!B$22</f>
        <v>4</v>
      </c>
      <c r="AV94" s="67">
        <f>'ModelParams Lp'!C$22</f>
        <v>2</v>
      </c>
      <c r="AW94" s="67">
        <f>'ModelParams Lp'!D$22</f>
        <v>1</v>
      </c>
      <c r="AX94" s="67">
        <f>'ModelParams Lp'!E$22</f>
        <v>0</v>
      </c>
      <c r="AY94" s="67">
        <f>'ModelParams Lp'!F$22</f>
        <v>0</v>
      </c>
      <c r="AZ94" s="67">
        <f>'ModelParams Lp'!G$22</f>
        <v>0</v>
      </c>
      <c r="BA94" s="67">
        <f>'ModelParams Lp'!H$22</f>
        <v>0</v>
      </c>
      <c r="BB94" s="67">
        <f>'ModelParams Lp'!I$22</f>
        <v>0</v>
      </c>
      <c r="BC94" s="67" t="e">
        <f>-10*LOG(2/(4*PI()*2^2)+4/(0.163*(Calcul!$J99*Calcul!$K99)/VLOOKUP(Calcul!$H99,'ModelParams Lp'!$E$37:$F$39,2,0)))</f>
        <v>#N/A</v>
      </c>
      <c r="BD94" s="67" t="e">
        <f>-10*LOG(2/(4*PI()*2^2)+4/(0.163*(Calcul!$J99*Calcul!$K99)/VLOOKUP(Calcul!$H99,'ModelParams Lp'!$E$37:$F$39,2,0)))</f>
        <v>#N/A</v>
      </c>
      <c r="BE94" s="67" t="e">
        <f>-10*LOG(2/(4*PI()*2^2)+4/(0.163*(Calcul!$J99*Calcul!$K99)/VLOOKUP(Calcul!$H99,'ModelParams Lp'!$E$37:$F$39,2,0)))</f>
        <v>#N/A</v>
      </c>
      <c r="BF94" s="67" t="e">
        <f>-10*LOG(2/(4*PI()*2^2)+4/(0.163*(Calcul!$J99*Calcul!$K99)/VLOOKUP(Calcul!$H99,'ModelParams Lp'!$E$37:$F$39,2,0)))</f>
        <v>#N/A</v>
      </c>
      <c r="BG94" s="67" t="e">
        <f>-10*LOG(2/(4*PI()*2^2)+4/(0.163*(Calcul!$J99*Calcul!$K99)/VLOOKUP(Calcul!$H99,'ModelParams Lp'!$E$37:$F$39,2,0)))</f>
        <v>#N/A</v>
      </c>
      <c r="BH94" s="67" t="e">
        <f>-10*LOG(2/(4*PI()*2^2)+4/(0.163*(Calcul!$J99*Calcul!$K99)/VLOOKUP(Calcul!$H99,'ModelParams Lp'!$E$37:$F$39,2,0)))</f>
        <v>#N/A</v>
      </c>
      <c r="BI94" s="67" t="e">
        <f>-10*LOG(2/(4*PI()*2^2)+4/(0.163*(Calcul!$J99*Calcul!$K99)/VLOOKUP(Calcul!$H99,'ModelParams Lp'!$E$37:$F$39,2,0)))</f>
        <v>#N/A</v>
      </c>
      <c r="BJ94" s="67" t="e">
        <f>-10*LOG(2/(4*PI()*2^2)+4/(0.163*(Calcul!$J99*Calcul!$K99)/VLOOKUP(Calcul!$H99,'ModelParams Lp'!$E$37:$F$39,2,0)))</f>
        <v>#N/A</v>
      </c>
      <c r="BK94" s="67" t="e">
        <f>VLOOKUP(Calcul!$I99,'ModelParams Lp'!$D$28:$O$32,5,0)+BC94</f>
        <v>#N/A</v>
      </c>
      <c r="BL94" s="67" t="e">
        <f>VLOOKUP(Calcul!$I99,'ModelParams Lp'!$D$28:$O$32,6,0)+BD94</f>
        <v>#N/A</v>
      </c>
      <c r="BM94" s="67" t="e">
        <f>VLOOKUP(Calcul!$I99,'ModelParams Lp'!$D$28:$O$32,7,0)+BE94</f>
        <v>#N/A</v>
      </c>
      <c r="BN94" s="67" t="e">
        <f>VLOOKUP(Calcul!$I99,'ModelParams Lp'!$D$28:$O$32,8,0)+BF94</f>
        <v>#N/A</v>
      </c>
      <c r="BO94" s="67" t="e">
        <f>VLOOKUP(Calcul!$I99,'ModelParams Lp'!$D$28:$O$32,9,0)+BG94</f>
        <v>#N/A</v>
      </c>
      <c r="BP94" s="67" t="e">
        <f>VLOOKUP(Calcul!$I99,'ModelParams Lp'!$D$28:$O$32,10,0)+BH94</f>
        <v>#N/A</v>
      </c>
      <c r="BQ94" s="67" t="e">
        <f>VLOOKUP(Calcul!$I99,'ModelParams Lp'!$D$28:$O$32,11,0)+BI94</f>
        <v>#N/A</v>
      </c>
      <c r="BR94" s="67" t="e">
        <f>VLOOKUP(Calcul!$I99,'ModelParams Lp'!$D$28:$O$32,12,0)+BJ94</f>
        <v>#N/A</v>
      </c>
      <c r="BS94" s="66" t="e">
        <f t="shared" ca="1" si="29"/>
        <v>#DIV/0!</v>
      </c>
      <c r="BT94" s="66" t="e">
        <f t="shared" ca="1" si="30"/>
        <v>#DIV/0!</v>
      </c>
      <c r="BU94" s="66" t="e">
        <f t="shared" ca="1" si="31"/>
        <v>#DIV/0!</v>
      </c>
      <c r="BV94" s="66" t="e">
        <f t="shared" ca="1" si="32"/>
        <v>#DIV/0!</v>
      </c>
      <c r="BW94" s="66" t="e">
        <f t="shared" ca="1" si="33"/>
        <v>#DIV/0!</v>
      </c>
      <c r="BX94" s="66" t="e">
        <f t="shared" ca="1" si="34"/>
        <v>#DIV/0!</v>
      </c>
      <c r="BY94" s="66" t="e">
        <f t="shared" ca="1" si="35"/>
        <v>#DIV/0!</v>
      </c>
      <c r="BZ94" s="66" t="e">
        <f t="shared" ca="1" si="36"/>
        <v>#DIV/0!</v>
      </c>
      <c r="CA94" s="24" t="e">
        <f ca="1">10*LOG10(IF(BS94="",0,POWER(10,((BS94+'ModelParams Lw'!$O$4)/10))) +IF(BT94="",0,POWER(10,((BT94+'ModelParams Lw'!$P$4)/10))) +IF(BU94="",0,POWER(10,((BU94+'ModelParams Lw'!$Q$4)/10))) +IF(BV94="",0,POWER(10,((BV94+'ModelParams Lw'!$R$4)/10))) +IF(BW94="",0,POWER(10,((BW94+'ModelParams Lw'!$S$4)/10))) +IF(BX94="",0,POWER(10,((BX94+'ModelParams Lw'!$T$4)/10))) +IF(BY94="",0,POWER(10,((BY94+'ModelParams Lw'!$U$4)/10)))+IF(BZ94="",0,POWER(10,((BZ94+'ModelParams Lw'!$V$4)/10))))</f>
        <v>#DIV/0!</v>
      </c>
      <c r="CB94" s="24" t="e">
        <f t="shared" ca="1" si="37"/>
        <v>#DIV/0!</v>
      </c>
      <c r="CC94" s="24" t="e">
        <f ca="1">(BS94-'ModelParams Lw'!O$10)/'ModelParams Lw'!O$11</f>
        <v>#DIV/0!</v>
      </c>
      <c r="CD94" s="24" t="e">
        <f ca="1">(BT94-'ModelParams Lw'!P$10)/'ModelParams Lw'!P$11</f>
        <v>#DIV/0!</v>
      </c>
      <c r="CE94" s="24" t="e">
        <f ca="1">(BU94-'ModelParams Lw'!Q$10)/'ModelParams Lw'!Q$11</f>
        <v>#DIV/0!</v>
      </c>
      <c r="CF94" s="24" t="e">
        <f ca="1">(BV94-'ModelParams Lw'!R$10)/'ModelParams Lw'!R$11</f>
        <v>#DIV/0!</v>
      </c>
      <c r="CG94" s="24" t="e">
        <f ca="1">(BW94-'ModelParams Lw'!S$10)/'ModelParams Lw'!S$11</f>
        <v>#DIV/0!</v>
      </c>
      <c r="CH94" s="24" t="e">
        <f ca="1">(BX94-'ModelParams Lw'!T$10)/'ModelParams Lw'!T$11</f>
        <v>#DIV/0!</v>
      </c>
      <c r="CI94" s="24" t="e">
        <f ca="1">(BY94-'ModelParams Lw'!U$10)/'ModelParams Lw'!U$11</f>
        <v>#DIV/0!</v>
      </c>
      <c r="CJ94" s="24" t="e">
        <f ca="1">(BZ94-'ModelParams Lw'!V$10)/'ModelParams Lw'!V$11</f>
        <v>#DIV/0!</v>
      </c>
      <c r="CK94" s="66" t="e">
        <f t="shared" si="38"/>
        <v>#DIV/0!</v>
      </c>
      <c r="CL94" s="66" t="e">
        <f t="shared" si="39"/>
        <v>#DIV/0!</v>
      </c>
      <c r="CM94" s="66" t="e">
        <f t="shared" si="40"/>
        <v>#DIV/0!</v>
      </c>
      <c r="CN94" s="66" t="e">
        <f t="shared" si="41"/>
        <v>#DIV/0!</v>
      </c>
      <c r="CO94" s="66" t="e">
        <f t="shared" si="42"/>
        <v>#DIV/0!</v>
      </c>
      <c r="CP94" s="66" t="e">
        <f t="shared" si="43"/>
        <v>#DIV/0!</v>
      </c>
      <c r="CQ94" s="66" t="e">
        <f t="shared" si="44"/>
        <v>#DIV/0!</v>
      </c>
      <c r="CR94" s="66" t="e">
        <f t="shared" si="45"/>
        <v>#DIV/0!</v>
      </c>
      <c r="CS94" s="24" t="e">
        <f>10*LOG10(IF(CK94="",0,POWER(10,((CK94+'ModelParams Lw'!$O$4)/10))) +IF(CL94="",0,POWER(10,((CL94+'ModelParams Lw'!$P$4)/10))) +IF(CM94="",0,POWER(10,((CM94+'ModelParams Lw'!$Q$4)/10))) +IF(CN94="",0,POWER(10,((CN94+'ModelParams Lw'!$R$4)/10))) +IF(CO94="",0,POWER(10,((CO94+'ModelParams Lw'!$S$4)/10))) +IF(CP94="",0,POWER(10,((CP94+'ModelParams Lw'!$T$4)/10))) +IF(CQ94="",0,POWER(10,((CQ94+'ModelParams Lw'!$U$4)/10)))+IF(CR94="",0,POWER(10,((CR94+'ModelParams Lw'!$V$4)/10))))</f>
        <v>#DIV/0!</v>
      </c>
      <c r="CT94" s="24" t="e">
        <f t="shared" si="46"/>
        <v>#DIV/0!</v>
      </c>
      <c r="CU94" s="24" t="e">
        <f>(CK94-'ModelParams Lw'!O$10)/'ModelParams Lw'!O$11</f>
        <v>#DIV/0!</v>
      </c>
      <c r="CV94" s="24" t="e">
        <f>(CL94-'ModelParams Lw'!P$10)/'ModelParams Lw'!P$11</f>
        <v>#DIV/0!</v>
      </c>
      <c r="CW94" s="24" t="e">
        <f>(CM94-'ModelParams Lw'!Q$10)/'ModelParams Lw'!Q$11</f>
        <v>#DIV/0!</v>
      </c>
      <c r="CX94" s="24" t="e">
        <f>(CN94-'ModelParams Lw'!R$10)/'ModelParams Lw'!R$11</f>
        <v>#DIV/0!</v>
      </c>
      <c r="CY94" s="24" t="e">
        <f>(CO94-'ModelParams Lw'!S$10)/'ModelParams Lw'!S$11</f>
        <v>#DIV/0!</v>
      </c>
      <c r="CZ94" s="24" t="e">
        <f>(CP94-'ModelParams Lw'!T$10)/'ModelParams Lw'!T$11</f>
        <v>#DIV/0!</v>
      </c>
      <c r="DA94" s="24" t="e">
        <f>(CQ94-'ModelParams Lw'!U$10)/'ModelParams Lw'!U$11</f>
        <v>#DIV/0!</v>
      </c>
      <c r="DB94" s="24" t="e">
        <f>(CR94-'ModelParams Lw'!V$10)/'ModelParams Lw'!V$11</f>
        <v>#DIV/0!</v>
      </c>
    </row>
    <row r="95" spans="1:106">
      <c r="A95" s="12">
        <f>'Sound Power'!B95</f>
        <v>0</v>
      </c>
      <c r="B95" s="12">
        <f>'Sound Power'!D95</f>
        <v>0</v>
      </c>
      <c r="C95" s="67" t="e">
        <f>IF(Calcul!$F100="SA",'Sound Power'!BS95,'Sound Power'!T95)</f>
        <v>#DIV/0!</v>
      </c>
      <c r="D95" s="67" t="e">
        <f>IF(Calcul!$F100="SA",'Sound Power'!BT95,'Sound Power'!U95)</f>
        <v>#DIV/0!</v>
      </c>
      <c r="E95" s="67" t="e">
        <f>IF(Calcul!$F100="SA",'Sound Power'!BU95,'Sound Power'!V95)</f>
        <v>#DIV/0!</v>
      </c>
      <c r="F95" s="67" t="e">
        <f>IF(Calcul!$F100="SA",'Sound Power'!BV95,'Sound Power'!W95)</f>
        <v>#DIV/0!</v>
      </c>
      <c r="G95" s="67" t="e">
        <f>IF(Calcul!$F100="SA",'Sound Power'!BW95,'Sound Power'!X95)</f>
        <v>#DIV/0!</v>
      </c>
      <c r="H95" s="67" t="e">
        <f>IF(Calcul!$F100="SA",'Sound Power'!BX95,'Sound Power'!Y95)</f>
        <v>#DIV/0!</v>
      </c>
      <c r="I95" s="67" t="e">
        <f>IF(Calcul!$F100="SA",'Sound Power'!BY95,'Sound Power'!Z95)</f>
        <v>#DIV/0!</v>
      </c>
      <c r="J95" s="67" t="e">
        <f>IF(Calcul!$F100="SA",'Sound Power'!BZ95,'Sound Power'!AA95)</f>
        <v>#DIV/0!</v>
      </c>
      <c r="K95" s="67" t="e">
        <f>'Sound Power'!CS95</f>
        <v>#DIV/0!</v>
      </c>
      <c r="L95" s="67" t="e">
        <f>'Sound Power'!CT95</f>
        <v>#DIV/0!</v>
      </c>
      <c r="M95" s="67" t="e">
        <f>'Sound Power'!CU95</f>
        <v>#DIV/0!</v>
      </c>
      <c r="N95" s="67" t="e">
        <f>'Sound Power'!CV95</f>
        <v>#DIV/0!</v>
      </c>
      <c r="O95" s="67" t="e">
        <f>'Sound Power'!CW95</f>
        <v>#DIV/0!</v>
      </c>
      <c r="P95" s="67" t="e">
        <f>'Sound Power'!CX95</f>
        <v>#DIV/0!</v>
      </c>
      <c r="Q95" s="67" t="e">
        <f>'Sound Power'!CY95</f>
        <v>#DIV/0!</v>
      </c>
      <c r="R95" s="67" t="e">
        <f>'Sound Power'!CZ95</f>
        <v>#DIV/0!</v>
      </c>
      <c r="S95" s="64">
        <f t="shared" si="26"/>
        <v>0</v>
      </c>
      <c r="T95" s="64">
        <f t="shared" si="27"/>
        <v>0</v>
      </c>
      <c r="U95" s="67" t="e">
        <f>('ModelParams Lp'!B$4*10^'ModelParams Lp'!B$5*($S95/$T95)^'ModelParams Lp'!B$6)*3</f>
        <v>#DIV/0!</v>
      </c>
      <c r="V95" s="67" t="e">
        <f>('ModelParams Lp'!C$4*10^'ModelParams Lp'!C$5*($S95/$T95)^'ModelParams Lp'!C$6)*3</f>
        <v>#DIV/0!</v>
      </c>
      <c r="W95" s="67" t="e">
        <f>('ModelParams Lp'!D$4*10^'ModelParams Lp'!D$5*($S95/$T95)^'ModelParams Lp'!D$6)*3</f>
        <v>#DIV/0!</v>
      </c>
      <c r="X95" s="67" t="e">
        <f>('ModelParams Lp'!E$4*10^'ModelParams Lp'!E$5*($S95/$T95)^'ModelParams Lp'!E$6)*3</f>
        <v>#DIV/0!</v>
      </c>
      <c r="Y95" s="67" t="e">
        <f>('ModelParams Lp'!F$4*10^'ModelParams Lp'!F$5*($S95/$T95)^'ModelParams Lp'!F$6)*3</f>
        <v>#DIV/0!</v>
      </c>
      <c r="Z95" s="67" t="e">
        <f>('ModelParams Lp'!G$4*10^'ModelParams Lp'!G$5*($S95/$T95)^'ModelParams Lp'!G$6)*3</f>
        <v>#DIV/0!</v>
      </c>
      <c r="AA95" s="67" t="e">
        <f>('ModelParams Lp'!H$4*10^'ModelParams Lp'!H$5*($S95/$T95)^'ModelParams Lp'!H$6)*3</f>
        <v>#DIV/0!</v>
      </c>
      <c r="AB95" s="67" t="e">
        <f>('ModelParams Lp'!I$4*10^'ModelParams Lp'!I$5*($S95/$T95)^'ModelParams Lp'!I$6)*3</f>
        <v>#DIV/0!</v>
      </c>
      <c r="AC95" s="53" t="e">
        <f t="shared" si="28"/>
        <v>#DIV/0!</v>
      </c>
      <c r="AD95" s="53" t="e">
        <f>IF(AC95&lt;'ModelParams Lp'!$B$16,-1,IF(AC95&lt;'ModelParams Lp'!$C$16,0,IF(AC95&lt;'ModelParams Lp'!$D$16,1,IF(AC95&lt;'ModelParams Lp'!$E$16,2,IF(AC95&lt;'ModelParams Lp'!$F$16,3,IF(AC95&lt;'ModelParams Lp'!$G$16,4,IF(AC95&lt;'ModelParams Lp'!$H$16,5,6)))))))</f>
        <v>#DIV/0!</v>
      </c>
      <c r="AE95" s="67" t="e">
        <f ca="1">IF($AD95&gt;1,0,OFFSET('ModelParams Lp'!$C$12,0,-'Sound Pressure'!$AD95))</f>
        <v>#DIV/0!</v>
      </c>
      <c r="AF95" s="67" t="e">
        <f ca="1">IF($AD95&gt;2,0,OFFSET('ModelParams Lp'!$D$12,0,-'Sound Pressure'!$AD95))</f>
        <v>#DIV/0!</v>
      </c>
      <c r="AG95" s="67" t="e">
        <f ca="1">IF($AD95&gt;3,0,OFFSET('ModelParams Lp'!$E$12,0,-'Sound Pressure'!$AD95))</f>
        <v>#DIV/0!</v>
      </c>
      <c r="AH95" s="67" t="e">
        <f ca="1">IF($AD95&gt;4,0,OFFSET('ModelParams Lp'!$F$12,0,-'Sound Pressure'!$AD95))</f>
        <v>#DIV/0!</v>
      </c>
      <c r="AI95" s="67" t="e">
        <f ca="1">IF($AD95&gt;3,0,OFFSET('ModelParams Lp'!$G$12,0,-'Sound Pressure'!$AD95))</f>
        <v>#DIV/0!</v>
      </c>
      <c r="AJ95" s="67" t="e">
        <f ca="1">IF($AD95&gt;5,0,OFFSET('ModelParams Lp'!$H$12,0,-'Sound Pressure'!$AD95))</f>
        <v>#DIV/0!</v>
      </c>
      <c r="AK95" s="67" t="e">
        <f ca="1">IF($AD95&gt;6,0,OFFSET('ModelParams Lp'!$I$12,0,-'Sound Pressure'!$AD95))</f>
        <v>#DIV/0!</v>
      </c>
      <c r="AL95" s="67" t="e">
        <f ca="1">IF($AD95&gt;7,0,IF($AD$4&lt;0,3,OFFSET('ModelParams Lp'!$J$12,0,-'Sound Pressure'!$AD95)))</f>
        <v>#DIV/0!</v>
      </c>
      <c r="AM95" s="67" t="e">
        <f t="shared" si="48"/>
        <v>#DIV/0!</v>
      </c>
      <c r="AN95" s="67" t="e">
        <f t="shared" si="47"/>
        <v>#DIV/0!</v>
      </c>
      <c r="AO95" s="67" t="e">
        <f t="shared" si="47"/>
        <v>#DIV/0!</v>
      </c>
      <c r="AP95" s="67" t="e">
        <f t="shared" si="47"/>
        <v>#DIV/0!</v>
      </c>
      <c r="AQ95" s="67" t="e">
        <f t="shared" si="47"/>
        <v>#DIV/0!</v>
      </c>
      <c r="AR95" s="67" t="e">
        <f t="shared" si="47"/>
        <v>#DIV/0!</v>
      </c>
      <c r="AS95" s="67" t="e">
        <f t="shared" si="47"/>
        <v>#DIV/0!</v>
      </c>
      <c r="AT95" s="67" t="e">
        <f t="shared" si="47"/>
        <v>#DIV/0!</v>
      </c>
      <c r="AU95" s="67">
        <f>'ModelParams Lp'!B$22</f>
        <v>4</v>
      </c>
      <c r="AV95" s="67">
        <f>'ModelParams Lp'!C$22</f>
        <v>2</v>
      </c>
      <c r="AW95" s="67">
        <f>'ModelParams Lp'!D$22</f>
        <v>1</v>
      </c>
      <c r="AX95" s="67">
        <f>'ModelParams Lp'!E$22</f>
        <v>0</v>
      </c>
      <c r="AY95" s="67">
        <f>'ModelParams Lp'!F$22</f>
        <v>0</v>
      </c>
      <c r="AZ95" s="67">
        <f>'ModelParams Lp'!G$22</f>
        <v>0</v>
      </c>
      <c r="BA95" s="67">
        <f>'ModelParams Lp'!H$22</f>
        <v>0</v>
      </c>
      <c r="BB95" s="67">
        <f>'ModelParams Lp'!I$22</f>
        <v>0</v>
      </c>
      <c r="BC95" s="67" t="e">
        <f>-10*LOG(2/(4*PI()*2^2)+4/(0.163*(Calcul!$J100*Calcul!$K100)/VLOOKUP(Calcul!$H100,'ModelParams Lp'!$E$37:$F$39,2,0)))</f>
        <v>#N/A</v>
      </c>
      <c r="BD95" s="67" t="e">
        <f>-10*LOG(2/(4*PI()*2^2)+4/(0.163*(Calcul!$J100*Calcul!$K100)/VLOOKUP(Calcul!$H100,'ModelParams Lp'!$E$37:$F$39,2,0)))</f>
        <v>#N/A</v>
      </c>
      <c r="BE95" s="67" t="e">
        <f>-10*LOG(2/(4*PI()*2^2)+4/(0.163*(Calcul!$J100*Calcul!$K100)/VLOOKUP(Calcul!$H100,'ModelParams Lp'!$E$37:$F$39,2,0)))</f>
        <v>#N/A</v>
      </c>
      <c r="BF95" s="67" t="e">
        <f>-10*LOG(2/(4*PI()*2^2)+4/(0.163*(Calcul!$J100*Calcul!$K100)/VLOOKUP(Calcul!$H100,'ModelParams Lp'!$E$37:$F$39,2,0)))</f>
        <v>#N/A</v>
      </c>
      <c r="BG95" s="67" t="e">
        <f>-10*LOG(2/(4*PI()*2^2)+4/(0.163*(Calcul!$J100*Calcul!$K100)/VLOOKUP(Calcul!$H100,'ModelParams Lp'!$E$37:$F$39,2,0)))</f>
        <v>#N/A</v>
      </c>
      <c r="BH95" s="67" t="e">
        <f>-10*LOG(2/(4*PI()*2^2)+4/(0.163*(Calcul!$J100*Calcul!$K100)/VLOOKUP(Calcul!$H100,'ModelParams Lp'!$E$37:$F$39,2,0)))</f>
        <v>#N/A</v>
      </c>
      <c r="BI95" s="67" t="e">
        <f>-10*LOG(2/(4*PI()*2^2)+4/(0.163*(Calcul!$J100*Calcul!$K100)/VLOOKUP(Calcul!$H100,'ModelParams Lp'!$E$37:$F$39,2,0)))</f>
        <v>#N/A</v>
      </c>
      <c r="BJ95" s="67" t="e">
        <f>-10*LOG(2/(4*PI()*2^2)+4/(0.163*(Calcul!$J100*Calcul!$K100)/VLOOKUP(Calcul!$H100,'ModelParams Lp'!$E$37:$F$39,2,0)))</f>
        <v>#N/A</v>
      </c>
      <c r="BK95" s="67" t="e">
        <f>VLOOKUP(Calcul!$I100,'ModelParams Lp'!$D$28:$O$32,5,0)+BC95</f>
        <v>#N/A</v>
      </c>
      <c r="BL95" s="67" t="e">
        <f>VLOOKUP(Calcul!$I100,'ModelParams Lp'!$D$28:$O$32,6,0)+BD95</f>
        <v>#N/A</v>
      </c>
      <c r="BM95" s="67" t="e">
        <f>VLOOKUP(Calcul!$I100,'ModelParams Lp'!$D$28:$O$32,7,0)+BE95</f>
        <v>#N/A</v>
      </c>
      <c r="BN95" s="67" t="e">
        <f>VLOOKUP(Calcul!$I100,'ModelParams Lp'!$D$28:$O$32,8,0)+BF95</f>
        <v>#N/A</v>
      </c>
      <c r="BO95" s="67" t="e">
        <f>VLOOKUP(Calcul!$I100,'ModelParams Lp'!$D$28:$O$32,9,0)+BG95</f>
        <v>#N/A</v>
      </c>
      <c r="BP95" s="67" t="e">
        <f>VLOOKUP(Calcul!$I100,'ModelParams Lp'!$D$28:$O$32,10,0)+BH95</f>
        <v>#N/A</v>
      </c>
      <c r="BQ95" s="67" t="e">
        <f>VLOOKUP(Calcul!$I100,'ModelParams Lp'!$D$28:$O$32,11,0)+BI95</f>
        <v>#N/A</v>
      </c>
      <c r="BR95" s="67" t="e">
        <f>VLOOKUP(Calcul!$I100,'ModelParams Lp'!$D$28:$O$32,12,0)+BJ95</f>
        <v>#N/A</v>
      </c>
      <c r="BS95" s="66" t="e">
        <f t="shared" ca="1" si="29"/>
        <v>#DIV/0!</v>
      </c>
      <c r="BT95" s="66" t="e">
        <f t="shared" ca="1" si="30"/>
        <v>#DIV/0!</v>
      </c>
      <c r="BU95" s="66" t="e">
        <f t="shared" ca="1" si="31"/>
        <v>#DIV/0!</v>
      </c>
      <c r="BV95" s="66" t="e">
        <f t="shared" ca="1" si="32"/>
        <v>#DIV/0!</v>
      </c>
      <c r="BW95" s="66" t="e">
        <f t="shared" ca="1" si="33"/>
        <v>#DIV/0!</v>
      </c>
      <c r="BX95" s="66" t="e">
        <f t="shared" ca="1" si="34"/>
        <v>#DIV/0!</v>
      </c>
      <c r="BY95" s="66" t="e">
        <f t="shared" ca="1" si="35"/>
        <v>#DIV/0!</v>
      </c>
      <c r="BZ95" s="66" t="e">
        <f t="shared" ca="1" si="36"/>
        <v>#DIV/0!</v>
      </c>
      <c r="CA95" s="24" t="e">
        <f ca="1">10*LOG10(IF(BS95="",0,POWER(10,((BS95+'ModelParams Lw'!$O$4)/10))) +IF(BT95="",0,POWER(10,((BT95+'ModelParams Lw'!$P$4)/10))) +IF(BU95="",0,POWER(10,((BU95+'ModelParams Lw'!$Q$4)/10))) +IF(BV95="",0,POWER(10,((BV95+'ModelParams Lw'!$R$4)/10))) +IF(BW95="",0,POWER(10,((BW95+'ModelParams Lw'!$S$4)/10))) +IF(BX95="",0,POWER(10,((BX95+'ModelParams Lw'!$T$4)/10))) +IF(BY95="",0,POWER(10,((BY95+'ModelParams Lw'!$U$4)/10)))+IF(BZ95="",0,POWER(10,((BZ95+'ModelParams Lw'!$V$4)/10))))</f>
        <v>#DIV/0!</v>
      </c>
      <c r="CB95" s="24" t="e">
        <f t="shared" ca="1" si="37"/>
        <v>#DIV/0!</v>
      </c>
      <c r="CC95" s="24" t="e">
        <f ca="1">(BS95-'ModelParams Lw'!O$10)/'ModelParams Lw'!O$11</f>
        <v>#DIV/0!</v>
      </c>
      <c r="CD95" s="24" t="e">
        <f ca="1">(BT95-'ModelParams Lw'!P$10)/'ModelParams Lw'!P$11</f>
        <v>#DIV/0!</v>
      </c>
      <c r="CE95" s="24" t="e">
        <f ca="1">(BU95-'ModelParams Lw'!Q$10)/'ModelParams Lw'!Q$11</f>
        <v>#DIV/0!</v>
      </c>
      <c r="CF95" s="24" t="e">
        <f ca="1">(BV95-'ModelParams Lw'!R$10)/'ModelParams Lw'!R$11</f>
        <v>#DIV/0!</v>
      </c>
      <c r="CG95" s="24" t="e">
        <f ca="1">(BW95-'ModelParams Lw'!S$10)/'ModelParams Lw'!S$11</f>
        <v>#DIV/0!</v>
      </c>
      <c r="CH95" s="24" t="e">
        <f ca="1">(BX95-'ModelParams Lw'!T$10)/'ModelParams Lw'!T$11</f>
        <v>#DIV/0!</v>
      </c>
      <c r="CI95" s="24" t="e">
        <f ca="1">(BY95-'ModelParams Lw'!U$10)/'ModelParams Lw'!U$11</f>
        <v>#DIV/0!</v>
      </c>
      <c r="CJ95" s="24" t="e">
        <f ca="1">(BZ95-'ModelParams Lw'!V$10)/'ModelParams Lw'!V$11</f>
        <v>#DIV/0!</v>
      </c>
      <c r="CK95" s="66" t="e">
        <f t="shared" si="38"/>
        <v>#DIV/0!</v>
      </c>
      <c r="CL95" s="66" t="e">
        <f t="shared" si="39"/>
        <v>#DIV/0!</v>
      </c>
      <c r="CM95" s="66" t="e">
        <f t="shared" si="40"/>
        <v>#DIV/0!</v>
      </c>
      <c r="CN95" s="66" t="e">
        <f t="shared" si="41"/>
        <v>#DIV/0!</v>
      </c>
      <c r="CO95" s="66" t="e">
        <f t="shared" si="42"/>
        <v>#DIV/0!</v>
      </c>
      <c r="CP95" s="66" t="e">
        <f t="shared" si="43"/>
        <v>#DIV/0!</v>
      </c>
      <c r="CQ95" s="66" t="e">
        <f t="shared" si="44"/>
        <v>#DIV/0!</v>
      </c>
      <c r="CR95" s="66" t="e">
        <f t="shared" si="45"/>
        <v>#DIV/0!</v>
      </c>
      <c r="CS95" s="24" t="e">
        <f>10*LOG10(IF(CK95="",0,POWER(10,((CK95+'ModelParams Lw'!$O$4)/10))) +IF(CL95="",0,POWER(10,((CL95+'ModelParams Lw'!$P$4)/10))) +IF(CM95="",0,POWER(10,((CM95+'ModelParams Lw'!$Q$4)/10))) +IF(CN95="",0,POWER(10,((CN95+'ModelParams Lw'!$R$4)/10))) +IF(CO95="",0,POWER(10,((CO95+'ModelParams Lw'!$S$4)/10))) +IF(CP95="",0,POWER(10,((CP95+'ModelParams Lw'!$T$4)/10))) +IF(CQ95="",0,POWER(10,((CQ95+'ModelParams Lw'!$U$4)/10)))+IF(CR95="",0,POWER(10,((CR95+'ModelParams Lw'!$V$4)/10))))</f>
        <v>#DIV/0!</v>
      </c>
      <c r="CT95" s="24" t="e">
        <f t="shared" si="46"/>
        <v>#DIV/0!</v>
      </c>
      <c r="CU95" s="24" t="e">
        <f>(CK95-'ModelParams Lw'!O$10)/'ModelParams Lw'!O$11</f>
        <v>#DIV/0!</v>
      </c>
      <c r="CV95" s="24" t="e">
        <f>(CL95-'ModelParams Lw'!P$10)/'ModelParams Lw'!P$11</f>
        <v>#DIV/0!</v>
      </c>
      <c r="CW95" s="24" t="e">
        <f>(CM95-'ModelParams Lw'!Q$10)/'ModelParams Lw'!Q$11</f>
        <v>#DIV/0!</v>
      </c>
      <c r="CX95" s="24" t="e">
        <f>(CN95-'ModelParams Lw'!R$10)/'ModelParams Lw'!R$11</f>
        <v>#DIV/0!</v>
      </c>
      <c r="CY95" s="24" t="e">
        <f>(CO95-'ModelParams Lw'!S$10)/'ModelParams Lw'!S$11</f>
        <v>#DIV/0!</v>
      </c>
      <c r="CZ95" s="24" t="e">
        <f>(CP95-'ModelParams Lw'!T$10)/'ModelParams Lw'!T$11</f>
        <v>#DIV/0!</v>
      </c>
      <c r="DA95" s="24" t="e">
        <f>(CQ95-'ModelParams Lw'!U$10)/'ModelParams Lw'!U$11</f>
        <v>#DIV/0!</v>
      </c>
      <c r="DB95" s="24" t="e">
        <f>(CR95-'ModelParams Lw'!V$10)/'ModelParams Lw'!V$11</f>
        <v>#DIV/0!</v>
      </c>
    </row>
    <row r="96" spans="1:106">
      <c r="A96" s="12">
        <f>'Sound Power'!B96</f>
        <v>0</v>
      </c>
      <c r="B96" s="12">
        <f>'Sound Power'!D96</f>
        <v>0</v>
      </c>
      <c r="C96" s="67" t="e">
        <f>IF(Calcul!$F101="SA",'Sound Power'!BS96,'Sound Power'!T96)</f>
        <v>#DIV/0!</v>
      </c>
      <c r="D96" s="67" t="e">
        <f>IF(Calcul!$F101="SA",'Sound Power'!BT96,'Sound Power'!U96)</f>
        <v>#DIV/0!</v>
      </c>
      <c r="E96" s="67" t="e">
        <f>IF(Calcul!$F101="SA",'Sound Power'!BU96,'Sound Power'!V96)</f>
        <v>#DIV/0!</v>
      </c>
      <c r="F96" s="67" t="e">
        <f>IF(Calcul!$F101="SA",'Sound Power'!BV96,'Sound Power'!W96)</f>
        <v>#DIV/0!</v>
      </c>
      <c r="G96" s="67" t="e">
        <f>IF(Calcul!$F101="SA",'Sound Power'!BW96,'Sound Power'!X96)</f>
        <v>#DIV/0!</v>
      </c>
      <c r="H96" s="67" t="e">
        <f>IF(Calcul!$F101="SA",'Sound Power'!BX96,'Sound Power'!Y96)</f>
        <v>#DIV/0!</v>
      </c>
      <c r="I96" s="67" t="e">
        <f>IF(Calcul!$F101="SA",'Sound Power'!BY96,'Sound Power'!Z96)</f>
        <v>#DIV/0!</v>
      </c>
      <c r="J96" s="67" t="e">
        <f>IF(Calcul!$F101="SA",'Sound Power'!BZ96,'Sound Power'!AA96)</f>
        <v>#DIV/0!</v>
      </c>
      <c r="K96" s="67" t="e">
        <f>'Sound Power'!CS96</f>
        <v>#DIV/0!</v>
      </c>
      <c r="L96" s="67" t="e">
        <f>'Sound Power'!CT96</f>
        <v>#DIV/0!</v>
      </c>
      <c r="M96" s="67" t="e">
        <f>'Sound Power'!CU96</f>
        <v>#DIV/0!</v>
      </c>
      <c r="N96" s="67" t="e">
        <f>'Sound Power'!CV96</f>
        <v>#DIV/0!</v>
      </c>
      <c r="O96" s="67" t="e">
        <f>'Sound Power'!CW96</f>
        <v>#DIV/0!</v>
      </c>
      <c r="P96" s="67" t="e">
        <f>'Sound Power'!CX96</f>
        <v>#DIV/0!</v>
      </c>
      <c r="Q96" s="67" t="e">
        <f>'Sound Power'!CY96</f>
        <v>#DIV/0!</v>
      </c>
      <c r="R96" s="67" t="e">
        <f>'Sound Power'!CZ96</f>
        <v>#DIV/0!</v>
      </c>
      <c r="S96" s="64">
        <f t="shared" si="26"/>
        <v>0</v>
      </c>
      <c r="T96" s="64">
        <f t="shared" si="27"/>
        <v>0</v>
      </c>
      <c r="U96" s="67" t="e">
        <f>('ModelParams Lp'!B$4*10^'ModelParams Lp'!B$5*($S96/$T96)^'ModelParams Lp'!B$6)*3</f>
        <v>#DIV/0!</v>
      </c>
      <c r="V96" s="67" t="e">
        <f>('ModelParams Lp'!C$4*10^'ModelParams Lp'!C$5*($S96/$T96)^'ModelParams Lp'!C$6)*3</f>
        <v>#DIV/0!</v>
      </c>
      <c r="W96" s="67" t="e">
        <f>('ModelParams Lp'!D$4*10^'ModelParams Lp'!D$5*($S96/$T96)^'ModelParams Lp'!D$6)*3</f>
        <v>#DIV/0!</v>
      </c>
      <c r="X96" s="67" t="e">
        <f>('ModelParams Lp'!E$4*10^'ModelParams Lp'!E$5*($S96/$T96)^'ModelParams Lp'!E$6)*3</f>
        <v>#DIV/0!</v>
      </c>
      <c r="Y96" s="67" t="e">
        <f>('ModelParams Lp'!F$4*10^'ModelParams Lp'!F$5*($S96/$T96)^'ModelParams Lp'!F$6)*3</f>
        <v>#DIV/0!</v>
      </c>
      <c r="Z96" s="67" t="e">
        <f>('ModelParams Lp'!G$4*10^'ModelParams Lp'!G$5*($S96/$T96)^'ModelParams Lp'!G$6)*3</f>
        <v>#DIV/0!</v>
      </c>
      <c r="AA96" s="67" t="e">
        <f>('ModelParams Lp'!H$4*10^'ModelParams Lp'!H$5*($S96/$T96)^'ModelParams Lp'!H$6)*3</f>
        <v>#DIV/0!</v>
      </c>
      <c r="AB96" s="67" t="e">
        <f>('ModelParams Lp'!I$4*10^'ModelParams Lp'!I$5*($S96/$T96)^'ModelParams Lp'!I$6)*3</f>
        <v>#DIV/0!</v>
      </c>
      <c r="AC96" s="53" t="e">
        <f t="shared" si="28"/>
        <v>#DIV/0!</v>
      </c>
      <c r="AD96" s="53" t="e">
        <f>IF(AC96&lt;'ModelParams Lp'!$B$16,-1,IF(AC96&lt;'ModelParams Lp'!$C$16,0,IF(AC96&lt;'ModelParams Lp'!$D$16,1,IF(AC96&lt;'ModelParams Lp'!$E$16,2,IF(AC96&lt;'ModelParams Lp'!$F$16,3,IF(AC96&lt;'ModelParams Lp'!$G$16,4,IF(AC96&lt;'ModelParams Lp'!$H$16,5,6)))))))</f>
        <v>#DIV/0!</v>
      </c>
      <c r="AE96" s="67" t="e">
        <f ca="1">IF($AD96&gt;1,0,OFFSET('ModelParams Lp'!$C$12,0,-'Sound Pressure'!$AD96))</f>
        <v>#DIV/0!</v>
      </c>
      <c r="AF96" s="67" t="e">
        <f ca="1">IF($AD96&gt;2,0,OFFSET('ModelParams Lp'!$D$12,0,-'Sound Pressure'!$AD96))</f>
        <v>#DIV/0!</v>
      </c>
      <c r="AG96" s="67" t="e">
        <f ca="1">IF($AD96&gt;3,0,OFFSET('ModelParams Lp'!$E$12,0,-'Sound Pressure'!$AD96))</f>
        <v>#DIV/0!</v>
      </c>
      <c r="AH96" s="67" t="e">
        <f ca="1">IF($AD96&gt;4,0,OFFSET('ModelParams Lp'!$F$12,0,-'Sound Pressure'!$AD96))</f>
        <v>#DIV/0!</v>
      </c>
      <c r="AI96" s="67" t="e">
        <f ca="1">IF($AD96&gt;3,0,OFFSET('ModelParams Lp'!$G$12,0,-'Sound Pressure'!$AD96))</f>
        <v>#DIV/0!</v>
      </c>
      <c r="AJ96" s="67" t="e">
        <f ca="1">IF($AD96&gt;5,0,OFFSET('ModelParams Lp'!$H$12,0,-'Sound Pressure'!$AD96))</f>
        <v>#DIV/0!</v>
      </c>
      <c r="AK96" s="67" t="e">
        <f ca="1">IF($AD96&gt;6,0,OFFSET('ModelParams Lp'!$I$12,0,-'Sound Pressure'!$AD96))</f>
        <v>#DIV/0!</v>
      </c>
      <c r="AL96" s="67" t="e">
        <f ca="1">IF($AD96&gt;7,0,IF($AD$4&lt;0,3,OFFSET('ModelParams Lp'!$J$12,0,-'Sound Pressure'!$AD96)))</f>
        <v>#DIV/0!</v>
      </c>
      <c r="AM96" s="67" t="e">
        <f t="shared" si="48"/>
        <v>#DIV/0!</v>
      </c>
      <c r="AN96" s="67" t="e">
        <f t="shared" si="47"/>
        <v>#DIV/0!</v>
      </c>
      <c r="AO96" s="67" t="e">
        <f t="shared" si="47"/>
        <v>#DIV/0!</v>
      </c>
      <c r="AP96" s="67" t="e">
        <f t="shared" si="47"/>
        <v>#DIV/0!</v>
      </c>
      <c r="AQ96" s="67" t="e">
        <f t="shared" si="47"/>
        <v>#DIV/0!</v>
      </c>
      <c r="AR96" s="67" t="e">
        <f t="shared" si="47"/>
        <v>#DIV/0!</v>
      </c>
      <c r="AS96" s="67" t="e">
        <f t="shared" si="47"/>
        <v>#DIV/0!</v>
      </c>
      <c r="AT96" s="67" t="e">
        <f t="shared" si="47"/>
        <v>#DIV/0!</v>
      </c>
      <c r="AU96" s="67">
        <f>'ModelParams Lp'!B$22</f>
        <v>4</v>
      </c>
      <c r="AV96" s="67">
        <f>'ModelParams Lp'!C$22</f>
        <v>2</v>
      </c>
      <c r="AW96" s="67">
        <f>'ModelParams Lp'!D$22</f>
        <v>1</v>
      </c>
      <c r="AX96" s="67">
        <f>'ModelParams Lp'!E$22</f>
        <v>0</v>
      </c>
      <c r="AY96" s="67">
        <f>'ModelParams Lp'!F$22</f>
        <v>0</v>
      </c>
      <c r="AZ96" s="67">
        <f>'ModelParams Lp'!G$22</f>
        <v>0</v>
      </c>
      <c r="BA96" s="67">
        <f>'ModelParams Lp'!H$22</f>
        <v>0</v>
      </c>
      <c r="BB96" s="67">
        <f>'ModelParams Lp'!I$22</f>
        <v>0</v>
      </c>
      <c r="BC96" s="67" t="e">
        <f>-10*LOG(2/(4*PI()*2^2)+4/(0.163*(Calcul!$J101*Calcul!$K101)/VLOOKUP(Calcul!$H101,'ModelParams Lp'!$E$37:$F$39,2,0)))</f>
        <v>#N/A</v>
      </c>
      <c r="BD96" s="67" t="e">
        <f>-10*LOG(2/(4*PI()*2^2)+4/(0.163*(Calcul!$J101*Calcul!$K101)/VLOOKUP(Calcul!$H101,'ModelParams Lp'!$E$37:$F$39,2,0)))</f>
        <v>#N/A</v>
      </c>
      <c r="BE96" s="67" t="e">
        <f>-10*LOG(2/(4*PI()*2^2)+4/(0.163*(Calcul!$J101*Calcul!$K101)/VLOOKUP(Calcul!$H101,'ModelParams Lp'!$E$37:$F$39,2,0)))</f>
        <v>#N/A</v>
      </c>
      <c r="BF96" s="67" t="e">
        <f>-10*LOG(2/(4*PI()*2^2)+4/(0.163*(Calcul!$J101*Calcul!$K101)/VLOOKUP(Calcul!$H101,'ModelParams Lp'!$E$37:$F$39,2,0)))</f>
        <v>#N/A</v>
      </c>
      <c r="BG96" s="67" t="e">
        <f>-10*LOG(2/(4*PI()*2^2)+4/(0.163*(Calcul!$J101*Calcul!$K101)/VLOOKUP(Calcul!$H101,'ModelParams Lp'!$E$37:$F$39,2,0)))</f>
        <v>#N/A</v>
      </c>
      <c r="BH96" s="67" t="e">
        <f>-10*LOG(2/(4*PI()*2^2)+4/(0.163*(Calcul!$J101*Calcul!$K101)/VLOOKUP(Calcul!$H101,'ModelParams Lp'!$E$37:$F$39,2,0)))</f>
        <v>#N/A</v>
      </c>
      <c r="BI96" s="67" t="e">
        <f>-10*LOG(2/(4*PI()*2^2)+4/(0.163*(Calcul!$J101*Calcul!$K101)/VLOOKUP(Calcul!$H101,'ModelParams Lp'!$E$37:$F$39,2,0)))</f>
        <v>#N/A</v>
      </c>
      <c r="BJ96" s="67" t="e">
        <f>-10*LOG(2/(4*PI()*2^2)+4/(0.163*(Calcul!$J101*Calcul!$K101)/VLOOKUP(Calcul!$H101,'ModelParams Lp'!$E$37:$F$39,2,0)))</f>
        <v>#N/A</v>
      </c>
      <c r="BK96" s="67" t="e">
        <f>VLOOKUP(Calcul!$I101,'ModelParams Lp'!$D$28:$O$32,5,0)+BC96</f>
        <v>#N/A</v>
      </c>
      <c r="BL96" s="67" t="e">
        <f>VLOOKUP(Calcul!$I101,'ModelParams Lp'!$D$28:$O$32,6,0)+BD96</f>
        <v>#N/A</v>
      </c>
      <c r="BM96" s="67" t="e">
        <f>VLOOKUP(Calcul!$I101,'ModelParams Lp'!$D$28:$O$32,7,0)+BE96</f>
        <v>#N/A</v>
      </c>
      <c r="BN96" s="67" t="e">
        <f>VLOOKUP(Calcul!$I101,'ModelParams Lp'!$D$28:$O$32,8,0)+BF96</f>
        <v>#N/A</v>
      </c>
      <c r="BO96" s="67" t="e">
        <f>VLOOKUP(Calcul!$I101,'ModelParams Lp'!$D$28:$O$32,9,0)+BG96</f>
        <v>#N/A</v>
      </c>
      <c r="BP96" s="67" t="e">
        <f>VLOOKUP(Calcul!$I101,'ModelParams Lp'!$D$28:$O$32,10,0)+BH96</f>
        <v>#N/A</v>
      </c>
      <c r="BQ96" s="67" t="e">
        <f>VLOOKUP(Calcul!$I101,'ModelParams Lp'!$D$28:$O$32,11,0)+BI96</f>
        <v>#N/A</v>
      </c>
      <c r="BR96" s="67" t="e">
        <f>VLOOKUP(Calcul!$I101,'ModelParams Lp'!$D$28:$O$32,12,0)+BJ96</f>
        <v>#N/A</v>
      </c>
      <c r="BS96" s="66" t="e">
        <f t="shared" ca="1" si="29"/>
        <v>#DIV/0!</v>
      </c>
      <c r="BT96" s="66" t="e">
        <f t="shared" ca="1" si="30"/>
        <v>#DIV/0!</v>
      </c>
      <c r="BU96" s="66" t="e">
        <f t="shared" ca="1" si="31"/>
        <v>#DIV/0!</v>
      </c>
      <c r="BV96" s="66" t="e">
        <f t="shared" ca="1" si="32"/>
        <v>#DIV/0!</v>
      </c>
      <c r="BW96" s="66" t="e">
        <f t="shared" ca="1" si="33"/>
        <v>#DIV/0!</v>
      </c>
      <c r="BX96" s="66" t="e">
        <f t="shared" ca="1" si="34"/>
        <v>#DIV/0!</v>
      </c>
      <c r="BY96" s="66" t="e">
        <f t="shared" ca="1" si="35"/>
        <v>#DIV/0!</v>
      </c>
      <c r="BZ96" s="66" t="e">
        <f t="shared" ca="1" si="36"/>
        <v>#DIV/0!</v>
      </c>
      <c r="CA96" s="24" t="e">
        <f ca="1">10*LOG10(IF(BS96="",0,POWER(10,((BS96+'ModelParams Lw'!$O$4)/10))) +IF(BT96="",0,POWER(10,((BT96+'ModelParams Lw'!$P$4)/10))) +IF(BU96="",0,POWER(10,((BU96+'ModelParams Lw'!$Q$4)/10))) +IF(BV96="",0,POWER(10,((BV96+'ModelParams Lw'!$R$4)/10))) +IF(BW96="",0,POWER(10,((BW96+'ModelParams Lw'!$S$4)/10))) +IF(BX96="",0,POWER(10,((BX96+'ModelParams Lw'!$T$4)/10))) +IF(BY96="",0,POWER(10,((BY96+'ModelParams Lw'!$U$4)/10)))+IF(BZ96="",0,POWER(10,((BZ96+'ModelParams Lw'!$V$4)/10))))</f>
        <v>#DIV/0!</v>
      </c>
      <c r="CB96" s="24" t="e">
        <f t="shared" ca="1" si="37"/>
        <v>#DIV/0!</v>
      </c>
      <c r="CC96" s="24" t="e">
        <f ca="1">(BS96-'ModelParams Lw'!O$10)/'ModelParams Lw'!O$11</f>
        <v>#DIV/0!</v>
      </c>
      <c r="CD96" s="24" t="e">
        <f ca="1">(BT96-'ModelParams Lw'!P$10)/'ModelParams Lw'!P$11</f>
        <v>#DIV/0!</v>
      </c>
      <c r="CE96" s="24" t="e">
        <f ca="1">(BU96-'ModelParams Lw'!Q$10)/'ModelParams Lw'!Q$11</f>
        <v>#DIV/0!</v>
      </c>
      <c r="CF96" s="24" t="e">
        <f ca="1">(BV96-'ModelParams Lw'!R$10)/'ModelParams Lw'!R$11</f>
        <v>#DIV/0!</v>
      </c>
      <c r="CG96" s="24" t="e">
        <f ca="1">(BW96-'ModelParams Lw'!S$10)/'ModelParams Lw'!S$11</f>
        <v>#DIV/0!</v>
      </c>
      <c r="CH96" s="24" t="e">
        <f ca="1">(BX96-'ModelParams Lw'!T$10)/'ModelParams Lw'!T$11</f>
        <v>#DIV/0!</v>
      </c>
      <c r="CI96" s="24" t="e">
        <f ca="1">(BY96-'ModelParams Lw'!U$10)/'ModelParams Lw'!U$11</f>
        <v>#DIV/0!</v>
      </c>
      <c r="CJ96" s="24" t="e">
        <f ca="1">(BZ96-'ModelParams Lw'!V$10)/'ModelParams Lw'!V$11</f>
        <v>#DIV/0!</v>
      </c>
      <c r="CK96" s="66" t="e">
        <f t="shared" si="38"/>
        <v>#DIV/0!</v>
      </c>
      <c r="CL96" s="66" t="e">
        <f t="shared" si="39"/>
        <v>#DIV/0!</v>
      </c>
      <c r="CM96" s="66" t="e">
        <f t="shared" si="40"/>
        <v>#DIV/0!</v>
      </c>
      <c r="CN96" s="66" t="e">
        <f t="shared" si="41"/>
        <v>#DIV/0!</v>
      </c>
      <c r="CO96" s="66" t="e">
        <f t="shared" si="42"/>
        <v>#DIV/0!</v>
      </c>
      <c r="CP96" s="66" t="e">
        <f t="shared" si="43"/>
        <v>#DIV/0!</v>
      </c>
      <c r="CQ96" s="66" t="e">
        <f t="shared" si="44"/>
        <v>#DIV/0!</v>
      </c>
      <c r="CR96" s="66" t="e">
        <f t="shared" si="45"/>
        <v>#DIV/0!</v>
      </c>
      <c r="CS96" s="24" t="e">
        <f>10*LOG10(IF(CK96="",0,POWER(10,((CK96+'ModelParams Lw'!$O$4)/10))) +IF(CL96="",0,POWER(10,((CL96+'ModelParams Lw'!$P$4)/10))) +IF(CM96="",0,POWER(10,((CM96+'ModelParams Lw'!$Q$4)/10))) +IF(CN96="",0,POWER(10,((CN96+'ModelParams Lw'!$R$4)/10))) +IF(CO96="",0,POWER(10,((CO96+'ModelParams Lw'!$S$4)/10))) +IF(CP96="",0,POWER(10,((CP96+'ModelParams Lw'!$T$4)/10))) +IF(CQ96="",0,POWER(10,((CQ96+'ModelParams Lw'!$U$4)/10)))+IF(CR96="",0,POWER(10,((CR96+'ModelParams Lw'!$V$4)/10))))</f>
        <v>#DIV/0!</v>
      </c>
      <c r="CT96" s="24" t="e">
        <f t="shared" si="46"/>
        <v>#DIV/0!</v>
      </c>
      <c r="CU96" s="24" t="e">
        <f>(CK96-'ModelParams Lw'!O$10)/'ModelParams Lw'!O$11</f>
        <v>#DIV/0!</v>
      </c>
      <c r="CV96" s="24" t="e">
        <f>(CL96-'ModelParams Lw'!P$10)/'ModelParams Lw'!P$11</f>
        <v>#DIV/0!</v>
      </c>
      <c r="CW96" s="24" t="e">
        <f>(CM96-'ModelParams Lw'!Q$10)/'ModelParams Lw'!Q$11</f>
        <v>#DIV/0!</v>
      </c>
      <c r="CX96" s="24" t="e">
        <f>(CN96-'ModelParams Lw'!R$10)/'ModelParams Lw'!R$11</f>
        <v>#DIV/0!</v>
      </c>
      <c r="CY96" s="24" t="e">
        <f>(CO96-'ModelParams Lw'!S$10)/'ModelParams Lw'!S$11</f>
        <v>#DIV/0!</v>
      </c>
      <c r="CZ96" s="24" t="e">
        <f>(CP96-'ModelParams Lw'!T$10)/'ModelParams Lw'!T$11</f>
        <v>#DIV/0!</v>
      </c>
      <c r="DA96" s="24" t="e">
        <f>(CQ96-'ModelParams Lw'!U$10)/'ModelParams Lw'!U$11</f>
        <v>#DIV/0!</v>
      </c>
      <c r="DB96" s="24" t="e">
        <f>(CR96-'ModelParams Lw'!V$10)/'ModelParams Lw'!V$11</f>
        <v>#DIV/0!</v>
      </c>
    </row>
    <row r="97" spans="1:106">
      <c r="A97" s="12">
        <f>'Sound Power'!B97</f>
        <v>0</v>
      </c>
      <c r="B97" s="12">
        <f>'Sound Power'!D97</f>
        <v>0</v>
      </c>
      <c r="C97" s="67" t="e">
        <f>IF(Calcul!$F102="SA",'Sound Power'!BS97,'Sound Power'!T97)</f>
        <v>#DIV/0!</v>
      </c>
      <c r="D97" s="67" t="e">
        <f>IF(Calcul!$F102="SA",'Sound Power'!BT97,'Sound Power'!U97)</f>
        <v>#DIV/0!</v>
      </c>
      <c r="E97" s="67" t="e">
        <f>IF(Calcul!$F102="SA",'Sound Power'!BU97,'Sound Power'!V97)</f>
        <v>#DIV/0!</v>
      </c>
      <c r="F97" s="67" t="e">
        <f>IF(Calcul!$F102="SA",'Sound Power'!BV97,'Sound Power'!W97)</f>
        <v>#DIV/0!</v>
      </c>
      <c r="G97" s="67" t="e">
        <f>IF(Calcul!$F102="SA",'Sound Power'!BW97,'Sound Power'!X97)</f>
        <v>#DIV/0!</v>
      </c>
      <c r="H97" s="67" t="e">
        <f>IF(Calcul!$F102="SA",'Sound Power'!BX97,'Sound Power'!Y97)</f>
        <v>#DIV/0!</v>
      </c>
      <c r="I97" s="67" t="e">
        <f>IF(Calcul!$F102="SA",'Sound Power'!BY97,'Sound Power'!Z97)</f>
        <v>#DIV/0!</v>
      </c>
      <c r="J97" s="67" t="e">
        <f>IF(Calcul!$F102="SA",'Sound Power'!BZ97,'Sound Power'!AA97)</f>
        <v>#DIV/0!</v>
      </c>
      <c r="K97" s="67" t="e">
        <f>'Sound Power'!CS97</f>
        <v>#DIV/0!</v>
      </c>
      <c r="L97" s="67" t="e">
        <f>'Sound Power'!CT97</f>
        <v>#DIV/0!</v>
      </c>
      <c r="M97" s="67" t="e">
        <f>'Sound Power'!CU97</f>
        <v>#DIV/0!</v>
      </c>
      <c r="N97" s="67" t="e">
        <f>'Sound Power'!CV97</f>
        <v>#DIV/0!</v>
      </c>
      <c r="O97" s="67" t="e">
        <f>'Sound Power'!CW97</f>
        <v>#DIV/0!</v>
      </c>
      <c r="P97" s="67" t="e">
        <f>'Sound Power'!CX97</f>
        <v>#DIV/0!</v>
      </c>
      <c r="Q97" s="67" t="e">
        <f>'Sound Power'!CY97</f>
        <v>#DIV/0!</v>
      </c>
      <c r="R97" s="67" t="e">
        <f>'Sound Power'!CZ97</f>
        <v>#DIV/0!</v>
      </c>
      <c r="S97" s="64">
        <f t="shared" si="26"/>
        <v>0</v>
      </c>
      <c r="T97" s="64">
        <f t="shared" si="27"/>
        <v>0</v>
      </c>
      <c r="U97" s="67" t="e">
        <f>('ModelParams Lp'!B$4*10^'ModelParams Lp'!B$5*($S97/$T97)^'ModelParams Lp'!B$6)*3</f>
        <v>#DIV/0!</v>
      </c>
      <c r="V97" s="67" t="e">
        <f>('ModelParams Lp'!C$4*10^'ModelParams Lp'!C$5*($S97/$T97)^'ModelParams Lp'!C$6)*3</f>
        <v>#DIV/0!</v>
      </c>
      <c r="W97" s="67" t="e">
        <f>('ModelParams Lp'!D$4*10^'ModelParams Lp'!D$5*($S97/$T97)^'ModelParams Lp'!D$6)*3</f>
        <v>#DIV/0!</v>
      </c>
      <c r="X97" s="67" t="e">
        <f>('ModelParams Lp'!E$4*10^'ModelParams Lp'!E$5*($S97/$T97)^'ModelParams Lp'!E$6)*3</f>
        <v>#DIV/0!</v>
      </c>
      <c r="Y97" s="67" t="e">
        <f>('ModelParams Lp'!F$4*10^'ModelParams Lp'!F$5*($S97/$T97)^'ModelParams Lp'!F$6)*3</f>
        <v>#DIV/0!</v>
      </c>
      <c r="Z97" s="67" t="e">
        <f>('ModelParams Lp'!G$4*10^'ModelParams Lp'!G$5*($S97/$T97)^'ModelParams Lp'!G$6)*3</f>
        <v>#DIV/0!</v>
      </c>
      <c r="AA97" s="67" t="e">
        <f>('ModelParams Lp'!H$4*10^'ModelParams Lp'!H$5*($S97/$T97)^'ModelParams Lp'!H$6)*3</f>
        <v>#DIV/0!</v>
      </c>
      <c r="AB97" s="67" t="e">
        <f>('ModelParams Lp'!I$4*10^'ModelParams Lp'!I$5*($S97/$T97)^'ModelParams Lp'!I$6)*3</f>
        <v>#DIV/0!</v>
      </c>
      <c r="AC97" s="53" t="e">
        <f t="shared" si="28"/>
        <v>#DIV/0!</v>
      </c>
      <c r="AD97" s="53" t="e">
        <f>IF(AC97&lt;'ModelParams Lp'!$B$16,-1,IF(AC97&lt;'ModelParams Lp'!$C$16,0,IF(AC97&lt;'ModelParams Lp'!$D$16,1,IF(AC97&lt;'ModelParams Lp'!$E$16,2,IF(AC97&lt;'ModelParams Lp'!$F$16,3,IF(AC97&lt;'ModelParams Lp'!$G$16,4,IF(AC97&lt;'ModelParams Lp'!$H$16,5,6)))))))</f>
        <v>#DIV/0!</v>
      </c>
      <c r="AE97" s="67" t="e">
        <f ca="1">IF($AD97&gt;1,0,OFFSET('ModelParams Lp'!$C$12,0,-'Sound Pressure'!$AD97))</f>
        <v>#DIV/0!</v>
      </c>
      <c r="AF97" s="67" t="e">
        <f ca="1">IF($AD97&gt;2,0,OFFSET('ModelParams Lp'!$D$12,0,-'Sound Pressure'!$AD97))</f>
        <v>#DIV/0!</v>
      </c>
      <c r="AG97" s="67" t="e">
        <f ca="1">IF($AD97&gt;3,0,OFFSET('ModelParams Lp'!$E$12,0,-'Sound Pressure'!$AD97))</f>
        <v>#DIV/0!</v>
      </c>
      <c r="AH97" s="67" t="e">
        <f ca="1">IF($AD97&gt;4,0,OFFSET('ModelParams Lp'!$F$12,0,-'Sound Pressure'!$AD97))</f>
        <v>#DIV/0!</v>
      </c>
      <c r="AI97" s="67" t="e">
        <f ca="1">IF($AD97&gt;3,0,OFFSET('ModelParams Lp'!$G$12,0,-'Sound Pressure'!$AD97))</f>
        <v>#DIV/0!</v>
      </c>
      <c r="AJ97" s="67" t="e">
        <f ca="1">IF($AD97&gt;5,0,OFFSET('ModelParams Lp'!$H$12,0,-'Sound Pressure'!$AD97))</f>
        <v>#DIV/0!</v>
      </c>
      <c r="AK97" s="67" t="e">
        <f ca="1">IF($AD97&gt;6,0,OFFSET('ModelParams Lp'!$I$12,0,-'Sound Pressure'!$AD97))</f>
        <v>#DIV/0!</v>
      </c>
      <c r="AL97" s="67" t="e">
        <f ca="1">IF($AD97&gt;7,0,IF($AD$4&lt;0,3,OFFSET('ModelParams Lp'!$J$12,0,-'Sound Pressure'!$AD97)))</f>
        <v>#DIV/0!</v>
      </c>
      <c r="AM97" s="67" t="e">
        <f t="shared" si="48"/>
        <v>#DIV/0!</v>
      </c>
      <c r="AN97" s="67" t="e">
        <f t="shared" si="47"/>
        <v>#DIV/0!</v>
      </c>
      <c r="AO97" s="67" t="e">
        <f t="shared" si="47"/>
        <v>#DIV/0!</v>
      </c>
      <c r="AP97" s="67" t="e">
        <f t="shared" si="47"/>
        <v>#DIV/0!</v>
      </c>
      <c r="AQ97" s="67" t="e">
        <f t="shared" si="47"/>
        <v>#DIV/0!</v>
      </c>
      <c r="AR97" s="67" t="e">
        <f t="shared" si="47"/>
        <v>#DIV/0!</v>
      </c>
      <c r="AS97" s="67" t="e">
        <f t="shared" si="47"/>
        <v>#DIV/0!</v>
      </c>
      <c r="AT97" s="67" t="e">
        <f t="shared" si="47"/>
        <v>#DIV/0!</v>
      </c>
      <c r="AU97" s="67">
        <f>'ModelParams Lp'!B$22</f>
        <v>4</v>
      </c>
      <c r="AV97" s="67">
        <f>'ModelParams Lp'!C$22</f>
        <v>2</v>
      </c>
      <c r="AW97" s="67">
        <f>'ModelParams Lp'!D$22</f>
        <v>1</v>
      </c>
      <c r="AX97" s="67">
        <f>'ModelParams Lp'!E$22</f>
        <v>0</v>
      </c>
      <c r="AY97" s="67">
        <f>'ModelParams Lp'!F$22</f>
        <v>0</v>
      </c>
      <c r="AZ97" s="67">
        <f>'ModelParams Lp'!G$22</f>
        <v>0</v>
      </c>
      <c r="BA97" s="67">
        <f>'ModelParams Lp'!H$22</f>
        <v>0</v>
      </c>
      <c r="BB97" s="67">
        <f>'ModelParams Lp'!I$22</f>
        <v>0</v>
      </c>
      <c r="BC97" s="67" t="e">
        <f>-10*LOG(2/(4*PI()*2^2)+4/(0.163*(Calcul!$J102*Calcul!$K102)/VLOOKUP(Calcul!$H102,'ModelParams Lp'!$E$37:$F$39,2,0)))</f>
        <v>#N/A</v>
      </c>
      <c r="BD97" s="67" t="e">
        <f>-10*LOG(2/(4*PI()*2^2)+4/(0.163*(Calcul!$J102*Calcul!$K102)/VLOOKUP(Calcul!$H102,'ModelParams Lp'!$E$37:$F$39,2,0)))</f>
        <v>#N/A</v>
      </c>
      <c r="BE97" s="67" t="e">
        <f>-10*LOG(2/(4*PI()*2^2)+4/(0.163*(Calcul!$J102*Calcul!$K102)/VLOOKUP(Calcul!$H102,'ModelParams Lp'!$E$37:$F$39,2,0)))</f>
        <v>#N/A</v>
      </c>
      <c r="BF97" s="67" t="e">
        <f>-10*LOG(2/(4*PI()*2^2)+4/(0.163*(Calcul!$J102*Calcul!$K102)/VLOOKUP(Calcul!$H102,'ModelParams Lp'!$E$37:$F$39,2,0)))</f>
        <v>#N/A</v>
      </c>
      <c r="BG97" s="67" t="e">
        <f>-10*LOG(2/(4*PI()*2^2)+4/(0.163*(Calcul!$J102*Calcul!$K102)/VLOOKUP(Calcul!$H102,'ModelParams Lp'!$E$37:$F$39,2,0)))</f>
        <v>#N/A</v>
      </c>
      <c r="BH97" s="67" t="e">
        <f>-10*LOG(2/(4*PI()*2^2)+4/(0.163*(Calcul!$J102*Calcul!$K102)/VLOOKUP(Calcul!$H102,'ModelParams Lp'!$E$37:$F$39,2,0)))</f>
        <v>#N/A</v>
      </c>
      <c r="BI97" s="67" t="e">
        <f>-10*LOG(2/(4*PI()*2^2)+4/(0.163*(Calcul!$J102*Calcul!$K102)/VLOOKUP(Calcul!$H102,'ModelParams Lp'!$E$37:$F$39,2,0)))</f>
        <v>#N/A</v>
      </c>
      <c r="BJ97" s="67" t="e">
        <f>-10*LOG(2/(4*PI()*2^2)+4/(0.163*(Calcul!$J102*Calcul!$K102)/VLOOKUP(Calcul!$H102,'ModelParams Lp'!$E$37:$F$39,2,0)))</f>
        <v>#N/A</v>
      </c>
      <c r="BK97" s="67" t="e">
        <f>VLOOKUP(Calcul!$I102,'ModelParams Lp'!$D$28:$O$32,5,0)+BC97</f>
        <v>#N/A</v>
      </c>
      <c r="BL97" s="67" t="e">
        <f>VLOOKUP(Calcul!$I102,'ModelParams Lp'!$D$28:$O$32,6,0)+BD97</f>
        <v>#N/A</v>
      </c>
      <c r="BM97" s="67" t="e">
        <f>VLOOKUP(Calcul!$I102,'ModelParams Lp'!$D$28:$O$32,7,0)+BE97</f>
        <v>#N/A</v>
      </c>
      <c r="BN97" s="67" t="e">
        <f>VLOOKUP(Calcul!$I102,'ModelParams Lp'!$D$28:$O$32,8,0)+BF97</f>
        <v>#N/A</v>
      </c>
      <c r="BO97" s="67" t="e">
        <f>VLOOKUP(Calcul!$I102,'ModelParams Lp'!$D$28:$O$32,9,0)+BG97</f>
        <v>#N/A</v>
      </c>
      <c r="BP97" s="67" t="e">
        <f>VLOOKUP(Calcul!$I102,'ModelParams Lp'!$D$28:$O$32,10,0)+BH97</f>
        <v>#N/A</v>
      </c>
      <c r="BQ97" s="67" t="e">
        <f>VLOOKUP(Calcul!$I102,'ModelParams Lp'!$D$28:$O$32,11,0)+BI97</f>
        <v>#N/A</v>
      </c>
      <c r="BR97" s="67" t="e">
        <f>VLOOKUP(Calcul!$I102,'ModelParams Lp'!$D$28:$O$32,12,0)+BJ97</f>
        <v>#N/A</v>
      </c>
      <c r="BS97" s="66" t="e">
        <f t="shared" ca="1" si="29"/>
        <v>#DIV/0!</v>
      </c>
      <c r="BT97" s="66" t="e">
        <f t="shared" ca="1" si="30"/>
        <v>#DIV/0!</v>
      </c>
      <c r="BU97" s="66" t="e">
        <f t="shared" ca="1" si="31"/>
        <v>#DIV/0!</v>
      </c>
      <c r="BV97" s="66" t="e">
        <f t="shared" ca="1" si="32"/>
        <v>#DIV/0!</v>
      </c>
      <c r="BW97" s="66" t="e">
        <f t="shared" ca="1" si="33"/>
        <v>#DIV/0!</v>
      </c>
      <c r="BX97" s="66" t="e">
        <f t="shared" ca="1" si="34"/>
        <v>#DIV/0!</v>
      </c>
      <c r="BY97" s="66" t="e">
        <f t="shared" ca="1" si="35"/>
        <v>#DIV/0!</v>
      </c>
      <c r="BZ97" s="66" t="e">
        <f t="shared" ca="1" si="36"/>
        <v>#DIV/0!</v>
      </c>
      <c r="CA97" s="24" t="e">
        <f ca="1">10*LOG10(IF(BS97="",0,POWER(10,((BS97+'ModelParams Lw'!$O$4)/10))) +IF(BT97="",0,POWER(10,((BT97+'ModelParams Lw'!$P$4)/10))) +IF(BU97="",0,POWER(10,((BU97+'ModelParams Lw'!$Q$4)/10))) +IF(BV97="",0,POWER(10,((BV97+'ModelParams Lw'!$R$4)/10))) +IF(BW97="",0,POWER(10,((BW97+'ModelParams Lw'!$S$4)/10))) +IF(BX97="",0,POWER(10,((BX97+'ModelParams Lw'!$T$4)/10))) +IF(BY97="",0,POWER(10,((BY97+'ModelParams Lw'!$U$4)/10)))+IF(BZ97="",0,POWER(10,((BZ97+'ModelParams Lw'!$V$4)/10))))</f>
        <v>#DIV/0!</v>
      </c>
      <c r="CB97" s="24" t="e">
        <f t="shared" ca="1" si="37"/>
        <v>#DIV/0!</v>
      </c>
      <c r="CC97" s="24" t="e">
        <f ca="1">(BS97-'ModelParams Lw'!O$10)/'ModelParams Lw'!O$11</f>
        <v>#DIV/0!</v>
      </c>
      <c r="CD97" s="24" t="e">
        <f ca="1">(BT97-'ModelParams Lw'!P$10)/'ModelParams Lw'!P$11</f>
        <v>#DIV/0!</v>
      </c>
      <c r="CE97" s="24" t="e">
        <f ca="1">(BU97-'ModelParams Lw'!Q$10)/'ModelParams Lw'!Q$11</f>
        <v>#DIV/0!</v>
      </c>
      <c r="CF97" s="24" t="e">
        <f ca="1">(BV97-'ModelParams Lw'!R$10)/'ModelParams Lw'!R$11</f>
        <v>#DIV/0!</v>
      </c>
      <c r="CG97" s="24" t="e">
        <f ca="1">(BW97-'ModelParams Lw'!S$10)/'ModelParams Lw'!S$11</f>
        <v>#DIV/0!</v>
      </c>
      <c r="CH97" s="24" t="e">
        <f ca="1">(BX97-'ModelParams Lw'!T$10)/'ModelParams Lw'!T$11</f>
        <v>#DIV/0!</v>
      </c>
      <c r="CI97" s="24" t="e">
        <f ca="1">(BY97-'ModelParams Lw'!U$10)/'ModelParams Lw'!U$11</f>
        <v>#DIV/0!</v>
      </c>
      <c r="CJ97" s="24" t="e">
        <f ca="1">(BZ97-'ModelParams Lw'!V$10)/'ModelParams Lw'!V$11</f>
        <v>#DIV/0!</v>
      </c>
      <c r="CK97" s="66" t="e">
        <f t="shared" si="38"/>
        <v>#DIV/0!</v>
      </c>
      <c r="CL97" s="66" t="e">
        <f t="shared" si="39"/>
        <v>#DIV/0!</v>
      </c>
      <c r="CM97" s="66" t="e">
        <f t="shared" si="40"/>
        <v>#DIV/0!</v>
      </c>
      <c r="CN97" s="66" t="e">
        <f t="shared" si="41"/>
        <v>#DIV/0!</v>
      </c>
      <c r="CO97" s="66" t="e">
        <f t="shared" si="42"/>
        <v>#DIV/0!</v>
      </c>
      <c r="CP97" s="66" t="e">
        <f t="shared" si="43"/>
        <v>#DIV/0!</v>
      </c>
      <c r="CQ97" s="66" t="e">
        <f t="shared" si="44"/>
        <v>#DIV/0!</v>
      </c>
      <c r="CR97" s="66" t="e">
        <f t="shared" si="45"/>
        <v>#DIV/0!</v>
      </c>
      <c r="CS97" s="24" t="e">
        <f>10*LOG10(IF(CK97="",0,POWER(10,((CK97+'ModelParams Lw'!$O$4)/10))) +IF(CL97="",0,POWER(10,((CL97+'ModelParams Lw'!$P$4)/10))) +IF(CM97="",0,POWER(10,((CM97+'ModelParams Lw'!$Q$4)/10))) +IF(CN97="",0,POWER(10,((CN97+'ModelParams Lw'!$R$4)/10))) +IF(CO97="",0,POWER(10,((CO97+'ModelParams Lw'!$S$4)/10))) +IF(CP97="",0,POWER(10,((CP97+'ModelParams Lw'!$T$4)/10))) +IF(CQ97="",0,POWER(10,((CQ97+'ModelParams Lw'!$U$4)/10)))+IF(CR97="",0,POWER(10,((CR97+'ModelParams Lw'!$V$4)/10))))</f>
        <v>#DIV/0!</v>
      </c>
      <c r="CT97" s="24" t="e">
        <f t="shared" si="46"/>
        <v>#DIV/0!</v>
      </c>
      <c r="CU97" s="24" t="e">
        <f>(CK97-'ModelParams Lw'!O$10)/'ModelParams Lw'!O$11</f>
        <v>#DIV/0!</v>
      </c>
      <c r="CV97" s="24" t="e">
        <f>(CL97-'ModelParams Lw'!P$10)/'ModelParams Lw'!P$11</f>
        <v>#DIV/0!</v>
      </c>
      <c r="CW97" s="24" t="e">
        <f>(CM97-'ModelParams Lw'!Q$10)/'ModelParams Lw'!Q$11</f>
        <v>#DIV/0!</v>
      </c>
      <c r="CX97" s="24" t="e">
        <f>(CN97-'ModelParams Lw'!R$10)/'ModelParams Lw'!R$11</f>
        <v>#DIV/0!</v>
      </c>
      <c r="CY97" s="24" t="e">
        <f>(CO97-'ModelParams Lw'!S$10)/'ModelParams Lw'!S$11</f>
        <v>#DIV/0!</v>
      </c>
      <c r="CZ97" s="24" t="e">
        <f>(CP97-'ModelParams Lw'!T$10)/'ModelParams Lw'!T$11</f>
        <v>#DIV/0!</v>
      </c>
      <c r="DA97" s="24" t="e">
        <f>(CQ97-'ModelParams Lw'!U$10)/'ModelParams Lw'!U$11</f>
        <v>#DIV/0!</v>
      </c>
      <c r="DB97" s="24" t="e">
        <f>(CR97-'ModelParams Lw'!V$10)/'ModelParams Lw'!V$11</f>
        <v>#DIV/0!</v>
      </c>
    </row>
    <row r="98" spans="1:106">
      <c r="A98" s="12">
        <f>'Sound Power'!B98</f>
        <v>0</v>
      </c>
      <c r="B98" s="12">
        <f>'Sound Power'!D98</f>
        <v>0</v>
      </c>
      <c r="C98" s="67" t="e">
        <f>IF(Calcul!$F103="SA",'Sound Power'!BS98,'Sound Power'!T98)</f>
        <v>#DIV/0!</v>
      </c>
      <c r="D98" s="67" t="e">
        <f>IF(Calcul!$F103="SA",'Sound Power'!BT98,'Sound Power'!U98)</f>
        <v>#DIV/0!</v>
      </c>
      <c r="E98" s="67" t="e">
        <f>IF(Calcul!$F103="SA",'Sound Power'!BU98,'Sound Power'!V98)</f>
        <v>#DIV/0!</v>
      </c>
      <c r="F98" s="67" t="e">
        <f>IF(Calcul!$F103="SA",'Sound Power'!BV98,'Sound Power'!W98)</f>
        <v>#DIV/0!</v>
      </c>
      <c r="G98" s="67" t="e">
        <f>IF(Calcul!$F103="SA",'Sound Power'!BW98,'Sound Power'!X98)</f>
        <v>#DIV/0!</v>
      </c>
      <c r="H98" s="67" t="e">
        <f>IF(Calcul!$F103="SA",'Sound Power'!BX98,'Sound Power'!Y98)</f>
        <v>#DIV/0!</v>
      </c>
      <c r="I98" s="67" t="e">
        <f>IF(Calcul!$F103="SA",'Sound Power'!BY98,'Sound Power'!Z98)</f>
        <v>#DIV/0!</v>
      </c>
      <c r="J98" s="67" t="e">
        <f>IF(Calcul!$F103="SA",'Sound Power'!BZ98,'Sound Power'!AA98)</f>
        <v>#DIV/0!</v>
      </c>
      <c r="K98" s="67" t="e">
        <f>'Sound Power'!CS98</f>
        <v>#DIV/0!</v>
      </c>
      <c r="L98" s="67" t="e">
        <f>'Sound Power'!CT98</f>
        <v>#DIV/0!</v>
      </c>
      <c r="M98" s="67" t="e">
        <f>'Sound Power'!CU98</f>
        <v>#DIV/0!</v>
      </c>
      <c r="N98" s="67" t="e">
        <f>'Sound Power'!CV98</f>
        <v>#DIV/0!</v>
      </c>
      <c r="O98" s="67" t="e">
        <f>'Sound Power'!CW98</f>
        <v>#DIV/0!</v>
      </c>
      <c r="P98" s="67" t="e">
        <f>'Sound Power'!CX98</f>
        <v>#DIV/0!</v>
      </c>
      <c r="Q98" s="67" t="e">
        <f>'Sound Power'!CY98</f>
        <v>#DIV/0!</v>
      </c>
      <c r="R98" s="67" t="e">
        <f>'Sound Power'!CZ98</f>
        <v>#DIV/0!</v>
      </c>
      <c r="S98" s="64">
        <f t="shared" si="26"/>
        <v>0</v>
      </c>
      <c r="T98" s="64">
        <f t="shared" si="27"/>
        <v>0</v>
      </c>
      <c r="U98" s="67" t="e">
        <f>('ModelParams Lp'!B$4*10^'ModelParams Lp'!B$5*($S98/$T98)^'ModelParams Lp'!B$6)*3</f>
        <v>#DIV/0!</v>
      </c>
      <c r="V98" s="67" t="e">
        <f>('ModelParams Lp'!C$4*10^'ModelParams Lp'!C$5*($S98/$T98)^'ModelParams Lp'!C$6)*3</f>
        <v>#DIV/0!</v>
      </c>
      <c r="W98" s="67" t="e">
        <f>('ModelParams Lp'!D$4*10^'ModelParams Lp'!D$5*($S98/$T98)^'ModelParams Lp'!D$6)*3</f>
        <v>#DIV/0!</v>
      </c>
      <c r="X98" s="67" t="e">
        <f>('ModelParams Lp'!E$4*10^'ModelParams Lp'!E$5*($S98/$T98)^'ModelParams Lp'!E$6)*3</f>
        <v>#DIV/0!</v>
      </c>
      <c r="Y98" s="67" t="e">
        <f>('ModelParams Lp'!F$4*10^'ModelParams Lp'!F$5*($S98/$T98)^'ModelParams Lp'!F$6)*3</f>
        <v>#DIV/0!</v>
      </c>
      <c r="Z98" s="67" t="e">
        <f>('ModelParams Lp'!G$4*10^'ModelParams Lp'!G$5*($S98/$T98)^'ModelParams Lp'!G$6)*3</f>
        <v>#DIV/0!</v>
      </c>
      <c r="AA98" s="67" t="e">
        <f>('ModelParams Lp'!H$4*10^'ModelParams Lp'!H$5*($S98/$T98)^'ModelParams Lp'!H$6)*3</f>
        <v>#DIV/0!</v>
      </c>
      <c r="AB98" s="67" t="e">
        <f>('ModelParams Lp'!I$4*10^'ModelParams Lp'!I$5*($S98/$T98)^'ModelParams Lp'!I$6)*3</f>
        <v>#DIV/0!</v>
      </c>
      <c r="AC98" s="53" t="e">
        <f t="shared" si="28"/>
        <v>#DIV/0!</v>
      </c>
      <c r="AD98" s="53" t="e">
        <f>IF(AC98&lt;'ModelParams Lp'!$B$16,-1,IF(AC98&lt;'ModelParams Lp'!$C$16,0,IF(AC98&lt;'ModelParams Lp'!$D$16,1,IF(AC98&lt;'ModelParams Lp'!$E$16,2,IF(AC98&lt;'ModelParams Lp'!$F$16,3,IF(AC98&lt;'ModelParams Lp'!$G$16,4,IF(AC98&lt;'ModelParams Lp'!$H$16,5,6)))))))</f>
        <v>#DIV/0!</v>
      </c>
      <c r="AE98" s="67" t="e">
        <f ca="1">IF($AD98&gt;1,0,OFFSET('ModelParams Lp'!$C$12,0,-'Sound Pressure'!$AD98))</f>
        <v>#DIV/0!</v>
      </c>
      <c r="AF98" s="67" t="e">
        <f ca="1">IF($AD98&gt;2,0,OFFSET('ModelParams Lp'!$D$12,0,-'Sound Pressure'!$AD98))</f>
        <v>#DIV/0!</v>
      </c>
      <c r="AG98" s="67" t="e">
        <f ca="1">IF($AD98&gt;3,0,OFFSET('ModelParams Lp'!$E$12,0,-'Sound Pressure'!$AD98))</f>
        <v>#DIV/0!</v>
      </c>
      <c r="AH98" s="67" t="e">
        <f ca="1">IF($AD98&gt;4,0,OFFSET('ModelParams Lp'!$F$12,0,-'Sound Pressure'!$AD98))</f>
        <v>#DIV/0!</v>
      </c>
      <c r="AI98" s="67" t="e">
        <f ca="1">IF($AD98&gt;3,0,OFFSET('ModelParams Lp'!$G$12,0,-'Sound Pressure'!$AD98))</f>
        <v>#DIV/0!</v>
      </c>
      <c r="AJ98" s="67" t="e">
        <f ca="1">IF($AD98&gt;5,0,OFFSET('ModelParams Lp'!$H$12,0,-'Sound Pressure'!$AD98))</f>
        <v>#DIV/0!</v>
      </c>
      <c r="AK98" s="67" t="e">
        <f ca="1">IF($AD98&gt;6,0,OFFSET('ModelParams Lp'!$I$12,0,-'Sound Pressure'!$AD98))</f>
        <v>#DIV/0!</v>
      </c>
      <c r="AL98" s="67" t="e">
        <f ca="1">IF($AD98&gt;7,0,IF($AD$4&lt;0,3,OFFSET('ModelParams Lp'!$J$12,0,-'Sound Pressure'!$AD98)))</f>
        <v>#DIV/0!</v>
      </c>
      <c r="AM98" s="67" t="e">
        <f t="shared" si="48"/>
        <v>#DIV/0!</v>
      </c>
      <c r="AN98" s="67" t="e">
        <f t="shared" si="47"/>
        <v>#DIV/0!</v>
      </c>
      <c r="AO98" s="67" t="e">
        <f t="shared" si="47"/>
        <v>#DIV/0!</v>
      </c>
      <c r="AP98" s="67" t="e">
        <f t="shared" si="47"/>
        <v>#DIV/0!</v>
      </c>
      <c r="AQ98" s="67" t="e">
        <f t="shared" si="47"/>
        <v>#DIV/0!</v>
      </c>
      <c r="AR98" s="67" t="e">
        <f t="shared" si="47"/>
        <v>#DIV/0!</v>
      </c>
      <c r="AS98" s="67" t="e">
        <f t="shared" si="47"/>
        <v>#DIV/0!</v>
      </c>
      <c r="AT98" s="67" t="e">
        <f t="shared" si="47"/>
        <v>#DIV/0!</v>
      </c>
      <c r="AU98" s="67">
        <f>'ModelParams Lp'!B$22</f>
        <v>4</v>
      </c>
      <c r="AV98" s="67">
        <f>'ModelParams Lp'!C$22</f>
        <v>2</v>
      </c>
      <c r="AW98" s="67">
        <f>'ModelParams Lp'!D$22</f>
        <v>1</v>
      </c>
      <c r="AX98" s="67">
        <f>'ModelParams Lp'!E$22</f>
        <v>0</v>
      </c>
      <c r="AY98" s="67">
        <f>'ModelParams Lp'!F$22</f>
        <v>0</v>
      </c>
      <c r="AZ98" s="67">
        <f>'ModelParams Lp'!G$22</f>
        <v>0</v>
      </c>
      <c r="BA98" s="67">
        <f>'ModelParams Lp'!H$22</f>
        <v>0</v>
      </c>
      <c r="BB98" s="67">
        <f>'ModelParams Lp'!I$22</f>
        <v>0</v>
      </c>
      <c r="BC98" s="67" t="e">
        <f>-10*LOG(2/(4*PI()*2^2)+4/(0.163*(Calcul!$J103*Calcul!$K103)/VLOOKUP(Calcul!$H103,'ModelParams Lp'!$E$37:$F$39,2,0)))</f>
        <v>#N/A</v>
      </c>
      <c r="BD98" s="67" t="e">
        <f>-10*LOG(2/(4*PI()*2^2)+4/(0.163*(Calcul!$J103*Calcul!$K103)/VLOOKUP(Calcul!$H103,'ModelParams Lp'!$E$37:$F$39,2,0)))</f>
        <v>#N/A</v>
      </c>
      <c r="BE98" s="67" t="e">
        <f>-10*LOG(2/(4*PI()*2^2)+4/(0.163*(Calcul!$J103*Calcul!$K103)/VLOOKUP(Calcul!$H103,'ModelParams Lp'!$E$37:$F$39,2,0)))</f>
        <v>#N/A</v>
      </c>
      <c r="BF98" s="67" t="e">
        <f>-10*LOG(2/(4*PI()*2^2)+4/(0.163*(Calcul!$J103*Calcul!$K103)/VLOOKUP(Calcul!$H103,'ModelParams Lp'!$E$37:$F$39,2,0)))</f>
        <v>#N/A</v>
      </c>
      <c r="BG98" s="67" t="e">
        <f>-10*LOG(2/(4*PI()*2^2)+4/(0.163*(Calcul!$J103*Calcul!$K103)/VLOOKUP(Calcul!$H103,'ModelParams Lp'!$E$37:$F$39,2,0)))</f>
        <v>#N/A</v>
      </c>
      <c r="BH98" s="67" t="e">
        <f>-10*LOG(2/(4*PI()*2^2)+4/(0.163*(Calcul!$J103*Calcul!$K103)/VLOOKUP(Calcul!$H103,'ModelParams Lp'!$E$37:$F$39,2,0)))</f>
        <v>#N/A</v>
      </c>
      <c r="BI98" s="67" t="e">
        <f>-10*LOG(2/(4*PI()*2^2)+4/(0.163*(Calcul!$J103*Calcul!$K103)/VLOOKUP(Calcul!$H103,'ModelParams Lp'!$E$37:$F$39,2,0)))</f>
        <v>#N/A</v>
      </c>
      <c r="BJ98" s="67" t="e">
        <f>-10*LOG(2/(4*PI()*2^2)+4/(0.163*(Calcul!$J103*Calcul!$K103)/VLOOKUP(Calcul!$H103,'ModelParams Lp'!$E$37:$F$39,2,0)))</f>
        <v>#N/A</v>
      </c>
      <c r="BK98" s="67" t="e">
        <f>VLOOKUP(Calcul!$I103,'ModelParams Lp'!$D$28:$O$32,5,0)+BC98</f>
        <v>#N/A</v>
      </c>
      <c r="BL98" s="67" t="e">
        <f>VLOOKUP(Calcul!$I103,'ModelParams Lp'!$D$28:$O$32,6,0)+BD98</f>
        <v>#N/A</v>
      </c>
      <c r="BM98" s="67" t="e">
        <f>VLOOKUP(Calcul!$I103,'ModelParams Lp'!$D$28:$O$32,7,0)+BE98</f>
        <v>#N/A</v>
      </c>
      <c r="BN98" s="67" t="e">
        <f>VLOOKUP(Calcul!$I103,'ModelParams Lp'!$D$28:$O$32,8,0)+BF98</f>
        <v>#N/A</v>
      </c>
      <c r="BO98" s="67" t="e">
        <f>VLOOKUP(Calcul!$I103,'ModelParams Lp'!$D$28:$O$32,9,0)+BG98</f>
        <v>#N/A</v>
      </c>
      <c r="BP98" s="67" t="e">
        <f>VLOOKUP(Calcul!$I103,'ModelParams Lp'!$D$28:$O$32,10,0)+BH98</f>
        <v>#N/A</v>
      </c>
      <c r="BQ98" s="67" t="e">
        <f>VLOOKUP(Calcul!$I103,'ModelParams Lp'!$D$28:$O$32,11,0)+BI98</f>
        <v>#N/A</v>
      </c>
      <c r="BR98" s="67" t="e">
        <f>VLOOKUP(Calcul!$I103,'ModelParams Lp'!$D$28:$O$32,12,0)+BJ98</f>
        <v>#N/A</v>
      </c>
      <c r="BS98" s="66" t="e">
        <f t="shared" ca="1" si="29"/>
        <v>#DIV/0!</v>
      </c>
      <c r="BT98" s="66" t="e">
        <f t="shared" ca="1" si="30"/>
        <v>#DIV/0!</v>
      </c>
      <c r="BU98" s="66" t="e">
        <f t="shared" ca="1" si="31"/>
        <v>#DIV/0!</v>
      </c>
      <c r="BV98" s="66" t="e">
        <f t="shared" ca="1" si="32"/>
        <v>#DIV/0!</v>
      </c>
      <c r="BW98" s="66" t="e">
        <f t="shared" ca="1" si="33"/>
        <v>#DIV/0!</v>
      </c>
      <c r="BX98" s="66" t="e">
        <f t="shared" ca="1" si="34"/>
        <v>#DIV/0!</v>
      </c>
      <c r="BY98" s="66" t="e">
        <f t="shared" ca="1" si="35"/>
        <v>#DIV/0!</v>
      </c>
      <c r="BZ98" s="66" t="e">
        <f t="shared" ca="1" si="36"/>
        <v>#DIV/0!</v>
      </c>
      <c r="CA98" s="24" t="e">
        <f ca="1">10*LOG10(IF(BS98="",0,POWER(10,((BS98+'ModelParams Lw'!$O$4)/10))) +IF(BT98="",0,POWER(10,((BT98+'ModelParams Lw'!$P$4)/10))) +IF(BU98="",0,POWER(10,((BU98+'ModelParams Lw'!$Q$4)/10))) +IF(BV98="",0,POWER(10,((BV98+'ModelParams Lw'!$R$4)/10))) +IF(BW98="",0,POWER(10,((BW98+'ModelParams Lw'!$S$4)/10))) +IF(BX98="",0,POWER(10,((BX98+'ModelParams Lw'!$T$4)/10))) +IF(BY98="",0,POWER(10,((BY98+'ModelParams Lw'!$U$4)/10)))+IF(BZ98="",0,POWER(10,((BZ98+'ModelParams Lw'!$V$4)/10))))</f>
        <v>#DIV/0!</v>
      </c>
      <c r="CB98" s="24" t="e">
        <f t="shared" ca="1" si="37"/>
        <v>#DIV/0!</v>
      </c>
      <c r="CC98" s="24" t="e">
        <f ca="1">(BS98-'ModelParams Lw'!O$10)/'ModelParams Lw'!O$11</f>
        <v>#DIV/0!</v>
      </c>
      <c r="CD98" s="24" t="e">
        <f ca="1">(BT98-'ModelParams Lw'!P$10)/'ModelParams Lw'!P$11</f>
        <v>#DIV/0!</v>
      </c>
      <c r="CE98" s="24" t="e">
        <f ca="1">(BU98-'ModelParams Lw'!Q$10)/'ModelParams Lw'!Q$11</f>
        <v>#DIV/0!</v>
      </c>
      <c r="CF98" s="24" t="e">
        <f ca="1">(BV98-'ModelParams Lw'!R$10)/'ModelParams Lw'!R$11</f>
        <v>#DIV/0!</v>
      </c>
      <c r="CG98" s="24" t="e">
        <f ca="1">(BW98-'ModelParams Lw'!S$10)/'ModelParams Lw'!S$11</f>
        <v>#DIV/0!</v>
      </c>
      <c r="CH98" s="24" t="e">
        <f ca="1">(BX98-'ModelParams Lw'!T$10)/'ModelParams Lw'!T$11</f>
        <v>#DIV/0!</v>
      </c>
      <c r="CI98" s="24" t="e">
        <f ca="1">(BY98-'ModelParams Lw'!U$10)/'ModelParams Lw'!U$11</f>
        <v>#DIV/0!</v>
      </c>
      <c r="CJ98" s="24" t="e">
        <f ca="1">(BZ98-'ModelParams Lw'!V$10)/'ModelParams Lw'!V$11</f>
        <v>#DIV/0!</v>
      </c>
      <c r="CK98" s="66" t="e">
        <f t="shared" si="38"/>
        <v>#DIV/0!</v>
      </c>
      <c r="CL98" s="66" t="e">
        <f t="shared" si="39"/>
        <v>#DIV/0!</v>
      </c>
      <c r="CM98" s="66" t="e">
        <f t="shared" si="40"/>
        <v>#DIV/0!</v>
      </c>
      <c r="CN98" s="66" t="e">
        <f t="shared" si="41"/>
        <v>#DIV/0!</v>
      </c>
      <c r="CO98" s="66" t="e">
        <f t="shared" si="42"/>
        <v>#DIV/0!</v>
      </c>
      <c r="CP98" s="66" t="e">
        <f t="shared" si="43"/>
        <v>#DIV/0!</v>
      </c>
      <c r="CQ98" s="66" t="e">
        <f t="shared" si="44"/>
        <v>#DIV/0!</v>
      </c>
      <c r="CR98" s="66" t="e">
        <f t="shared" si="45"/>
        <v>#DIV/0!</v>
      </c>
      <c r="CS98" s="24" t="e">
        <f>10*LOG10(IF(CK98="",0,POWER(10,((CK98+'ModelParams Lw'!$O$4)/10))) +IF(CL98="",0,POWER(10,((CL98+'ModelParams Lw'!$P$4)/10))) +IF(CM98="",0,POWER(10,((CM98+'ModelParams Lw'!$Q$4)/10))) +IF(CN98="",0,POWER(10,((CN98+'ModelParams Lw'!$R$4)/10))) +IF(CO98="",0,POWER(10,((CO98+'ModelParams Lw'!$S$4)/10))) +IF(CP98="",0,POWER(10,((CP98+'ModelParams Lw'!$T$4)/10))) +IF(CQ98="",0,POWER(10,((CQ98+'ModelParams Lw'!$U$4)/10)))+IF(CR98="",0,POWER(10,((CR98+'ModelParams Lw'!$V$4)/10))))</f>
        <v>#DIV/0!</v>
      </c>
      <c r="CT98" s="24" t="e">
        <f t="shared" si="46"/>
        <v>#DIV/0!</v>
      </c>
      <c r="CU98" s="24" t="e">
        <f>(CK98-'ModelParams Lw'!O$10)/'ModelParams Lw'!O$11</f>
        <v>#DIV/0!</v>
      </c>
      <c r="CV98" s="24" t="e">
        <f>(CL98-'ModelParams Lw'!P$10)/'ModelParams Lw'!P$11</f>
        <v>#DIV/0!</v>
      </c>
      <c r="CW98" s="24" t="e">
        <f>(CM98-'ModelParams Lw'!Q$10)/'ModelParams Lw'!Q$11</f>
        <v>#DIV/0!</v>
      </c>
      <c r="CX98" s="24" t="e">
        <f>(CN98-'ModelParams Lw'!R$10)/'ModelParams Lw'!R$11</f>
        <v>#DIV/0!</v>
      </c>
      <c r="CY98" s="24" t="e">
        <f>(CO98-'ModelParams Lw'!S$10)/'ModelParams Lw'!S$11</f>
        <v>#DIV/0!</v>
      </c>
      <c r="CZ98" s="24" t="e">
        <f>(CP98-'ModelParams Lw'!T$10)/'ModelParams Lw'!T$11</f>
        <v>#DIV/0!</v>
      </c>
      <c r="DA98" s="24" t="e">
        <f>(CQ98-'ModelParams Lw'!U$10)/'ModelParams Lw'!U$11</f>
        <v>#DIV/0!</v>
      </c>
      <c r="DB98" s="24" t="e">
        <f>(CR98-'ModelParams Lw'!V$10)/'ModelParams Lw'!V$11</f>
        <v>#DIV/0!</v>
      </c>
    </row>
    <row r="99" spans="1:106">
      <c r="A99" s="12">
        <f>'Sound Power'!B99</f>
        <v>0</v>
      </c>
      <c r="B99" s="12">
        <f>'Sound Power'!D99</f>
        <v>0</v>
      </c>
      <c r="C99" s="67" t="e">
        <f>IF(Calcul!$F104="SA",'Sound Power'!BS99,'Sound Power'!T99)</f>
        <v>#DIV/0!</v>
      </c>
      <c r="D99" s="67" t="e">
        <f>IF(Calcul!$F104="SA",'Sound Power'!BT99,'Sound Power'!U99)</f>
        <v>#DIV/0!</v>
      </c>
      <c r="E99" s="67" t="e">
        <f>IF(Calcul!$F104="SA",'Sound Power'!BU99,'Sound Power'!V99)</f>
        <v>#DIV/0!</v>
      </c>
      <c r="F99" s="67" t="e">
        <f>IF(Calcul!$F104="SA",'Sound Power'!BV99,'Sound Power'!W99)</f>
        <v>#DIV/0!</v>
      </c>
      <c r="G99" s="67" t="e">
        <f>IF(Calcul!$F104="SA",'Sound Power'!BW99,'Sound Power'!X99)</f>
        <v>#DIV/0!</v>
      </c>
      <c r="H99" s="67" t="e">
        <f>IF(Calcul!$F104="SA",'Sound Power'!BX99,'Sound Power'!Y99)</f>
        <v>#DIV/0!</v>
      </c>
      <c r="I99" s="67" t="e">
        <f>IF(Calcul!$F104="SA",'Sound Power'!BY99,'Sound Power'!Z99)</f>
        <v>#DIV/0!</v>
      </c>
      <c r="J99" s="67" t="e">
        <f>IF(Calcul!$F104="SA",'Sound Power'!BZ99,'Sound Power'!AA99)</f>
        <v>#DIV/0!</v>
      </c>
      <c r="K99" s="67" t="e">
        <f>'Sound Power'!CS99</f>
        <v>#DIV/0!</v>
      </c>
      <c r="L99" s="67" t="e">
        <f>'Sound Power'!CT99</f>
        <v>#DIV/0!</v>
      </c>
      <c r="M99" s="67" t="e">
        <f>'Sound Power'!CU99</f>
        <v>#DIV/0!</v>
      </c>
      <c r="N99" s="67" t="e">
        <f>'Sound Power'!CV99</f>
        <v>#DIV/0!</v>
      </c>
      <c r="O99" s="67" t="e">
        <f>'Sound Power'!CW99</f>
        <v>#DIV/0!</v>
      </c>
      <c r="P99" s="67" t="e">
        <f>'Sound Power'!CX99</f>
        <v>#DIV/0!</v>
      </c>
      <c r="Q99" s="67" t="e">
        <f>'Sound Power'!CY99</f>
        <v>#DIV/0!</v>
      </c>
      <c r="R99" s="67" t="e">
        <f>'Sound Power'!CZ99</f>
        <v>#DIV/0!</v>
      </c>
      <c r="S99" s="64">
        <f t="shared" si="26"/>
        <v>0</v>
      </c>
      <c r="T99" s="64">
        <f t="shared" si="27"/>
        <v>0</v>
      </c>
      <c r="U99" s="67" t="e">
        <f>('ModelParams Lp'!B$4*10^'ModelParams Lp'!B$5*($S99/$T99)^'ModelParams Lp'!B$6)*3</f>
        <v>#DIV/0!</v>
      </c>
      <c r="V99" s="67" t="e">
        <f>('ModelParams Lp'!C$4*10^'ModelParams Lp'!C$5*($S99/$T99)^'ModelParams Lp'!C$6)*3</f>
        <v>#DIV/0!</v>
      </c>
      <c r="W99" s="67" t="e">
        <f>('ModelParams Lp'!D$4*10^'ModelParams Lp'!D$5*($S99/$T99)^'ModelParams Lp'!D$6)*3</f>
        <v>#DIV/0!</v>
      </c>
      <c r="X99" s="67" t="e">
        <f>('ModelParams Lp'!E$4*10^'ModelParams Lp'!E$5*($S99/$T99)^'ModelParams Lp'!E$6)*3</f>
        <v>#DIV/0!</v>
      </c>
      <c r="Y99" s="67" t="e">
        <f>('ModelParams Lp'!F$4*10^'ModelParams Lp'!F$5*($S99/$T99)^'ModelParams Lp'!F$6)*3</f>
        <v>#DIV/0!</v>
      </c>
      <c r="Z99" s="67" t="e">
        <f>('ModelParams Lp'!G$4*10^'ModelParams Lp'!G$5*($S99/$T99)^'ModelParams Lp'!G$6)*3</f>
        <v>#DIV/0!</v>
      </c>
      <c r="AA99" s="67" t="e">
        <f>('ModelParams Lp'!H$4*10^'ModelParams Lp'!H$5*($S99/$T99)^'ModelParams Lp'!H$6)*3</f>
        <v>#DIV/0!</v>
      </c>
      <c r="AB99" s="67" t="e">
        <f>('ModelParams Lp'!I$4*10^'ModelParams Lp'!I$5*($S99/$T99)^'ModelParams Lp'!I$6)*3</f>
        <v>#DIV/0!</v>
      </c>
      <c r="AC99" s="53" t="e">
        <f t="shared" si="28"/>
        <v>#DIV/0!</v>
      </c>
      <c r="AD99" s="53" t="e">
        <f>IF(AC99&lt;'ModelParams Lp'!$B$16,-1,IF(AC99&lt;'ModelParams Lp'!$C$16,0,IF(AC99&lt;'ModelParams Lp'!$D$16,1,IF(AC99&lt;'ModelParams Lp'!$E$16,2,IF(AC99&lt;'ModelParams Lp'!$F$16,3,IF(AC99&lt;'ModelParams Lp'!$G$16,4,IF(AC99&lt;'ModelParams Lp'!$H$16,5,6)))))))</f>
        <v>#DIV/0!</v>
      </c>
      <c r="AE99" s="67" t="e">
        <f ca="1">IF($AD99&gt;1,0,OFFSET('ModelParams Lp'!$C$12,0,-'Sound Pressure'!$AD99))</f>
        <v>#DIV/0!</v>
      </c>
      <c r="AF99" s="67" t="e">
        <f ca="1">IF($AD99&gt;2,0,OFFSET('ModelParams Lp'!$D$12,0,-'Sound Pressure'!$AD99))</f>
        <v>#DIV/0!</v>
      </c>
      <c r="AG99" s="67" t="e">
        <f ca="1">IF($AD99&gt;3,0,OFFSET('ModelParams Lp'!$E$12,0,-'Sound Pressure'!$AD99))</f>
        <v>#DIV/0!</v>
      </c>
      <c r="AH99" s="67" t="e">
        <f ca="1">IF($AD99&gt;4,0,OFFSET('ModelParams Lp'!$F$12,0,-'Sound Pressure'!$AD99))</f>
        <v>#DIV/0!</v>
      </c>
      <c r="AI99" s="67" t="e">
        <f ca="1">IF($AD99&gt;3,0,OFFSET('ModelParams Lp'!$G$12,0,-'Sound Pressure'!$AD99))</f>
        <v>#DIV/0!</v>
      </c>
      <c r="AJ99" s="67" t="e">
        <f ca="1">IF($AD99&gt;5,0,OFFSET('ModelParams Lp'!$H$12,0,-'Sound Pressure'!$AD99))</f>
        <v>#DIV/0!</v>
      </c>
      <c r="AK99" s="67" t="e">
        <f ca="1">IF($AD99&gt;6,0,OFFSET('ModelParams Lp'!$I$12,0,-'Sound Pressure'!$AD99))</f>
        <v>#DIV/0!</v>
      </c>
      <c r="AL99" s="67" t="e">
        <f ca="1">IF($AD99&gt;7,0,IF($AD$4&lt;0,3,OFFSET('ModelParams Lp'!$J$12,0,-'Sound Pressure'!$AD99)))</f>
        <v>#DIV/0!</v>
      </c>
      <c r="AM99" s="67" t="e">
        <f t="shared" si="48"/>
        <v>#DIV/0!</v>
      </c>
      <c r="AN99" s="67" t="e">
        <f t="shared" si="47"/>
        <v>#DIV/0!</v>
      </c>
      <c r="AO99" s="67" t="e">
        <f t="shared" si="47"/>
        <v>#DIV/0!</v>
      </c>
      <c r="AP99" s="67" t="e">
        <f t="shared" si="47"/>
        <v>#DIV/0!</v>
      </c>
      <c r="AQ99" s="67" t="e">
        <f t="shared" si="47"/>
        <v>#DIV/0!</v>
      </c>
      <c r="AR99" s="67" t="e">
        <f t="shared" si="47"/>
        <v>#DIV/0!</v>
      </c>
      <c r="AS99" s="67" t="e">
        <f t="shared" si="47"/>
        <v>#DIV/0!</v>
      </c>
      <c r="AT99" s="67" t="e">
        <f t="shared" si="47"/>
        <v>#DIV/0!</v>
      </c>
      <c r="AU99" s="67">
        <f>'ModelParams Lp'!B$22</f>
        <v>4</v>
      </c>
      <c r="AV99" s="67">
        <f>'ModelParams Lp'!C$22</f>
        <v>2</v>
      </c>
      <c r="AW99" s="67">
        <f>'ModelParams Lp'!D$22</f>
        <v>1</v>
      </c>
      <c r="AX99" s="67">
        <f>'ModelParams Lp'!E$22</f>
        <v>0</v>
      </c>
      <c r="AY99" s="67">
        <f>'ModelParams Lp'!F$22</f>
        <v>0</v>
      </c>
      <c r="AZ99" s="67">
        <f>'ModelParams Lp'!G$22</f>
        <v>0</v>
      </c>
      <c r="BA99" s="67">
        <f>'ModelParams Lp'!H$22</f>
        <v>0</v>
      </c>
      <c r="BB99" s="67">
        <f>'ModelParams Lp'!I$22</f>
        <v>0</v>
      </c>
      <c r="BC99" s="67" t="e">
        <f>-10*LOG(2/(4*PI()*2^2)+4/(0.163*(Calcul!$J104*Calcul!$K104)/VLOOKUP(Calcul!$H104,'ModelParams Lp'!$E$37:$F$39,2,0)))</f>
        <v>#N/A</v>
      </c>
      <c r="BD99" s="67" t="e">
        <f>-10*LOG(2/(4*PI()*2^2)+4/(0.163*(Calcul!$J104*Calcul!$K104)/VLOOKUP(Calcul!$H104,'ModelParams Lp'!$E$37:$F$39,2,0)))</f>
        <v>#N/A</v>
      </c>
      <c r="BE99" s="67" t="e">
        <f>-10*LOG(2/(4*PI()*2^2)+4/(0.163*(Calcul!$J104*Calcul!$K104)/VLOOKUP(Calcul!$H104,'ModelParams Lp'!$E$37:$F$39,2,0)))</f>
        <v>#N/A</v>
      </c>
      <c r="BF99" s="67" t="e">
        <f>-10*LOG(2/(4*PI()*2^2)+4/(0.163*(Calcul!$J104*Calcul!$K104)/VLOOKUP(Calcul!$H104,'ModelParams Lp'!$E$37:$F$39,2,0)))</f>
        <v>#N/A</v>
      </c>
      <c r="BG99" s="67" t="e">
        <f>-10*LOG(2/(4*PI()*2^2)+4/(0.163*(Calcul!$J104*Calcul!$K104)/VLOOKUP(Calcul!$H104,'ModelParams Lp'!$E$37:$F$39,2,0)))</f>
        <v>#N/A</v>
      </c>
      <c r="BH99" s="67" t="e">
        <f>-10*LOG(2/(4*PI()*2^2)+4/(0.163*(Calcul!$J104*Calcul!$K104)/VLOOKUP(Calcul!$H104,'ModelParams Lp'!$E$37:$F$39,2,0)))</f>
        <v>#N/A</v>
      </c>
      <c r="BI99" s="67" t="e">
        <f>-10*LOG(2/(4*PI()*2^2)+4/(0.163*(Calcul!$J104*Calcul!$K104)/VLOOKUP(Calcul!$H104,'ModelParams Lp'!$E$37:$F$39,2,0)))</f>
        <v>#N/A</v>
      </c>
      <c r="BJ99" s="67" t="e">
        <f>-10*LOG(2/(4*PI()*2^2)+4/(0.163*(Calcul!$J104*Calcul!$K104)/VLOOKUP(Calcul!$H104,'ModelParams Lp'!$E$37:$F$39,2,0)))</f>
        <v>#N/A</v>
      </c>
      <c r="BK99" s="67" t="e">
        <f>VLOOKUP(Calcul!$I104,'ModelParams Lp'!$D$28:$O$32,5,0)+BC99</f>
        <v>#N/A</v>
      </c>
      <c r="BL99" s="67" t="e">
        <f>VLOOKUP(Calcul!$I104,'ModelParams Lp'!$D$28:$O$32,6,0)+BD99</f>
        <v>#N/A</v>
      </c>
      <c r="BM99" s="67" t="e">
        <f>VLOOKUP(Calcul!$I104,'ModelParams Lp'!$D$28:$O$32,7,0)+BE99</f>
        <v>#N/A</v>
      </c>
      <c r="BN99" s="67" t="e">
        <f>VLOOKUP(Calcul!$I104,'ModelParams Lp'!$D$28:$O$32,8,0)+BF99</f>
        <v>#N/A</v>
      </c>
      <c r="BO99" s="67" t="e">
        <f>VLOOKUP(Calcul!$I104,'ModelParams Lp'!$D$28:$O$32,9,0)+BG99</f>
        <v>#N/A</v>
      </c>
      <c r="BP99" s="67" t="e">
        <f>VLOOKUP(Calcul!$I104,'ModelParams Lp'!$D$28:$O$32,10,0)+BH99</f>
        <v>#N/A</v>
      </c>
      <c r="BQ99" s="67" t="e">
        <f>VLOOKUP(Calcul!$I104,'ModelParams Lp'!$D$28:$O$32,11,0)+BI99</f>
        <v>#N/A</v>
      </c>
      <c r="BR99" s="67" t="e">
        <f>VLOOKUP(Calcul!$I104,'ModelParams Lp'!$D$28:$O$32,12,0)+BJ99</f>
        <v>#N/A</v>
      </c>
      <c r="BS99" s="66" t="e">
        <f t="shared" ca="1" si="29"/>
        <v>#DIV/0!</v>
      </c>
      <c r="BT99" s="66" t="e">
        <f t="shared" ca="1" si="30"/>
        <v>#DIV/0!</v>
      </c>
      <c r="BU99" s="66" t="e">
        <f t="shared" ca="1" si="31"/>
        <v>#DIV/0!</v>
      </c>
      <c r="BV99" s="66" t="e">
        <f t="shared" ca="1" si="32"/>
        <v>#DIV/0!</v>
      </c>
      <c r="BW99" s="66" t="e">
        <f t="shared" ca="1" si="33"/>
        <v>#DIV/0!</v>
      </c>
      <c r="BX99" s="66" t="e">
        <f t="shared" ca="1" si="34"/>
        <v>#DIV/0!</v>
      </c>
      <c r="BY99" s="66" t="e">
        <f t="shared" ca="1" si="35"/>
        <v>#DIV/0!</v>
      </c>
      <c r="BZ99" s="66" t="e">
        <f t="shared" ca="1" si="36"/>
        <v>#DIV/0!</v>
      </c>
      <c r="CA99" s="24" t="e">
        <f ca="1">10*LOG10(IF(BS99="",0,POWER(10,((BS99+'ModelParams Lw'!$O$4)/10))) +IF(BT99="",0,POWER(10,((BT99+'ModelParams Lw'!$P$4)/10))) +IF(BU99="",0,POWER(10,((BU99+'ModelParams Lw'!$Q$4)/10))) +IF(BV99="",0,POWER(10,((BV99+'ModelParams Lw'!$R$4)/10))) +IF(BW99="",0,POWER(10,((BW99+'ModelParams Lw'!$S$4)/10))) +IF(BX99="",0,POWER(10,((BX99+'ModelParams Lw'!$T$4)/10))) +IF(BY99="",0,POWER(10,((BY99+'ModelParams Lw'!$U$4)/10)))+IF(BZ99="",0,POWER(10,((BZ99+'ModelParams Lw'!$V$4)/10))))</f>
        <v>#DIV/0!</v>
      </c>
      <c r="CB99" s="24" t="e">
        <f t="shared" ca="1" si="37"/>
        <v>#DIV/0!</v>
      </c>
      <c r="CC99" s="24" t="e">
        <f ca="1">(BS99-'ModelParams Lw'!O$10)/'ModelParams Lw'!O$11</f>
        <v>#DIV/0!</v>
      </c>
      <c r="CD99" s="24" t="e">
        <f ca="1">(BT99-'ModelParams Lw'!P$10)/'ModelParams Lw'!P$11</f>
        <v>#DIV/0!</v>
      </c>
      <c r="CE99" s="24" t="e">
        <f ca="1">(BU99-'ModelParams Lw'!Q$10)/'ModelParams Lw'!Q$11</f>
        <v>#DIV/0!</v>
      </c>
      <c r="CF99" s="24" t="e">
        <f ca="1">(BV99-'ModelParams Lw'!R$10)/'ModelParams Lw'!R$11</f>
        <v>#DIV/0!</v>
      </c>
      <c r="CG99" s="24" t="e">
        <f ca="1">(BW99-'ModelParams Lw'!S$10)/'ModelParams Lw'!S$11</f>
        <v>#DIV/0!</v>
      </c>
      <c r="CH99" s="24" t="e">
        <f ca="1">(BX99-'ModelParams Lw'!T$10)/'ModelParams Lw'!T$11</f>
        <v>#DIV/0!</v>
      </c>
      <c r="CI99" s="24" t="e">
        <f ca="1">(BY99-'ModelParams Lw'!U$10)/'ModelParams Lw'!U$11</f>
        <v>#DIV/0!</v>
      </c>
      <c r="CJ99" s="24" t="e">
        <f ca="1">(BZ99-'ModelParams Lw'!V$10)/'ModelParams Lw'!V$11</f>
        <v>#DIV/0!</v>
      </c>
      <c r="CK99" s="66" t="e">
        <f t="shared" si="38"/>
        <v>#DIV/0!</v>
      </c>
      <c r="CL99" s="66" t="e">
        <f t="shared" si="39"/>
        <v>#DIV/0!</v>
      </c>
      <c r="CM99" s="66" t="e">
        <f t="shared" si="40"/>
        <v>#DIV/0!</v>
      </c>
      <c r="CN99" s="66" t="e">
        <f t="shared" si="41"/>
        <v>#DIV/0!</v>
      </c>
      <c r="CO99" s="66" t="e">
        <f t="shared" si="42"/>
        <v>#DIV/0!</v>
      </c>
      <c r="CP99" s="66" t="e">
        <f t="shared" si="43"/>
        <v>#DIV/0!</v>
      </c>
      <c r="CQ99" s="66" t="e">
        <f t="shared" si="44"/>
        <v>#DIV/0!</v>
      </c>
      <c r="CR99" s="66" t="e">
        <f t="shared" si="45"/>
        <v>#DIV/0!</v>
      </c>
      <c r="CS99" s="24" t="e">
        <f>10*LOG10(IF(CK99="",0,POWER(10,((CK99+'ModelParams Lw'!$O$4)/10))) +IF(CL99="",0,POWER(10,((CL99+'ModelParams Lw'!$P$4)/10))) +IF(CM99="",0,POWER(10,((CM99+'ModelParams Lw'!$Q$4)/10))) +IF(CN99="",0,POWER(10,((CN99+'ModelParams Lw'!$R$4)/10))) +IF(CO99="",0,POWER(10,((CO99+'ModelParams Lw'!$S$4)/10))) +IF(CP99="",0,POWER(10,((CP99+'ModelParams Lw'!$T$4)/10))) +IF(CQ99="",0,POWER(10,((CQ99+'ModelParams Lw'!$U$4)/10)))+IF(CR99="",0,POWER(10,((CR99+'ModelParams Lw'!$V$4)/10))))</f>
        <v>#DIV/0!</v>
      </c>
      <c r="CT99" s="24" t="e">
        <f t="shared" si="46"/>
        <v>#DIV/0!</v>
      </c>
      <c r="CU99" s="24" t="e">
        <f>(CK99-'ModelParams Lw'!O$10)/'ModelParams Lw'!O$11</f>
        <v>#DIV/0!</v>
      </c>
      <c r="CV99" s="24" t="e">
        <f>(CL99-'ModelParams Lw'!P$10)/'ModelParams Lw'!P$11</f>
        <v>#DIV/0!</v>
      </c>
      <c r="CW99" s="24" t="e">
        <f>(CM99-'ModelParams Lw'!Q$10)/'ModelParams Lw'!Q$11</f>
        <v>#DIV/0!</v>
      </c>
      <c r="CX99" s="24" t="e">
        <f>(CN99-'ModelParams Lw'!R$10)/'ModelParams Lw'!R$11</f>
        <v>#DIV/0!</v>
      </c>
      <c r="CY99" s="24" t="e">
        <f>(CO99-'ModelParams Lw'!S$10)/'ModelParams Lw'!S$11</f>
        <v>#DIV/0!</v>
      </c>
      <c r="CZ99" s="24" t="e">
        <f>(CP99-'ModelParams Lw'!T$10)/'ModelParams Lw'!T$11</f>
        <v>#DIV/0!</v>
      </c>
      <c r="DA99" s="24" t="e">
        <f>(CQ99-'ModelParams Lw'!U$10)/'ModelParams Lw'!U$11</f>
        <v>#DIV/0!</v>
      </c>
      <c r="DB99" s="24" t="e">
        <f>(CR99-'ModelParams Lw'!V$10)/'ModelParams Lw'!V$11</f>
        <v>#DIV/0!</v>
      </c>
    </row>
    <row r="100" spans="1:106">
      <c r="A100" s="12">
        <f>'Sound Power'!B100</f>
        <v>0</v>
      </c>
      <c r="B100" s="12">
        <f>'Sound Power'!D100</f>
        <v>0</v>
      </c>
      <c r="C100" s="67" t="e">
        <f>IF(Calcul!$F105="SA",'Sound Power'!BS100,'Sound Power'!T100)</f>
        <v>#DIV/0!</v>
      </c>
      <c r="D100" s="67" t="e">
        <f>IF(Calcul!$F105="SA",'Sound Power'!BT100,'Sound Power'!U100)</f>
        <v>#DIV/0!</v>
      </c>
      <c r="E100" s="67" t="e">
        <f>IF(Calcul!$F105="SA",'Sound Power'!BU100,'Sound Power'!V100)</f>
        <v>#DIV/0!</v>
      </c>
      <c r="F100" s="67" t="e">
        <f>IF(Calcul!$F105="SA",'Sound Power'!BV100,'Sound Power'!W100)</f>
        <v>#DIV/0!</v>
      </c>
      <c r="G100" s="67" t="e">
        <f>IF(Calcul!$F105="SA",'Sound Power'!BW100,'Sound Power'!X100)</f>
        <v>#DIV/0!</v>
      </c>
      <c r="H100" s="67" t="e">
        <f>IF(Calcul!$F105="SA",'Sound Power'!BX100,'Sound Power'!Y100)</f>
        <v>#DIV/0!</v>
      </c>
      <c r="I100" s="67" t="e">
        <f>IF(Calcul!$F105="SA",'Sound Power'!BY100,'Sound Power'!Z100)</f>
        <v>#DIV/0!</v>
      </c>
      <c r="J100" s="67" t="e">
        <f>IF(Calcul!$F105="SA",'Sound Power'!BZ100,'Sound Power'!AA100)</f>
        <v>#DIV/0!</v>
      </c>
      <c r="K100" s="67" t="e">
        <f>'Sound Power'!CS100</f>
        <v>#DIV/0!</v>
      </c>
      <c r="L100" s="67" t="e">
        <f>'Sound Power'!CT100</f>
        <v>#DIV/0!</v>
      </c>
      <c r="M100" s="67" t="e">
        <f>'Sound Power'!CU100</f>
        <v>#DIV/0!</v>
      </c>
      <c r="N100" s="67" t="e">
        <f>'Sound Power'!CV100</f>
        <v>#DIV/0!</v>
      </c>
      <c r="O100" s="67" t="e">
        <f>'Sound Power'!CW100</f>
        <v>#DIV/0!</v>
      </c>
      <c r="P100" s="67" t="e">
        <f>'Sound Power'!CX100</f>
        <v>#DIV/0!</v>
      </c>
      <c r="Q100" s="67" t="e">
        <f>'Sound Power'!CY100</f>
        <v>#DIV/0!</v>
      </c>
      <c r="R100" s="67" t="e">
        <f>'Sound Power'!CZ100</f>
        <v>#DIV/0!</v>
      </c>
      <c r="S100" s="64">
        <f t="shared" si="26"/>
        <v>0</v>
      </c>
      <c r="T100" s="64">
        <f t="shared" si="27"/>
        <v>0</v>
      </c>
      <c r="U100" s="67" t="e">
        <f>('ModelParams Lp'!B$4*10^'ModelParams Lp'!B$5*($S100/$T100)^'ModelParams Lp'!B$6)*3</f>
        <v>#DIV/0!</v>
      </c>
      <c r="V100" s="67" t="e">
        <f>('ModelParams Lp'!C$4*10^'ModelParams Lp'!C$5*($S100/$T100)^'ModelParams Lp'!C$6)*3</f>
        <v>#DIV/0!</v>
      </c>
      <c r="W100" s="67" t="e">
        <f>('ModelParams Lp'!D$4*10^'ModelParams Lp'!D$5*($S100/$T100)^'ModelParams Lp'!D$6)*3</f>
        <v>#DIV/0!</v>
      </c>
      <c r="X100" s="67" t="e">
        <f>('ModelParams Lp'!E$4*10^'ModelParams Lp'!E$5*($S100/$T100)^'ModelParams Lp'!E$6)*3</f>
        <v>#DIV/0!</v>
      </c>
      <c r="Y100" s="67" t="e">
        <f>('ModelParams Lp'!F$4*10^'ModelParams Lp'!F$5*($S100/$T100)^'ModelParams Lp'!F$6)*3</f>
        <v>#DIV/0!</v>
      </c>
      <c r="Z100" s="67" t="e">
        <f>('ModelParams Lp'!G$4*10^'ModelParams Lp'!G$5*($S100/$T100)^'ModelParams Lp'!G$6)*3</f>
        <v>#DIV/0!</v>
      </c>
      <c r="AA100" s="67" t="e">
        <f>('ModelParams Lp'!H$4*10^'ModelParams Lp'!H$5*($S100/$T100)^'ModelParams Lp'!H$6)*3</f>
        <v>#DIV/0!</v>
      </c>
      <c r="AB100" s="67" t="e">
        <f>('ModelParams Lp'!I$4*10^'ModelParams Lp'!I$5*($S100/$T100)^'ModelParams Lp'!I$6)*3</f>
        <v>#DIV/0!</v>
      </c>
      <c r="AC100" s="53" t="e">
        <f t="shared" si="28"/>
        <v>#DIV/0!</v>
      </c>
      <c r="AD100" s="53" t="e">
        <f>IF(AC100&lt;'ModelParams Lp'!$B$16,-1,IF(AC100&lt;'ModelParams Lp'!$C$16,0,IF(AC100&lt;'ModelParams Lp'!$D$16,1,IF(AC100&lt;'ModelParams Lp'!$E$16,2,IF(AC100&lt;'ModelParams Lp'!$F$16,3,IF(AC100&lt;'ModelParams Lp'!$G$16,4,IF(AC100&lt;'ModelParams Lp'!$H$16,5,6)))))))</f>
        <v>#DIV/0!</v>
      </c>
      <c r="AE100" s="67" t="e">
        <f ca="1">IF($AD100&gt;1,0,OFFSET('ModelParams Lp'!$C$12,0,-'Sound Pressure'!$AD100))</f>
        <v>#DIV/0!</v>
      </c>
      <c r="AF100" s="67" t="e">
        <f ca="1">IF($AD100&gt;2,0,OFFSET('ModelParams Lp'!$D$12,0,-'Sound Pressure'!$AD100))</f>
        <v>#DIV/0!</v>
      </c>
      <c r="AG100" s="67" t="e">
        <f ca="1">IF($AD100&gt;3,0,OFFSET('ModelParams Lp'!$E$12,0,-'Sound Pressure'!$AD100))</f>
        <v>#DIV/0!</v>
      </c>
      <c r="AH100" s="67" t="e">
        <f ca="1">IF($AD100&gt;4,0,OFFSET('ModelParams Lp'!$F$12,0,-'Sound Pressure'!$AD100))</f>
        <v>#DIV/0!</v>
      </c>
      <c r="AI100" s="67" t="e">
        <f ca="1">IF($AD100&gt;3,0,OFFSET('ModelParams Lp'!$G$12,0,-'Sound Pressure'!$AD100))</f>
        <v>#DIV/0!</v>
      </c>
      <c r="AJ100" s="67" t="e">
        <f ca="1">IF($AD100&gt;5,0,OFFSET('ModelParams Lp'!$H$12,0,-'Sound Pressure'!$AD100))</f>
        <v>#DIV/0!</v>
      </c>
      <c r="AK100" s="67" t="e">
        <f ca="1">IF($AD100&gt;6,0,OFFSET('ModelParams Lp'!$I$12,0,-'Sound Pressure'!$AD100))</f>
        <v>#DIV/0!</v>
      </c>
      <c r="AL100" s="67" t="e">
        <f ca="1">IF($AD100&gt;7,0,IF($AD$4&lt;0,3,OFFSET('ModelParams Lp'!$J$12,0,-'Sound Pressure'!$AD100)))</f>
        <v>#DIV/0!</v>
      </c>
      <c r="AM100" s="67" t="e">
        <f t="shared" si="48"/>
        <v>#DIV/0!</v>
      </c>
      <c r="AN100" s="67" t="e">
        <f t="shared" si="47"/>
        <v>#DIV/0!</v>
      </c>
      <c r="AO100" s="67" t="e">
        <f t="shared" si="47"/>
        <v>#DIV/0!</v>
      </c>
      <c r="AP100" s="67" t="e">
        <f t="shared" si="47"/>
        <v>#DIV/0!</v>
      </c>
      <c r="AQ100" s="67" t="e">
        <f t="shared" si="47"/>
        <v>#DIV/0!</v>
      </c>
      <c r="AR100" s="67" t="e">
        <f t="shared" si="47"/>
        <v>#DIV/0!</v>
      </c>
      <c r="AS100" s="67" t="e">
        <f t="shared" si="47"/>
        <v>#DIV/0!</v>
      </c>
      <c r="AT100" s="67" t="e">
        <f t="shared" si="47"/>
        <v>#DIV/0!</v>
      </c>
      <c r="AU100" s="67">
        <f>'ModelParams Lp'!B$22</f>
        <v>4</v>
      </c>
      <c r="AV100" s="67">
        <f>'ModelParams Lp'!C$22</f>
        <v>2</v>
      </c>
      <c r="AW100" s="67">
        <f>'ModelParams Lp'!D$22</f>
        <v>1</v>
      </c>
      <c r="AX100" s="67">
        <f>'ModelParams Lp'!E$22</f>
        <v>0</v>
      </c>
      <c r="AY100" s="67">
        <f>'ModelParams Lp'!F$22</f>
        <v>0</v>
      </c>
      <c r="AZ100" s="67">
        <f>'ModelParams Lp'!G$22</f>
        <v>0</v>
      </c>
      <c r="BA100" s="67">
        <f>'ModelParams Lp'!H$22</f>
        <v>0</v>
      </c>
      <c r="BB100" s="67">
        <f>'ModelParams Lp'!I$22</f>
        <v>0</v>
      </c>
      <c r="BC100" s="67" t="e">
        <f>-10*LOG(2/(4*PI()*2^2)+4/(0.163*(Calcul!$J105*Calcul!$K105)/VLOOKUP(Calcul!$H105,'ModelParams Lp'!$E$37:$F$39,2,0)))</f>
        <v>#N/A</v>
      </c>
      <c r="BD100" s="67" t="e">
        <f>-10*LOG(2/(4*PI()*2^2)+4/(0.163*(Calcul!$J105*Calcul!$K105)/VLOOKUP(Calcul!$H105,'ModelParams Lp'!$E$37:$F$39,2,0)))</f>
        <v>#N/A</v>
      </c>
      <c r="BE100" s="67" t="e">
        <f>-10*LOG(2/(4*PI()*2^2)+4/(0.163*(Calcul!$J105*Calcul!$K105)/VLOOKUP(Calcul!$H105,'ModelParams Lp'!$E$37:$F$39,2,0)))</f>
        <v>#N/A</v>
      </c>
      <c r="BF100" s="67" t="e">
        <f>-10*LOG(2/(4*PI()*2^2)+4/(0.163*(Calcul!$J105*Calcul!$K105)/VLOOKUP(Calcul!$H105,'ModelParams Lp'!$E$37:$F$39,2,0)))</f>
        <v>#N/A</v>
      </c>
      <c r="BG100" s="67" t="e">
        <f>-10*LOG(2/(4*PI()*2^2)+4/(0.163*(Calcul!$J105*Calcul!$K105)/VLOOKUP(Calcul!$H105,'ModelParams Lp'!$E$37:$F$39,2,0)))</f>
        <v>#N/A</v>
      </c>
      <c r="BH100" s="67" t="e">
        <f>-10*LOG(2/(4*PI()*2^2)+4/(0.163*(Calcul!$J105*Calcul!$K105)/VLOOKUP(Calcul!$H105,'ModelParams Lp'!$E$37:$F$39,2,0)))</f>
        <v>#N/A</v>
      </c>
      <c r="BI100" s="67" t="e">
        <f>-10*LOG(2/(4*PI()*2^2)+4/(0.163*(Calcul!$J105*Calcul!$K105)/VLOOKUP(Calcul!$H105,'ModelParams Lp'!$E$37:$F$39,2,0)))</f>
        <v>#N/A</v>
      </c>
      <c r="BJ100" s="67" t="e">
        <f>-10*LOG(2/(4*PI()*2^2)+4/(0.163*(Calcul!$J105*Calcul!$K105)/VLOOKUP(Calcul!$H105,'ModelParams Lp'!$E$37:$F$39,2,0)))</f>
        <v>#N/A</v>
      </c>
      <c r="BK100" s="67" t="e">
        <f>VLOOKUP(Calcul!$I105,'ModelParams Lp'!$D$28:$O$32,5,0)+BC100</f>
        <v>#N/A</v>
      </c>
      <c r="BL100" s="67" t="e">
        <f>VLOOKUP(Calcul!$I105,'ModelParams Lp'!$D$28:$O$32,6,0)+BD100</f>
        <v>#N/A</v>
      </c>
      <c r="BM100" s="67" t="e">
        <f>VLOOKUP(Calcul!$I105,'ModelParams Lp'!$D$28:$O$32,7,0)+BE100</f>
        <v>#N/A</v>
      </c>
      <c r="BN100" s="67" t="e">
        <f>VLOOKUP(Calcul!$I105,'ModelParams Lp'!$D$28:$O$32,8,0)+BF100</f>
        <v>#N/A</v>
      </c>
      <c r="BO100" s="67" t="e">
        <f>VLOOKUP(Calcul!$I105,'ModelParams Lp'!$D$28:$O$32,9,0)+BG100</f>
        <v>#N/A</v>
      </c>
      <c r="BP100" s="67" t="e">
        <f>VLOOKUP(Calcul!$I105,'ModelParams Lp'!$D$28:$O$32,10,0)+BH100</f>
        <v>#N/A</v>
      </c>
      <c r="BQ100" s="67" t="e">
        <f>VLOOKUP(Calcul!$I105,'ModelParams Lp'!$D$28:$O$32,11,0)+BI100</f>
        <v>#N/A</v>
      </c>
      <c r="BR100" s="67" t="e">
        <f>VLOOKUP(Calcul!$I105,'ModelParams Lp'!$D$28:$O$32,12,0)+BJ100</f>
        <v>#N/A</v>
      </c>
      <c r="BS100" s="66" t="e">
        <f t="shared" ca="1" si="29"/>
        <v>#DIV/0!</v>
      </c>
      <c r="BT100" s="66" t="e">
        <f t="shared" ca="1" si="30"/>
        <v>#DIV/0!</v>
      </c>
      <c r="BU100" s="66" t="e">
        <f t="shared" ca="1" si="31"/>
        <v>#DIV/0!</v>
      </c>
      <c r="BV100" s="66" t="e">
        <f t="shared" ca="1" si="32"/>
        <v>#DIV/0!</v>
      </c>
      <c r="BW100" s="66" t="e">
        <f t="shared" ca="1" si="33"/>
        <v>#DIV/0!</v>
      </c>
      <c r="BX100" s="66" t="e">
        <f t="shared" ca="1" si="34"/>
        <v>#DIV/0!</v>
      </c>
      <c r="BY100" s="66" t="e">
        <f t="shared" ca="1" si="35"/>
        <v>#DIV/0!</v>
      </c>
      <c r="BZ100" s="66" t="e">
        <f t="shared" ca="1" si="36"/>
        <v>#DIV/0!</v>
      </c>
      <c r="CA100" s="24" t="e">
        <f ca="1">10*LOG10(IF(BS100="",0,POWER(10,((BS100+'ModelParams Lw'!$O$4)/10))) +IF(BT100="",0,POWER(10,((BT100+'ModelParams Lw'!$P$4)/10))) +IF(BU100="",0,POWER(10,((BU100+'ModelParams Lw'!$Q$4)/10))) +IF(BV100="",0,POWER(10,((BV100+'ModelParams Lw'!$R$4)/10))) +IF(BW100="",0,POWER(10,((BW100+'ModelParams Lw'!$S$4)/10))) +IF(BX100="",0,POWER(10,((BX100+'ModelParams Lw'!$T$4)/10))) +IF(BY100="",0,POWER(10,((BY100+'ModelParams Lw'!$U$4)/10)))+IF(BZ100="",0,POWER(10,((BZ100+'ModelParams Lw'!$V$4)/10))))</f>
        <v>#DIV/0!</v>
      </c>
      <c r="CB100" s="24" t="e">
        <f t="shared" ca="1" si="37"/>
        <v>#DIV/0!</v>
      </c>
      <c r="CC100" s="24" t="e">
        <f ca="1">(BS100-'ModelParams Lw'!O$10)/'ModelParams Lw'!O$11</f>
        <v>#DIV/0!</v>
      </c>
      <c r="CD100" s="24" t="e">
        <f ca="1">(BT100-'ModelParams Lw'!P$10)/'ModelParams Lw'!P$11</f>
        <v>#DIV/0!</v>
      </c>
      <c r="CE100" s="24" t="e">
        <f ca="1">(BU100-'ModelParams Lw'!Q$10)/'ModelParams Lw'!Q$11</f>
        <v>#DIV/0!</v>
      </c>
      <c r="CF100" s="24" t="e">
        <f ca="1">(BV100-'ModelParams Lw'!R$10)/'ModelParams Lw'!R$11</f>
        <v>#DIV/0!</v>
      </c>
      <c r="CG100" s="24" t="e">
        <f ca="1">(BW100-'ModelParams Lw'!S$10)/'ModelParams Lw'!S$11</f>
        <v>#DIV/0!</v>
      </c>
      <c r="CH100" s="24" t="e">
        <f ca="1">(BX100-'ModelParams Lw'!T$10)/'ModelParams Lw'!T$11</f>
        <v>#DIV/0!</v>
      </c>
      <c r="CI100" s="24" t="e">
        <f ca="1">(BY100-'ModelParams Lw'!U$10)/'ModelParams Lw'!U$11</f>
        <v>#DIV/0!</v>
      </c>
      <c r="CJ100" s="24" t="e">
        <f ca="1">(BZ100-'ModelParams Lw'!V$10)/'ModelParams Lw'!V$11</f>
        <v>#DIV/0!</v>
      </c>
      <c r="CK100" s="66" t="e">
        <f t="shared" si="38"/>
        <v>#DIV/0!</v>
      </c>
      <c r="CL100" s="66" t="e">
        <f t="shared" si="39"/>
        <v>#DIV/0!</v>
      </c>
      <c r="CM100" s="66" t="e">
        <f t="shared" si="40"/>
        <v>#DIV/0!</v>
      </c>
      <c r="CN100" s="66" t="e">
        <f t="shared" si="41"/>
        <v>#DIV/0!</v>
      </c>
      <c r="CO100" s="66" t="e">
        <f t="shared" si="42"/>
        <v>#DIV/0!</v>
      </c>
      <c r="CP100" s="66" t="e">
        <f t="shared" si="43"/>
        <v>#DIV/0!</v>
      </c>
      <c r="CQ100" s="66" t="e">
        <f t="shared" si="44"/>
        <v>#DIV/0!</v>
      </c>
      <c r="CR100" s="66" t="e">
        <f t="shared" si="45"/>
        <v>#DIV/0!</v>
      </c>
      <c r="CS100" s="24" t="e">
        <f>10*LOG10(IF(CK100="",0,POWER(10,((CK100+'ModelParams Lw'!$O$4)/10))) +IF(CL100="",0,POWER(10,((CL100+'ModelParams Lw'!$P$4)/10))) +IF(CM100="",0,POWER(10,((CM100+'ModelParams Lw'!$Q$4)/10))) +IF(CN100="",0,POWER(10,((CN100+'ModelParams Lw'!$R$4)/10))) +IF(CO100="",0,POWER(10,((CO100+'ModelParams Lw'!$S$4)/10))) +IF(CP100="",0,POWER(10,((CP100+'ModelParams Lw'!$T$4)/10))) +IF(CQ100="",0,POWER(10,((CQ100+'ModelParams Lw'!$U$4)/10)))+IF(CR100="",0,POWER(10,((CR100+'ModelParams Lw'!$V$4)/10))))</f>
        <v>#DIV/0!</v>
      </c>
      <c r="CT100" s="24" t="e">
        <f t="shared" si="46"/>
        <v>#DIV/0!</v>
      </c>
      <c r="CU100" s="24" t="e">
        <f>(CK100-'ModelParams Lw'!O$10)/'ModelParams Lw'!O$11</f>
        <v>#DIV/0!</v>
      </c>
      <c r="CV100" s="24" t="e">
        <f>(CL100-'ModelParams Lw'!P$10)/'ModelParams Lw'!P$11</f>
        <v>#DIV/0!</v>
      </c>
      <c r="CW100" s="24" t="e">
        <f>(CM100-'ModelParams Lw'!Q$10)/'ModelParams Lw'!Q$11</f>
        <v>#DIV/0!</v>
      </c>
      <c r="CX100" s="24" t="e">
        <f>(CN100-'ModelParams Lw'!R$10)/'ModelParams Lw'!R$11</f>
        <v>#DIV/0!</v>
      </c>
      <c r="CY100" s="24" t="e">
        <f>(CO100-'ModelParams Lw'!S$10)/'ModelParams Lw'!S$11</f>
        <v>#DIV/0!</v>
      </c>
      <c r="CZ100" s="24" t="e">
        <f>(CP100-'ModelParams Lw'!T$10)/'ModelParams Lw'!T$11</f>
        <v>#DIV/0!</v>
      </c>
      <c r="DA100" s="24" t="e">
        <f>(CQ100-'ModelParams Lw'!U$10)/'ModelParams Lw'!U$11</f>
        <v>#DIV/0!</v>
      </c>
      <c r="DB100" s="24" t="e">
        <f>(CR100-'ModelParams Lw'!V$10)/'ModelParams Lw'!V$11</f>
        <v>#DIV/0!</v>
      </c>
    </row>
    <row r="101" spans="1:106">
      <c r="A101" s="12">
        <f>'Sound Power'!B101</f>
        <v>0</v>
      </c>
      <c r="B101" s="12">
        <f>'Sound Power'!D101</f>
        <v>0</v>
      </c>
      <c r="C101" s="67" t="e">
        <f>IF(Calcul!$F106="SA",'Sound Power'!BS101,'Sound Power'!T101)</f>
        <v>#DIV/0!</v>
      </c>
      <c r="D101" s="67" t="e">
        <f>IF(Calcul!$F106="SA",'Sound Power'!BT101,'Sound Power'!U101)</f>
        <v>#DIV/0!</v>
      </c>
      <c r="E101" s="67" t="e">
        <f>IF(Calcul!$F106="SA",'Sound Power'!BU101,'Sound Power'!V101)</f>
        <v>#DIV/0!</v>
      </c>
      <c r="F101" s="67" t="e">
        <f>IF(Calcul!$F106="SA",'Sound Power'!BV101,'Sound Power'!W101)</f>
        <v>#DIV/0!</v>
      </c>
      <c r="G101" s="67" t="e">
        <f>IF(Calcul!$F106="SA",'Sound Power'!BW101,'Sound Power'!X101)</f>
        <v>#DIV/0!</v>
      </c>
      <c r="H101" s="67" t="e">
        <f>IF(Calcul!$F106="SA",'Sound Power'!BX101,'Sound Power'!Y101)</f>
        <v>#DIV/0!</v>
      </c>
      <c r="I101" s="67" t="e">
        <f>IF(Calcul!$F106="SA",'Sound Power'!BY101,'Sound Power'!Z101)</f>
        <v>#DIV/0!</v>
      </c>
      <c r="J101" s="67" t="e">
        <f>IF(Calcul!$F106="SA",'Sound Power'!BZ101,'Sound Power'!AA101)</f>
        <v>#DIV/0!</v>
      </c>
      <c r="K101" s="67" t="e">
        <f>'Sound Power'!CS101</f>
        <v>#DIV/0!</v>
      </c>
      <c r="L101" s="67" t="e">
        <f>'Sound Power'!CT101</f>
        <v>#DIV/0!</v>
      </c>
      <c r="M101" s="67" t="e">
        <f>'Sound Power'!CU101</f>
        <v>#DIV/0!</v>
      </c>
      <c r="N101" s="67" t="e">
        <f>'Sound Power'!CV101</f>
        <v>#DIV/0!</v>
      </c>
      <c r="O101" s="67" t="e">
        <f>'Sound Power'!CW101</f>
        <v>#DIV/0!</v>
      </c>
      <c r="P101" s="67" t="e">
        <f>'Sound Power'!CX101</f>
        <v>#DIV/0!</v>
      </c>
      <c r="Q101" s="67" t="e">
        <f>'Sound Power'!CY101</f>
        <v>#DIV/0!</v>
      </c>
      <c r="R101" s="67" t="e">
        <f>'Sound Power'!CZ101</f>
        <v>#DIV/0!</v>
      </c>
      <c r="S101" s="64">
        <f t="shared" si="26"/>
        <v>0</v>
      </c>
      <c r="T101" s="64">
        <f t="shared" si="27"/>
        <v>0</v>
      </c>
      <c r="U101" s="67" t="e">
        <f>('ModelParams Lp'!B$4*10^'ModelParams Lp'!B$5*($S101/$T101)^'ModelParams Lp'!B$6)*3</f>
        <v>#DIV/0!</v>
      </c>
      <c r="V101" s="67" t="e">
        <f>('ModelParams Lp'!C$4*10^'ModelParams Lp'!C$5*($S101/$T101)^'ModelParams Lp'!C$6)*3</f>
        <v>#DIV/0!</v>
      </c>
      <c r="W101" s="67" t="e">
        <f>('ModelParams Lp'!D$4*10^'ModelParams Lp'!D$5*($S101/$T101)^'ModelParams Lp'!D$6)*3</f>
        <v>#DIV/0!</v>
      </c>
      <c r="X101" s="67" t="e">
        <f>('ModelParams Lp'!E$4*10^'ModelParams Lp'!E$5*($S101/$T101)^'ModelParams Lp'!E$6)*3</f>
        <v>#DIV/0!</v>
      </c>
      <c r="Y101" s="67" t="e">
        <f>('ModelParams Lp'!F$4*10^'ModelParams Lp'!F$5*($S101/$T101)^'ModelParams Lp'!F$6)*3</f>
        <v>#DIV/0!</v>
      </c>
      <c r="Z101" s="67" t="e">
        <f>('ModelParams Lp'!G$4*10^'ModelParams Lp'!G$5*($S101/$T101)^'ModelParams Lp'!G$6)*3</f>
        <v>#DIV/0!</v>
      </c>
      <c r="AA101" s="67" t="e">
        <f>('ModelParams Lp'!H$4*10^'ModelParams Lp'!H$5*($S101/$T101)^'ModelParams Lp'!H$6)*3</f>
        <v>#DIV/0!</v>
      </c>
      <c r="AB101" s="67" t="e">
        <f>('ModelParams Lp'!I$4*10^'ModelParams Lp'!I$5*($S101/$T101)^'ModelParams Lp'!I$6)*3</f>
        <v>#DIV/0!</v>
      </c>
      <c r="AC101" s="53" t="e">
        <f t="shared" si="28"/>
        <v>#DIV/0!</v>
      </c>
      <c r="AD101" s="53" t="e">
        <f>IF(AC101&lt;'ModelParams Lp'!$B$16,-1,IF(AC101&lt;'ModelParams Lp'!$C$16,0,IF(AC101&lt;'ModelParams Lp'!$D$16,1,IF(AC101&lt;'ModelParams Lp'!$E$16,2,IF(AC101&lt;'ModelParams Lp'!$F$16,3,IF(AC101&lt;'ModelParams Lp'!$G$16,4,IF(AC101&lt;'ModelParams Lp'!$H$16,5,6)))))))</f>
        <v>#DIV/0!</v>
      </c>
      <c r="AE101" s="67" t="e">
        <f ca="1">IF($AD101&gt;1,0,OFFSET('ModelParams Lp'!$C$12,0,-'Sound Pressure'!$AD101))</f>
        <v>#DIV/0!</v>
      </c>
      <c r="AF101" s="67" t="e">
        <f ca="1">IF($AD101&gt;2,0,OFFSET('ModelParams Lp'!$D$12,0,-'Sound Pressure'!$AD101))</f>
        <v>#DIV/0!</v>
      </c>
      <c r="AG101" s="67" t="e">
        <f ca="1">IF($AD101&gt;3,0,OFFSET('ModelParams Lp'!$E$12,0,-'Sound Pressure'!$AD101))</f>
        <v>#DIV/0!</v>
      </c>
      <c r="AH101" s="67" t="e">
        <f ca="1">IF($AD101&gt;4,0,OFFSET('ModelParams Lp'!$F$12,0,-'Sound Pressure'!$AD101))</f>
        <v>#DIV/0!</v>
      </c>
      <c r="AI101" s="67" t="e">
        <f ca="1">IF($AD101&gt;3,0,OFFSET('ModelParams Lp'!$G$12,0,-'Sound Pressure'!$AD101))</f>
        <v>#DIV/0!</v>
      </c>
      <c r="AJ101" s="67" t="e">
        <f ca="1">IF($AD101&gt;5,0,OFFSET('ModelParams Lp'!$H$12,0,-'Sound Pressure'!$AD101))</f>
        <v>#DIV/0!</v>
      </c>
      <c r="AK101" s="67" t="e">
        <f ca="1">IF($AD101&gt;6,0,OFFSET('ModelParams Lp'!$I$12,0,-'Sound Pressure'!$AD101))</f>
        <v>#DIV/0!</v>
      </c>
      <c r="AL101" s="67" t="e">
        <f ca="1">IF($AD101&gt;7,0,IF($AD$4&lt;0,3,OFFSET('ModelParams Lp'!$J$12,0,-'Sound Pressure'!$AD101)))</f>
        <v>#DIV/0!</v>
      </c>
      <c r="AM101" s="67" t="e">
        <f t="shared" si="48"/>
        <v>#DIV/0!</v>
      </c>
      <c r="AN101" s="67" t="e">
        <f t="shared" si="47"/>
        <v>#DIV/0!</v>
      </c>
      <c r="AO101" s="67" t="e">
        <f t="shared" si="47"/>
        <v>#DIV/0!</v>
      </c>
      <c r="AP101" s="67" t="e">
        <f t="shared" si="47"/>
        <v>#DIV/0!</v>
      </c>
      <c r="AQ101" s="67" t="e">
        <f t="shared" si="47"/>
        <v>#DIV/0!</v>
      </c>
      <c r="AR101" s="67" t="e">
        <f t="shared" si="47"/>
        <v>#DIV/0!</v>
      </c>
      <c r="AS101" s="67" t="e">
        <f t="shared" si="47"/>
        <v>#DIV/0!</v>
      </c>
      <c r="AT101" s="67" t="e">
        <f t="shared" si="47"/>
        <v>#DIV/0!</v>
      </c>
      <c r="AU101" s="67">
        <f>'ModelParams Lp'!B$22</f>
        <v>4</v>
      </c>
      <c r="AV101" s="67">
        <f>'ModelParams Lp'!C$22</f>
        <v>2</v>
      </c>
      <c r="AW101" s="67">
        <f>'ModelParams Lp'!D$22</f>
        <v>1</v>
      </c>
      <c r="AX101" s="67">
        <f>'ModelParams Lp'!E$22</f>
        <v>0</v>
      </c>
      <c r="AY101" s="67">
        <f>'ModelParams Lp'!F$22</f>
        <v>0</v>
      </c>
      <c r="AZ101" s="67">
        <f>'ModelParams Lp'!G$22</f>
        <v>0</v>
      </c>
      <c r="BA101" s="67">
        <f>'ModelParams Lp'!H$22</f>
        <v>0</v>
      </c>
      <c r="BB101" s="67">
        <f>'ModelParams Lp'!I$22</f>
        <v>0</v>
      </c>
      <c r="BC101" s="67" t="e">
        <f>-10*LOG(2/(4*PI()*2^2)+4/(0.163*(Calcul!$J106*Calcul!$K106)/VLOOKUP(Calcul!$H106,'ModelParams Lp'!$E$37:$F$39,2,0)))</f>
        <v>#N/A</v>
      </c>
      <c r="BD101" s="67" t="e">
        <f>-10*LOG(2/(4*PI()*2^2)+4/(0.163*(Calcul!$J106*Calcul!$K106)/VLOOKUP(Calcul!$H106,'ModelParams Lp'!$E$37:$F$39,2,0)))</f>
        <v>#N/A</v>
      </c>
      <c r="BE101" s="67" t="e">
        <f>-10*LOG(2/(4*PI()*2^2)+4/(0.163*(Calcul!$J106*Calcul!$K106)/VLOOKUP(Calcul!$H106,'ModelParams Lp'!$E$37:$F$39,2,0)))</f>
        <v>#N/A</v>
      </c>
      <c r="BF101" s="67" t="e">
        <f>-10*LOG(2/(4*PI()*2^2)+4/(0.163*(Calcul!$J106*Calcul!$K106)/VLOOKUP(Calcul!$H106,'ModelParams Lp'!$E$37:$F$39,2,0)))</f>
        <v>#N/A</v>
      </c>
      <c r="BG101" s="67" t="e">
        <f>-10*LOG(2/(4*PI()*2^2)+4/(0.163*(Calcul!$J106*Calcul!$K106)/VLOOKUP(Calcul!$H106,'ModelParams Lp'!$E$37:$F$39,2,0)))</f>
        <v>#N/A</v>
      </c>
      <c r="BH101" s="67" t="e">
        <f>-10*LOG(2/(4*PI()*2^2)+4/(0.163*(Calcul!$J106*Calcul!$K106)/VLOOKUP(Calcul!$H106,'ModelParams Lp'!$E$37:$F$39,2,0)))</f>
        <v>#N/A</v>
      </c>
      <c r="BI101" s="67" t="e">
        <f>-10*LOG(2/(4*PI()*2^2)+4/(0.163*(Calcul!$J106*Calcul!$K106)/VLOOKUP(Calcul!$H106,'ModelParams Lp'!$E$37:$F$39,2,0)))</f>
        <v>#N/A</v>
      </c>
      <c r="BJ101" s="67" t="e">
        <f>-10*LOG(2/(4*PI()*2^2)+4/(0.163*(Calcul!$J106*Calcul!$K106)/VLOOKUP(Calcul!$H106,'ModelParams Lp'!$E$37:$F$39,2,0)))</f>
        <v>#N/A</v>
      </c>
      <c r="BK101" s="67" t="e">
        <f>VLOOKUP(Calcul!$I106,'ModelParams Lp'!$D$28:$O$32,5,0)+BC101</f>
        <v>#N/A</v>
      </c>
      <c r="BL101" s="67" t="e">
        <f>VLOOKUP(Calcul!$I106,'ModelParams Lp'!$D$28:$O$32,6,0)+BD101</f>
        <v>#N/A</v>
      </c>
      <c r="BM101" s="67" t="e">
        <f>VLOOKUP(Calcul!$I106,'ModelParams Lp'!$D$28:$O$32,7,0)+BE101</f>
        <v>#N/A</v>
      </c>
      <c r="BN101" s="67" t="e">
        <f>VLOOKUP(Calcul!$I106,'ModelParams Lp'!$D$28:$O$32,8,0)+BF101</f>
        <v>#N/A</v>
      </c>
      <c r="BO101" s="67" t="e">
        <f>VLOOKUP(Calcul!$I106,'ModelParams Lp'!$D$28:$O$32,9,0)+BG101</f>
        <v>#N/A</v>
      </c>
      <c r="BP101" s="67" t="e">
        <f>VLOOKUP(Calcul!$I106,'ModelParams Lp'!$D$28:$O$32,10,0)+BH101</f>
        <v>#N/A</v>
      </c>
      <c r="BQ101" s="67" t="e">
        <f>VLOOKUP(Calcul!$I106,'ModelParams Lp'!$D$28:$O$32,11,0)+BI101</f>
        <v>#N/A</v>
      </c>
      <c r="BR101" s="67" t="e">
        <f>VLOOKUP(Calcul!$I106,'ModelParams Lp'!$D$28:$O$32,12,0)+BJ101</f>
        <v>#N/A</v>
      </c>
      <c r="BS101" s="66" t="e">
        <f t="shared" ca="1" si="29"/>
        <v>#DIV/0!</v>
      </c>
      <c r="BT101" s="66" t="e">
        <f t="shared" ca="1" si="30"/>
        <v>#DIV/0!</v>
      </c>
      <c r="BU101" s="66" t="e">
        <f t="shared" ca="1" si="31"/>
        <v>#DIV/0!</v>
      </c>
      <c r="BV101" s="66" t="e">
        <f t="shared" ca="1" si="32"/>
        <v>#DIV/0!</v>
      </c>
      <c r="BW101" s="66" t="e">
        <f t="shared" ca="1" si="33"/>
        <v>#DIV/0!</v>
      </c>
      <c r="BX101" s="66" t="e">
        <f t="shared" ca="1" si="34"/>
        <v>#DIV/0!</v>
      </c>
      <c r="BY101" s="66" t="e">
        <f t="shared" ca="1" si="35"/>
        <v>#DIV/0!</v>
      </c>
      <c r="BZ101" s="66" t="e">
        <f t="shared" ca="1" si="36"/>
        <v>#DIV/0!</v>
      </c>
      <c r="CA101" s="24" t="e">
        <f ca="1">10*LOG10(IF(BS101="",0,POWER(10,((BS101+'ModelParams Lw'!$O$4)/10))) +IF(BT101="",0,POWER(10,((BT101+'ModelParams Lw'!$P$4)/10))) +IF(BU101="",0,POWER(10,((BU101+'ModelParams Lw'!$Q$4)/10))) +IF(BV101="",0,POWER(10,((BV101+'ModelParams Lw'!$R$4)/10))) +IF(BW101="",0,POWER(10,((BW101+'ModelParams Lw'!$S$4)/10))) +IF(BX101="",0,POWER(10,((BX101+'ModelParams Lw'!$T$4)/10))) +IF(BY101="",0,POWER(10,((BY101+'ModelParams Lw'!$U$4)/10)))+IF(BZ101="",0,POWER(10,((BZ101+'ModelParams Lw'!$V$4)/10))))</f>
        <v>#DIV/0!</v>
      </c>
      <c r="CB101" s="24" t="e">
        <f t="shared" ca="1" si="37"/>
        <v>#DIV/0!</v>
      </c>
      <c r="CC101" s="24" t="e">
        <f ca="1">(BS101-'ModelParams Lw'!O$10)/'ModelParams Lw'!O$11</f>
        <v>#DIV/0!</v>
      </c>
      <c r="CD101" s="24" t="e">
        <f ca="1">(BT101-'ModelParams Lw'!P$10)/'ModelParams Lw'!P$11</f>
        <v>#DIV/0!</v>
      </c>
      <c r="CE101" s="24" t="e">
        <f ca="1">(BU101-'ModelParams Lw'!Q$10)/'ModelParams Lw'!Q$11</f>
        <v>#DIV/0!</v>
      </c>
      <c r="CF101" s="24" t="e">
        <f ca="1">(BV101-'ModelParams Lw'!R$10)/'ModelParams Lw'!R$11</f>
        <v>#DIV/0!</v>
      </c>
      <c r="CG101" s="24" t="e">
        <f ca="1">(BW101-'ModelParams Lw'!S$10)/'ModelParams Lw'!S$11</f>
        <v>#DIV/0!</v>
      </c>
      <c r="CH101" s="24" t="e">
        <f ca="1">(BX101-'ModelParams Lw'!T$10)/'ModelParams Lw'!T$11</f>
        <v>#DIV/0!</v>
      </c>
      <c r="CI101" s="24" t="e">
        <f ca="1">(BY101-'ModelParams Lw'!U$10)/'ModelParams Lw'!U$11</f>
        <v>#DIV/0!</v>
      </c>
      <c r="CJ101" s="24" t="e">
        <f ca="1">(BZ101-'ModelParams Lw'!V$10)/'ModelParams Lw'!V$11</f>
        <v>#DIV/0!</v>
      </c>
      <c r="CK101" s="66" t="e">
        <f t="shared" si="38"/>
        <v>#DIV/0!</v>
      </c>
      <c r="CL101" s="66" t="e">
        <f t="shared" si="39"/>
        <v>#DIV/0!</v>
      </c>
      <c r="CM101" s="66" t="e">
        <f t="shared" si="40"/>
        <v>#DIV/0!</v>
      </c>
      <c r="CN101" s="66" t="e">
        <f t="shared" si="41"/>
        <v>#DIV/0!</v>
      </c>
      <c r="CO101" s="66" t="e">
        <f t="shared" si="42"/>
        <v>#DIV/0!</v>
      </c>
      <c r="CP101" s="66" t="e">
        <f t="shared" si="43"/>
        <v>#DIV/0!</v>
      </c>
      <c r="CQ101" s="66" t="e">
        <f t="shared" si="44"/>
        <v>#DIV/0!</v>
      </c>
      <c r="CR101" s="66" t="e">
        <f t="shared" si="45"/>
        <v>#DIV/0!</v>
      </c>
      <c r="CS101" s="24" t="e">
        <f>10*LOG10(IF(CK101="",0,POWER(10,((CK101+'ModelParams Lw'!$O$4)/10))) +IF(CL101="",0,POWER(10,((CL101+'ModelParams Lw'!$P$4)/10))) +IF(CM101="",0,POWER(10,((CM101+'ModelParams Lw'!$Q$4)/10))) +IF(CN101="",0,POWER(10,((CN101+'ModelParams Lw'!$R$4)/10))) +IF(CO101="",0,POWER(10,((CO101+'ModelParams Lw'!$S$4)/10))) +IF(CP101="",0,POWER(10,((CP101+'ModelParams Lw'!$T$4)/10))) +IF(CQ101="",0,POWER(10,((CQ101+'ModelParams Lw'!$U$4)/10)))+IF(CR101="",0,POWER(10,((CR101+'ModelParams Lw'!$V$4)/10))))</f>
        <v>#DIV/0!</v>
      </c>
      <c r="CT101" s="24" t="e">
        <f t="shared" si="46"/>
        <v>#DIV/0!</v>
      </c>
      <c r="CU101" s="24" t="e">
        <f>(CK101-'ModelParams Lw'!O$10)/'ModelParams Lw'!O$11</f>
        <v>#DIV/0!</v>
      </c>
      <c r="CV101" s="24" t="e">
        <f>(CL101-'ModelParams Lw'!P$10)/'ModelParams Lw'!P$11</f>
        <v>#DIV/0!</v>
      </c>
      <c r="CW101" s="24" t="e">
        <f>(CM101-'ModelParams Lw'!Q$10)/'ModelParams Lw'!Q$11</f>
        <v>#DIV/0!</v>
      </c>
      <c r="CX101" s="24" t="e">
        <f>(CN101-'ModelParams Lw'!R$10)/'ModelParams Lw'!R$11</f>
        <v>#DIV/0!</v>
      </c>
      <c r="CY101" s="24" t="e">
        <f>(CO101-'ModelParams Lw'!S$10)/'ModelParams Lw'!S$11</f>
        <v>#DIV/0!</v>
      </c>
      <c r="CZ101" s="24" t="e">
        <f>(CP101-'ModelParams Lw'!T$10)/'ModelParams Lw'!T$11</f>
        <v>#DIV/0!</v>
      </c>
      <c r="DA101" s="24" t="e">
        <f>(CQ101-'ModelParams Lw'!U$10)/'ModelParams Lw'!U$11</f>
        <v>#DIV/0!</v>
      </c>
      <c r="DB101" s="24" t="e">
        <f>(CR101-'ModelParams Lw'!V$10)/'ModelParams Lw'!V$11</f>
        <v>#DIV/0!</v>
      </c>
    </row>
    <row r="102" spans="1:106">
      <c r="A102" s="12">
        <f>'Sound Power'!B102</f>
        <v>0</v>
      </c>
      <c r="B102" s="12">
        <f>'Sound Power'!D102</f>
        <v>0</v>
      </c>
      <c r="C102" s="67" t="e">
        <f>IF(Calcul!$F107="SA",'Sound Power'!BS102,'Sound Power'!T102)</f>
        <v>#DIV/0!</v>
      </c>
      <c r="D102" s="67" t="e">
        <f>IF(Calcul!$F107="SA",'Sound Power'!BT102,'Sound Power'!U102)</f>
        <v>#DIV/0!</v>
      </c>
      <c r="E102" s="67" t="e">
        <f>IF(Calcul!$F107="SA",'Sound Power'!BU102,'Sound Power'!V102)</f>
        <v>#DIV/0!</v>
      </c>
      <c r="F102" s="67" t="e">
        <f>IF(Calcul!$F107="SA",'Sound Power'!BV102,'Sound Power'!W102)</f>
        <v>#DIV/0!</v>
      </c>
      <c r="G102" s="67" t="e">
        <f>IF(Calcul!$F107="SA",'Sound Power'!BW102,'Sound Power'!X102)</f>
        <v>#DIV/0!</v>
      </c>
      <c r="H102" s="67" t="e">
        <f>IF(Calcul!$F107="SA",'Sound Power'!BX102,'Sound Power'!Y102)</f>
        <v>#DIV/0!</v>
      </c>
      <c r="I102" s="67" t="e">
        <f>IF(Calcul!$F107="SA",'Sound Power'!BY102,'Sound Power'!Z102)</f>
        <v>#DIV/0!</v>
      </c>
      <c r="J102" s="67" t="e">
        <f>IF(Calcul!$F107="SA",'Sound Power'!BZ102,'Sound Power'!AA102)</f>
        <v>#DIV/0!</v>
      </c>
      <c r="K102" s="67" t="e">
        <f>'Sound Power'!CS102</f>
        <v>#DIV/0!</v>
      </c>
      <c r="L102" s="67" t="e">
        <f>'Sound Power'!CT102</f>
        <v>#DIV/0!</v>
      </c>
      <c r="M102" s="67" t="e">
        <f>'Sound Power'!CU102</f>
        <v>#DIV/0!</v>
      </c>
      <c r="N102" s="67" t="e">
        <f>'Sound Power'!CV102</f>
        <v>#DIV/0!</v>
      </c>
      <c r="O102" s="67" t="e">
        <f>'Sound Power'!CW102</f>
        <v>#DIV/0!</v>
      </c>
      <c r="P102" s="67" t="e">
        <f>'Sound Power'!CX102</f>
        <v>#DIV/0!</v>
      </c>
      <c r="Q102" s="67" t="e">
        <f>'Sound Power'!CY102</f>
        <v>#DIV/0!</v>
      </c>
      <c r="R102" s="67" t="e">
        <f>'Sound Power'!CZ102</f>
        <v>#DIV/0!</v>
      </c>
      <c r="S102" s="64">
        <f t="shared" si="26"/>
        <v>0</v>
      </c>
      <c r="T102" s="64">
        <f t="shared" si="27"/>
        <v>0</v>
      </c>
      <c r="U102" s="67" t="e">
        <f>('ModelParams Lp'!B$4*10^'ModelParams Lp'!B$5*($S102/$T102)^'ModelParams Lp'!B$6)*3</f>
        <v>#DIV/0!</v>
      </c>
      <c r="V102" s="67" t="e">
        <f>('ModelParams Lp'!C$4*10^'ModelParams Lp'!C$5*($S102/$T102)^'ModelParams Lp'!C$6)*3</f>
        <v>#DIV/0!</v>
      </c>
      <c r="W102" s="67" t="e">
        <f>('ModelParams Lp'!D$4*10^'ModelParams Lp'!D$5*($S102/$T102)^'ModelParams Lp'!D$6)*3</f>
        <v>#DIV/0!</v>
      </c>
      <c r="X102" s="67" t="e">
        <f>('ModelParams Lp'!E$4*10^'ModelParams Lp'!E$5*($S102/$T102)^'ModelParams Lp'!E$6)*3</f>
        <v>#DIV/0!</v>
      </c>
      <c r="Y102" s="67" t="e">
        <f>('ModelParams Lp'!F$4*10^'ModelParams Lp'!F$5*($S102/$T102)^'ModelParams Lp'!F$6)*3</f>
        <v>#DIV/0!</v>
      </c>
      <c r="Z102" s="67" t="e">
        <f>('ModelParams Lp'!G$4*10^'ModelParams Lp'!G$5*($S102/$T102)^'ModelParams Lp'!G$6)*3</f>
        <v>#DIV/0!</v>
      </c>
      <c r="AA102" s="67" t="e">
        <f>('ModelParams Lp'!H$4*10^'ModelParams Lp'!H$5*($S102/$T102)^'ModelParams Lp'!H$6)*3</f>
        <v>#DIV/0!</v>
      </c>
      <c r="AB102" s="67" t="e">
        <f>('ModelParams Lp'!I$4*10^'ModelParams Lp'!I$5*($S102/$T102)^'ModelParams Lp'!I$6)*3</f>
        <v>#DIV/0!</v>
      </c>
      <c r="AC102" s="53" t="e">
        <f t="shared" si="28"/>
        <v>#DIV/0!</v>
      </c>
      <c r="AD102" s="53" t="e">
        <f>IF(AC102&lt;'ModelParams Lp'!$B$16,-1,IF(AC102&lt;'ModelParams Lp'!$C$16,0,IF(AC102&lt;'ModelParams Lp'!$D$16,1,IF(AC102&lt;'ModelParams Lp'!$E$16,2,IF(AC102&lt;'ModelParams Lp'!$F$16,3,IF(AC102&lt;'ModelParams Lp'!$G$16,4,IF(AC102&lt;'ModelParams Lp'!$H$16,5,6)))))))</f>
        <v>#DIV/0!</v>
      </c>
      <c r="AE102" s="67" t="e">
        <f ca="1">IF($AD102&gt;1,0,OFFSET('ModelParams Lp'!$C$12,0,-'Sound Pressure'!$AD102))</f>
        <v>#DIV/0!</v>
      </c>
      <c r="AF102" s="67" t="e">
        <f ca="1">IF($AD102&gt;2,0,OFFSET('ModelParams Lp'!$D$12,0,-'Sound Pressure'!$AD102))</f>
        <v>#DIV/0!</v>
      </c>
      <c r="AG102" s="67" t="e">
        <f ca="1">IF($AD102&gt;3,0,OFFSET('ModelParams Lp'!$E$12,0,-'Sound Pressure'!$AD102))</f>
        <v>#DIV/0!</v>
      </c>
      <c r="AH102" s="67" t="e">
        <f ca="1">IF($AD102&gt;4,0,OFFSET('ModelParams Lp'!$F$12,0,-'Sound Pressure'!$AD102))</f>
        <v>#DIV/0!</v>
      </c>
      <c r="AI102" s="67" t="e">
        <f ca="1">IF($AD102&gt;3,0,OFFSET('ModelParams Lp'!$G$12,0,-'Sound Pressure'!$AD102))</f>
        <v>#DIV/0!</v>
      </c>
      <c r="AJ102" s="67" t="e">
        <f ca="1">IF($AD102&gt;5,0,OFFSET('ModelParams Lp'!$H$12,0,-'Sound Pressure'!$AD102))</f>
        <v>#DIV/0!</v>
      </c>
      <c r="AK102" s="67" t="e">
        <f ca="1">IF($AD102&gt;6,0,OFFSET('ModelParams Lp'!$I$12,0,-'Sound Pressure'!$AD102))</f>
        <v>#DIV/0!</v>
      </c>
      <c r="AL102" s="67" t="e">
        <f ca="1">IF($AD102&gt;7,0,IF($AD$4&lt;0,3,OFFSET('ModelParams Lp'!$J$12,0,-'Sound Pressure'!$AD102)))</f>
        <v>#DIV/0!</v>
      </c>
      <c r="AM102" s="67" t="e">
        <f t="shared" si="48"/>
        <v>#DIV/0!</v>
      </c>
      <c r="AN102" s="67" t="e">
        <f t="shared" si="47"/>
        <v>#DIV/0!</v>
      </c>
      <c r="AO102" s="67" t="e">
        <f t="shared" si="47"/>
        <v>#DIV/0!</v>
      </c>
      <c r="AP102" s="67" t="e">
        <f t="shared" si="47"/>
        <v>#DIV/0!</v>
      </c>
      <c r="AQ102" s="67" t="e">
        <f t="shared" si="47"/>
        <v>#DIV/0!</v>
      </c>
      <c r="AR102" s="67" t="e">
        <f t="shared" si="47"/>
        <v>#DIV/0!</v>
      </c>
      <c r="AS102" s="67" t="e">
        <f t="shared" si="47"/>
        <v>#DIV/0!</v>
      </c>
      <c r="AT102" s="67" t="e">
        <f t="shared" si="47"/>
        <v>#DIV/0!</v>
      </c>
      <c r="AU102" s="67">
        <f>'ModelParams Lp'!B$22</f>
        <v>4</v>
      </c>
      <c r="AV102" s="67">
        <f>'ModelParams Lp'!C$22</f>
        <v>2</v>
      </c>
      <c r="AW102" s="67">
        <f>'ModelParams Lp'!D$22</f>
        <v>1</v>
      </c>
      <c r="AX102" s="67">
        <f>'ModelParams Lp'!E$22</f>
        <v>0</v>
      </c>
      <c r="AY102" s="67">
        <f>'ModelParams Lp'!F$22</f>
        <v>0</v>
      </c>
      <c r="AZ102" s="67">
        <f>'ModelParams Lp'!G$22</f>
        <v>0</v>
      </c>
      <c r="BA102" s="67">
        <f>'ModelParams Lp'!H$22</f>
        <v>0</v>
      </c>
      <c r="BB102" s="67">
        <f>'ModelParams Lp'!I$22</f>
        <v>0</v>
      </c>
      <c r="BC102" s="67" t="e">
        <f>-10*LOG(2/(4*PI()*2^2)+4/(0.163*(Calcul!$J107*Calcul!$K107)/VLOOKUP(Calcul!$H107,'ModelParams Lp'!$E$37:$F$39,2,0)))</f>
        <v>#N/A</v>
      </c>
      <c r="BD102" s="67" t="e">
        <f>-10*LOG(2/(4*PI()*2^2)+4/(0.163*(Calcul!$J107*Calcul!$K107)/VLOOKUP(Calcul!$H107,'ModelParams Lp'!$E$37:$F$39,2,0)))</f>
        <v>#N/A</v>
      </c>
      <c r="BE102" s="67" t="e">
        <f>-10*LOG(2/(4*PI()*2^2)+4/(0.163*(Calcul!$J107*Calcul!$K107)/VLOOKUP(Calcul!$H107,'ModelParams Lp'!$E$37:$F$39,2,0)))</f>
        <v>#N/A</v>
      </c>
      <c r="BF102" s="67" t="e">
        <f>-10*LOG(2/(4*PI()*2^2)+4/(0.163*(Calcul!$J107*Calcul!$K107)/VLOOKUP(Calcul!$H107,'ModelParams Lp'!$E$37:$F$39,2,0)))</f>
        <v>#N/A</v>
      </c>
      <c r="BG102" s="67" t="e">
        <f>-10*LOG(2/(4*PI()*2^2)+4/(0.163*(Calcul!$J107*Calcul!$K107)/VLOOKUP(Calcul!$H107,'ModelParams Lp'!$E$37:$F$39,2,0)))</f>
        <v>#N/A</v>
      </c>
      <c r="BH102" s="67" t="e">
        <f>-10*LOG(2/(4*PI()*2^2)+4/(0.163*(Calcul!$J107*Calcul!$K107)/VLOOKUP(Calcul!$H107,'ModelParams Lp'!$E$37:$F$39,2,0)))</f>
        <v>#N/A</v>
      </c>
      <c r="BI102" s="67" t="e">
        <f>-10*LOG(2/(4*PI()*2^2)+4/(0.163*(Calcul!$J107*Calcul!$K107)/VLOOKUP(Calcul!$H107,'ModelParams Lp'!$E$37:$F$39,2,0)))</f>
        <v>#N/A</v>
      </c>
      <c r="BJ102" s="67" t="e">
        <f>-10*LOG(2/(4*PI()*2^2)+4/(0.163*(Calcul!$J107*Calcul!$K107)/VLOOKUP(Calcul!$H107,'ModelParams Lp'!$E$37:$F$39,2,0)))</f>
        <v>#N/A</v>
      </c>
      <c r="BK102" s="67" t="e">
        <f>VLOOKUP(Calcul!$I107,'ModelParams Lp'!$D$28:$O$32,5,0)+BC102</f>
        <v>#N/A</v>
      </c>
      <c r="BL102" s="67" t="e">
        <f>VLOOKUP(Calcul!$I107,'ModelParams Lp'!$D$28:$O$32,6,0)+BD102</f>
        <v>#N/A</v>
      </c>
      <c r="BM102" s="67" t="e">
        <f>VLOOKUP(Calcul!$I107,'ModelParams Lp'!$D$28:$O$32,7,0)+BE102</f>
        <v>#N/A</v>
      </c>
      <c r="BN102" s="67" t="e">
        <f>VLOOKUP(Calcul!$I107,'ModelParams Lp'!$D$28:$O$32,8,0)+BF102</f>
        <v>#N/A</v>
      </c>
      <c r="BO102" s="67" t="e">
        <f>VLOOKUP(Calcul!$I107,'ModelParams Lp'!$D$28:$O$32,9,0)+BG102</f>
        <v>#N/A</v>
      </c>
      <c r="BP102" s="67" t="e">
        <f>VLOOKUP(Calcul!$I107,'ModelParams Lp'!$D$28:$O$32,10,0)+BH102</f>
        <v>#N/A</v>
      </c>
      <c r="BQ102" s="67" t="e">
        <f>VLOOKUP(Calcul!$I107,'ModelParams Lp'!$D$28:$O$32,11,0)+BI102</f>
        <v>#N/A</v>
      </c>
      <c r="BR102" s="67" t="e">
        <f>VLOOKUP(Calcul!$I107,'ModelParams Lp'!$D$28:$O$32,12,0)+BJ102</f>
        <v>#N/A</v>
      </c>
      <c r="BS102" s="66" t="e">
        <f t="shared" ca="1" si="29"/>
        <v>#DIV/0!</v>
      </c>
      <c r="BT102" s="66" t="e">
        <f t="shared" ca="1" si="30"/>
        <v>#DIV/0!</v>
      </c>
      <c r="BU102" s="66" t="e">
        <f t="shared" ca="1" si="31"/>
        <v>#DIV/0!</v>
      </c>
      <c r="BV102" s="66" t="e">
        <f t="shared" ca="1" si="32"/>
        <v>#DIV/0!</v>
      </c>
      <c r="BW102" s="66" t="e">
        <f t="shared" ca="1" si="33"/>
        <v>#DIV/0!</v>
      </c>
      <c r="BX102" s="66" t="e">
        <f t="shared" ca="1" si="34"/>
        <v>#DIV/0!</v>
      </c>
      <c r="BY102" s="66" t="e">
        <f t="shared" ca="1" si="35"/>
        <v>#DIV/0!</v>
      </c>
      <c r="BZ102" s="66" t="e">
        <f t="shared" ca="1" si="36"/>
        <v>#DIV/0!</v>
      </c>
      <c r="CA102" s="24" t="e">
        <f ca="1">10*LOG10(IF(BS102="",0,POWER(10,((BS102+'ModelParams Lw'!$O$4)/10))) +IF(BT102="",0,POWER(10,((BT102+'ModelParams Lw'!$P$4)/10))) +IF(BU102="",0,POWER(10,((BU102+'ModelParams Lw'!$Q$4)/10))) +IF(BV102="",0,POWER(10,((BV102+'ModelParams Lw'!$R$4)/10))) +IF(BW102="",0,POWER(10,((BW102+'ModelParams Lw'!$S$4)/10))) +IF(BX102="",0,POWER(10,((BX102+'ModelParams Lw'!$T$4)/10))) +IF(BY102="",0,POWER(10,((BY102+'ModelParams Lw'!$U$4)/10)))+IF(BZ102="",0,POWER(10,((BZ102+'ModelParams Lw'!$V$4)/10))))</f>
        <v>#DIV/0!</v>
      </c>
      <c r="CB102" s="24" t="e">
        <f t="shared" ca="1" si="37"/>
        <v>#DIV/0!</v>
      </c>
      <c r="CC102" s="24" t="e">
        <f ca="1">(BS102-'ModelParams Lw'!O$10)/'ModelParams Lw'!O$11</f>
        <v>#DIV/0!</v>
      </c>
      <c r="CD102" s="24" t="e">
        <f ca="1">(BT102-'ModelParams Lw'!P$10)/'ModelParams Lw'!P$11</f>
        <v>#DIV/0!</v>
      </c>
      <c r="CE102" s="24" t="e">
        <f ca="1">(BU102-'ModelParams Lw'!Q$10)/'ModelParams Lw'!Q$11</f>
        <v>#DIV/0!</v>
      </c>
      <c r="CF102" s="24" t="e">
        <f ca="1">(BV102-'ModelParams Lw'!R$10)/'ModelParams Lw'!R$11</f>
        <v>#DIV/0!</v>
      </c>
      <c r="CG102" s="24" t="e">
        <f ca="1">(BW102-'ModelParams Lw'!S$10)/'ModelParams Lw'!S$11</f>
        <v>#DIV/0!</v>
      </c>
      <c r="CH102" s="24" t="e">
        <f ca="1">(BX102-'ModelParams Lw'!T$10)/'ModelParams Lw'!T$11</f>
        <v>#DIV/0!</v>
      </c>
      <c r="CI102" s="24" t="e">
        <f ca="1">(BY102-'ModelParams Lw'!U$10)/'ModelParams Lw'!U$11</f>
        <v>#DIV/0!</v>
      </c>
      <c r="CJ102" s="24" t="e">
        <f ca="1">(BZ102-'ModelParams Lw'!V$10)/'ModelParams Lw'!V$11</f>
        <v>#DIV/0!</v>
      </c>
      <c r="CK102" s="66" t="e">
        <f t="shared" si="38"/>
        <v>#DIV/0!</v>
      </c>
      <c r="CL102" s="66" t="e">
        <f t="shared" si="39"/>
        <v>#DIV/0!</v>
      </c>
      <c r="CM102" s="66" t="e">
        <f t="shared" si="40"/>
        <v>#DIV/0!</v>
      </c>
      <c r="CN102" s="66" t="e">
        <f t="shared" si="41"/>
        <v>#DIV/0!</v>
      </c>
      <c r="CO102" s="66" t="e">
        <f t="shared" si="42"/>
        <v>#DIV/0!</v>
      </c>
      <c r="CP102" s="66" t="e">
        <f t="shared" si="43"/>
        <v>#DIV/0!</v>
      </c>
      <c r="CQ102" s="66" t="e">
        <f t="shared" si="44"/>
        <v>#DIV/0!</v>
      </c>
      <c r="CR102" s="66" t="e">
        <f t="shared" si="45"/>
        <v>#DIV/0!</v>
      </c>
      <c r="CS102" s="24" t="e">
        <f>10*LOG10(IF(CK102="",0,POWER(10,((CK102+'ModelParams Lw'!$O$4)/10))) +IF(CL102="",0,POWER(10,((CL102+'ModelParams Lw'!$P$4)/10))) +IF(CM102="",0,POWER(10,((CM102+'ModelParams Lw'!$Q$4)/10))) +IF(CN102="",0,POWER(10,((CN102+'ModelParams Lw'!$R$4)/10))) +IF(CO102="",0,POWER(10,((CO102+'ModelParams Lw'!$S$4)/10))) +IF(CP102="",0,POWER(10,((CP102+'ModelParams Lw'!$T$4)/10))) +IF(CQ102="",0,POWER(10,((CQ102+'ModelParams Lw'!$U$4)/10)))+IF(CR102="",0,POWER(10,((CR102+'ModelParams Lw'!$V$4)/10))))</f>
        <v>#DIV/0!</v>
      </c>
      <c r="CT102" s="24" t="e">
        <f t="shared" si="46"/>
        <v>#DIV/0!</v>
      </c>
      <c r="CU102" s="24" t="e">
        <f>(CK102-'ModelParams Lw'!O$10)/'ModelParams Lw'!O$11</f>
        <v>#DIV/0!</v>
      </c>
      <c r="CV102" s="24" t="e">
        <f>(CL102-'ModelParams Lw'!P$10)/'ModelParams Lw'!P$11</f>
        <v>#DIV/0!</v>
      </c>
      <c r="CW102" s="24" t="e">
        <f>(CM102-'ModelParams Lw'!Q$10)/'ModelParams Lw'!Q$11</f>
        <v>#DIV/0!</v>
      </c>
      <c r="CX102" s="24" t="e">
        <f>(CN102-'ModelParams Lw'!R$10)/'ModelParams Lw'!R$11</f>
        <v>#DIV/0!</v>
      </c>
      <c r="CY102" s="24" t="e">
        <f>(CO102-'ModelParams Lw'!S$10)/'ModelParams Lw'!S$11</f>
        <v>#DIV/0!</v>
      </c>
      <c r="CZ102" s="24" t="e">
        <f>(CP102-'ModelParams Lw'!T$10)/'ModelParams Lw'!T$11</f>
        <v>#DIV/0!</v>
      </c>
      <c r="DA102" s="24" t="e">
        <f>(CQ102-'ModelParams Lw'!U$10)/'ModelParams Lw'!U$11</f>
        <v>#DIV/0!</v>
      </c>
      <c r="DB102" s="24" t="e">
        <f>(CR102-'ModelParams Lw'!V$10)/'ModelParams Lw'!V$11</f>
        <v>#DIV/0!</v>
      </c>
    </row>
    <row r="103" spans="1:106">
      <c r="A103" s="12">
        <f>'Sound Power'!B103</f>
        <v>0</v>
      </c>
      <c r="B103" s="12">
        <f>'Sound Power'!D103</f>
        <v>0</v>
      </c>
      <c r="C103" s="67" t="e">
        <f>IF(Calcul!$F108="SA",'Sound Power'!BS103,'Sound Power'!T103)</f>
        <v>#DIV/0!</v>
      </c>
      <c r="D103" s="67" t="e">
        <f>IF(Calcul!$F108="SA",'Sound Power'!BT103,'Sound Power'!U103)</f>
        <v>#DIV/0!</v>
      </c>
      <c r="E103" s="67" t="e">
        <f>IF(Calcul!$F108="SA",'Sound Power'!BU103,'Sound Power'!V103)</f>
        <v>#DIV/0!</v>
      </c>
      <c r="F103" s="67" t="e">
        <f>IF(Calcul!$F108="SA",'Sound Power'!BV103,'Sound Power'!W103)</f>
        <v>#DIV/0!</v>
      </c>
      <c r="G103" s="67" t="e">
        <f>IF(Calcul!$F108="SA",'Sound Power'!BW103,'Sound Power'!X103)</f>
        <v>#DIV/0!</v>
      </c>
      <c r="H103" s="67" t="e">
        <f>IF(Calcul!$F108="SA",'Sound Power'!BX103,'Sound Power'!Y103)</f>
        <v>#DIV/0!</v>
      </c>
      <c r="I103" s="67" t="e">
        <f>IF(Calcul!$F108="SA",'Sound Power'!BY103,'Sound Power'!Z103)</f>
        <v>#DIV/0!</v>
      </c>
      <c r="J103" s="67" t="e">
        <f>IF(Calcul!$F108="SA",'Sound Power'!BZ103,'Sound Power'!AA103)</f>
        <v>#DIV/0!</v>
      </c>
      <c r="K103" s="67" t="e">
        <f>'Sound Power'!CS103</f>
        <v>#DIV/0!</v>
      </c>
      <c r="L103" s="67" t="e">
        <f>'Sound Power'!CT103</f>
        <v>#DIV/0!</v>
      </c>
      <c r="M103" s="67" t="e">
        <f>'Sound Power'!CU103</f>
        <v>#DIV/0!</v>
      </c>
      <c r="N103" s="67" t="e">
        <f>'Sound Power'!CV103</f>
        <v>#DIV/0!</v>
      </c>
      <c r="O103" s="67" t="e">
        <f>'Sound Power'!CW103</f>
        <v>#DIV/0!</v>
      </c>
      <c r="P103" s="67" t="e">
        <f>'Sound Power'!CX103</f>
        <v>#DIV/0!</v>
      </c>
      <c r="Q103" s="67" t="e">
        <f>'Sound Power'!CY103</f>
        <v>#DIV/0!</v>
      </c>
      <c r="R103" s="67" t="e">
        <f>'Sound Power'!CZ103</f>
        <v>#DIV/0!</v>
      </c>
      <c r="S103" s="64">
        <f t="shared" si="26"/>
        <v>0</v>
      </c>
      <c r="T103" s="64">
        <f t="shared" si="27"/>
        <v>0</v>
      </c>
      <c r="U103" s="67" t="e">
        <f>('ModelParams Lp'!B$4*10^'ModelParams Lp'!B$5*($S103/$T103)^'ModelParams Lp'!B$6)*3</f>
        <v>#DIV/0!</v>
      </c>
      <c r="V103" s="67" t="e">
        <f>('ModelParams Lp'!C$4*10^'ModelParams Lp'!C$5*($S103/$T103)^'ModelParams Lp'!C$6)*3</f>
        <v>#DIV/0!</v>
      </c>
      <c r="W103" s="67" t="e">
        <f>('ModelParams Lp'!D$4*10^'ModelParams Lp'!D$5*($S103/$T103)^'ModelParams Lp'!D$6)*3</f>
        <v>#DIV/0!</v>
      </c>
      <c r="X103" s="67" t="e">
        <f>('ModelParams Lp'!E$4*10^'ModelParams Lp'!E$5*($S103/$T103)^'ModelParams Lp'!E$6)*3</f>
        <v>#DIV/0!</v>
      </c>
      <c r="Y103" s="67" t="e">
        <f>('ModelParams Lp'!F$4*10^'ModelParams Lp'!F$5*($S103/$T103)^'ModelParams Lp'!F$6)*3</f>
        <v>#DIV/0!</v>
      </c>
      <c r="Z103" s="67" t="e">
        <f>('ModelParams Lp'!G$4*10^'ModelParams Lp'!G$5*($S103/$T103)^'ModelParams Lp'!G$6)*3</f>
        <v>#DIV/0!</v>
      </c>
      <c r="AA103" s="67" t="e">
        <f>('ModelParams Lp'!H$4*10^'ModelParams Lp'!H$5*($S103/$T103)^'ModelParams Lp'!H$6)*3</f>
        <v>#DIV/0!</v>
      </c>
      <c r="AB103" s="67" t="e">
        <f>('ModelParams Lp'!I$4*10^'ModelParams Lp'!I$5*($S103/$T103)^'ModelParams Lp'!I$6)*3</f>
        <v>#DIV/0!</v>
      </c>
      <c r="AC103" s="53" t="e">
        <f t="shared" si="28"/>
        <v>#DIV/0!</v>
      </c>
      <c r="AD103" s="53" t="e">
        <f>IF(AC103&lt;'ModelParams Lp'!$B$16,-1,IF(AC103&lt;'ModelParams Lp'!$C$16,0,IF(AC103&lt;'ModelParams Lp'!$D$16,1,IF(AC103&lt;'ModelParams Lp'!$E$16,2,IF(AC103&lt;'ModelParams Lp'!$F$16,3,IF(AC103&lt;'ModelParams Lp'!$G$16,4,IF(AC103&lt;'ModelParams Lp'!$H$16,5,6)))))))</f>
        <v>#DIV/0!</v>
      </c>
      <c r="AE103" s="67" t="e">
        <f ca="1">IF($AD103&gt;1,0,OFFSET('ModelParams Lp'!$C$12,0,-'Sound Pressure'!$AD103))</f>
        <v>#DIV/0!</v>
      </c>
      <c r="AF103" s="67" t="e">
        <f ca="1">IF($AD103&gt;2,0,OFFSET('ModelParams Lp'!$D$12,0,-'Sound Pressure'!$AD103))</f>
        <v>#DIV/0!</v>
      </c>
      <c r="AG103" s="67" t="e">
        <f ca="1">IF($AD103&gt;3,0,OFFSET('ModelParams Lp'!$E$12,0,-'Sound Pressure'!$AD103))</f>
        <v>#DIV/0!</v>
      </c>
      <c r="AH103" s="67" t="e">
        <f ca="1">IF($AD103&gt;4,0,OFFSET('ModelParams Lp'!$F$12,0,-'Sound Pressure'!$AD103))</f>
        <v>#DIV/0!</v>
      </c>
      <c r="AI103" s="67" t="e">
        <f ca="1">IF($AD103&gt;3,0,OFFSET('ModelParams Lp'!$G$12,0,-'Sound Pressure'!$AD103))</f>
        <v>#DIV/0!</v>
      </c>
      <c r="AJ103" s="67" t="e">
        <f ca="1">IF($AD103&gt;5,0,OFFSET('ModelParams Lp'!$H$12,0,-'Sound Pressure'!$AD103))</f>
        <v>#DIV/0!</v>
      </c>
      <c r="AK103" s="67" t="e">
        <f ca="1">IF($AD103&gt;6,0,OFFSET('ModelParams Lp'!$I$12,0,-'Sound Pressure'!$AD103))</f>
        <v>#DIV/0!</v>
      </c>
      <c r="AL103" s="67" t="e">
        <f ca="1">IF($AD103&gt;7,0,IF($AD$4&lt;0,3,OFFSET('ModelParams Lp'!$J$12,0,-'Sound Pressure'!$AD103)))</f>
        <v>#DIV/0!</v>
      </c>
      <c r="AM103" s="67" t="e">
        <f t="shared" si="48"/>
        <v>#DIV/0!</v>
      </c>
      <c r="AN103" s="67" t="e">
        <f t="shared" si="47"/>
        <v>#DIV/0!</v>
      </c>
      <c r="AO103" s="67" t="e">
        <f t="shared" si="47"/>
        <v>#DIV/0!</v>
      </c>
      <c r="AP103" s="67" t="e">
        <f t="shared" si="47"/>
        <v>#DIV/0!</v>
      </c>
      <c r="AQ103" s="67" t="e">
        <f t="shared" si="47"/>
        <v>#DIV/0!</v>
      </c>
      <c r="AR103" s="67" t="e">
        <f t="shared" si="47"/>
        <v>#DIV/0!</v>
      </c>
      <c r="AS103" s="67" t="e">
        <f t="shared" si="47"/>
        <v>#DIV/0!</v>
      </c>
      <c r="AT103" s="67" t="e">
        <f t="shared" si="47"/>
        <v>#DIV/0!</v>
      </c>
      <c r="AU103" s="67">
        <f>'ModelParams Lp'!B$22</f>
        <v>4</v>
      </c>
      <c r="AV103" s="67">
        <f>'ModelParams Lp'!C$22</f>
        <v>2</v>
      </c>
      <c r="AW103" s="67">
        <f>'ModelParams Lp'!D$22</f>
        <v>1</v>
      </c>
      <c r="AX103" s="67">
        <f>'ModelParams Lp'!E$22</f>
        <v>0</v>
      </c>
      <c r="AY103" s="67">
        <f>'ModelParams Lp'!F$22</f>
        <v>0</v>
      </c>
      <c r="AZ103" s="67">
        <f>'ModelParams Lp'!G$22</f>
        <v>0</v>
      </c>
      <c r="BA103" s="67">
        <f>'ModelParams Lp'!H$22</f>
        <v>0</v>
      </c>
      <c r="BB103" s="67">
        <f>'ModelParams Lp'!I$22</f>
        <v>0</v>
      </c>
      <c r="BC103" s="67" t="e">
        <f>-10*LOG(2/(4*PI()*2^2)+4/(0.163*(Calcul!$J108*Calcul!$K108)/VLOOKUP(Calcul!$H108,'ModelParams Lp'!$E$37:$F$39,2,0)))</f>
        <v>#N/A</v>
      </c>
      <c r="BD103" s="67" t="e">
        <f>-10*LOG(2/(4*PI()*2^2)+4/(0.163*(Calcul!$J108*Calcul!$K108)/VLOOKUP(Calcul!$H108,'ModelParams Lp'!$E$37:$F$39,2,0)))</f>
        <v>#N/A</v>
      </c>
      <c r="BE103" s="67" t="e">
        <f>-10*LOG(2/(4*PI()*2^2)+4/(0.163*(Calcul!$J108*Calcul!$K108)/VLOOKUP(Calcul!$H108,'ModelParams Lp'!$E$37:$F$39,2,0)))</f>
        <v>#N/A</v>
      </c>
      <c r="BF103" s="67" t="e">
        <f>-10*LOG(2/(4*PI()*2^2)+4/(0.163*(Calcul!$J108*Calcul!$K108)/VLOOKUP(Calcul!$H108,'ModelParams Lp'!$E$37:$F$39,2,0)))</f>
        <v>#N/A</v>
      </c>
      <c r="BG103" s="67" t="e">
        <f>-10*LOG(2/(4*PI()*2^2)+4/(0.163*(Calcul!$J108*Calcul!$K108)/VLOOKUP(Calcul!$H108,'ModelParams Lp'!$E$37:$F$39,2,0)))</f>
        <v>#N/A</v>
      </c>
      <c r="BH103" s="67" t="e">
        <f>-10*LOG(2/(4*PI()*2^2)+4/(0.163*(Calcul!$J108*Calcul!$K108)/VLOOKUP(Calcul!$H108,'ModelParams Lp'!$E$37:$F$39,2,0)))</f>
        <v>#N/A</v>
      </c>
      <c r="BI103" s="67" t="e">
        <f>-10*LOG(2/(4*PI()*2^2)+4/(0.163*(Calcul!$J108*Calcul!$K108)/VLOOKUP(Calcul!$H108,'ModelParams Lp'!$E$37:$F$39,2,0)))</f>
        <v>#N/A</v>
      </c>
      <c r="BJ103" s="67" t="e">
        <f>-10*LOG(2/(4*PI()*2^2)+4/(0.163*(Calcul!$J108*Calcul!$K108)/VLOOKUP(Calcul!$H108,'ModelParams Lp'!$E$37:$F$39,2,0)))</f>
        <v>#N/A</v>
      </c>
      <c r="BK103" s="67" t="e">
        <f>VLOOKUP(Calcul!$I108,'ModelParams Lp'!$D$28:$O$32,5,0)+BC103</f>
        <v>#N/A</v>
      </c>
      <c r="BL103" s="67" t="e">
        <f>VLOOKUP(Calcul!$I108,'ModelParams Lp'!$D$28:$O$32,6,0)+BD103</f>
        <v>#N/A</v>
      </c>
      <c r="BM103" s="67" t="e">
        <f>VLOOKUP(Calcul!$I108,'ModelParams Lp'!$D$28:$O$32,7,0)+BE103</f>
        <v>#N/A</v>
      </c>
      <c r="BN103" s="67" t="e">
        <f>VLOOKUP(Calcul!$I108,'ModelParams Lp'!$D$28:$O$32,8,0)+BF103</f>
        <v>#N/A</v>
      </c>
      <c r="BO103" s="67" t="e">
        <f>VLOOKUP(Calcul!$I108,'ModelParams Lp'!$D$28:$O$32,9,0)+BG103</f>
        <v>#N/A</v>
      </c>
      <c r="BP103" s="67" t="e">
        <f>VLOOKUP(Calcul!$I108,'ModelParams Lp'!$D$28:$O$32,10,0)+BH103</f>
        <v>#N/A</v>
      </c>
      <c r="BQ103" s="67" t="e">
        <f>VLOOKUP(Calcul!$I108,'ModelParams Lp'!$D$28:$O$32,11,0)+BI103</f>
        <v>#N/A</v>
      </c>
      <c r="BR103" s="67" t="e">
        <f>VLOOKUP(Calcul!$I108,'ModelParams Lp'!$D$28:$O$32,12,0)+BJ103</f>
        <v>#N/A</v>
      </c>
      <c r="BS103" s="66" t="e">
        <f t="shared" ca="1" si="29"/>
        <v>#DIV/0!</v>
      </c>
      <c r="BT103" s="66" t="e">
        <f t="shared" ca="1" si="30"/>
        <v>#DIV/0!</v>
      </c>
      <c r="BU103" s="66" t="e">
        <f t="shared" ca="1" si="31"/>
        <v>#DIV/0!</v>
      </c>
      <c r="BV103" s="66" t="e">
        <f t="shared" ca="1" si="32"/>
        <v>#DIV/0!</v>
      </c>
      <c r="BW103" s="66" t="e">
        <f t="shared" ca="1" si="33"/>
        <v>#DIV/0!</v>
      </c>
      <c r="BX103" s="66" t="e">
        <f t="shared" ca="1" si="34"/>
        <v>#DIV/0!</v>
      </c>
      <c r="BY103" s="66" t="e">
        <f t="shared" ca="1" si="35"/>
        <v>#DIV/0!</v>
      </c>
      <c r="BZ103" s="66" t="e">
        <f t="shared" ca="1" si="36"/>
        <v>#DIV/0!</v>
      </c>
      <c r="CA103" s="24" t="e">
        <f ca="1">10*LOG10(IF(BS103="",0,POWER(10,((BS103+'ModelParams Lw'!$O$4)/10))) +IF(BT103="",0,POWER(10,((BT103+'ModelParams Lw'!$P$4)/10))) +IF(BU103="",0,POWER(10,((BU103+'ModelParams Lw'!$Q$4)/10))) +IF(BV103="",0,POWER(10,((BV103+'ModelParams Lw'!$R$4)/10))) +IF(BW103="",0,POWER(10,((BW103+'ModelParams Lw'!$S$4)/10))) +IF(BX103="",0,POWER(10,((BX103+'ModelParams Lw'!$T$4)/10))) +IF(BY103="",0,POWER(10,((BY103+'ModelParams Lw'!$U$4)/10)))+IF(BZ103="",0,POWER(10,((BZ103+'ModelParams Lw'!$V$4)/10))))</f>
        <v>#DIV/0!</v>
      </c>
      <c r="CB103" s="24" t="e">
        <f t="shared" ca="1" si="37"/>
        <v>#DIV/0!</v>
      </c>
      <c r="CC103" s="24" t="e">
        <f ca="1">(BS103-'ModelParams Lw'!O$10)/'ModelParams Lw'!O$11</f>
        <v>#DIV/0!</v>
      </c>
      <c r="CD103" s="24" t="e">
        <f ca="1">(BT103-'ModelParams Lw'!P$10)/'ModelParams Lw'!P$11</f>
        <v>#DIV/0!</v>
      </c>
      <c r="CE103" s="24" t="e">
        <f ca="1">(BU103-'ModelParams Lw'!Q$10)/'ModelParams Lw'!Q$11</f>
        <v>#DIV/0!</v>
      </c>
      <c r="CF103" s="24" t="e">
        <f ca="1">(BV103-'ModelParams Lw'!R$10)/'ModelParams Lw'!R$11</f>
        <v>#DIV/0!</v>
      </c>
      <c r="CG103" s="24" t="e">
        <f ca="1">(BW103-'ModelParams Lw'!S$10)/'ModelParams Lw'!S$11</f>
        <v>#DIV/0!</v>
      </c>
      <c r="CH103" s="24" t="e">
        <f ca="1">(BX103-'ModelParams Lw'!T$10)/'ModelParams Lw'!T$11</f>
        <v>#DIV/0!</v>
      </c>
      <c r="CI103" s="24" t="e">
        <f ca="1">(BY103-'ModelParams Lw'!U$10)/'ModelParams Lw'!U$11</f>
        <v>#DIV/0!</v>
      </c>
      <c r="CJ103" s="24" t="e">
        <f ca="1">(BZ103-'ModelParams Lw'!V$10)/'ModelParams Lw'!V$11</f>
        <v>#DIV/0!</v>
      </c>
      <c r="CK103" s="66" t="e">
        <f t="shared" si="38"/>
        <v>#DIV/0!</v>
      </c>
      <c r="CL103" s="66" t="e">
        <f t="shared" si="39"/>
        <v>#DIV/0!</v>
      </c>
      <c r="CM103" s="66" t="e">
        <f t="shared" si="40"/>
        <v>#DIV/0!</v>
      </c>
      <c r="CN103" s="66" t="e">
        <f t="shared" si="41"/>
        <v>#DIV/0!</v>
      </c>
      <c r="CO103" s="66" t="e">
        <f t="shared" si="42"/>
        <v>#DIV/0!</v>
      </c>
      <c r="CP103" s="66" t="e">
        <f t="shared" si="43"/>
        <v>#DIV/0!</v>
      </c>
      <c r="CQ103" s="66" t="e">
        <f t="shared" si="44"/>
        <v>#DIV/0!</v>
      </c>
      <c r="CR103" s="66" t="e">
        <f t="shared" si="45"/>
        <v>#DIV/0!</v>
      </c>
      <c r="CS103" s="24" t="e">
        <f>10*LOG10(IF(CK103="",0,POWER(10,((CK103+'ModelParams Lw'!$O$4)/10))) +IF(CL103="",0,POWER(10,((CL103+'ModelParams Lw'!$P$4)/10))) +IF(CM103="",0,POWER(10,((CM103+'ModelParams Lw'!$Q$4)/10))) +IF(CN103="",0,POWER(10,((CN103+'ModelParams Lw'!$R$4)/10))) +IF(CO103="",0,POWER(10,((CO103+'ModelParams Lw'!$S$4)/10))) +IF(CP103="",0,POWER(10,((CP103+'ModelParams Lw'!$T$4)/10))) +IF(CQ103="",0,POWER(10,((CQ103+'ModelParams Lw'!$U$4)/10)))+IF(CR103="",0,POWER(10,((CR103+'ModelParams Lw'!$V$4)/10))))</f>
        <v>#DIV/0!</v>
      </c>
      <c r="CT103" s="24" t="e">
        <f t="shared" si="46"/>
        <v>#DIV/0!</v>
      </c>
      <c r="CU103" s="24" t="e">
        <f>(CK103-'ModelParams Lw'!O$10)/'ModelParams Lw'!O$11</f>
        <v>#DIV/0!</v>
      </c>
      <c r="CV103" s="24" t="e">
        <f>(CL103-'ModelParams Lw'!P$10)/'ModelParams Lw'!P$11</f>
        <v>#DIV/0!</v>
      </c>
      <c r="CW103" s="24" t="e">
        <f>(CM103-'ModelParams Lw'!Q$10)/'ModelParams Lw'!Q$11</f>
        <v>#DIV/0!</v>
      </c>
      <c r="CX103" s="24" t="e">
        <f>(CN103-'ModelParams Lw'!R$10)/'ModelParams Lw'!R$11</f>
        <v>#DIV/0!</v>
      </c>
      <c r="CY103" s="24" t="e">
        <f>(CO103-'ModelParams Lw'!S$10)/'ModelParams Lw'!S$11</f>
        <v>#DIV/0!</v>
      </c>
      <c r="CZ103" s="24" t="e">
        <f>(CP103-'ModelParams Lw'!T$10)/'ModelParams Lw'!T$11</f>
        <v>#DIV/0!</v>
      </c>
      <c r="DA103" s="24" t="e">
        <f>(CQ103-'ModelParams Lw'!U$10)/'ModelParams Lw'!U$11</f>
        <v>#DIV/0!</v>
      </c>
      <c r="DB103" s="24" t="e">
        <f>(CR103-'ModelParams Lw'!V$10)/'ModelParams Lw'!V$11</f>
        <v>#DIV/0!</v>
      </c>
    </row>
    <row r="104" spans="1:106">
      <c r="A104" s="12">
        <f>'Sound Power'!B104</f>
        <v>0</v>
      </c>
      <c r="B104" s="12">
        <f>'Sound Power'!D104</f>
        <v>0</v>
      </c>
      <c r="C104" s="67" t="e">
        <f>IF(Calcul!$F109="SA",'Sound Power'!BS104,'Sound Power'!T104)</f>
        <v>#DIV/0!</v>
      </c>
      <c r="D104" s="67" t="e">
        <f>IF(Calcul!$F109="SA",'Sound Power'!BT104,'Sound Power'!U104)</f>
        <v>#DIV/0!</v>
      </c>
      <c r="E104" s="67" t="e">
        <f>IF(Calcul!$F109="SA",'Sound Power'!BU104,'Sound Power'!V104)</f>
        <v>#DIV/0!</v>
      </c>
      <c r="F104" s="67" t="e">
        <f>IF(Calcul!$F109="SA",'Sound Power'!BV104,'Sound Power'!W104)</f>
        <v>#DIV/0!</v>
      </c>
      <c r="G104" s="67" t="e">
        <f>IF(Calcul!$F109="SA",'Sound Power'!BW104,'Sound Power'!X104)</f>
        <v>#DIV/0!</v>
      </c>
      <c r="H104" s="67" t="e">
        <f>IF(Calcul!$F109="SA",'Sound Power'!BX104,'Sound Power'!Y104)</f>
        <v>#DIV/0!</v>
      </c>
      <c r="I104" s="67" t="e">
        <f>IF(Calcul!$F109="SA",'Sound Power'!BY104,'Sound Power'!Z104)</f>
        <v>#DIV/0!</v>
      </c>
      <c r="J104" s="67" t="e">
        <f>IF(Calcul!$F109="SA",'Sound Power'!BZ104,'Sound Power'!AA104)</f>
        <v>#DIV/0!</v>
      </c>
      <c r="K104" s="67" t="e">
        <f>'Sound Power'!CS104</f>
        <v>#DIV/0!</v>
      </c>
      <c r="L104" s="67" t="e">
        <f>'Sound Power'!CT104</f>
        <v>#DIV/0!</v>
      </c>
      <c r="M104" s="67" t="e">
        <f>'Sound Power'!CU104</f>
        <v>#DIV/0!</v>
      </c>
      <c r="N104" s="67" t="e">
        <f>'Sound Power'!CV104</f>
        <v>#DIV/0!</v>
      </c>
      <c r="O104" s="67" t="e">
        <f>'Sound Power'!CW104</f>
        <v>#DIV/0!</v>
      </c>
      <c r="P104" s="67" t="e">
        <f>'Sound Power'!CX104</f>
        <v>#DIV/0!</v>
      </c>
      <c r="Q104" s="67" t="e">
        <f>'Sound Power'!CY104</f>
        <v>#DIV/0!</v>
      </c>
      <c r="R104" s="67" t="e">
        <f>'Sound Power'!CZ104</f>
        <v>#DIV/0!</v>
      </c>
      <c r="S104" s="64">
        <f t="shared" si="26"/>
        <v>0</v>
      </c>
      <c r="T104" s="64">
        <f t="shared" si="27"/>
        <v>0</v>
      </c>
      <c r="U104" s="67" t="e">
        <f>('ModelParams Lp'!B$4*10^'ModelParams Lp'!B$5*($S104/$T104)^'ModelParams Lp'!B$6)*3</f>
        <v>#DIV/0!</v>
      </c>
      <c r="V104" s="67" t="e">
        <f>('ModelParams Lp'!C$4*10^'ModelParams Lp'!C$5*($S104/$T104)^'ModelParams Lp'!C$6)*3</f>
        <v>#DIV/0!</v>
      </c>
      <c r="W104" s="67" t="e">
        <f>('ModelParams Lp'!D$4*10^'ModelParams Lp'!D$5*($S104/$T104)^'ModelParams Lp'!D$6)*3</f>
        <v>#DIV/0!</v>
      </c>
      <c r="X104" s="67" t="e">
        <f>('ModelParams Lp'!E$4*10^'ModelParams Lp'!E$5*($S104/$T104)^'ModelParams Lp'!E$6)*3</f>
        <v>#DIV/0!</v>
      </c>
      <c r="Y104" s="67" t="e">
        <f>('ModelParams Lp'!F$4*10^'ModelParams Lp'!F$5*($S104/$T104)^'ModelParams Lp'!F$6)*3</f>
        <v>#DIV/0!</v>
      </c>
      <c r="Z104" s="67" t="e">
        <f>('ModelParams Lp'!G$4*10^'ModelParams Lp'!G$5*($S104/$T104)^'ModelParams Lp'!G$6)*3</f>
        <v>#DIV/0!</v>
      </c>
      <c r="AA104" s="67" t="e">
        <f>('ModelParams Lp'!H$4*10^'ModelParams Lp'!H$5*($S104/$T104)^'ModelParams Lp'!H$6)*3</f>
        <v>#DIV/0!</v>
      </c>
      <c r="AB104" s="67" t="e">
        <f>('ModelParams Lp'!I$4*10^'ModelParams Lp'!I$5*($S104/$T104)^'ModelParams Lp'!I$6)*3</f>
        <v>#DIV/0!</v>
      </c>
      <c r="AC104" s="53" t="e">
        <f t="shared" si="28"/>
        <v>#DIV/0!</v>
      </c>
      <c r="AD104" s="53" t="e">
        <f>IF(AC104&lt;'ModelParams Lp'!$B$16,-1,IF(AC104&lt;'ModelParams Lp'!$C$16,0,IF(AC104&lt;'ModelParams Lp'!$D$16,1,IF(AC104&lt;'ModelParams Lp'!$E$16,2,IF(AC104&lt;'ModelParams Lp'!$F$16,3,IF(AC104&lt;'ModelParams Lp'!$G$16,4,IF(AC104&lt;'ModelParams Lp'!$H$16,5,6)))))))</f>
        <v>#DIV/0!</v>
      </c>
      <c r="AE104" s="67" t="e">
        <f ca="1">IF($AD104&gt;1,0,OFFSET('ModelParams Lp'!$C$12,0,-'Sound Pressure'!$AD104))</f>
        <v>#DIV/0!</v>
      </c>
      <c r="AF104" s="67" t="e">
        <f ca="1">IF($AD104&gt;2,0,OFFSET('ModelParams Lp'!$D$12,0,-'Sound Pressure'!$AD104))</f>
        <v>#DIV/0!</v>
      </c>
      <c r="AG104" s="67" t="e">
        <f ca="1">IF($AD104&gt;3,0,OFFSET('ModelParams Lp'!$E$12,0,-'Sound Pressure'!$AD104))</f>
        <v>#DIV/0!</v>
      </c>
      <c r="AH104" s="67" t="e">
        <f ca="1">IF($AD104&gt;4,0,OFFSET('ModelParams Lp'!$F$12,0,-'Sound Pressure'!$AD104))</f>
        <v>#DIV/0!</v>
      </c>
      <c r="AI104" s="67" t="e">
        <f ca="1">IF($AD104&gt;3,0,OFFSET('ModelParams Lp'!$G$12,0,-'Sound Pressure'!$AD104))</f>
        <v>#DIV/0!</v>
      </c>
      <c r="AJ104" s="67" t="e">
        <f ca="1">IF($AD104&gt;5,0,OFFSET('ModelParams Lp'!$H$12,0,-'Sound Pressure'!$AD104))</f>
        <v>#DIV/0!</v>
      </c>
      <c r="AK104" s="67" t="e">
        <f ca="1">IF($AD104&gt;6,0,OFFSET('ModelParams Lp'!$I$12,0,-'Sound Pressure'!$AD104))</f>
        <v>#DIV/0!</v>
      </c>
      <c r="AL104" s="67" t="e">
        <f ca="1">IF($AD104&gt;7,0,IF($AD$4&lt;0,3,OFFSET('ModelParams Lp'!$J$12,0,-'Sound Pressure'!$AD104)))</f>
        <v>#DIV/0!</v>
      </c>
      <c r="AM104" s="67" t="e">
        <f t="shared" si="48"/>
        <v>#DIV/0!</v>
      </c>
      <c r="AN104" s="67" t="e">
        <f t="shared" si="47"/>
        <v>#DIV/0!</v>
      </c>
      <c r="AO104" s="67" t="e">
        <f t="shared" si="47"/>
        <v>#DIV/0!</v>
      </c>
      <c r="AP104" s="67" t="e">
        <f t="shared" si="47"/>
        <v>#DIV/0!</v>
      </c>
      <c r="AQ104" s="67" t="e">
        <f t="shared" si="47"/>
        <v>#DIV/0!</v>
      </c>
      <c r="AR104" s="67" t="e">
        <f t="shared" si="47"/>
        <v>#DIV/0!</v>
      </c>
      <c r="AS104" s="67" t="e">
        <f t="shared" si="47"/>
        <v>#DIV/0!</v>
      </c>
      <c r="AT104" s="67" t="e">
        <f t="shared" si="47"/>
        <v>#DIV/0!</v>
      </c>
      <c r="AU104" s="67">
        <f>'ModelParams Lp'!B$22</f>
        <v>4</v>
      </c>
      <c r="AV104" s="67">
        <f>'ModelParams Lp'!C$22</f>
        <v>2</v>
      </c>
      <c r="AW104" s="67">
        <f>'ModelParams Lp'!D$22</f>
        <v>1</v>
      </c>
      <c r="AX104" s="67">
        <f>'ModelParams Lp'!E$22</f>
        <v>0</v>
      </c>
      <c r="AY104" s="67">
        <f>'ModelParams Lp'!F$22</f>
        <v>0</v>
      </c>
      <c r="AZ104" s="67">
        <f>'ModelParams Lp'!G$22</f>
        <v>0</v>
      </c>
      <c r="BA104" s="67">
        <f>'ModelParams Lp'!H$22</f>
        <v>0</v>
      </c>
      <c r="BB104" s="67">
        <f>'ModelParams Lp'!I$22</f>
        <v>0</v>
      </c>
      <c r="BC104" s="67" t="e">
        <f>-10*LOG(2/(4*PI()*2^2)+4/(0.163*(Calcul!$J109*Calcul!$K109)/VLOOKUP(Calcul!$H109,'ModelParams Lp'!$E$37:$F$39,2,0)))</f>
        <v>#N/A</v>
      </c>
      <c r="BD104" s="67" t="e">
        <f>-10*LOG(2/(4*PI()*2^2)+4/(0.163*(Calcul!$J109*Calcul!$K109)/VLOOKUP(Calcul!$H109,'ModelParams Lp'!$E$37:$F$39,2,0)))</f>
        <v>#N/A</v>
      </c>
      <c r="BE104" s="67" t="e">
        <f>-10*LOG(2/(4*PI()*2^2)+4/(0.163*(Calcul!$J109*Calcul!$K109)/VLOOKUP(Calcul!$H109,'ModelParams Lp'!$E$37:$F$39,2,0)))</f>
        <v>#N/A</v>
      </c>
      <c r="BF104" s="67" t="e">
        <f>-10*LOG(2/(4*PI()*2^2)+4/(0.163*(Calcul!$J109*Calcul!$K109)/VLOOKUP(Calcul!$H109,'ModelParams Lp'!$E$37:$F$39,2,0)))</f>
        <v>#N/A</v>
      </c>
      <c r="BG104" s="67" t="e">
        <f>-10*LOG(2/(4*PI()*2^2)+4/(0.163*(Calcul!$J109*Calcul!$K109)/VLOOKUP(Calcul!$H109,'ModelParams Lp'!$E$37:$F$39,2,0)))</f>
        <v>#N/A</v>
      </c>
      <c r="BH104" s="67" t="e">
        <f>-10*LOG(2/(4*PI()*2^2)+4/(0.163*(Calcul!$J109*Calcul!$K109)/VLOOKUP(Calcul!$H109,'ModelParams Lp'!$E$37:$F$39,2,0)))</f>
        <v>#N/A</v>
      </c>
      <c r="BI104" s="67" t="e">
        <f>-10*LOG(2/(4*PI()*2^2)+4/(0.163*(Calcul!$J109*Calcul!$K109)/VLOOKUP(Calcul!$H109,'ModelParams Lp'!$E$37:$F$39,2,0)))</f>
        <v>#N/A</v>
      </c>
      <c r="BJ104" s="67" t="e">
        <f>-10*LOG(2/(4*PI()*2^2)+4/(0.163*(Calcul!$J109*Calcul!$K109)/VLOOKUP(Calcul!$H109,'ModelParams Lp'!$E$37:$F$39,2,0)))</f>
        <v>#N/A</v>
      </c>
      <c r="BK104" s="67" t="e">
        <f>VLOOKUP(Calcul!$I109,'ModelParams Lp'!$D$28:$O$32,5,0)+BC104</f>
        <v>#N/A</v>
      </c>
      <c r="BL104" s="67" t="e">
        <f>VLOOKUP(Calcul!$I109,'ModelParams Lp'!$D$28:$O$32,6,0)+BD104</f>
        <v>#N/A</v>
      </c>
      <c r="BM104" s="67" t="e">
        <f>VLOOKUP(Calcul!$I109,'ModelParams Lp'!$D$28:$O$32,7,0)+BE104</f>
        <v>#N/A</v>
      </c>
      <c r="BN104" s="67" t="e">
        <f>VLOOKUP(Calcul!$I109,'ModelParams Lp'!$D$28:$O$32,8,0)+BF104</f>
        <v>#N/A</v>
      </c>
      <c r="BO104" s="67" t="e">
        <f>VLOOKUP(Calcul!$I109,'ModelParams Lp'!$D$28:$O$32,9,0)+BG104</f>
        <v>#N/A</v>
      </c>
      <c r="BP104" s="67" t="e">
        <f>VLOOKUP(Calcul!$I109,'ModelParams Lp'!$D$28:$O$32,10,0)+BH104</f>
        <v>#N/A</v>
      </c>
      <c r="BQ104" s="67" t="e">
        <f>VLOOKUP(Calcul!$I109,'ModelParams Lp'!$D$28:$O$32,11,0)+BI104</f>
        <v>#N/A</v>
      </c>
      <c r="BR104" s="67" t="e">
        <f>VLOOKUP(Calcul!$I109,'ModelParams Lp'!$D$28:$O$32,12,0)+BJ104</f>
        <v>#N/A</v>
      </c>
      <c r="BS104" s="66" t="e">
        <f t="shared" ca="1" si="29"/>
        <v>#DIV/0!</v>
      </c>
      <c r="BT104" s="66" t="e">
        <f t="shared" ca="1" si="30"/>
        <v>#DIV/0!</v>
      </c>
      <c r="BU104" s="66" t="e">
        <f t="shared" ca="1" si="31"/>
        <v>#DIV/0!</v>
      </c>
      <c r="BV104" s="66" t="e">
        <f t="shared" ca="1" si="32"/>
        <v>#DIV/0!</v>
      </c>
      <c r="BW104" s="66" t="e">
        <f t="shared" ca="1" si="33"/>
        <v>#DIV/0!</v>
      </c>
      <c r="BX104" s="66" t="e">
        <f t="shared" ca="1" si="34"/>
        <v>#DIV/0!</v>
      </c>
      <c r="BY104" s="66" t="e">
        <f t="shared" ca="1" si="35"/>
        <v>#DIV/0!</v>
      </c>
      <c r="BZ104" s="66" t="e">
        <f t="shared" ca="1" si="36"/>
        <v>#DIV/0!</v>
      </c>
      <c r="CA104" s="24" t="e">
        <f ca="1">10*LOG10(IF(BS104="",0,POWER(10,((BS104+'ModelParams Lw'!$O$4)/10))) +IF(BT104="",0,POWER(10,((BT104+'ModelParams Lw'!$P$4)/10))) +IF(BU104="",0,POWER(10,((BU104+'ModelParams Lw'!$Q$4)/10))) +IF(BV104="",0,POWER(10,((BV104+'ModelParams Lw'!$R$4)/10))) +IF(BW104="",0,POWER(10,((BW104+'ModelParams Lw'!$S$4)/10))) +IF(BX104="",0,POWER(10,((BX104+'ModelParams Lw'!$T$4)/10))) +IF(BY104="",0,POWER(10,((BY104+'ModelParams Lw'!$U$4)/10)))+IF(BZ104="",0,POWER(10,((BZ104+'ModelParams Lw'!$V$4)/10))))</f>
        <v>#DIV/0!</v>
      </c>
      <c r="CB104" s="24" t="e">
        <f t="shared" ca="1" si="37"/>
        <v>#DIV/0!</v>
      </c>
      <c r="CC104" s="24" t="e">
        <f ca="1">(BS104-'ModelParams Lw'!O$10)/'ModelParams Lw'!O$11</f>
        <v>#DIV/0!</v>
      </c>
      <c r="CD104" s="24" t="e">
        <f ca="1">(BT104-'ModelParams Lw'!P$10)/'ModelParams Lw'!P$11</f>
        <v>#DIV/0!</v>
      </c>
      <c r="CE104" s="24" t="e">
        <f ca="1">(BU104-'ModelParams Lw'!Q$10)/'ModelParams Lw'!Q$11</f>
        <v>#DIV/0!</v>
      </c>
      <c r="CF104" s="24" t="e">
        <f ca="1">(BV104-'ModelParams Lw'!R$10)/'ModelParams Lw'!R$11</f>
        <v>#DIV/0!</v>
      </c>
      <c r="CG104" s="24" t="e">
        <f ca="1">(BW104-'ModelParams Lw'!S$10)/'ModelParams Lw'!S$11</f>
        <v>#DIV/0!</v>
      </c>
      <c r="CH104" s="24" t="e">
        <f ca="1">(BX104-'ModelParams Lw'!T$10)/'ModelParams Lw'!T$11</f>
        <v>#DIV/0!</v>
      </c>
      <c r="CI104" s="24" t="e">
        <f ca="1">(BY104-'ModelParams Lw'!U$10)/'ModelParams Lw'!U$11</f>
        <v>#DIV/0!</v>
      </c>
      <c r="CJ104" s="24" t="e">
        <f ca="1">(BZ104-'ModelParams Lw'!V$10)/'ModelParams Lw'!V$11</f>
        <v>#DIV/0!</v>
      </c>
      <c r="CK104" s="66" t="e">
        <f t="shared" si="38"/>
        <v>#DIV/0!</v>
      </c>
      <c r="CL104" s="66" t="e">
        <f t="shared" si="39"/>
        <v>#DIV/0!</v>
      </c>
      <c r="CM104" s="66" t="e">
        <f t="shared" si="40"/>
        <v>#DIV/0!</v>
      </c>
      <c r="CN104" s="66" t="e">
        <f t="shared" si="41"/>
        <v>#DIV/0!</v>
      </c>
      <c r="CO104" s="66" t="e">
        <f t="shared" si="42"/>
        <v>#DIV/0!</v>
      </c>
      <c r="CP104" s="66" t="e">
        <f t="shared" si="43"/>
        <v>#DIV/0!</v>
      </c>
      <c r="CQ104" s="66" t="e">
        <f t="shared" si="44"/>
        <v>#DIV/0!</v>
      </c>
      <c r="CR104" s="66" t="e">
        <f t="shared" si="45"/>
        <v>#DIV/0!</v>
      </c>
      <c r="CS104" s="24" t="e">
        <f>10*LOG10(IF(CK104="",0,POWER(10,((CK104+'ModelParams Lw'!$O$4)/10))) +IF(CL104="",0,POWER(10,((CL104+'ModelParams Lw'!$P$4)/10))) +IF(CM104="",0,POWER(10,((CM104+'ModelParams Lw'!$Q$4)/10))) +IF(CN104="",0,POWER(10,((CN104+'ModelParams Lw'!$R$4)/10))) +IF(CO104="",0,POWER(10,((CO104+'ModelParams Lw'!$S$4)/10))) +IF(CP104="",0,POWER(10,((CP104+'ModelParams Lw'!$T$4)/10))) +IF(CQ104="",0,POWER(10,((CQ104+'ModelParams Lw'!$U$4)/10)))+IF(CR104="",0,POWER(10,((CR104+'ModelParams Lw'!$V$4)/10))))</f>
        <v>#DIV/0!</v>
      </c>
      <c r="CT104" s="24" t="e">
        <f t="shared" si="46"/>
        <v>#DIV/0!</v>
      </c>
      <c r="CU104" s="24" t="e">
        <f>(CK104-'ModelParams Lw'!O$10)/'ModelParams Lw'!O$11</f>
        <v>#DIV/0!</v>
      </c>
      <c r="CV104" s="24" t="e">
        <f>(CL104-'ModelParams Lw'!P$10)/'ModelParams Lw'!P$11</f>
        <v>#DIV/0!</v>
      </c>
      <c r="CW104" s="24" t="e">
        <f>(CM104-'ModelParams Lw'!Q$10)/'ModelParams Lw'!Q$11</f>
        <v>#DIV/0!</v>
      </c>
      <c r="CX104" s="24" t="e">
        <f>(CN104-'ModelParams Lw'!R$10)/'ModelParams Lw'!R$11</f>
        <v>#DIV/0!</v>
      </c>
      <c r="CY104" s="24" t="e">
        <f>(CO104-'ModelParams Lw'!S$10)/'ModelParams Lw'!S$11</f>
        <v>#DIV/0!</v>
      </c>
      <c r="CZ104" s="24" t="e">
        <f>(CP104-'ModelParams Lw'!T$10)/'ModelParams Lw'!T$11</f>
        <v>#DIV/0!</v>
      </c>
      <c r="DA104" s="24" t="e">
        <f>(CQ104-'ModelParams Lw'!U$10)/'ModelParams Lw'!U$11</f>
        <v>#DIV/0!</v>
      </c>
      <c r="DB104" s="24" t="e">
        <f>(CR104-'ModelParams Lw'!V$10)/'ModelParams Lw'!V$11</f>
        <v>#DIV/0!</v>
      </c>
    </row>
    <row r="105" spans="1:106">
      <c r="A105" s="12">
        <f>'Sound Power'!B105</f>
        <v>0</v>
      </c>
      <c r="B105" s="12">
        <f>'Sound Power'!D105</f>
        <v>0</v>
      </c>
      <c r="C105" s="67" t="e">
        <f>IF(Calcul!$F110="SA",'Sound Power'!BS105,'Sound Power'!T105)</f>
        <v>#DIV/0!</v>
      </c>
      <c r="D105" s="67" t="e">
        <f>IF(Calcul!$F110="SA",'Sound Power'!BT105,'Sound Power'!U105)</f>
        <v>#DIV/0!</v>
      </c>
      <c r="E105" s="67" t="e">
        <f>IF(Calcul!$F110="SA",'Sound Power'!BU105,'Sound Power'!V105)</f>
        <v>#DIV/0!</v>
      </c>
      <c r="F105" s="67" t="e">
        <f>IF(Calcul!$F110="SA",'Sound Power'!BV105,'Sound Power'!W105)</f>
        <v>#DIV/0!</v>
      </c>
      <c r="G105" s="67" t="e">
        <f>IF(Calcul!$F110="SA",'Sound Power'!BW105,'Sound Power'!X105)</f>
        <v>#DIV/0!</v>
      </c>
      <c r="H105" s="67" t="e">
        <f>IF(Calcul!$F110="SA",'Sound Power'!BX105,'Sound Power'!Y105)</f>
        <v>#DIV/0!</v>
      </c>
      <c r="I105" s="67" t="e">
        <f>IF(Calcul!$F110="SA",'Sound Power'!BY105,'Sound Power'!Z105)</f>
        <v>#DIV/0!</v>
      </c>
      <c r="J105" s="67" t="e">
        <f>IF(Calcul!$F110="SA",'Sound Power'!BZ105,'Sound Power'!AA105)</f>
        <v>#DIV/0!</v>
      </c>
      <c r="K105" s="67" t="e">
        <f>'Sound Power'!CS105</f>
        <v>#DIV/0!</v>
      </c>
      <c r="L105" s="67" t="e">
        <f>'Sound Power'!CT105</f>
        <v>#DIV/0!</v>
      </c>
      <c r="M105" s="67" t="e">
        <f>'Sound Power'!CU105</f>
        <v>#DIV/0!</v>
      </c>
      <c r="N105" s="67" t="e">
        <f>'Sound Power'!CV105</f>
        <v>#DIV/0!</v>
      </c>
      <c r="O105" s="67" t="e">
        <f>'Sound Power'!CW105</f>
        <v>#DIV/0!</v>
      </c>
      <c r="P105" s="67" t="e">
        <f>'Sound Power'!CX105</f>
        <v>#DIV/0!</v>
      </c>
      <c r="Q105" s="67" t="e">
        <f>'Sound Power'!CY105</f>
        <v>#DIV/0!</v>
      </c>
      <c r="R105" s="67" t="e">
        <f>'Sound Power'!CZ105</f>
        <v>#DIV/0!</v>
      </c>
      <c r="S105" s="64">
        <f t="shared" si="26"/>
        <v>0</v>
      </c>
      <c r="T105" s="64">
        <f t="shared" si="27"/>
        <v>0</v>
      </c>
      <c r="U105" s="67" t="e">
        <f>('ModelParams Lp'!B$4*10^'ModelParams Lp'!B$5*($S105/$T105)^'ModelParams Lp'!B$6)*3</f>
        <v>#DIV/0!</v>
      </c>
      <c r="V105" s="67" t="e">
        <f>('ModelParams Lp'!C$4*10^'ModelParams Lp'!C$5*($S105/$T105)^'ModelParams Lp'!C$6)*3</f>
        <v>#DIV/0!</v>
      </c>
      <c r="W105" s="67" t="e">
        <f>('ModelParams Lp'!D$4*10^'ModelParams Lp'!D$5*($S105/$T105)^'ModelParams Lp'!D$6)*3</f>
        <v>#DIV/0!</v>
      </c>
      <c r="X105" s="67" t="e">
        <f>('ModelParams Lp'!E$4*10^'ModelParams Lp'!E$5*($S105/$T105)^'ModelParams Lp'!E$6)*3</f>
        <v>#DIV/0!</v>
      </c>
      <c r="Y105" s="67" t="e">
        <f>('ModelParams Lp'!F$4*10^'ModelParams Lp'!F$5*($S105/$T105)^'ModelParams Lp'!F$6)*3</f>
        <v>#DIV/0!</v>
      </c>
      <c r="Z105" s="67" t="e">
        <f>('ModelParams Lp'!G$4*10^'ModelParams Lp'!G$5*($S105/$T105)^'ModelParams Lp'!G$6)*3</f>
        <v>#DIV/0!</v>
      </c>
      <c r="AA105" s="67" t="e">
        <f>('ModelParams Lp'!H$4*10^'ModelParams Lp'!H$5*($S105/$T105)^'ModelParams Lp'!H$6)*3</f>
        <v>#DIV/0!</v>
      </c>
      <c r="AB105" s="67" t="e">
        <f>('ModelParams Lp'!I$4*10^'ModelParams Lp'!I$5*($S105/$T105)^'ModelParams Lp'!I$6)*3</f>
        <v>#DIV/0!</v>
      </c>
      <c r="AC105" s="53" t="e">
        <f t="shared" si="28"/>
        <v>#DIV/0!</v>
      </c>
      <c r="AD105" s="53" t="e">
        <f>IF(AC105&lt;'ModelParams Lp'!$B$16,-1,IF(AC105&lt;'ModelParams Lp'!$C$16,0,IF(AC105&lt;'ModelParams Lp'!$D$16,1,IF(AC105&lt;'ModelParams Lp'!$E$16,2,IF(AC105&lt;'ModelParams Lp'!$F$16,3,IF(AC105&lt;'ModelParams Lp'!$G$16,4,IF(AC105&lt;'ModelParams Lp'!$H$16,5,6)))))))</f>
        <v>#DIV/0!</v>
      </c>
      <c r="AE105" s="67" t="e">
        <f ca="1">IF($AD105&gt;1,0,OFFSET('ModelParams Lp'!$C$12,0,-'Sound Pressure'!$AD105))</f>
        <v>#DIV/0!</v>
      </c>
      <c r="AF105" s="67" t="e">
        <f ca="1">IF($AD105&gt;2,0,OFFSET('ModelParams Lp'!$D$12,0,-'Sound Pressure'!$AD105))</f>
        <v>#DIV/0!</v>
      </c>
      <c r="AG105" s="67" t="e">
        <f ca="1">IF($AD105&gt;3,0,OFFSET('ModelParams Lp'!$E$12,0,-'Sound Pressure'!$AD105))</f>
        <v>#DIV/0!</v>
      </c>
      <c r="AH105" s="67" t="e">
        <f ca="1">IF($AD105&gt;4,0,OFFSET('ModelParams Lp'!$F$12,0,-'Sound Pressure'!$AD105))</f>
        <v>#DIV/0!</v>
      </c>
      <c r="AI105" s="67" t="e">
        <f ca="1">IF($AD105&gt;3,0,OFFSET('ModelParams Lp'!$G$12,0,-'Sound Pressure'!$AD105))</f>
        <v>#DIV/0!</v>
      </c>
      <c r="AJ105" s="67" t="e">
        <f ca="1">IF($AD105&gt;5,0,OFFSET('ModelParams Lp'!$H$12,0,-'Sound Pressure'!$AD105))</f>
        <v>#DIV/0!</v>
      </c>
      <c r="AK105" s="67" t="e">
        <f ca="1">IF($AD105&gt;6,0,OFFSET('ModelParams Lp'!$I$12,0,-'Sound Pressure'!$AD105))</f>
        <v>#DIV/0!</v>
      </c>
      <c r="AL105" s="67" t="e">
        <f ca="1">IF($AD105&gt;7,0,IF($AD$4&lt;0,3,OFFSET('ModelParams Lp'!$J$12,0,-'Sound Pressure'!$AD105)))</f>
        <v>#DIV/0!</v>
      </c>
      <c r="AM105" s="67" t="e">
        <f t="shared" si="48"/>
        <v>#DIV/0!</v>
      </c>
      <c r="AN105" s="67" t="e">
        <f t="shared" si="47"/>
        <v>#DIV/0!</v>
      </c>
      <c r="AO105" s="67" t="e">
        <f t="shared" si="47"/>
        <v>#DIV/0!</v>
      </c>
      <c r="AP105" s="67" t="e">
        <f t="shared" si="47"/>
        <v>#DIV/0!</v>
      </c>
      <c r="AQ105" s="67" t="e">
        <f t="shared" si="47"/>
        <v>#DIV/0!</v>
      </c>
      <c r="AR105" s="67" t="e">
        <f t="shared" si="47"/>
        <v>#DIV/0!</v>
      </c>
      <c r="AS105" s="67" t="e">
        <f t="shared" si="47"/>
        <v>#DIV/0!</v>
      </c>
      <c r="AT105" s="67" t="e">
        <f t="shared" si="47"/>
        <v>#DIV/0!</v>
      </c>
      <c r="AU105" s="67">
        <f>'ModelParams Lp'!B$22</f>
        <v>4</v>
      </c>
      <c r="AV105" s="67">
        <f>'ModelParams Lp'!C$22</f>
        <v>2</v>
      </c>
      <c r="AW105" s="67">
        <f>'ModelParams Lp'!D$22</f>
        <v>1</v>
      </c>
      <c r="AX105" s="67">
        <f>'ModelParams Lp'!E$22</f>
        <v>0</v>
      </c>
      <c r="AY105" s="67">
        <f>'ModelParams Lp'!F$22</f>
        <v>0</v>
      </c>
      <c r="AZ105" s="67">
        <f>'ModelParams Lp'!G$22</f>
        <v>0</v>
      </c>
      <c r="BA105" s="67">
        <f>'ModelParams Lp'!H$22</f>
        <v>0</v>
      </c>
      <c r="BB105" s="67">
        <f>'ModelParams Lp'!I$22</f>
        <v>0</v>
      </c>
      <c r="BC105" s="67" t="e">
        <f>-10*LOG(2/(4*PI()*2^2)+4/(0.163*(Calcul!$J110*Calcul!$K110)/VLOOKUP(Calcul!$H110,'ModelParams Lp'!$E$37:$F$39,2,0)))</f>
        <v>#N/A</v>
      </c>
      <c r="BD105" s="67" t="e">
        <f>-10*LOG(2/(4*PI()*2^2)+4/(0.163*(Calcul!$J110*Calcul!$K110)/VLOOKUP(Calcul!$H110,'ModelParams Lp'!$E$37:$F$39,2,0)))</f>
        <v>#N/A</v>
      </c>
      <c r="BE105" s="67" t="e">
        <f>-10*LOG(2/(4*PI()*2^2)+4/(0.163*(Calcul!$J110*Calcul!$K110)/VLOOKUP(Calcul!$H110,'ModelParams Lp'!$E$37:$F$39,2,0)))</f>
        <v>#N/A</v>
      </c>
      <c r="BF105" s="67" t="e">
        <f>-10*LOG(2/(4*PI()*2^2)+4/(0.163*(Calcul!$J110*Calcul!$K110)/VLOOKUP(Calcul!$H110,'ModelParams Lp'!$E$37:$F$39,2,0)))</f>
        <v>#N/A</v>
      </c>
      <c r="BG105" s="67" t="e">
        <f>-10*LOG(2/(4*PI()*2^2)+4/(0.163*(Calcul!$J110*Calcul!$K110)/VLOOKUP(Calcul!$H110,'ModelParams Lp'!$E$37:$F$39,2,0)))</f>
        <v>#N/A</v>
      </c>
      <c r="BH105" s="67" t="e">
        <f>-10*LOG(2/(4*PI()*2^2)+4/(0.163*(Calcul!$J110*Calcul!$K110)/VLOOKUP(Calcul!$H110,'ModelParams Lp'!$E$37:$F$39,2,0)))</f>
        <v>#N/A</v>
      </c>
      <c r="BI105" s="67" t="e">
        <f>-10*LOG(2/(4*PI()*2^2)+4/(0.163*(Calcul!$J110*Calcul!$K110)/VLOOKUP(Calcul!$H110,'ModelParams Lp'!$E$37:$F$39,2,0)))</f>
        <v>#N/A</v>
      </c>
      <c r="BJ105" s="67" t="e">
        <f>-10*LOG(2/(4*PI()*2^2)+4/(0.163*(Calcul!$J110*Calcul!$K110)/VLOOKUP(Calcul!$H110,'ModelParams Lp'!$E$37:$F$39,2,0)))</f>
        <v>#N/A</v>
      </c>
      <c r="BK105" s="67" t="e">
        <f>VLOOKUP(Calcul!$I110,'ModelParams Lp'!$D$28:$O$32,5,0)+BC105</f>
        <v>#N/A</v>
      </c>
      <c r="BL105" s="67" t="e">
        <f>VLOOKUP(Calcul!$I110,'ModelParams Lp'!$D$28:$O$32,6,0)+BD105</f>
        <v>#N/A</v>
      </c>
      <c r="BM105" s="67" t="e">
        <f>VLOOKUP(Calcul!$I110,'ModelParams Lp'!$D$28:$O$32,7,0)+BE105</f>
        <v>#N/A</v>
      </c>
      <c r="BN105" s="67" t="e">
        <f>VLOOKUP(Calcul!$I110,'ModelParams Lp'!$D$28:$O$32,8,0)+BF105</f>
        <v>#N/A</v>
      </c>
      <c r="BO105" s="67" t="e">
        <f>VLOOKUP(Calcul!$I110,'ModelParams Lp'!$D$28:$O$32,9,0)+BG105</f>
        <v>#N/A</v>
      </c>
      <c r="BP105" s="67" t="e">
        <f>VLOOKUP(Calcul!$I110,'ModelParams Lp'!$D$28:$O$32,10,0)+BH105</f>
        <v>#N/A</v>
      </c>
      <c r="BQ105" s="67" t="e">
        <f>VLOOKUP(Calcul!$I110,'ModelParams Lp'!$D$28:$O$32,11,0)+BI105</f>
        <v>#N/A</v>
      </c>
      <c r="BR105" s="67" t="e">
        <f>VLOOKUP(Calcul!$I110,'ModelParams Lp'!$D$28:$O$32,12,0)+BJ105</f>
        <v>#N/A</v>
      </c>
      <c r="BS105" s="66" t="e">
        <f t="shared" ca="1" si="29"/>
        <v>#DIV/0!</v>
      </c>
      <c r="BT105" s="66" t="e">
        <f t="shared" ca="1" si="30"/>
        <v>#DIV/0!</v>
      </c>
      <c r="BU105" s="66" t="e">
        <f t="shared" ca="1" si="31"/>
        <v>#DIV/0!</v>
      </c>
      <c r="BV105" s="66" t="e">
        <f t="shared" ca="1" si="32"/>
        <v>#DIV/0!</v>
      </c>
      <c r="BW105" s="66" t="e">
        <f t="shared" ca="1" si="33"/>
        <v>#DIV/0!</v>
      </c>
      <c r="BX105" s="66" t="e">
        <f t="shared" ca="1" si="34"/>
        <v>#DIV/0!</v>
      </c>
      <c r="BY105" s="66" t="e">
        <f t="shared" ca="1" si="35"/>
        <v>#DIV/0!</v>
      </c>
      <c r="BZ105" s="66" t="e">
        <f t="shared" ca="1" si="36"/>
        <v>#DIV/0!</v>
      </c>
      <c r="CA105" s="24" t="e">
        <f ca="1">10*LOG10(IF(BS105="",0,POWER(10,((BS105+'ModelParams Lw'!$O$4)/10))) +IF(BT105="",0,POWER(10,((BT105+'ModelParams Lw'!$P$4)/10))) +IF(BU105="",0,POWER(10,((BU105+'ModelParams Lw'!$Q$4)/10))) +IF(BV105="",0,POWER(10,((BV105+'ModelParams Lw'!$R$4)/10))) +IF(BW105="",0,POWER(10,((BW105+'ModelParams Lw'!$S$4)/10))) +IF(BX105="",0,POWER(10,((BX105+'ModelParams Lw'!$T$4)/10))) +IF(BY105="",0,POWER(10,((BY105+'ModelParams Lw'!$U$4)/10)))+IF(BZ105="",0,POWER(10,((BZ105+'ModelParams Lw'!$V$4)/10))))</f>
        <v>#DIV/0!</v>
      </c>
      <c r="CB105" s="24" t="e">
        <f t="shared" ca="1" si="37"/>
        <v>#DIV/0!</v>
      </c>
      <c r="CC105" s="24" t="e">
        <f ca="1">(BS105-'ModelParams Lw'!O$10)/'ModelParams Lw'!O$11</f>
        <v>#DIV/0!</v>
      </c>
      <c r="CD105" s="24" t="e">
        <f ca="1">(BT105-'ModelParams Lw'!P$10)/'ModelParams Lw'!P$11</f>
        <v>#DIV/0!</v>
      </c>
      <c r="CE105" s="24" t="e">
        <f ca="1">(BU105-'ModelParams Lw'!Q$10)/'ModelParams Lw'!Q$11</f>
        <v>#DIV/0!</v>
      </c>
      <c r="CF105" s="24" t="e">
        <f ca="1">(BV105-'ModelParams Lw'!R$10)/'ModelParams Lw'!R$11</f>
        <v>#DIV/0!</v>
      </c>
      <c r="CG105" s="24" t="e">
        <f ca="1">(BW105-'ModelParams Lw'!S$10)/'ModelParams Lw'!S$11</f>
        <v>#DIV/0!</v>
      </c>
      <c r="CH105" s="24" t="e">
        <f ca="1">(BX105-'ModelParams Lw'!T$10)/'ModelParams Lw'!T$11</f>
        <v>#DIV/0!</v>
      </c>
      <c r="CI105" s="24" t="e">
        <f ca="1">(BY105-'ModelParams Lw'!U$10)/'ModelParams Lw'!U$11</f>
        <v>#DIV/0!</v>
      </c>
      <c r="CJ105" s="24" t="e">
        <f ca="1">(BZ105-'ModelParams Lw'!V$10)/'ModelParams Lw'!V$11</f>
        <v>#DIV/0!</v>
      </c>
      <c r="CK105" s="66" t="e">
        <f t="shared" si="38"/>
        <v>#DIV/0!</v>
      </c>
      <c r="CL105" s="66" t="e">
        <f t="shared" si="39"/>
        <v>#DIV/0!</v>
      </c>
      <c r="CM105" s="66" t="e">
        <f t="shared" si="40"/>
        <v>#DIV/0!</v>
      </c>
      <c r="CN105" s="66" t="e">
        <f t="shared" si="41"/>
        <v>#DIV/0!</v>
      </c>
      <c r="CO105" s="66" t="e">
        <f t="shared" si="42"/>
        <v>#DIV/0!</v>
      </c>
      <c r="CP105" s="66" t="e">
        <f t="shared" si="43"/>
        <v>#DIV/0!</v>
      </c>
      <c r="CQ105" s="66" t="e">
        <f t="shared" si="44"/>
        <v>#DIV/0!</v>
      </c>
      <c r="CR105" s="66" t="e">
        <f t="shared" si="45"/>
        <v>#DIV/0!</v>
      </c>
      <c r="CS105" s="24" t="e">
        <f>10*LOG10(IF(CK105="",0,POWER(10,((CK105+'ModelParams Lw'!$O$4)/10))) +IF(CL105="",0,POWER(10,((CL105+'ModelParams Lw'!$P$4)/10))) +IF(CM105="",0,POWER(10,((CM105+'ModelParams Lw'!$Q$4)/10))) +IF(CN105="",0,POWER(10,((CN105+'ModelParams Lw'!$R$4)/10))) +IF(CO105="",0,POWER(10,((CO105+'ModelParams Lw'!$S$4)/10))) +IF(CP105="",0,POWER(10,((CP105+'ModelParams Lw'!$T$4)/10))) +IF(CQ105="",0,POWER(10,((CQ105+'ModelParams Lw'!$U$4)/10)))+IF(CR105="",0,POWER(10,((CR105+'ModelParams Lw'!$V$4)/10))))</f>
        <v>#DIV/0!</v>
      </c>
      <c r="CT105" s="24" t="e">
        <f t="shared" si="46"/>
        <v>#DIV/0!</v>
      </c>
      <c r="CU105" s="24" t="e">
        <f>(CK105-'ModelParams Lw'!O$10)/'ModelParams Lw'!O$11</f>
        <v>#DIV/0!</v>
      </c>
      <c r="CV105" s="24" t="e">
        <f>(CL105-'ModelParams Lw'!P$10)/'ModelParams Lw'!P$11</f>
        <v>#DIV/0!</v>
      </c>
      <c r="CW105" s="24" t="e">
        <f>(CM105-'ModelParams Lw'!Q$10)/'ModelParams Lw'!Q$11</f>
        <v>#DIV/0!</v>
      </c>
      <c r="CX105" s="24" t="e">
        <f>(CN105-'ModelParams Lw'!R$10)/'ModelParams Lw'!R$11</f>
        <v>#DIV/0!</v>
      </c>
      <c r="CY105" s="24" t="e">
        <f>(CO105-'ModelParams Lw'!S$10)/'ModelParams Lw'!S$11</f>
        <v>#DIV/0!</v>
      </c>
      <c r="CZ105" s="24" t="e">
        <f>(CP105-'ModelParams Lw'!T$10)/'ModelParams Lw'!T$11</f>
        <v>#DIV/0!</v>
      </c>
      <c r="DA105" s="24" t="e">
        <f>(CQ105-'ModelParams Lw'!U$10)/'ModelParams Lw'!U$11</f>
        <v>#DIV/0!</v>
      </c>
      <c r="DB105" s="24" t="e">
        <f>(CR105-'ModelParams Lw'!V$10)/'ModelParams Lw'!V$11</f>
        <v>#DIV/0!</v>
      </c>
    </row>
    <row r="106" spans="1:106">
      <c r="A106" s="12">
        <f>'Sound Power'!B106</f>
        <v>0</v>
      </c>
      <c r="B106" s="12">
        <f>'Sound Power'!D106</f>
        <v>0</v>
      </c>
      <c r="C106" s="67" t="e">
        <f>IF(Calcul!$F111="SA",'Sound Power'!BS106,'Sound Power'!T106)</f>
        <v>#DIV/0!</v>
      </c>
      <c r="D106" s="67" t="e">
        <f>IF(Calcul!$F111="SA",'Sound Power'!BT106,'Sound Power'!U106)</f>
        <v>#DIV/0!</v>
      </c>
      <c r="E106" s="67" t="e">
        <f>IF(Calcul!$F111="SA",'Sound Power'!BU106,'Sound Power'!V106)</f>
        <v>#DIV/0!</v>
      </c>
      <c r="F106" s="67" t="e">
        <f>IF(Calcul!$F111="SA",'Sound Power'!BV106,'Sound Power'!W106)</f>
        <v>#DIV/0!</v>
      </c>
      <c r="G106" s="67" t="e">
        <f>IF(Calcul!$F111="SA",'Sound Power'!BW106,'Sound Power'!X106)</f>
        <v>#DIV/0!</v>
      </c>
      <c r="H106" s="67" t="e">
        <f>IF(Calcul!$F111="SA",'Sound Power'!BX106,'Sound Power'!Y106)</f>
        <v>#DIV/0!</v>
      </c>
      <c r="I106" s="67" t="e">
        <f>IF(Calcul!$F111="SA",'Sound Power'!BY106,'Sound Power'!Z106)</f>
        <v>#DIV/0!</v>
      </c>
      <c r="J106" s="67" t="e">
        <f>IF(Calcul!$F111="SA",'Sound Power'!BZ106,'Sound Power'!AA106)</f>
        <v>#DIV/0!</v>
      </c>
      <c r="K106" s="67" t="e">
        <f>'Sound Power'!CS106</f>
        <v>#DIV/0!</v>
      </c>
      <c r="L106" s="67" t="e">
        <f>'Sound Power'!CT106</f>
        <v>#DIV/0!</v>
      </c>
      <c r="M106" s="67" t="e">
        <f>'Sound Power'!CU106</f>
        <v>#DIV/0!</v>
      </c>
      <c r="N106" s="67" t="e">
        <f>'Sound Power'!CV106</f>
        <v>#DIV/0!</v>
      </c>
      <c r="O106" s="67" t="e">
        <f>'Sound Power'!CW106</f>
        <v>#DIV/0!</v>
      </c>
      <c r="P106" s="67" t="e">
        <f>'Sound Power'!CX106</f>
        <v>#DIV/0!</v>
      </c>
      <c r="Q106" s="67" t="e">
        <f>'Sound Power'!CY106</f>
        <v>#DIV/0!</v>
      </c>
      <c r="R106" s="67" t="e">
        <f>'Sound Power'!CZ106</f>
        <v>#DIV/0!</v>
      </c>
      <c r="S106" s="64">
        <f t="shared" si="26"/>
        <v>0</v>
      </c>
      <c r="T106" s="64">
        <f t="shared" si="27"/>
        <v>0</v>
      </c>
      <c r="U106" s="67" t="e">
        <f>('ModelParams Lp'!B$4*10^'ModelParams Lp'!B$5*($S106/$T106)^'ModelParams Lp'!B$6)*3</f>
        <v>#DIV/0!</v>
      </c>
      <c r="V106" s="67" t="e">
        <f>('ModelParams Lp'!C$4*10^'ModelParams Lp'!C$5*($S106/$T106)^'ModelParams Lp'!C$6)*3</f>
        <v>#DIV/0!</v>
      </c>
      <c r="W106" s="67" t="e">
        <f>('ModelParams Lp'!D$4*10^'ModelParams Lp'!D$5*($S106/$T106)^'ModelParams Lp'!D$6)*3</f>
        <v>#DIV/0!</v>
      </c>
      <c r="X106" s="67" t="e">
        <f>('ModelParams Lp'!E$4*10^'ModelParams Lp'!E$5*($S106/$T106)^'ModelParams Lp'!E$6)*3</f>
        <v>#DIV/0!</v>
      </c>
      <c r="Y106" s="67" t="e">
        <f>('ModelParams Lp'!F$4*10^'ModelParams Lp'!F$5*($S106/$T106)^'ModelParams Lp'!F$6)*3</f>
        <v>#DIV/0!</v>
      </c>
      <c r="Z106" s="67" t="e">
        <f>('ModelParams Lp'!G$4*10^'ModelParams Lp'!G$5*($S106/$T106)^'ModelParams Lp'!G$6)*3</f>
        <v>#DIV/0!</v>
      </c>
      <c r="AA106" s="67" t="e">
        <f>('ModelParams Lp'!H$4*10^'ModelParams Lp'!H$5*($S106/$T106)^'ModelParams Lp'!H$6)*3</f>
        <v>#DIV/0!</v>
      </c>
      <c r="AB106" s="67" t="e">
        <f>('ModelParams Lp'!I$4*10^'ModelParams Lp'!I$5*($S106/$T106)^'ModelParams Lp'!I$6)*3</f>
        <v>#DIV/0!</v>
      </c>
      <c r="AC106" s="53" t="e">
        <f t="shared" si="28"/>
        <v>#DIV/0!</v>
      </c>
      <c r="AD106" s="53" t="e">
        <f>IF(AC106&lt;'ModelParams Lp'!$B$16,-1,IF(AC106&lt;'ModelParams Lp'!$C$16,0,IF(AC106&lt;'ModelParams Lp'!$D$16,1,IF(AC106&lt;'ModelParams Lp'!$E$16,2,IF(AC106&lt;'ModelParams Lp'!$F$16,3,IF(AC106&lt;'ModelParams Lp'!$G$16,4,IF(AC106&lt;'ModelParams Lp'!$H$16,5,6)))))))</f>
        <v>#DIV/0!</v>
      </c>
      <c r="AE106" s="67" t="e">
        <f ca="1">IF($AD106&gt;1,0,OFFSET('ModelParams Lp'!$C$12,0,-'Sound Pressure'!$AD106))</f>
        <v>#DIV/0!</v>
      </c>
      <c r="AF106" s="67" t="e">
        <f ca="1">IF($AD106&gt;2,0,OFFSET('ModelParams Lp'!$D$12,0,-'Sound Pressure'!$AD106))</f>
        <v>#DIV/0!</v>
      </c>
      <c r="AG106" s="67" t="e">
        <f ca="1">IF($AD106&gt;3,0,OFFSET('ModelParams Lp'!$E$12,0,-'Sound Pressure'!$AD106))</f>
        <v>#DIV/0!</v>
      </c>
      <c r="AH106" s="67" t="e">
        <f ca="1">IF($AD106&gt;4,0,OFFSET('ModelParams Lp'!$F$12,0,-'Sound Pressure'!$AD106))</f>
        <v>#DIV/0!</v>
      </c>
      <c r="AI106" s="67" t="e">
        <f ca="1">IF($AD106&gt;3,0,OFFSET('ModelParams Lp'!$G$12,0,-'Sound Pressure'!$AD106))</f>
        <v>#DIV/0!</v>
      </c>
      <c r="AJ106" s="67" t="e">
        <f ca="1">IF($AD106&gt;5,0,OFFSET('ModelParams Lp'!$H$12,0,-'Sound Pressure'!$AD106))</f>
        <v>#DIV/0!</v>
      </c>
      <c r="AK106" s="67" t="e">
        <f ca="1">IF($AD106&gt;6,0,OFFSET('ModelParams Lp'!$I$12,0,-'Sound Pressure'!$AD106))</f>
        <v>#DIV/0!</v>
      </c>
      <c r="AL106" s="67" t="e">
        <f ca="1">IF($AD106&gt;7,0,IF($AD$4&lt;0,3,OFFSET('ModelParams Lp'!$J$12,0,-'Sound Pressure'!$AD106)))</f>
        <v>#DIV/0!</v>
      </c>
      <c r="AM106" s="67" t="e">
        <f t="shared" si="48"/>
        <v>#DIV/0!</v>
      </c>
      <c r="AN106" s="67" t="e">
        <f t="shared" si="47"/>
        <v>#DIV/0!</v>
      </c>
      <c r="AO106" s="67" t="e">
        <f t="shared" si="47"/>
        <v>#DIV/0!</v>
      </c>
      <c r="AP106" s="67" t="e">
        <f t="shared" si="47"/>
        <v>#DIV/0!</v>
      </c>
      <c r="AQ106" s="67" t="e">
        <f t="shared" si="47"/>
        <v>#DIV/0!</v>
      </c>
      <c r="AR106" s="67" t="e">
        <f t="shared" si="47"/>
        <v>#DIV/0!</v>
      </c>
      <c r="AS106" s="67" t="e">
        <f t="shared" si="47"/>
        <v>#DIV/0!</v>
      </c>
      <c r="AT106" s="67" t="e">
        <f t="shared" si="47"/>
        <v>#DIV/0!</v>
      </c>
      <c r="AU106" s="67">
        <f>'ModelParams Lp'!B$22</f>
        <v>4</v>
      </c>
      <c r="AV106" s="67">
        <f>'ModelParams Lp'!C$22</f>
        <v>2</v>
      </c>
      <c r="AW106" s="67">
        <f>'ModelParams Lp'!D$22</f>
        <v>1</v>
      </c>
      <c r="AX106" s="67">
        <f>'ModelParams Lp'!E$22</f>
        <v>0</v>
      </c>
      <c r="AY106" s="67">
        <f>'ModelParams Lp'!F$22</f>
        <v>0</v>
      </c>
      <c r="AZ106" s="67">
        <f>'ModelParams Lp'!G$22</f>
        <v>0</v>
      </c>
      <c r="BA106" s="67">
        <f>'ModelParams Lp'!H$22</f>
        <v>0</v>
      </c>
      <c r="BB106" s="67">
        <f>'ModelParams Lp'!I$22</f>
        <v>0</v>
      </c>
      <c r="BC106" s="67" t="e">
        <f>-10*LOG(2/(4*PI()*2^2)+4/(0.163*(Calcul!$J111*Calcul!$K111)/VLOOKUP(Calcul!$H111,'ModelParams Lp'!$E$37:$F$39,2,0)))</f>
        <v>#N/A</v>
      </c>
      <c r="BD106" s="67" t="e">
        <f>-10*LOG(2/(4*PI()*2^2)+4/(0.163*(Calcul!$J111*Calcul!$K111)/VLOOKUP(Calcul!$H111,'ModelParams Lp'!$E$37:$F$39,2,0)))</f>
        <v>#N/A</v>
      </c>
      <c r="BE106" s="67" t="e">
        <f>-10*LOG(2/(4*PI()*2^2)+4/(0.163*(Calcul!$J111*Calcul!$K111)/VLOOKUP(Calcul!$H111,'ModelParams Lp'!$E$37:$F$39,2,0)))</f>
        <v>#N/A</v>
      </c>
      <c r="BF106" s="67" t="e">
        <f>-10*LOG(2/(4*PI()*2^2)+4/(0.163*(Calcul!$J111*Calcul!$K111)/VLOOKUP(Calcul!$H111,'ModelParams Lp'!$E$37:$F$39,2,0)))</f>
        <v>#N/A</v>
      </c>
      <c r="BG106" s="67" t="e">
        <f>-10*LOG(2/(4*PI()*2^2)+4/(0.163*(Calcul!$J111*Calcul!$K111)/VLOOKUP(Calcul!$H111,'ModelParams Lp'!$E$37:$F$39,2,0)))</f>
        <v>#N/A</v>
      </c>
      <c r="BH106" s="67" t="e">
        <f>-10*LOG(2/(4*PI()*2^2)+4/(0.163*(Calcul!$J111*Calcul!$K111)/VLOOKUP(Calcul!$H111,'ModelParams Lp'!$E$37:$F$39,2,0)))</f>
        <v>#N/A</v>
      </c>
      <c r="BI106" s="67" t="e">
        <f>-10*LOG(2/(4*PI()*2^2)+4/(0.163*(Calcul!$J111*Calcul!$K111)/VLOOKUP(Calcul!$H111,'ModelParams Lp'!$E$37:$F$39,2,0)))</f>
        <v>#N/A</v>
      </c>
      <c r="BJ106" s="67" t="e">
        <f>-10*LOG(2/(4*PI()*2^2)+4/(0.163*(Calcul!$J111*Calcul!$K111)/VLOOKUP(Calcul!$H111,'ModelParams Lp'!$E$37:$F$39,2,0)))</f>
        <v>#N/A</v>
      </c>
      <c r="BK106" s="67" t="e">
        <f>VLOOKUP(Calcul!$I111,'ModelParams Lp'!$D$28:$O$32,5,0)+BC106</f>
        <v>#N/A</v>
      </c>
      <c r="BL106" s="67" t="e">
        <f>VLOOKUP(Calcul!$I111,'ModelParams Lp'!$D$28:$O$32,6,0)+BD106</f>
        <v>#N/A</v>
      </c>
      <c r="BM106" s="67" t="e">
        <f>VLOOKUP(Calcul!$I111,'ModelParams Lp'!$D$28:$O$32,7,0)+BE106</f>
        <v>#N/A</v>
      </c>
      <c r="BN106" s="67" t="e">
        <f>VLOOKUP(Calcul!$I111,'ModelParams Lp'!$D$28:$O$32,8,0)+BF106</f>
        <v>#N/A</v>
      </c>
      <c r="BO106" s="67" t="e">
        <f>VLOOKUP(Calcul!$I111,'ModelParams Lp'!$D$28:$O$32,9,0)+BG106</f>
        <v>#N/A</v>
      </c>
      <c r="BP106" s="67" t="e">
        <f>VLOOKUP(Calcul!$I111,'ModelParams Lp'!$D$28:$O$32,10,0)+BH106</f>
        <v>#N/A</v>
      </c>
      <c r="BQ106" s="67" t="e">
        <f>VLOOKUP(Calcul!$I111,'ModelParams Lp'!$D$28:$O$32,11,0)+BI106</f>
        <v>#N/A</v>
      </c>
      <c r="BR106" s="67" t="e">
        <f>VLOOKUP(Calcul!$I111,'ModelParams Lp'!$D$28:$O$32,12,0)+BJ106</f>
        <v>#N/A</v>
      </c>
      <c r="BS106" s="66" t="e">
        <f t="shared" ca="1" si="29"/>
        <v>#DIV/0!</v>
      </c>
      <c r="BT106" s="66" t="e">
        <f t="shared" ca="1" si="30"/>
        <v>#DIV/0!</v>
      </c>
      <c r="BU106" s="66" t="e">
        <f t="shared" ca="1" si="31"/>
        <v>#DIV/0!</v>
      </c>
      <c r="BV106" s="66" t="e">
        <f t="shared" ca="1" si="32"/>
        <v>#DIV/0!</v>
      </c>
      <c r="BW106" s="66" t="e">
        <f t="shared" ca="1" si="33"/>
        <v>#DIV/0!</v>
      </c>
      <c r="BX106" s="66" t="e">
        <f t="shared" ca="1" si="34"/>
        <v>#DIV/0!</v>
      </c>
      <c r="BY106" s="66" t="e">
        <f t="shared" ca="1" si="35"/>
        <v>#DIV/0!</v>
      </c>
      <c r="BZ106" s="66" t="e">
        <f t="shared" ca="1" si="36"/>
        <v>#DIV/0!</v>
      </c>
      <c r="CA106" s="24" t="e">
        <f ca="1">10*LOG10(IF(BS106="",0,POWER(10,((BS106+'ModelParams Lw'!$O$4)/10))) +IF(BT106="",0,POWER(10,((BT106+'ModelParams Lw'!$P$4)/10))) +IF(BU106="",0,POWER(10,((BU106+'ModelParams Lw'!$Q$4)/10))) +IF(BV106="",0,POWER(10,((BV106+'ModelParams Lw'!$R$4)/10))) +IF(BW106="",0,POWER(10,((BW106+'ModelParams Lw'!$S$4)/10))) +IF(BX106="",0,POWER(10,((BX106+'ModelParams Lw'!$T$4)/10))) +IF(BY106="",0,POWER(10,((BY106+'ModelParams Lw'!$U$4)/10)))+IF(BZ106="",0,POWER(10,((BZ106+'ModelParams Lw'!$V$4)/10))))</f>
        <v>#DIV/0!</v>
      </c>
      <c r="CB106" s="24" t="e">
        <f t="shared" ca="1" si="37"/>
        <v>#DIV/0!</v>
      </c>
      <c r="CC106" s="24" t="e">
        <f ca="1">(BS106-'ModelParams Lw'!O$10)/'ModelParams Lw'!O$11</f>
        <v>#DIV/0!</v>
      </c>
      <c r="CD106" s="24" t="e">
        <f ca="1">(BT106-'ModelParams Lw'!P$10)/'ModelParams Lw'!P$11</f>
        <v>#DIV/0!</v>
      </c>
      <c r="CE106" s="24" t="e">
        <f ca="1">(BU106-'ModelParams Lw'!Q$10)/'ModelParams Lw'!Q$11</f>
        <v>#DIV/0!</v>
      </c>
      <c r="CF106" s="24" t="e">
        <f ca="1">(BV106-'ModelParams Lw'!R$10)/'ModelParams Lw'!R$11</f>
        <v>#DIV/0!</v>
      </c>
      <c r="CG106" s="24" t="e">
        <f ca="1">(BW106-'ModelParams Lw'!S$10)/'ModelParams Lw'!S$11</f>
        <v>#DIV/0!</v>
      </c>
      <c r="CH106" s="24" t="e">
        <f ca="1">(BX106-'ModelParams Lw'!T$10)/'ModelParams Lw'!T$11</f>
        <v>#DIV/0!</v>
      </c>
      <c r="CI106" s="24" t="e">
        <f ca="1">(BY106-'ModelParams Lw'!U$10)/'ModelParams Lw'!U$11</f>
        <v>#DIV/0!</v>
      </c>
      <c r="CJ106" s="24" t="e">
        <f ca="1">(BZ106-'ModelParams Lw'!V$10)/'ModelParams Lw'!V$11</f>
        <v>#DIV/0!</v>
      </c>
      <c r="CK106" s="66" t="e">
        <f t="shared" si="38"/>
        <v>#DIV/0!</v>
      </c>
      <c r="CL106" s="66" t="e">
        <f t="shared" si="39"/>
        <v>#DIV/0!</v>
      </c>
      <c r="CM106" s="66" t="e">
        <f t="shared" si="40"/>
        <v>#DIV/0!</v>
      </c>
      <c r="CN106" s="66" t="e">
        <f t="shared" si="41"/>
        <v>#DIV/0!</v>
      </c>
      <c r="CO106" s="66" t="e">
        <f t="shared" si="42"/>
        <v>#DIV/0!</v>
      </c>
      <c r="CP106" s="66" t="e">
        <f t="shared" si="43"/>
        <v>#DIV/0!</v>
      </c>
      <c r="CQ106" s="66" t="e">
        <f t="shared" si="44"/>
        <v>#DIV/0!</v>
      </c>
      <c r="CR106" s="66" t="e">
        <f t="shared" si="45"/>
        <v>#DIV/0!</v>
      </c>
      <c r="CS106" s="24" t="e">
        <f>10*LOG10(IF(CK106="",0,POWER(10,((CK106+'ModelParams Lw'!$O$4)/10))) +IF(CL106="",0,POWER(10,((CL106+'ModelParams Lw'!$P$4)/10))) +IF(CM106="",0,POWER(10,((CM106+'ModelParams Lw'!$Q$4)/10))) +IF(CN106="",0,POWER(10,((CN106+'ModelParams Lw'!$R$4)/10))) +IF(CO106="",0,POWER(10,((CO106+'ModelParams Lw'!$S$4)/10))) +IF(CP106="",0,POWER(10,((CP106+'ModelParams Lw'!$T$4)/10))) +IF(CQ106="",0,POWER(10,((CQ106+'ModelParams Lw'!$U$4)/10)))+IF(CR106="",0,POWER(10,((CR106+'ModelParams Lw'!$V$4)/10))))</f>
        <v>#DIV/0!</v>
      </c>
      <c r="CT106" s="24" t="e">
        <f t="shared" si="46"/>
        <v>#DIV/0!</v>
      </c>
      <c r="CU106" s="24" t="e">
        <f>(CK106-'ModelParams Lw'!O$10)/'ModelParams Lw'!O$11</f>
        <v>#DIV/0!</v>
      </c>
      <c r="CV106" s="24" t="e">
        <f>(CL106-'ModelParams Lw'!P$10)/'ModelParams Lw'!P$11</f>
        <v>#DIV/0!</v>
      </c>
      <c r="CW106" s="24" t="e">
        <f>(CM106-'ModelParams Lw'!Q$10)/'ModelParams Lw'!Q$11</f>
        <v>#DIV/0!</v>
      </c>
      <c r="CX106" s="24" t="e">
        <f>(CN106-'ModelParams Lw'!R$10)/'ModelParams Lw'!R$11</f>
        <v>#DIV/0!</v>
      </c>
      <c r="CY106" s="24" t="e">
        <f>(CO106-'ModelParams Lw'!S$10)/'ModelParams Lw'!S$11</f>
        <v>#DIV/0!</v>
      </c>
      <c r="CZ106" s="24" t="e">
        <f>(CP106-'ModelParams Lw'!T$10)/'ModelParams Lw'!T$11</f>
        <v>#DIV/0!</v>
      </c>
      <c r="DA106" s="24" t="e">
        <f>(CQ106-'ModelParams Lw'!U$10)/'ModelParams Lw'!U$11</f>
        <v>#DIV/0!</v>
      </c>
      <c r="DB106" s="24" t="e">
        <f>(CR106-'ModelParams Lw'!V$10)/'ModelParams Lw'!V$11</f>
        <v>#DIV/0!</v>
      </c>
    </row>
    <row r="107" spans="1:106">
      <c r="A107" s="12">
        <f>'Sound Power'!B107</f>
        <v>0</v>
      </c>
      <c r="B107" s="12">
        <f>'Sound Power'!D107</f>
        <v>0</v>
      </c>
      <c r="C107" s="67" t="e">
        <f>IF(Calcul!$F112="SA",'Sound Power'!BS107,'Sound Power'!T107)</f>
        <v>#DIV/0!</v>
      </c>
      <c r="D107" s="67" t="e">
        <f>IF(Calcul!$F112="SA",'Sound Power'!BT107,'Sound Power'!U107)</f>
        <v>#DIV/0!</v>
      </c>
      <c r="E107" s="67" t="e">
        <f>IF(Calcul!$F112="SA",'Sound Power'!BU107,'Sound Power'!V107)</f>
        <v>#DIV/0!</v>
      </c>
      <c r="F107" s="67" t="e">
        <f>IF(Calcul!$F112="SA",'Sound Power'!BV107,'Sound Power'!W107)</f>
        <v>#DIV/0!</v>
      </c>
      <c r="G107" s="67" t="e">
        <f>IF(Calcul!$F112="SA",'Sound Power'!BW107,'Sound Power'!X107)</f>
        <v>#DIV/0!</v>
      </c>
      <c r="H107" s="67" t="e">
        <f>IF(Calcul!$F112="SA",'Sound Power'!BX107,'Sound Power'!Y107)</f>
        <v>#DIV/0!</v>
      </c>
      <c r="I107" s="67" t="e">
        <f>IF(Calcul!$F112="SA",'Sound Power'!BY107,'Sound Power'!Z107)</f>
        <v>#DIV/0!</v>
      </c>
      <c r="J107" s="67" t="e">
        <f>IF(Calcul!$F112="SA",'Sound Power'!BZ107,'Sound Power'!AA107)</f>
        <v>#DIV/0!</v>
      </c>
      <c r="K107" s="67" t="e">
        <f>'Sound Power'!CS107</f>
        <v>#DIV/0!</v>
      </c>
      <c r="L107" s="67" t="e">
        <f>'Sound Power'!CT107</f>
        <v>#DIV/0!</v>
      </c>
      <c r="M107" s="67" t="e">
        <f>'Sound Power'!CU107</f>
        <v>#DIV/0!</v>
      </c>
      <c r="N107" s="67" t="e">
        <f>'Sound Power'!CV107</f>
        <v>#DIV/0!</v>
      </c>
      <c r="O107" s="67" t="e">
        <f>'Sound Power'!CW107</f>
        <v>#DIV/0!</v>
      </c>
      <c r="P107" s="67" t="e">
        <f>'Sound Power'!CX107</f>
        <v>#DIV/0!</v>
      </c>
      <c r="Q107" s="67" t="e">
        <f>'Sound Power'!CY107</f>
        <v>#DIV/0!</v>
      </c>
      <c r="R107" s="67" t="e">
        <f>'Sound Power'!CZ107</f>
        <v>#DIV/0!</v>
      </c>
      <c r="S107" s="64">
        <f t="shared" si="26"/>
        <v>0</v>
      </c>
      <c r="T107" s="64">
        <f t="shared" si="27"/>
        <v>0</v>
      </c>
      <c r="U107" s="67" t="e">
        <f>('ModelParams Lp'!B$4*10^'ModelParams Lp'!B$5*($S107/$T107)^'ModelParams Lp'!B$6)*3</f>
        <v>#DIV/0!</v>
      </c>
      <c r="V107" s="67" t="e">
        <f>('ModelParams Lp'!C$4*10^'ModelParams Lp'!C$5*($S107/$T107)^'ModelParams Lp'!C$6)*3</f>
        <v>#DIV/0!</v>
      </c>
      <c r="W107" s="67" t="e">
        <f>('ModelParams Lp'!D$4*10^'ModelParams Lp'!D$5*($S107/$T107)^'ModelParams Lp'!D$6)*3</f>
        <v>#DIV/0!</v>
      </c>
      <c r="X107" s="67" t="e">
        <f>('ModelParams Lp'!E$4*10^'ModelParams Lp'!E$5*($S107/$T107)^'ModelParams Lp'!E$6)*3</f>
        <v>#DIV/0!</v>
      </c>
      <c r="Y107" s="67" t="e">
        <f>('ModelParams Lp'!F$4*10^'ModelParams Lp'!F$5*($S107/$T107)^'ModelParams Lp'!F$6)*3</f>
        <v>#DIV/0!</v>
      </c>
      <c r="Z107" s="67" t="e">
        <f>('ModelParams Lp'!G$4*10^'ModelParams Lp'!G$5*($S107/$T107)^'ModelParams Lp'!G$6)*3</f>
        <v>#DIV/0!</v>
      </c>
      <c r="AA107" s="67" t="e">
        <f>('ModelParams Lp'!H$4*10^'ModelParams Lp'!H$5*($S107/$T107)^'ModelParams Lp'!H$6)*3</f>
        <v>#DIV/0!</v>
      </c>
      <c r="AB107" s="67" t="e">
        <f>('ModelParams Lp'!I$4*10^'ModelParams Lp'!I$5*($S107/$T107)^'ModelParams Lp'!I$6)*3</f>
        <v>#DIV/0!</v>
      </c>
      <c r="AC107" s="53" t="e">
        <f t="shared" si="28"/>
        <v>#DIV/0!</v>
      </c>
      <c r="AD107" s="53" t="e">
        <f>IF(AC107&lt;'ModelParams Lp'!$B$16,-1,IF(AC107&lt;'ModelParams Lp'!$C$16,0,IF(AC107&lt;'ModelParams Lp'!$D$16,1,IF(AC107&lt;'ModelParams Lp'!$E$16,2,IF(AC107&lt;'ModelParams Lp'!$F$16,3,IF(AC107&lt;'ModelParams Lp'!$G$16,4,IF(AC107&lt;'ModelParams Lp'!$H$16,5,6)))))))</f>
        <v>#DIV/0!</v>
      </c>
      <c r="AE107" s="67" t="e">
        <f ca="1">IF($AD107&gt;1,0,OFFSET('ModelParams Lp'!$C$12,0,-'Sound Pressure'!$AD107))</f>
        <v>#DIV/0!</v>
      </c>
      <c r="AF107" s="67" t="e">
        <f ca="1">IF($AD107&gt;2,0,OFFSET('ModelParams Lp'!$D$12,0,-'Sound Pressure'!$AD107))</f>
        <v>#DIV/0!</v>
      </c>
      <c r="AG107" s="67" t="e">
        <f ca="1">IF($AD107&gt;3,0,OFFSET('ModelParams Lp'!$E$12,0,-'Sound Pressure'!$AD107))</f>
        <v>#DIV/0!</v>
      </c>
      <c r="AH107" s="67" t="e">
        <f ca="1">IF($AD107&gt;4,0,OFFSET('ModelParams Lp'!$F$12,0,-'Sound Pressure'!$AD107))</f>
        <v>#DIV/0!</v>
      </c>
      <c r="AI107" s="67" t="e">
        <f ca="1">IF($AD107&gt;3,0,OFFSET('ModelParams Lp'!$G$12,0,-'Sound Pressure'!$AD107))</f>
        <v>#DIV/0!</v>
      </c>
      <c r="AJ107" s="67" t="e">
        <f ca="1">IF($AD107&gt;5,0,OFFSET('ModelParams Lp'!$H$12,0,-'Sound Pressure'!$AD107))</f>
        <v>#DIV/0!</v>
      </c>
      <c r="AK107" s="67" t="e">
        <f ca="1">IF($AD107&gt;6,0,OFFSET('ModelParams Lp'!$I$12,0,-'Sound Pressure'!$AD107))</f>
        <v>#DIV/0!</v>
      </c>
      <c r="AL107" s="67" t="e">
        <f ca="1">IF($AD107&gt;7,0,IF($AD$4&lt;0,3,OFFSET('ModelParams Lp'!$J$12,0,-'Sound Pressure'!$AD107)))</f>
        <v>#DIV/0!</v>
      </c>
      <c r="AM107" s="67" t="e">
        <f t="shared" si="48"/>
        <v>#DIV/0!</v>
      </c>
      <c r="AN107" s="67" t="e">
        <f t="shared" si="47"/>
        <v>#DIV/0!</v>
      </c>
      <c r="AO107" s="67" t="e">
        <f t="shared" si="47"/>
        <v>#DIV/0!</v>
      </c>
      <c r="AP107" s="67" t="e">
        <f t="shared" si="47"/>
        <v>#DIV/0!</v>
      </c>
      <c r="AQ107" s="67" t="e">
        <f t="shared" si="47"/>
        <v>#DIV/0!</v>
      </c>
      <c r="AR107" s="67" t="e">
        <f t="shared" si="47"/>
        <v>#DIV/0!</v>
      </c>
      <c r="AS107" s="67" t="e">
        <f t="shared" si="47"/>
        <v>#DIV/0!</v>
      </c>
      <c r="AT107" s="67" t="e">
        <f t="shared" si="47"/>
        <v>#DIV/0!</v>
      </c>
      <c r="AU107" s="67">
        <f>'ModelParams Lp'!B$22</f>
        <v>4</v>
      </c>
      <c r="AV107" s="67">
        <f>'ModelParams Lp'!C$22</f>
        <v>2</v>
      </c>
      <c r="AW107" s="67">
        <f>'ModelParams Lp'!D$22</f>
        <v>1</v>
      </c>
      <c r="AX107" s="67">
        <f>'ModelParams Lp'!E$22</f>
        <v>0</v>
      </c>
      <c r="AY107" s="67">
        <f>'ModelParams Lp'!F$22</f>
        <v>0</v>
      </c>
      <c r="AZ107" s="67">
        <f>'ModelParams Lp'!G$22</f>
        <v>0</v>
      </c>
      <c r="BA107" s="67">
        <f>'ModelParams Lp'!H$22</f>
        <v>0</v>
      </c>
      <c r="BB107" s="67">
        <f>'ModelParams Lp'!I$22</f>
        <v>0</v>
      </c>
      <c r="BC107" s="67" t="e">
        <f>-10*LOG(2/(4*PI()*2^2)+4/(0.163*(Calcul!$J112*Calcul!$K112)/VLOOKUP(Calcul!$H112,'ModelParams Lp'!$E$37:$F$39,2,0)))</f>
        <v>#N/A</v>
      </c>
      <c r="BD107" s="67" t="e">
        <f>-10*LOG(2/(4*PI()*2^2)+4/(0.163*(Calcul!$J112*Calcul!$K112)/VLOOKUP(Calcul!$H112,'ModelParams Lp'!$E$37:$F$39,2,0)))</f>
        <v>#N/A</v>
      </c>
      <c r="BE107" s="67" t="e">
        <f>-10*LOG(2/(4*PI()*2^2)+4/(0.163*(Calcul!$J112*Calcul!$K112)/VLOOKUP(Calcul!$H112,'ModelParams Lp'!$E$37:$F$39,2,0)))</f>
        <v>#N/A</v>
      </c>
      <c r="BF107" s="67" t="e">
        <f>-10*LOG(2/(4*PI()*2^2)+4/(0.163*(Calcul!$J112*Calcul!$K112)/VLOOKUP(Calcul!$H112,'ModelParams Lp'!$E$37:$F$39,2,0)))</f>
        <v>#N/A</v>
      </c>
      <c r="BG107" s="67" t="e">
        <f>-10*LOG(2/(4*PI()*2^2)+4/(0.163*(Calcul!$J112*Calcul!$K112)/VLOOKUP(Calcul!$H112,'ModelParams Lp'!$E$37:$F$39,2,0)))</f>
        <v>#N/A</v>
      </c>
      <c r="BH107" s="67" t="e">
        <f>-10*LOG(2/(4*PI()*2^2)+4/(0.163*(Calcul!$J112*Calcul!$K112)/VLOOKUP(Calcul!$H112,'ModelParams Lp'!$E$37:$F$39,2,0)))</f>
        <v>#N/A</v>
      </c>
      <c r="BI107" s="67" t="e">
        <f>-10*LOG(2/(4*PI()*2^2)+4/(0.163*(Calcul!$J112*Calcul!$K112)/VLOOKUP(Calcul!$H112,'ModelParams Lp'!$E$37:$F$39,2,0)))</f>
        <v>#N/A</v>
      </c>
      <c r="BJ107" s="67" t="e">
        <f>-10*LOG(2/(4*PI()*2^2)+4/(0.163*(Calcul!$J112*Calcul!$K112)/VLOOKUP(Calcul!$H112,'ModelParams Lp'!$E$37:$F$39,2,0)))</f>
        <v>#N/A</v>
      </c>
      <c r="BK107" s="67" t="e">
        <f>VLOOKUP(Calcul!$I112,'ModelParams Lp'!$D$28:$O$32,5,0)+BC107</f>
        <v>#N/A</v>
      </c>
      <c r="BL107" s="67" t="e">
        <f>VLOOKUP(Calcul!$I112,'ModelParams Lp'!$D$28:$O$32,6,0)+BD107</f>
        <v>#N/A</v>
      </c>
      <c r="BM107" s="67" t="e">
        <f>VLOOKUP(Calcul!$I112,'ModelParams Lp'!$D$28:$O$32,7,0)+BE107</f>
        <v>#N/A</v>
      </c>
      <c r="BN107" s="67" t="e">
        <f>VLOOKUP(Calcul!$I112,'ModelParams Lp'!$D$28:$O$32,8,0)+BF107</f>
        <v>#N/A</v>
      </c>
      <c r="BO107" s="67" t="e">
        <f>VLOOKUP(Calcul!$I112,'ModelParams Lp'!$D$28:$O$32,9,0)+BG107</f>
        <v>#N/A</v>
      </c>
      <c r="BP107" s="67" t="e">
        <f>VLOOKUP(Calcul!$I112,'ModelParams Lp'!$D$28:$O$32,10,0)+BH107</f>
        <v>#N/A</v>
      </c>
      <c r="BQ107" s="67" t="e">
        <f>VLOOKUP(Calcul!$I112,'ModelParams Lp'!$D$28:$O$32,11,0)+BI107</f>
        <v>#N/A</v>
      </c>
      <c r="BR107" s="67" t="e">
        <f>VLOOKUP(Calcul!$I112,'ModelParams Lp'!$D$28:$O$32,12,0)+BJ107</f>
        <v>#N/A</v>
      </c>
      <c r="BS107" s="66" t="e">
        <f t="shared" ca="1" si="29"/>
        <v>#DIV/0!</v>
      </c>
      <c r="BT107" s="66" t="e">
        <f t="shared" ca="1" si="30"/>
        <v>#DIV/0!</v>
      </c>
      <c r="BU107" s="66" t="e">
        <f t="shared" ca="1" si="31"/>
        <v>#DIV/0!</v>
      </c>
      <c r="BV107" s="66" t="e">
        <f t="shared" ca="1" si="32"/>
        <v>#DIV/0!</v>
      </c>
      <c r="BW107" s="66" t="e">
        <f t="shared" ca="1" si="33"/>
        <v>#DIV/0!</v>
      </c>
      <c r="BX107" s="66" t="e">
        <f t="shared" ca="1" si="34"/>
        <v>#DIV/0!</v>
      </c>
      <c r="BY107" s="66" t="e">
        <f t="shared" ca="1" si="35"/>
        <v>#DIV/0!</v>
      </c>
      <c r="BZ107" s="66" t="e">
        <f t="shared" ca="1" si="36"/>
        <v>#DIV/0!</v>
      </c>
      <c r="CA107" s="24" t="e">
        <f ca="1">10*LOG10(IF(BS107="",0,POWER(10,((BS107+'ModelParams Lw'!$O$4)/10))) +IF(BT107="",0,POWER(10,((BT107+'ModelParams Lw'!$P$4)/10))) +IF(BU107="",0,POWER(10,((BU107+'ModelParams Lw'!$Q$4)/10))) +IF(BV107="",0,POWER(10,((BV107+'ModelParams Lw'!$R$4)/10))) +IF(BW107="",0,POWER(10,((BW107+'ModelParams Lw'!$S$4)/10))) +IF(BX107="",0,POWER(10,((BX107+'ModelParams Lw'!$T$4)/10))) +IF(BY107="",0,POWER(10,((BY107+'ModelParams Lw'!$U$4)/10)))+IF(BZ107="",0,POWER(10,((BZ107+'ModelParams Lw'!$V$4)/10))))</f>
        <v>#DIV/0!</v>
      </c>
      <c r="CB107" s="24" t="e">
        <f t="shared" ca="1" si="37"/>
        <v>#DIV/0!</v>
      </c>
      <c r="CC107" s="24" t="e">
        <f ca="1">(BS107-'ModelParams Lw'!O$10)/'ModelParams Lw'!O$11</f>
        <v>#DIV/0!</v>
      </c>
      <c r="CD107" s="24" t="e">
        <f ca="1">(BT107-'ModelParams Lw'!P$10)/'ModelParams Lw'!P$11</f>
        <v>#DIV/0!</v>
      </c>
      <c r="CE107" s="24" t="e">
        <f ca="1">(BU107-'ModelParams Lw'!Q$10)/'ModelParams Lw'!Q$11</f>
        <v>#DIV/0!</v>
      </c>
      <c r="CF107" s="24" t="e">
        <f ca="1">(BV107-'ModelParams Lw'!R$10)/'ModelParams Lw'!R$11</f>
        <v>#DIV/0!</v>
      </c>
      <c r="CG107" s="24" t="e">
        <f ca="1">(BW107-'ModelParams Lw'!S$10)/'ModelParams Lw'!S$11</f>
        <v>#DIV/0!</v>
      </c>
      <c r="CH107" s="24" t="e">
        <f ca="1">(BX107-'ModelParams Lw'!T$10)/'ModelParams Lw'!T$11</f>
        <v>#DIV/0!</v>
      </c>
      <c r="CI107" s="24" t="e">
        <f ca="1">(BY107-'ModelParams Lw'!U$10)/'ModelParams Lw'!U$11</f>
        <v>#DIV/0!</v>
      </c>
      <c r="CJ107" s="24" t="e">
        <f ca="1">(BZ107-'ModelParams Lw'!V$10)/'ModelParams Lw'!V$11</f>
        <v>#DIV/0!</v>
      </c>
      <c r="CK107" s="66" t="e">
        <f t="shared" si="38"/>
        <v>#DIV/0!</v>
      </c>
      <c r="CL107" s="66" t="e">
        <f t="shared" si="39"/>
        <v>#DIV/0!</v>
      </c>
      <c r="CM107" s="66" t="e">
        <f t="shared" si="40"/>
        <v>#DIV/0!</v>
      </c>
      <c r="CN107" s="66" t="e">
        <f t="shared" si="41"/>
        <v>#DIV/0!</v>
      </c>
      <c r="CO107" s="66" t="e">
        <f t="shared" si="42"/>
        <v>#DIV/0!</v>
      </c>
      <c r="CP107" s="66" t="e">
        <f t="shared" si="43"/>
        <v>#DIV/0!</v>
      </c>
      <c r="CQ107" s="66" t="e">
        <f t="shared" si="44"/>
        <v>#DIV/0!</v>
      </c>
      <c r="CR107" s="66" t="e">
        <f t="shared" si="45"/>
        <v>#DIV/0!</v>
      </c>
      <c r="CS107" s="24" t="e">
        <f>10*LOG10(IF(CK107="",0,POWER(10,((CK107+'ModelParams Lw'!$O$4)/10))) +IF(CL107="",0,POWER(10,((CL107+'ModelParams Lw'!$P$4)/10))) +IF(CM107="",0,POWER(10,((CM107+'ModelParams Lw'!$Q$4)/10))) +IF(CN107="",0,POWER(10,((CN107+'ModelParams Lw'!$R$4)/10))) +IF(CO107="",0,POWER(10,((CO107+'ModelParams Lw'!$S$4)/10))) +IF(CP107="",0,POWER(10,((CP107+'ModelParams Lw'!$T$4)/10))) +IF(CQ107="",0,POWER(10,((CQ107+'ModelParams Lw'!$U$4)/10)))+IF(CR107="",0,POWER(10,((CR107+'ModelParams Lw'!$V$4)/10))))</f>
        <v>#DIV/0!</v>
      </c>
      <c r="CT107" s="24" t="e">
        <f t="shared" si="46"/>
        <v>#DIV/0!</v>
      </c>
      <c r="CU107" s="24" t="e">
        <f>(CK107-'ModelParams Lw'!O$10)/'ModelParams Lw'!O$11</f>
        <v>#DIV/0!</v>
      </c>
      <c r="CV107" s="24" t="e">
        <f>(CL107-'ModelParams Lw'!P$10)/'ModelParams Lw'!P$11</f>
        <v>#DIV/0!</v>
      </c>
      <c r="CW107" s="24" t="e">
        <f>(CM107-'ModelParams Lw'!Q$10)/'ModelParams Lw'!Q$11</f>
        <v>#DIV/0!</v>
      </c>
      <c r="CX107" s="24" t="e">
        <f>(CN107-'ModelParams Lw'!R$10)/'ModelParams Lw'!R$11</f>
        <v>#DIV/0!</v>
      </c>
      <c r="CY107" s="24" t="e">
        <f>(CO107-'ModelParams Lw'!S$10)/'ModelParams Lw'!S$11</f>
        <v>#DIV/0!</v>
      </c>
      <c r="CZ107" s="24" t="e">
        <f>(CP107-'ModelParams Lw'!T$10)/'ModelParams Lw'!T$11</f>
        <v>#DIV/0!</v>
      </c>
      <c r="DA107" s="24" t="e">
        <f>(CQ107-'ModelParams Lw'!U$10)/'ModelParams Lw'!U$11</f>
        <v>#DIV/0!</v>
      </c>
      <c r="DB107" s="24" t="e">
        <f>(CR107-'ModelParams Lw'!V$10)/'ModelParams Lw'!V$11</f>
        <v>#DIV/0!</v>
      </c>
    </row>
    <row r="108" spans="1:106">
      <c r="A108" s="12">
        <f>'Sound Power'!B108</f>
        <v>0</v>
      </c>
      <c r="B108" s="12">
        <f>'Sound Power'!D108</f>
        <v>0</v>
      </c>
      <c r="C108" s="67" t="e">
        <f>IF(Calcul!$F113="SA",'Sound Power'!BS108,'Sound Power'!T108)</f>
        <v>#DIV/0!</v>
      </c>
      <c r="D108" s="67" t="e">
        <f>IF(Calcul!$F113="SA",'Sound Power'!BT108,'Sound Power'!U108)</f>
        <v>#DIV/0!</v>
      </c>
      <c r="E108" s="67" t="e">
        <f>IF(Calcul!$F113="SA",'Sound Power'!BU108,'Sound Power'!V108)</f>
        <v>#DIV/0!</v>
      </c>
      <c r="F108" s="67" t="e">
        <f>IF(Calcul!$F113="SA",'Sound Power'!BV108,'Sound Power'!W108)</f>
        <v>#DIV/0!</v>
      </c>
      <c r="G108" s="67" t="e">
        <f>IF(Calcul!$F113="SA",'Sound Power'!BW108,'Sound Power'!X108)</f>
        <v>#DIV/0!</v>
      </c>
      <c r="H108" s="67" t="e">
        <f>IF(Calcul!$F113="SA",'Sound Power'!BX108,'Sound Power'!Y108)</f>
        <v>#DIV/0!</v>
      </c>
      <c r="I108" s="67" t="e">
        <f>IF(Calcul!$F113="SA",'Sound Power'!BY108,'Sound Power'!Z108)</f>
        <v>#DIV/0!</v>
      </c>
      <c r="J108" s="67" t="e">
        <f>IF(Calcul!$F113="SA",'Sound Power'!BZ108,'Sound Power'!AA108)</f>
        <v>#DIV/0!</v>
      </c>
      <c r="K108" s="67" t="e">
        <f>'Sound Power'!CS108</f>
        <v>#DIV/0!</v>
      </c>
      <c r="L108" s="67" t="e">
        <f>'Sound Power'!CT108</f>
        <v>#DIV/0!</v>
      </c>
      <c r="M108" s="67" t="e">
        <f>'Sound Power'!CU108</f>
        <v>#DIV/0!</v>
      </c>
      <c r="N108" s="67" t="e">
        <f>'Sound Power'!CV108</f>
        <v>#DIV/0!</v>
      </c>
      <c r="O108" s="67" t="e">
        <f>'Sound Power'!CW108</f>
        <v>#DIV/0!</v>
      </c>
      <c r="P108" s="67" t="e">
        <f>'Sound Power'!CX108</f>
        <v>#DIV/0!</v>
      </c>
      <c r="Q108" s="67" t="e">
        <f>'Sound Power'!CY108</f>
        <v>#DIV/0!</v>
      </c>
      <c r="R108" s="67" t="e">
        <f>'Sound Power'!CZ108</f>
        <v>#DIV/0!</v>
      </c>
      <c r="S108" s="64">
        <f t="shared" si="26"/>
        <v>0</v>
      </c>
      <c r="T108" s="64">
        <f t="shared" si="27"/>
        <v>0</v>
      </c>
      <c r="U108" s="67" t="e">
        <f>('ModelParams Lp'!B$4*10^'ModelParams Lp'!B$5*($S108/$T108)^'ModelParams Lp'!B$6)*3</f>
        <v>#DIV/0!</v>
      </c>
      <c r="V108" s="67" t="e">
        <f>('ModelParams Lp'!C$4*10^'ModelParams Lp'!C$5*($S108/$T108)^'ModelParams Lp'!C$6)*3</f>
        <v>#DIV/0!</v>
      </c>
      <c r="W108" s="67" t="e">
        <f>('ModelParams Lp'!D$4*10^'ModelParams Lp'!D$5*($S108/$T108)^'ModelParams Lp'!D$6)*3</f>
        <v>#DIV/0!</v>
      </c>
      <c r="X108" s="67" t="e">
        <f>('ModelParams Lp'!E$4*10^'ModelParams Lp'!E$5*($S108/$T108)^'ModelParams Lp'!E$6)*3</f>
        <v>#DIV/0!</v>
      </c>
      <c r="Y108" s="67" t="e">
        <f>('ModelParams Lp'!F$4*10^'ModelParams Lp'!F$5*($S108/$T108)^'ModelParams Lp'!F$6)*3</f>
        <v>#DIV/0!</v>
      </c>
      <c r="Z108" s="67" t="e">
        <f>('ModelParams Lp'!G$4*10^'ModelParams Lp'!G$5*($S108/$T108)^'ModelParams Lp'!G$6)*3</f>
        <v>#DIV/0!</v>
      </c>
      <c r="AA108" s="67" t="e">
        <f>('ModelParams Lp'!H$4*10^'ModelParams Lp'!H$5*($S108/$T108)^'ModelParams Lp'!H$6)*3</f>
        <v>#DIV/0!</v>
      </c>
      <c r="AB108" s="67" t="e">
        <f>('ModelParams Lp'!I$4*10^'ModelParams Lp'!I$5*($S108/$T108)^'ModelParams Lp'!I$6)*3</f>
        <v>#DIV/0!</v>
      </c>
      <c r="AC108" s="53" t="e">
        <f t="shared" si="28"/>
        <v>#DIV/0!</v>
      </c>
      <c r="AD108" s="53" t="e">
        <f>IF(AC108&lt;'ModelParams Lp'!$B$16,-1,IF(AC108&lt;'ModelParams Lp'!$C$16,0,IF(AC108&lt;'ModelParams Lp'!$D$16,1,IF(AC108&lt;'ModelParams Lp'!$E$16,2,IF(AC108&lt;'ModelParams Lp'!$F$16,3,IF(AC108&lt;'ModelParams Lp'!$G$16,4,IF(AC108&lt;'ModelParams Lp'!$H$16,5,6)))))))</f>
        <v>#DIV/0!</v>
      </c>
      <c r="AE108" s="67" t="e">
        <f ca="1">IF($AD108&gt;1,0,OFFSET('ModelParams Lp'!$C$12,0,-'Sound Pressure'!$AD108))</f>
        <v>#DIV/0!</v>
      </c>
      <c r="AF108" s="67" t="e">
        <f ca="1">IF($AD108&gt;2,0,OFFSET('ModelParams Lp'!$D$12,0,-'Sound Pressure'!$AD108))</f>
        <v>#DIV/0!</v>
      </c>
      <c r="AG108" s="67" t="e">
        <f ca="1">IF($AD108&gt;3,0,OFFSET('ModelParams Lp'!$E$12,0,-'Sound Pressure'!$AD108))</f>
        <v>#DIV/0!</v>
      </c>
      <c r="AH108" s="67" t="e">
        <f ca="1">IF($AD108&gt;4,0,OFFSET('ModelParams Lp'!$F$12,0,-'Sound Pressure'!$AD108))</f>
        <v>#DIV/0!</v>
      </c>
      <c r="AI108" s="67" t="e">
        <f ca="1">IF($AD108&gt;3,0,OFFSET('ModelParams Lp'!$G$12,0,-'Sound Pressure'!$AD108))</f>
        <v>#DIV/0!</v>
      </c>
      <c r="AJ108" s="67" t="e">
        <f ca="1">IF($AD108&gt;5,0,OFFSET('ModelParams Lp'!$H$12,0,-'Sound Pressure'!$AD108))</f>
        <v>#DIV/0!</v>
      </c>
      <c r="AK108" s="67" t="e">
        <f ca="1">IF($AD108&gt;6,0,OFFSET('ModelParams Lp'!$I$12,0,-'Sound Pressure'!$AD108))</f>
        <v>#DIV/0!</v>
      </c>
      <c r="AL108" s="67" t="e">
        <f ca="1">IF($AD108&gt;7,0,IF($AD$4&lt;0,3,OFFSET('ModelParams Lp'!$J$12,0,-'Sound Pressure'!$AD108)))</f>
        <v>#DIV/0!</v>
      </c>
      <c r="AM108" s="67" t="e">
        <f t="shared" si="48"/>
        <v>#DIV/0!</v>
      </c>
      <c r="AN108" s="67" t="e">
        <f t="shared" si="47"/>
        <v>#DIV/0!</v>
      </c>
      <c r="AO108" s="67" t="e">
        <f t="shared" si="47"/>
        <v>#DIV/0!</v>
      </c>
      <c r="AP108" s="67" t="e">
        <f t="shared" si="47"/>
        <v>#DIV/0!</v>
      </c>
      <c r="AQ108" s="67" t="e">
        <f t="shared" si="47"/>
        <v>#DIV/0!</v>
      </c>
      <c r="AR108" s="67" t="e">
        <f t="shared" si="47"/>
        <v>#DIV/0!</v>
      </c>
      <c r="AS108" s="67" t="e">
        <f t="shared" si="47"/>
        <v>#DIV/0!</v>
      </c>
      <c r="AT108" s="67" t="e">
        <f t="shared" si="47"/>
        <v>#DIV/0!</v>
      </c>
      <c r="AU108" s="67">
        <f>'ModelParams Lp'!B$22</f>
        <v>4</v>
      </c>
      <c r="AV108" s="67">
        <f>'ModelParams Lp'!C$22</f>
        <v>2</v>
      </c>
      <c r="AW108" s="67">
        <f>'ModelParams Lp'!D$22</f>
        <v>1</v>
      </c>
      <c r="AX108" s="67">
        <f>'ModelParams Lp'!E$22</f>
        <v>0</v>
      </c>
      <c r="AY108" s="67">
        <f>'ModelParams Lp'!F$22</f>
        <v>0</v>
      </c>
      <c r="AZ108" s="67">
        <f>'ModelParams Lp'!G$22</f>
        <v>0</v>
      </c>
      <c r="BA108" s="67">
        <f>'ModelParams Lp'!H$22</f>
        <v>0</v>
      </c>
      <c r="BB108" s="67">
        <f>'ModelParams Lp'!I$22</f>
        <v>0</v>
      </c>
      <c r="BC108" s="67" t="e">
        <f>-10*LOG(2/(4*PI()*2^2)+4/(0.163*(Calcul!$J113*Calcul!$K113)/VLOOKUP(Calcul!$H113,'ModelParams Lp'!$E$37:$F$39,2,0)))</f>
        <v>#N/A</v>
      </c>
      <c r="BD108" s="67" t="e">
        <f>-10*LOG(2/(4*PI()*2^2)+4/(0.163*(Calcul!$J113*Calcul!$K113)/VLOOKUP(Calcul!$H113,'ModelParams Lp'!$E$37:$F$39,2,0)))</f>
        <v>#N/A</v>
      </c>
      <c r="BE108" s="67" t="e">
        <f>-10*LOG(2/(4*PI()*2^2)+4/(0.163*(Calcul!$J113*Calcul!$K113)/VLOOKUP(Calcul!$H113,'ModelParams Lp'!$E$37:$F$39,2,0)))</f>
        <v>#N/A</v>
      </c>
      <c r="BF108" s="67" t="e">
        <f>-10*LOG(2/(4*PI()*2^2)+4/(0.163*(Calcul!$J113*Calcul!$K113)/VLOOKUP(Calcul!$H113,'ModelParams Lp'!$E$37:$F$39,2,0)))</f>
        <v>#N/A</v>
      </c>
      <c r="BG108" s="67" t="e">
        <f>-10*LOG(2/(4*PI()*2^2)+4/(0.163*(Calcul!$J113*Calcul!$K113)/VLOOKUP(Calcul!$H113,'ModelParams Lp'!$E$37:$F$39,2,0)))</f>
        <v>#N/A</v>
      </c>
      <c r="BH108" s="67" t="e">
        <f>-10*LOG(2/(4*PI()*2^2)+4/(0.163*(Calcul!$J113*Calcul!$K113)/VLOOKUP(Calcul!$H113,'ModelParams Lp'!$E$37:$F$39,2,0)))</f>
        <v>#N/A</v>
      </c>
      <c r="BI108" s="67" t="e">
        <f>-10*LOG(2/(4*PI()*2^2)+4/(0.163*(Calcul!$J113*Calcul!$K113)/VLOOKUP(Calcul!$H113,'ModelParams Lp'!$E$37:$F$39,2,0)))</f>
        <v>#N/A</v>
      </c>
      <c r="BJ108" s="67" t="e">
        <f>-10*LOG(2/(4*PI()*2^2)+4/(0.163*(Calcul!$J113*Calcul!$K113)/VLOOKUP(Calcul!$H113,'ModelParams Lp'!$E$37:$F$39,2,0)))</f>
        <v>#N/A</v>
      </c>
      <c r="BK108" s="67" t="e">
        <f>VLOOKUP(Calcul!$I113,'ModelParams Lp'!$D$28:$O$32,5,0)+BC108</f>
        <v>#N/A</v>
      </c>
      <c r="BL108" s="67" t="e">
        <f>VLOOKUP(Calcul!$I113,'ModelParams Lp'!$D$28:$O$32,6,0)+BD108</f>
        <v>#N/A</v>
      </c>
      <c r="BM108" s="67" t="e">
        <f>VLOOKUP(Calcul!$I113,'ModelParams Lp'!$D$28:$O$32,7,0)+BE108</f>
        <v>#N/A</v>
      </c>
      <c r="BN108" s="67" t="e">
        <f>VLOOKUP(Calcul!$I113,'ModelParams Lp'!$D$28:$O$32,8,0)+BF108</f>
        <v>#N/A</v>
      </c>
      <c r="BO108" s="67" t="e">
        <f>VLOOKUP(Calcul!$I113,'ModelParams Lp'!$D$28:$O$32,9,0)+BG108</f>
        <v>#N/A</v>
      </c>
      <c r="BP108" s="67" t="e">
        <f>VLOOKUP(Calcul!$I113,'ModelParams Lp'!$D$28:$O$32,10,0)+BH108</f>
        <v>#N/A</v>
      </c>
      <c r="BQ108" s="67" t="e">
        <f>VLOOKUP(Calcul!$I113,'ModelParams Lp'!$D$28:$O$32,11,0)+BI108</f>
        <v>#N/A</v>
      </c>
      <c r="BR108" s="67" t="e">
        <f>VLOOKUP(Calcul!$I113,'ModelParams Lp'!$D$28:$O$32,12,0)+BJ108</f>
        <v>#N/A</v>
      </c>
      <c r="BS108" s="66" t="e">
        <f t="shared" ca="1" si="29"/>
        <v>#DIV/0!</v>
      </c>
      <c r="BT108" s="66" t="e">
        <f t="shared" ca="1" si="30"/>
        <v>#DIV/0!</v>
      </c>
      <c r="BU108" s="66" t="e">
        <f t="shared" ca="1" si="31"/>
        <v>#DIV/0!</v>
      </c>
      <c r="BV108" s="66" t="e">
        <f t="shared" ca="1" si="32"/>
        <v>#DIV/0!</v>
      </c>
      <c r="BW108" s="66" t="e">
        <f t="shared" ca="1" si="33"/>
        <v>#DIV/0!</v>
      </c>
      <c r="BX108" s="66" t="e">
        <f t="shared" ca="1" si="34"/>
        <v>#DIV/0!</v>
      </c>
      <c r="BY108" s="66" t="e">
        <f t="shared" ca="1" si="35"/>
        <v>#DIV/0!</v>
      </c>
      <c r="BZ108" s="66" t="e">
        <f t="shared" ca="1" si="36"/>
        <v>#DIV/0!</v>
      </c>
      <c r="CA108" s="24" t="e">
        <f ca="1">10*LOG10(IF(BS108="",0,POWER(10,((BS108+'ModelParams Lw'!$O$4)/10))) +IF(BT108="",0,POWER(10,((BT108+'ModelParams Lw'!$P$4)/10))) +IF(BU108="",0,POWER(10,((BU108+'ModelParams Lw'!$Q$4)/10))) +IF(BV108="",0,POWER(10,((BV108+'ModelParams Lw'!$R$4)/10))) +IF(BW108="",0,POWER(10,((BW108+'ModelParams Lw'!$S$4)/10))) +IF(BX108="",0,POWER(10,((BX108+'ModelParams Lw'!$T$4)/10))) +IF(BY108="",0,POWER(10,((BY108+'ModelParams Lw'!$U$4)/10)))+IF(BZ108="",0,POWER(10,((BZ108+'ModelParams Lw'!$V$4)/10))))</f>
        <v>#DIV/0!</v>
      </c>
      <c r="CB108" s="24" t="e">
        <f t="shared" ca="1" si="37"/>
        <v>#DIV/0!</v>
      </c>
      <c r="CC108" s="24" t="e">
        <f ca="1">(BS108-'ModelParams Lw'!O$10)/'ModelParams Lw'!O$11</f>
        <v>#DIV/0!</v>
      </c>
      <c r="CD108" s="24" t="e">
        <f ca="1">(BT108-'ModelParams Lw'!P$10)/'ModelParams Lw'!P$11</f>
        <v>#DIV/0!</v>
      </c>
      <c r="CE108" s="24" t="e">
        <f ca="1">(BU108-'ModelParams Lw'!Q$10)/'ModelParams Lw'!Q$11</f>
        <v>#DIV/0!</v>
      </c>
      <c r="CF108" s="24" t="e">
        <f ca="1">(BV108-'ModelParams Lw'!R$10)/'ModelParams Lw'!R$11</f>
        <v>#DIV/0!</v>
      </c>
      <c r="CG108" s="24" t="e">
        <f ca="1">(BW108-'ModelParams Lw'!S$10)/'ModelParams Lw'!S$11</f>
        <v>#DIV/0!</v>
      </c>
      <c r="CH108" s="24" t="e">
        <f ca="1">(BX108-'ModelParams Lw'!T$10)/'ModelParams Lw'!T$11</f>
        <v>#DIV/0!</v>
      </c>
      <c r="CI108" s="24" t="e">
        <f ca="1">(BY108-'ModelParams Lw'!U$10)/'ModelParams Lw'!U$11</f>
        <v>#DIV/0!</v>
      </c>
      <c r="CJ108" s="24" t="e">
        <f ca="1">(BZ108-'ModelParams Lw'!V$10)/'ModelParams Lw'!V$11</f>
        <v>#DIV/0!</v>
      </c>
      <c r="CK108" s="66" t="e">
        <f t="shared" si="38"/>
        <v>#DIV/0!</v>
      </c>
      <c r="CL108" s="66" t="e">
        <f t="shared" si="39"/>
        <v>#DIV/0!</v>
      </c>
      <c r="CM108" s="66" t="e">
        <f t="shared" si="40"/>
        <v>#DIV/0!</v>
      </c>
      <c r="CN108" s="66" t="e">
        <f t="shared" si="41"/>
        <v>#DIV/0!</v>
      </c>
      <c r="CO108" s="66" t="e">
        <f t="shared" si="42"/>
        <v>#DIV/0!</v>
      </c>
      <c r="CP108" s="66" t="e">
        <f t="shared" si="43"/>
        <v>#DIV/0!</v>
      </c>
      <c r="CQ108" s="66" t="e">
        <f t="shared" si="44"/>
        <v>#DIV/0!</v>
      </c>
      <c r="CR108" s="66" t="e">
        <f t="shared" si="45"/>
        <v>#DIV/0!</v>
      </c>
      <c r="CS108" s="24" t="e">
        <f>10*LOG10(IF(CK108="",0,POWER(10,((CK108+'ModelParams Lw'!$O$4)/10))) +IF(CL108="",0,POWER(10,((CL108+'ModelParams Lw'!$P$4)/10))) +IF(CM108="",0,POWER(10,((CM108+'ModelParams Lw'!$Q$4)/10))) +IF(CN108="",0,POWER(10,((CN108+'ModelParams Lw'!$R$4)/10))) +IF(CO108="",0,POWER(10,((CO108+'ModelParams Lw'!$S$4)/10))) +IF(CP108="",0,POWER(10,((CP108+'ModelParams Lw'!$T$4)/10))) +IF(CQ108="",0,POWER(10,((CQ108+'ModelParams Lw'!$U$4)/10)))+IF(CR108="",0,POWER(10,((CR108+'ModelParams Lw'!$V$4)/10))))</f>
        <v>#DIV/0!</v>
      </c>
      <c r="CT108" s="24" t="e">
        <f t="shared" si="46"/>
        <v>#DIV/0!</v>
      </c>
      <c r="CU108" s="24" t="e">
        <f>(CK108-'ModelParams Lw'!O$10)/'ModelParams Lw'!O$11</f>
        <v>#DIV/0!</v>
      </c>
      <c r="CV108" s="24" t="e">
        <f>(CL108-'ModelParams Lw'!P$10)/'ModelParams Lw'!P$11</f>
        <v>#DIV/0!</v>
      </c>
      <c r="CW108" s="24" t="e">
        <f>(CM108-'ModelParams Lw'!Q$10)/'ModelParams Lw'!Q$11</f>
        <v>#DIV/0!</v>
      </c>
      <c r="CX108" s="24" t="e">
        <f>(CN108-'ModelParams Lw'!R$10)/'ModelParams Lw'!R$11</f>
        <v>#DIV/0!</v>
      </c>
      <c r="CY108" s="24" t="e">
        <f>(CO108-'ModelParams Lw'!S$10)/'ModelParams Lw'!S$11</f>
        <v>#DIV/0!</v>
      </c>
      <c r="CZ108" s="24" t="e">
        <f>(CP108-'ModelParams Lw'!T$10)/'ModelParams Lw'!T$11</f>
        <v>#DIV/0!</v>
      </c>
      <c r="DA108" s="24" t="e">
        <f>(CQ108-'ModelParams Lw'!U$10)/'ModelParams Lw'!U$11</f>
        <v>#DIV/0!</v>
      </c>
      <c r="DB108" s="24" t="e">
        <f>(CR108-'ModelParams Lw'!V$10)/'ModelParams Lw'!V$11</f>
        <v>#DIV/0!</v>
      </c>
    </row>
    <row r="109" spans="1:106">
      <c r="A109" s="12">
        <f>'Sound Power'!B109</f>
        <v>0</v>
      </c>
      <c r="B109" s="12">
        <f>'Sound Power'!D109</f>
        <v>0</v>
      </c>
      <c r="C109" s="67" t="e">
        <f>IF(Calcul!$F114="SA",'Sound Power'!BS109,'Sound Power'!T109)</f>
        <v>#DIV/0!</v>
      </c>
      <c r="D109" s="67" t="e">
        <f>IF(Calcul!$F114="SA",'Sound Power'!BT109,'Sound Power'!U109)</f>
        <v>#DIV/0!</v>
      </c>
      <c r="E109" s="67" t="e">
        <f>IF(Calcul!$F114="SA",'Sound Power'!BU109,'Sound Power'!V109)</f>
        <v>#DIV/0!</v>
      </c>
      <c r="F109" s="67" t="e">
        <f>IF(Calcul!$F114="SA",'Sound Power'!BV109,'Sound Power'!W109)</f>
        <v>#DIV/0!</v>
      </c>
      <c r="G109" s="67" t="e">
        <f>IF(Calcul!$F114="SA",'Sound Power'!BW109,'Sound Power'!X109)</f>
        <v>#DIV/0!</v>
      </c>
      <c r="H109" s="67" t="e">
        <f>IF(Calcul!$F114="SA",'Sound Power'!BX109,'Sound Power'!Y109)</f>
        <v>#DIV/0!</v>
      </c>
      <c r="I109" s="67" t="e">
        <f>IF(Calcul!$F114="SA",'Sound Power'!BY109,'Sound Power'!Z109)</f>
        <v>#DIV/0!</v>
      </c>
      <c r="J109" s="67" t="e">
        <f>IF(Calcul!$F114="SA",'Sound Power'!BZ109,'Sound Power'!AA109)</f>
        <v>#DIV/0!</v>
      </c>
      <c r="K109" s="67" t="e">
        <f>'Sound Power'!CS109</f>
        <v>#DIV/0!</v>
      </c>
      <c r="L109" s="67" t="e">
        <f>'Sound Power'!CT109</f>
        <v>#DIV/0!</v>
      </c>
      <c r="M109" s="67" t="e">
        <f>'Sound Power'!CU109</f>
        <v>#DIV/0!</v>
      </c>
      <c r="N109" s="67" t="e">
        <f>'Sound Power'!CV109</f>
        <v>#DIV/0!</v>
      </c>
      <c r="O109" s="67" t="e">
        <f>'Sound Power'!CW109</f>
        <v>#DIV/0!</v>
      </c>
      <c r="P109" s="67" t="e">
        <f>'Sound Power'!CX109</f>
        <v>#DIV/0!</v>
      </c>
      <c r="Q109" s="67" t="e">
        <f>'Sound Power'!CY109</f>
        <v>#DIV/0!</v>
      </c>
      <c r="R109" s="67" t="e">
        <f>'Sound Power'!CZ109</f>
        <v>#DIV/0!</v>
      </c>
      <c r="S109" s="64">
        <f t="shared" si="26"/>
        <v>0</v>
      </c>
      <c r="T109" s="64">
        <f t="shared" si="27"/>
        <v>0</v>
      </c>
      <c r="U109" s="67" t="e">
        <f>('ModelParams Lp'!B$4*10^'ModelParams Lp'!B$5*($S109/$T109)^'ModelParams Lp'!B$6)*3</f>
        <v>#DIV/0!</v>
      </c>
      <c r="V109" s="67" t="e">
        <f>('ModelParams Lp'!C$4*10^'ModelParams Lp'!C$5*($S109/$T109)^'ModelParams Lp'!C$6)*3</f>
        <v>#DIV/0!</v>
      </c>
      <c r="W109" s="67" t="e">
        <f>('ModelParams Lp'!D$4*10^'ModelParams Lp'!D$5*($S109/$T109)^'ModelParams Lp'!D$6)*3</f>
        <v>#DIV/0!</v>
      </c>
      <c r="X109" s="67" t="e">
        <f>('ModelParams Lp'!E$4*10^'ModelParams Lp'!E$5*($S109/$T109)^'ModelParams Lp'!E$6)*3</f>
        <v>#DIV/0!</v>
      </c>
      <c r="Y109" s="67" t="e">
        <f>('ModelParams Lp'!F$4*10^'ModelParams Lp'!F$5*($S109/$T109)^'ModelParams Lp'!F$6)*3</f>
        <v>#DIV/0!</v>
      </c>
      <c r="Z109" s="67" t="e">
        <f>('ModelParams Lp'!G$4*10^'ModelParams Lp'!G$5*($S109/$T109)^'ModelParams Lp'!G$6)*3</f>
        <v>#DIV/0!</v>
      </c>
      <c r="AA109" s="67" t="e">
        <f>('ModelParams Lp'!H$4*10^'ModelParams Lp'!H$5*($S109/$T109)^'ModelParams Lp'!H$6)*3</f>
        <v>#DIV/0!</v>
      </c>
      <c r="AB109" s="67" t="e">
        <f>('ModelParams Lp'!I$4*10^'ModelParams Lp'!I$5*($S109/$T109)^'ModelParams Lp'!I$6)*3</f>
        <v>#DIV/0!</v>
      </c>
      <c r="AC109" s="53" t="e">
        <f t="shared" si="28"/>
        <v>#DIV/0!</v>
      </c>
      <c r="AD109" s="53" t="e">
        <f>IF(AC109&lt;'ModelParams Lp'!$B$16,-1,IF(AC109&lt;'ModelParams Lp'!$C$16,0,IF(AC109&lt;'ModelParams Lp'!$D$16,1,IF(AC109&lt;'ModelParams Lp'!$E$16,2,IF(AC109&lt;'ModelParams Lp'!$F$16,3,IF(AC109&lt;'ModelParams Lp'!$G$16,4,IF(AC109&lt;'ModelParams Lp'!$H$16,5,6)))))))</f>
        <v>#DIV/0!</v>
      </c>
      <c r="AE109" s="67" t="e">
        <f ca="1">IF($AD109&gt;1,0,OFFSET('ModelParams Lp'!$C$12,0,-'Sound Pressure'!$AD109))</f>
        <v>#DIV/0!</v>
      </c>
      <c r="AF109" s="67" t="e">
        <f ca="1">IF($AD109&gt;2,0,OFFSET('ModelParams Lp'!$D$12,0,-'Sound Pressure'!$AD109))</f>
        <v>#DIV/0!</v>
      </c>
      <c r="AG109" s="67" t="e">
        <f ca="1">IF($AD109&gt;3,0,OFFSET('ModelParams Lp'!$E$12,0,-'Sound Pressure'!$AD109))</f>
        <v>#DIV/0!</v>
      </c>
      <c r="AH109" s="67" t="e">
        <f ca="1">IF($AD109&gt;4,0,OFFSET('ModelParams Lp'!$F$12,0,-'Sound Pressure'!$AD109))</f>
        <v>#DIV/0!</v>
      </c>
      <c r="AI109" s="67" t="e">
        <f ca="1">IF($AD109&gt;3,0,OFFSET('ModelParams Lp'!$G$12,0,-'Sound Pressure'!$AD109))</f>
        <v>#DIV/0!</v>
      </c>
      <c r="AJ109" s="67" t="e">
        <f ca="1">IF($AD109&gt;5,0,OFFSET('ModelParams Lp'!$H$12,0,-'Sound Pressure'!$AD109))</f>
        <v>#DIV/0!</v>
      </c>
      <c r="AK109" s="67" t="e">
        <f ca="1">IF($AD109&gt;6,0,OFFSET('ModelParams Lp'!$I$12,0,-'Sound Pressure'!$AD109))</f>
        <v>#DIV/0!</v>
      </c>
      <c r="AL109" s="67" t="e">
        <f ca="1">IF($AD109&gt;7,0,IF($AD$4&lt;0,3,OFFSET('ModelParams Lp'!$J$12,0,-'Sound Pressure'!$AD109)))</f>
        <v>#DIV/0!</v>
      </c>
      <c r="AM109" s="67" t="e">
        <f t="shared" si="48"/>
        <v>#DIV/0!</v>
      </c>
      <c r="AN109" s="67" t="e">
        <f t="shared" si="47"/>
        <v>#DIV/0!</v>
      </c>
      <c r="AO109" s="67" t="e">
        <f t="shared" si="47"/>
        <v>#DIV/0!</v>
      </c>
      <c r="AP109" s="67" t="e">
        <f t="shared" si="47"/>
        <v>#DIV/0!</v>
      </c>
      <c r="AQ109" s="67" t="e">
        <f t="shared" si="47"/>
        <v>#DIV/0!</v>
      </c>
      <c r="AR109" s="67" t="e">
        <f t="shared" si="47"/>
        <v>#DIV/0!</v>
      </c>
      <c r="AS109" s="67" t="e">
        <f t="shared" si="47"/>
        <v>#DIV/0!</v>
      </c>
      <c r="AT109" s="67" t="e">
        <f t="shared" si="47"/>
        <v>#DIV/0!</v>
      </c>
      <c r="AU109" s="67">
        <f>'ModelParams Lp'!B$22</f>
        <v>4</v>
      </c>
      <c r="AV109" s="67">
        <f>'ModelParams Lp'!C$22</f>
        <v>2</v>
      </c>
      <c r="AW109" s="67">
        <f>'ModelParams Lp'!D$22</f>
        <v>1</v>
      </c>
      <c r="AX109" s="67">
        <f>'ModelParams Lp'!E$22</f>
        <v>0</v>
      </c>
      <c r="AY109" s="67">
        <f>'ModelParams Lp'!F$22</f>
        <v>0</v>
      </c>
      <c r="AZ109" s="67">
        <f>'ModelParams Lp'!G$22</f>
        <v>0</v>
      </c>
      <c r="BA109" s="67">
        <f>'ModelParams Lp'!H$22</f>
        <v>0</v>
      </c>
      <c r="BB109" s="67">
        <f>'ModelParams Lp'!I$22</f>
        <v>0</v>
      </c>
      <c r="BC109" s="67" t="e">
        <f>-10*LOG(2/(4*PI()*2^2)+4/(0.163*(Calcul!$J114*Calcul!$K114)/VLOOKUP(Calcul!$H114,'ModelParams Lp'!$E$37:$F$39,2,0)))</f>
        <v>#N/A</v>
      </c>
      <c r="BD109" s="67" t="e">
        <f>-10*LOG(2/(4*PI()*2^2)+4/(0.163*(Calcul!$J114*Calcul!$K114)/VLOOKUP(Calcul!$H114,'ModelParams Lp'!$E$37:$F$39,2,0)))</f>
        <v>#N/A</v>
      </c>
      <c r="BE109" s="67" t="e">
        <f>-10*LOG(2/(4*PI()*2^2)+4/(0.163*(Calcul!$J114*Calcul!$K114)/VLOOKUP(Calcul!$H114,'ModelParams Lp'!$E$37:$F$39,2,0)))</f>
        <v>#N/A</v>
      </c>
      <c r="BF109" s="67" t="e">
        <f>-10*LOG(2/(4*PI()*2^2)+4/(0.163*(Calcul!$J114*Calcul!$K114)/VLOOKUP(Calcul!$H114,'ModelParams Lp'!$E$37:$F$39,2,0)))</f>
        <v>#N/A</v>
      </c>
      <c r="BG109" s="67" t="e">
        <f>-10*LOG(2/(4*PI()*2^2)+4/(0.163*(Calcul!$J114*Calcul!$K114)/VLOOKUP(Calcul!$H114,'ModelParams Lp'!$E$37:$F$39,2,0)))</f>
        <v>#N/A</v>
      </c>
      <c r="BH109" s="67" t="e">
        <f>-10*LOG(2/(4*PI()*2^2)+4/(0.163*(Calcul!$J114*Calcul!$K114)/VLOOKUP(Calcul!$H114,'ModelParams Lp'!$E$37:$F$39,2,0)))</f>
        <v>#N/A</v>
      </c>
      <c r="BI109" s="67" t="e">
        <f>-10*LOG(2/(4*PI()*2^2)+4/(0.163*(Calcul!$J114*Calcul!$K114)/VLOOKUP(Calcul!$H114,'ModelParams Lp'!$E$37:$F$39,2,0)))</f>
        <v>#N/A</v>
      </c>
      <c r="BJ109" s="67" t="e">
        <f>-10*LOG(2/(4*PI()*2^2)+4/(0.163*(Calcul!$J114*Calcul!$K114)/VLOOKUP(Calcul!$H114,'ModelParams Lp'!$E$37:$F$39,2,0)))</f>
        <v>#N/A</v>
      </c>
      <c r="BK109" s="67" t="e">
        <f>VLOOKUP(Calcul!$I114,'ModelParams Lp'!$D$28:$O$32,5,0)+BC109</f>
        <v>#N/A</v>
      </c>
      <c r="BL109" s="67" t="e">
        <f>VLOOKUP(Calcul!$I114,'ModelParams Lp'!$D$28:$O$32,6,0)+BD109</f>
        <v>#N/A</v>
      </c>
      <c r="BM109" s="67" t="e">
        <f>VLOOKUP(Calcul!$I114,'ModelParams Lp'!$D$28:$O$32,7,0)+BE109</f>
        <v>#N/A</v>
      </c>
      <c r="BN109" s="67" t="e">
        <f>VLOOKUP(Calcul!$I114,'ModelParams Lp'!$D$28:$O$32,8,0)+BF109</f>
        <v>#N/A</v>
      </c>
      <c r="BO109" s="67" t="e">
        <f>VLOOKUP(Calcul!$I114,'ModelParams Lp'!$D$28:$O$32,9,0)+BG109</f>
        <v>#N/A</v>
      </c>
      <c r="BP109" s="67" t="e">
        <f>VLOOKUP(Calcul!$I114,'ModelParams Lp'!$D$28:$O$32,10,0)+BH109</f>
        <v>#N/A</v>
      </c>
      <c r="BQ109" s="67" t="e">
        <f>VLOOKUP(Calcul!$I114,'ModelParams Lp'!$D$28:$O$32,11,0)+BI109</f>
        <v>#N/A</v>
      </c>
      <c r="BR109" s="67" t="e">
        <f>VLOOKUP(Calcul!$I114,'ModelParams Lp'!$D$28:$O$32,12,0)+BJ109</f>
        <v>#N/A</v>
      </c>
      <c r="BS109" s="66" t="e">
        <f t="shared" ca="1" si="29"/>
        <v>#DIV/0!</v>
      </c>
      <c r="BT109" s="66" t="e">
        <f t="shared" ca="1" si="30"/>
        <v>#DIV/0!</v>
      </c>
      <c r="BU109" s="66" t="e">
        <f t="shared" ca="1" si="31"/>
        <v>#DIV/0!</v>
      </c>
      <c r="BV109" s="66" t="e">
        <f t="shared" ca="1" si="32"/>
        <v>#DIV/0!</v>
      </c>
      <c r="BW109" s="66" t="e">
        <f t="shared" ca="1" si="33"/>
        <v>#DIV/0!</v>
      </c>
      <c r="BX109" s="66" t="e">
        <f t="shared" ca="1" si="34"/>
        <v>#DIV/0!</v>
      </c>
      <c r="BY109" s="66" t="e">
        <f t="shared" ca="1" si="35"/>
        <v>#DIV/0!</v>
      </c>
      <c r="BZ109" s="66" t="e">
        <f t="shared" ca="1" si="36"/>
        <v>#DIV/0!</v>
      </c>
      <c r="CA109" s="24" t="e">
        <f ca="1">10*LOG10(IF(BS109="",0,POWER(10,((BS109+'ModelParams Lw'!$O$4)/10))) +IF(BT109="",0,POWER(10,((BT109+'ModelParams Lw'!$P$4)/10))) +IF(BU109="",0,POWER(10,((BU109+'ModelParams Lw'!$Q$4)/10))) +IF(BV109="",0,POWER(10,((BV109+'ModelParams Lw'!$R$4)/10))) +IF(BW109="",0,POWER(10,((BW109+'ModelParams Lw'!$S$4)/10))) +IF(BX109="",0,POWER(10,((BX109+'ModelParams Lw'!$T$4)/10))) +IF(BY109="",0,POWER(10,((BY109+'ModelParams Lw'!$U$4)/10)))+IF(BZ109="",0,POWER(10,((BZ109+'ModelParams Lw'!$V$4)/10))))</f>
        <v>#DIV/0!</v>
      </c>
      <c r="CB109" s="24" t="e">
        <f t="shared" ca="1" si="37"/>
        <v>#DIV/0!</v>
      </c>
      <c r="CC109" s="24" t="e">
        <f ca="1">(BS109-'ModelParams Lw'!O$10)/'ModelParams Lw'!O$11</f>
        <v>#DIV/0!</v>
      </c>
      <c r="CD109" s="24" t="e">
        <f ca="1">(BT109-'ModelParams Lw'!P$10)/'ModelParams Lw'!P$11</f>
        <v>#DIV/0!</v>
      </c>
      <c r="CE109" s="24" t="e">
        <f ca="1">(BU109-'ModelParams Lw'!Q$10)/'ModelParams Lw'!Q$11</f>
        <v>#DIV/0!</v>
      </c>
      <c r="CF109" s="24" t="e">
        <f ca="1">(BV109-'ModelParams Lw'!R$10)/'ModelParams Lw'!R$11</f>
        <v>#DIV/0!</v>
      </c>
      <c r="CG109" s="24" t="e">
        <f ca="1">(BW109-'ModelParams Lw'!S$10)/'ModelParams Lw'!S$11</f>
        <v>#DIV/0!</v>
      </c>
      <c r="CH109" s="24" t="e">
        <f ca="1">(BX109-'ModelParams Lw'!T$10)/'ModelParams Lw'!T$11</f>
        <v>#DIV/0!</v>
      </c>
      <c r="CI109" s="24" t="e">
        <f ca="1">(BY109-'ModelParams Lw'!U$10)/'ModelParams Lw'!U$11</f>
        <v>#DIV/0!</v>
      </c>
      <c r="CJ109" s="24" t="e">
        <f ca="1">(BZ109-'ModelParams Lw'!V$10)/'ModelParams Lw'!V$11</f>
        <v>#DIV/0!</v>
      </c>
      <c r="CK109" s="66" t="e">
        <f t="shared" si="38"/>
        <v>#DIV/0!</v>
      </c>
      <c r="CL109" s="66" t="e">
        <f t="shared" si="39"/>
        <v>#DIV/0!</v>
      </c>
      <c r="CM109" s="66" t="e">
        <f t="shared" si="40"/>
        <v>#DIV/0!</v>
      </c>
      <c r="CN109" s="66" t="e">
        <f t="shared" si="41"/>
        <v>#DIV/0!</v>
      </c>
      <c r="CO109" s="66" t="e">
        <f t="shared" si="42"/>
        <v>#DIV/0!</v>
      </c>
      <c r="CP109" s="66" t="e">
        <f t="shared" si="43"/>
        <v>#DIV/0!</v>
      </c>
      <c r="CQ109" s="66" t="e">
        <f t="shared" si="44"/>
        <v>#DIV/0!</v>
      </c>
      <c r="CR109" s="66" t="e">
        <f t="shared" si="45"/>
        <v>#DIV/0!</v>
      </c>
      <c r="CS109" s="24" t="e">
        <f>10*LOG10(IF(CK109="",0,POWER(10,((CK109+'ModelParams Lw'!$O$4)/10))) +IF(CL109="",0,POWER(10,((CL109+'ModelParams Lw'!$P$4)/10))) +IF(CM109="",0,POWER(10,((CM109+'ModelParams Lw'!$Q$4)/10))) +IF(CN109="",0,POWER(10,((CN109+'ModelParams Lw'!$R$4)/10))) +IF(CO109="",0,POWER(10,((CO109+'ModelParams Lw'!$S$4)/10))) +IF(CP109="",0,POWER(10,((CP109+'ModelParams Lw'!$T$4)/10))) +IF(CQ109="",0,POWER(10,((CQ109+'ModelParams Lw'!$U$4)/10)))+IF(CR109="",0,POWER(10,((CR109+'ModelParams Lw'!$V$4)/10))))</f>
        <v>#DIV/0!</v>
      </c>
      <c r="CT109" s="24" t="e">
        <f t="shared" si="46"/>
        <v>#DIV/0!</v>
      </c>
      <c r="CU109" s="24" t="e">
        <f>(CK109-'ModelParams Lw'!O$10)/'ModelParams Lw'!O$11</f>
        <v>#DIV/0!</v>
      </c>
      <c r="CV109" s="24" t="e">
        <f>(CL109-'ModelParams Lw'!P$10)/'ModelParams Lw'!P$11</f>
        <v>#DIV/0!</v>
      </c>
      <c r="CW109" s="24" t="e">
        <f>(CM109-'ModelParams Lw'!Q$10)/'ModelParams Lw'!Q$11</f>
        <v>#DIV/0!</v>
      </c>
      <c r="CX109" s="24" t="e">
        <f>(CN109-'ModelParams Lw'!R$10)/'ModelParams Lw'!R$11</f>
        <v>#DIV/0!</v>
      </c>
      <c r="CY109" s="24" t="e">
        <f>(CO109-'ModelParams Lw'!S$10)/'ModelParams Lw'!S$11</f>
        <v>#DIV/0!</v>
      </c>
      <c r="CZ109" s="24" t="e">
        <f>(CP109-'ModelParams Lw'!T$10)/'ModelParams Lw'!T$11</f>
        <v>#DIV/0!</v>
      </c>
      <c r="DA109" s="24" t="e">
        <f>(CQ109-'ModelParams Lw'!U$10)/'ModelParams Lw'!U$11</f>
        <v>#DIV/0!</v>
      </c>
      <c r="DB109" s="24" t="e">
        <f>(CR109-'ModelParams Lw'!V$10)/'ModelParams Lw'!V$11</f>
        <v>#DIV/0!</v>
      </c>
    </row>
    <row r="110" spans="1:106">
      <c r="A110" s="12">
        <f>'Sound Power'!B110</f>
        <v>0</v>
      </c>
      <c r="B110" s="12">
        <f>'Sound Power'!D110</f>
        <v>0</v>
      </c>
      <c r="C110" s="67" t="e">
        <f>IF(Calcul!$F115="SA",'Sound Power'!BS110,'Sound Power'!T110)</f>
        <v>#DIV/0!</v>
      </c>
      <c r="D110" s="67" t="e">
        <f>IF(Calcul!$F115="SA",'Sound Power'!BT110,'Sound Power'!U110)</f>
        <v>#DIV/0!</v>
      </c>
      <c r="E110" s="67" t="e">
        <f>IF(Calcul!$F115="SA",'Sound Power'!BU110,'Sound Power'!V110)</f>
        <v>#DIV/0!</v>
      </c>
      <c r="F110" s="67" t="e">
        <f>IF(Calcul!$F115="SA",'Sound Power'!BV110,'Sound Power'!W110)</f>
        <v>#DIV/0!</v>
      </c>
      <c r="G110" s="67" t="e">
        <f>IF(Calcul!$F115="SA",'Sound Power'!BW110,'Sound Power'!X110)</f>
        <v>#DIV/0!</v>
      </c>
      <c r="H110" s="67" t="e">
        <f>IF(Calcul!$F115="SA",'Sound Power'!BX110,'Sound Power'!Y110)</f>
        <v>#DIV/0!</v>
      </c>
      <c r="I110" s="67" t="e">
        <f>IF(Calcul!$F115="SA",'Sound Power'!BY110,'Sound Power'!Z110)</f>
        <v>#DIV/0!</v>
      </c>
      <c r="J110" s="67" t="e">
        <f>IF(Calcul!$F115="SA",'Sound Power'!BZ110,'Sound Power'!AA110)</f>
        <v>#DIV/0!</v>
      </c>
      <c r="K110" s="67" t="e">
        <f>'Sound Power'!CS110</f>
        <v>#DIV/0!</v>
      </c>
      <c r="L110" s="67" t="e">
        <f>'Sound Power'!CT110</f>
        <v>#DIV/0!</v>
      </c>
      <c r="M110" s="67" t="e">
        <f>'Sound Power'!CU110</f>
        <v>#DIV/0!</v>
      </c>
      <c r="N110" s="67" t="e">
        <f>'Sound Power'!CV110</f>
        <v>#DIV/0!</v>
      </c>
      <c r="O110" s="67" t="e">
        <f>'Sound Power'!CW110</f>
        <v>#DIV/0!</v>
      </c>
      <c r="P110" s="67" t="e">
        <f>'Sound Power'!CX110</f>
        <v>#DIV/0!</v>
      </c>
      <c r="Q110" s="67" t="e">
        <f>'Sound Power'!CY110</f>
        <v>#DIV/0!</v>
      </c>
      <c r="R110" s="67" t="e">
        <f>'Sound Power'!CZ110</f>
        <v>#DIV/0!</v>
      </c>
      <c r="S110" s="64">
        <f t="shared" si="26"/>
        <v>0</v>
      </c>
      <c r="T110" s="64">
        <f t="shared" si="27"/>
        <v>0</v>
      </c>
      <c r="U110" s="67" t="e">
        <f>('ModelParams Lp'!B$4*10^'ModelParams Lp'!B$5*($S110/$T110)^'ModelParams Lp'!B$6)*3</f>
        <v>#DIV/0!</v>
      </c>
      <c r="V110" s="67" t="e">
        <f>('ModelParams Lp'!C$4*10^'ModelParams Lp'!C$5*($S110/$T110)^'ModelParams Lp'!C$6)*3</f>
        <v>#DIV/0!</v>
      </c>
      <c r="W110" s="67" t="e">
        <f>('ModelParams Lp'!D$4*10^'ModelParams Lp'!D$5*($S110/$T110)^'ModelParams Lp'!D$6)*3</f>
        <v>#DIV/0!</v>
      </c>
      <c r="X110" s="67" t="e">
        <f>('ModelParams Lp'!E$4*10^'ModelParams Lp'!E$5*($S110/$T110)^'ModelParams Lp'!E$6)*3</f>
        <v>#DIV/0!</v>
      </c>
      <c r="Y110" s="67" t="e">
        <f>('ModelParams Lp'!F$4*10^'ModelParams Lp'!F$5*($S110/$T110)^'ModelParams Lp'!F$6)*3</f>
        <v>#DIV/0!</v>
      </c>
      <c r="Z110" s="67" t="e">
        <f>('ModelParams Lp'!G$4*10^'ModelParams Lp'!G$5*($S110/$T110)^'ModelParams Lp'!G$6)*3</f>
        <v>#DIV/0!</v>
      </c>
      <c r="AA110" s="67" t="e">
        <f>('ModelParams Lp'!H$4*10^'ModelParams Lp'!H$5*($S110/$T110)^'ModelParams Lp'!H$6)*3</f>
        <v>#DIV/0!</v>
      </c>
      <c r="AB110" s="67" t="e">
        <f>('ModelParams Lp'!I$4*10^'ModelParams Lp'!I$5*($S110/$T110)^'ModelParams Lp'!I$6)*3</f>
        <v>#DIV/0!</v>
      </c>
      <c r="AC110" s="53" t="e">
        <f t="shared" si="28"/>
        <v>#DIV/0!</v>
      </c>
      <c r="AD110" s="53" t="e">
        <f>IF(AC110&lt;'ModelParams Lp'!$B$16,-1,IF(AC110&lt;'ModelParams Lp'!$C$16,0,IF(AC110&lt;'ModelParams Lp'!$D$16,1,IF(AC110&lt;'ModelParams Lp'!$E$16,2,IF(AC110&lt;'ModelParams Lp'!$F$16,3,IF(AC110&lt;'ModelParams Lp'!$G$16,4,IF(AC110&lt;'ModelParams Lp'!$H$16,5,6)))))))</f>
        <v>#DIV/0!</v>
      </c>
      <c r="AE110" s="67" t="e">
        <f ca="1">IF($AD110&gt;1,0,OFFSET('ModelParams Lp'!$C$12,0,-'Sound Pressure'!$AD110))</f>
        <v>#DIV/0!</v>
      </c>
      <c r="AF110" s="67" t="e">
        <f ca="1">IF($AD110&gt;2,0,OFFSET('ModelParams Lp'!$D$12,0,-'Sound Pressure'!$AD110))</f>
        <v>#DIV/0!</v>
      </c>
      <c r="AG110" s="67" t="e">
        <f ca="1">IF($AD110&gt;3,0,OFFSET('ModelParams Lp'!$E$12,0,-'Sound Pressure'!$AD110))</f>
        <v>#DIV/0!</v>
      </c>
      <c r="AH110" s="67" t="e">
        <f ca="1">IF($AD110&gt;4,0,OFFSET('ModelParams Lp'!$F$12,0,-'Sound Pressure'!$AD110))</f>
        <v>#DIV/0!</v>
      </c>
      <c r="AI110" s="67" t="e">
        <f ca="1">IF($AD110&gt;3,0,OFFSET('ModelParams Lp'!$G$12,0,-'Sound Pressure'!$AD110))</f>
        <v>#DIV/0!</v>
      </c>
      <c r="AJ110" s="67" t="e">
        <f ca="1">IF($AD110&gt;5,0,OFFSET('ModelParams Lp'!$H$12,0,-'Sound Pressure'!$AD110))</f>
        <v>#DIV/0!</v>
      </c>
      <c r="AK110" s="67" t="e">
        <f ca="1">IF($AD110&gt;6,0,OFFSET('ModelParams Lp'!$I$12,0,-'Sound Pressure'!$AD110))</f>
        <v>#DIV/0!</v>
      </c>
      <c r="AL110" s="67" t="e">
        <f ca="1">IF($AD110&gt;7,0,IF($AD$4&lt;0,3,OFFSET('ModelParams Lp'!$J$12,0,-'Sound Pressure'!$AD110)))</f>
        <v>#DIV/0!</v>
      </c>
      <c r="AM110" s="67" t="e">
        <f t="shared" si="48"/>
        <v>#DIV/0!</v>
      </c>
      <c r="AN110" s="67" t="e">
        <f t="shared" si="47"/>
        <v>#DIV/0!</v>
      </c>
      <c r="AO110" s="67" t="e">
        <f t="shared" si="47"/>
        <v>#DIV/0!</v>
      </c>
      <c r="AP110" s="67" t="e">
        <f t="shared" si="47"/>
        <v>#DIV/0!</v>
      </c>
      <c r="AQ110" s="67" t="e">
        <f t="shared" si="47"/>
        <v>#DIV/0!</v>
      </c>
      <c r="AR110" s="67" t="e">
        <f t="shared" si="47"/>
        <v>#DIV/0!</v>
      </c>
      <c r="AS110" s="67" t="e">
        <f t="shared" si="47"/>
        <v>#DIV/0!</v>
      </c>
      <c r="AT110" s="67" t="e">
        <f t="shared" si="47"/>
        <v>#DIV/0!</v>
      </c>
      <c r="AU110" s="67">
        <f>'ModelParams Lp'!B$22</f>
        <v>4</v>
      </c>
      <c r="AV110" s="67">
        <f>'ModelParams Lp'!C$22</f>
        <v>2</v>
      </c>
      <c r="AW110" s="67">
        <f>'ModelParams Lp'!D$22</f>
        <v>1</v>
      </c>
      <c r="AX110" s="67">
        <f>'ModelParams Lp'!E$22</f>
        <v>0</v>
      </c>
      <c r="AY110" s="67">
        <f>'ModelParams Lp'!F$22</f>
        <v>0</v>
      </c>
      <c r="AZ110" s="67">
        <f>'ModelParams Lp'!G$22</f>
        <v>0</v>
      </c>
      <c r="BA110" s="67">
        <f>'ModelParams Lp'!H$22</f>
        <v>0</v>
      </c>
      <c r="BB110" s="67">
        <f>'ModelParams Lp'!I$22</f>
        <v>0</v>
      </c>
      <c r="BC110" s="67" t="e">
        <f>-10*LOG(2/(4*PI()*2^2)+4/(0.163*(Calcul!$J115*Calcul!$K115)/VLOOKUP(Calcul!$H115,'ModelParams Lp'!$E$37:$F$39,2,0)))</f>
        <v>#N/A</v>
      </c>
      <c r="BD110" s="67" t="e">
        <f>-10*LOG(2/(4*PI()*2^2)+4/(0.163*(Calcul!$J115*Calcul!$K115)/VLOOKUP(Calcul!$H115,'ModelParams Lp'!$E$37:$F$39,2,0)))</f>
        <v>#N/A</v>
      </c>
      <c r="BE110" s="67" t="e">
        <f>-10*LOG(2/(4*PI()*2^2)+4/(0.163*(Calcul!$J115*Calcul!$K115)/VLOOKUP(Calcul!$H115,'ModelParams Lp'!$E$37:$F$39,2,0)))</f>
        <v>#N/A</v>
      </c>
      <c r="BF110" s="67" t="e">
        <f>-10*LOG(2/(4*PI()*2^2)+4/(0.163*(Calcul!$J115*Calcul!$K115)/VLOOKUP(Calcul!$H115,'ModelParams Lp'!$E$37:$F$39,2,0)))</f>
        <v>#N/A</v>
      </c>
      <c r="BG110" s="67" t="e">
        <f>-10*LOG(2/(4*PI()*2^2)+4/(0.163*(Calcul!$J115*Calcul!$K115)/VLOOKUP(Calcul!$H115,'ModelParams Lp'!$E$37:$F$39,2,0)))</f>
        <v>#N/A</v>
      </c>
      <c r="BH110" s="67" t="e">
        <f>-10*LOG(2/(4*PI()*2^2)+4/(0.163*(Calcul!$J115*Calcul!$K115)/VLOOKUP(Calcul!$H115,'ModelParams Lp'!$E$37:$F$39,2,0)))</f>
        <v>#N/A</v>
      </c>
      <c r="BI110" s="67" t="e">
        <f>-10*LOG(2/(4*PI()*2^2)+4/(0.163*(Calcul!$J115*Calcul!$K115)/VLOOKUP(Calcul!$H115,'ModelParams Lp'!$E$37:$F$39,2,0)))</f>
        <v>#N/A</v>
      </c>
      <c r="BJ110" s="67" t="e">
        <f>-10*LOG(2/(4*PI()*2^2)+4/(0.163*(Calcul!$J115*Calcul!$K115)/VLOOKUP(Calcul!$H115,'ModelParams Lp'!$E$37:$F$39,2,0)))</f>
        <v>#N/A</v>
      </c>
      <c r="BK110" s="67" t="e">
        <f>VLOOKUP(Calcul!$I115,'ModelParams Lp'!$D$28:$O$32,5,0)+BC110</f>
        <v>#N/A</v>
      </c>
      <c r="BL110" s="67" t="e">
        <f>VLOOKUP(Calcul!$I115,'ModelParams Lp'!$D$28:$O$32,6,0)+BD110</f>
        <v>#N/A</v>
      </c>
      <c r="BM110" s="67" t="e">
        <f>VLOOKUP(Calcul!$I115,'ModelParams Lp'!$D$28:$O$32,7,0)+BE110</f>
        <v>#N/A</v>
      </c>
      <c r="BN110" s="67" t="e">
        <f>VLOOKUP(Calcul!$I115,'ModelParams Lp'!$D$28:$O$32,8,0)+BF110</f>
        <v>#N/A</v>
      </c>
      <c r="BO110" s="67" t="e">
        <f>VLOOKUP(Calcul!$I115,'ModelParams Lp'!$D$28:$O$32,9,0)+BG110</f>
        <v>#N/A</v>
      </c>
      <c r="BP110" s="67" t="e">
        <f>VLOOKUP(Calcul!$I115,'ModelParams Lp'!$D$28:$O$32,10,0)+BH110</f>
        <v>#N/A</v>
      </c>
      <c r="BQ110" s="67" t="e">
        <f>VLOOKUP(Calcul!$I115,'ModelParams Lp'!$D$28:$O$32,11,0)+BI110</f>
        <v>#N/A</v>
      </c>
      <c r="BR110" s="67" t="e">
        <f>VLOOKUP(Calcul!$I115,'ModelParams Lp'!$D$28:$O$32,12,0)+BJ110</f>
        <v>#N/A</v>
      </c>
      <c r="BS110" s="66" t="e">
        <f t="shared" ca="1" si="29"/>
        <v>#DIV/0!</v>
      </c>
      <c r="BT110" s="66" t="e">
        <f t="shared" ca="1" si="30"/>
        <v>#DIV/0!</v>
      </c>
      <c r="BU110" s="66" t="e">
        <f t="shared" ca="1" si="31"/>
        <v>#DIV/0!</v>
      </c>
      <c r="BV110" s="66" t="e">
        <f t="shared" ca="1" si="32"/>
        <v>#DIV/0!</v>
      </c>
      <c r="BW110" s="66" t="e">
        <f t="shared" ca="1" si="33"/>
        <v>#DIV/0!</v>
      </c>
      <c r="BX110" s="66" t="e">
        <f t="shared" ca="1" si="34"/>
        <v>#DIV/0!</v>
      </c>
      <c r="BY110" s="66" t="e">
        <f t="shared" ca="1" si="35"/>
        <v>#DIV/0!</v>
      </c>
      <c r="BZ110" s="66" t="e">
        <f t="shared" ca="1" si="36"/>
        <v>#DIV/0!</v>
      </c>
      <c r="CA110" s="24" t="e">
        <f ca="1">10*LOG10(IF(BS110="",0,POWER(10,((BS110+'ModelParams Lw'!$O$4)/10))) +IF(BT110="",0,POWER(10,((BT110+'ModelParams Lw'!$P$4)/10))) +IF(BU110="",0,POWER(10,((BU110+'ModelParams Lw'!$Q$4)/10))) +IF(BV110="",0,POWER(10,((BV110+'ModelParams Lw'!$R$4)/10))) +IF(BW110="",0,POWER(10,((BW110+'ModelParams Lw'!$S$4)/10))) +IF(BX110="",0,POWER(10,((BX110+'ModelParams Lw'!$T$4)/10))) +IF(BY110="",0,POWER(10,((BY110+'ModelParams Lw'!$U$4)/10)))+IF(BZ110="",0,POWER(10,((BZ110+'ModelParams Lw'!$V$4)/10))))</f>
        <v>#DIV/0!</v>
      </c>
      <c r="CB110" s="24" t="e">
        <f t="shared" ca="1" si="37"/>
        <v>#DIV/0!</v>
      </c>
      <c r="CC110" s="24" t="e">
        <f ca="1">(BS110-'ModelParams Lw'!O$10)/'ModelParams Lw'!O$11</f>
        <v>#DIV/0!</v>
      </c>
      <c r="CD110" s="24" t="e">
        <f ca="1">(BT110-'ModelParams Lw'!P$10)/'ModelParams Lw'!P$11</f>
        <v>#DIV/0!</v>
      </c>
      <c r="CE110" s="24" t="e">
        <f ca="1">(BU110-'ModelParams Lw'!Q$10)/'ModelParams Lw'!Q$11</f>
        <v>#DIV/0!</v>
      </c>
      <c r="CF110" s="24" t="e">
        <f ca="1">(BV110-'ModelParams Lw'!R$10)/'ModelParams Lw'!R$11</f>
        <v>#DIV/0!</v>
      </c>
      <c r="CG110" s="24" t="e">
        <f ca="1">(BW110-'ModelParams Lw'!S$10)/'ModelParams Lw'!S$11</f>
        <v>#DIV/0!</v>
      </c>
      <c r="CH110" s="24" t="e">
        <f ca="1">(BX110-'ModelParams Lw'!T$10)/'ModelParams Lw'!T$11</f>
        <v>#DIV/0!</v>
      </c>
      <c r="CI110" s="24" t="e">
        <f ca="1">(BY110-'ModelParams Lw'!U$10)/'ModelParams Lw'!U$11</f>
        <v>#DIV/0!</v>
      </c>
      <c r="CJ110" s="24" t="e">
        <f ca="1">(BZ110-'ModelParams Lw'!V$10)/'ModelParams Lw'!V$11</f>
        <v>#DIV/0!</v>
      </c>
      <c r="CK110" s="66" t="e">
        <f t="shared" si="38"/>
        <v>#DIV/0!</v>
      </c>
      <c r="CL110" s="66" t="e">
        <f t="shared" si="39"/>
        <v>#DIV/0!</v>
      </c>
      <c r="CM110" s="66" t="e">
        <f t="shared" si="40"/>
        <v>#DIV/0!</v>
      </c>
      <c r="CN110" s="66" t="e">
        <f t="shared" si="41"/>
        <v>#DIV/0!</v>
      </c>
      <c r="CO110" s="66" t="e">
        <f t="shared" si="42"/>
        <v>#DIV/0!</v>
      </c>
      <c r="CP110" s="66" t="e">
        <f t="shared" si="43"/>
        <v>#DIV/0!</v>
      </c>
      <c r="CQ110" s="66" t="e">
        <f t="shared" si="44"/>
        <v>#DIV/0!</v>
      </c>
      <c r="CR110" s="66" t="e">
        <f t="shared" si="45"/>
        <v>#DIV/0!</v>
      </c>
      <c r="CS110" s="24" t="e">
        <f>10*LOG10(IF(CK110="",0,POWER(10,((CK110+'ModelParams Lw'!$O$4)/10))) +IF(CL110="",0,POWER(10,((CL110+'ModelParams Lw'!$P$4)/10))) +IF(CM110="",0,POWER(10,((CM110+'ModelParams Lw'!$Q$4)/10))) +IF(CN110="",0,POWER(10,((CN110+'ModelParams Lw'!$R$4)/10))) +IF(CO110="",0,POWER(10,((CO110+'ModelParams Lw'!$S$4)/10))) +IF(CP110="",0,POWER(10,((CP110+'ModelParams Lw'!$T$4)/10))) +IF(CQ110="",0,POWER(10,((CQ110+'ModelParams Lw'!$U$4)/10)))+IF(CR110="",0,POWER(10,((CR110+'ModelParams Lw'!$V$4)/10))))</f>
        <v>#DIV/0!</v>
      </c>
      <c r="CT110" s="24" t="e">
        <f t="shared" si="46"/>
        <v>#DIV/0!</v>
      </c>
      <c r="CU110" s="24" t="e">
        <f>(CK110-'ModelParams Lw'!O$10)/'ModelParams Lw'!O$11</f>
        <v>#DIV/0!</v>
      </c>
      <c r="CV110" s="24" t="e">
        <f>(CL110-'ModelParams Lw'!P$10)/'ModelParams Lw'!P$11</f>
        <v>#DIV/0!</v>
      </c>
      <c r="CW110" s="24" t="e">
        <f>(CM110-'ModelParams Lw'!Q$10)/'ModelParams Lw'!Q$11</f>
        <v>#DIV/0!</v>
      </c>
      <c r="CX110" s="24" t="e">
        <f>(CN110-'ModelParams Lw'!R$10)/'ModelParams Lw'!R$11</f>
        <v>#DIV/0!</v>
      </c>
      <c r="CY110" s="24" t="e">
        <f>(CO110-'ModelParams Lw'!S$10)/'ModelParams Lw'!S$11</f>
        <v>#DIV/0!</v>
      </c>
      <c r="CZ110" s="24" t="e">
        <f>(CP110-'ModelParams Lw'!T$10)/'ModelParams Lw'!T$11</f>
        <v>#DIV/0!</v>
      </c>
      <c r="DA110" s="24" t="e">
        <f>(CQ110-'ModelParams Lw'!U$10)/'ModelParams Lw'!U$11</f>
        <v>#DIV/0!</v>
      </c>
      <c r="DB110" s="24" t="e">
        <f>(CR110-'ModelParams Lw'!V$10)/'ModelParams Lw'!V$11</f>
        <v>#DIV/0!</v>
      </c>
    </row>
    <row r="111" spans="1:106">
      <c r="A111" s="12">
        <f>'Sound Power'!B111</f>
        <v>0</v>
      </c>
      <c r="B111" s="12">
        <f>'Sound Power'!D111</f>
        <v>0</v>
      </c>
      <c r="C111" s="67" t="e">
        <f>IF(Calcul!$F116="SA",'Sound Power'!BS111,'Sound Power'!T111)</f>
        <v>#DIV/0!</v>
      </c>
      <c r="D111" s="67" t="e">
        <f>IF(Calcul!$F116="SA",'Sound Power'!BT111,'Sound Power'!U111)</f>
        <v>#DIV/0!</v>
      </c>
      <c r="E111" s="67" t="e">
        <f>IF(Calcul!$F116="SA",'Sound Power'!BU111,'Sound Power'!V111)</f>
        <v>#DIV/0!</v>
      </c>
      <c r="F111" s="67" t="e">
        <f>IF(Calcul!$F116="SA",'Sound Power'!BV111,'Sound Power'!W111)</f>
        <v>#DIV/0!</v>
      </c>
      <c r="G111" s="67" t="e">
        <f>IF(Calcul!$F116="SA",'Sound Power'!BW111,'Sound Power'!X111)</f>
        <v>#DIV/0!</v>
      </c>
      <c r="H111" s="67" t="e">
        <f>IF(Calcul!$F116="SA",'Sound Power'!BX111,'Sound Power'!Y111)</f>
        <v>#DIV/0!</v>
      </c>
      <c r="I111" s="67" t="e">
        <f>IF(Calcul!$F116="SA",'Sound Power'!BY111,'Sound Power'!Z111)</f>
        <v>#DIV/0!</v>
      </c>
      <c r="J111" s="67" t="e">
        <f>IF(Calcul!$F116="SA",'Sound Power'!BZ111,'Sound Power'!AA111)</f>
        <v>#DIV/0!</v>
      </c>
      <c r="K111" s="67" t="e">
        <f>'Sound Power'!CS111</f>
        <v>#DIV/0!</v>
      </c>
      <c r="L111" s="67" t="e">
        <f>'Sound Power'!CT111</f>
        <v>#DIV/0!</v>
      </c>
      <c r="M111" s="67" t="e">
        <f>'Sound Power'!CU111</f>
        <v>#DIV/0!</v>
      </c>
      <c r="N111" s="67" t="e">
        <f>'Sound Power'!CV111</f>
        <v>#DIV/0!</v>
      </c>
      <c r="O111" s="67" t="e">
        <f>'Sound Power'!CW111</f>
        <v>#DIV/0!</v>
      </c>
      <c r="P111" s="67" t="e">
        <f>'Sound Power'!CX111</f>
        <v>#DIV/0!</v>
      </c>
      <c r="Q111" s="67" t="e">
        <f>'Sound Power'!CY111</f>
        <v>#DIV/0!</v>
      </c>
      <c r="R111" s="67" t="e">
        <f>'Sound Power'!CZ111</f>
        <v>#DIV/0!</v>
      </c>
      <c r="S111" s="64">
        <f t="shared" si="26"/>
        <v>0</v>
      </c>
      <c r="T111" s="64">
        <f t="shared" si="27"/>
        <v>0</v>
      </c>
      <c r="U111" s="67" t="e">
        <f>('ModelParams Lp'!B$4*10^'ModelParams Lp'!B$5*($S111/$T111)^'ModelParams Lp'!B$6)*3</f>
        <v>#DIV/0!</v>
      </c>
      <c r="V111" s="67" t="e">
        <f>('ModelParams Lp'!C$4*10^'ModelParams Lp'!C$5*($S111/$T111)^'ModelParams Lp'!C$6)*3</f>
        <v>#DIV/0!</v>
      </c>
      <c r="W111" s="67" t="e">
        <f>('ModelParams Lp'!D$4*10^'ModelParams Lp'!D$5*($S111/$T111)^'ModelParams Lp'!D$6)*3</f>
        <v>#DIV/0!</v>
      </c>
      <c r="X111" s="67" t="e">
        <f>('ModelParams Lp'!E$4*10^'ModelParams Lp'!E$5*($S111/$T111)^'ModelParams Lp'!E$6)*3</f>
        <v>#DIV/0!</v>
      </c>
      <c r="Y111" s="67" t="e">
        <f>('ModelParams Lp'!F$4*10^'ModelParams Lp'!F$5*($S111/$T111)^'ModelParams Lp'!F$6)*3</f>
        <v>#DIV/0!</v>
      </c>
      <c r="Z111" s="67" t="e">
        <f>('ModelParams Lp'!G$4*10^'ModelParams Lp'!G$5*($S111/$T111)^'ModelParams Lp'!G$6)*3</f>
        <v>#DIV/0!</v>
      </c>
      <c r="AA111" s="67" t="e">
        <f>('ModelParams Lp'!H$4*10^'ModelParams Lp'!H$5*($S111/$T111)^'ModelParams Lp'!H$6)*3</f>
        <v>#DIV/0!</v>
      </c>
      <c r="AB111" s="67" t="e">
        <f>('ModelParams Lp'!I$4*10^'ModelParams Lp'!I$5*($S111/$T111)^'ModelParams Lp'!I$6)*3</f>
        <v>#DIV/0!</v>
      </c>
      <c r="AC111" s="53" t="e">
        <f t="shared" si="28"/>
        <v>#DIV/0!</v>
      </c>
      <c r="AD111" s="53" t="e">
        <f>IF(AC111&lt;'ModelParams Lp'!$B$16,-1,IF(AC111&lt;'ModelParams Lp'!$C$16,0,IF(AC111&lt;'ModelParams Lp'!$D$16,1,IF(AC111&lt;'ModelParams Lp'!$E$16,2,IF(AC111&lt;'ModelParams Lp'!$F$16,3,IF(AC111&lt;'ModelParams Lp'!$G$16,4,IF(AC111&lt;'ModelParams Lp'!$H$16,5,6)))))))</f>
        <v>#DIV/0!</v>
      </c>
      <c r="AE111" s="67" t="e">
        <f ca="1">IF($AD111&gt;1,0,OFFSET('ModelParams Lp'!$C$12,0,-'Sound Pressure'!$AD111))</f>
        <v>#DIV/0!</v>
      </c>
      <c r="AF111" s="67" t="e">
        <f ca="1">IF($AD111&gt;2,0,OFFSET('ModelParams Lp'!$D$12,0,-'Sound Pressure'!$AD111))</f>
        <v>#DIV/0!</v>
      </c>
      <c r="AG111" s="67" t="e">
        <f ca="1">IF($AD111&gt;3,0,OFFSET('ModelParams Lp'!$E$12,0,-'Sound Pressure'!$AD111))</f>
        <v>#DIV/0!</v>
      </c>
      <c r="AH111" s="67" t="e">
        <f ca="1">IF($AD111&gt;4,0,OFFSET('ModelParams Lp'!$F$12,0,-'Sound Pressure'!$AD111))</f>
        <v>#DIV/0!</v>
      </c>
      <c r="AI111" s="67" t="e">
        <f ca="1">IF($AD111&gt;3,0,OFFSET('ModelParams Lp'!$G$12,0,-'Sound Pressure'!$AD111))</f>
        <v>#DIV/0!</v>
      </c>
      <c r="AJ111" s="67" t="e">
        <f ca="1">IF($AD111&gt;5,0,OFFSET('ModelParams Lp'!$H$12,0,-'Sound Pressure'!$AD111))</f>
        <v>#DIV/0!</v>
      </c>
      <c r="AK111" s="67" t="e">
        <f ca="1">IF($AD111&gt;6,0,OFFSET('ModelParams Lp'!$I$12,0,-'Sound Pressure'!$AD111))</f>
        <v>#DIV/0!</v>
      </c>
      <c r="AL111" s="67" t="e">
        <f ca="1">IF($AD111&gt;7,0,IF($AD$4&lt;0,3,OFFSET('ModelParams Lp'!$J$12,0,-'Sound Pressure'!$AD111)))</f>
        <v>#DIV/0!</v>
      </c>
      <c r="AM111" s="67" t="e">
        <f t="shared" si="48"/>
        <v>#DIV/0!</v>
      </c>
      <c r="AN111" s="67" t="e">
        <f t="shared" si="47"/>
        <v>#DIV/0!</v>
      </c>
      <c r="AO111" s="67" t="e">
        <f t="shared" si="47"/>
        <v>#DIV/0!</v>
      </c>
      <c r="AP111" s="67" t="e">
        <f t="shared" si="47"/>
        <v>#DIV/0!</v>
      </c>
      <c r="AQ111" s="67" t="e">
        <f t="shared" si="47"/>
        <v>#DIV/0!</v>
      </c>
      <c r="AR111" s="67" t="e">
        <f t="shared" si="47"/>
        <v>#DIV/0!</v>
      </c>
      <c r="AS111" s="67" t="e">
        <f t="shared" si="47"/>
        <v>#DIV/0!</v>
      </c>
      <c r="AT111" s="67" t="e">
        <f t="shared" si="47"/>
        <v>#DIV/0!</v>
      </c>
      <c r="AU111" s="67">
        <f>'ModelParams Lp'!B$22</f>
        <v>4</v>
      </c>
      <c r="AV111" s="67">
        <f>'ModelParams Lp'!C$22</f>
        <v>2</v>
      </c>
      <c r="AW111" s="67">
        <f>'ModelParams Lp'!D$22</f>
        <v>1</v>
      </c>
      <c r="AX111" s="67">
        <f>'ModelParams Lp'!E$22</f>
        <v>0</v>
      </c>
      <c r="AY111" s="67">
        <f>'ModelParams Lp'!F$22</f>
        <v>0</v>
      </c>
      <c r="AZ111" s="67">
        <f>'ModelParams Lp'!G$22</f>
        <v>0</v>
      </c>
      <c r="BA111" s="67">
        <f>'ModelParams Lp'!H$22</f>
        <v>0</v>
      </c>
      <c r="BB111" s="67">
        <f>'ModelParams Lp'!I$22</f>
        <v>0</v>
      </c>
      <c r="BC111" s="67" t="e">
        <f>-10*LOG(2/(4*PI()*2^2)+4/(0.163*(Calcul!$J116*Calcul!$K116)/VLOOKUP(Calcul!$H116,'ModelParams Lp'!$E$37:$F$39,2,0)))</f>
        <v>#N/A</v>
      </c>
      <c r="BD111" s="67" t="e">
        <f>-10*LOG(2/(4*PI()*2^2)+4/(0.163*(Calcul!$J116*Calcul!$K116)/VLOOKUP(Calcul!$H116,'ModelParams Lp'!$E$37:$F$39,2,0)))</f>
        <v>#N/A</v>
      </c>
      <c r="BE111" s="67" t="e">
        <f>-10*LOG(2/(4*PI()*2^2)+4/(0.163*(Calcul!$J116*Calcul!$K116)/VLOOKUP(Calcul!$H116,'ModelParams Lp'!$E$37:$F$39,2,0)))</f>
        <v>#N/A</v>
      </c>
      <c r="BF111" s="67" t="e">
        <f>-10*LOG(2/(4*PI()*2^2)+4/(0.163*(Calcul!$J116*Calcul!$K116)/VLOOKUP(Calcul!$H116,'ModelParams Lp'!$E$37:$F$39,2,0)))</f>
        <v>#N/A</v>
      </c>
      <c r="BG111" s="67" t="e">
        <f>-10*LOG(2/(4*PI()*2^2)+4/(0.163*(Calcul!$J116*Calcul!$K116)/VLOOKUP(Calcul!$H116,'ModelParams Lp'!$E$37:$F$39,2,0)))</f>
        <v>#N/A</v>
      </c>
      <c r="BH111" s="67" t="e">
        <f>-10*LOG(2/(4*PI()*2^2)+4/(0.163*(Calcul!$J116*Calcul!$K116)/VLOOKUP(Calcul!$H116,'ModelParams Lp'!$E$37:$F$39,2,0)))</f>
        <v>#N/A</v>
      </c>
      <c r="BI111" s="67" t="e">
        <f>-10*LOG(2/(4*PI()*2^2)+4/(0.163*(Calcul!$J116*Calcul!$K116)/VLOOKUP(Calcul!$H116,'ModelParams Lp'!$E$37:$F$39,2,0)))</f>
        <v>#N/A</v>
      </c>
      <c r="BJ111" s="67" t="e">
        <f>-10*LOG(2/(4*PI()*2^2)+4/(0.163*(Calcul!$J116*Calcul!$K116)/VLOOKUP(Calcul!$H116,'ModelParams Lp'!$E$37:$F$39,2,0)))</f>
        <v>#N/A</v>
      </c>
      <c r="BK111" s="67" t="e">
        <f>VLOOKUP(Calcul!$I116,'ModelParams Lp'!$D$28:$O$32,5,0)+BC111</f>
        <v>#N/A</v>
      </c>
      <c r="BL111" s="67" t="e">
        <f>VLOOKUP(Calcul!$I116,'ModelParams Lp'!$D$28:$O$32,6,0)+BD111</f>
        <v>#N/A</v>
      </c>
      <c r="BM111" s="67" t="e">
        <f>VLOOKUP(Calcul!$I116,'ModelParams Lp'!$D$28:$O$32,7,0)+BE111</f>
        <v>#N/A</v>
      </c>
      <c r="BN111" s="67" t="e">
        <f>VLOOKUP(Calcul!$I116,'ModelParams Lp'!$D$28:$O$32,8,0)+BF111</f>
        <v>#N/A</v>
      </c>
      <c r="BO111" s="67" t="e">
        <f>VLOOKUP(Calcul!$I116,'ModelParams Lp'!$D$28:$O$32,9,0)+BG111</f>
        <v>#N/A</v>
      </c>
      <c r="BP111" s="67" t="e">
        <f>VLOOKUP(Calcul!$I116,'ModelParams Lp'!$D$28:$O$32,10,0)+BH111</f>
        <v>#N/A</v>
      </c>
      <c r="BQ111" s="67" t="e">
        <f>VLOOKUP(Calcul!$I116,'ModelParams Lp'!$D$28:$O$32,11,0)+BI111</f>
        <v>#N/A</v>
      </c>
      <c r="BR111" s="67" t="e">
        <f>VLOOKUP(Calcul!$I116,'ModelParams Lp'!$D$28:$O$32,12,0)+BJ111</f>
        <v>#N/A</v>
      </c>
      <c r="BS111" s="66" t="e">
        <f t="shared" ca="1" si="29"/>
        <v>#DIV/0!</v>
      </c>
      <c r="BT111" s="66" t="e">
        <f t="shared" ca="1" si="30"/>
        <v>#DIV/0!</v>
      </c>
      <c r="BU111" s="66" t="e">
        <f t="shared" ca="1" si="31"/>
        <v>#DIV/0!</v>
      </c>
      <c r="BV111" s="66" t="e">
        <f t="shared" ca="1" si="32"/>
        <v>#DIV/0!</v>
      </c>
      <c r="BW111" s="66" t="e">
        <f t="shared" ca="1" si="33"/>
        <v>#DIV/0!</v>
      </c>
      <c r="BX111" s="66" t="e">
        <f t="shared" ca="1" si="34"/>
        <v>#DIV/0!</v>
      </c>
      <c r="BY111" s="66" t="e">
        <f t="shared" ca="1" si="35"/>
        <v>#DIV/0!</v>
      </c>
      <c r="BZ111" s="66" t="e">
        <f t="shared" ca="1" si="36"/>
        <v>#DIV/0!</v>
      </c>
      <c r="CA111" s="24" t="e">
        <f ca="1">10*LOG10(IF(BS111="",0,POWER(10,((BS111+'ModelParams Lw'!$O$4)/10))) +IF(BT111="",0,POWER(10,((BT111+'ModelParams Lw'!$P$4)/10))) +IF(BU111="",0,POWER(10,((BU111+'ModelParams Lw'!$Q$4)/10))) +IF(BV111="",0,POWER(10,((BV111+'ModelParams Lw'!$R$4)/10))) +IF(BW111="",0,POWER(10,((BW111+'ModelParams Lw'!$S$4)/10))) +IF(BX111="",0,POWER(10,((BX111+'ModelParams Lw'!$T$4)/10))) +IF(BY111="",0,POWER(10,((BY111+'ModelParams Lw'!$U$4)/10)))+IF(BZ111="",0,POWER(10,((BZ111+'ModelParams Lw'!$V$4)/10))))</f>
        <v>#DIV/0!</v>
      </c>
      <c r="CB111" s="24" t="e">
        <f t="shared" ca="1" si="37"/>
        <v>#DIV/0!</v>
      </c>
      <c r="CC111" s="24" t="e">
        <f ca="1">(BS111-'ModelParams Lw'!O$10)/'ModelParams Lw'!O$11</f>
        <v>#DIV/0!</v>
      </c>
      <c r="CD111" s="24" t="e">
        <f ca="1">(BT111-'ModelParams Lw'!P$10)/'ModelParams Lw'!P$11</f>
        <v>#DIV/0!</v>
      </c>
      <c r="CE111" s="24" t="e">
        <f ca="1">(BU111-'ModelParams Lw'!Q$10)/'ModelParams Lw'!Q$11</f>
        <v>#DIV/0!</v>
      </c>
      <c r="CF111" s="24" t="e">
        <f ca="1">(BV111-'ModelParams Lw'!R$10)/'ModelParams Lw'!R$11</f>
        <v>#DIV/0!</v>
      </c>
      <c r="CG111" s="24" t="e">
        <f ca="1">(BW111-'ModelParams Lw'!S$10)/'ModelParams Lw'!S$11</f>
        <v>#DIV/0!</v>
      </c>
      <c r="CH111" s="24" t="e">
        <f ca="1">(BX111-'ModelParams Lw'!T$10)/'ModelParams Lw'!T$11</f>
        <v>#DIV/0!</v>
      </c>
      <c r="CI111" s="24" t="e">
        <f ca="1">(BY111-'ModelParams Lw'!U$10)/'ModelParams Lw'!U$11</f>
        <v>#DIV/0!</v>
      </c>
      <c r="CJ111" s="24" t="e">
        <f ca="1">(BZ111-'ModelParams Lw'!V$10)/'ModelParams Lw'!V$11</f>
        <v>#DIV/0!</v>
      </c>
      <c r="CK111" s="66" t="e">
        <f t="shared" si="38"/>
        <v>#DIV/0!</v>
      </c>
      <c r="CL111" s="66" t="e">
        <f t="shared" si="39"/>
        <v>#DIV/0!</v>
      </c>
      <c r="CM111" s="66" t="e">
        <f t="shared" si="40"/>
        <v>#DIV/0!</v>
      </c>
      <c r="CN111" s="66" t="e">
        <f t="shared" si="41"/>
        <v>#DIV/0!</v>
      </c>
      <c r="CO111" s="66" t="e">
        <f t="shared" si="42"/>
        <v>#DIV/0!</v>
      </c>
      <c r="CP111" s="66" t="e">
        <f t="shared" si="43"/>
        <v>#DIV/0!</v>
      </c>
      <c r="CQ111" s="66" t="e">
        <f t="shared" si="44"/>
        <v>#DIV/0!</v>
      </c>
      <c r="CR111" s="66" t="e">
        <f t="shared" si="45"/>
        <v>#DIV/0!</v>
      </c>
      <c r="CS111" s="24" t="e">
        <f>10*LOG10(IF(CK111="",0,POWER(10,((CK111+'ModelParams Lw'!$O$4)/10))) +IF(CL111="",0,POWER(10,((CL111+'ModelParams Lw'!$P$4)/10))) +IF(CM111="",0,POWER(10,((CM111+'ModelParams Lw'!$Q$4)/10))) +IF(CN111="",0,POWER(10,((CN111+'ModelParams Lw'!$R$4)/10))) +IF(CO111="",0,POWER(10,((CO111+'ModelParams Lw'!$S$4)/10))) +IF(CP111="",0,POWER(10,((CP111+'ModelParams Lw'!$T$4)/10))) +IF(CQ111="",0,POWER(10,((CQ111+'ModelParams Lw'!$U$4)/10)))+IF(CR111="",0,POWER(10,((CR111+'ModelParams Lw'!$V$4)/10))))</f>
        <v>#DIV/0!</v>
      </c>
      <c r="CT111" s="24" t="e">
        <f t="shared" si="46"/>
        <v>#DIV/0!</v>
      </c>
      <c r="CU111" s="24" t="e">
        <f>(CK111-'ModelParams Lw'!O$10)/'ModelParams Lw'!O$11</f>
        <v>#DIV/0!</v>
      </c>
      <c r="CV111" s="24" t="e">
        <f>(CL111-'ModelParams Lw'!P$10)/'ModelParams Lw'!P$11</f>
        <v>#DIV/0!</v>
      </c>
      <c r="CW111" s="24" t="e">
        <f>(CM111-'ModelParams Lw'!Q$10)/'ModelParams Lw'!Q$11</f>
        <v>#DIV/0!</v>
      </c>
      <c r="CX111" s="24" t="e">
        <f>(CN111-'ModelParams Lw'!R$10)/'ModelParams Lw'!R$11</f>
        <v>#DIV/0!</v>
      </c>
      <c r="CY111" s="24" t="e">
        <f>(CO111-'ModelParams Lw'!S$10)/'ModelParams Lw'!S$11</f>
        <v>#DIV/0!</v>
      </c>
      <c r="CZ111" s="24" t="e">
        <f>(CP111-'ModelParams Lw'!T$10)/'ModelParams Lw'!T$11</f>
        <v>#DIV/0!</v>
      </c>
      <c r="DA111" s="24" t="e">
        <f>(CQ111-'ModelParams Lw'!U$10)/'ModelParams Lw'!U$11</f>
        <v>#DIV/0!</v>
      </c>
      <c r="DB111" s="24" t="e">
        <f>(CR111-'ModelParams Lw'!V$10)/'ModelParams Lw'!V$11</f>
        <v>#DIV/0!</v>
      </c>
    </row>
    <row r="112" spans="1:106">
      <c r="A112" s="12">
        <f>'Sound Power'!B112</f>
        <v>0</v>
      </c>
      <c r="B112" s="12">
        <f>'Sound Power'!D112</f>
        <v>0</v>
      </c>
      <c r="C112" s="67" t="e">
        <f>IF(Calcul!$F117="SA",'Sound Power'!BS112,'Sound Power'!T112)</f>
        <v>#DIV/0!</v>
      </c>
      <c r="D112" s="67" t="e">
        <f>IF(Calcul!$F117="SA",'Sound Power'!BT112,'Sound Power'!U112)</f>
        <v>#DIV/0!</v>
      </c>
      <c r="E112" s="67" t="e">
        <f>IF(Calcul!$F117="SA",'Sound Power'!BU112,'Sound Power'!V112)</f>
        <v>#DIV/0!</v>
      </c>
      <c r="F112" s="67" t="e">
        <f>IF(Calcul!$F117="SA",'Sound Power'!BV112,'Sound Power'!W112)</f>
        <v>#DIV/0!</v>
      </c>
      <c r="G112" s="67" t="e">
        <f>IF(Calcul!$F117="SA",'Sound Power'!BW112,'Sound Power'!X112)</f>
        <v>#DIV/0!</v>
      </c>
      <c r="H112" s="67" t="e">
        <f>IF(Calcul!$F117="SA",'Sound Power'!BX112,'Sound Power'!Y112)</f>
        <v>#DIV/0!</v>
      </c>
      <c r="I112" s="67" t="e">
        <f>IF(Calcul!$F117="SA",'Sound Power'!BY112,'Sound Power'!Z112)</f>
        <v>#DIV/0!</v>
      </c>
      <c r="J112" s="67" t="e">
        <f>IF(Calcul!$F117="SA",'Sound Power'!BZ112,'Sound Power'!AA112)</f>
        <v>#DIV/0!</v>
      </c>
      <c r="K112" s="67" t="e">
        <f>'Sound Power'!CS112</f>
        <v>#DIV/0!</v>
      </c>
      <c r="L112" s="67" t="e">
        <f>'Sound Power'!CT112</f>
        <v>#DIV/0!</v>
      </c>
      <c r="M112" s="67" t="e">
        <f>'Sound Power'!CU112</f>
        <v>#DIV/0!</v>
      </c>
      <c r="N112" s="67" t="e">
        <f>'Sound Power'!CV112</f>
        <v>#DIV/0!</v>
      </c>
      <c r="O112" s="67" t="e">
        <f>'Sound Power'!CW112</f>
        <v>#DIV/0!</v>
      </c>
      <c r="P112" s="67" t="e">
        <f>'Sound Power'!CX112</f>
        <v>#DIV/0!</v>
      </c>
      <c r="Q112" s="67" t="e">
        <f>'Sound Power'!CY112</f>
        <v>#DIV/0!</v>
      </c>
      <c r="R112" s="67" t="e">
        <f>'Sound Power'!CZ112</f>
        <v>#DIV/0!</v>
      </c>
      <c r="S112" s="64">
        <f t="shared" si="26"/>
        <v>0</v>
      </c>
      <c r="T112" s="64">
        <f t="shared" si="27"/>
        <v>0</v>
      </c>
      <c r="U112" s="67" t="e">
        <f>('ModelParams Lp'!B$4*10^'ModelParams Lp'!B$5*($S112/$T112)^'ModelParams Lp'!B$6)*3</f>
        <v>#DIV/0!</v>
      </c>
      <c r="V112" s="67" t="e">
        <f>('ModelParams Lp'!C$4*10^'ModelParams Lp'!C$5*($S112/$T112)^'ModelParams Lp'!C$6)*3</f>
        <v>#DIV/0!</v>
      </c>
      <c r="W112" s="67" t="e">
        <f>('ModelParams Lp'!D$4*10^'ModelParams Lp'!D$5*($S112/$T112)^'ModelParams Lp'!D$6)*3</f>
        <v>#DIV/0!</v>
      </c>
      <c r="X112" s="67" t="e">
        <f>('ModelParams Lp'!E$4*10^'ModelParams Lp'!E$5*($S112/$T112)^'ModelParams Lp'!E$6)*3</f>
        <v>#DIV/0!</v>
      </c>
      <c r="Y112" s="67" t="e">
        <f>('ModelParams Lp'!F$4*10^'ModelParams Lp'!F$5*($S112/$T112)^'ModelParams Lp'!F$6)*3</f>
        <v>#DIV/0!</v>
      </c>
      <c r="Z112" s="67" t="e">
        <f>('ModelParams Lp'!G$4*10^'ModelParams Lp'!G$5*($S112/$T112)^'ModelParams Lp'!G$6)*3</f>
        <v>#DIV/0!</v>
      </c>
      <c r="AA112" s="67" t="e">
        <f>('ModelParams Lp'!H$4*10^'ModelParams Lp'!H$5*($S112/$T112)^'ModelParams Lp'!H$6)*3</f>
        <v>#DIV/0!</v>
      </c>
      <c r="AB112" s="67" t="e">
        <f>('ModelParams Lp'!I$4*10^'ModelParams Lp'!I$5*($S112/$T112)^'ModelParams Lp'!I$6)*3</f>
        <v>#DIV/0!</v>
      </c>
      <c r="AC112" s="53" t="e">
        <f t="shared" si="28"/>
        <v>#DIV/0!</v>
      </c>
      <c r="AD112" s="53" t="e">
        <f>IF(AC112&lt;'ModelParams Lp'!$B$16,-1,IF(AC112&lt;'ModelParams Lp'!$C$16,0,IF(AC112&lt;'ModelParams Lp'!$D$16,1,IF(AC112&lt;'ModelParams Lp'!$E$16,2,IF(AC112&lt;'ModelParams Lp'!$F$16,3,IF(AC112&lt;'ModelParams Lp'!$G$16,4,IF(AC112&lt;'ModelParams Lp'!$H$16,5,6)))))))</f>
        <v>#DIV/0!</v>
      </c>
      <c r="AE112" s="67" t="e">
        <f ca="1">IF($AD112&gt;1,0,OFFSET('ModelParams Lp'!$C$12,0,-'Sound Pressure'!$AD112))</f>
        <v>#DIV/0!</v>
      </c>
      <c r="AF112" s="67" t="e">
        <f ca="1">IF($AD112&gt;2,0,OFFSET('ModelParams Lp'!$D$12,0,-'Sound Pressure'!$AD112))</f>
        <v>#DIV/0!</v>
      </c>
      <c r="AG112" s="67" t="e">
        <f ca="1">IF($AD112&gt;3,0,OFFSET('ModelParams Lp'!$E$12,0,-'Sound Pressure'!$AD112))</f>
        <v>#DIV/0!</v>
      </c>
      <c r="AH112" s="67" t="e">
        <f ca="1">IF($AD112&gt;4,0,OFFSET('ModelParams Lp'!$F$12,0,-'Sound Pressure'!$AD112))</f>
        <v>#DIV/0!</v>
      </c>
      <c r="AI112" s="67" t="e">
        <f ca="1">IF($AD112&gt;3,0,OFFSET('ModelParams Lp'!$G$12,0,-'Sound Pressure'!$AD112))</f>
        <v>#DIV/0!</v>
      </c>
      <c r="AJ112" s="67" t="e">
        <f ca="1">IF($AD112&gt;5,0,OFFSET('ModelParams Lp'!$H$12,0,-'Sound Pressure'!$AD112))</f>
        <v>#DIV/0!</v>
      </c>
      <c r="AK112" s="67" t="e">
        <f ca="1">IF($AD112&gt;6,0,OFFSET('ModelParams Lp'!$I$12,0,-'Sound Pressure'!$AD112))</f>
        <v>#DIV/0!</v>
      </c>
      <c r="AL112" s="67" t="e">
        <f ca="1">IF($AD112&gt;7,0,IF($AD$4&lt;0,3,OFFSET('ModelParams Lp'!$J$12,0,-'Sound Pressure'!$AD112)))</f>
        <v>#DIV/0!</v>
      </c>
      <c r="AM112" s="67" t="e">
        <f t="shared" si="48"/>
        <v>#DIV/0!</v>
      </c>
      <c r="AN112" s="67" t="e">
        <f t="shared" si="47"/>
        <v>#DIV/0!</v>
      </c>
      <c r="AO112" s="67" t="e">
        <f t="shared" si="47"/>
        <v>#DIV/0!</v>
      </c>
      <c r="AP112" s="67" t="e">
        <f t="shared" si="47"/>
        <v>#DIV/0!</v>
      </c>
      <c r="AQ112" s="67" t="e">
        <f t="shared" si="47"/>
        <v>#DIV/0!</v>
      </c>
      <c r="AR112" s="67" t="e">
        <f t="shared" si="47"/>
        <v>#DIV/0!</v>
      </c>
      <c r="AS112" s="67" t="e">
        <f t="shared" si="47"/>
        <v>#DIV/0!</v>
      </c>
      <c r="AT112" s="67" t="e">
        <f t="shared" si="47"/>
        <v>#DIV/0!</v>
      </c>
      <c r="AU112" s="67">
        <f>'ModelParams Lp'!B$22</f>
        <v>4</v>
      </c>
      <c r="AV112" s="67">
        <f>'ModelParams Lp'!C$22</f>
        <v>2</v>
      </c>
      <c r="AW112" s="67">
        <f>'ModelParams Lp'!D$22</f>
        <v>1</v>
      </c>
      <c r="AX112" s="67">
        <f>'ModelParams Lp'!E$22</f>
        <v>0</v>
      </c>
      <c r="AY112" s="67">
        <f>'ModelParams Lp'!F$22</f>
        <v>0</v>
      </c>
      <c r="AZ112" s="67">
        <f>'ModelParams Lp'!G$22</f>
        <v>0</v>
      </c>
      <c r="BA112" s="67">
        <f>'ModelParams Lp'!H$22</f>
        <v>0</v>
      </c>
      <c r="BB112" s="67">
        <f>'ModelParams Lp'!I$22</f>
        <v>0</v>
      </c>
      <c r="BC112" s="67" t="e">
        <f>-10*LOG(2/(4*PI()*2^2)+4/(0.163*(Calcul!$J117*Calcul!$K117)/VLOOKUP(Calcul!$H117,'ModelParams Lp'!$E$37:$F$39,2,0)))</f>
        <v>#N/A</v>
      </c>
      <c r="BD112" s="67" t="e">
        <f>-10*LOG(2/(4*PI()*2^2)+4/(0.163*(Calcul!$J117*Calcul!$K117)/VLOOKUP(Calcul!$H117,'ModelParams Lp'!$E$37:$F$39,2,0)))</f>
        <v>#N/A</v>
      </c>
      <c r="BE112" s="67" t="e">
        <f>-10*LOG(2/(4*PI()*2^2)+4/(0.163*(Calcul!$J117*Calcul!$K117)/VLOOKUP(Calcul!$H117,'ModelParams Lp'!$E$37:$F$39,2,0)))</f>
        <v>#N/A</v>
      </c>
      <c r="BF112" s="67" t="e">
        <f>-10*LOG(2/(4*PI()*2^2)+4/(0.163*(Calcul!$J117*Calcul!$K117)/VLOOKUP(Calcul!$H117,'ModelParams Lp'!$E$37:$F$39,2,0)))</f>
        <v>#N/A</v>
      </c>
      <c r="BG112" s="67" t="e">
        <f>-10*LOG(2/(4*PI()*2^2)+4/(0.163*(Calcul!$J117*Calcul!$K117)/VLOOKUP(Calcul!$H117,'ModelParams Lp'!$E$37:$F$39,2,0)))</f>
        <v>#N/A</v>
      </c>
      <c r="BH112" s="67" t="e">
        <f>-10*LOG(2/(4*PI()*2^2)+4/(0.163*(Calcul!$J117*Calcul!$K117)/VLOOKUP(Calcul!$H117,'ModelParams Lp'!$E$37:$F$39,2,0)))</f>
        <v>#N/A</v>
      </c>
      <c r="BI112" s="67" t="e">
        <f>-10*LOG(2/(4*PI()*2^2)+4/(0.163*(Calcul!$J117*Calcul!$K117)/VLOOKUP(Calcul!$H117,'ModelParams Lp'!$E$37:$F$39,2,0)))</f>
        <v>#N/A</v>
      </c>
      <c r="BJ112" s="67" t="e">
        <f>-10*LOG(2/(4*PI()*2^2)+4/(0.163*(Calcul!$J117*Calcul!$K117)/VLOOKUP(Calcul!$H117,'ModelParams Lp'!$E$37:$F$39,2,0)))</f>
        <v>#N/A</v>
      </c>
      <c r="BK112" s="67" t="e">
        <f>VLOOKUP(Calcul!$I117,'ModelParams Lp'!$D$28:$O$32,5,0)+BC112</f>
        <v>#N/A</v>
      </c>
      <c r="BL112" s="67" t="e">
        <f>VLOOKUP(Calcul!$I117,'ModelParams Lp'!$D$28:$O$32,6,0)+BD112</f>
        <v>#N/A</v>
      </c>
      <c r="BM112" s="67" t="e">
        <f>VLOOKUP(Calcul!$I117,'ModelParams Lp'!$D$28:$O$32,7,0)+BE112</f>
        <v>#N/A</v>
      </c>
      <c r="BN112" s="67" t="e">
        <f>VLOOKUP(Calcul!$I117,'ModelParams Lp'!$D$28:$O$32,8,0)+BF112</f>
        <v>#N/A</v>
      </c>
      <c r="BO112" s="67" t="e">
        <f>VLOOKUP(Calcul!$I117,'ModelParams Lp'!$D$28:$O$32,9,0)+BG112</f>
        <v>#N/A</v>
      </c>
      <c r="BP112" s="67" t="e">
        <f>VLOOKUP(Calcul!$I117,'ModelParams Lp'!$D$28:$O$32,10,0)+BH112</f>
        <v>#N/A</v>
      </c>
      <c r="BQ112" s="67" t="e">
        <f>VLOOKUP(Calcul!$I117,'ModelParams Lp'!$D$28:$O$32,11,0)+BI112</f>
        <v>#N/A</v>
      </c>
      <c r="BR112" s="67" t="e">
        <f>VLOOKUP(Calcul!$I117,'ModelParams Lp'!$D$28:$O$32,12,0)+BJ112</f>
        <v>#N/A</v>
      </c>
      <c r="BS112" s="66" t="e">
        <f t="shared" ca="1" si="29"/>
        <v>#DIV/0!</v>
      </c>
      <c r="BT112" s="66" t="e">
        <f t="shared" ca="1" si="30"/>
        <v>#DIV/0!</v>
      </c>
      <c r="BU112" s="66" t="e">
        <f t="shared" ca="1" si="31"/>
        <v>#DIV/0!</v>
      </c>
      <c r="BV112" s="66" t="e">
        <f t="shared" ca="1" si="32"/>
        <v>#DIV/0!</v>
      </c>
      <c r="BW112" s="66" t="e">
        <f t="shared" ca="1" si="33"/>
        <v>#DIV/0!</v>
      </c>
      <c r="BX112" s="66" t="e">
        <f t="shared" ca="1" si="34"/>
        <v>#DIV/0!</v>
      </c>
      <c r="BY112" s="66" t="e">
        <f t="shared" ca="1" si="35"/>
        <v>#DIV/0!</v>
      </c>
      <c r="BZ112" s="66" t="e">
        <f t="shared" ca="1" si="36"/>
        <v>#DIV/0!</v>
      </c>
      <c r="CA112" s="24" t="e">
        <f ca="1">10*LOG10(IF(BS112="",0,POWER(10,((BS112+'ModelParams Lw'!$O$4)/10))) +IF(BT112="",0,POWER(10,((BT112+'ModelParams Lw'!$P$4)/10))) +IF(BU112="",0,POWER(10,((BU112+'ModelParams Lw'!$Q$4)/10))) +IF(BV112="",0,POWER(10,((BV112+'ModelParams Lw'!$R$4)/10))) +IF(BW112="",0,POWER(10,((BW112+'ModelParams Lw'!$S$4)/10))) +IF(BX112="",0,POWER(10,((BX112+'ModelParams Lw'!$T$4)/10))) +IF(BY112="",0,POWER(10,((BY112+'ModelParams Lw'!$U$4)/10)))+IF(BZ112="",0,POWER(10,((BZ112+'ModelParams Lw'!$V$4)/10))))</f>
        <v>#DIV/0!</v>
      </c>
      <c r="CB112" s="24" t="e">
        <f t="shared" ca="1" si="37"/>
        <v>#DIV/0!</v>
      </c>
      <c r="CC112" s="24" t="e">
        <f ca="1">(BS112-'ModelParams Lw'!O$10)/'ModelParams Lw'!O$11</f>
        <v>#DIV/0!</v>
      </c>
      <c r="CD112" s="24" t="e">
        <f ca="1">(BT112-'ModelParams Lw'!P$10)/'ModelParams Lw'!P$11</f>
        <v>#DIV/0!</v>
      </c>
      <c r="CE112" s="24" t="e">
        <f ca="1">(BU112-'ModelParams Lw'!Q$10)/'ModelParams Lw'!Q$11</f>
        <v>#DIV/0!</v>
      </c>
      <c r="CF112" s="24" t="e">
        <f ca="1">(BV112-'ModelParams Lw'!R$10)/'ModelParams Lw'!R$11</f>
        <v>#DIV/0!</v>
      </c>
      <c r="CG112" s="24" t="e">
        <f ca="1">(BW112-'ModelParams Lw'!S$10)/'ModelParams Lw'!S$11</f>
        <v>#DIV/0!</v>
      </c>
      <c r="CH112" s="24" t="e">
        <f ca="1">(BX112-'ModelParams Lw'!T$10)/'ModelParams Lw'!T$11</f>
        <v>#DIV/0!</v>
      </c>
      <c r="CI112" s="24" t="e">
        <f ca="1">(BY112-'ModelParams Lw'!U$10)/'ModelParams Lw'!U$11</f>
        <v>#DIV/0!</v>
      </c>
      <c r="CJ112" s="24" t="e">
        <f ca="1">(BZ112-'ModelParams Lw'!V$10)/'ModelParams Lw'!V$11</f>
        <v>#DIV/0!</v>
      </c>
      <c r="CK112" s="66" t="e">
        <f t="shared" si="38"/>
        <v>#DIV/0!</v>
      </c>
      <c r="CL112" s="66" t="e">
        <f t="shared" si="39"/>
        <v>#DIV/0!</v>
      </c>
      <c r="CM112" s="66" t="e">
        <f t="shared" si="40"/>
        <v>#DIV/0!</v>
      </c>
      <c r="CN112" s="66" t="e">
        <f t="shared" si="41"/>
        <v>#DIV/0!</v>
      </c>
      <c r="CO112" s="66" t="e">
        <f t="shared" si="42"/>
        <v>#DIV/0!</v>
      </c>
      <c r="CP112" s="66" t="e">
        <f t="shared" si="43"/>
        <v>#DIV/0!</v>
      </c>
      <c r="CQ112" s="66" t="e">
        <f t="shared" si="44"/>
        <v>#DIV/0!</v>
      </c>
      <c r="CR112" s="66" t="e">
        <f t="shared" si="45"/>
        <v>#DIV/0!</v>
      </c>
      <c r="CS112" s="24" t="e">
        <f>10*LOG10(IF(CK112="",0,POWER(10,((CK112+'ModelParams Lw'!$O$4)/10))) +IF(CL112="",0,POWER(10,((CL112+'ModelParams Lw'!$P$4)/10))) +IF(CM112="",0,POWER(10,((CM112+'ModelParams Lw'!$Q$4)/10))) +IF(CN112="",0,POWER(10,((CN112+'ModelParams Lw'!$R$4)/10))) +IF(CO112="",0,POWER(10,((CO112+'ModelParams Lw'!$S$4)/10))) +IF(CP112="",0,POWER(10,((CP112+'ModelParams Lw'!$T$4)/10))) +IF(CQ112="",0,POWER(10,((CQ112+'ModelParams Lw'!$U$4)/10)))+IF(CR112="",0,POWER(10,((CR112+'ModelParams Lw'!$V$4)/10))))</f>
        <v>#DIV/0!</v>
      </c>
      <c r="CT112" s="24" t="e">
        <f t="shared" si="46"/>
        <v>#DIV/0!</v>
      </c>
      <c r="CU112" s="24" t="e">
        <f>(CK112-'ModelParams Lw'!O$10)/'ModelParams Lw'!O$11</f>
        <v>#DIV/0!</v>
      </c>
      <c r="CV112" s="24" t="e">
        <f>(CL112-'ModelParams Lw'!P$10)/'ModelParams Lw'!P$11</f>
        <v>#DIV/0!</v>
      </c>
      <c r="CW112" s="24" t="e">
        <f>(CM112-'ModelParams Lw'!Q$10)/'ModelParams Lw'!Q$11</f>
        <v>#DIV/0!</v>
      </c>
      <c r="CX112" s="24" t="e">
        <f>(CN112-'ModelParams Lw'!R$10)/'ModelParams Lw'!R$11</f>
        <v>#DIV/0!</v>
      </c>
      <c r="CY112" s="24" t="e">
        <f>(CO112-'ModelParams Lw'!S$10)/'ModelParams Lw'!S$11</f>
        <v>#DIV/0!</v>
      </c>
      <c r="CZ112" s="24" t="e">
        <f>(CP112-'ModelParams Lw'!T$10)/'ModelParams Lw'!T$11</f>
        <v>#DIV/0!</v>
      </c>
      <c r="DA112" s="24" t="e">
        <f>(CQ112-'ModelParams Lw'!U$10)/'ModelParams Lw'!U$11</f>
        <v>#DIV/0!</v>
      </c>
      <c r="DB112" s="24" t="e">
        <f>(CR112-'ModelParams Lw'!V$10)/'ModelParams Lw'!V$11</f>
        <v>#DIV/0!</v>
      </c>
    </row>
    <row r="113" spans="1:106">
      <c r="A113" s="12">
        <f>'Sound Power'!B113</f>
        <v>0</v>
      </c>
      <c r="B113" s="12">
        <f>'Sound Power'!D113</f>
        <v>0</v>
      </c>
      <c r="C113" s="67" t="e">
        <f>IF(Calcul!$F118="SA",'Sound Power'!BS113,'Sound Power'!T113)</f>
        <v>#DIV/0!</v>
      </c>
      <c r="D113" s="67" t="e">
        <f>IF(Calcul!$F118="SA",'Sound Power'!BT113,'Sound Power'!U113)</f>
        <v>#DIV/0!</v>
      </c>
      <c r="E113" s="67" t="e">
        <f>IF(Calcul!$F118="SA",'Sound Power'!BU113,'Sound Power'!V113)</f>
        <v>#DIV/0!</v>
      </c>
      <c r="F113" s="67" t="e">
        <f>IF(Calcul!$F118="SA",'Sound Power'!BV113,'Sound Power'!W113)</f>
        <v>#DIV/0!</v>
      </c>
      <c r="G113" s="67" t="e">
        <f>IF(Calcul!$F118="SA",'Sound Power'!BW113,'Sound Power'!X113)</f>
        <v>#DIV/0!</v>
      </c>
      <c r="H113" s="67" t="e">
        <f>IF(Calcul!$F118="SA",'Sound Power'!BX113,'Sound Power'!Y113)</f>
        <v>#DIV/0!</v>
      </c>
      <c r="I113" s="67" t="e">
        <f>IF(Calcul!$F118="SA",'Sound Power'!BY113,'Sound Power'!Z113)</f>
        <v>#DIV/0!</v>
      </c>
      <c r="J113" s="67" t="e">
        <f>IF(Calcul!$F118="SA",'Sound Power'!BZ113,'Sound Power'!AA113)</f>
        <v>#DIV/0!</v>
      </c>
      <c r="K113" s="67" t="e">
        <f>'Sound Power'!CS113</f>
        <v>#DIV/0!</v>
      </c>
      <c r="L113" s="67" t="e">
        <f>'Sound Power'!CT113</f>
        <v>#DIV/0!</v>
      </c>
      <c r="M113" s="67" t="e">
        <f>'Sound Power'!CU113</f>
        <v>#DIV/0!</v>
      </c>
      <c r="N113" s="67" t="e">
        <f>'Sound Power'!CV113</f>
        <v>#DIV/0!</v>
      </c>
      <c r="O113" s="67" t="e">
        <f>'Sound Power'!CW113</f>
        <v>#DIV/0!</v>
      </c>
      <c r="P113" s="67" t="e">
        <f>'Sound Power'!CX113</f>
        <v>#DIV/0!</v>
      </c>
      <c r="Q113" s="67" t="e">
        <f>'Sound Power'!CY113</f>
        <v>#DIV/0!</v>
      </c>
      <c r="R113" s="67" t="e">
        <f>'Sound Power'!CZ113</f>
        <v>#DIV/0!</v>
      </c>
      <c r="S113" s="64">
        <f t="shared" si="26"/>
        <v>0</v>
      </c>
      <c r="T113" s="64">
        <f t="shared" si="27"/>
        <v>0</v>
      </c>
      <c r="U113" s="67" t="e">
        <f>('ModelParams Lp'!B$4*10^'ModelParams Lp'!B$5*($S113/$T113)^'ModelParams Lp'!B$6)*3</f>
        <v>#DIV/0!</v>
      </c>
      <c r="V113" s="67" t="e">
        <f>('ModelParams Lp'!C$4*10^'ModelParams Lp'!C$5*($S113/$T113)^'ModelParams Lp'!C$6)*3</f>
        <v>#DIV/0!</v>
      </c>
      <c r="W113" s="67" t="e">
        <f>('ModelParams Lp'!D$4*10^'ModelParams Lp'!D$5*($S113/$T113)^'ModelParams Lp'!D$6)*3</f>
        <v>#DIV/0!</v>
      </c>
      <c r="X113" s="67" t="e">
        <f>('ModelParams Lp'!E$4*10^'ModelParams Lp'!E$5*($S113/$T113)^'ModelParams Lp'!E$6)*3</f>
        <v>#DIV/0!</v>
      </c>
      <c r="Y113" s="67" t="e">
        <f>('ModelParams Lp'!F$4*10^'ModelParams Lp'!F$5*($S113/$T113)^'ModelParams Lp'!F$6)*3</f>
        <v>#DIV/0!</v>
      </c>
      <c r="Z113" s="67" t="e">
        <f>('ModelParams Lp'!G$4*10^'ModelParams Lp'!G$5*($S113/$T113)^'ModelParams Lp'!G$6)*3</f>
        <v>#DIV/0!</v>
      </c>
      <c r="AA113" s="67" t="e">
        <f>('ModelParams Lp'!H$4*10^'ModelParams Lp'!H$5*($S113/$T113)^'ModelParams Lp'!H$6)*3</f>
        <v>#DIV/0!</v>
      </c>
      <c r="AB113" s="67" t="e">
        <f>('ModelParams Lp'!I$4*10^'ModelParams Lp'!I$5*($S113/$T113)^'ModelParams Lp'!I$6)*3</f>
        <v>#DIV/0!</v>
      </c>
      <c r="AC113" s="53" t="e">
        <f t="shared" si="28"/>
        <v>#DIV/0!</v>
      </c>
      <c r="AD113" s="53" t="e">
        <f>IF(AC113&lt;'ModelParams Lp'!$B$16,-1,IF(AC113&lt;'ModelParams Lp'!$C$16,0,IF(AC113&lt;'ModelParams Lp'!$D$16,1,IF(AC113&lt;'ModelParams Lp'!$E$16,2,IF(AC113&lt;'ModelParams Lp'!$F$16,3,IF(AC113&lt;'ModelParams Lp'!$G$16,4,IF(AC113&lt;'ModelParams Lp'!$H$16,5,6)))))))</f>
        <v>#DIV/0!</v>
      </c>
      <c r="AE113" s="67" t="e">
        <f ca="1">IF($AD113&gt;1,0,OFFSET('ModelParams Lp'!$C$12,0,-'Sound Pressure'!$AD113))</f>
        <v>#DIV/0!</v>
      </c>
      <c r="AF113" s="67" t="e">
        <f ca="1">IF($AD113&gt;2,0,OFFSET('ModelParams Lp'!$D$12,0,-'Sound Pressure'!$AD113))</f>
        <v>#DIV/0!</v>
      </c>
      <c r="AG113" s="67" t="e">
        <f ca="1">IF($AD113&gt;3,0,OFFSET('ModelParams Lp'!$E$12,0,-'Sound Pressure'!$AD113))</f>
        <v>#DIV/0!</v>
      </c>
      <c r="AH113" s="67" t="e">
        <f ca="1">IF($AD113&gt;4,0,OFFSET('ModelParams Lp'!$F$12,0,-'Sound Pressure'!$AD113))</f>
        <v>#DIV/0!</v>
      </c>
      <c r="AI113" s="67" t="e">
        <f ca="1">IF($AD113&gt;3,0,OFFSET('ModelParams Lp'!$G$12,0,-'Sound Pressure'!$AD113))</f>
        <v>#DIV/0!</v>
      </c>
      <c r="AJ113" s="67" t="e">
        <f ca="1">IF($AD113&gt;5,0,OFFSET('ModelParams Lp'!$H$12,0,-'Sound Pressure'!$AD113))</f>
        <v>#DIV/0!</v>
      </c>
      <c r="AK113" s="67" t="e">
        <f ca="1">IF($AD113&gt;6,0,OFFSET('ModelParams Lp'!$I$12,0,-'Sound Pressure'!$AD113))</f>
        <v>#DIV/0!</v>
      </c>
      <c r="AL113" s="67" t="e">
        <f ca="1">IF($AD113&gt;7,0,IF($AD$4&lt;0,3,OFFSET('ModelParams Lp'!$J$12,0,-'Sound Pressure'!$AD113)))</f>
        <v>#DIV/0!</v>
      </c>
      <c r="AM113" s="67" t="e">
        <f t="shared" si="48"/>
        <v>#DIV/0!</v>
      </c>
      <c r="AN113" s="67" t="e">
        <f t="shared" si="47"/>
        <v>#DIV/0!</v>
      </c>
      <c r="AO113" s="67" t="e">
        <f t="shared" si="47"/>
        <v>#DIV/0!</v>
      </c>
      <c r="AP113" s="67" t="e">
        <f t="shared" si="47"/>
        <v>#DIV/0!</v>
      </c>
      <c r="AQ113" s="67" t="e">
        <f t="shared" si="47"/>
        <v>#DIV/0!</v>
      </c>
      <c r="AR113" s="67" t="e">
        <f t="shared" si="47"/>
        <v>#DIV/0!</v>
      </c>
      <c r="AS113" s="67" t="e">
        <f t="shared" si="47"/>
        <v>#DIV/0!</v>
      </c>
      <c r="AT113" s="67" t="e">
        <f t="shared" si="47"/>
        <v>#DIV/0!</v>
      </c>
      <c r="AU113" s="67">
        <f>'ModelParams Lp'!B$22</f>
        <v>4</v>
      </c>
      <c r="AV113" s="67">
        <f>'ModelParams Lp'!C$22</f>
        <v>2</v>
      </c>
      <c r="AW113" s="67">
        <f>'ModelParams Lp'!D$22</f>
        <v>1</v>
      </c>
      <c r="AX113" s="67">
        <f>'ModelParams Lp'!E$22</f>
        <v>0</v>
      </c>
      <c r="AY113" s="67">
        <f>'ModelParams Lp'!F$22</f>
        <v>0</v>
      </c>
      <c r="AZ113" s="67">
        <f>'ModelParams Lp'!G$22</f>
        <v>0</v>
      </c>
      <c r="BA113" s="67">
        <f>'ModelParams Lp'!H$22</f>
        <v>0</v>
      </c>
      <c r="BB113" s="67">
        <f>'ModelParams Lp'!I$22</f>
        <v>0</v>
      </c>
      <c r="BC113" s="67" t="e">
        <f>-10*LOG(2/(4*PI()*2^2)+4/(0.163*(Calcul!$J118*Calcul!$K118)/VLOOKUP(Calcul!$H118,'ModelParams Lp'!$E$37:$F$39,2,0)))</f>
        <v>#N/A</v>
      </c>
      <c r="BD113" s="67" t="e">
        <f>-10*LOG(2/(4*PI()*2^2)+4/(0.163*(Calcul!$J118*Calcul!$K118)/VLOOKUP(Calcul!$H118,'ModelParams Lp'!$E$37:$F$39,2,0)))</f>
        <v>#N/A</v>
      </c>
      <c r="BE113" s="67" t="e">
        <f>-10*LOG(2/(4*PI()*2^2)+4/(0.163*(Calcul!$J118*Calcul!$K118)/VLOOKUP(Calcul!$H118,'ModelParams Lp'!$E$37:$F$39,2,0)))</f>
        <v>#N/A</v>
      </c>
      <c r="BF113" s="67" t="e">
        <f>-10*LOG(2/(4*PI()*2^2)+4/(0.163*(Calcul!$J118*Calcul!$K118)/VLOOKUP(Calcul!$H118,'ModelParams Lp'!$E$37:$F$39,2,0)))</f>
        <v>#N/A</v>
      </c>
      <c r="BG113" s="67" t="e">
        <f>-10*LOG(2/(4*PI()*2^2)+4/(0.163*(Calcul!$J118*Calcul!$K118)/VLOOKUP(Calcul!$H118,'ModelParams Lp'!$E$37:$F$39,2,0)))</f>
        <v>#N/A</v>
      </c>
      <c r="BH113" s="67" t="e">
        <f>-10*LOG(2/(4*PI()*2^2)+4/(0.163*(Calcul!$J118*Calcul!$K118)/VLOOKUP(Calcul!$H118,'ModelParams Lp'!$E$37:$F$39,2,0)))</f>
        <v>#N/A</v>
      </c>
      <c r="BI113" s="67" t="e">
        <f>-10*LOG(2/(4*PI()*2^2)+4/(0.163*(Calcul!$J118*Calcul!$K118)/VLOOKUP(Calcul!$H118,'ModelParams Lp'!$E$37:$F$39,2,0)))</f>
        <v>#N/A</v>
      </c>
      <c r="BJ113" s="67" t="e">
        <f>-10*LOG(2/(4*PI()*2^2)+4/(0.163*(Calcul!$J118*Calcul!$K118)/VLOOKUP(Calcul!$H118,'ModelParams Lp'!$E$37:$F$39,2,0)))</f>
        <v>#N/A</v>
      </c>
      <c r="BK113" s="67" t="e">
        <f>VLOOKUP(Calcul!$I118,'ModelParams Lp'!$D$28:$O$32,5,0)+BC113</f>
        <v>#N/A</v>
      </c>
      <c r="BL113" s="67" t="e">
        <f>VLOOKUP(Calcul!$I118,'ModelParams Lp'!$D$28:$O$32,6,0)+BD113</f>
        <v>#N/A</v>
      </c>
      <c r="BM113" s="67" t="e">
        <f>VLOOKUP(Calcul!$I118,'ModelParams Lp'!$D$28:$O$32,7,0)+BE113</f>
        <v>#N/A</v>
      </c>
      <c r="BN113" s="67" t="e">
        <f>VLOOKUP(Calcul!$I118,'ModelParams Lp'!$D$28:$O$32,8,0)+BF113</f>
        <v>#N/A</v>
      </c>
      <c r="BO113" s="67" t="e">
        <f>VLOOKUP(Calcul!$I118,'ModelParams Lp'!$D$28:$O$32,9,0)+BG113</f>
        <v>#N/A</v>
      </c>
      <c r="BP113" s="67" t="e">
        <f>VLOOKUP(Calcul!$I118,'ModelParams Lp'!$D$28:$O$32,10,0)+BH113</f>
        <v>#N/A</v>
      </c>
      <c r="BQ113" s="67" t="e">
        <f>VLOOKUP(Calcul!$I118,'ModelParams Lp'!$D$28:$O$32,11,0)+BI113</f>
        <v>#N/A</v>
      </c>
      <c r="BR113" s="67" t="e">
        <f>VLOOKUP(Calcul!$I118,'ModelParams Lp'!$D$28:$O$32,12,0)+BJ113</f>
        <v>#N/A</v>
      </c>
      <c r="BS113" s="66" t="e">
        <f t="shared" ca="1" si="29"/>
        <v>#DIV/0!</v>
      </c>
      <c r="BT113" s="66" t="e">
        <f t="shared" ca="1" si="30"/>
        <v>#DIV/0!</v>
      </c>
      <c r="BU113" s="66" t="e">
        <f t="shared" ca="1" si="31"/>
        <v>#DIV/0!</v>
      </c>
      <c r="BV113" s="66" t="e">
        <f t="shared" ca="1" si="32"/>
        <v>#DIV/0!</v>
      </c>
      <c r="BW113" s="66" t="e">
        <f t="shared" ca="1" si="33"/>
        <v>#DIV/0!</v>
      </c>
      <c r="BX113" s="66" t="e">
        <f t="shared" ca="1" si="34"/>
        <v>#DIV/0!</v>
      </c>
      <c r="BY113" s="66" t="e">
        <f t="shared" ca="1" si="35"/>
        <v>#DIV/0!</v>
      </c>
      <c r="BZ113" s="66" t="e">
        <f t="shared" ca="1" si="36"/>
        <v>#DIV/0!</v>
      </c>
      <c r="CA113" s="24" t="e">
        <f ca="1">10*LOG10(IF(BS113="",0,POWER(10,((BS113+'ModelParams Lw'!$O$4)/10))) +IF(BT113="",0,POWER(10,((BT113+'ModelParams Lw'!$P$4)/10))) +IF(BU113="",0,POWER(10,((BU113+'ModelParams Lw'!$Q$4)/10))) +IF(BV113="",0,POWER(10,((BV113+'ModelParams Lw'!$R$4)/10))) +IF(BW113="",0,POWER(10,((BW113+'ModelParams Lw'!$S$4)/10))) +IF(BX113="",0,POWER(10,((BX113+'ModelParams Lw'!$T$4)/10))) +IF(BY113="",0,POWER(10,((BY113+'ModelParams Lw'!$U$4)/10)))+IF(BZ113="",0,POWER(10,((BZ113+'ModelParams Lw'!$V$4)/10))))</f>
        <v>#DIV/0!</v>
      </c>
      <c r="CB113" s="24" t="e">
        <f t="shared" ca="1" si="37"/>
        <v>#DIV/0!</v>
      </c>
      <c r="CC113" s="24" t="e">
        <f ca="1">(BS113-'ModelParams Lw'!O$10)/'ModelParams Lw'!O$11</f>
        <v>#DIV/0!</v>
      </c>
      <c r="CD113" s="24" t="e">
        <f ca="1">(BT113-'ModelParams Lw'!P$10)/'ModelParams Lw'!P$11</f>
        <v>#DIV/0!</v>
      </c>
      <c r="CE113" s="24" t="e">
        <f ca="1">(BU113-'ModelParams Lw'!Q$10)/'ModelParams Lw'!Q$11</f>
        <v>#DIV/0!</v>
      </c>
      <c r="CF113" s="24" t="e">
        <f ca="1">(BV113-'ModelParams Lw'!R$10)/'ModelParams Lw'!R$11</f>
        <v>#DIV/0!</v>
      </c>
      <c r="CG113" s="24" t="e">
        <f ca="1">(BW113-'ModelParams Lw'!S$10)/'ModelParams Lw'!S$11</f>
        <v>#DIV/0!</v>
      </c>
      <c r="CH113" s="24" t="e">
        <f ca="1">(BX113-'ModelParams Lw'!T$10)/'ModelParams Lw'!T$11</f>
        <v>#DIV/0!</v>
      </c>
      <c r="CI113" s="24" t="e">
        <f ca="1">(BY113-'ModelParams Lw'!U$10)/'ModelParams Lw'!U$11</f>
        <v>#DIV/0!</v>
      </c>
      <c r="CJ113" s="24" t="e">
        <f ca="1">(BZ113-'ModelParams Lw'!V$10)/'ModelParams Lw'!V$11</f>
        <v>#DIV/0!</v>
      </c>
      <c r="CK113" s="66" t="e">
        <f t="shared" si="38"/>
        <v>#DIV/0!</v>
      </c>
      <c r="CL113" s="66" t="e">
        <f t="shared" si="39"/>
        <v>#DIV/0!</v>
      </c>
      <c r="CM113" s="66" t="e">
        <f t="shared" si="40"/>
        <v>#DIV/0!</v>
      </c>
      <c r="CN113" s="66" t="e">
        <f t="shared" si="41"/>
        <v>#DIV/0!</v>
      </c>
      <c r="CO113" s="66" t="e">
        <f t="shared" si="42"/>
        <v>#DIV/0!</v>
      </c>
      <c r="CP113" s="66" t="e">
        <f t="shared" si="43"/>
        <v>#DIV/0!</v>
      </c>
      <c r="CQ113" s="66" t="e">
        <f t="shared" si="44"/>
        <v>#DIV/0!</v>
      </c>
      <c r="CR113" s="66" t="e">
        <f t="shared" si="45"/>
        <v>#DIV/0!</v>
      </c>
      <c r="CS113" s="24" t="e">
        <f>10*LOG10(IF(CK113="",0,POWER(10,((CK113+'ModelParams Lw'!$O$4)/10))) +IF(CL113="",0,POWER(10,((CL113+'ModelParams Lw'!$P$4)/10))) +IF(CM113="",0,POWER(10,((CM113+'ModelParams Lw'!$Q$4)/10))) +IF(CN113="",0,POWER(10,((CN113+'ModelParams Lw'!$R$4)/10))) +IF(CO113="",0,POWER(10,((CO113+'ModelParams Lw'!$S$4)/10))) +IF(CP113="",0,POWER(10,((CP113+'ModelParams Lw'!$T$4)/10))) +IF(CQ113="",0,POWER(10,((CQ113+'ModelParams Lw'!$U$4)/10)))+IF(CR113="",0,POWER(10,((CR113+'ModelParams Lw'!$V$4)/10))))</f>
        <v>#DIV/0!</v>
      </c>
      <c r="CT113" s="24" t="e">
        <f t="shared" si="46"/>
        <v>#DIV/0!</v>
      </c>
      <c r="CU113" s="24" t="e">
        <f>(CK113-'ModelParams Lw'!O$10)/'ModelParams Lw'!O$11</f>
        <v>#DIV/0!</v>
      </c>
      <c r="CV113" s="24" t="e">
        <f>(CL113-'ModelParams Lw'!P$10)/'ModelParams Lw'!P$11</f>
        <v>#DIV/0!</v>
      </c>
      <c r="CW113" s="24" t="e">
        <f>(CM113-'ModelParams Lw'!Q$10)/'ModelParams Lw'!Q$11</f>
        <v>#DIV/0!</v>
      </c>
      <c r="CX113" s="24" t="e">
        <f>(CN113-'ModelParams Lw'!R$10)/'ModelParams Lw'!R$11</f>
        <v>#DIV/0!</v>
      </c>
      <c r="CY113" s="24" t="e">
        <f>(CO113-'ModelParams Lw'!S$10)/'ModelParams Lw'!S$11</f>
        <v>#DIV/0!</v>
      </c>
      <c r="CZ113" s="24" t="e">
        <f>(CP113-'ModelParams Lw'!T$10)/'ModelParams Lw'!T$11</f>
        <v>#DIV/0!</v>
      </c>
      <c r="DA113" s="24" t="e">
        <f>(CQ113-'ModelParams Lw'!U$10)/'ModelParams Lw'!U$11</f>
        <v>#DIV/0!</v>
      </c>
      <c r="DB113" s="24" t="e">
        <f>(CR113-'ModelParams Lw'!V$10)/'ModelParams Lw'!V$11</f>
        <v>#DIV/0!</v>
      </c>
    </row>
    <row r="114" spans="1:106">
      <c r="A114" s="12">
        <f>'Sound Power'!B114</f>
        <v>0</v>
      </c>
      <c r="B114" s="12">
        <f>'Sound Power'!D114</f>
        <v>0</v>
      </c>
      <c r="C114" s="67" t="e">
        <f>IF(Calcul!$F119="SA",'Sound Power'!BS114,'Sound Power'!T114)</f>
        <v>#DIV/0!</v>
      </c>
      <c r="D114" s="67" t="e">
        <f>IF(Calcul!$F119="SA",'Sound Power'!BT114,'Sound Power'!U114)</f>
        <v>#DIV/0!</v>
      </c>
      <c r="E114" s="67" t="e">
        <f>IF(Calcul!$F119="SA",'Sound Power'!BU114,'Sound Power'!V114)</f>
        <v>#DIV/0!</v>
      </c>
      <c r="F114" s="67" t="e">
        <f>IF(Calcul!$F119="SA",'Sound Power'!BV114,'Sound Power'!W114)</f>
        <v>#DIV/0!</v>
      </c>
      <c r="G114" s="67" t="e">
        <f>IF(Calcul!$F119="SA",'Sound Power'!BW114,'Sound Power'!X114)</f>
        <v>#DIV/0!</v>
      </c>
      <c r="H114" s="67" t="e">
        <f>IF(Calcul!$F119="SA",'Sound Power'!BX114,'Sound Power'!Y114)</f>
        <v>#DIV/0!</v>
      </c>
      <c r="I114" s="67" t="e">
        <f>IF(Calcul!$F119="SA",'Sound Power'!BY114,'Sound Power'!Z114)</f>
        <v>#DIV/0!</v>
      </c>
      <c r="J114" s="67" t="e">
        <f>IF(Calcul!$F119="SA",'Sound Power'!BZ114,'Sound Power'!AA114)</f>
        <v>#DIV/0!</v>
      </c>
      <c r="K114" s="67" t="e">
        <f>'Sound Power'!CS114</f>
        <v>#DIV/0!</v>
      </c>
      <c r="L114" s="67" t="e">
        <f>'Sound Power'!CT114</f>
        <v>#DIV/0!</v>
      </c>
      <c r="M114" s="67" t="e">
        <f>'Sound Power'!CU114</f>
        <v>#DIV/0!</v>
      </c>
      <c r="N114" s="67" t="e">
        <f>'Sound Power'!CV114</f>
        <v>#DIV/0!</v>
      </c>
      <c r="O114" s="67" t="e">
        <f>'Sound Power'!CW114</f>
        <v>#DIV/0!</v>
      </c>
      <c r="P114" s="67" t="e">
        <f>'Sound Power'!CX114</f>
        <v>#DIV/0!</v>
      </c>
      <c r="Q114" s="67" t="e">
        <f>'Sound Power'!CY114</f>
        <v>#DIV/0!</v>
      </c>
      <c r="R114" s="67" t="e">
        <f>'Sound Power'!CZ114</f>
        <v>#DIV/0!</v>
      </c>
      <c r="S114" s="64">
        <f t="shared" si="26"/>
        <v>0</v>
      </c>
      <c r="T114" s="64">
        <f t="shared" si="27"/>
        <v>0</v>
      </c>
      <c r="U114" s="67" t="e">
        <f>('ModelParams Lp'!B$4*10^'ModelParams Lp'!B$5*($S114/$T114)^'ModelParams Lp'!B$6)*3</f>
        <v>#DIV/0!</v>
      </c>
      <c r="V114" s="67" t="e">
        <f>('ModelParams Lp'!C$4*10^'ModelParams Lp'!C$5*($S114/$T114)^'ModelParams Lp'!C$6)*3</f>
        <v>#DIV/0!</v>
      </c>
      <c r="W114" s="67" t="e">
        <f>('ModelParams Lp'!D$4*10^'ModelParams Lp'!D$5*($S114/$T114)^'ModelParams Lp'!D$6)*3</f>
        <v>#DIV/0!</v>
      </c>
      <c r="X114" s="67" t="e">
        <f>('ModelParams Lp'!E$4*10^'ModelParams Lp'!E$5*($S114/$T114)^'ModelParams Lp'!E$6)*3</f>
        <v>#DIV/0!</v>
      </c>
      <c r="Y114" s="67" t="e">
        <f>('ModelParams Lp'!F$4*10^'ModelParams Lp'!F$5*($S114/$T114)^'ModelParams Lp'!F$6)*3</f>
        <v>#DIV/0!</v>
      </c>
      <c r="Z114" s="67" t="e">
        <f>('ModelParams Lp'!G$4*10^'ModelParams Lp'!G$5*($S114/$T114)^'ModelParams Lp'!G$6)*3</f>
        <v>#DIV/0!</v>
      </c>
      <c r="AA114" s="67" t="e">
        <f>('ModelParams Lp'!H$4*10^'ModelParams Lp'!H$5*($S114/$T114)^'ModelParams Lp'!H$6)*3</f>
        <v>#DIV/0!</v>
      </c>
      <c r="AB114" s="67" t="e">
        <f>('ModelParams Lp'!I$4*10^'ModelParams Lp'!I$5*($S114/$T114)^'ModelParams Lp'!I$6)*3</f>
        <v>#DIV/0!</v>
      </c>
      <c r="AC114" s="53" t="e">
        <f t="shared" si="28"/>
        <v>#DIV/0!</v>
      </c>
      <c r="AD114" s="53" t="e">
        <f>IF(AC114&lt;'ModelParams Lp'!$B$16,-1,IF(AC114&lt;'ModelParams Lp'!$C$16,0,IF(AC114&lt;'ModelParams Lp'!$D$16,1,IF(AC114&lt;'ModelParams Lp'!$E$16,2,IF(AC114&lt;'ModelParams Lp'!$F$16,3,IF(AC114&lt;'ModelParams Lp'!$G$16,4,IF(AC114&lt;'ModelParams Lp'!$H$16,5,6)))))))</f>
        <v>#DIV/0!</v>
      </c>
      <c r="AE114" s="67" t="e">
        <f ca="1">IF($AD114&gt;1,0,OFFSET('ModelParams Lp'!$C$12,0,-'Sound Pressure'!$AD114))</f>
        <v>#DIV/0!</v>
      </c>
      <c r="AF114" s="67" t="e">
        <f ca="1">IF($AD114&gt;2,0,OFFSET('ModelParams Lp'!$D$12,0,-'Sound Pressure'!$AD114))</f>
        <v>#DIV/0!</v>
      </c>
      <c r="AG114" s="67" t="e">
        <f ca="1">IF($AD114&gt;3,0,OFFSET('ModelParams Lp'!$E$12,0,-'Sound Pressure'!$AD114))</f>
        <v>#DIV/0!</v>
      </c>
      <c r="AH114" s="67" t="e">
        <f ca="1">IF($AD114&gt;4,0,OFFSET('ModelParams Lp'!$F$12,0,-'Sound Pressure'!$AD114))</f>
        <v>#DIV/0!</v>
      </c>
      <c r="AI114" s="67" t="e">
        <f ca="1">IF($AD114&gt;3,0,OFFSET('ModelParams Lp'!$G$12,0,-'Sound Pressure'!$AD114))</f>
        <v>#DIV/0!</v>
      </c>
      <c r="AJ114" s="67" t="e">
        <f ca="1">IF($AD114&gt;5,0,OFFSET('ModelParams Lp'!$H$12,0,-'Sound Pressure'!$AD114))</f>
        <v>#DIV/0!</v>
      </c>
      <c r="AK114" s="67" t="e">
        <f ca="1">IF($AD114&gt;6,0,OFFSET('ModelParams Lp'!$I$12,0,-'Sound Pressure'!$AD114))</f>
        <v>#DIV/0!</v>
      </c>
      <c r="AL114" s="67" t="e">
        <f ca="1">IF($AD114&gt;7,0,IF($AD$4&lt;0,3,OFFSET('ModelParams Lp'!$J$12,0,-'Sound Pressure'!$AD114)))</f>
        <v>#DIV/0!</v>
      </c>
      <c r="AM114" s="67" t="e">
        <f t="shared" si="48"/>
        <v>#DIV/0!</v>
      </c>
      <c r="AN114" s="67" t="e">
        <f t="shared" si="47"/>
        <v>#DIV/0!</v>
      </c>
      <c r="AO114" s="67" t="e">
        <f t="shared" si="47"/>
        <v>#DIV/0!</v>
      </c>
      <c r="AP114" s="67" t="e">
        <f t="shared" si="47"/>
        <v>#DIV/0!</v>
      </c>
      <c r="AQ114" s="67" t="e">
        <f t="shared" si="47"/>
        <v>#DIV/0!</v>
      </c>
      <c r="AR114" s="67" t="e">
        <f t="shared" si="47"/>
        <v>#DIV/0!</v>
      </c>
      <c r="AS114" s="67" t="e">
        <f t="shared" si="47"/>
        <v>#DIV/0!</v>
      </c>
      <c r="AT114" s="67" t="e">
        <f t="shared" si="47"/>
        <v>#DIV/0!</v>
      </c>
      <c r="AU114" s="67">
        <f>'ModelParams Lp'!B$22</f>
        <v>4</v>
      </c>
      <c r="AV114" s="67">
        <f>'ModelParams Lp'!C$22</f>
        <v>2</v>
      </c>
      <c r="AW114" s="67">
        <f>'ModelParams Lp'!D$22</f>
        <v>1</v>
      </c>
      <c r="AX114" s="67">
        <f>'ModelParams Lp'!E$22</f>
        <v>0</v>
      </c>
      <c r="AY114" s="67">
        <f>'ModelParams Lp'!F$22</f>
        <v>0</v>
      </c>
      <c r="AZ114" s="67">
        <f>'ModelParams Lp'!G$22</f>
        <v>0</v>
      </c>
      <c r="BA114" s="67">
        <f>'ModelParams Lp'!H$22</f>
        <v>0</v>
      </c>
      <c r="BB114" s="67">
        <f>'ModelParams Lp'!I$22</f>
        <v>0</v>
      </c>
      <c r="BC114" s="67" t="e">
        <f>-10*LOG(2/(4*PI()*2^2)+4/(0.163*(Calcul!$J119*Calcul!$K119)/VLOOKUP(Calcul!$H119,'ModelParams Lp'!$E$37:$F$39,2,0)))</f>
        <v>#N/A</v>
      </c>
      <c r="BD114" s="67" t="e">
        <f>-10*LOG(2/(4*PI()*2^2)+4/(0.163*(Calcul!$J119*Calcul!$K119)/VLOOKUP(Calcul!$H119,'ModelParams Lp'!$E$37:$F$39,2,0)))</f>
        <v>#N/A</v>
      </c>
      <c r="BE114" s="67" t="e">
        <f>-10*LOG(2/(4*PI()*2^2)+4/(0.163*(Calcul!$J119*Calcul!$K119)/VLOOKUP(Calcul!$H119,'ModelParams Lp'!$E$37:$F$39,2,0)))</f>
        <v>#N/A</v>
      </c>
      <c r="BF114" s="67" t="e">
        <f>-10*LOG(2/(4*PI()*2^2)+4/(0.163*(Calcul!$J119*Calcul!$K119)/VLOOKUP(Calcul!$H119,'ModelParams Lp'!$E$37:$F$39,2,0)))</f>
        <v>#N/A</v>
      </c>
      <c r="BG114" s="67" t="e">
        <f>-10*LOG(2/(4*PI()*2^2)+4/(0.163*(Calcul!$J119*Calcul!$K119)/VLOOKUP(Calcul!$H119,'ModelParams Lp'!$E$37:$F$39,2,0)))</f>
        <v>#N/A</v>
      </c>
      <c r="BH114" s="67" t="e">
        <f>-10*LOG(2/(4*PI()*2^2)+4/(0.163*(Calcul!$J119*Calcul!$K119)/VLOOKUP(Calcul!$H119,'ModelParams Lp'!$E$37:$F$39,2,0)))</f>
        <v>#N/A</v>
      </c>
      <c r="BI114" s="67" t="e">
        <f>-10*LOG(2/(4*PI()*2^2)+4/(0.163*(Calcul!$J119*Calcul!$K119)/VLOOKUP(Calcul!$H119,'ModelParams Lp'!$E$37:$F$39,2,0)))</f>
        <v>#N/A</v>
      </c>
      <c r="BJ114" s="67" t="e">
        <f>-10*LOG(2/(4*PI()*2^2)+4/(0.163*(Calcul!$J119*Calcul!$K119)/VLOOKUP(Calcul!$H119,'ModelParams Lp'!$E$37:$F$39,2,0)))</f>
        <v>#N/A</v>
      </c>
      <c r="BK114" s="67" t="e">
        <f>VLOOKUP(Calcul!$I119,'ModelParams Lp'!$D$28:$O$32,5,0)+BC114</f>
        <v>#N/A</v>
      </c>
      <c r="BL114" s="67" t="e">
        <f>VLOOKUP(Calcul!$I119,'ModelParams Lp'!$D$28:$O$32,6,0)+BD114</f>
        <v>#N/A</v>
      </c>
      <c r="BM114" s="67" t="e">
        <f>VLOOKUP(Calcul!$I119,'ModelParams Lp'!$D$28:$O$32,7,0)+BE114</f>
        <v>#N/A</v>
      </c>
      <c r="BN114" s="67" t="e">
        <f>VLOOKUP(Calcul!$I119,'ModelParams Lp'!$D$28:$O$32,8,0)+BF114</f>
        <v>#N/A</v>
      </c>
      <c r="BO114" s="67" t="e">
        <f>VLOOKUP(Calcul!$I119,'ModelParams Lp'!$D$28:$O$32,9,0)+BG114</f>
        <v>#N/A</v>
      </c>
      <c r="BP114" s="67" t="e">
        <f>VLOOKUP(Calcul!$I119,'ModelParams Lp'!$D$28:$O$32,10,0)+BH114</f>
        <v>#N/A</v>
      </c>
      <c r="BQ114" s="67" t="e">
        <f>VLOOKUP(Calcul!$I119,'ModelParams Lp'!$D$28:$O$32,11,0)+BI114</f>
        <v>#N/A</v>
      </c>
      <c r="BR114" s="67" t="e">
        <f>VLOOKUP(Calcul!$I119,'ModelParams Lp'!$D$28:$O$32,12,0)+BJ114</f>
        <v>#N/A</v>
      </c>
      <c r="BS114" s="66" t="e">
        <f t="shared" ca="1" si="29"/>
        <v>#DIV/0!</v>
      </c>
      <c r="BT114" s="66" t="e">
        <f t="shared" ca="1" si="30"/>
        <v>#DIV/0!</v>
      </c>
      <c r="BU114" s="66" t="e">
        <f t="shared" ca="1" si="31"/>
        <v>#DIV/0!</v>
      </c>
      <c r="BV114" s="66" t="e">
        <f t="shared" ca="1" si="32"/>
        <v>#DIV/0!</v>
      </c>
      <c r="BW114" s="66" t="e">
        <f t="shared" ca="1" si="33"/>
        <v>#DIV/0!</v>
      </c>
      <c r="BX114" s="66" t="e">
        <f t="shared" ca="1" si="34"/>
        <v>#DIV/0!</v>
      </c>
      <c r="BY114" s="66" t="e">
        <f t="shared" ca="1" si="35"/>
        <v>#DIV/0!</v>
      </c>
      <c r="BZ114" s="66" t="e">
        <f t="shared" ca="1" si="36"/>
        <v>#DIV/0!</v>
      </c>
      <c r="CA114" s="24" t="e">
        <f ca="1">10*LOG10(IF(BS114="",0,POWER(10,((BS114+'ModelParams Lw'!$O$4)/10))) +IF(BT114="",0,POWER(10,((BT114+'ModelParams Lw'!$P$4)/10))) +IF(BU114="",0,POWER(10,((BU114+'ModelParams Lw'!$Q$4)/10))) +IF(BV114="",0,POWER(10,((BV114+'ModelParams Lw'!$R$4)/10))) +IF(BW114="",0,POWER(10,((BW114+'ModelParams Lw'!$S$4)/10))) +IF(BX114="",0,POWER(10,((BX114+'ModelParams Lw'!$T$4)/10))) +IF(BY114="",0,POWER(10,((BY114+'ModelParams Lw'!$U$4)/10)))+IF(BZ114="",0,POWER(10,((BZ114+'ModelParams Lw'!$V$4)/10))))</f>
        <v>#DIV/0!</v>
      </c>
      <c r="CB114" s="24" t="e">
        <f t="shared" ca="1" si="37"/>
        <v>#DIV/0!</v>
      </c>
      <c r="CC114" s="24" t="e">
        <f ca="1">(BS114-'ModelParams Lw'!O$10)/'ModelParams Lw'!O$11</f>
        <v>#DIV/0!</v>
      </c>
      <c r="CD114" s="24" t="e">
        <f ca="1">(BT114-'ModelParams Lw'!P$10)/'ModelParams Lw'!P$11</f>
        <v>#DIV/0!</v>
      </c>
      <c r="CE114" s="24" t="e">
        <f ca="1">(BU114-'ModelParams Lw'!Q$10)/'ModelParams Lw'!Q$11</f>
        <v>#DIV/0!</v>
      </c>
      <c r="CF114" s="24" t="e">
        <f ca="1">(BV114-'ModelParams Lw'!R$10)/'ModelParams Lw'!R$11</f>
        <v>#DIV/0!</v>
      </c>
      <c r="CG114" s="24" t="e">
        <f ca="1">(BW114-'ModelParams Lw'!S$10)/'ModelParams Lw'!S$11</f>
        <v>#DIV/0!</v>
      </c>
      <c r="CH114" s="24" t="e">
        <f ca="1">(BX114-'ModelParams Lw'!T$10)/'ModelParams Lw'!T$11</f>
        <v>#DIV/0!</v>
      </c>
      <c r="CI114" s="24" t="e">
        <f ca="1">(BY114-'ModelParams Lw'!U$10)/'ModelParams Lw'!U$11</f>
        <v>#DIV/0!</v>
      </c>
      <c r="CJ114" s="24" t="e">
        <f ca="1">(BZ114-'ModelParams Lw'!V$10)/'ModelParams Lw'!V$11</f>
        <v>#DIV/0!</v>
      </c>
      <c r="CK114" s="66" t="e">
        <f t="shared" si="38"/>
        <v>#DIV/0!</v>
      </c>
      <c r="CL114" s="66" t="e">
        <f t="shared" si="39"/>
        <v>#DIV/0!</v>
      </c>
      <c r="CM114" s="66" t="e">
        <f t="shared" si="40"/>
        <v>#DIV/0!</v>
      </c>
      <c r="CN114" s="66" t="e">
        <f t="shared" si="41"/>
        <v>#DIV/0!</v>
      </c>
      <c r="CO114" s="66" t="e">
        <f t="shared" si="42"/>
        <v>#DIV/0!</v>
      </c>
      <c r="CP114" s="66" t="e">
        <f t="shared" si="43"/>
        <v>#DIV/0!</v>
      </c>
      <c r="CQ114" s="66" t="e">
        <f t="shared" si="44"/>
        <v>#DIV/0!</v>
      </c>
      <c r="CR114" s="66" t="e">
        <f t="shared" si="45"/>
        <v>#DIV/0!</v>
      </c>
      <c r="CS114" s="24" t="e">
        <f>10*LOG10(IF(CK114="",0,POWER(10,((CK114+'ModelParams Lw'!$O$4)/10))) +IF(CL114="",0,POWER(10,((CL114+'ModelParams Lw'!$P$4)/10))) +IF(CM114="",0,POWER(10,((CM114+'ModelParams Lw'!$Q$4)/10))) +IF(CN114="",0,POWER(10,((CN114+'ModelParams Lw'!$R$4)/10))) +IF(CO114="",0,POWER(10,((CO114+'ModelParams Lw'!$S$4)/10))) +IF(CP114="",0,POWER(10,((CP114+'ModelParams Lw'!$T$4)/10))) +IF(CQ114="",0,POWER(10,((CQ114+'ModelParams Lw'!$U$4)/10)))+IF(CR114="",0,POWER(10,((CR114+'ModelParams Lw'!$V$4)/10))))</f>
        <v>#DIV/0!</v>
      </c>
      <c r="CT114" s="24" t="e">
        <f t="shared" si="46"/>
        <v>#DIV/0!</v>
      </c>
      <c r="CU114" s="24" t="e">
        <f>(CK114-'ModelParams Lw'!O$10)/'ModelParams Lw'!O$11</f>
        <v>#DIV/0!</v>
      </c>
      <c r="CV114" s="24" t="e">
        <f>(CL114-'ModelParams Lw'!P$10)/'ModelParams Lw'!P$11</f>
        <v>#DIV/0!</v>
      </c>
      <c r="CW114" s="24" t="e">
        <f>(CM114-'ModelParams Lw'!Q$10)/'ModelParams Lw'!Q$11</f>
        <v>#DIV/0!</v>
      </c>
      <c r="CX114" s="24" t="e">
        <f>(CN114-'ModelParams Lw'!R$10)/'ModelParams Lw'!R$11</f>
        <v>#DIV/0!</v>
      </c>
      <c r="CY114" s="24" t="e">
        <f>(CO114-'ModelParams Lw'!S$10)/'ModelParams Lw'!S$11</f>
        <v>#DIV/0!</v>
      </c>
      <c r="CZ114" s="24" t="e">
        <f>(CP114-'ModelParams Lw'!T$10)/'ModelParams Lw'!T$11</f>
        <v>#DIV/0!</v>
      </c>
      <c r="DA114" s="24" t="e">
        <f>(CQ114-'ModelParams Lw'!U$10)/'ModelParams Lw'!U$11</f>
        <v>#DIV/0!</v>
      </c>
      <c r="DB114" s="24" t="e">
        <f>(CR114-'ModelParams Lw'!V$10)/'ModelParams Lw'!V$11</f>
        <v>#DIV/0!</v>
      </c>
    </row>
    <row r="115" spans="1:106">
      <c r="A115" s="12">
        <f>'Sound Power'!B115</f>
        <v>0</v>
      </c>
      <c r="B115" s="12">
        <f>'Sound Power'!D115</f>
        <v>0</v>
      </c>
      <c r="C115" s="67" t="e">
        <f>IF(Calcul!$F120="SA",'Sound Power'!BS115,'Sound Power'!T115)</f>
        <v>#DIV/0!</v>
      </c>
      <c r="D115" s="67" t="e">
        <f>IF(Calcul!$F120="SA",'Sound Power'!BT115,'Sound Power'!U115)</f>
        <v>#DIV/0!</v>
      </c>
      <c r="E115" s="67" t="e">
        <f>IF(Calcul!$F120="SA",'Sound Power'!BU115,'Sound Power'!V115)</f>
        <v>#DIV/0!</v>
      </c>
      <c r="F115" s="67" t="e">
        <f>IF(Calcul!$F120="SA",'Sound Power'!BV115,'Sound Power'!W115)</f>
        <v>#DIV/0!</v>
      </c>
      <c r="G115" s="67" t="e">
        <f>IF(Calcul!$F120="SA",'Sound Power'!BW115,'Sound Power'!X115)</f>
        <v>#DIV/0!</v>
      </c>
      <c r="H115" s="67" t="e">
        <f>IF(Calcul!$F120="SA",'Sound Power'!BX115,'Sound Power'!Y115)</f>
        <v>#DIV/0!</v>
      </c>
      <c r="I115" s="67" t="e">
        <f>IF(Calcul!$F120="SA",'Sound Power'!BY115,'Sound Power'!Z115)</f>
        <v>#DIV/0!</v>
      </c>
      <c r="J115" s="67" t="e">
        <f>IF(Calcul!$F120="SA",'Sound Power'!BZ115,'Sound Power'!AA115)</f>
        <v>#DIV/0!</v>
      </c>
      <c r="K115" s="67" t="e">
        <f>'Sound Power'!CS115</f>
        <v>#DIV/0!</v>
      </c>
      <c r="L115" s="67" t="e">
        <f>'Sound Power'!CT115</f>
        <v>#DIV/0!</v>
      </c>
      <c r="M115" s="67" t="e">
        <f>'Sound Power'!CU115</f>
        <v>#DIV/0!</v>
      </c>
      <c r="N115" s="67" t="e">
        <f>'Sound Power'!CV115</f>
        <v>#DIV/0!</v>
      </c>
      <c r="O115" s="67" t="e">
        <f>'Sound Power'!CW115</f>
        <v>#DIV/0!</v>
      </c>
      <c r="P115" s="67" t="e">
        <f>'Sound Power'!CX115</f>
        <v>#DIV/0!</v>
      </c>
      <c r="Q115" s="67" t="e">
        <f>'Sound Power'!CY115</f>
        <v>#DIV/0!</v>
      </c>
      <c r="R115" s="67" t="e">
        <f>'Sound Power'!CZ115</f>
        <v>#DIV/0!</v>
      </c>
      <c r="S115" s="64">
        <f t="shared" si="26"/>
        <v>0</v>
      </c>
      <c r="T115" s="64">
        <f t="shared" si="27"/>
        <v>0</v>
      </c>
      <c r="U115" s="67" t="e">
        <f>('ModelParams Lp'!B$4*10^'ModelParams Lp'!B$5*($S115/$T115)^'ModelParams Lp'!B$6)*3</f>
        <v>#DIV/0!</v>
      </c>
      <c r="V115" s="67" t="e">
        <f>('ModelParams Lp'!C$4*10^'ModelParams Lp'!C$5*($S115/$T115)^'ModelParams Lp'!C$6)*3</f>
        <v>#DIV/0!</v>
      </c>
      <c r="W115" s="67" t="e">
        <f>('ModelParams Lp'!D$4*10^'ModelParams Lp'!D$5*($S115/$T115)^'ModelParams Lp'!D$6)*3</f>
        <v>#DIV/0!</v>
      </c>
      <c r="X115" s="67" t="e">
        <f>('ModelParams Lp'!E$4*10^'ModelParams Lp'!E$5*($S115/$T115)^'ModelParams Lp'!E$6)*3</f>
        <v>#DIV/0!</v>
      </c>
      <c r="Y115" s="67" t="e">
        <f>('ModelParams Lp'!F$4*10^'ModelParams Lp'!F$5*($S115/$T115)^'ModelParams Lp'!F$6)*3</f>
        <v>#DIV/0!</v>
      </c>
      <c r="Z115" s="67" t="e">
        <f>('ModelParams Lp'!G$4*10^'ModelParams Lp'!G$5*($S115/$T115)^'ModelParams Lp'!G$6)*3</f>
        <v>#DIV/0!</v>
      </c>
      <c r="AA115" s="67" t="e">
        <f>('ModelParams Lp'!H$4*10^'ModelParams Lp'!H$5*($S115/$T115)^'ModelParams Lp'!H$6)*3</f>
        <v>#DIV/0!</v>
      </c>
      <c r="AB115" s="67" t="e">
        <f>('ModelParams Lp'!I$4*10^'ModelParams Lp'!I$5*($S115/$T115)^'ModelParams Lp'!I$6)*3</f>
        <v>#DIV/0!</v>
      </c>
      <c r="AC115" s="53" t="e">
        <f t="shared" si="28"/>
        <v>#DIV/0!</v>
      </c>
      <c r="AD115" s="53" t="e">
        <f>IF(AC115&lt;'ModelParams Lp'!$B$16,-1,IF(AC115&lt;'ModelParams Lp'!$C$16,0,IF(AC115&lt;'ModelParams Lp'!$D$16,1,IF(AC115&lt;'ModelParams Lp'!$E$16,2,IF(AC115&lt;'ModelParams Lp'!$F$16,3,IF(AC115&lt;'ModelParams Lp'!$G$16,4,IF(AC115&lt;'ModelParams Lp'!$H$16,5,6)))))))</f>
        <v>#DIV/0!</v>
      </c>
      <c r="AE115" s="67" t="e">
        <f ca="1">IF($AD115&gt;1,0,OFFSET('ModelParams Lp'!$C$12,0,-'Sound Pressure'!$AD115))</f>
        <v>#DIV/0!</v>
      </c>
      <c r="AF115" s="67" t="e">
        <f ca="1">IF($AD115&gt;2,0,OFFSET('ModelParams Lp'!$D$12,0,-'Sound Pressure'!$AD115))</f>
        <v>#DIV/0!</v>
      </c>
      <c r="AG115" s="67" t="e">
        <f ca="1">IF($AD115&gt;3,0,OFFSET('ModelParams Lp'!$E$12,0,-'Sound Pressure'!$AD115))</f>
        <v>#DIV/0!</v>
      </c>
      <c r="AH115" s="67" t="e">
        <f ca="1">IF($AD115&gt;4,0,OFFSET('ModelParams Lp'!$F$12,0,-'Sound Pressure'!$AD115))</f>
        <v>#DIV/0!</v>
      </c>
      <c r="AI115" s="67" t="e">
        <f ca="1">IF($AD115&gt;3,0,OFFSET('ModelParams Lp'!$G$12,0,-'Sound Pressure'!$AD115))</f>
        <v>#DIV/0!</v>
      </c>
      <c r="AJ115" s="67" t="e">
        <f ca="1">IF($AD115&gt;5,0,OFFSET('ModelParams Lp'!$H$12,0,-'Sound Pressure'!$AD115))</f>
        <v>#DIV/0!</v>
      </c>
      <c r="AK115" s="67" t="e">
        <f ca="1">IF($AD115&gt;6,0,OFFSET('ModelParams Lp'!$I$12,0,-'Sound Pressure'!$AD115))</f>
        <v>#DIV/0!</v>
      </c>
      <c r="AL115" s="67" t="e">
        <f ca="1">IF($AD115&gt;7,0,IF($AD$4&lt;0,3,OFFSET('ModelParams Lp'!$J$12,0,-'Sound Pressure'!$AD115)))</f>
        <v>#DIV/0!</v>
      </c>
      <c r="AM115" s="67" t="e">
        <f t="shared" si="48"/>
        <v>#DIV/0!</v>
      </c>
      <c r="AN115" s="67" t="e">
        <f t="shared" si="47"/>
        <v>#DIV/0!</v>
      </c>
      <c r="AO115" s="67" t="e">
        <f t="shared" si="47"/>
        <v>#DIV/0!</v>
      </c>
      <c r="AP115" s="67" t="e">
        <f t="shared" si="47"/>
        <v>#DIV/0!</v>
      </c>
      <c r="AQ115" s="67" t="e">
        <f t="shared" si="47"/>
        <v>#DIV/0!</v>
      </c>
      <c r="AR115" s="67" t="e">
        <f t="shared" si="47"/>
        <v>#DIV/0!</v>
      </c>
      <c r="AS115" s="67" t="e">
        <f t="shared" si="47"/>
        <v>#DIV/0!</v>
      </c>
      <c r="AT115" s="67" t="e">
        <f t="shared" si="47"/>
        <v>#DIV/0!</v>
      </c>
      <c r="AU115" s="67">
        <f>'ModelParams Lp'!B$22</f>
        <v>4</v>
      </c>
      <c r="AV115" s="67">
        <f>'ModelParams Lp'!C$22</f>
        <v>2</v>
      </c>
      <c r="AW115" s="67">
        <f>'ModelParams Lp'!D$22</f>
        <v>1</v>
      </c>
      <c r="AX115" s="67">
        <f>'ModelParams Lp'!E$22</f>
        <v>0</v>
      </c>
      <c r="AY115" s="67">
        <f>'ModelParams Lp'!F$22</f>
        <v>0</v>
      </c>
      <c r="AZ115" s="67">
        <f>'ModelParams Lp'!G$22</f>
        <v>0</v>
      </c>
      <c r="BA115" s="67">
        <f>'ModelParams Lp'!H$22</f>
        <v>0</v>
      </c>
      <c r="BB115" s="67">
        <f>'ModelParams Lp'!I$22</f>
        <v>0</v>
      </c>
      <c r="BC115" s="67" t="e">
        <f>-10*LOG(2/(4*PI()*2^2)+4/(0.163*(Calcul!$J120*Calcul!$K120)/VLOOKUP(Calcul!$H120,'ModelParams Lp'!$E$37:$F$39,2,0)))</f>
        <v>#N/A</v>
      </c>
      <c r="BD115" s="67" t="e">
        <f>-10*LOG(2/(4*PI()*2^2)+4/(0.163*(Calcul!$J120*Calcul!$K120)/VLOOKUP(Calcul!$H120,'ModelParams Lp'!$E$37:$F$39,2,0)))</f>
        <v>#N/A</v>
      </c>
      <c r="BE115" s="67" t="e">
        <f>-10*LOG(2/(4*PI()*2^2)+4/(0.163*(Calcul!$J120*Calcul!$K120)/VLOOKUP(Calcul!$H120,'ModelParams Lp'!$E$37:$F$39,2,0)))</f>
        <v>#N/A</v>
      </c>
      <c r="BF115" s="67" t="e">
        <f>-10*LOG(2/(4*PI()*2^2)+4/(0.163*(Calcul!$J120*Calcul!$K120)/VLOOKUP(Calcul!$H120,'ModelParams Lp'!$E$37:$F$39,2,0)))</f>
        <v>#N/A</v>
      </c>
      <c r="BG115" s="67" t="e">
        <f>-10*LOG(2/(4*PI()*2^2)+4/(0.163*(Calcul!$J120*Calcul!$K120)/VLOOKUP(Calcul!$H120,'ModelParams Lp'!$E$37:$F$39,2,0)))</f>
        <v>#N/A</v>
      </c>
      <c r="BH115" s="67" t="e">
        <f>-10*LOG(2/(4*PI()*2^2)+4/(0.163*(Calcul!$J120*Calcul!$K120)/VLOOKUP(Calcul!$H120,'ModelParams Lp'!$E$37:$F$39,2,0)))</f>
        <v>#N/A</v>
      </c>
      <c r="BI115" s="67" t="e">
        <f>-10*LOG(2/(4*PI()*2^2)+4/(0.163*(Calcul!$J120*Calcul!$K120)/VLOOKUP(Calcul!$H120,'ModelParams Lp'!$E$37:$F$39,2,0)))</f>
        <v>#N/A</v>
      </c>
      <c r="BJ115" s="67" t="e">
        <f>-10*LOG(2/(4*PI()*2^2)+4/(0.163*(Calcul!$J120*Calcul!$K120)/VLOOKUP(Calcul!$H120,'ModelParams Lp'!$E$37:$F$39,2,0)))</f>
        <v>#N/A</v>
      </c>
      <c r="BK115" s="67" t="e">
        <f>VLOOKUP(Calcul!$I120,'ModelParams Lp'!$D$28:$O$32,5,0)+BC115</f>
        <v>#N/A</v>
      </c>
      <c r="BL115" s="67" t="e">
        <f>VLOOKUP(Calcul!$I120,'ModelParams Lp'!$D$28:$O$32,6,0)+BD115</f>
        <v>#N/A</v>
      </c>
      <c r="BM115" s="67" t="e">
        <f>VLOOKUP(Calcul!$I120,'ModelParams Lp'!$D$28:$O$32,7,0)+BE115</f>
        <v>#N/A</v>
      </c>
      <c r="BN115" s="67" t="e">
        <f>VLOOKUP(Calcul!$I120,'ModelParams Lp'!$D$28:$O$32,8,0)+BF115</f>
        <v>#N/A</v>
      </c>
      <c r="BO115" s="67" t="e">
        <f>VLOOKUP(Calcul!$I120,'ModelParams Lp'!$D$28:$O$32,9,0)+BG115</f>
        <v>#N/A</v>
      </c>
      <c r="BP115" s="67" t="e">
        <f>VLOOKUP(Calcul!$I120,'ModelParams Lp'!$D$28:$O$32,10,0)+BH115</f>
        <v>#N/A</v>
      </c>
      <c r="BQ115" s="67" t="e">
        <f>VLOOKUP(Calcul!$I120,'ModelParams Lp'!$D$28:$O$32,11,0)+BI115</f>
        <v>#N/A</v>
      </c>
      <c r="BR115" s="67" t="e">
        <f>VLOOKUP(Calcul!$I120,'ModelParams Lp'!$D$28:$O$32,12,0)+BJ115</f>
        <v>#N/A</v>
      </c>
      <c r="BS115" s="66" t="e">
        <f t="shared" ca="1" si="29"/>
        <v>#DIV/0!</v>
      </c>
      <c r="BT115" s="66" t="e">
        <f t="shared" ca="1" si="30"/>
        <v>#DIV/0!</v>
      </c>
      <c r="BU115" s="66" t="e">
        <f t="shared" ca="1" si="31"/>
        <v>#DIV/0!</v>
      </c>
      <c r="BV115" s="66" t="e">
        <f t="shared" ca="1" si="32"/>
        <v>#DIV/0!</v>
      </c>
      <c r="BW115" s="66" t="e">
        <f t="shared" ca="1" si="33"/>
        <v>#DIV/0!</v>
      </c>
      <c r="BX115" s="66" t="e">
        <f t="shared" ca="1" si="34"/>
        <v>#DIV/0!</v>
      </c>
      <c r="BY115" s="66" t="e">
        <f t="shared" ca="1" si="35"/>
        <v>#DIV/0!</v>
      </c>
      <c r="BZ115" s="66" t="e">
        <f t="shared" ca="1" si="36"/>
        <v>#DIV/0!</v>
      </c>
      <c r="CA115" s="24" t="e">
        <f ca="1">10*LOG10(IF(BS115="",0,POWER(10,((BS115+'ModelParams Lw'!$O$4)/10))) +IF(BT115="",0,POWER(10,((BT115+'ModelParams Lw'!$P$4)/10))) +IF(BU115="",0,POWER(10,((BU115+'ModelParams Lw'!$Q$4)/10))) +IF(BV115="",0,POWER(10,((BV115+'ModelParams Lw'!$R$4)/10))) +IF(BW115="",0,POWER(10,((BW115+'ModelParams Lw'!$S$4)/10))) +IF(BX115="",0,POWER(10,((BX115+'ModelParams Lw'!$T$4)/10))) +IF(BY115="",0,POWER(10,((BY115+'ModelParams Lw'!$U$4)/10)))+IF(BZ115="",0,POWER(10,((BZ115+'ModelParams Lw'!$V$4)/10))))</f>
        <v>#DIV/0!</v>
      </c>
      <c r="CB115" s="24" t="e">
        <f t="shared" ca="1" si="37"/>
        <v>#DIV/0!</v>
      </c>
      <c r="CC115" s="24" t="e">
        <f ca="1">(BS115-'ModelParams Lw'!O$10)/'ModelParams Lw'!O$11</f>
        <v>#DIV/0!</v>
      </c>
      <c r="CD115" s="24" t="e">
        <f ca="1">(BT115-'ModelParams Lw'!P$10)/'ModelParams Lw'!P$11</f>
        <v>#DIV/0!</v>
      </c>
      <c r="CE115" s="24" t="e">
        <f ca="1">(BU115-'ModelParams Lw'!Q$10)/'ModelParams Lw'!Q$11</f>
        <v>#DIV/0!</v>
      </c>
      <c r="CF115" s="24" t="e">
        <f ca="1">(BV115-'ModelParams Lw'!R$10)/'ModelParams Lw'!R$11</f>
        <v>#DIV/0!</v>
      </c>
      <c r="CG115" s="24" t="e">
        <f ca="1">(BW115-'ModelParams Lw'!S$10)/'ModelParams Lw'!S$11</f>
        <v>#DIV/0!</v>
      </c>
      <c r="CH115" s="24" t="e">
        <f ca="1">(BX115-'ModelParams Lw'!T$10)/'ModelParams Lw'!T$11</f>
        <v>#DIV/0!</v>
      </c>
      <c r="CI115" s="24" t="e">
        <f ca="1">(BY115-'ModelParams Lw'!U$10)/'ModelParams Lw'!U$11</f>
        <v>#DIV/0!</v>
      </c>
      <c r="CJ115" s="24" t="e">
        <f ca="1">(BZ115-'ModelParams Lw'!V$10)/'ModelParams Lw'!V$11</f>
        <v>#DIV/0!</v>
      </c>
      <c r="CK115" s="66" t="e">
        <f t="shared" si="38"/>
        <v>#DIV/0!</v>
      </c>
      <c r="CL115" s="66" t="e">
        <f t="shared" si="39"/>
        <v>#DIV/0!</v>
      </c>
      <c r="CM115" s="66" t="e">
        <f t="shared" si="40"/>
        <v>#DIV/0!</v>
      </c>
      <c r="CN115" s="66" t="e">
        <f t="shared" si="41"/>
        <v>#DIV/0!</v>
      </c>
      <c r="CO115" s="66" t="e">
        <f t="shared" si="42"/>
        <v>#DIV/0!</v>
      </c>
      <c r="CP115" s="66" t="e">
        <f t="shared" si="43"/>
        <v>#DIV/0!</v>
      </c>
      <c r="CQ115" s="66" t="e">
        <f t="shared" si="44"/>
        <v>#DIV/0!</v>
      </c>
      <c r="CR115" s="66" t="e">
        <f t="shared" si="45"/>
        <v>#DIV/0!</v>
      </c>
      <c r="CS115" s="24" t="e">
        <f>10*LOG10(IF(CK115="",0,POWER(10,((CK115+'ModelParams Lw'!$O$4)/10))) +IF(CL115="",0,POWER(10,((CL115+'ModelParams Lw'!$P$4)/10))) +IF(CM115="",0,POWER(10,((CM115+'ModelParams Lw'!$Q$4)/10))) +IF(CN115="",0,POWER(10,((CN115+'ModelParams Lw'!$R$4)/10))) +IF(CO115="",0,POWER(10,((CO115+'ModelParams Lw'!$S$4)/10))) +IF(CP115="",0,POWER(10,((CP115+'ModelParams Lw'!$T$4)/10))) +IF(CQ115="",0,POWER(10,((CQ115+'ModelParams Lw'!$U$4)/10)))+IF(CR115="",0,POWER(10,((CR115+'ModelParams Lw'!$V$4)/10))))</f>
        <v>#DIV/0!</v>
      </c>
      <c r="CT115" s="24" t="e">
        <f t="shared" si="46"/>
        <v>#DIV/0!</v>
      </c>
      <c r="CU115" s="24" t="e">
        <f>(CK115-'ModelParams Lw'!O$10)/'ModelParams Lw'!O$11</f>
        <v>#DIV/0!</v>
      </c>
      <c r="CV115" s="24" t="e">
        <f>(CL115-'ModelParams Lw'!P$10)/'ModelParams Lw'!P$11</f>
        <v>#DIV/0!</v>
      </c>
      <c r="CW115" s="24" t="e">
        <f>(CM115-'ModelParams Lw'!Q$10)/'ModelParams Lw'!Q$11</f>
        <v>#DIV/0!</v>
      </c>
      <c r="CX115" s="24" t="e">
        <f>(CN115-'ModelParams Lw'!R$10)/'ModelParams Lw'!R$11</f>
        <v>#DIV/0!</v>
      </c>
      <c r="CY115" s="24" t="e">
        <f>(CO115-'ModelParams Lw'!S$10)/'ModelParams Lw'!S$11</f>
        <v>#DIV/0!</v>
      </c>
      <c r="CZ115" s="24" t="e">
        <f>(CP115-'ModelParams Lw'!T$10)/'ModelParams Lw'!T$11</f>
        <v>#DIV/0!</v>
      </c>
      <c r="DA115" s="24" t="e">
        <f>(CQ115-'ModelParams Lw'!U$10)/'ModelParams Lw'!U$11</f>
        <v>#DIV/0!</v>
      </c>
      <c r="DB115" s="24" t="e">
        <f>(CR115-'ModelParams Lw'!V$10)/'ModelParams Lw'!V$11</f>
        <v>#DIV/0!</v>
      </c>
    </row>
    <row r="116" spans="1:106">
      <c r="A116" s="12">
        <f>'Sound Power'!B116</f>
        <v>0</v>
      </c>
      <c r="B116" s="12">
        <f>'Sound Power'!D116</f>
        <v>0</v>
      </c>
      <c r="C116" s="67" t="e">
        <f>IF(Calcul!$F121="SA",'Sound Power'!BS116,'Sound Power'!T116)</f>
        <v>#DIV/0!</v>
      </c>
      <c r="D116" s="67" t="e">
        <f>IF(Calcul!$F121="SA",'Sound Power'!BT116,'Sound Power'!U116)</f>
        <v>#DIV/0!</v>
      </c>
      <c r="E116" s="67" t="e">
        <f>IF(Calcul!$F121="SA",'Sound Power'!BU116,'Sound Power'!V116)</f>
        <v>#DIV/0!</v>
      </c>
      <c r="F116" s="67" t="e">
        <f>IF(Calcul!$F121="SA",'Sound Power'!BV116,'Sound Power'!W116)</f>
        <v>#DIV/0!</v>
      </c>
      <c r="G116" s="67" t="e">
        <f>IF(Calcul!$F121="SA",'Sound Power'!BW116,'Sound Power'!X116)</f>
        <v>#DIV/0!</v>
      </c>
      <c r="H116" s="67" t="e">
        <f>IF(Calcul!$F121="SA",'Sound Power'!BX116,'Sound Power'!Y116)</f>
        <v>#DIV/0!</v>
      </c>
      <c r="I116" s="67" t="e">
        <f>IF(Calcul!$F121="SA",'Sound Power'!BY116,'Sound Power'!Z116)</f>
        <v>#DIV/0!</v>
      </c>
      <c r="J116" s="67" t="e">
        <f>IF(Calcul!$F121="SA",'Sound Power'!BZ116,'Sound Power'!AA116)</f>
        <v>#DIV/0!</v>
      </c>
      <c r="K116" s="67" t="e">
        <f>'Sound Power'!CS116</f>
        <v>#DIV/0!</v>
      </c>
      <c r="L116" s="67" t="e">
        <f>'Sound Power'!CT116</f>
        <v>#DIV/0!</v>
      </c>
      <c r="M116" s="67" t="e">
        <f>'Sound Power'!CU116</f>
        <v>#DIV/0!</v>
      </c>
      <c r="N116" s="67" t="e">
        <f>'Sound Power'!CV116</f>
        <v>#DIV/0!</v>
      </c>
      <c r="O116" s="67" t="e">
        <f>'Sound Power'!CW116</f>
        <v>#DIV/0!</v>
      </c>
      <c r="P116" s="67" t="e">
        <f>'Sound Power'!CX116</f>
        <v>#DIV/0!</v>
      </c>
      <c r="Q116" s="67" t="e">
        <f>'Sound Power'!CY116</f>
        <v>#DIV/0!</v>
      </c>
      <c r="R116" s="67" t="e">
        <f>'Sound Power'!CZ116</f>
        <v>#DIV/0!</v>
      </c>
      <c r="S116" s="64">
        <f t="shared" si="26"/>
        <v>0</v>
      </c>
      <c r="T116" s="64">
        <f t="shared" si="27"/>
        <v>0</v>
      </c>
      <c r="U116" s="67" t="e">
        <f>('ModelParams Lp'!B$4*10^'ModelParams Lp'!B$5*($S116/$T116)^'ModelParams Lp'!B$6)*3</f>
        <v>#DIV/0!</v>
      </c>
      <c r="V116" s="67" t="e">
        <f>('ModelParams Lp'!C$4*10^'ModelParams Lp'!C$5*($S116/$T116)^'ModelParams Lp'!C$6)*3</f>
        <v>#DIV/0!</v>
      </c>
      <c r="W116" s="67" t="e">
        <f>('ModelParams Lp'!D$4*10^'ModelParams Lp'!D$5*($S116/$T116)^'ModelParams Lp'!D$6)*3</f>
        <v>#DIV/0!</v>
      </c>
      <c r="X116" s="67" t="e">
        <f>('ModelParams Lp'!E$4*10^'ModelParams Lp'!E$5*($S116/$T116)^'ModelParams Lp'!E$6)*3</f>
        <v>#DIV/0!</v>
      </c>
      <c r="Y116" s="67" t="e">
        <f>('ModelParams Lp'!F$4*10^'ModelParams Lp'!F$5*($S116/$T116)^'ModelParams Lp'!F$6)*3</f>
        <v>#DIV/0!</v>
      </c>
      <c r="Z116" s="67" t="e">
        <f>('ModelParams Lp'!G$4*10^'ModelParams Lp'!G$5*($S116/$T116)^'ModelParams Lp'!G$6)*3</f>
        <v>#DIV/0!</v>
      </c>
      <c r="AA116" s="67" t="e">
        <f>('ModelParams Lp'!H$4*10^'ModelParams Lp'!H$5*($S116/$T116)^'ModelParams Lp'!H$6)*3</f>
        <v>#DIV/0!</v>
      </c>
      <c r="AB116" s="67" t="e">
        <f>('ModelParams Lp'!I$4*10^'ModelParams Lp'!I$5*($S116/$T116)^'ModelParams Lp'!I$6)*3</f>
        <v>#DIV/0!</v>
      </c>
      <c r="AC116" s="53" t="e">
        <f t="shared" si="28"/>
        <v>#DIV/0!</v>
      </c>
      <c r="AD116" s="53" t="e">
        <f>IF(AC116&lt;'ModelParams Lp'!$B$16,-1,IF(AC116&lt;'ModelParams Lp'!$C$16,0,IF(AC116&lt;'ModelParams Lp'!$D$16,1,IF(AC116&lt;'ModelParams Lp'!$E$16,2,IF(AC116&lt;'ModelParams Lp'!$F$16,3,IF(AC116&lt;'ModelParams Lp'!$G$16,4,IF(AC116&lt;'ModelParams Lp'!$H$16,5,6)))))))</f>
        <v>#DIV/0!</v>
      </c>
      <c r="AE116" s="67" t="e">
        <f ca="1">IF($AD116&gt;1,0,OFFSET('ModelParams Lp'!$C$12,0,-'Sound Pressure'!$AD116))</f>
        <v>#DIV/0!</v>
      </c>
      <c r="AF116" s="67" t="e">
        <f ca="1">IF($AD116&gt;2,0,OFFSET('ModelParams Lp'!$D$12,0,-'Sound Pressure'!$AD116))</f>
        <v>#DIV/0!</v>
      </c>
      <c r="AG116" s="67" t="e">
        <f ca="1">IF($AD116&gt;3,0,OFFSET('ModelParams Lp'!$E$12,0,-'Sound Pressure'!$AD116))</f>
        <v>#DIV/0!</v>
      </c>
      <c r="AH116" s="67" t="e">
        <f ca="1">IF($AD116&gt;4,0,OFFSET('ModelParams Lp'!$F$12,0,-'Sound Pressure'!$AD116))</f>
        <v>#DIV/0!</v>
      </c>
      <c r="AI116" s="67" t="e">
        <f ca="1">IF($AD116&gt;3,0,OFFSET('ModelParams Lp'!$G$12,0,-'Sound Pressure'!$AD116))</f>
        <v>#DIV/0!</v>
      </c>
      <c r="AJ116" s="67" t="e">
        <f ca="1">IF($AD116&gt;5,0,OFFSET('ModelParams Lp'!$H$12,0,-'Sound Pressure'!$AD116))</f>
        <v>#DIV/0!</v>
      </c>
      <c r="AK116" s="67" t="e">
        <f ca="1">IF($AD116&gt;6,0,OFFSET('ModelParams Lp'!$I$12,0,-'Sound Pressure'!$AD116))</f>
        <v>#DIV/0!</v>
      </c>
      <c r="AL116" s="67" t="e">
        <f ca="1">IF($AD116&gt;7,0,IF($AD$4&lt;0,3,OFFSET('ModelParams Lp'!$J$12,0,-'Sound Pressure'!$AD116)))</f>
        <v>#DIV/0!</v>
      </c>
      <c r="AM116" s="67" t="e">
        <f t="shared" si="48"/>
        <v>#DIV/0!</v>
      </c>
      <c r="AN116" s="67" t="e">
        <f t="shared" si="47"/>
        <v>#DIV/0!</v>
      </c>
      <c r="AO116" s="67" t="e">
        <f t="shared" si="47"/>
        <v>#DIV/0!</v>
      </c>
      <c r="AP116" s="67" t="e">
        <f t="shared" si="47"/>
        <v>#DIV/0!</v>
      </c>
      <c r="AQ116" s="67" t="e">
        <f t="shared" si="47"/>
        <v>#DIV/0!</v>
      </c>
      <c r="AR116" s="67" t="e">
        <f t="shared" si="47"/>
        <v>#DIV/0!</v>
      </c>
      <c r="AS116" s="67" t="e">
        <f t="shared" si="47"/>
        <v>#DIV/0!</v>
      </c>
      <c r="AT116" s="67" t="e">
        <f t="shared" si="47"/>
        <v>#DIV/0!</v>
      </c>
      <c r="AU116" s="67">
        <f>'ModelParams Lp'!B$22</f>
        <v>4</v>
      </c>
      <c r="AV116" s="67">
        <f>'ModelParams Lp'!C$22</f>
        <v>2</v>
      </c>
      <c r="AW116" s="67">
        <f>'ModelParams Lp'!D$22</f>
        <v>1</v>
      </c>
      <c r="AX116" s="67">
        <f>'ModelParams Lp'!E$22</f>
        <v>0</v>
      </c>
      <c r="AY116" s="67">
        <f>'ModelParams Lp'!F$22</f>
        <v>0</v>
      </c>
      <c r="AZ116" s="67">
        <f>'ModelParams Lp'!G$22</f>
        <v>0</v>
      </c>
      <c r="BA116" s="67">
        <f>'ModelParams Lp'!H$22</f>
        <v>0</v>
      </c>
      <c r="BB116" s="67">
        <f>'ModelParams Lp'!I$22</f>
        <v>0</v>
      </c>
      <c r="BC116" s="67" t="e">
        <f>-10*LOG(2/(4*PI()*2^2)+4/(0.163*(Calcul!$J121*Calcul!$K121)/VLOOKUP(Calcul!$H121,'ModelParams Lp'!$E$37:$F$39,2,0)))</f>
        <v>#N/A</v>
      </c>
      <c r="BD116" s="67" t="e">
        <f>-10*LOG(2/(4*PI()*2^2)+4/(0.163*(Calcul!$J121*Calcul!$K121)/VLOOKUP(Calcul!$H121,'ModelParams Lp'!$E$37:$F$39,2,0)))</f>
        <v>#N/A</v>
      </c>
      <c r="BE116" s="67" t="e">
        <f>-10*LOG(2/(4*PI()*2^2)+4/(0.163*(Calcul!$J121*Calcul!$K121)/VLOOKUP(Calcul!$H121,'ModelParams Lp'!$E$37:$F$39,2,0)))</f>
        <v>#N/A</v>
      </c>
      <c r="BF116" s="67" t="e">
        <f>-10*LOG(2/(4*PI()*2^2)+4/(0.163*(Calcul!$J121*Calcul!$K121)/VLOOKUP(Calcul!$H121,'ModelParams Lp'!$E$37:$F$39,2,0)))</f>
        <v>#N/A</v>
      </c>
      <c r="BG116" s="67" t="e">
        <f>-10*LOG(2/(4*PI()*2^2)+4/(0.163*(Calcul!$J121*Calcul!$K121)/VLOOKUP(Calcul!$H121,'ModelParams Lp'!$E$37:$F$39,2,0)))</f>
        <v>#N/A</v>
      </c>
      <c r="BH116" s="67" t="e">
        <f>-10*LOG(2/(4*PI()*2^2)+4/(0.163*(Calcul!$J121*Calcul!$K121)/VLOOKUP(Calcul!$H121,'ModelParams Lp'!$E$37:$F$39,2,0)))</f>
        <v>#N/A</v>
      </c>
      <c r="BI116" s="67" t="e">
        <f>-10*LOG(2/(4*PI()*2^2)+4/(0.163*(Calcul!$J121*Calcul!$K121)/VLOOKUP(Calcul!$H121,'ModelParams Lp'!$E$37:$F$39,2,0)))</f>
        <v>#N/A</v>
      </c>
      <c r="BJ116" s="67" t="e">
        <f>-10*LOG(2/(4*PI()*2^2)+4/(0.163*(Calcul!$J121*Calcul!$K121)/VLOOKUP(Calcul!$H121,'ModelParams Lp'!$E$37:$F$39,2,0)))</f>
        <v>#N/A</v>
      </c>
      <c r="BK116" s="67" t="e">
        <f>VLOOKUP(Calcul!$I121,'ModelParams Lp'!$D$28:$O$32,5,0)+BC116</f>
        <v>#N/A</v>
      </c>
      <c r="BL116" s="67" t="e">
        <f>VLOOKUP(Calcul!$I121,'ModelParams Lp'!$D$28:$O$32,6,0)+BD116</f>
        <v>#N/A</v>
      </c>
      <c r="BM116" s="67" t="e">
        <f>VLOOKUP(Calcul!$I121,'ModelParams Lp'!$D$28:$O$32,7,0)+BE116</f>
        <v>#N/A</v>
      </c>
      <c r="BN116" s="67" t="e">
        <f>VLOOKUP(Calcul!$I121,'ModelParams Lp'!$D$28:$O$32,8,0)+BF116</f>
        <v>#N/A</v>
      </c>
      <c r="BO116" s="67" t="e">
        <f>VLOOKUP(Calcul!$I121,'ModelParams Lp'!$D$28:$O$32,9,0)+BG116</f>
        <v>#N/A</v>
      </c>
      <c r="BP116" s="67" t="e">
        <f>VLOOKUP(Calcul!$I121,'ModelParams Lp'!$D$28:$O$32,10,0)+BH116</f>
        <v>#N/A</v>
      </c>
      <c r="BQ116" s="67" t="e">
        <f>VLOOKUP(Calcul!$I121,'ModelParams Lp'!$D$28:$O$32,11,0)+BI116</f>
        <v>#N/A</v>
      </c>
      <c r="BR116" s="67" t="e">
        <f>VLOOKUP(Calcul!$I121,'ModelParams Lp'!$D$28:$O$32,12,0)+BJ116</f>
        <v>#N/A</v>
      </c>
      <c r="BS116" s="66" t="e">
        <f t="shared" ca="1" si="29"/>
        <v>#DIV/0!</v>
      </c>
      <c r="BT116" s="66" t="e">
        <f t="shared" ca="1" si="30"/>
        <v>#DIV/0!</v>
      </c>
      <c r="BU116" s="66" t="e">
        <f t="shared" ca="1" si="31"/>
        <v>#DIV/0!</v>
      </c>
      <c r="BV116" s="66" t="e">
        <f t="shared" ca="1" si="32"/>
        <v>#DIV/0!</v>
      </c>
      <c r="BW116" s="66" t="e">
        <f t="shared" ca="1" si="33"/>
        <v>#DIV/0!</v>
      </c>
      <c r="BX116" s="66" t="e">
        <f t="shared" ca="1" si="34"/>
        <v>#DIV/0!</v>
      </c>
      <c r="BY116" s="66" t="e">
        <f t="shared" ca="1" si="35"/>
        <v>#DIV/0!</v>
      </c>
      <c r="BZ116" s="66" t="e">
        <f t="shared" ca="1" si="36"/>
        <v>#DIV/0!</v>
      </c>
      <c r="CA116" s="24" t="e">
        <f ca="1">10*LOG10(IF(BS116="",0,POWER(10,((BS116+'ModelParams Lw'!$O$4)/10))) +IF(BT116="",0,POWER(10,((BT116+'ModelParams Lw'!$P$4)/10))) +IF(BU116="",0,POWER(10,((BU116+'ModelParams Lw'!$Q$4)/10))) +IF(BV116="",0,POWER(10,((BV116+'ModelParams Lw'!$R$4)/10))) +IF(BW116="",0,POWER(10,((BW116+'ModelParams Lw'!$S$4)/10))) +IF(BX116="",0,POWER(10,((BX116+'ModelParams Lw'!$T$4)/10))) +IF(BY116="",0,POWER(10,((BY116+'ModelParams Lw'!$U$4)/10)))+IF(BZ116="",0,POWER(10,((BZ116+'ModelParams Lw'!$V$4)/10))))</f>
        <v>#DIV/0!</v>
      </c>
      <c r="CB116" s="24" t="e">
        <f t="shared" ca="1" si="37"/>
        <v>#DIV/0!</v>
      </c>
      <c r="CC116" s="24" t="e">
        <f ca="1">(BS116-'ModelParams Lw'!O$10)/'ModelParams Lw'!O$11</f>
        <v>#DIV/0!</v>
      </c>
      <c r="CD116" s="24" t="e">
        <f ca="1">(BT116-'ModelParams Lw'!P$10)/'ModelParams Lw'!P$11</f>
        <v>#DIV/0!</v>
      </c>
      <c r="CE116" s="24" t="e">
        <f ca="1">(BU116-'ModelParams Lw'!Q$10)/'ModelParams Lw'!Q$11</f>
        <v>#DIV/0!</v>
      </c>
      <c r="CF116" s="24" t="e">
        <f ca="1">(BV116-'ModelParams Lw'!R$10)/'ModelParams Lw'!R$11</f>
        <v>#DIV/0!</v>
      </c>
      <c r="CG116" s="24" t="e">
        <f ca="1">(BW116-'ModelParams Lw'!S$10)/'ModelParams Lw'!S$11</f>
        <v>#DIV/0!</v>
      </c>
      <c r="CH116" s="24" t="e">
        <f ca="1">(BX116-'ModelParams Lw'!T$10)/'ModelParams Lw'!T$11</f>
        <v>#DIV/0!</v>
      </c>
      <c r="CI116" s="24" t="e">
        <f ca="1">(BY116-'ModelParams Lw'!U$10)/'ModelParams Lw'!U$11</f>
        <v>#DIV/0!</v>
      </c>
      <c r="CJ116" s="24" t="e">
        <f ca="1">(BZ116-'ModelParams Lw'!V$10)/'ModelParams Lw'!V$11</f>
        <v>#DIV/0!</v>
      </c>
      <c r="CK116" s="66" t="e">
        <f t="shared" si="38"/>
        <v>#DIV/0!</v>
      </c>
      <c r="CL116" s="66" t="e">
        <f t="shared" si="39"/>
        <v>#DIV/0!</v>
      </c>
      <c r="CM116" s="66" t="e">
        <f t="shared" si="40"/>
        <v>#DIV/0!</v>
      </c>
      <c r="CN116" s="66" t="e">
        <f t="shared" si="41"/>
        <v>#DIV/0!</v>
      </c>
      <c r="CO116" s="66" t="e">
        <f t="shared" si="42"/>
        <v>#DIV/0!</v>
      </c>
      <c r="CP116" s="66" t="e">
        <f t="shared" si="43"/>
        <v>#DIV/0!</v>
      </c>
      <c r="CQ116" s="66" t="e">
        <f t="shared" si="44"/>
        <v>#DIV/0!</v>
      </c>
      <c r="CR116" s="66" t="e">
        <f t="shared" si="45"/>
        <v>#DIV/0!</v>
      </c>
      <c r="CS116" s="24" t="e">
        <f>10*LOG10(IF(CK116="",0,POWER(10,((CK116+'ModelParams Lw'!$O$4)/10))) +IF(CL116="",0,POWER(10,((CL116+'ModelParams Lw'!$P$4)/10))) +IF(CM116="",0,POWER(10,((CM116+'ModelParams Lw'!$Q$4)/10))) +IF(CN116="",0,POWER(10,((CN116+'ModelParams Lw'!$R$4)/10))) +IF(CO116="",0,POWER(10,((CO116+'ModelParams Lw'!$S$4)/10))) +IF(CP116="",0,POWER(10,((CP116+'ModelParams Lw'!$T$4)/10))) +IF(CQ116="",0,POWER(10,((CQ116+'ModelParams Lw'!$U$4)/10)))+IF(CR116="",0,POWER(10,((CR116+'ModelParams Lw'!$V$4)/10))))</f>
        <v>#DIV/0!</v>
      </c>
      <c r="CT116" s="24" t="e">
        <f t="shared" si="46"/>
        <v>#DIV/0!</v>
      </c>
      <c r="CU116" s="24" t="e">
        <f>(CK116-'ModelParams Lw'!O$10)/'ModelParams Lw'!O$11</f>
        <v>#DIV/0!</v>
      </c>
      <c r="CV116" s="24" t="e">
        <f>(CL116-'ModelParams Lw'!P$10)/'ModelParams Lw'!P$11</f>
        <v>#DIV/0!</v>
      </c>
      <c r="CW116" s="24" t="e">
        <f>(CM116-'ModelParams Lw'!Q$10)/'ModelParams Lw'!Q$11</f>
        <v>#DIV/0!</v>
      </c>
      <c r="CX116" s="24" t="e">
        <f>(CN116-'ModelParams Lw'!R$10)/'ModelParams Lw'!R$11</f>
        <v>#DIV/0!</v>
      </c>
      <c r="CY116" s="24" t="e">
        <f>(CO116-'ModelParams Lw'!S$10)/'ModelParams Lw'!S$11</f>
        <v>#DIV/0!</v>
      </c>
      <c r="CZ116" s="24" t="e">
        <f>(CP116-'ModelParams Lw'!T$10)/'ModelParams Lw'!T$11</f>
        <v>#DIV/0!</v>
      </c>
      <c r="DA116" s="24" t="e">
        <f>(CQ116-'ModelParams Lw'!U$10)/'ModelParams Lw'!U$11</f>
        <v>#DIV/0!</v>
      </c>
      <c r="DB116" s="24" t="e">
        <f>(CR116-'ModelParams Lw'!V$10)/'ModelParams Lw'!V$11</f>
        <v>#DIV/0!</v>
      </c>
    </row>
    <row r="117" spans="1:106">
      <c r="A117" s="12">
        <f>'Sound Power'!B117</f>
        <v>0</v>
      </c>
      <c r="B117" s="12">
        <f>'Sound Power'!D117</f>
        <v>0</v>
      </c>
      <c r="C117" s="67" t="e">
        <f>IF(Calcul!$F122="SA",'Sound Power'!BS117,'Sound Power'!T117)</f>
        <v>#DIV/0!</v>
      </c>
      <c r="D117" s="67" t="e">
        <f>IF(Calcul!$F122="SA",'Sound Power'!BT117,'Sound Power'!U117)</f>
        <v>#DIV/0!</v>
      </c>
      <c r="E117" s="67" t="e">
        <f>IF(Calcul!$F122="SA",'Sound Power'!BU117,'Sound Power'!V117)</f>
        <v>#DIV/0!</v>
      </c>
      <c r="F117" s="67" t="e">
        <f>IF(Calcul!$F122="SA",'Sound Power'!BV117,'Sound Power'!W117)</f>
        <v>#DIV/0!</v>
      </c>
      <c r="G117" s="67" t="e">
        <f>IF(Calcul!$F122="SA",'Sound Power'!BW117,'Sound Power'!X117)</f>
        <v>#DIV/0!</v>
      </c>
      <c r="H117" s="67" t="e">
        <f>IF(Calcul!$F122="SA",'Sound Power'!BX117,'Sound Power'!Y117)</f>
        <v>#DIV/0!</v>
      </c>
      <c r="I117" s="67" t="e">
        <f>IF(Calcul!$F122="SA",'Sound Power'!BY117,'Sound Power'!Z117)</f>
        <v>#DIV/0!</v>
      </c>
      <c r="J117" s="67" t="e">
        <f>IF(Calcul!$F122="SA",'Sound Power'!BZ117,'Sound Power'!AA117)</f>
        <v>#DIV/0!</v>
      </c>
      <c r="K117" s="67" t="e">
        <f>'Sound Power'!CS117</f>
        <v>#DIV/0!</v>
      </c>
      <c r="L117" s="67" t="e">
        <f>'Sound Power'!CT117</f>
        <v>#DIV/0!</v>
      </c>
      <c r="M117" s="67" t="e">
        <f>'Sound Power'!CU117</f>
        <v>#DIV/0!</v>
      </c>
      <c r="N117" s="67" t="e">
        <f>'Sound Power'!CV117</f>
        <v>#DIV/0!</v>
      </c>
      <c r="O117" s="67" t="e">
        <f>'Sound Power'!CW117</f>
        <v>#DIV/0!</v>
      </c>
      <c r="P117" s="67" t="e">
        <f>'Sound Power'!CX117</f>
        <v>#DIV/0!</v>
      </c>
      <c r="Q117" s="67" t="e">
        <f>'Sound Power'!CY117</f>
        <v>#DIV/0!</v>
      </c>
      <c r="R117" s="67" t="e">
        <f>'Sound Power'!CZ117</f>
        <v>#DIV/0!</v>
      </c>
      <c r="S117" s="64">
        <f t="shared" si="26"/>
        <v>0</v>
      </c>
      <c r="T117" s="64">
        <f t="shared" si="27"/>
        <v>0</v>
      </c>
      <c r="U117" s="67" t="e">
        <f>('ModelParams Lp'!B$4*10^'ModelParams Lp'!B$5*($S117/$T117)^'ModelParams Lp'!B$6)*3</f>
        <v>#DIV/0!</v>
      </c>
      <c r="V117" s="67" t="e">
        <f>('ModelParams Lp'!C$4*10^'ModelParams Lp'!C$5*($S117/$T117)^'ModelParams Lp'!C$6)*3</f>
        <v>#DIV/0!</v>
      </c>
      <c r="W117" s="67" t="e">
        <f>('ModelParams Lp'!D$4*10^'ModelParams Lp'!D$5*($S117/$T117)^'ModelParams Lp'!D$6)*3</f>
        <v>#DIV/0!</v>
      </c>
      <c r="X117" s="67" t="e">
        <f>('ModelParams Lp'!E$4*10^'ModelParams Lp'!E$5*($S117/$T117)^'ModelParams Lp'!E$6)*3</f>
        <v>#DIV/0!</v>
      </c>
      <c r="Y117" s="67" t="e">
        <f>('ModelParams Lp'!F$4*10^'ModelParams Lp'!F$5*($S117/$T117)^'ModelParams Lp'!F$6)*3</f>
        <v>#DIV/0!</v>
      </c>
      <c r="Z117" s="67" t="e">
        <f>('ModelParams Lp'!G$4*10^'ModelParams Lp'!G$5*($S117/$T117)^'ModelParams Lp'!G$6)*3</f>
        <v>#DIV/0!</v>
      </c>
      <c r="AA117" s="67" t="e">
        <f>('ModelParams Lp'!H$4*10^'ModelParams Lp'!H$5*($S117/$T117)^'ModelParams Lp'!H$6)*3</f>
        <v>#DIV/0!</v>
      </c>
      <c r="AB117" s="67" t="e">
        <f>('ModelParams Lp'!I$4*10^'ModelParams Lp'!I$5*($S117/$T117)^'ModelParams Lp'!I$6)*3</f>
        <v>#DIV/0!</v>
      </c>
      <c r="AC117" s="53" t="e">
        <f t="shared" si="28"/>
        <v>#DIV/0!</v>
      </c>
      <c r="AD117" s="53" t="e">
        <f>IF(AC117&lt;'ModelParams Lp'!$B$16,-1,IF(AC117&lt;'ModelParams Lp'!$C$16,0,IF(AC117&lt;'ModelParams Lp'!$D$16,1,IF(AC117&lt;'ModelParams Lp'!$E$16,2,IF(AC117&lt;'ModelParams Lp'!$F$16,3,IF(AC117&lt;'ModelParams Lp'!$G$16,4,IF(AC117&lt;'ModelParams Lp'!$H$16,5,6)))))))</f>
        <v>#DIV/0!</v>
      </c>
      <c r="AE117" s="67" t="e">
        <f ca="1">IF($AD117&gt;1,0,OFFSET('ModelParams Lp'!$C$12,0,-'Sound Pressure'!$AD117))</f>
        <v>#DIV/0!</v>
      </c>
      <c r="AF117" s="67" t="e">
        <f ca="1">IF($AD117&gt;2,0,OFFSET('ModelParams Lp'!$D$12,0,-'Sound Pressure'!$AD117))</f>
        <v>#DIV/0!</v>
      </c>
      <c r="AG117" s="67" t="e">
        <f ca="1">IF($AD117&gt;3,0,OFFSET('ModelParams Lp'!$E$12,0,-'Sound Pressure'!$AD117))</f>
        <v>#DIV/0!</v>
      </c>
      <c r="AH117" s="67" t="e">
        <f ca="1">IF($AD117&gt;4,0,OFFSET('ModelParams Lp'!$F$12,0,-'Sound Pressure'!$AD117))</f>
        <v>#DIV/0!</v>
      </c>
      <c r="AI117" s="67" t="e">
        <f ca="1">IF($AD117&gt;3,0,OFFSET('ModelParams Lp'!$G$12,0,-'Sound Pressure'!$AD117))</f>
        <v>#DIV/0!</v>
      </c>
      <c r="AJ117" s="67" t="e">
        <f ca="1">IF($AD117&gt;5,0,OFFSET('ModelParams Lp'!$H$12,0,-'Sound Pressure'!$AD117))</f>
        <v>#DIV/0!</v>
      </c>
      <c r="AK117" s="67" t="e">
        <f ca="1">IF($AD117&gt;6,0,OFFSET('ModelParams Lp'!$I$12,0,-'Sound Pressure'!$AD117))</f>
        <v>#DIV/0!</v>
      </c>
      <c r="AL117" s="67" t="e">
        <f ca="1">IF($AD117&gt;7,0,IF($AD$4&lt;0,3,OFFSET('ModelParams Lp'!$J$12,0,-'Sound Pressure'!$AD117)))</f>
        <v>#DIV/0!</v>
      </c>
      <c r="AM117" s="67" t="e">
        <f t="shared" si="48"/>
        <v>#DIV/0!</v>
      </c>
      <c r="AN117" s="67" t="e">
        <f t="shared" si="47"/>
        <v>#DIV/0!</v>
      </c>
      <c r="AO117" s="67" t="e">
        <f t="shared" si="47"/>
        <v>#DIV/0!</v>
      </c>
      <c r="AP117" s="67" t="e">
        <f t="shared" si="47"/>
        <v>#DIV/0!</v>
      </c>
      <c r="AQ117" s="67" t="e">
        <f t="shared" si="47"/>
        <v>#DIV/0!</v>
      </c>
      <c r="AR117" s="67" t="e">
        <f t="shared" si="47"/>
        <v>#DIV/0!</v>
      </c>
      <c r="AS117" s="67" t="e">
        <f t="shared" si="47"/>
        <v>#DIV/0!</v>
      </c>
      <c r="AT117" s="67" t="e">
        <f t="shared" si="47"/>
        <v>#DIV/0!</v>
      </c>
      <c r="AU117" s="67">
        <f>'ModelParams Lp'!B$22</f>
        <v>4</v>
      </c>
      <c r="AV117" s="67">
        <f>'ModelParams Lp'!C$22</f>
        <v>2</v>
      </c>
      <c r="AW117" s="67">
        <f>'ModelParams Lp'!D$22</f>
        <v>1</v>
      </c>
      <c r="AX117" s="67">
        <f>'ModelParams Lp'!E$22</f>
        <v>0</v>
      </c>
      <c r="AY117" s="67">
        <f>'ModelParams Lp'!F$22</f>
        <v>0</v>
      </c>
      <c r="AZ117" s="67">
        <f>'ModelParams Lp'!G$22</f>
        <v>0</v>
      </c>
      <c r="BA117" s="67">
        <f>'ModelParams Lp'!H$22</f>
        <v>0</v>
      </c>
      <c r="BB117" s="67">
        <f>'ModelParams Lp'!I$22</f>
        <v>0</v>
      </c>
      <c r="BC117" s="67" t="e">
        <f>-10*LOG(2/(4*PI()*2^2)+4/(0.163*(Calcul!$J122*Calcul!$K122)/VLOOKUP(Calcul!$H122,'ModelParams Lp'!$E$37:$F$39,2,0)))</f>
        <v>#N/A</v>
      </c>
      <c r="BD117" s="67" t="e">
        <f>-10*LOG(2/(4*PI()*2^2)+4/(0.163*(Calcul!$J122*Calcul!$K122)/VLOOKUP(Calcul!$H122,'ModelParams Lp'!$E$37:$F$39,2,0)))</f>
        <v>#N/A</v>
      </c>
      <c r="BE117" s="67" t="e">
        <f>-10*LOG(2/(4*PI()*2^2)+4/(0.163*(Calcul!$J122*Calcul!$K122)/VLOOKUP(Calcul!$H122,'ModelParams Lp'!$E$37:$F$39,2,0)))</f>
        <v>#N/A</v>
      </c>
      <c r="BF117" s="67" t="e">
        <f>-10*LOG(2/(4*PI()*2^2)+4/(0.163*(Calcul!$J122*Calcul!$K122)/VLOOKUP(Calcul!$H122,'ModelParams Lp'!$E$37:$F$39,2,0)))</f>
        <v>#N/A</v>
      </c>
      <c r="BG117" s="67" t="e">
        <f>-10*LOG(2/(4*PI()*2^2)+4/(0.163*(Calcul!$J122*Calcul!$K122)/VLOOKUP(Calcul!$H122,'ModelParams Lp'!$E$37:$F$39,2,0)))</f>
        <v>#N/A</v>
      </c>
      <c r="BH117" s="67" t="e">
        <f>-10*LOG(2/(4*PI()*2^2)+4/(0.163*(Calcul!$J122*Calcul!$K122)/VLOOKUP(Calcul!$H122,'ModelParams Lp'!$E$37:$F$39,2,0)))</f>
        <v>#N/A</v>
      </c>
      <c r="BI117" s="67" t="e">
        <f>-10*LOG(2/(4*PI()*2^2)+4/(0.163*(Calcul!$J122*Calcul!$K122)/VLOOKUP(Calcul!$H122,'ModelParams Lp'!$E$37:$F$39,2,0)))</f>
        <v>#N/A</v>
      </c>
      <c r="BJ117" s="67" t="e">
        <f>-10*LOG(2/(4*PI()*2^2)+4/(0.163*(Calcul!$J122*Calcul!$K122)/VLOOKUP(Calcul!$H122,'ModelParams Lp'!$E$37:$F$39,2,0)))</f>
        <v>#N/A</v>
      </c>
      <c r="BK117" s="67" t="e">
        <f>VLOOKUP(Calcul!$I122,'ModelParams Lp'!$D$28:$O$32,5,0)+BC117</f>
        <v>#N/A</v>
      </c>
      <c r="BL117" s="67" t="e">
        <f>VLOOKUP(Calcul!$I122,'ModelParams Lp'!$D$28:$O$32,6,0)+BD117</f>
        <v>#N/A</v>
      </c>
      <c r="BM117" s="67" t="e">
        <f>VLOOKUP(Calcul!$I122,'ModelParams Lp'!$D$28:$O$32,7,0)+BE117</f>
        <v>#N/A</v>
      </c>
      <c r="BN117" s="67" t="e">
        <f>VLOOKUP(Calcul!$I122,'ModelParams Lp'!$D$28:$O$32,8,0)+BF117</f>
        <v>#N/A</v>
      </c>
      <c r="BO117" s="67" t="e">
        <f>VLOOKUP(Calcul!$I122,'ModelParams Lp'!$D$28:$O$32,9,0)+BG117</f>
        <v>#N/A</v>
      </c>
      <c r="BP117" s="67" t="e">
        <f>VLOOKUP(Calcul!$I122,'ModelParams Lp'!$D$28:$O$32,10,0)+BH117</f>
        <v>#N/A</v>
      </c>
      <c r="BQ117" s="67" t="e">
        <f>VLOOKUP(Calcul!$I122,'ModelParams Lp'!$D$28:$O$32,11,0)+BI117</f>
        <v>#N/A</v>
      </c>
      <c r="BR117" s="67" t="e">
        <f>VLOOKUP(Calcul!$I122,'ModelParams Lp'!$D$28:$O$32,12,0)+BJ117</f>
        <v>#N/A</v>
      </c>
      <c r="BS117" s="66" t="e">
        <f t="shared" ca="1" si="29"/>
        <v>#DIV/0!</v>
      </c>
      <c r="BT117" s="66" t="e">
        <f t="shared" ca="1" si="30"/>
        <v>#DIV/0!</v>
      </c>
      <c r="BU117" s="66" t="e">
        <f t="shared" ca="1" si="31"/>
        <v>#DIV/0!</v>
      </c>
      <c r="BV117" s="66" t="e">
        <f t="shared" ca="1" si="32"/>
        <v>#DIV/0!</v>
      </c>
      <c r="BW117" s="66" t="e">
        <f t="shared" ca="1" si="33"/>
        <v>#DIV/0!</v>
      </c>
      <c r="BX117" s="66" t="e">
        <f t="shared" ca="1" si="34"/>
        <v>#DIV/0!</v>
      </c>
      <c r="BY117" s="66" t="e">
        <f t="shared" ca="1" si="35"/>
        <v>#DIV/0!</v>
      </c>
      <c r="BZ117" s="66" t="e">
        <f t="shared" ca="1" si="36"/>
        <v>#DIV/0!</v>
      </c>
      <c r="CA117" s="24" t="e">
        <f ca="1">10*LOG10(IF(BS117="",0,POWER(10,((BS117+'ModelParams Lw'!$O$4)/10))) +IF(BT117="",0,POWER(10,((BT117+'ModelParams Lw'!$P$4)/10))) +IF(BU117="",0,POWER(10,((BU117+'ModelParams Lw'!$Q$4)/10))) +IF(BV117="",0,POWER(10,((BV117+'ModelParams Lw'!$R$4)/10))) +IF(BW117="",0,POWER(10,((BW117+'ModelParams Lw'!$S$4)/10))) +IF(BX117="",0,POWER(10,((BX117+'ModelParams Lw'!$T$4)/10))) +IF(BY117="",0,POWER(10,((BY117+'ModelParams Lw'!$U$4)/10)))+IF(BZ117="",0,POWER(10,((BZ117+'ModelParams Lw'!$V$4)/10))))</f>
        <v>#DIV/0!</v>
      </c>
      <c r="CB117" s="24" t="e">
        <f t="shared" ca="1" si="37"/>
        <v>#DIV/0!</v>
      </c>
      <c r="CC117" s="24" t="e">
        <f ca="1">(BS117-'ModelParams Lw'!O$10)/'ModelParams Lw'!O$11</f>
        <v>#DIV/0!</v>
      </c>
      <c r="CD117" s="24" t="e">
        <f ca="1">(BT117-'ModelParams Lw'!P$10)/'ModelParams Lw'!P$11</f>
        <v>#DIV/0!</v>
      </c>
      <c r="CE117" s="24" t="e">
        <f ca="1">(BU117-'ModelParams Lw'!Q$10)/'ModelParams Lw'!Q$11</f>
        <v>#DIV/0!</v>
      </c>
      <c r="CF117" s="24" t="e">
        <f ca="1">(BV117-'ModelParams Lw'!R$10)/'ModelParams Lw'!R$11</f>
        <v>#DIV/0!</v>
      </c>
      <c r="CG117" s="24" t="e">
        <f ca="1">(BW117-'ModelParams Lw'!S$10)/'ModelParams Lw'!S$11</f>
        <v>#DIV/0!</v>
      </c>
      <c r="CH117" s="24" t="e">
        <f ca="1">(BX117-'ModelParams Lw'!T$10)/'ModelParams Lw'!T$11</f>
        <v>#DIV/0!</v>
      </c>
      <c r="CI117" s="24" t="e">
        <f ca="1">(BY117-'ModelParams Lw'!U$10)/'ModelParams Lw'!U$11</f>
        <v>#DIV/0!</v>
      </c>
      <c r="CJ117" s="24" t="e">
        <f ca="1">(BZ117-'ModelParams Lw'!V$10)/'ModelParams Lw'!V$11</f>
        <v>#DIV/0!</v>
      </c>
      <c r="CK117" s="66" t="e">
        <f t="shared" si="38"/>
        <v>#DIV/0!</v>
      </c>
      <c r="CL117" s="66" t="e">
        <f t="shared" si="39"/>
        <v>#DIV/0!</v>
      </c>
      <c r="CM117" s="66" t="e">
        <f t="shared" si="40"/>
        <v>#DIV/0!</v>
      </c>
      <c r="CN117" s="66" t="e">
        <f t="shared" si="41"/>
        <v>#DIV/0!</v>
      </c>
      <c r="CO117" s="66" t="e">
        <f t="shared" si="42"/>
        <v>#DIV/0!</v>
      </c>
      <c r="CP117" s="66" t="e">
        <f t="shared" si="43"/>
        <v>#DIV/0!</v>
      </c>
      <c r="CQ117" s="66" t="e">
        <f t="shared" si="44"/>
        <v>#DIV/0!</v>
      </c>
      <c r="CR117" s="66" t="e">
        <f t="shared" si="45"/>
        <v>#DIV/0!</v>
      </c>
      <c r="CS117" s="24" t="e">
        <f>10*LOG10(IF(CK117="",0,POWER(10,((CK117+'ModelParams Lw'!$O$4)/10))) +IF(CL117="",0,POWER(10,((CL117+'ModelParams Lw'!$P$4)/10))) +IF(CM117="",0,POWER(10,((CM117+'ModelParams Lw'!$Q$4)/10))) +IF(CN117="",0,POWER(10,((CN117+'ModelParams Lw'!$R$4)/10))) +IF(CO117="",0,POWER(10,((CO117+'ModelParams Lw'!$S$4)/10))) +IF(CP117="",0,POWER(10,((CP117+'ModelParams Lw'!$T$4)/10))) +IF(CQ117="",0,POWER(10,((CQ117+'ModelParams Lw'!$U$4)/10)))+IF(CR117="",0,POWER(10,((CR117+'ModelParams Lw'!$V$4)/10))))</f>
        <v>#DIV/0!</v>
      </c>
      <c r="CT117" s="24" t="e">
        <f t="shared" si="46"/>
        <v>#DIV/0!</v>
      </c>
      <c r="CU117" s="24" t="e">
        <f>(CK117-'ModelParams Lw'!O$10)/'ModelParams Lw'!O$11</f>
        <v>#DIV/0!</v>
      </c>
      <c r="CV117" s="24" t="e">
        <f>(CL117-'ModelParams Lw'!P$10)/'ModelParams Lw'!P$11</f>
        <v>#DIV/0!</v>
      </c>
      <c r="CW117" s="24" t="e">
        <f>(CM117-'ModelParams Lw'!Q$10)/'ModelParams Lw'!Q$11</f>
        <v>#DIV/0!</v>
      </c>
      <c r="CX117" s="24" t="e">
        <f>(CN117-'ModelParams Lw'!R$10)/'ModelParams Lw'!R$11</f>
        <v>#DIV/0!</v>
      </c>
      <c r="CY117" s="24" t="e">
        <f>(CO117-'ModelParams Lw'!S$10)/'ModelParams Lw'!S$11</f>
        <v>#DIV/0!</v>
      </c>
      <c r="CZ117" s="24" t="e">
        <f>(CP117-'ModelParams Lw'!T$10)/'ModelParams Lw'!T$11</f>
        <v>#DIV/0!</v>
      </c>
      <c r="DA117" s="24" t="e">
        <f>(CQ117-'ModelParams Lw'!U$10)/'ModelParams Lw'!U$11</f>
        <v>#DIV/0!</v>
      </c>
      <c r="DB117" s="24" t="e">
        <f>(CR117-'ModelParams Lw'!V$10)/'ModelParams Lw'!V$11</f>
        <v>#DIV/0!</v>
      </c>
    </row>
    <row r="118" spans="1:106">
      <c r="A118" s="12">
        <f>'Sound Power'!B118</f>
        <v>0</v>
      </c>
      <c r="B118" s="12">
        <f>'Sound Power'!D118</f>
        <v>0</v>
      </c>
      <c r="C118" s="67" t="e">
        <f>IF(Calcul!$F123="SA",'Sound Power'!BS118,'Sound Power'!T118)</f>
        <v>#DIV/0!</v>
      </c>
      <c r="D118" s="67" t="e">
        <f>IF(Calcul!$F123="SA",'Sound Power'!BT118,'Sound Power'!U118)</f>
        <v>#DIV/0!</v>
      </c>
      <c r="E118" s="67" t="e">
        <f>IF(Calcul!$F123="SA",'Sound Power'!BU118,'Sound Power'!V118)</f>
        <v>#DIV/0!</v>
      </c>
      <c r="F118" s="67" t="e">
        <f>IF(Calcul!$F123="SA",'Sound Power'!BV118,'Sound Power'!W118)</f>
        <v>#DIV/0!</v>
      </c>
      <c r="G118" s="67" t="e">
        <f>IF(Calcul!$F123="SA",'Sound Power'!BW118,'Sound Power'!X118)</f>
        <v>#DIV/0!</v>
      </c>
      <c r="H118" s="67" t="e">
        <f>IF(Calcul!$F123="SA",'Sound Power'!BX118,'Sound Power'!Y118)</f>
        <v>#DIV/0!</v>
      </c>
      <c r="I118" s="67" t="e">
        <f>IF(Calcul!$F123="SA",'Sound Power'!BY118,'Sound Power'!Z118)</f>
        <v>#DIV/0!</v>
      </c>
      <c r="J118" s="67" t="e">
        <f>IF(Calcul!$F123="SA",'Sound Power'!BZ118,'Sound Power'!AA118)</f>
        <v>#DIV/0!</v>
      </c>
      <c r="K118" s="67" t="e">
        <f>'Sound Power'!CS118</f>
        <v>#DIV/0!</v>
      </c>
      <c r="L118" s="67" t="e">
        <f>'Sound Power'!CT118</f>
        <v>#DIV/0!</v>
      </c>
      <c r="M118" s="67" t="e">
        <f>'Sound Power'!CU118</f>
        <v>#DIV/0!</v>
      </c>
      <c r="N118" s="67" t="e">
        <f>'Sound Power'!CV118</f>
        <v>#DIV/0!</v>
      </c>
      <c r="O118" s="67" t="e">
        <f>'Sound Power'!CW118</f>
        <v>#DIV/0!</v>
      </c>
      <c r="P118" s="67" t="e">
        <f>'Sound Power'!CX118</f>
        <v>#DIV/0!</v>
      </c>
      <c r="Q118" s="67" t="e">
        <f>'Sound Power'!CY118</f>
        <v>#DIV/0!</v>
      </c>
      <c r="R118" s="67" t="e">
        <f>'Sound Power'!CZ118</f>
        <v>#DIV/0!</v>
      </c>
      <c r="S118" s="64">
        <f t="shared" si="26"/>
        <v>0</v>
      </c>
      <c r="T118" s="64">
        <f t="shared" si="27"/>
        <v>0</v>
      </c>
      <c r="U118" s="67" t="e">
        <f>('ModelParams Lp'!B$4*10^'ModelParams Lp'!B$5*($S118/$T118)^'ModelParams Lp'!B$6)*3</f>
        <v>#DIV/0!</v>
      </c>
      <c r="V118" s="67" t="e">
        <f>('ModelParams Lp'!C$4*10^'ModelParams Lp'!C$5*($S118/$T118)^'ModelParams Lp'!C$6)*3</f>
        <v>#DIV/0!</v>
      </c>
      <c r="W118" s="67" t="e">
        <f>('ModelParams Lp'!D$4*10^'ModelParams Lp'!D$5*($S118/$T118)^'ModelParams Lp'!D$6)*3</f>
        <v>#DIV/0!</v>
      </c>
      <c r="X118" s="67" t="e">
        <f>('ModelParams Lp'!E$4*10^'ModelParams Lp'!E$5*($S118/$T118)^'ModelParams Lp'!E$6)*3</f>
        <v>#DIV/0!</v>
      </c>
      <c r="Y118" s="67" t="e">
        <f>('ModelParams Lp'!F$4*10^'ModelParams Lp'!F$5*($S118/$T118)^'ModelParams Lp'!F$6)*3</f>
        <v>#DIV/0!</v>
      </c>
      <c r="Z118" s="67" t="e">
        <f>('ModelParams Lp'!G$4*10^'ModelParams Lp'!G$5*($S118/$T118)^'ModelParams Lp'!G$6)*3</f>
        <v>#DIV/0!</v>
      </c>
      <c r="AA118" s="67" t="e">
        <f>('ModelParams Lp'!H$4*10^'ModelParams Lp'!H$5*($S118/$T118)^'ModelParams Lp'!H$6)*3</f>
        <v>#DIV/0!</v>
      </c>
      <c r="AB118" s="67" t="e">
        <f>('ModelParams Lp'!I$4*10^'ModelParams Lp'!I$5*($S118/$T118)^'ModelParams Lp'!I$6)*3</f>
        <v>#DIV/0!</v>
      </c>
      <c r="AC118" s="53" t="e">
        <f t="shared" si="28"/>
        <v>#DIV/0!</v>
      </c>
      <c r="AD118" s="53" t="e">
        <f>IF(AC118&lt;'ModelParams Lp'!$B$16,-1,IF(AC118&lt;'ModelParams Lp'!$C$16,0,IF(AC118&lt;'ModelParams Lp'!$D$16,1,IF(AC118&lt;'ModelParams Lp'!$E$16,2,IF(AC118&lt;'ModelParams Lp'!$F$16,3,IF(AC118&lt;'ModelParams Lp'!$G$16,4,IF(AC118&lt;'ModelParams Lp'!$H$16,5,6)))))))</f>
        <v>#DIV/0!</v>
      </c>
      <c r="AE118" s="67" t="e">
        <f ca="1">IF($AD118&gt;1,0,OFFSET('ModelParams Lp'!$C$12,0,-'Sound Pressure'!$AD118))</f>
        <v>#DIV/0!</v>
      </c>
      <c r="AF118" s="67" t="e">
        <f ca="1">IF($AD118&gt;2,0,OFFSET('ModelParams Lp'!$D$12,0,-'Sound Pressure'!$AD118))</f>
        <v>#DIV/0!</v>
      </c>
      <c r="AG118" s="67" t="e">
        <f ca="1">IF($AD118&gt;3,0,OFFSET('ModelParams Lp'!$E$12,0,-'Sound Pressure'!$AD118))</f>
        <v>#DIV/0!</v>
      </c>
      <c r="AH118" s="67" t="e">
        <f ca="1">IF($AD118&gt;4,0,OFFSET('ModelParams Lp'!$F$12,0,-'Sound Pressure'!$AD118))</f>
        <v>#DIV/0!</v>
      </c>
      <c r="AI118" s="67" t="e">
        <f ca="1">IF($AD118&gt;3,0,OFFSET('ModelParams Lp'!$G$12,0,-'Sound Pressure'!$AD118))</f>
        <v>#DIV/0!</v>
      </c>
      <c r="AJ118" s="67" t="e">
        <f ca="1">IF($AD118&gt;5,0,OFFSET('ModelParams Lp'!$H$12,0,-'Sound Pressure'!$AD118))</f>
        <v>#DIV/0!</v>
      </c>
      <c r="AK118" s="67" t="e">
        <f ca="1">IF($AD118&gt;6,0,OFFSET('ModelParams Lp'!$I$12,0,-'Sound Pressure'!$AD118))</f>
        <v>#DIV/0!</v>
      </c>
      <c r="AL118" s="67" t="e">
        <f ca="1">IF($AD118&gt;7,0,IF($AD$4&lt;0,3,OFFSET('ModelParams Lp'!$J$12,0,-'Sound Pressure'!$AD118)))</f>
        <v>#DIV/0!</v>
      </c>
      <c r="AM118" s="67" t="e">
        <f t="shared" si="48"/>
        <v>#DIV/0!</v>
      </c>
      <c r="AN118" s="67" t="e">
        <f t="shared" si="47"/>
        <v>#DIV/0!</v>
      </c>
      <c r="AO118" s="67" t="e">
        <f t="shared" si="47"/>
        <v>#DIV/0!</v>
      </c>
      <c r="AP118" s="67" t="e">
        <f t="shared" ref="AN118:AT154" si="49">10*LOG(1+(343.2/(4*PI()*AP$3))^2*(2*PI()/$T118))</f>
        <v>#DIV/0!</v>
      </c>
      <c r="AQ118" s="67" t="e">
        <f t="shared" si="49"/>
        <v>#DIV/0!</v>
      </c>
      <c r="AR118" s="67" t="e">
        <f t="shared" si="49"/>
        <v>#DIV/0!</v>
      </c>
      <c r="AS118" s="67" t="e">
        <f t="shared" si="49"/>
        <v>#DIV/0!</v>
      </c>
      <c r="AT118" s="67" t="e">
        <f t="shared" si="49"/>
        <v>#DIV/0!</v>
      </c>
      <c r="AU118" s="67">
        <f>'ModelParams Lp'!B$22</f>
        <v>4</v>
      </c>
      <c r="AV118" s="67">
        <f>'ModelParams Lp'!C$22</f>
        <v>2</v>
      </c>
      <c r="AW118" s="67">
        <f>'ModelParams Lp'!D$22</f>
        <v>1</v>
      </c>
      <c r="AX118" s="67">
        <f>'ModelParams Lp'!E$22</f>
        <v>0</v>
      </c>
      <c r="AY118" s="67">
        <f>'ModelParams Lp'!F$22</f>
        <v>0</v>
      </c>
      <c r="AZ118" s="67">
        <f>'ModelParams Lp'!G$22</f>
        <v>0</v>
      </c>
      <c r="BA118" s="67">
        <f>'ModelParams Lp'!H$22</f>
        <v>0</v>
      </c>
      <c r="BB118" s="67">
        <f>'ModelParams Lp'!I$22</f>
        <v>0</v>
      </c>
      <c r="BC118" s="67" t="e">
        <f>-10*LOG(2/(4*PI()*2^2)+4/(0.163*(Calcul!$J123*Calcul!$K123)/VLOOKUP(Calcul!$H123,'ModelParams Lp'!$E$37:$F$39,2,0)))</f>
        <v>#N/A</v>
      </c>
      <c r="BD118" s="67" t="e">
        <f>-10*LOG(2/(4*PI()*2^2)+4/(0.163*(Calcul!$J123*Calcul!$K123)/VLOOKUP(Calcul!$H123,'ModelParams Lp'!$E$37:$F$39,2,0)))</f>
        <v>#N/A</v>
      </c>
      <c r="BE118" s="67" t="e">
        <f>-10*LOG(2/(4*PI()*2^2)+4/(0.163*(Calcul!$J123*Calcul!$K123)/VLOOKUP(Calcul!$H123,'ModelParams Lp'!$E$37:$F$39,2,0)))</f>
        <v>#N/A</v>
      </c>
      <c r="BF118" s="67" t="e">
        <f>-10*LOG(2/(4*PI()*2^2)+4/(0.163*(Calcul!$J123*Calcul!$K123)/VLOOKUP(Calcul!$H123,'ModelParams Lp'!$E$37:$F$39,2,0)))</f>
        <v>#N/A</v>
      </c>
      <c r="BG118" s="67" t="e">
        <f>-10*LOG(2/(4*PI()*2^2)+4/(0.163*(Calcul!$J123*Calcul!$K123)/VLOOKUP(Calcul!$H123,'ModelParams Lp'!$E$37:$F$39,2,0)))</f>
        <v>#N/A</v>
      </c>
      <c r="BH118" s="67" t="e">
        <f>-10*LOG(2/(4*PI()*2^2)+4/(0.163*(Calcul!$J123*Calcul!$K123)/VLOOKUP(Calcul!$H123,'ModelParams Lp'!$E$37:$F$39,2,0)))</f>
        <v>#N/A</v>
      </c>
      <c r="BI118" s="67" t="e">
        <f>-10*LOG(2/(4*PI()*2^2)+4/(0.163*(Calcul!$J123*Calcul!$K123)/VLOOKUP(Calcul!$H123,'ModelParams Lp'!$E$37:$F$39,2,0)))</f>
        <v>#N/A</v>
      </c>
      <c r="BJ118" s="67" t="e">
        <f>-10*LOG(2/(4*PI()*2^2)+4/(0.163*(Calcul!$J123*Calcul!$K123)/VLOOKUP(Calcul!$H123,'ModelParams Lp'!$E$37:$F$39,2,0)))</f>
        <v>#N/A</v>
      </c>
      <c r="BK118" s="67" t="e">
        <f>VLOOKUP(Calcul!$I123,'ModelParams Lp'!$D$28:$O$32,5,0)+BC118</f>
        <v>#N/A</v>
      </c>
      <c r="BL118" s="67" t="e">
        <f>VLOOKUP(Calcul!$I123,'ModelParams Lp'!$D$28:$O$32,6,0)+BD118</f>
        <v>#N/A</v>
      </c>
      <c r="BM118" s="67" t="e">
        <f>VLOOKUP(Calcul!$I123,'ModelParams Lp'!$D$28:$O$32,7,0)+BE118</f>
        <v>#N/A</v>
      </c>
      <c r="BN118" s="67" t="e">
        <f>VLOOKUP(Calcul!$I123,'ModelParams Lp'!$D$28:$O$32,8,0)+BF118</f>
        <v>#N/A</v>
      </c>
      <c r="BO118" s="67" t="e">
        <f>VLOOKUP(Calcul!$I123,'ModelParams Lp'!$D$28:$O$32,9,0)+BG118</f>
        <v>#N/A</v>
      </c>
      <c r="BP118" s="67" t="e">
        <f>VLOOKUP(Calcul!$I123,'ModelParams Lp'!$D$28:$O$32,10,0)+BH118</f>
        <v>#N/A</v>
      </c>
      <c r="BQ118" s="67" t="e">
        <f>VLOOKUP(Calcul!$I123,'ModelParams Lp'!$D$28:$O$32,11,0)+BI118</f>
        <v>#N/A</v>
      </c>
      <c r="BR118" s="67" t="e">
        <f>VLOOKUP(Calcul!$I123,'ModelParams Lp'!$D$28:$O$32,12,0)+BJ118</f>
        <v>#N/A</v>
      </c>
      <c r="BS118" s="66" t="e">
        <f t="shared" ca="1" si="29"/>
        <v>#DIV/0!</v>
      </c>
      <c r="BT118" s="66" t="e">
        <f t="shared" ca="1" si="30"/>
        <v>#DIV/0!</v>
      </c>
      <c r="BU118" s="66" t="e">
        <f t="shared" ca="1" si="31"/>
        <v>#DIV/0!</v>
      </c>
      <c r="BV118" s="66" t="e">
        <f t="shared" ca="1" si="32"/>
        <v>#DIV/0!</v>
      </c>
      <c r="BW118" s="66" t="e">
        <f t="shared" ca="1" si="33"/>
        <v>#DIV/0!</v>
      </c>
      <c r="BX118" s="66" t="e">
        <f t="shared" ca="1" si="34"/>
        <v>#DIV/0!</v>
      </c>
      <c r="BY118" s="66" t="e">
        <f t="shared" ca="1" si="35"/>
        <v>#DIV/0!</v>
      </c>
      <c r="BZ118" s="66" t="e">
        <f t="shared" ca="1" si="36"/>
        <v>#DIV/0!</v>
      </c>
      <c r="CA118" s="24" t="e">
        <f ca="1">10*LOG10(IF(BS118="",0,POWER(10,((BS118+'ModelParams Lw'!$O$4)/10))) +IF(BT118="",0,POWER(10,((BT118+'ModelParams Lw'!$P$4)/10))) +IF(BU118="",0,POWER(10,((BU118+'ModelParams Lw'!$Q$4)/10))) +IF(BV118="",0,POWER(10,((BV118+'ModelParams Lw'!$R$4)/10))) +IF(BW118="",0,POWER(10,((BW118+'ModelParams Lw'!$S$4)/10))) +IF(BX118="",0,POWER(10,((BX118+'ModelParams Lw'!$T$4)/10))) +IF(BY118="",0,POWER(10,((BY118+'ModelParams Lw'!$U$4)/10)))+IF(BZ118="",0,POWER(10,((BZ118+'ModelParams Lw'!$V$4)/10))))</f>
        <v>#DIV/0!</v>
      </c>
      <c r="CB118" s="24" t="e">
        <f t="shared" ca="1" si="37"/>
        <v>#DIV/0!</v>
      </c>
      <c r="CC118" s="24" t="e">
        <f ca="1">(BS118-'ModelParams Lw'!O$10)/'ModelParams Lw'!O$11</f>
        <v>#DIV/0!</v>
      </c>
      <c r="CD118" s="24" t="e">
        <f ca="1">(BT118-'ModelParams Lw'!P$10)/'ModelParams Lw'!P$11</f>
        <v>#DIV/0!</v>
      </c>
      <c r="CE118" s="24" t="e">
        <f ca="1">(BU118-'ModelParams Lw'!Q$10)/'ModelParams Lw'!Q$11</f>
        <v>#DIV/0!</v>
      </c>
      <c r="CF118" s="24" t="e">
        <f ca="1">(BV118-'ModelParams Lw'!R$10)/'ModelParams Lw'!R$11</f>
        <v>#DIV/0!</v>
      </c>
      <c r="CG118" s="24" t="e">
        <f ca="1">(BW118-'ModelParams Lw'!S$10)/'ModelParams Lw'!S$11</f>
        <v>#DIV/0!</v>
      </c>
      <c r="CH118" s="24" t="e">
        <f ca="1">(BX118-'ModelParams Lw'!T$10)/'ModelParams Lw'!T$11</f>
        <v>#DIV/0!</v>
      </c>
      <c r="CI118" s="24" t="e">
        <f ca="1">(BY118-'ModelParams Lw'!U$10)/'ModelParams Lw'!U$11</f>
        <v>#DIV/0!</v>
      </c>
      <c r="CJ118" s="24" t="e">
        <f ca="1">(BZ118-'ModelParams Lw'!V$10)/'ModelParams Lw'!V$11</f>
        <v>#DIV/0!</v>
      </c>
      <c r="CK118" s="66" t="e">
        <f t="shared" si="38"/>
        <v>#DIV/0!</v>
      </c>
      <c r="CL118" s="66" t="e">
        <f t="shared" si="39"/>
        <v>#DIV/0!</v>
      </c>
      <c r="CM118" s="66" t="e">
        <f t="shared" si="40"/>
        <v>#DIV/0!</v>
      </c>
      <c r="CN118" s="66" t="e">
        <f t="shared" si="41"/>
        <v>#DIV/0!</v>
      </c>
      <c r="CO118" s="66" t="e">
        <f t="shared" si="42"/>
        <v>#DIV/0!</v>
      </c>
      <c r="CP118" s="66" t="e">
        <f t="shared" si="43"/>
        <v>#DIV/0!</v>
      </c>
      <c r="CQ118" s="66" t="e">
        <f t="shared" si="44"/>
        <v>#DIV/0!</v>
      </c>
      <c r="CR118" s="66" t="e">
        <f t="shared" si="45"/>
        <v>#DIV/0!</v>
      </c>
      <c r="CS118" s="24" t="e">
        <f>10*LOG10(IF(CK118="",0,POWER(10,((CK118+'ModelParams Lw'!$O$4)/10))) +IF(CL118="",0,POWER(10,((CL118+'ModelParams Lw'!$P$4)/10))) +IF(CM118="",0,POWER(10,((CM118+'ModelParams Lw'!$Q$4)/10))) +IF(CN118="",0,POWER(10,((CN118+'ModelParams Lw'!$R$4)/10))) +IF(CO118="",0,POWER(10,((CO118+'ModelParams Lw'!$S$4)/10))) +IF(CP118="",0,POWER(10,((CP118+'ModelParams Lw'!$T$4)/10))) +IF(CQ118="",0,POWER(10,((CQ118+'ModelParams Lw'!$U$4)/10)))+IF(CR118="",0,POWER(10,((CR118+'ModelParams Lw'!$V$4)/10))))</f>
        <v>#DIV/0!</v>
      </c>
      <c r="CT118" s="24" t="e">
        <f t="shared" si="46"/>
        <v>#DIV/0!</v>
      </c>
      <c r="CU118" s="24" t="e">
        <f>(CK118-'ModelParams Lw'!O$10)/'ModelParams Lw'!O$11</f>
        <v>#DIV/0!</v>
      </c>
      <c r="CV118" s="24" t="e">
        <f>(CL118-'ModelParams Lw'!P$10)/'ModelParams Lw'!P$11</f>
        <v>#DIV/0!</v>
      </c>
      <c r="CW118" s="24" t="e">
        <f>(CM118-'ModelParams Lw'!Q$10)/'ModelParams Lw'!Q$11</f>
        <v>#DIV/0!</v>
      </c>
      <c r="CX118" s="24" t="e">
        <f>(CN118-'ModelParams Lw'!R$10)/'ModelParams Lw'!R$11</f>
        <v>#DIV/0!</v>
      </c>
      <c r="CY118" s="24" t="e">
        <f>(CO118-'ModelParams Lw'!S$10)/'ModelParams Lw'!S$11</f>
        <v>#DIV/0!</v>
      </c>
      <c r="CZ118" s="24" t="e">
        <f>(CP118-'ModelParams Lw'!T$10)/'ModelParams Lw'!T$11</f>
        <v>#DIV/0!</v>
      </c>
      <c r="DA118" s="24" t="e">
        <f>(CQ118-'ModelParams Lw'!U$10)/'ModelParams Lw'!U$11</f>
        <v>#DIV/0!</v>
      </c>
      <c r="DB118" s="24" t="e">
        <f>(CR118-'ModelParams Lw'!V$10)/'ModelParams Lw'!V$11</f>
        <v>#DIV/0!</v>
      </c>
    </row>
    <row r="119" spans="1:106">
      <c r="A119" s="12">
        <f>'Sound Power'!B119</f>
        <v>0</v>
      </c>
      <c r="B119" s="12">
        <f>'Sound Power'!D119</f>
        <v>0</v>
      </c>
      <c r="C119" s="67" t="e">
        <f>IF(Calcul!$F124="SA",'Sound Power'!BS119,'Sound Power'!T119)</f>
        <v>#DIV/0!</v>
      </c>
      <c r="D119" s="67" t="e">
        <f>IF(Calcul!$F124="SA",'Sound Power'!BT119,'Sound Power'!U119)</f>
        <v>#DIV/0!</v>
      </c>
      <c r="E119" s="67" t="e">
        <f>IF(Calcul!$F124="SA",'Sound Power'!BU119,'Sound Power'!V119)</f>
        <v>#DIV/0!</v>
      </c>
      <c r="F119" s="67" t="e">
        <f>IF(Calcul!$F124="SA",'Sound Power'!BV119,'Sound Power'!W119)</f>
        <v>#DIV/0!</v>
      </c>
      <c r="G119" s="67" t="e">
        <f>IF(Calcul!$F124="SA",'Sound Power'!BW119,'Sound Power'!X119)</f>
        <v>#DIV/0!</v>
      </c>
      <c r="H119" s="67" t="e">
        <f>IF(Calcul!$F124="SA",'Sound Power'!BX119,'Sound Power'!Y119)</f>
        <v>#DIV/0!</v>
      </c>
      <c r="I119" s="67" t="e">
        <f>IF(Calcul!$F124="SA",'Sound Power'!BY119,'Sound Power'!Z119)</f>
        <v>#DIV/0!</v>
      </c>
      <c r="J119" s="67" t="e">
        <f>IF(Calcul!$F124="SA",'Sound Power'!BZ119,'Sound Power'!AA119)</f>
        <v>#DIV/0!</v>
      </c>
      <c r="K119" s="67" t="e">
        <f>'Sound Power'!CS119</f>
        <v>#DIV/0!</v>
      </c>
      <c r="L119" s="67" t="e">
        <f>'Sound Power'!CT119</f>
        <v>#DIV/0!</v>
      </c>
      <c r="M119" s="67" t="e">
        <f>'Sound Power'!CU119</f>
        <v>#DIV/0!</v>
      </c>
      <c r="N119" s="67" t="e">
        <f>'Sound Power'!CV119</f>
        <v>#DIV/0!</v>
      </c>
      <c r="O119" s="67" t="e">
        <f>'Sound Power'!CW119</f>
        <v>#DIV/0!</v>
      </c>
      <c r="P119" s="67" t="e">
        <f>'Sound Power'!CX119</f>
        <v>#DIV/0!</v>
      </c>
      <c r="Q119" s="67" t="e">
        <f>'Sound Power'!CY119</f>
        <v>#DIV/0!</v>
      </c>
      <c r="R119" s="67" t="e">
        <f>'Sound Power'!CZ119</f>
        <v>#DIV/0!</v>
      </c>
      <c r="S119" s="64">
        <f t="shared" si="26"/>
        <v>0</v>
      </c>
      <c r="T119" s="64">
        <f t="shared" si="27"/>
        <v>0</v>
      </c>
      <c r="U119" s="67" t="e">
        <f>('ModelParams Lp'!B$4*10^'ModelParams Lp'!B$5*($S119/$T119)^'ModelParams Lp'!B$6)*3</f>
        <v>#DIV/0!</v>
      </c>
      <c r="V119" s="67" t="e">
        <f>('ModelParams Lp'!C$4*10^'ModelParams Lp'!C$5*($S119/$T119)^'ModelParams Lp'!C$6)*3</f>
        <v>#DIV/0!</v>
      </c>
      <c r="W119" s="67" t="e">
        <f>('ModelParams Lp'!D$4*10^'ModelParams Lp'!D$5*($S119/$T119)^'ModelParams Lp'!D$6)*3</f>
        <v>#DIV/0!</v>
      </c>
      <c r="X119" s="67" t="e">
        <f>('ModelParams Lp'!E$4*10^'ModelParams Lp'!E$5*($S119/$T119)^'ModelParams Lp'!E$6)*3</f>
        <v>#DIV/0!</v>
      </c>
      <c r="Y119" s="67" t="e">
        <f>('ModelParams Lp'!F$4*10^'ModelParams Lp'!F$5*($S119/$T119)^'ModelParams Lp'!F$6)*3</f>
        <v>#DIV/0!</v>
      </c>
      <c r="Z119" s="67" t="e">
        <f>('ModelParams Lp'!G$4*10^'ModelParams Lp'!G$5*($S119/$T119)^'ModelParams Lp'!G$6)*3</f>
        <v>#DIV/0!</v>
      </c>
      <c r="AA119" s="67" t="e">
        <f>('ModelParams Lp'!H$4*10^'ModelParams Lp'!H$5*($S119/$T119)^'ModelParams Lp'!H$6)*3</f>
        <v>#DIV/0!</v>
      </c>
      <c r="AB119" s="67" t="e">
        <f>('ModelParams Lp'!I$4*10^'ModelParams Lp'!I$5*($S119/$T119)^'ModelParams Lp'!I$6)*3</f>
        <v>#DIV/0!</v>
      </c>
      <c r="AC119" s="53" t="e">
        <f t="shared" si="28"/>
        <v>#DIV/0!</v>
      </c>
      <c r="AD119" s="53" t="e">
        <f>IF(AC119&lt;'ModelParams Lp'!$B$16,-1,IF(AC119&lt;'ModelParams Lp'!$C$16,0,IF(AC119&lt;'ModelParams Lp'!$D$16,1,IF(AC119&lt;'ModelParams Lp'!$E$16,2,IF(AC119&lt;'ModelParams Lp'!$F$16,3,IF(AC119&lt;'ModelParams Lp'!$G$16,4,IF(AC119&lt;'ModelParams Lp'!$H$16,5,6)))))))</f>
        <v>#DIV/0!</v>
      </c>
      <c r="AE119" s="67" t="e">
        <f ca="1">IF($AD119&gt;1,0,OFFSET('ModelParams Lp'!$C$12,0,-'Sound Pressure'!$AD119))</f>
        <v>#DIV/0!</v>
      </c>
      <c r="AF119" s="67" t="e">
        <f ca="1">IF($AD119&gt;2,0,OFFSET('ModelParams Lp'!$D$12,0,-'Sound Pressure'!$AD119))</f>
        <v>#DIV/0!</v>
      </c>
      <c r="AG119" s="67" t="e">
        <f ca="1">IF($AD119&gt;3,0,OFFSET('ModelParams Lp'!$E$12,0,-'Sound Pressure'!$AD119))</f>
        <v>#DIV/0!</v>
      </c>
      <c r="AH119" s="67" t="e">
        <f ca="1">IF($AD119&gt;4,0,OFFSET('ModelParams Lp'!$F$12,0,-'Sound Pressure'!$AD119))</f>
        <v>#DIV/0!</v>
      </c>
      <c r="AI119" s="67" t="e">
        <f ca="1">IF($AD119&gt;3,0,OFFSET('ModelParams Lp'!$G$12,0,-'Sound Pressure'!$AD119))</f>
        <v>#DIV/0!</v>
      </c>
      <c r="AJ119" s="67" t="e">
        <f ca="1">IF($AD119&gt;5,0,OFFSET('ModelParams Lp'!$H$12,0,-'Sound Pressure'!$AD119))</f>
        <v>#DIV/0!</v>
      </c>
      <c r="AK119" s="67" t="e">
        <f ca="1">IF($AD119&gt;6,0,OFFSET('ModelParams Lp'!$I$12,0,-'Sound Pressure'!$AD119))</f>
        <v>#DIV/0!</v>
      </c>
      <c r="AL119" s="67" t="e">
        <f ca="1">IF($AD119&gt;7,0,IF($AD$4&lt;0,3,OFFSET('ModelParams Lp'!$J$12,0,-'Sound Pressure'!$AD119)))</f>
        <v>#DIV/0!</v>
      </c>
      <c r="AM119" s="67" t="e">
        <f t="shared" si="48"/>
        <v>#DIV/0!</v>
      </c>
      <c r="AN119" s="67" t="e">
        <f t="shared" si="49"/>
        <v>#DIV/0!</v>
      </c>
      <c r="AO119" s="67" t="e">
        <f t="shared" si="49"/>
        <v>#DIV/0!</v>
      </c>
      <c r="AP119" s="67" t="e">
        <f t="shared" si="49"/>
        <v>#DIV/0!</v>
      </c>
      <c r="AQ119" s="67" t="e">
        <f t="shared" si="49"/>
        <v>#DIV/0!</v>
      </c>
      <c r="AR119" s="67" t="e">
        <f t="shared" si="49"/>
        <v>#DIV/0!</v>
      </c>
      <c r="AS119" s="67" t="e">
        <f t="shared" si="49"/>
        <v>#DIV/0!</v>
      </c>
      <c r="AT119" s="67" t="e">
        <f t="shared" si="49"/>
        <v>#DIV/0!</v>
      </c>
      <c r="AU119" s="67">
        <f>'ModelParams Lp'!B$22</f>
        <v>4</v>
      </c>
      <c r="AV119" s="67">
        <f>'ModelParams Lp'!C$22</f>
        <v>2</v>
      </c>
      <c r="AW119" s="67">
        <f>'ModelParams Lp'!D$22</f>
        <v>1</v>
      </c>
      <c r="AX119" s="67">
        <f>'ModelParams Lp'!E$22</f>
        <v>0</v>
      </c>
      <c r="AY119" s="67">
        <f>'ModelParams Lp'!F$22</f>
        <v>0</v>
      </c>
      <c r="AZ119" s="67">
        <f>'ModelParams Lp'!G$22</f>
        <v>0</v>
      </c>
      <c r="BA119" s="67">
        <f>'ModelParams Lp'!H$22</f>
        <v>0</v>
      </c>
      <c r="BB119" s="67">
        <f>'ModelParams Lp'!I$22</f>
        <v>0</v>
      </c>
      <c r="BC119" s="67" t="e">
        <f>-10*LOG(2/(4*PI()*2^2)+4/(0.163*(Calcul!$J124*Calcul!$K124)/VLOOKUP(Calcul!$H124,'ModelParams Lp'!$E$37:$F$39,2,0)))</f>
        <v>#N/A</v>
      </c>
      <c r="BD119" s="67" t="e">
        <f>-10*LOG(2/(4*PI()*2^2)+4/(0.163*(Calcul!$J124*Calcul!$K124)/VLOOKUP(Calcul!$H124,'ModelParams Lp'!$E$37:$F$39,2,0)))</f>
        <v>#N/A</v>
      </c>
      <c r="BE119" s="67" t="e">
        <f>-10*LOG(2/(4*PI()*2^2)+4/(0.163*(Calcul!$J124*Calcul!$K124)/VLOOKUP(Calcul!$H124,'ModelParams Lp'!$E$37:$F$39,2,0)))</f>
        <v>#N/A</v>
      </c>
      <c r="BF119" s="67" t="e">
        <f>-10*LOG(2/(4*PI()*2^2)+4/(0.163*(Calcul!$J124*Calcul!$K124)/VLOOKUP(Calcul!$H124,'ModelParams Lp'!$E$37:$F$39,2,0)))</f>
        <v>#N/A</v>
      </c>
      <c r="BG119" s="67" t="e">
        <f>-10*LOG(2/(4*PI()*2^2)+4/(0.163*(Calcul!$J124*Calcul!$K124)/VLOOKUP(Calcul!$H124,'ModelParams Lp'!$E$37:$F$39,2,0)))</f>
        <v>#N/A</v>
      </c>
      <c r="BH119" s="67" t="e">
        <f>-10*LOG(2/(4*PI()*2^2)+4/(0.163*(Calcul!$J124*Calcul!$K124)/VLOOKUP(Calcul!$H124,'ModelParams Lp'!$E$37:$F$39,2,0)))</f>
        <v>#N/A</v>
      </c>
      <c r="BI119" s="67" t="e">
        <f>-10*LOG(2/(4*PI()*2^2)+4/(0.163*(Calcul!$J124*Calcul!$K124)/VLOOKUP(Calcul!$H124,'ModelParams Lp'!$E$37:$F$39,2,0)))</f>
        <v>#N/A</v>
      </c>
      <c r="BJ119" s="67" t="e">
        <f>-10*LOG(2/(4*PI()*2^2)+4/(0.163*(Calcul!$J124*Calcul!$K124)/VLOOKUP(Calcul!$H124,'ModelParams Lp'!$E$37:$F$39,2,0)))</f>
        <v>#N/A</v>
      </c>
      <c r="BK119" s="67" t="e">
        <f>VLOOKUP(Calcul!$I124,'ModelParams Lp'!$D$28:$O$32,5,0)+BC119</f>
        <v>#N/A</v>
      </c>
      <c r="BL119" s="67" t="e">
        <f>VLOOKUP(Calcul!$I124,'ModelParams Lp'!$D$28:$O$32,6,0)+BD119</f>
        <v>#N/A</v>
      </c>
      <c r="BM119" s="67" t="e">
        <f>VLOOKUP(Calcul!$I124,'ModelParams Lp'!$D$28:$O$32,7,0)+BE119</f>
        <v>#N/A</v>
      </c>
      <c r="BN119" s="67" t="e">
        <f>VLOOKUP(Calcul!$I124,'ModelParams Lp'!$D$28:$O$32,8,0)+BF119</f>
        <v>#N/A</v>
      </c>
      <c r="BO119" s="67" t="e">
        <f>VLOOKUP(Calcul!$I124,'ModelParams Lp'!$D$28:$O$32,9,0)+BG119</f>
        <v>#N/A</v>
      </c>
      <c r="BP119" s="67" t="e">
        <f>VLOOKUP(Calcul!$I124,'ModelParams Lp'!$D$28:$O$32,10,0)+BH119</f>
        <v>#N/A</v>
      </c>
      <c r="BQ119" s="67" t="e">
        <f>VLOOKUP(Calcul!$I124,'ModelParams Lp'!$D$28:$O$32,11,0)+BI119</f>
        <v>#N/A</v>
      </c>
      <c r="BR119" s="67" t="e">
        <f>VLOOKUP(Calcul!$I124,'ModelParams Lp'!$D$28:$O$32,12,0)+BJ119</f>
        <v>#N/A</v>
      </c>
      <c r="BS119" s="66" t="e">
        <f t="shared" ca="1" si="29"/>
        <v>#DIV/0!</v>
      </c>
      <c r="BT119" s="66" t="e">
        <f t="shared" ca="1" si="30"/>
        <v>#DIV/0!</v>
      </c>
      <c r="BU119" s="66" t="e">
        <f t="shared" ca="1" si="31"/>
        <v>#DIV/0!</v>
      </c>
      <c r="BV119" s="66" t="e">
        <f t="shared" ca="1" si="32"/>
        <v>#DIV/0!</v>
      </c>
      <c r="BW119" s="66" t="e">
        <f t="shared" ca="1" si="33"/>
        <v>#DIV/0!</v>
      </c>
      <c r="BX119" s="66" t="e">
        <f t="shared" ca="1" si="34"/>
        <v>#DIV/0!</v>
      </c>
      <c r="BY119" s="66" t="e">
        <f t="shared" ca="1" si="35"/>
        <v>#DIV/0!</v>
      </c>
      <c r="BZ119" s="66" t="e">
        <f t="shared" ca="1" si="36"/>
        <v>#DIV/0!</v>
      </c>
      <c r="CA119" s="24" t="e">
        <f ca="1">10*LOG10(IF(BS119="",0,POWER(10,((BS119+'ModelParams Lw'!$O$4)/10))) +IF(BT119="",0,POWER(10,((BT119+'ModelParams Lw'!$P$4)/10))) +IF(BU119="",0,POWER(10,((BU119+'ModelParams Lw'!$Q$4)/10))) +IF(BV119="",0,POWER(10,((BV119+'ModelParams Lw'!$R$4)/10))) +IF(BW119="",0,POWER(10,((BW119+'ModelParams Lw'!$S$4)/10))) +IF(BX119="",0,POWER(10,((BX119+'ModelParams Lw'!$T$4)/10))) +IF(BY119="",0,POWER(10,((BY119+'ModelParams Lw'!$U$4)/10)))+IF(BZ119="",0,POWER(10,((BZ119+'ModelParams Lw'!$V$4)/10))))</f>
        <v>#DIV/0!</v>
      </c>
      <c r="CB119" s="24" t="e">
        <f t="shared" ca="1" si="37"/>
        <v>#DIV/0!</v>
      </c>
      <c r="CC119" s="24" t="e">
        <f ca="1">(BS119-'ModelParams Lw'!O$10)/'ModelParams Lw'!O$11</f>
        <v>#DIV/0!</v>
      </c>
      <c r="CD119" s="24" t="e">
        <f ca="1">(BT119-'ModelParams Lw'!P$10)/'ModelParams Lw'!P$11</f>
        <v>#DIV/0!</v>
      </c>
      <c r="CE119" s="24" t="e">
        <f ca="1">(BU119-'ModelParams Lw'!Q$10)/'ModelParams Lw'!Q$11</f>
        <v>#DIV/0!</v>
      </c>
      <c r="CF119" s="24" t="e">
        <f ca="1">(BV119-'ModelParams Lw'!R$10)/'ModelParams Lw'!R$11</f>
        <v>#DIV/0!</v>
      </c>
      <c r="CG119" s="24" t="e">
        <f ca="1">(BW119-'ModelParams Lw'!S$10)/'ModelParams Lw'!S$11</f>
        <v>#DIV/0!</v>
      </c>
      <c r="CH119" s="24" t="e">
        <f ca="1">(BX119-'ModelParams Lw'!T$10)/'ModelParams Lw'!T$11</f>
        <v>#DIV/0!</v>
      </c>
      <c r="CI119" s="24" t="e">
        <f ca="1">(BY119-'ModelParams Lw'!U$10)/'ModelParams Lw'!U$11</f>
        <v>#DIV/0!</v>
      </c>
      <c r="CJ119" s="24" t="e">
        <f ca="1">(BZ119-'ModelParams Lw'!V$10)/'ModelParams Lw'!V$11</f>
        <v>#DIV/0!</v>
      </c>
      <c r="CK119" s="66" t="e">
        <f t="shared" si="38"/>
        <v>#DIV/0!</v>
      </c>
      <c r="CL119" s="66" t="e">
        <f t="shared" si="39"/>
        <v>#DIV/0!</v>
      </c>
      <c r="CM119" s="66" t="e">
        <f t="shared" si="40"/>
        <v>#DIV/0!</v>
      </c>
      <c r="CN119" s="66" t="e">
        <f t="shared" si="41"/>
        <v>#DIV/0!</v>
      </c>
      <c r="CO119" s="66" t="e">
        <f t="shared" si="42"/>
        <v>#DIV/0!</v>
      </c>
      <c r="CP119" s="66" t="e">
        <f t="shared" si="43"/>
        <v>#DIV/0!</v>
      </c>
      <c r="CQ119" s="66" t="e">
        <f t="shared" si="44"/>
        <v>#DIV/0!</v>
      </c>
      <c r="CR119" s="66" t="e">
        <f t="shared" si="45"/>
        <v>#DIV/0!</v>
      </c>
      <c r="CS119" s="24" t="e">
        <f>10*LOG10(IF(CK119="",0,POWER(10,((CK119+'ModelParams Lw'!$O$4)/10))) +IF(CL119="",0,POWER(10,((CL119+'ModelParams Lw'!$P$4)/10))) +IF(CM119="",0,POWER(10,((CM119+'ModelParams Lw'!$Q$4)/10))) +IF(CN119="",0,POWER(10,((CN119+'ModelParams Lw'!$R$4)/10))) +IF(CO119="",0,POWER(10,((CO119+'ModelParams Lw'!$S$4)/10))) +IF(CP119="",0,POWER(10,((CP119+'ModelParams Lw'!$T$4)/10))) +IF(CQ119="",0,POWER(10,((CQ119+'ModelParams Lw'!$U$4)/10)))+IF(CR119="",0,POWER(10,((CR119+'ModelParams Lw'!$V$4)/10))))</f>
        <v>#DIV/0!</v>
      </c>
      <c r="CT119" s="24" t="e">
        <f t="shared" si="46"/>
        <v>#DIV/0!</v>
      </c>
      <c r="CU119" s="24" t="e">
        <f>(CK119-'ModelParams Lw'!O$10)/'ModelParams Lw'!O$11</f>
        <v>#DIV/0!</v>
      </c>
      <c r="CV119" s="24" t="e">
        <f>(CL119-'ModelParams Lw'!P$10)/'ModelParams Lw'!P$11</f>
        <v>#DIV/0!</v>
      </c>
      <c r="CW119" s="24" t="e">
        <f>(CM119-'ModelParams Lw'!Q$10)/'ModelParams Lw'!Q$11</f>
        <v>#DIV/0!</v>
      </c>
      <c r="CX119" s="24" t="e">
        <f>(CN119-'ModelParams Lw'!R$10)/'ModelParams Lw'!R$11</f>
        <v>#DIV/0!</v>
      </c>
      <c r="CY119" s="24" t="e">
        <f>(CO119-'ModelParams Lw'!S$10)/'ModelParams Lw'!S$11</f>
        <v>#DIV/0!</v>
      </c>
      <c r="CZ119" s="24" t="e">
        <f>(CP119-'ModelParams Lw'!T$10)/'ModelParams Lw'!T$11</f>
        <v>#DIV/0!</v>
      </c>
      <c r="DA119" s="24" t="e">
        <f>(CQ119-'ModelParams Lw'!U$10)/'ModelParams Lw'!U$11</f>
        <v>#DIV/0!</v>
      </c>
      <c r="DB119" s="24" t="e">
        <f>(CR119-'ModelParams Lw'!V$10)/'ModelParams Lw'!V$11</f>
        <v>#DIV/0!</v>
      </c>
    </row>
    <row r="120" spans="1:106">
      <c r="A120" s="12">
        <f>'Sound Power'!B120</f>
        <v>0</v>
      </c>
      <c r="B120" s="12">
        <f>'Sound Power'!D120</f>
        <v>0</v>
      </c>
      <c r="C120" s="67" t="e">
        <f>IF(Calcul!$F125="SA",'Sound Power'!BS120,'Sound Power'!T120)</f>
        <v>#DIV/0!</v>
      </c>
      <c r="D120" s="67" t="e">
        <f>IF(Calcul!$F125="SA",'Sound Power'!BT120,'Sound Power'!U120)</f>
        <v>#DIV/0!</v>
      </c>
      <c r="E120" s="67" t="e">
        <f>IF(Calcul!$F125="SA",'Sound Power'!BU120,'Sound Power'!V120)</f>
        <v>#DIV/0!</v>
      </c>
      <c r="F120" s="67" t="e">
        <f>IF(Calcul!$F125="SA",'Sound Power'!BV120,'Sound Power'!W120)</f>
        <v>#DIV/0!</v>
      </c>
      <c r="G120" s="67" t="e">
        <f>IF(Calcul!$F125="SA",'Sound Power'!BW120,'Sound Power'!X120)</f>
        <v>#DIV/0!</v>
      </c>
      <c r="H120" s="67" t="e">
        <f>IF(Calcul!$F125="SA",'Sound Power'!BX120,'Sound Power'!Y120)</f>
        <v>#DIV/0!</v>
      </c>
      <c r="I120" s="67" t="e">
        <f>IF(Calcul!$F125="SA",'Sound Power'!BY120,'Sound Power'!Z120)</f>
        <v>#DIV/0!</v>
      </c>
      <c r="J120" s="67" t="e">
        <f>IF(Calcul!$F125="SA",'Sound Power'!BZ120,'Sound Power'!AA120)</f>
        <v>#DIV/0!</v>
      </c>
      <c r="K120" s="67" t="e">
        <f>'Sound Power'!CS120</f>
        <v>#DIV/0!</v>
      </c>
      <c r="L120" s="67" t="e">
        <f>'Sound Power'!CT120</f>
        <v>#DIV/0!</v>
      </c>
      <c r="M120" s="67" t="e">
        <f>'Sound Power'!CU120</f>
        <v>#DIV/0!</v>
      </c>
      <c r="N120" s="67" t="e">
        <f>'Sound Power'!CV120</f>
        <v>#DIV/0!</v>
      </c>
      <c r="O120" s="67" t="e">
        <f>'Sound Power'!CW120</f>
        <v>#DIV/0!</v>
      </c>
      <c r="P120" s="67" t="e">
        <f>'Sound Power'!CX120</f>
        <v>#DIV/0!</v>
      </c>
      <c r="Q120" s="67" t="e">
        <f>'Sound Power'!CY120</f>
        <v>#DIV/0!</v>
      </c>
      <c r="R120" s="67" t="e">
        <f>'Sound Power'!CZ120</f>
        <v>#DIV/0!</v>
      </c>
      <c r="S120" s="64">
        <f t="shared" si="26"/>
        <v>0</v>
      </c>
      <c r="T120" s="64">
        <f t="shared" si="27"/>
        <v>0</v>
      </c>
      <c r="U120" s="67" t="e">
        <f>('ModelParams Lp'!B$4*10^'ModelParams Lp'!B$5*($S120/$T120)^'ModelParams Lp'!B$6)*3</f>
        <v>#DIV/0!</v>
      </c>
      <c r="V120" s="67" t="e">
        <f>('ModelParams Lp'!C$4*10^'ModelParams Lp'!C$5*($S120/$T120)^'ModelParams Lp'!C$6)*3</f>
        <v>#DIV/0!</v>
      </c>
      <c r="W120" s="67" t="e">
        <f>('ModelParams Lp'!D$4*10^'ModelParams Lp'!D$5*($S120/$T120)^'ModelParams Lp'!D$6)*3</f>
        <v>#DIV/0!</v>
      </c>
      <c r="X120" s="67" t="e">
        <f>('ModelParams Lp'!E$4*10^'ModelParams Lp'!E$5*($S120/$T120)^'ModelParams Lp'!E$6)*3</f>
        <v>#DIV/0!</v>
      </c>
      <c r="Y120" s="67" t="e">
        <f>('ModelParams Lp'!F$4*10^'ModelParams Lp'!F$5*($S120/$T120)^'ModelParams Lp'!F$6)*3</f>
        <v>#DIV/0!</v>
      </c>
      <c r="Z120" s="67" t="e">
        <f>('ModelParams Lp'!G$4*10^'ModelParams Lp'!G$5*($S120/$T120)^'ModelParams Lp'!G$6)*3</f>
        <v>#DIV/0!</v>
      </c>
      <c r="AA120" s="67" t="e">
        <f>('ModelParams Lp'!H$4*10^'ModelParams Lp'!H$5*($S120/$T120)^'ModelParams Lp'!H$6)*3</f>
        <v>#DIV/0!</v>
      </c>
      <c r="AB120" s="67" t="e">
        <f>('ModelParams Lp'!I$4*10^'ModelParams Lp'!I$5*($S120/$T120)^'ModelParams Lp'!I$6)*3</f>
        <v>#DIV/0!</v>
      </c>
      <c r="AC120" s="53" t="e">
        <f t="shared" si="28"/>
        <v>#DIV/0!</v>
      </c>
      <c r="AD120" s="53" t="e">
        <f>IF(AC120&lt;'ModelParams Lp'!$B$16,-1,IF(AC120&lt;'ModelParams Lp'!$C$16,0,IF(AC120&lt;'ModelParams Lp'!$D$16,1,IF(AC120&lt;'ModelParams Lp'!$E$16,2,IF(AC120&lt;'ModelParams Lp'!$F$16,3,IF(AC120&lt;'ModelParams Lp'!$G$16,4,IF(AC120&lt;'ModelParams Lp'!$H$16,5,6)))))))</f>
        <v>#DIV/0!</v>
      </c>
      <c r="AE120" s="67" t="e">
        <f ca="1">IF($AD120&gt;1,0,OFFSET('ModelParams Lp'!$C$12,0,-'Sound Pressure'!$AD120))</f>
        <v>#DIV/0!</v>
      </c>
      <c r="AF120" s="67" t="e">
        <f ca="1">IF($AD120&gt;2,0,OFFSET('ModelParams Lp'!$D$12,0,-'Sound Pressure'!$AD120))</f>
        <v>#DIV/0!</v>
      </c>
      <c r="AG120" s="67" t="e">
        <f ca="1">IF($AD120&gt;3,0,OFFSET('ModelParams Lp'!$E$12,0,-'Sound Pressure'!$AD120))</f>
        <v>#DIV/0!</v>
      </c>
      <c r="AH120" s="67" t="e">
        <f ca="1">IF($AD120&gt;4,0,OFFSET('ModelParams Lp'!$F$12,0,-'Sound Pressure'!$AD120))</f>
        <v>#DIV/0!</v>
      </c>
      <c r="AI120" s="67" t="e">
        <f ca="1">IF($AD120&gt;3,0,OFFSET('ModelParams Lp'!$G$12,0,-'Sound Pressure'!$AD120))</f>
        <v>#DIV/0!</v>
      </c>
      <c r="AJ120" s="67" t="e">
        <f ca="1">IF($AD120&gt;5,0,OFFSET('ModelParams Lp'!$H$12,0,-'Sound Pressure'!$AD120))</f>
        <v>#DIV/0!</v>
      </c>
      <c r="AK120" s="67" t="e">
        <f ca="1">IF($AD120&gt;6,0,OFFSET('ModelParams Lp'!$I$12,0,-'Sound Pressure'!$AD120))</f>
        <v>#DIV/0!</v>
      </c>
      <c r="AL120" s="67" t="e">
        <f ca="1">IF($AD120&gt;7,0,IF($AD$4&lt;0,3,OFFSET('ModelParams Lp'!$J$12,0,-'Sound Pressure'!$AD120)))</f>
        <v>#DIV/0!</v>
      </c>
      <c r="AM120" s="67" t="e">
        <f t="shared" si="48"/>
        <v>#DIV/0!</v>
      </c>
      <c r="AN120" s="67" t="e">
        <f t="shared" si="49"/>
        <v>#DIV/0!</v>
      </c>
      <c r="AO120" s="67" t="e">
        <f t="shared" si="49"/>
        <v>#DIV/0!</v>
      </c>
      <c r="AP120" s="67" t="e">
        <f t="shared" si="49"/>
        <v>#DIV/0!</v>
      </c>
      <c r="AQ120" s="67" t="e">
        <f t="shared" si="49"/>
        <v>#DIV/0!</v>
      </c>
      <c r="AR120" s="67" t="e">
        <f t="shared" si="49"/>
        <v>#DIV/0!</v>
      </c>
      <c r="AS120" s="67" t="e">
        <f t="shared" si="49"/>
        <v>#DIV/0!</v>
      </c>
      <c r="AT120" s="67" t="e">
        <f t="shared" si="49"/>
        <v>#DIV/0!</v>
      </c>
      <c r="AU120" s="67">
        <f>'ModelParams Lp'!B$22</f>
        <v>4</v>
      </c>
      <c r="AV120" s="67">
        <f>'ModelParams Lp'!C$22</f>
        <v>2</v>
      </c>
      <c r="AW120" s="67">
        <f>'ModelParams Lp'!D$22</f>
        <v>1</v>
      </c>
      <c r="AX120" s="67">
        <f>'ModelParams Lp'!E$22</f>
        <v>0</v>
      </c>
      <c r="AY120" s="67">
        <f>'ModelParams Lp'!F$22</f>
        <v>0</v>
      </c>
      <c r="AZ120" s="67">
        <f>'ModelParams Lp'!G$22</f>
        <v>0</v>
      </c>
      <c r="BA120" s="67">
        <f>'ModelParams Lp'!H$22</f>
        <v>0</v>
      </c>
      <c r="BB120" s="67">
        <f>'ModelParams Lp'!I$22</f>
        <v>0</v>
      </c>
      <c r="BC120" s="67" t="e">
        <f>-10*LOG(2/(4*PI()*2^2)+4/(0.163*(Calcul!$J125*Calcul!$K125)/VLOOKUP(Calcul!$H125,'ModelParams Lp'!$E$37:$F$39,2,0)))</f>
        <v>#N/A</v>
      </c>
      <c r="BD120" s="67" t="e">
        <f>-10*LOG(2/(4*PI()*2^2)+4/(0.163*(Calcul!$J125*Calcul!$K125)/VLOOKUP(Calcul!$H125,'ModelParams Lp'!$E$37:$F$39,2,0)))</f>
        <v>#N/A</v>
      </c>
      <c r="BE120" s="67" t="e">
        <f>-10*LOG(2/(4*PI()*2^2)+4/(0.163*(Calcul!$J125*Calcul!$K125)/VLOOKUP(Calcul!$H125,'ModelParams Lp'!$E$37:$F$39,2,0)))</f>
        <v>#N/A</v>
      </c>
      <c r="BF120" s="67" t="e">
        <f>-10*LOG(2/(4*PI()*2^2)+4/(0.163*(Calcul!$J125*Calcul!$K125)/VLOOKUP(Calcul!$H125,'ModelParams Lp'!$E$37:$F$39,2,0)))</f>
        <v>#N/A</v>
      </c>
      <c r="BG120" s="67" t="e">
        <f>-10*LOG(2/(4*PI()*2^2)+4/(0.163*(Calcul!$J125*Calcul!$K125)/VLOOKUP(Calcul!$H125,'ModelParams Lp'!$E$37:$F$39,2,0)))</f>
        <v>#N/A</v>
      </c>
      <c r="BH120" s="67" t="e">
        <f>-10*LOG(2/(4*PI()*2^2)+4/(0.163*(Calcul!$J125*Calcul!$K125)/VLOOKUP(Calcul!$H125,'ModelParams Lp'!$E$37:$F$39,2,0)))</f>
        <v>#N/A</v>
      </c>
      <c r="BI120" s="67" t="e">
        <f>-10*LOG(2/(4*PI()*2^2)+4/(0.163*(Calcul!$J125*Calcul!$K125)/VLOOKUP(Calcul!$H125,'ModelParams Lp'!$E$37:$F$39,2,0)))</f>
        <v>#N/A</v>
      </c>
      <c r="BJ120" s="67" t="e">
        <f>-10*LOG(2/(4*PI()*2^2)+4/(0.163*(Calcul!$J125*Calcul!$K125)/VLOOKUP(Calcul!$H125,'ModelParams Lp'!$E$37:$F$39,2,0)))</f>
        <v>#N/A</v>
      </c>
      <c r="BK120" s="67" t="e">
        <f>VLOOKUP(Calcul!$I125,'ModelParams Lp'!$D$28:$O$32,5,0)+BC120</f>
        <v>#N/A</v>
      </c>
      <c r="BL120" s="67" t="e">
        <f>VLOOKUP(Calcul!$I125,'ModelParams Lp'!$D$28:$O$32,6,0)+BD120</f>
        <v>#N/A</v>
      </c>
      <c r="BM120" s="67" t="e">
        <f>VLOOKUP(Calcul!$I125,'ModelParams Lp'!$D$28:$O$32,7,0)+BE120</f>
        <v>#N/A</v>
      </c>
      <c r="BN120" s="67" t="e">
        <f>VLOOKUP(Calcul!$I125,'ModelParams Lp'!$D$28:$O$32,8,0)+BF120</f>
        <v>#N/A</v>
      </c>
      <c r="BO120" s="67" t="e">
        <f>VLOOKUP(Calcul!$I125,'ModelParams Lp'!$D$28:$O$32,9,0)+BG120</f>
        <v>#N/A</v>
      </c>
      <c r="BP120" s="67" t="e">
        <f>VLOOKUP(Calcul!$I125,'ModelParams Lp'!$D$28:$O$32,10,0)+BH120</f>
        <v>#N/A</v>
      </c>
      <c r="BQ120" s="67" t="e">
        <f>VLOOKUP(Calcul!$I125,'ModelParams Lp'!$D$28:$O$32,11,0)+BI120</f>
        <v>#N/A</v>
      </c>
      <c r="BR120" s="67" t="e">
        <f>VLOOKUP(Calcul!$I125,'ModelParams Lp'!$D$28:$O$32,12,0)+BJ120</f>
        <v>#N/A</v>
      </c>
      <c r="BS120" s="66" t="e">
        <f t="shared" ca="1" si="29"/>
        <v>#DIV/0!</v>
      </c>
      <c r="BT120" s="66" t="e">
        <f t="shared" ca="1" si="30"/>
        <v>#DIV/0!</v>
      </c>
      <c r="BU120" s="66" t="e">
        <f t="shared" ca="1" si="31"/>
        <v>#DIV/0!</v>
      </c>
      <c r="BV120" s="66" t="e">
        <f t="shared" ca="1" si="32"/>
        <v>#DIV/0!</v>
      </c>
      <c r="BW120" s="66" t="e">
        <f t="shared" ca="1" si="33"/>
        <v>#DIV/0!</v>
      </c>
      <c r="BX120" s="66" t="e">
        <f t="shared" ca="1" si="34"/>
        <v>#DIV/0!</v>
      </c>
      <c r="BY120" s="66" t="e">
        <f t="shared" ca="1" si="35"/>
        <v>#DIV/0!</v>
      </c>
      <c r="BZ120" s="66" t="e">
        <f t="shared" ca="1" si="36"/>
        <v>#DIV/0!</v>
      </c>
      <c r="CA120" s="24" t="e">
        <f ca="1">10*LOG10(IF(BS120="",0,POWER(10,((BS120+'ModelParams Lw'!$O$4)/10))) +IF(BT120="",0,POWER(10,((BT120+'ModelParams Lw'!$P$4)/10))) +IF(BU120="",0,POWER(10,((BU120+'ModelParams Lw'!$Q$4)/10))) +IF(BV120="",0,POWER(10,((BV120+'ModelParams Lw'!$R$4)/10))) +IF(BW120="",0,POWER(10,((BW120+'ModelParams Lw'!$S$4)/10))) +IF(BX120="",0,POWER(10,((BX120+'ModelParams Lw'!$T$4)/10))) +IF(BY120="",0,POWER(10,((BY120+'ModelParams Lw'!$U$4)/10)))+IF(BZ120="",0,POWER(10,((BZ120+'ModelParams Lw'!$V$4)/10))))</f>
        <v>#DIV/0!</v>
      </c>
      <c r="CB120" s="24" t="e">
        <f t="shared" ca="1" si="37"/>
        <v>#DIV/0!</v>
      </c>
      <c r="CC120" s="24" t="e">
        <f ca="1">(BS120-'ModelParams Lw'!O$10)/'ModelParams Lw'!O$11</f>
        <v>#DIV/0!</v>
      </c>
      <c r="CD120" s="24" t="e">
        <f ca="1">(BT120-'ModelParams Lw'!P$10)/'ModelParams Lw'!P$11</f>
        <v>#DIV/0!</v>
      </c>
      <c r="CE120" s="24" t="e">
        <f ca="1">(BU120-'ModelParams Lw'!Q$10)/'ModelParams Lw'!Q$11</f>
        <v>#DIV/0!</v>
      </c>
      <c r="CF120" s="24" t="e">
        <f ca="1">(BV120-'ModelParams Lw'!R$10)/'ModelParams Lw'!R$11</f>
        <v>#DIV/0!</v>
      </c>
      <c r="CG120" s="24" t="e">
        <f ca="1">(BW120-'ModelParams Lw'!S$10)/'ModelParams Lw'!S$11</f>
        <v>#DIV/0!</v>
      </c>
      <c r="CH120" s="24" t="e">
        <f ca="1">(BX120-'ModelParams Lw'!T$10)/'ModelParams Lw'!T$11</f>
        <v>#DIV/0!</v>
      </c>
      <c r="CI120" s="24" t="e">
        <f ca="1">(BY120-'ModelParams Lw'!U$10)/'ModelParams Lw'!U$11</f>
        <v>#DIV/0!</v>
      </c>
      <c r="CJ120" s="24" t="e">
        <f ca="1">(BZ120-'ModelParams Lw'!V$10)/'ModelParams Lw'!V$11</f>
        <v>#DIV/0!</v>
      </c>
      <c r="CK120" s="66" t="e">
        <f t="shared" si="38"/>
        <v>#DIV/0!</v>
      </c>
      <c r="CL120" s="66" t="e">
        <f t="shared" si="39"/>
        <v>#DIV/0!</v>
      </c>
      <c r="CM120" s="66" t="e">
        <f t="shared" si="40"/>
        <v>#DIV/0!</v>
      </c>
      <c r="CN120" s="66" t="e">
        <f t="shared" si="41"/>
        <v>#DIV/0!</v>
      </c>
      <c r="CO120" s="66" t="e">
        <f t="shared" si="42"/>
        <v>#DIV/0!</v>
      </c>
      <c r="CP120" s="66" t="e">
        <f t="shared" si="43"/>
        <v>#DIV/0!</v>
      </c>
      <c r="CQ120" s="66" t="e">
        <f t="shared" si="44"/>
        <v>#DIV/0!</v>
      </c>
      <c r="CR120" s="66" t="e">
        <f t="shared" si="45"/>
        <v>#DIV/0!</v>
      </c>
      <c r="CS120" s="24" t="e">
        <f>10*LOG10(IF(CK120="",0,POWER(10,((CK120+'ModelParams Lw'!$O$4)/10))) +IF(CL120="",0,POWER(10,((CL120+'ModelParams Lw'!$P$4)/10))) +IF(CM120="",0,POWER(10,((CM120+'ModelParams Lw'!$Q$4)/10))) +IF(CN120="",0,POWER(10,((CN120+'ModelParams Lw'!$R$4)/10))) +IF(CO120="",0,POWER(10,((CO120+'ModelParams Lw'!$S$4)/10))) +IF(CP120="",0,POWER(10,((CP120+'ModelParams Lw'!$T$4)/10))) +IF(CQ120="",0,POWER(10,((CQ120+'ModelParams Lw'!$U$4)/10)))+IF(CR120="",0,POWER(10,((CR120+'ModelParams Lw'!$V$4)/10))))</f>
        <v>#DIV/0!</v>
      </c>
      <c r="CT120" s="24" t="e">
        <f t="shared" si="46"/>
        <v>#DIV/0!</v>
      </c>
      <c r="CU120" s="24" t="e">
        <f>(CK120-'ModelParams Lw'!O$10)/'ModelParams Lw'!O$11</f>
        <v>#DIV/0!</v>
      </c>
      <c r="CV120" s="24" t="e">
        <f>(CL120-'ModelParams Lw'!P$10)/'ModelParams Lw'!P$11</f>
        <v>#DIV/0!</v>
      </c>
      <c r="CW120" s="24" t="e">
        <f>(CM120-'ModelParams Lw'!Q$10)/'ModelParams Lw'!Q$11</f>
        <v>#DIV/0!</v>
      </c>
      <c r="CX120" s="24" t="e">
        <f>(CN120-'ModelParams Lw'!R$10)/'ModelParams Lw'!R$11</f>
        <v>#DIV/0!</v>
      </c>
      <c r="CY120" s="24" t="e">
        <f>(CO120-'ModelParams Lw'!S$10)/'ModelParams Lw'!S$11</f>
        <v>#DIV/0!</v>
      </c>
      <c r="CZ120" s="24" t="e">
        <f>(CP120-'ModelParams Lw'!T$10)/'ModelParams Lw'!T$11</f>
        <v>#DIV/0!</v>
      </c>
      <c r="DA120" s="24" t="e">
        <f>(CQ120-'ModelParams Lw'!U$10)/'ModelParams Lw'!U$11</f>
        <v>#DIV/0!</v>
      </c>
      <c r="DB120" s="24" t="e">
        <f>(CR120-'ModelParams Lw'!V$10)/'ModelParams Lw'!V$11</f>
        <v>#DIV/0!</v>
      </c>
    </row>
    <row r="121" spans="1:106">
      <c r="A121" s="12">
        <f>'Sound Power'!B121</f>
        <v>0</v>
      </c>
      <c r="B121" s="12">
        <f>'Sound Power'!D121</f>
        <v>0</v>
      </c>
      <c r="C121" s="67" t="e">
        <f>IF(Calcul!$F126="SA",'Sound Power'!BS121,'Sound Power'!T121)</f>
        <v>#DIV/0!</v>
      </c>
      <c r="D121" s="67" t="e">
        <f>IF(Calcul!$F126="SA",'Sound Power'!BT121,'Sound Power'!U121)</f>
        <v>#DIV/0!</v>
      </c>
      <c r="E121" s="67" t="e">
        <f>IF(Calcul!$F126="SA",'Sound Power'!BU121,'Sound Power'!V121)</f>
        <v>#DIV/0!</v>
      </c>
      <c r="F121" s="67" t="e">
        <f>IF(Calcul!$F126="SA",'Sound Power'!BV121,'Sound Power'!W121)</f>
        <v>#DIV/0!</v>
      </c>
      <c r="G121" s="67" t="e">
        <f>IF(Calcul!$F126="SA",'Sound Power'!BW121,'Sound Power'!X121)</f>
        <v>#DIV/0!</v>
      </c>
      <c r="H121" s="67" t="e">
        <f>IF(Calcul!$F126="SA",'Sound Power'!BX121,'Sound Power'!Y121)</f>
        <v>#DIV/0!</v>
      </c>
      <c r="I121" s="67" t="e">
        <f>IF(Calcul!$F126="SA",'Sound Power'!BY121,'Sound Power'!Z121)</f>
        <v>#DIV/0!</v>
      </c>
      <c r="J121" s="67" t="e">
        <f>IF(Calcul!$F126="SA",'Sound Power'!BZ121,'Sound Power'!AA121)</f>
        <v>#DIV/0!</v>
      </c>
      <c r="K121" s="67" t="e">
        <f>'Sound Power'!CS121</f>
        <v>#DIV/0!</v>
      </c>
      <c r="L121" s="67" t="e">
        <f>'Sound Power'!CT121</f>
        <v>#DIV/0!</v>
      </c>
      <c r="M121" s="67" t="e">
        <f>'Sound Power'!CU121</f>
        <v>#DIV/0!</v>
      </c>
      <c r="N121" s="67" t="e">
        <f>'Sound Power'!CV121</f>
        <v>#DIV/0!</v>
      </c>
      <c r="O121" s="67" t="e">
        <f>'Sound Power'!CW121</f>
        <v>#DIV/0!</v>
      </c>
      <c r="P121" s="67" t="e">
        <f>'Sound Power'!CX121</f>
        <v>#DIV/0!</v>
      </c>
      <c r="Q121" s="67" t="e">
        <f>'Sound Power'!CY121</f>
        <v>#DIV/0!</v>
      </c>
      <c r="R121" s="67" t="e">
        <f>'Sound Power'!CZ121</f>
        <v>#DIV/0!</v>
      </c>
      <c r="S121" s="64">
        <f t="shared" si="26"/>
        <v>0</v>
      </c>
      <c r="T121" s="64">
        <f t="shared" si="27"/>
        <v>0</v>
      </c>
      <c r="U121" s="67" t="e">
        <f>('ModelParams Lp'!B$4*10^'ModelParams Lp'!B$5*($S121/$T121)^'ModelParams Lp'!B$6)*3</f>
        <v>#DIV/0!</v>
      </c>
      <c r="V121" s="67" t="e">
        <f>('ModelParams Lp'!C$4*10^'ModelParams Lp'!C$5*($S121/$T121)^'ModelParams Lp'!C$6)*3</f>
        <v>#DIV/0!</v>
      </c>
      <c r="W121" s="67" t="e">
        <f>('ModelParams Lp'!D$4*10^'ModelParams Lp'!D$5*($S121/$T121)^'ModelParams Lp'!D$6)*3</f>
        <v>#DIV/0!</v>
      </c>
      <c r="X121" s="67" t="e">
        <f>('ModelParams Lp'!E$4*10^'ModelParams Lp'!E$5*($S121/$T121)^'ModelParams Lp'!E$6)*3</f>
        <v>#DIV/0!</v>
      </c>
      <c r="Y121" s="67" t="e">
        <f>('ModelParams Lp'!F$4*10^'ModelParams Lp'!F$5*($S121/$T121)^'ModelParams Lp'!F$6)*3</f>
        <v>#DIV/0!</v>
      </c>
      <c r="Z121" s="67" t="e">
        <f>('ModelParams Lp'!G$4*10^'ModelParams Lp'!G$5*($S121/$T121)^'ModelParams Lp'!G$6)*3</f>
        <v>#DIV/0!</v>
      </c>
      <c r="AA121" s="67" t="e">
        <f>('ModelParams Lp'!H$4*10^'ModelParams Lp'!H$5*($S121/$T121)^'ModelParams Lp'!H$6)*3</f>
        <v>#DIV/0!</v>
      </c>
      <c r="AB121" s="67" t="e">
        <f>('ModelParams Lp'!I$4*10^'ModelParams Lp'!I$5*($S121/$T121)^'ModelParams Lp'!I$6)*3</f>
        <v>#DIV/0!</v>
      </c>
      <c r="AC121" s="53" t="e">
        <f t="shared" si="28"/>
        <v>#DIV/0!</v>
      </c>
      <c r="AD121" s="53" t="e">
        <f>IF(AC121&lt;'ModelParams Lp'!$B$16,-1,IF(AC121&lt;'ModelParams Lp'!$C$16,0,IF(AC121&lt;'ModelParams Lp'!$D$16,1,IF(AC121&lt;'ModelParams Lp'!$E$16,2,IF(AC121&lt;'ModelParams Lp'!$F$16,3,IF(AC121&lt;'ModelParams Lp'!$G$16,4,IF(AC121&lt;'ModelParams Lp'!$H$16,5,6)))))))</f>
        <v>#DIV/0!</v>
      </c>
      <c r="AE121" s="67" t="e">
        <f ca="1">IF($AD121&gt;1,0,OFFSET('ModelParams Lp'!$C$12,0,-'Sound Pressure'!$AD121))</f>
        <v>#DIV/0!</v>
      </c>
      <c r="AF121" s="67" t="e">
        <f ca="1">IF($AD121&gt;2,0,OFFSET('ModelParams Lp'!$D$12,0,-'Sound Pressure'!$AD121))</f>
        <v>#DIV/0!</v>
      </c>
      <c r="AG121" s="67" t="e">
        <f ca="1">IF($AD121&gt;3,0,OFFSET('ModelParams Lp'!$E$12,0,-'Sound Pressure'!$AD121))</f>
        <v>#DIV/0!</v>
      </c>
      <c r="AH121" s="67" t="e">
        <f ca="1">IF($AD121&gt;4,0,OFFSET('ModelParams Lp'!$F$12,0,-'Sound Pressure'!$AD121))</f>
        <v>#DIV/0!</v>
      </c>
      <c r="AI121" s="67" t="e">
        <f ca="1">IF($AD121&gt;3,0,OFFSET('ModelParams Lp'!$G$12,0,-'Sound Pressure'!$AD121))</f>
        <v>#DIV/0!</v>
      </c>
      <c r="AJ121" s="67" t="e">
        <f ca="1">IF($AD121&gt;5,0,OFFSET('ModelParams Lp'!$H$12,0,-'Sound Pressure'!$AD121))</f>
        <v>#DIV/0!</v>
      </c>
      <c r="AK121" s="67" t="e">
        <f ca="1">IF($AD121&gt;6,0,OFFSET('ModelParams Lp'!$I$12,0,-'Sound Pressure'!$AD121))</f>
        <v>#DIV/0!</v>
      </c>
      <c r="AL121" s="67" t="e">
        <f ca="1">IF($AD121&gt;7,0,IF($AD$4&lt;0,3,OFFSET('ModelParams Lp'!$J$12,0,-'Sound Pressure'!$AD121)))</f>
        <v>#DIV/0!</v>
      </c>
      <c r="AM121" s="67" t="e">
        <f t="shared" si="48"/>
        <v>#DIV/0!</v>
      </c>
      <c r="AN121" s="67" t="e">
        <f t="shared" si="49"/>
        <v>#DIV/0!</v>
      </c>
      <c r="AO121" s="67" t="e">
        <f t="shared" si="49"/>
        <v>#DIV/0!</v>
      </c>
      <c r="AP121" s="67" t="e">
        <f t="shared" si="49"/>
        <v>#DIV/0!</v>
      </c>
      <c r="AQ121" s="67" t="e">
        <f t="shared" si="49"/>
        <v>#DIV/0!</v>
      </c>
      <c r="AR121" s="67" t="e">
        <f t="shared" si="49"/>
        <v>#DIV/0!</v>
      </c>
      <c r="AS121" s="67" t="e">
        <f t="shared" si="49"/>
        <v>#DIV/0!</v>
      </c>
      <c r="AT121" s="67" t="e">
        <f t="shared" si="49"/>
        <v>#DIV/0!</v>
      </c>
      <c r="AU121" s="67">
        <f>'ModelParams Lp'!B$22</f>
        <v>4</v>
      </c>
      <c r="AV121" s="67">
        <f>'ModelParams Lp'!C$22</f>
        <v>2</v>
      </c>
      <c r="AW121" s="67">
        <f>'ModelParams Lp'!D$22</f>
        <v>1</v>
      </c>
      <c r="AX121" s="67">
        <f>'ModelParams Lp'!E$22</f>
        <v>0</v>
      </c>
      <c r="AY121" s="67">
        <f>'ModelParams Lp'!F$22</f>
        <v>0</v>
      </c>
      <c r="AZ121" s="67">
        <f>'ModelParams Lp'!G$22</f>
        <v>0</v>
      </c>
      <c r="BA121" s="67">
        <f>'ModelParams Lp'!H$22</f>
        <v>0</v>
      </c>
      <c r="BB121" s="67">
        <f>'ModelParams Lp'!I$22</f>
        <v>0</v>
      </c>
      <c r="BC121" s="67" t="e">
        <f>-10*LOG(2/(4*PI()*2^2)+4/(0.163*(Calcul!$J126*Calcul!$K126)/VLOOKUP(Calcul!$H126,'ModelParams Lp'!$E$37:$F$39,2,0)))</f>
        <v>#N/A</v>
      </c>
      <c r="BD121" s="67" t="e">
        <f>-10*LOG(2/(4*PI()*2^2)+4/(0.163*(Calcul!$J126*Calcul!$K126)/VLOOKUP(Calcul!$H126,'ModelParams Lp'!$E$37:$F$39,2,0)))</f>
        <v>#N/A</v>
      </c>
      <c r="BE121" s="67" t="e">
        <f>-10*LOG(2/(4*PI()*2^2)+4/(0.163*(Calcul!$J126*Calcul!$K126)/VLOOKUP(Calcul!$H126,'ModelParams Lp'!$E$37:$F$39,2,0)))</f>
        <v>#N/A</v>
      </c>
      <c r="BF121" s="67" t="e">
        <f>-10*LOG(2/(4*PI()*2^2)+4/(0.163*(Calcul!$J126*Calcul!$K126)/VLOOKUP(Calcul!$H126,'ModelParams Lp'!$E$37:$F$39,2,0)))</f>
        <v>#N/A</v>
      </c>
      <c r="BG121" s="67" t="e">
        <f>-10*LOG(2/(4*PI()*2^2)+4/(0.163*(Calcul!$J126*Calcul!$K126)/VLOOKUP(Calcul!$H126,'ModelParams Lp'!$E$37:$F$39,2,0)))</f>
        <v>#N/A</v>
      </c>
      <c r="BH121" s="67" t="e">
        <f>-10*LOG(2/(4*PI()*2^2)+4/(0.163*(Calcul!$J126*Calcul!$K126)/VLOOKUP(Calcul!$H126,'ModelParams Lp'!$E$37:$F$39,2,0)))</f>
        <v>#N/A</v>
      </c>
      <c r="BI121" s="67" t="e">
        <f>-10*LOG(2/(4*PI()*2^2)+4/(0.163*(Calcul!$J126*Calcul!$K126)/VLOOKUP(Calcul!$H126,'ModelParams Lp'!$E$37:$F$39,2,0)))</f>
        <v>#N/A</v>
      </c>
      <c r="BJ121" s="67" t="e">
        <f>-10*LOG(2/(4*PI()*2^2)+4/(0.163*(Calcul!$J126*Calcul!$K126)/VLOOKUP(Calcul!$H126,'ModelParams Lp'!$E$37:$F$39,2,0)))</f>
        <v>#N/A</v>
      </c>
      <c r="BK121" s="67" t="e">
        <f>VLOOKUP(Calcul!$I126,'ModelParams Lp'!$D$28:$O$32,5,0)+BC121</f>
        <v>#N/A</v>
      </c>
      <c r="BL121" s="67" t="e">
        <f>VLOOKUP(Calcul!$I126,'ModelParams Lp'!$D$28:$O$32,6,0)+BD121</f>
        <v>#N/A</v>
      </c>
      <c r="BM121" s="67" t="e">
        <f>VLOOKUP(Calcul!$I126,'ModelParams Lp'!$D$28:$O$32,7,0)+BE121</f>
        <v>#N/A</v>
      </c>
      <c r="BN121" s="67" t="e">
        <f>VLOOKUP(Calcul!$I126,'ModelParams Lp'!$D$28:$O$32,8,0)+BF121</f>
        <v>#N/A</v>
      </c>
      <c r="BO121" s="67" t="e">
        <f>VLOOKUP(Calcul!$I126,'ModelParams Lp'!$D$28:$O$32,9,0)+BG121</f>
        <v>#N/A</v>
      </c>
      <c r="BP121" s="67" t="e">
        <f>VLOOKUP(Calcul!$I126,'ModelParams Lp'!$D$28:$O$32,10,0)+BH121</f>
        <v>#N/A</v>
      </c>
      <c r="BQ121" s="67" t="e">
        <f>VLOOKUP(Calcul!$I126,'ModelParams Lp'!$D$28:$O$32,11,0)+BI121</f>
        <v>#N/A</v>
      </c>
      <c r="BR121" s="67" t="e">
        <f>VLOOKUP(Calcul!$I126,'ModelParams Lp'!$D$28:$O$32,12,0)+BJ121</f>
        <v>#N/A</v>
      </c>
      <c r="BS121" s="66" t="e">
        <f t="shared" ca="1" si="29"/>
        <v>#DIV/0!</v>
      </c>
      <c r="BT121" s="66" t="e">
        <f t="shared" ca="1" si="30"/>
        <v>#DIV/0!</v>
      </c>
      <c r="BU121" s="66" t="e">
        <f t="shared" ca="1" si="31"/>
        <v>#DIV/0!</v>
      </c>
      <c r="BV121" s="66" t="e">
        <f t="shared" ca="1" si="32"/>
        <v>#DIV/0!</v>
      </c>
      <c r="BW121" s="66" t="e">
        <f t="shared" ca="1" si="33"/>
        <v>#DIV/0!</v>
      </c>
      <c r="BX121" s="66" t="e">
        <f t="shared" ca="1" si="34"/>
        <v>#DIV/0!</v>
      </c>
      <c r="BY121" s="66" t="e">
        <f t="shared" ca="1" si="35"/>
        <v>#DIV/0!</v>
      </c>
      <c r="BZ121" s="66" t="e">
        <f t="shared" ca="1" si="36"/>
        <v>#DIV/0!</v>
      </c>
      <c r="CA121" s="24" t="e">
        <f ca="1">10*LOG10(IF(BS121="",0,POWER(10,((BS121+'ModelParams Lw'!$O$4)/10))) +IF(BT121="",0,POWER(10,((BT121+'ModelParams Lw'!$P$4)/10))) +IF(BU121="",0,POWER(10,((BU121+'ModelParams Lw'!$Q$4)/10))) +IF(BV121="",0,POWER(10,((BV121+'ModelParams Lw'!$R$4)/10))) +IF(BW121="",0,POWER(10,((BW121+'ModelParams Lw'!$S$4)/10))) +IF(BX121="",0,POWER(10,((BX121+'ModelParams Lw'!$T$4)/10))) +IF(BY121="",0,POWER(10,((BY121+'ModelParams Lw'!$U$4)/10)))+IF(BZ121="",0,POWER(10,((BZ121+'ModelParams Lw'!$V$4)/10))))</f>
        <v>#DIV/0!</v>
      </c>
      <c r="CB121" s="24" t="e">
        <f t="shared" ca="1" si="37"/>
        <v>#DIV/0!</v>
      </c>
      <c r="CC121" s="24" t="e">
        <f ca="1">(BS121-'ModelParams Lw'!O$10)/'ModelParams Lw'!O$11</f>
        <v>#DIV/0!</v>
      </c>
      <c r="CD121" s="24" t="e">
        <f ca="1">(BT121-'ModelParams Lw'!P$10)/'ModelParams Lw'!P$11</f>
        <v>#DIV/0!</v>
      </c>
      <c r="CE121" s="24" t="e">
        <f ca="1">(BU121-'ModelParams Lw'!Q$10)/'ModelParams Lw'!Q$11</f>
        <v>#DIV/0!</v>
      </c>
      <c r="CF121" s="24" t="e">
        <f ca="1">(BV121-'ModelParams Lw'!R$10)/'ModelParams Lw'!R$11</f>
        <v>#DIV/0!</v>
      </c>
      <c r="CG121" s="24" t="e">
        <f ca="1">(BW121-'ModelParams Lw'!S$10)/'ModelParams Lw'!S$11</f>
        <v>#DIV/0!</v>
      </c>
      <c r="CH121" s="24" t="e">
        <f ca="1">(BX121-'ModelParams Lw'!T$10)/'ModelParams Lw'!T$11</f>
        <v>#DIV/0!</v>
      </c>
      <c r="CI121" s="24" t="e">
        <f ca="1">(BY121-'ModelParams Lw'!U$10)/'ModelParams Lw'!U$11</f>
        <v>#DIV/0!</v>
      </c>
      <c r="CJ121" s="24" t="e">
        <f ca="1">(BZ121-'ModelParams Lw'!V$10)/'ModelParams Lw'!V$11</f>
        <v>#DIV/0!</v>
      </c>
      <c r="CK121" s="66" t="e">
        <f t="shared" si="38"/>
        <v>#DIV/0!</v>
      </c>
      <c r="CL121" s="66" t="e">
        <f t="shared" si="39"/>
        <v>#DIV/0!</v>
      </c>
      <c r="CM121" s="66" t="e">
        <f t="shared" si="40"/>
        <v>#DIV/0!</v>
      </c>
      <c r="CN121" s="66" t="e">
        <f t="shared" si="41"/>
        <v>#DIV/0!</v>
      </c>
      <c r="CO121" s="66" t="e">
        <f t="shared" si="42"/>
        <v>#DIV/0!</v>
      </c>
      <c r="CP121" s="66" t="e">
        <f t="shared" si="43"/>
        <v>#DIV/0!</v>
      </c>
      <c r="CQ121" s="66" t="e">
        <f t="shared" si="44"/>
        <v>#DIV/0!</v>
      </c>
      <c r="CR121" s="66" t="e">
        <f t="shared" si="45"/>
        <v>#DIV/0!</v>
      </c>
      <c r="CS121" s="24" t="e">
        <f>10*LOG10(IF(CK121="",0,POWER(10,((CK121+'ModelParams Lw'!$O$4)/10))) +IF(CL121="",0,POWER(10,((CL121+'ModelParams Lw'!$P$4)/10))) +IF(CM121="",0,POWER(10,((CM121+'ModelParams Lw'!$Q$4)/10))) +IF(CN121="",0,POWER(10,((CN121+'ModelParams Lw'!$R$4)/10))) +IF(CO121="",0,POWER(10,((CO121+'ModelParams Lw'!$S$4)/10))) +IF(CP121="",0,POWER(10,((CP121+'ModelParams Lw'!$T$4)/10))) +IF(CQ121="",0,POWER(10,((CQ121+'ModelParams Lw'!$U$4)/10)))+IF(CR121="",0,POWER(10,((CR121+'ModelParams Lw'!$V$4)/10))))</f>
        <v>#DIV/0!</v>
      </c>
      <c r="CT121" s="24" t="e">
        <f t="shared" si="46"/>
        <v>#DIV/0!</v>
      </c>
      <c r="CU121" s="24" t="e">
        <f>(CK121-'ModelParams Lw'!O$10)/'ModelParams Lw'!O$11</f>
        <v>#DIV/0!</v>
      </c>
      <c r="CV121" s="24" t="e">
        <f>(CL121-'ModelParams Lw'!P$10)/'ModelParams Lw'!P$11</f>
        <v>#DIV/0!</v>
      </c>
      <c r="CW121" s="24" t="e">
        <f>(CM121-'ModelParams Lw'!Q$10)/'ModelParams Lw'!Q$11</f>
        <v>#DIV/0!</v>
      </c>
      <c r="CX121" s="24" t="e">
        <f>(CN121-'ModelParams Lw'!R$10)/'ModelParams Lw'!R$11</f>
        <v>#DIV/0!</v>
      </c>
      <c r="CY121" s="24" t="e">
        <f>(CO121-'ModelParams Lw'!S$10)/'ModelParams Lw'!S$11</f>
        <v>#DIV/0!</v>
      </c>
      <c r="CZ121" s="24" t="e">
        <f>(CP121-'ModelParams Lw'!T$10)/'ModelParams Lw'!T$11</f>
        <v>#DIV/0!</v>
      </c>
      <c r="DA121" s="24" t="e">
        <f>(CQ121-'ModelParams Lw'!U$10)/'ModelParams Lw'!U$11</f>
        <v>#DIV/0!</v>
      </c>
      <c r="DB121" s="24" t="e">
        <f>(CR121-'ModelParams Lw'!V$10)/'ModelParams Lw'!V$11</f>
        <v>#DIV/0!</v>
      </c>
    </row>
    <row r="122" spans="1:106">
      <c r="A122" s="12">
        <f>'Sound Power'!B122</f>
        <v>0</v>
      </c>
      <c r="B122" s="12">
        <f>'Sound Power'!D122</f>
        <v>0</v>
      </c>
      <c r="C122" s="67" t="e">
        <f>IF(Calcul!$F127="SA",'Sound Power'!BS122,'Sound Power'!T122)</f>
        <v>#DIV/0!</v>
      </c>
      <c r="D122" s="67" t="e">
        <f>IF(Calcul!$F127="SA",'Sound Power'!BT122,'Sound Power'!U122)</f>
        <v>#DIV/0!</v>
      </c>
      <c r="E122" s="67" t="e">
        <f>IF(Calcul!$F127="SA",'Sound Power'!BU122,'Sound Power'!V122)</f>
        <v>#DIV/0!</v>
      </c>
      <c r="F122" s="67" t="e">
        <f>IF(Calcul!$F127="SA",'Sound Power'!BV122,'Sound Power'!W122)</f>
        <v>#DIV/0!</v>
      </c>
      <c r="G122" s="67" t="e">
        <f>IF(Calcul!$F127="SA",'Sound Power'!BW122,'Sound Power'!X122)</f>
        <v>#DIV/0!</v>
      </c>
      <c r="H122" s="67" t="e">
        <f>IF(Calcul!$F127="SA",'Sound Power'!BX122,'Sound Power'!Y122)</f>
        <v>#DIV/0!</v>
      </c>
      <c r="I122" s="67" t="e">
        <f>IF(Calcul!$F127="SA",'Sound Power'!BY122,'Sound Power'!Z122)</f>
        <v>#DIV/0!</v>
      </c>
      <c r="J122" s="67" t="e">
        <f>IF(Calcul!$F127="SA",'Sound Power'!BZ122,'Sound Power'!AA122)</f>
        <v>#DIV/0!</v>
      </c>
      <c r="K122" s="67" t="e">
        <f>'Sound Power'!CS122</f>
        <v>#DIV/0!</v>
      </c>
      <c r="L122" s="67" t="e">
        <f>'Sound Power'!CT122</f>
        <v>#DIV/0!</v>
      </c>
      <c r="M122" s="67" t="e">
        <f>'Sound Power'!CU122</f>
        <v>#DIV/0!</v>
      </c>
      <c r="N122" s="67" t="e">
        <f>'Sound Power'!CV122</f>
        <v>#DIV/0!</v>
      </c>
      <c r="O122" s="67" t="e">
        <f>'Sound Power'!CW122</f>
        <v>#DIV/0!</v>
      </c>
      <c r="P122" s="67" t="e">
        <f>'Sound Power'!CX122</f>
        <v>#DIV/0!</v>
      </c>
      <c r="Q122" s="67" t="e">
        <f>'Sound Power'!CY122</f>
        <v>#DIV/0!</v>
      </c>
      <c r="R122" s="67" t="e">
        <f>'Sound Power'!CZ122</f>
        <v>#DIV/0!</v>
      </c>
      <c r="S122" s="64">
        <f t="shared" si="26"/>
        <v>0</v>
      </c>
      <c r="T122" s="64">
        <f t="shared" si="27"/>
        <v>0</v>
      </c>
      <c r="U122" s="67" t="e">
        <f>('ModelParams Lp'!B$4*10^'ModelParams Lp'!B$5*($S122/$T122)^'ModelParams Lp'!B$6)*3</f>
        <v>#DIV/0!</v>
      </c>
      <c r="V122" s="67" t="e">
        <f>('ModelParams Lp'!C$4*10^'ModelParams Lp'!C$5*($S122/$T122)^'ModelParams Lp'!C$6)*3</f>
        <v>#DIV/0!</v>
      </c>
      <c r="W122" s="67" t="e">
        <f>('ModelParams Lp'!D$4*10^'ModelParams Lp'!D$5*($S122/$T122)^'ModelParams Lp'!D$6)*3</f>
        <v>#DIV/0!</v>
      </c>
      <c r="X122" s="67" t="e">
        <f>('ModelParams Lp'!E$4*10^'ModelParams Lp'!E$5*($S122/$T122)^'ModelParams Lp'!E$6)*3</f>
        <v>#DIV/0!</v>
      </c>
      <c r="Y122" s="67" t="e">
        <f>('ModelParams Lp'!F$4*10^'ModelParams Lp'!F$5*($S122/$T122)^'ModelParams Lp'!F$6)*3</f>
        <v>#DIV/0!</v>
      </c>
      <c r="Z122" s="67" t="e">
        <f>('ModelParams Lp'!G$4*10^'ModelParams Lp'!G$5*($S122/$T122)^'ModelParams Lp'!G$6)*3</f>
        <v>#DIV/0!</v>
      </c>
      <c r="AA122" s="67" t="e">
        <f>('ModelParams Lp'!H$4*10^'ModelParams Lp'!H$5*($S122/$T122)^'ModelParams Lp'!H$6)*3</f>
        <v>#DIV/0!</v>
      </c>
      <c r="AB122" s="67" t="e">
        <f>('ModelParams Lp'!I$4*10^'ModelParams Lp'!I$5*($S122/$T122)^'ModelParams Lp'!I$6)*3</f>
        <v>#DIV/0!</v>
      </c>
      <c r="AC122" s="53" t="e">
        <f t="shared" si="28"/>
        <v>#DIV/0!</v>
      </c>
      <c r="AD122" s="53" t="e">
        <f>IF(AC122&lt;'ModelParams Lp'!$B$16,-1,IF(AC122&lt;'ModelParams Lp'!$C$16,0,IF(AC122&lt;'ModelParams Lp'!$D$16,1,IF(AC122&lt;'ModelParams Lp'!$E$16,2,IF(AC122&lt;'ModelParams Lp'!$F$16,3,IF(AC122&lt;'ModelParams Lp'!$G$16,4,IF(AC122&lt;'ModelParams Lp'!$H$16,5,6)))))))</f>
        <v>#DIV/0!</v>
      </c>
      <c r="AE122" s="67" t="e">
        <f ca="1">IF($AD122&gt;1,0,OFFSET('ModelParams Lp'!$C$12,0,-'Sound Pressure'!$AD122))</f>
        <v>#DIV/0!</v>
      </c>
      <c r="AF122" s="67" t="e">
        <f ca="1">IF($AD122&gt;2,0,OFFSET('ModelParams Lp'!$D$12,0,-'Sound Pressure'!$AD122))</f>
        <v>#DIV/0!</v>
      </c>
      <c r="AG122" s="67" t="e">
        <f ca="1">IF($AD122&gt;3,0,OFFSET('ModelParams Lp'!$E$12,0,-'Sound Pressure'!$AD122))</f>
        <v>#DIV/0!</v>
      </c>
      <c r="AH122" s="67" t="e">
        <f ca="1">IF($AD122&gt;4,0,OFFSET('ModelParams Lp'!$F$12,0,-'Sound Pressure'!$AD122))</f>
        <v>#DIV/0!</v>
      </c>
      <c r="AI122" s="67" t="e">
        <f ca="1">IF($AD122&gt;3,0,OFFSET('ModelParams Lp'!$G$12,0,-'Sound Pressure'!$AD122))</f>
        <v>#DIV/0!</v>
      </c>
      <c r="AJ122" s="67" t="e">
        <f ca="1">IF($AD122&gt;5,0,OFFSET('ModelParams Lp'!$H$12,0,-'Sound Pressure'!$AD122))</f>
        <v>#DIV/0!</v>
      </c>
      <c r="AK122" s="67" t="e">
        <f ca="1">IF($AD122&gt;6,0,OFFSET('ModelParams Lp'!$I$12,0,-'Sound Pressure'!$AD122))</f>
        <v>#DIV/0!</v>
      </c>
      <c r="AL122" s="67" t="e">
        <f ca="1">IF($AD122&gt;7,0,IF($AD$4&lt;0,3,OFFSET('ModelParams Lp'!$J$12,0,-'Sound Pressure'!$AD122)))</f>
        <v>#DIV/0!</v>
      </c>
      <c r="AM122" s="67" t="e">
        <f t="shared" si="48"/>
        <v>#DIV/0!</v>
      </c>
      <c r="AN122" s="67" t="e">
        <f t="shared" si="49"/>
        <v>#DIV/0!</v>
      </c>
      <c r="AO122" s="67" t="e">
        <f t="shared" si="49"/>
        <v>#DIV/0!</v>
      </c>
      <c r="AP122" s="67" t="e">
        <f t="shared" si="49"/>
        <v>#DIV/0!</v>
      </c>
      <c r="AQ122" s="67" t="e">
        <f t="shared" si="49"/>
        <v>#DIV/0!</v>
      </c>
      <c r="AR122" s="67" t="e">
        <f t="shared" si="49"/>
        <v>#DIV/0!</v>
      </c>
      <c r="AS122" s="67" t="e">
        <f t="shared" si="49"/>
        <v>#DIV/0!</v>
      </c>
      <c r="AT122" s="67" t="e">
        <f t="shared" si="49"/>
        <v>#DIV/0!</v>
      </c>
      <c r="AU122" s="67">
        <f>'ModelParams Lp'!B$22</f>
        <v>4</v>
      </c>
      <c r="AV122" s="67">
        <f>'ModelParams Lp'!C$22</f>
        <v>2</v>
      </c>
      <c r="AW122" s="67">
        <f>'ModelParams Lp'!D$22</f>
        <v>1</v>
      </c>
      <c r="AX122" s="67">
        <f>'ModelParams Lp'!E$22</f>
        <v>0</v>
      </c>
      <c r="AY122" s="67">
        <f>'ModelParams Lp'!F$22</f>
        <v>0</v>
      </c>
      <c r="AZ122" s="67">
        <f>'ModelParams Lp'!G$22</f>
        <v>0</v>
      </c>
      <c r="BA122" s="67">
        <f>'ModelParams Lp'!H$22</f>
        <v>0</v>
      </c>
      <c r="BB122" s="67">
        <f>'ModelParams Lp'!I$22</f>
        <v>0</v>
      </c>
      <c r="BC122" s="67" t="e">
        <f>-10*LOG(2/(4*PI()*2^2)+4/(0.163*(Calcul!$J127*Calcul!$K127)/VLOOKUP(Calcul!$H127,'ModelParams Lp'!$E$37:$F$39,2,0)))</f>
        <v>#N/A</v>
      </c>
      <c r="BD122" s="67" t="e">
        <f>-10*LOG(2/(4*PI()*2^2)+4/(0.163*(Calcul!$J127*Calcul!$K127)/VLOOKUP(Calcul!$H127,'ModelParams Lp'!$E$37:$F$39,2,0)))</f>
        <v>#N/A</v>
      </c>
      <c r="BE122" s="67" t="e">
        <f>-10*LOG(2/(4*PI()*2^2)+4/(0.163*(Calcul!$J127*Calcul!$K127)/VLOOKUP(Calcul!$H127,'ModelParams Lp'!$E$37:$F$39,2,0)))</f>
        <v>#N/A</v>
      </c>
      <c r="BF122" s="67" t="e">
        <f>-10*LOG(2/(4*PI()*2^2)+4/(0.163*(Calcul!$J127*Calcul!$K127)/VLOOKUP(Calcul!$H127,'ModelParams Lp'!$E$37:$F$39,2,0)))</f>
        <v>#N/A</v>
      </c>
      <c r="BG122" s="67" t="e">
        <f>-10*LOG(2/(4*PI()*2^2)+4/(0.163*(Calcul!$J127*Calcul!$K127)/VLOOKUP(Calcul!$H127,'ModelParams Lp'!$E$37:$F$39,2,0)))</f>
        <v>#N/A</v>
      </c>
      <c r="BH122" s="67" t="e">
        <f>-10*LOG(2/(4*PI()*2^2)+4/(0.163*(Calcul!$J127*Calcul!$K127)/VLOOKUP(Calcul!$H127,'ModelParams Lp'!$E$37:$F$39,2,0)))</f>
        <v>#N/A</v>
      </c>
      <c r="BI122" s="67" t="e">
        <f>-10*LOG(2/(4*PI()*2^2)+4/(0.163*(Calcul!$J127*Calcul!$K127)/VLOOKUP(Calcul!$H127,'ModelParams Lp'!$E$37:$F$39,2,0)))</f>
        <v>#N/A</v>
      </c>
      <c r="BJ122" s="67" t="e">
        <f>-10*LOG(2/(4*PI()*2^2)+4/(0.163*(Calcul!$J127*Calcul!$K127)/VLOOKUP(Calcul!$H127,'ModelParams Lp'!$E$37:$F$39,2,0)))</f>
        <v>#N/A</v>
      </c>
      <c r="BK122" s="67" t="e">
        <f>VLOOKUP(Calcul!$I127,'ModelParams Lp'!$D$28:$O$32,5,0)+BC122</f>
        <v>#N/A</v>
      </c>
      <c r="BL122" s="67" t="e">
        <f>VLOOKUP(Calcul!$I127,'ModelParams Lp'!$D$28:$O$32,6,0)+BD122</f>
        <v>#N/A</v>
      </c>
      <c r="BM122" s="67" t="e">
        <f>VLOOKUP(Calcul!$I127,'ModelParams Lp'!$D$28:$O$32,7,0)+BE122</f>
        <v>#N/A</v>
      </c>
      <c r="BN122" s="67" t="e">
        <f>VLOOKUP(Calcul!$I127,'ModelParams Lp'!$D$28:$O$32,8,0)+BF122</f>
        <v>#N/A</v>
      </c>
      <c r="BO122" s="67" t="e">
        <f>VLOOKUP(Calcul!$I127,'ModelParams Lp'!$D$28:$O$32,9,0)+BG122</f>
        <v>#N/A</v>
      </c>
      <c r="BP122" s="67" t="e">
        <f>VLOOKUP(Calcul!$I127,'ModelParams Lp'!$D$28:$O$32,10,0)+BH122</f>
        <v>#N/A</v>
      </c>
      <c r="BQ122" s="67" t="e">
        <f>VLOOKUP(Calcul!$I127,'ModelParams Lp'!$D$28:$O$32,11,0)+BI122</f>
        <v>#N/A</v>
      </c>
      <c r="BR122" s="67" t="e">
        <f>VLOOKUP(Calcul!$I127,'ModelParams Lp'!$D$28:$O$32,12,0)+BJ122</f>
        <v>#N/A</v>
      </c>
      <c r="BS122" s="66" t="e">
        <f t="shared" ca="1" si="29"/>
        <v>#DIV/0!</v>
      </c>
      <c r="BT122" s="66" t="e">
        <f t="shared" ca="1" si="30"/>
        <v>#DIV/0!</v>
      </c>
      <c r="BU122" s="66" t="e">
        <f t="shared" ca="1" si="31"/>
        <v>#DIV/0!</v>
      </c>
      <c r="BV122" s="66" t="e">
        <f t="shared" ca="1" si="32"/>
        <v>#DIV/0!</v>
      </c>
      <c r="BW122" s="66" t="e">
        <f t="shared" ca="1" si="33"/>
        <v>#DIV/0!</v>
      </c>
      <c r="BX122" s="66" t="e">
        <f t="shared" ca="1" si="34"/>
        <v>#DIV/0!</v>
      </c>
      <c r="BY122" s="66" t="e">
        <f t="shared" ca="1" si="35"/>
        <v>#DIV/0!</v>
      </c>
      <c r="BZ122" s="66" t="e">
        <f t="shared" ca="1" si="36"/>
        <v>#DIV/0!</v>
      </c>
      <c r="CA122" s="24" t="e">
        <f ca="1">10*LOG10(IF(BS122="",0,POWER(10,((BS122+'ModelParams Lw'!$O$4)/10))) +IF(BT122="",0,POWER(10,((BT122+'ModelParams Lw'!$P$4)/10))) +IF(BU122="",0,POWER(10,((BU122+'ModelParams Lw'!$Q$4)/10))) +IF(BV122="",0,POWER(10,((BV122+'ModelParams Lw'!$R$4)/10))) +IF(BW122="",0,POWER(10,((BW122+'ModelParams Lw'!$S$4)/10))) +IF(BX122="",0,POWER(10,((BX122+'ModelParams Lw'!$T$4)/10))) +IF(BY122="",0,POWER(10,((BY122+'ModelParams Lw'!$U$4)/10)))+IF(BZ122="",0,POWER(10,((BZ122+'ModelParams Lw'!$V$4)/10))))</f>
        <v>#DIV/0!</v>
      </c>
      <c r="CB122" s="24" t="e">
        <f t="shared" ca="1" si="37"/>
        <v>#DIV/0!</v>
      </c>
      <c r="CC122" s="24" t="e">
        <f ca="1">(BS122-'ModelParams Lw'!O$10)/'ModelParams Lw'!O$11</f>
        <v>#DIV/0!</v>
      </c>
      <c r="CD122" s="24" t="e">
        <f ca="1">(BT122-'ModelParams Lw'!P$10)/'ModelParams Lw'!P$11</f>
        <v>#DIV/0!</v>
      </c>
      <c r="CE122" s="24" t="e">
        <f ca="1">(BU122-'ModelParams Lw'!Q$10)/'ModelParams Lw'!Q$11</f>
        <v>#DIV/0!</v>
      </c>
      <c r="CF122" s="24" t="e">
        <f ca="1">(BV122-'ModelParams Lw'!R$10)/'ModelParams Lw'!R$11</f>
        <v>#DIV/0!</v>
      </c>
      <c r="CG122" s="24" t="e">
        <f ca="1">(BW122-'ModelParams Lw'!S$10)/'ModelParams Lw'!S$11</f>
        <v>#DIV/0!</v>
      </c>
      <c r="CH122" s="24" t="e">
        <f ca="1">(BX122-'ModelParams Lw'!T$10)/'ModelParams Lw'!T$11</f>
        <v>#DIV/0!</v>
      </c>
      <c r="CI122" s="24" t="e">
        <f ca="1">(BY122-'ModelParams Lw'!U$10)/'ModelParams Lw'!U$11</f>
        <v>#DIV/0!</v>
      </c>
      <c r="CJ122" s="24" t="e">
        <f ca="1">(BZ122-'ModelParams Lw'!V$10)/'ModelParams Lw'!V$11</f>
        <v>#DIV/0!</v>
      </c>
      <c r="CK122" s="66" t="e">
        <f t="shared" si="38"/>
        <v>#DIV/0!</v>
      </c>
      <c r="CL122" s="66" t="e">
        <f t="shared" si="39"/>
        <v>#DIV/0!</v>
      </c>
      <c r="CM122" s="66" t="e">
        <f t="shared" si="40"/>
        <v>#DIV/0!</v>
      </c>
      <c r="CN122" s="66" t="e">
        <f t="shared" si="41"/>
        <v>#DIV/0!</v>
      </c>
      <c r="CO122" s="66" t="e">
        <f t="shared" si="42"/>
        <v>#DIV/0!</v>
      </c>
      <c r="CP122" s="66" t="e">
        <f t="shared" si="43"/>
        <v>#DIV/0!</v>
      </c>
      <c r="CQ122" s="66" t="e">
        <f t="shared" si="44"/>
        <v>#DIV/0!</v>
      </c>
      <c r="CR122" s="66" t="e">
        <f t="shared" si="45"/>
        <v>#DIV/0!</v>
      </c>
      <c r="CS122" s="24" t="e">
        <f>10*LOG10(IF(CK122="",0,POWER(10,((CK122+'ModelParams Lw'!$O$4)/10))) +IF(CL122="",0,POWER(10,((CL122+'ModelParams Lw'!$P$4)/10))) +IF(CM122="",0,POWER(10,((CM122+'ModelParams Lw'!$Q$4)/10))) +IF(CN122="",0,POWER(10,((CN122+'ModelParams Lw'!$R$4)/10))) +IF(CO122="",0,POWER(10,((CO122+'ModelParams Lw'!$S$4)/10))) +IF(CP122="",0,POWER(10,((CP122+'ModelParams Lw'!$T$4)/10))) +IF(CQ122="",0,POWER(10,((CQ122+'ModelParams Lw'!$U$4)/10)))+IF(CR122="",0,POWER(10,((CR122+'ModelParams Lw'!$V$4)/10))))</f>
        <v>#DIV/0!</v>
      </c>
      <c r="CT122" s="24" t="e">
        <f t="shared" si="46"/>
        <v>#DIV/0!</v>
      </c>
      <c r="CU122" s="24" t="e">
        <f>(CK122-'ModelParams Lw'!O$10)/'ModelParams Lw'!O$11</f>
        <v>#DIV/0!</v>
      </c>
      <c r="CV122" s="24" t="e">
        <f>(CL122-'ModelParams Lw'!P$10)/'ModelParams Lw'!P$11</f>
        <v>#DIV/0!</v>
      </c>
      <c r="CW122" s="24" t="e">
        <f>(CM122-'ModelParams Lw'!Q$10)/'ModelParams Lw'!Q$11</f>
        <v>#DIV/0!</v>
      </c>
      <c r="CX122" s="24" t="e">
        <f>(CN122-'ModelParams Lw'!R$10)/'ModelParams Lw'!R$11</f>
        <v>#DIV/0!</v>
      </c>
      <c r="CY122" s="24" t="e">
        <f>(CO122-'ModelParams Lw'!S$10)/'ModelParams Lw'!S$11</f>
        <v>#DIV/0!</v>
      </c>
      <c r="CZ122" s="24" t="e">
        <f>(CP122-'ModelParams Lw'!T$10)/'ModelParams Lw'!T$11</f>
        <v>#DIV/0!</v>
      </c>
      <c r="DA122" s="24" t="e">
        <f>(CQ122-'ModelParams Lw'!U$10)/'ModelParams Lw'!U$11</f>
        <v>#DIV/0!</v>
      </c>
      <c r="DB122" s="24" t="e">
        <f>(CR122-'ModelParams Lw'!V$10)/'ModelParams Lw'!V$11</f>
        <v>#DIV/0!</v>
      </c>
    </row>
    <row r="123" spans="1:106">
      <c r="A123" s="12">
        <f>'Sound Power'!B123</f>
        <v>0</v>
      </c>
      <c r="B123" s="12">
        <f>'Sound Power'!D123</f>
        <v>0</v>
      </c>
      <c r="C123" s="67" t="e">
        <f>IF(Calcul!$F128="SA",'Sound Power'!BS123,'Sound Power'!T123)</f>
        <v>#DIV/0!</v>
      </c>
      <c r="D123" s="67" t="e">
        <f>IF(Calcul!$F128="SA",'Sound Power'!BT123,'Sound Power'!U123)</f>
        <v>#DIV/0!</v>
      </c>
      <c r="E123" s="67" t="e">
        <f>IF(Calcul!$F128="SA",'Sound Power'!BU123,'Sound Power'!V123)</f>
        <v>#DIV/0!</v>
      </c>
      <c r="F123" s="67" t="e">
        <f>IF(Calcul!$F128="SA",'Sound Power'!BV123,'Sound Power'!W123)</f>
        <v>#DIV/0!</v>
      </c>
      <c r="G123" s="67" t="e">
        <f>IF(Calcul!$F128="SA",'Sound Power'!BW123,'Sound Power'!X123)</f>
        <v>#DIV/0!</v>
      </c>
      <c r="H123" s="67" t="e">
        <f>IF(Calcul!$F128="SA",'Sound Power'!BX123,'Sound Power'!Y123)</f>
        <v>#DIV/0!</v>
      </c>
      <c r="I123" s="67" t="e">
        <f>IF(Calcul!$F128="SA",'Sound Power'!BY123,'Sound Power'!Z123)</f>
        <v>#DIV/0!</v>
      </c>
      <c r="J123" s="67" t="e">
        <f>IF(Calcul!$F128="SA",'Sound Power'!BZ123,'Sound Power'!AA123)</f>
        <v>#DIV/0!</v>
      </c>
      <c r="K123" s="67" t="e">
        <f>'Sound Power'!CS123</f>
        <v>#DIV/0!</v>
      </c>
      <c r="L123" s="67" t="e">
        <f>'Sound Power'!CT123</f>
        <v>#DIV/0!</v>
      </c>
      <c r="M123" s="67" t="e">
        <f>'Sound Power'!CU123</f>
        <v>#DIV/0!</v>
      </c>
      <c r="N123" s="67" t="e">
        <f>'Sound Power'!CV123</f>
        <v>#DIV/0!</v>
      </c>
      <c r="O123" s="67" t="e">
        <f>'Sound Power'!CW123</f>
        <v>#DIV/0!</v>
      </c>
      <c r="P123" s="67" t="e">
        <f>'Sound Power'!CX123</f>
        <v>#DIV/0!</v>
      </c>
      <c r="Q123" s="67" t="e">
        <f>'Sound Power'!CY123</f>
        <v>#DIV/0!</v>
      </c>
      <c r="R123" s="67" t="e">
        <f>'Sound Power'!CZ123</f>
        <v>#DIV/0!</v>
      </c>
      <c r="S123" s="64">
        <f t="shared" si="26"/>
        <v>0</v>
      </c>
      <c r="T123" s="64">
        <f t="shared" si="27"/>
        <v>0</v>
      </c>
      <c r="U123" s="67" t="e">
        <f>('ModelParams Lp'!B$4*10^'ModelParams Lp'!B$5*($S123/$T123)^'ModelParams Lp'!B$6)*3</f>
        <v>#DIV/0!</v>
      </c>
      <c r="V123" s="67" t="e">
        <f>('ModelParams Lp'!C$4*10^'ModelParams Lp'!C$5*($S123/$T123)^'ModelParams Lp'!C$6)*3</f>
        <v>#DIV/0!</v>
      </c>
      <c r="W123" s="67" t="e">
        <f>('ModelParams Lp'!D$4*10^'ModelParams Lp'!D$5*($S123/$T123)^'ModelParams Lp'!D$6)*3</f>
        <v>#DIV/0!</v>
      </c>
      <c r="X123" s="67" t="e">
        <f>('ModelParams Lp'!E$4*10^'ModelParams Lp'!E$5*($S123/$T123)^'ModelParams Lp'!E$6)*3</f>
        <v>#DIV/0!</v>
      </c>
      <c r="Y123" s="67" t="e">
        <f>('ModelParams Lp'!F$4*10^'ModelParams Lp'!F$5*($S123/$T123)^'ModelParams Lp'!F$6)*3</f>
        <v>#DIV/0!</v>
      </c>
      <c r="Z123" s="67" t="e">
        <f>('ModelParams Lp'!G$4*10^'ModelParams Lp'!G$5*($S123/$T123)^'ModelParams Lp'!G$6)*3</f>
        <v>#DIV/0!</v>
      </c>
      <c r="AA123" s="67" t="e">
        <f>('ModelParams Lp'!H$4*10^'ModelParams Lp'!H$5*($S123/$T123)^'ModelParams Lp'!H$6)*3</f>
        <v>#DIV/0!</v>
      </c>
      <c r="AB123" s="67" t="e">
        <f>('ModelParams Lp'!I$4*10^'ModelParams Lp'!I$5*($S123/$T123)^'ModelParams Lp'!I$6)*3</f>
        <v>#DIV/0!</v>
      </c>
      <c r="AC123" s="53" t="e">
        <f t="shared" si="28"/>
        <v>#DIV/0!</v>
      </c>
      <c r="AD123" s="53" t="e">
        <f>IF(AC123&lt;'ModelParams Lp'!$B$16,-1,IF(AC123&lt;'ModelParams Lp'!$C$16,0,IF(AC123&lt;'ModelParams Lp'!$D$16,1,IF(AC123&lt;'ModelParams Lp'!$E$16,2,IF(AC123&lt;'ModelParams Lp'!$F$16,3,IF(AC123&lt;'ModelParams Lp'!$G$16,4,IF(AC123&lt;'ModelParams Lp'!$H$16,5,6)))))))</f>
        <v>#DIV/0!</v>
      </c>
      <c r="AE123" s="67" t="e">
        <f ca="1">IF($AD123&gt;1,0,OFFSET('ModelParams Lp'!$C$12,0,-'Sound Pressure'!$AD123))</f>
        <v>#DIV/0!</v>
      </c>
      <c r="AF123" s="67" t="e">
        <f ca="1">IF($AD123&gt;2,0,OFFSET('ModelParams Lp'!$D$12,0,-'Sound Pressure'!$AD123))</f>
        <v>#DIV/0!</v>
      </c>
      <c r="AG123" s="67" t="e">
        <f ca="1">IF($AD123&gt;3,0,OFFSET('ModelParams Lp'!$E$12,0,-'Sound Pressure'!$AD123))</f>
        <v>#DIV/0!</v>
      </c>
      <c r="AH123" s="67" t="e">
        <f ca="1">IF($AD123&gt;4,0,OFFSET('ModelParams Lp'!$F$12,0,-'Sound Pressure'!$AD123))</f>
        <v>#DIV/0!</v>
      </c>
      <c r="AI123" s="67" t="e">
        <f ca="1">IF($AD123&gt;3,0,OFFSET('ModelParams Lp'!$G$12,0,-'Sound Pressure'!$AD123))</f>
        <v>#DIV/0!</v>
      </c>
      <c r="AJ123" s="67" t="e">
        <f ca="1">IF($AD123&gt;5,0,OFFSET('ModelParams Lp'!$H$12,0,-'Sound Pressure'!$AD123))</f>
        <v>#DIV/0!</v>
      </c>
      <c r="AK123" s="67" t="e">
        <f ca="1">IF($AD123&gt;6,0,OFFSET('ModelParams Lp'!$I$12,0,-'Sound Pressure'!$AD123))</f>
        <v>#DIV/0!</v>
      </c>
      <c r="AL123" s="67" t="e">
        <f ca="1">IF($AD123&gt;7,0,IF($AD$4&lt;0,3,OFFSET('ModelParams Lp'!$J$12,0,-'Sound Pressure'!$AD123)))</f>
        <v>#DIV/0!</v>
      </c>
      <c r="AM123" s="67" t="e">
        <f t="shared" si="48"/>
        <v>#DIV/0!</v>
      </c>
      <c r="AN123" s="67" t="e">
        <f t="shared" si="49"/>
        <v>#DIV/0!</v>
      </c>
      <c r="AO123" s="67" t="e">
        <f t="shared" si="49"/>
        <v>#DIV/0!</v>
      </c>
      <c r="AP123" s="67" t="e">
        <f t="shared" si="49"/>
        <v>#DIV/0!</v>
      </c>
      <c r="AQ123" s="67" t="e">
        <f t="shared" si="49"/>
        <v>#DIV/0!</v>
      </c>
      <c r="AR123" s="67" t="e">
        <f t="shared" si="49"/>
        <v>#DIV/0!</v>
      </c>
      <c r="AS123" s="67" t="e">
        <f t="shared" si="49"/>
        <v>#DIV/0!</v>
      </c>
      <c r="AT123" s="67" t="e">
        <f t="shared" si="49"/>
        <v>#DIV/0!</v>
      </c>
      <c r="AU123" s="67">
        <f>'ModelParams Lp'!B$22</f>
        <v>4</v>
      </c>
      <c r="AV123" s="67">
        <f>'ModelParams Lp'!C$22</f>
        <v>2</v>
      </c>
      <c r="AW123" s="67">
        <f>'ModelParams Lp'!D$22</f>
        <v>1</v>
      </c>
      <c r="AX123" s="67">
        <f>'ModelParams Lp'!E$22</f>
        <v>0</v>
      </c>
      <c r="AY123" s="67">
        <f>'ModelParams Lp'!F$22</f>
        <v>0</v>
      </c>
      <c r="AZ123" s="67">
        <f>'ModelParams Lp'!G$22</f>
        <v>0</v>
      </c>
      <c r="BA123" s="67">
        <f>'ModelParams Lp'!H$22</f>
        <v>0</v>
      </c>
      <c r="BB123" s="67">
        <f>'ModelParams Lp'!I$22</f>
        <v>0</v>
      </c>
      <c r="BC123" s="67" t="e">
        <f>-10*LOG(2/(4*PI()*2^2)+4/(0.163*(Calcul!$J128*Calcul!$K128)/VLOOKUP(Calcul!$H128,'ModelParams Lp'!$E$37:$F$39,2,0)))</f>
        <v>#N/A</v>
      </c>
      <c r="BD123" s="67" t="e">
        <f>-10*LOG(2/(4*PI()*2^2)+4/(0.163*(Calcul!$J128*Calcul!$K128)/VLOOKUP(Calcul!$H128,'ModelParams Lp'!$E$37:$F$39,2,0)))</f>
        <v>#N/A</v>
      </c>
      <c r="BE123" s="67" t="e">
        <f>-10*LOG(2/(4*PI()*2^2)+4/(0.163*(Calcul!$J128*Calcul!$K128)/VLOOKUP(Calcul!$H128,'ModelParams Lp'!$E$37:$F$39,2,0)))</f>
        <v>#N/A</v>
      </c>
      <c r="BF123" s="67" t="e">
        <f>-10*LOG(2/(4*PI()*2^2)+4/(0.163*(Calcul!$J128*Calcul!$K128)/VLOOKUP(Calcul!$H128,'ModelParams Lp'!$E$37:$F$39,2,0)))</f>
        <v>#N/A</v>
      </c>
      <c r="BG123" s="67" t="e">
        <f>-10*LOG(2/(4*PI()*2^2)+4/(0.163*(Calcul!$J128*Calcul!$K128)/VLOOKUP(Calcul!$H128,'ModelParams Lp'!$E$37:$F$39,2,0)))</f>
        <v>#N/A</v>
      </c>
      <c r="BH123" s="67" t="e">
        <f>-10*LOG(2/(4*PI()*2^2)+4/(0.163*(Calcul!$J128*Calcul!$K128)/VLOOKUP(Calcul!$H128,'ModelParams Lp'!$E$37:$F$39,2,0)))</f>
        <v>#N/A</v>
      </c>
      <c r="BI123" s="67" t="e">
        <f>-10*LOG(2/(4*PI()*2^2)+4/(0.163*(Calcul!$J128*Calcul!$K128)/VLOOKUP(Calcul!$H128,'ModelParams Lp'!$E$37:$F$39,2,0)))</f>
        <v>#N/A</v>
      </c>
      <c r="BJ123" s="67" t="e">
        <f>-10*LOG(2/(4*PI()*2^2)+4/(0.163*(Calcul!$J128*Calcul!$K128)/VLOOKUP(Calcul!$H128,'ModelParams Lp'!$E$37:$F$39,2,0)))</f>
        <v>#N/A</v>
      </c>
      <c r="BK123" s="67" t="e">
        <f>VLOOKUP(Calcul!$I128,'ModelParams Lp'!$D$28:$O$32,5,0)+BC123</f>
        <v>#N/A</v>
      </c>
      <c r="BL123" s="67" t="e">
        <f>VLOOKUP(Calcul!$I128,'ModelParams Lp'!$D$28:$O$32,6,0)+BD123</f>
        <v>#N/A</v>
      </c>
      <c r="BM123" s="67" t="e">
        <f>VLOOKUP(Calcul!$I128,'ModelParams Lp'!$D$28:$O$32,7,0)+BE123</f>
        <v>#N/A</v>
      </c>
      <c r="BN123" s="67" t="e">
        <f>VLOOKUP(Calcul!$I128,'ModelParams Lp'!$D$28:$O$32,8,0)+BF123</f>
        <v>#N/A</v>
      </c>
      <c r="BO123" s="67" t="e">
        <f>VLOOKUP(Calcul!$I128,'ModelParams Lp'!$D$28:$O$32,9,0)+BG123</f>
        <v>#N/A</v>
      </c>
      <c r="BP123" s="67" t="e">
        <f>VLOOKUP(Calcul!$I128,'ModelParams Lp'!$D$28:$O$32,10,0)+BH123</f>
        <v>#N/A</v>
      </c>
      <c r="BQ123" s="67" t="e">
        <f>VLOOKUP(Calcul!$I128,'ModelParams Lp'!$D$28:$O$32,11,0)+BI123</f>
        <v>#N/A</v>
      </c>
      <c r="BR123" s="67" t="e">
        <f>VLOOKUP(Calcul!$I128,'ModelParams Lp'!$D$28:$O$32,12,0)+BJ123</f>
        <v>#N/A</v>
      </c>
      <c r="BS123" s="66" t="e">
        <f t="shared" ca="1" si="29"/>
        <v>#DIV/0!</v>
      </c>
      <c r="BT123" s="66" t="e">
        <f t="shared" ca="1" si="30"/>
        <v>#DIV/0!</v>
      </c>
      <c r="BU123" s="66" t="e">
        <f t="shared" ca="1" si="31"/>
        <v>#DIV/0!</v>
      </c>
      <c r="BV123" s="66" t="e">
        <f t="shared" ca="1" si="32"/>
        <v>#DIV/0!</v>
      </c>
      <c r="BW123" s="66" t="e">
        <f t="shared" ca="1" si="33"/>
        <v>#DIV/0!</v>
      </c>
      <c r="BX123" s="66" t="e">
        <f t="shared" ca="1" si="34"/>
        <v>#DIV/0!</v>
      </c>
      <c r="BY123" s="66" t="e">
        <f t="shared" ca="1" si="35"/>
        <v>#DIV/0!</v>
      </c>
      <c r="BZ123" s="66" t="e">
        <f t="shared" ca="1" si="36"/>
        <v>#DIV/0!</v>
      </c>
      <c r="CA123" s="24" t="e">
        <f ca="1">10*LOG10(IF(BS123="",0,POWER(10,((BS123+'ModelParams Lw'!$O$4)/10))) +IF(BT123="",0,POWER(10,((BT123+'ModelParams Lw'!$P$4)/10))) +IF(BU123="",0,POWER(10,((BU123+'ModelParams Lw'!$Q$4)/10))) +IF(BV123="",0,POWER(10,((BV123+'ModelParams Lw'!$R$4)/10))) +IF(BW123="",0,POWER(10,((BW123+'ModelParams Lw'!$S$4)/10))) +IF(BX123="",0,POWER(10,((BX123+'ModelParams Lw'!$T$4)/10))) +IF(BY123="",0,POWER(10,((BY123+'ModelParams Lw'!$U$4)/10)))+IF(BZ123="",0,POWER(10,((BZ123+'ModelParams Lw'!$V$4)/10))))</f>
        <v>#DIV/0!</v>
      </c>
      <c r="CB123" s="24" t="e">
        <f t="shared" ca="1" si="37"/>
        <v>#DIV/0!</v>
      </c>
      <c r="CC123" s="24" t="e">
        <f ca="1">(BS123-'ModelParams Lw'!O$10)/'ModelParams Lw'!O$11</f>
        <v>#DIV/0!</v>
      </c>
      <c r="CD123" s="24" t="e">
        <f ca="1">(BT123-'ModelParams Lw'!P$10)/'ModelParams Lw'!P$11</f>
        <v>#DIV/0!</v>
      </c>
      <c r="CE123" s="24" t="e">
        <f ca="1">(BU123-'ModelParams Lw'!Q$10)/'ModelParams Lw'!Q$11</f>
        <v>#DIV/0!</v>
      </c>
      <c r="CF123" s="24" t="e">
        <f ca="1">(BV123-'ModelParams Lw'!R$10)/'ModelParams Lw'!R$11</f>
        <v>#DIV/0!</v>
      </c>
      <c r="CG123" s="24" t="e">
        <f ca="1">(BW123-'ModelParams Lw'!S$10)/'ModelParams Lw'!S$11</f>
        <v>#DIV/0!</v>
      </c>
      <c r="CH123" s="24" t="e">
        <f ca="1">(BX123-'ModelParams Lw'!T$10)/'ModelParams Lw'!T$11</f>
        <v>#DIV/0!</v>
      </c>
      <c r="CI123" s="24" t="e">
        <f ca="1">(BY123-'ModelParams Lw'!U$10)/'ModelParams Lw'!U$11</f>
        <v>#DIV/0!</v>
      </c>
      <c r="CJ123" s="24" t="e">
        <f ca="1">(BZ123-'ModelParams Lw'!V$10)/'ModelParams Lw'!V$11</f>
        <v>#DIV/0!</v>
      </c>
      <c r="CK123" s="66" t="e">
        <f t="shared" si="38"/>
        <v>#DIV/0!</v>
      </c>
      <c r="CL123" s="66" t="e">
        <f t="shared" si="39"/>
        <v>#DIV/0!</v>
      </c>
      <c r="CM123" s="66" t="e">
        <f t="shared" si="40"/>
        <v>#DIV/0!</v>
      </c>
      <c r="CN123" s="66" t="e">
        <f t="shared" si="41"/>
        <v>#DIV/0!</v>
      </c>
      <c r="CO123" s="66" t="e">
        <f t="shared" si="42"/>
        <v>#DIV/0!</v>
      </c>
      <c r="CP123" s="66" t="e">
        <f t="shared" si="43"/>
        <v>#DIV/0!</v>
      </c>
      <c r="CQ123" s="66" t="e">
        <f t="shared" si="44"/>
        <v>#DIV/0!</v>
      </c>
      <c r="CR123" s="66" t="e">
        <f t="shared" si="45"/>
        <v>#DIV/0!</v>
      </c>
      <c r="CS123" s="24" t="e">
        <f>10*LOG10(IF(CK123="",0,POWER(10,((CK123+'ModelParams Lw'!$O$4)/10))) +IF(CL123="",0,POWER(10,((CL123+'ModelParams Lw'!$P$4)/10))) +IF(CM123="",0,POWER(10,((CM123+'ModelParams Lw'!$Q$4)/10))) +IF(CN123="",0,POWER(10,((CN123+'ModelParams Lw'!$R$4)/10))) +IF(CO123="",0,POWER(10,((CO123+'ModelParams Lw'!$S$4)/10))) +IF(CP123="",0,POWER(10,((CP123+'ModelParams Lw'!$T$4)/10))) +IF(CQ123="",0,POWER(10,((CQ123+'ModelParams Lw'!$U$4)/10)))+IF(CR123="",0,POWER(10,((CR123+'ModelParams Lw'!$V$4)/10))))</f>
        <v>#DIV/0!</v>
      </c>
      <c r="CT123" s="24" t="e">
        <f t="shared" si="46"/>
        <v>#DIV/0!</v>
      </c>
      <c r="CU123" s="24" t="e">
        <f>(CK123-'ModelParams Lw'!O$10)/'ModelParams Lw'!O$11</f>
        <v>#DIV/0!</v>
      </c>
      <c r="CV123" s="24" t="e">
        <f>(CL123-'ModelParams Lw'!P$10)/'ModelParams Lw'!P$11</f>
        <v>#DIV/0!</v>
      </c>
      <c r="CW123" s="24" t="e">
        <f>(CM123-'ModelParams Lw'!Q$10)/'ModelParams Lw'!Q$11</f>
        <v>#DIV/0!</v>
      </c>
      <c r="CX123" s="24" t="e">
        <f>(CN123-'ModelParams Lw'!R$10)/'ModelParams Lw'!R$11</f>
        <v>#DIV/0!</v>
      </c>
      <c r="CY123" s="24" t="e">
        <f>(CO123-'ModelParams Lw'!S$10)/'ModelParams Lw'!S$11</f>
        <v>#DIV/0!</v>
      </c>
      <c r="CZ123" s="24" t="e">
        <f>(CP123-'ModelParams Lw'!T$10)/'ModelParams Lw'!T$11</f>
        <v>#DIV/0!</v>
      </c>
      <c r="DA123" s="24" t="e">
        <f>(CQ123-'ModelParams Lw'!U$10)/'ModelParams Lw'!U$11</f>
        <v>#DIV/0!</v>
      </c>
      <c r="DB123" s="24" t="e">
        <f>(CR123-'ModelParams Lw'!V$10)/'ModelParams Lw'!V$11</f>
        <v>#DIV/0!</v>
      </c>
    </row>
    <row r="124" spans="1:106">
      <c r="A124" s="12">
        <f>'Sound Power'!B124</f>
        <v>0</v>
      </c>
      <c r="B124" s="12">
        <f>'Sound Power'!D124</f>
        <v>0</v>
      </c>
      <c r="C124" s="67" t="e">
        <f>IF(Calcul!$F129="SA",'Sound Power'!BS124,'Sound Power'!T124)</f>
        <v>#DIV/0!</v>
      </c>
      <c r="D124" s="67" t="e">
        <f>IF(Calcul!$F129="SA",'Sound Power'!BT124,'Sound Power'!U124)</f>
        <v>#DIV/0!</v>
      </c>
      <c r="E124" s="67" t="e">
        <f>IF(Calcul!$F129="SA",'Sound Power'!BU124,'Sound Power'!V124)</f>
        <v>#DIV/0!</v>
      </c>
      <c r="F124" s="67" t="e">
        <f>IF(Calcul!$F129="SA",'Sound Power'!BV124,'Sound Power'!W124)</f>
        <v>#DIV/0!</v>
      </c>
      <c r="G124" s="67" t="e">
        <f>IF(Calcul!$F129="SA",'Sound Power'!BW124,'Sound Power'!X124)</f>
        <v>#DIV/0!</v>
      </c>
      <c r="H124" s="67" t="e">
        <f>IF(Calcul!$F129="SA",'Sound Power'!BX124,'Sound Power'!Y124)</f>
        <v>#DIV/0!</v>
      </c>
      <c r="I124" s="67" t="e">
        <f>IF(Calcul!$F129="SA",'Sound Power'!BY124,'Sound Power'!Z124)</f>
        <v>#DIV/0!</v>
      </c>
      <c r="J124" s="67" t="e">
        <f>IF(Calcul!$F129="SA",'Sound Power'!BZ124,'Sound Power'!AA124)</f>
        <v>#DIV/0!</v>
      </c>
      <c r="K124" s="67" t="e">
        <f>'Sound Power'!CS124</f>
        <v>#DIV/0!</v>
      </c>
      <c r="L124" s="67" t="e">
        <f>'Sound Power'!CT124</f>
        <v>#DIV/0!</v>
      </c>
      <c r="M124" s="67" t="e">
        <f>'Sound Power'!CU124</f>
        <v>#DIV/0!</v>
      </c>
      <c r="N124" s="67" t="e">
        <f>'Sound Power'!CV124</f>
        <v>#DIV/0!</v>
      </c>
      <c r="O124" s="67" t="e">
        <f>'Sound Power'!CW124</f>
        <v>#DIV/0!</v>
      </c>
      <c r="P124" s="67" t="e">
        <f>'Sound Power'!CX124</f>
        <v>#DIV/0!</v>
      </c>
      <c r="Q124" s="67" t="e">
        <f>'Sound Power'!CY124</f>
        <v>#DIV/0!</v>
      </c>
      <c r="R124" s="67" t="e">
        <f>'Sound Power'!CZ124</f>
        <v>#DIV/0!</v>
      </c>
      <c r="S124" s="64">
        <f t="shared" si="26"/>
        <v>0</v>
      </c>
      <c r="T124" s="64">
        <f t="shared" si="27"/>
        <v>0</v>
      </c>
      <c r="U124" s="67" t="e">
        <f>('ModelParams Lp'!B$4*10^'ModelParams Lp'!B$5*($S124/$T124)^'ModelParams Lp'!B$6)*3</f>
        <v>#DIV/0!</v>
      </c>
      <c r="V124" s="67" t="e">
        <f>('ModelParams Lp'!C$4*10^'ModelParams Lp'!C$5*($S124/$T124)^'ModelParams Lp'!C$6)*3</f>
        <v>#DIV/0!</v>
      </c>
      <c r="W124" s="67" t="e">
        <f>('ModelParams Lp'!D$4*10^'ModelParams Lp'!D$5*($S124/$T124)^'ModelParams Lp'!D$6)*3</f>
        <v>#DIV/0!</v>
      </c>
      <c r="X124" s="67" t="e">
        <f>('ModelParams Lp'!E$4*10^'ModelParams Lp'!E$5*($S124/$T124)^'ModelParams Lp'!E$6)*3</f>
        <v>#DIV/0!</v>
      </c>
      <c r="Y124" s="67" t="e">
        <f>('ModelParams Lp'!F$4*10^'ModelParams Lp'!F$5*($S124/$T124)^'ModelParams Lp'!F$6)*3</f>
        <v>#DIV/0!</v>
      </c>
      <c r="Z124" s="67" t="e">
        <f>('ModelParams Lp'!G$4*10^'ModelParams Lp'!G$5*($S124/$T124)^'ModelParams Lp'!G$6)*3</f>
        <v>#DIV/0!</v>
      </c>
      <c r="AA124" s="67" t="e">
        <f>('ModelParams Lp'!H$4*10^'ModelParams Lp'!H$5*($S124/$T124)^'ModelParams Lp'!H$6)*3</f>
        <v>#DIV/0!</v>
      </c>
      <c r="AB124" s="67" t="e">
        <f>('ModelParams Lp'!I$4*10^'ModelParams Lp'!I$5*($S124/$T124)^'ModelParams Lp'!I$6)*3</f>
        <v>#DIV/0!</v>
      </c>
      <c r="AC124" s="53" t="e">
        <f t="shared" si="28"/>
        <v>#DIV/0!</v>
      </c>
      <c r="AD124" s="53" t="e">
        <f>IF(AC124&lt;'ModelParams Lp'!$B$16,-1,IF(AC124&lt;'ModelParams Lp'!$C$16,0,IF(AC124&lt;'ModelParams Lp'!$D$16,1,IF(AC124&lt;'ModelParams Lp'!$E$16,2,IF(AC124&lt;'ModelParams Lp'!$F$16,3,IF(AC124&lt;'ModelParams Lp'!$G$16,4,IF(AC124&lt;'ModelParams Lp'!$H$16,5,6)))))))</f>
        <v>#DIV/0!</v>
      </c>
      <c r="AE124" s="67" t="e">
        <f ca="1">IF($AD124&gt;1,0,OFFSET('ModelParams Lp'!$C$12,0,-'Sound Pressure'!$AD124))</f>
        <v>#DIV/0!</v>
      </c>
      <c r="AF124" s="67" t="e">
        <f ca="1">IF($AD124&gt;2,0,OFFSET('ModelParams Lp'!$D$12,0,-'Sound Pressure'!$AD124))</f>
        <v>#DIV/0!</v>
      </c>
      <c r="AG124" s="67" t="e">
        <f ca="1">IF($AD124&gt;3,0,OFFSET('ModelParams Lp'!$E$12,0,-'Sound Pressure'!$AD124))</f>
        <v>#DIV/0!</v>
      </c>
      <c r="AH124" s="67" t="e">
        <f ca="1">IF($AD124&gt;4,0,OFFSET('ModelParams Lp'!$F$12,0,-'Sound Pressure'!$AD124))</f>
        <v>#DIV/0!</v>
      </c>
      <c r="AI124" s="67" t="e">
        <f ca="1">IF($AD124&gt;3,0,OFFSET('ModelParams Lp'!$G$12,0,-'Sound Pressure'!$AD124))</f>
        <v>#DIV/0!</v>
      </c>
      <c r="AJ124" s="67" t="e">
        <f ca="1">IF($AD124&gt;5,0,OFFSET('ModelParams Lp'!$H$12,0,-'Sound Pressure'!$AD124))</f>
        <v>#DIV/0!</v>
      </c>
      <c r="AK124" s="67" t="e">
        <f ca="1">IF($AD124&gt;6,0,OFFSET('ModelParams Lp'!$I$12,0,-'Sound Pressure'!$AD124))</f>
        <v>#DIV/0!</v>
      </c>
      <c r="AL124" s="67" t="e">
        <f ca="1">IF($AD124&gt;7,0,IF($AD$4&lt;0,3,OFFSET('ModelParams Lp'!$J$12,0,-'Sound Pressure'!$AD124)))</f>
        <v>#DIV/0!</v>
      </c>
      <c r="AM124" s="67" t="e">
        <f t="shared" si="48"/>
        <v>#DIV/0!</v>
      </c>
      <c r="AN124" s="67" t="e">
        <f t="shared" si="49"/>
        <v>#DIV/0!</v>
      </c>
      <c r="AO124" s="67" t="e">
        <f t="shared" si="49"/>
        <v>#DIV/0!</v>
      </c>
      <c r="AP124" s="67" t="e">
        <f t="shared" si="49"/>
        <v>#DIV/0!</v>
      </c>
      <c r="AQ124" s="67" t="e">
        <f t="shared" si="49"/>
        <v>#DIV/0!</v>
      </c>
      <c r="AR124" s="67" t="e">
        <f t="shared" si="49"/>
        <v>#DIV/0!</v>
      </c>
      <c r="AS124" s="67" t="e">
        <f t="shared" si="49"/>
        <v>#DIV/0!</v>
      </c>
      <c r="AT124" s="67" t="e">
        <f t="shared" si="49"/>
        <v>#DIV/0!</v>
      </c>
      <c r="AU124" s="67">
        <f>'ModelParams Lp'!B$22</f>
        <v>4</v>
      </c>
      <c r="AV124" s="67">
        <f>'ModelParams Lp'!C$22</f>
        <v>2</v>
      </c>
      <c r="AW124" s="67">
        <f>'ModelParams Lp'!D$22</f>
        <v>1</v>
      </c>
      <c r="AX124" s="67">
        <f>'ModelParams Lp'!E$22</f>
        <v>0</v>
      </c>
      <c r="AY124" s="67">
        <f>'ModelParams Lp'!F$22</f>
        <v>0</v>
      </c>
      <c r="AZ124" s="67">
        <f>'ModelParams Lp'!G$22</f>
        <v>0</v>
      </c>
      <c r="BA124" s="67">
        <f>'ModelParams Lp'!H$22</f>
        <v>0</v>
      </c>
      <c r="BB124" s="67">
        <f>'ModelParams Lp'!I$22</f>
        <v>0</v>
      </c>
      <c r="BC124" s="67" t="e">
        <f>-10*LOG(2/(4*PI()*2^2)+4/(0.163*(Calcul!$J129*Calcul!$K129)/VLOOKUP(Calcul!$H129,'ModelParams Lp'!$E$37:$F$39,2,0)))</f>
        <v>#N/A</v>
      </c>
      <c r="BD124" s="67" t="e">
        <f>-10*LOG(2/(4*PI()*2^2)+4/(0.163*(Calcul!$J129*Calcul!$K129)/VLOOKUP(Calcul!$H129,'ModelParams Lp'!$E$37:$F$39,2,0)))</f>
        <v>#N/A</v>
      </c>
      <c r="BE124" s="67" t="e">
        <f>-10*LOG(2/(4*PI()*2^2)+4/(0.163*(Calcul!$J129*Calcul!$K129)/VLOOKUP(Calcul!$H129,'ModelParams Lp'!$E$37:$F$39,2,0)))</f>
        <v>#N/A</v>
      </c>
      <c r="BF124" s="67" t="e">
        <f>-10*LOG(2/(4*PI()*2^2)+4/(0.163*(Calcul!$J129*Calcul!$K129)/VLOOKUP(Calcul!$H129,'ModelParams Lp'!$E$37:$F$39,2,0)))</f>
        <v>#N/A</v>
      </c>
      <c r="BG124" s="67" t="e">
        <f>-10*LOG(2/(4*PI()*2^2)+4/(0.163*(Calcul!$J129*Calcul!$K129)/VLOOKUP(Calcul!$H129,'ModelParams Lp'!$E$37:$F$39,2,0)))</f>
        <v>#N/A</v>
      </c>
      <c r="BH124" s="67" t="e">
        <f>-10*LOG(2/(4*PI()*2^2)+4/(0.163*(Calcul!$J129*Calcul!$K129)/VLOOKUP(Calcul!$H129,'ModelParams Lp'!$E$37:$F$39,2,0)))</f>
        <v>#N/A</v>
      </c>
      <c r="BI124" s="67" t="e">
        <f>-10*LOG(2/(4*PI()*2^2)+4/(0.163*(Calcul!$J129*Calcul!$K129)/VLOOKUP(Calcul!$H129,'ModelParams Lp'!$E$37:$F$39,2,0)))</f>
        <v>#N/A</v>
      </c>
      <c r="BJ124" s="67" t="e">
        <f>-10*LOG(2/(4*PI()*2^2)+4/(0.163*(Calcul!$J129*Calcul!$K129)/VLOOKUP(Calcul!$H129,'ModelParams Lp'!$E$37:$F$39,2,0)))</f>
        <v>#N/A</v>
      </c>
      <c r="BK124" s="67" t="e">
        <f>VLOOKUP(Calcul!$I129,'ModelParams Lp'!$D$28:$O$32,5,0)+BC124</f>
        <v>#N/A</v>
      </c>
      <c r="BL124" s="67" t="e">
        <f>VLOOKUP(Calcul!$I129,'ModelParams Lp'!$D$28:$O$32,6,0)+BD124</f>
        <v>#N/A</v>
      </c>
      <c r="BM124" s="67" t="e">
        <f>VLOOKUP(Calcul!$I129,'ModelParams Lp'!$D$28:$O$32,7,0)+BE124</f>
        <v>#N/A</v>
      </c>
      <c r="BN124" s="67" t="e">
        <f>VLOOKUP(Calcul!$I129,'ModelParams Lp'!$D$28:$O$32,8,0)+BF124</f>
        <v>#N/A</v>
      </c>
      <c r="BO124" s="67" t="e">
        <f>VLOOKUP(Calcul!$I129,'ModelParams Lp'!$D$28:$O$32,9,0)+BG124</f>
        <v>#N/A</v>
      </c>
      <c r="BP124" s="67" t="e">
        <f>VLOOKUP(Calcul!$I129,'ModelParams Lp'!$D$28:$O$32,10,0)+BH124</f>
        <v>#N/A</v>
      </c>
      <c r="BQ124" s="67" t="e">
        <f>VLOOKUP(Calcul!$I129,'ModelParams Lp'!$D$28:$O$32,11,0)+BI124</f>
        <v>#N/A</v>
      </c>
      <c r="BR124" s="67" t="e">
        <f>VLOOKUP(Calcul!$I129,'ModelParams Lp'!$D$28:$O$32,12,0)+BJ124</f>
        <v>#N/A</v>
      </c>
      <c r="BS124" s="66" t="e">
        <f t="shared" ca="1" si="29"/>
        <v>#DIV/0!</v>
      </c>
      <c r="BT124" s="66" t="e">
        <f t="shared" ca="1" si="30"/>
        <v>#DIV/0!</v>
      </c>
      <c r="BU124" s="66" t="e">
        <f t="shared" ca="1" si="31"/>
        <v>#DIV/0!</v>
      </c>
      <c r="BV124" s="66" t="e">
        <f t="shared" ca="1" si="32"/>
        <v>#DIV/0!</v>
      </c>
      <c r="BW124" s="66" t="e">
        <f t="shared" ca="1" si="33"/>
        <v>#DIV/0!</v>
      </c>
      <c r="BX124" s="66" t="e">
        <f t="shared" ca="1" si="34"/>
        <v>#DIV/0!</v>
      </c>
      <c r="BY124" s="66" t="e">
        <f t="shared" ca="1" si="35"/>
        <v>#DIV/0!</v>
      </c>
      <c r="BZ124" s="66" t="e">
        <f t="shared" ca="1" si="36"/>
        <v>#DIV/0!</v>
      </c>
      <c r="CA124" s="24" t="e">
        <f ca="1">10*LOG10(IF(BS124="",0,POWER(10,((BS124+'ModelParams Lw'!$O$4)/10))) +IF(BT124="",0,POWER(10,((BT124+'ModelParams Lw'!$P$4)/10))) +IF(BU124="",0,POWER(10,((BU124+'ModelParams Lw'!$Q$4)/10))) +IF(BV124="",0,POWER(10,((BV124+'ModelParams Lw'!$R$4)/10))) +IF(BW124="",0,POWER(10,((BW124+'ModelParams Lw'!$S$4)/10))) +IF(BX124="",0,POWER(10,((BX124+'ModelParams Lw'!$T$4)/10))) +IF(BY124="",0,POWER(10,((BY124+'ModelParams Lw'!$U$4)/10)))+IF(BZ124="",0,POWER(10,((BZ124+'ModelParams Lw'!$V$4)/10))))</f>
        <v>#DIV/0!</v>
      </c>
      <c r="CB124" s="24" t="e">
        <f t="shared" ca="1" si="37"/>
        <v>#DIV/0!</v>
      </c>
      <c r="CC124" s="24" t="e">
        <f ca="1">(BS124-'ModelParams Lw'!O$10)/'ModelParams Lw'!O$11</f>
        <v>#DIV/0!</v>
      </c>
      <c r="CD124" s="24" t="e">
        <f ca="1">(BT124-'ModelParams Lw'!P$10)/'ModelParams Lw'!P$11</f>
        <v>#DIV/0!</v>
      </c>
      <c r="CE124" s="24" t="e">
        <f ca="1">(BU124-'ModelParams Lw'!Q$10)/'ModelParams Lw'!Q$11</f>
        <v>#DIV/0!</v>
      </c>
      <c r="CF124" s="24" t="e">
        <f ca="1">(BV124-'ModelParams Lw'!R$10)/'ModelParams Lw'!R$11</f>
        <v>#DIV/0!</v>
      </c>
      <c r="CG124" s="24" t="e">
        <f ca="1">(BW124-'ModelParams Lw'!S$10)/'ModelParams Lw'!S$11</f>
        <v>#DIV/0!</v>
      </c>
      <c r="CH124" s="24" t="e">
        <f ca="1">(BX124-'ModelParams Lw'!T$10)/'ModelParams Lw'!T$11</f>
        <v>#DIV/0!</v>
      </c>
      <c r="CI124" s="24" t="e">
        <f ca="1">(BY124-'ModelParams Lw'!U$10)/'ModelParams Lw'!U$11</f>
        <v>#DIV/0!</v>
      </c>
      <c r="CJ124" s="24" t="e">
        <f ca="1">(BZ124-'ModelParams Lw'!V$10)/'ModelParams Lw'!V$11</f>
        <v>#DIV/0!</v>
      </c>
      <c r="CK124" s="66" t="e">
        <f t="shared" si="38"/>
        <v>#DIV/0!</v>
      </c>
      <c r="CL124" s="66" t="e">
        <f t="shared" si="39"/>
        <v>#DIV/0!</v>
      </c>
      <c r="CM124" s="66" t="e">
        <f t="shared" si="40"/>
        <v>#DIV/0!</v>
      </c>
      <c r="CN124" s="66" t="e">
        <f t="shared" si="41"/>
        <v>#DIV/0!</v>
      </c>
      <c r="CO124" s="66" t="e">
        <f t="shared" si="42"/>
        <v>#DIV/0!</v>
      </c>
      <c r="CP124" s="66" t="e">
        <f t="shared" si="43"/>
        <v>#DIV/0!</v>
      </c>
      <c r="CQ124" s="66" t="e">
        <f t="shared" si="44"/>
        <v>#DIV/0!</v>
      </c>
      <c r="CR124" s="66" t="e">
        <f t="shared" si="45"/>
        <v>#DIV/0!</v>
      </c>
      <c r="CS124" s="24" t="e">
        <f>10*LOG10(IF(CK124="",0,POWER(10,((CK124+'ModelParams Lw'!$O$4)/10))) +IF(CL124="",0,POWER(10,((CL124+'ModelParams Lw'!$P$4)/10))) +IF(CM124="",0,POWER(10,((CM124+'ModelParams Lw'!$Q$4)/10))) +IF(CN124="",0,POWER(10,((CN124+'ModelParams Lw'!$R$4)/10))) +IF(CO124="",0,POWER(10,((CO124+'ModelParams Lw'!$S$4)/10))) +IF(CP124="",0,POWER(10,((CP124+'ModelParams Lw'!$T$4)/10))) +IF(CQ124="",0,POWER(10,((CQ124+'ModelParams Lw'!$U$4)/10)))+IF(CR124="",0,POWER(10,((CR124+'ModelParams Lw'!$V$4)/10))))</f>
        <v>#DIV/0!</v>
      </c>
      <c r="CT124" s="24" t="e">
        <f t="shared" si="46"/>
        <v>#DIV/0!</v>
      </c>
      <c r="CU124" s="24" t="e">
        <f>(CK124-'ModelParams Lw'!O$10)/'ModelParams Lw'!O$11</f>
        <v>#DIV/0!</v>
      </c>
      <c r="CV124" s="24" t="e">
        <f>(CL124-'ModelParams Lw'!P$10)/'ModelParams Lw'!P$11</f>
        <v>#DIV/0!</v>
      </c>
      <c r="CW124" s="24" t="e">
        <f>(CM124-'ModelParams Lw'!Q$10)/'ModelParams Lw'!Q$11</f>
        <v>#DIV/0!</v>
      </c>
      <c r="CX124" s="24" t="e">
        <f>(CN124-'ModelParams Lw'!R$10)/'ModelParams Lw'!R$11</f>
        <v>#DIV/0!</v>
      </c>
      <c r="CY124" s="24" t="e">
        <f>(CO124-'ModelParams Lw'!S$10)/'ModelParams Lw'!S$11</f>
        <v>#DIV/0!</v>
      </c>
      <c r="CZ124" s="24" t="e">
        <f>(CP124-'ModelParams Lw'!T$10)/'ModelParams Lw'!T$11</f>
        <v>#DIV/0!</v>
      </c>
      <c r="DA124" s="24" t="e">
        <f>(CQ124-'ModelParams Lw'!U$10)/'ModelParams Lw'!U$11</f>
        <v>#DIV/0!</v>
      </c>
      <c r="DB124" s="24" t="e">
        <f>(CR124-'ModelParams Lw'!V$10)/'ModelParams Lw'!V$11</f>
        <v>#DIV/0!</v>
      </c>
    </row>
    <row r="125" spans="1:106">
      <c r="A125" s="12">
        <f>'Sound Power'!B125</f>
        <v>0</v>
      </c>
      <c r="B125" s="12">
        <f>'Sound Power'!D125</f>
        <v>0</v>
      </c>
      <c r="C125" s="67" t="e">
        <f>IF(Calcul!$F130="SA",'Sound Power'!BS125,'Sound Power'!T125)</f>
        <v>#DIV/0!</v>
      </c>
      <c r="D125" s="67" t="e">
        <f>IF(Calcul!$F130="SA",'Sound Power'!BT125,'Sound Power'!U125)</f>
        <v>#DIV/0!</v>
      </c>
      <c r="E125" s="67" t="e">
        <f>IF(Calcul!$F130="SA",'Sound Power'!BU125,'Sound Power'!V125)</f>
        <v>#DIV/0!</v>
      </c>
      <c r="F125" s="67" t="e">
        <f>IF(Calcul!$F130="SA",'Sound Power'!BV125,'Sound Power'!W125)</f>
        <v>#DIV/0!</v>
      </c>
      <c r="G125" s="67" t="e">
        <f>IF(Calcul!$F130="SA",'Sound Power'!BW125,'Sound Power'!X125)</f>
        <v>#DIV/0!</v>
      </c>
      <c r="H125" s="67" t="e">
        <f>IF(Calcul!$F130="SA",'Sound Power'!BX125,'Sound Power'!Y125)</f>
        <v>#DIV/0!</v>
      </c>
      <c r="I125" s="67" t="e">
        <f>IF(Calcul!$F130="SA",'Sound Power'!BY125,'Sound Power'!Z125)</f>
        <v>#DIV/0!</v>
      </c>
      <c r="J125" s="67" t="e">
        <f>IF(Calcul!$F130="SA",'Sound Power'!BZ125,'Sound Power'!AA125)</f>
        <v>#DIV/0!</v>
      </c>
      <c r="K125" s="67" t="e">
        <f>'Sound Power'!CS125</f>
        <v>#DIV/0!</v>
      </c>
      <c r="L125" s="67" t="e">
        <f>'Sound Power'!CT125</f>
        <v>#DIV/0!</v>
      </c>
      <c r="M125" s="67" t="e">
        <f>'Sound Power'!CU125</f>
        <v>#DIV/0!</v>
      </c>
      <c r="N125" s="67" t="e">
        <f>'Sound Power'!CV125</f>
        <v>#DIV/0!</v>
      </c>
      <c r="O125" s="67" t="e">
        <f>'Sound Power'!CW125</f>
        <v>#DIV/0!</v>
      </c>
      <c r="P125" s="67" t="e">
        <f>'Sound Power'!CX125</f>
        <v>#DIV/0!</v>
      </c>
      <c r="Q125" s="67" t="e">
        <f>'Sound Power'!CY125</f>
        <v>#DIV/0!</v>
      </c>
      <c r="R125" s="67" t="e">
        <f>'Sound Power'!CZ125</f>
        <v>#DIV/0!</v>
      </c>
      <c r="S125" s="64">
        <f t="shared" si="26"/>
        <v>0</v>
      </c>
      <c r="T125" s="64">
        <f t="shared" si="27"/>
        <v>0</v>
      </c>
      <c r="U125" s="67" t="e">
        <f>('ModelParams Lp'!B$4*10^'ModelParams Lp'!B$5*($S125/$T125)^'ModelParams Lp'!B$6)*3</f>
        <v>#DIV/0!</v>
      </c>
      <c r="V125" s="67" t="e">
        <f>('ModelParams Lp'!C$4*10^'ModelParams Lp'!C$5*($S125/$T125)^'ModelParams Lp'!C$6)*3</f>
        <v>#DIV/0!</v>
      </c>
      <c r="W125" s="67" t="e">
        <f>('ModelParams Lp'!D$4*10^'ModelParams Lp'!D$5*($S125/$T125)^'ModelParams Lp'!D$6)*3</f>
        <v>#DIV/0!</v>
      </c>
      <c r="X125" s="67" t="e">
        <f>('ModelParams Lp'!E$4*10^'ModelParams Lp'!E$5*($S125/$T125)^'ModelParams Lp'!E$6)*3</f>
        <v>#DIV/0!</v>
      </c>
      <c r="Y125" s="67" t="e">
        <f>('ModelParams Lp'!F$4*10^'ModelParams Lp'!F$5*($S125/$T125)^'ModelParams Lp'!F$6)*3</f>
        <v>#DIV/0!</v>
      </c>
      <c r="Z125" s="67" t="e">
        <f>('ModelParams Lp'!G$4*10^'ModelParams Lp'!G$5*($S125/$T125)^'ModelParams Lp'!G$6)*3</f>
        <v>#DIV/0!</v>
      </c>
      <c r="AA125" s="67" t="e">
        <f>('ModelParams Lp'!H$4*10^'ModelParams Lp'!H$5*($S125/$T125)^'ModelParams Lp'!H$6)*3</f>
        <v>#DIV/0!</v>
      </c>
      <c r="AB125" s="67" t="e">
        <f>('ModelParams Lp'!I$4*10^'ModelParams Lp'!I$5*($S125/$T125)^'ModelParams Lp'!I$6)*3</f>
        <v>#DIV/0!</v>
      </c>
      <c r="AC125" s="53" t="e">
        <f t="shared" si="28"/>
        <v>#DIV/0!</v>
      </c>
      <c r="AD125" s="53" t="e">
        <f>IF(AC125&lt;'ModelParams Lp'!$B$16,-1,IF(AC125&lt;'ModelParams Lp'!$C$16,0,IF(AC125&lt;'ModelParams Lp'!$D$16,1,IF(AC125&lt;'ModelParams Lp'!$E$16,2,IF(AC125&lt;'ModelParams Lp'!$F$16,3,IF(AC125&lt;'ModelParams Lp'!$G$16,4,IF(AC125&lt;'ModelParams Lp'!$H$16,5,6)))))))</f>
        <v>#DIV/0!</v>
      </c>
      <c r="AE125" s="67" t="e">
        <f ca="1">IF($AD125&gt;1,0,OFFSET('ModelParams Lp'!$C$12,0,-'Sound Pressure'!$AD125))</f>
        <v>#DIV/0!</v>
      </c>
      <c r="AF125" s="67" t="e">
        <f ca="1">IF($AD125&gt;2,0,OFFSET('ModelParams Lp'!$D$12,0,-'Sound Pressure'!$AD125))</f>
        <v>#DIV/0!</v>
      </c>
      <c r="AG125" s="67" t="e">
        <f ca="1">IF($AD125&gt;3,0,OFFSET('ModelParams Lp'!$E$12,0,-'Sound Pressure'!$AD125))</f>
        <v>#DIV/0!</v>
      </c>
      <c r="AH125" s="67" t="e">
        <f ca="1">IF($AD125&gt;4,0,OFFSET('ModelParams Lp'!$F$12,0,-'Sound Pressure'!$AD125))</f>
        <v>#DIV/0!</v>
      </c>
      <c r="AI125" s="67" t="e">
        <f ca="1">IF($AD125&gt;3,0,OFFSET('ModelParams Lp'!$G$12,0,-'Sound Pressure'!$AD125))</f>
        <v>#DIV/0!</v>
      </c>
      <c r="AJ125" s="67" t="e">
        <f ca="1">IF($AD125&gt;5,0,OFFSET('ModelParams Lp'!$H$12,0,-'Sound Pressure'!$AD125))</f>
        <v>#DIV/0!</v>
      </c>
      <c r="AK125" s="67" t="e">
        <f ca="1">IF($AD125&gt;6,0,OFFSET('ModelParams Lp'!$I$12,0,-'Sound Pressure'!$AD125))</f>
        <v>#DIV/0!</v>
      </c>
      <c r="AL125" s="67" t="e">
        <f ca="1">IF($AD125&gt;7,0,IF($AD$4&lt;0,3,OFFSET('ModelParams Lp'!$J$12,0,-'Sound Pressure'!$AD125)))</f>
        <v>#DIV/0!</v>
      </c>
      <c r="AM125" s="67" t="e">
        <f t="shared" si="48"/>
        <v>#DIV/0!</v>
      </c>
      <c r="AN125" s="67" t="e">
        <f t="shared" si="49"/>
        <v>#DIV/0!</v>
      </c>
      <c r="AO125" s="67" t="e">
        <f t="shared" si="49"/>
        <v>#DIV/0!</v>
      </c>
      <c r="AP125" s="67" t="e">
        <f t="shared" si="49"/>
        <v>#DIV/0!</v>
      </c>
      <c r="AQ125" s="67" t="e">
        <f t="shared" si="49"/>
        <v>#DIV/0!</v>
      </c>
      <c r="AR125" s="67" t="e">
        <f t="shared" si="49"/>
        <v>#DIV/0!</v>
      </c>
      <c r="AS125" s="67" t="e">
        <f t="shared" si="49"/>
        <v>#DIV/0!</v>
      </c>
      <c r="AT125" s="67" t="e">
        <f t="shared" si="49"/>
        <v>#DIV/0!</v>
      </c>
      <c r="AU125" s="67">
        <f>'ModelParams Lp'!B$22</f>
        <v>4</v>
      </c>
      <c r="AV125" s="67">
        <f>'ModelParams Lp'!C$22</f>
        <v>2</v>
      </c>
      <c r="AW125" s="67">
        <f>'ModelParams Lp'!D$22</f>
        <v>1</v>
      </c>
      <c r="AX125" s="67">
        <f>'ModelParams Lp'!E$22</f>
        <v>0</v>
      </c>
      <c r="AY125" s="67">
        <f>'ModelParams Lp'!F$22</f>
        <v>0</v>
      </c>
      <c r="AZ125" s="67">
        <f>'ModelParams Lp'!G$22</f>
        <v>0</v>
      </c>
      <c r="BA125" s="67">
        <f>'ModelParams Lp'!H$22</f>
        <v>0</v>
      </c>
      <c r="BB125" s="67">
        <f>'ModelParams Lp'!I$22</f>
        <v>0</v>
      </c>
      <c r="BC125" s="67" t="e">
        <f>-10*LOG(2/(4*PI()*2^2)+4/(0.163*(Calcul!$J130*Calcul!$K130)/VLOOKUP(Calcul!$H130,'ModelParams Lp'!$E$37:$F$39,2,0)))</f>
        <v>#N/A</v>
      </c>
      <c r="BD125" s="67" t="e">
        <f>-10*LOG(2/(4*PI()*2^2)+4/(0.163*(Calcul!$J130*Calcul!$K130)/VLOOKUP(Calcul!$H130,'ModelParams Lp'!$E$37:$F$39,2,0)))</f>
        <v>#N/A</v>
      </c>
      <c r="BE125" s="67" t="e">
        <f>-10*LOG(2/(4*PI()*2^2)+4/(0.163*(Calcul!$J130*Calcul!$K130)/VLOOKUP(Calcul!$H130,'ModelParams Lp'!$E$37:$F$39,2,0)))</f>
        <v>#N/A</v>
      </c>
      <c r="BF125" s="67" t="e">
        <f>-10*LOG(2/(4*PI()*2^2)+4/(0.163*(Calcul!$J130*Calcul!$K130)/VLOOKUP(Calcul!$H130,'ModelParams Lp'!$E$37:$F$39,2,0)))</f>
        <v>#N/A</v>
      </c>
      <c r="BG125" s="67" t="e">
        <f>-10*LOG(2/(4*PI()*2^2)+4/(0.163*(Calcul!$J130*Calcul!$K130)/VLOOKUP(Calcul!$H130,'ModelParams Lp'!$E$37:$F$39,2,0)))</f>
        <v>#N/A</v>
      </c>
      <c r="BH125" s="67" t="e">
        <f>-10*LOG(2/(4*PI()*2^2)+4/(0.163*(Calcul!$J130*Calcul!$K130)/VLOOKUP(Calcul!$H130,'ModelParams Lp'!$E$37:$F$39,2,0)))</f>
        <v>#N/A</v>
      </c>
      <c r="BI125" s="67" t="e">
        <f>-10*LOG(2/(4*PI()*2^2)+4/(0.163*(Calcul!$J130*Calcul!$K130)/VLOOKUP(Calcul!$H130,'ModelParams Lp'!$E$37:$F$39,2,0)))</f>
        <v>#N/A</v>
      </c>
      <c r="BJ125" s="67" t="e">
        <f>-10*LOG(2/(4*PI()*2^2)+4/(0.163*(Calcul!$J130*Calcul!$K130)/VLOOKUP(Calcul!$H130,'ModelParams Lp'!$E$37:$F$39,2,0)))</f>
        <v>#N/A</v>
      </c>
      <c r="BK125" s="67" t="e">
        <f>VLOOKUP(Calcul!$I130,'ModelParams Lp'!$D$28:$O$32,5,0)+BC125</f>
        <v>#N/A</v>
      </c>
      <c r="BL125" s="67" t="e">
        <f>VLOOKUP(Calcul!$I130,'ModelParams Lp'!$D$28:$O$32,6,0)+BD125</f>
        <v>#N/A</v>
      </c>
      <c r="BM125" s="67" t="e">
        <f>VLOOKUP(Calcul!$I130,'ModelParams Lp'!$D$28:$O$32,7,0)+BE125</f>
        <v>#N/A</v>
      </c>
      <c r="BN125" s="67" t="e">
        <f>VLOOKUP(Calcul!$I130,'ModelParams Lp'!$D$28:$O$32,8,0)+BF125</f>
        <v>#N/A</v>
      </c>
      <c r="BO125" s="67" t="e">
        <f>VLOOKUP(Calcul!$I130,'ModelParams Lp'!$D$28:$O$32,9,0)+BG125</f>
        <v>#N/A</v>
      </c>
      <c r="BP125" s="67" t="e">
        <f>VLOOKUP(Calcul!$I130,'ModelParams Lp'!$D$28:$O$32,10,0)+BH125</f>
        <v>#N/A</v>
      </c>
      <c r="BQ125" s="67" t="e">
        <f>VLOOKUP(Calcul!$I130,'ModelParams Lp'!$D$28:$O$32,11,0)+BI125</f>
        <v>#N/A</v>
      </c>
      <c r="BR125" s="67" t="e">
        <f>VLOOKUP(Calcul!$I130,'ModelParams Lp'!$D$28:$O$32,12,0)+BJ125</f>
        <v>#N/A</v>
      </c>
      <c r="BS125" s="66" t="e">
        <f t="shared" ca="1" si="29"/>
        <v>#DIV/0!</v>
      </c>
      <c r="BT125" s="66" t="e">
        <f t="shared" ca="1" si="30"/>
        <v>#DIV/0!</v>
      </c>
      <c r="BU125" s="66" t="e">
        <f t="shared" ca="1" si="31"/>
        <v>#DIV/0!</v>
      </c>
      <c r="BV125" s="66" t="e">
        <f t="shared" ca="1" si="32"/>
        <v>#DIV/0!</v>
      </c>
      <c r="BW125" s="66" t="e">
        <f t="shared" ca="1" si="33"/>
        <v>#DIV/0!</v>
      </c>
      <c r="BX125" s="66" t="e">
        <f t="shared" ca="1" si="34"/>
        <v>#DIV/0!</v>
      </c>
      <c r="BY125" s="66" t="e">
        <f t="shared" ca="1" si="35"/>
        <v>#DIV/0!</v>
      </c>
      <c r="BZ125" s="66" t="e">
        <f t="shared" ca="1" si="36"/>
        <v>#DIV/0!</v>
      </c>
      <c r="CA125" s="24" t="e">
        <f ca="1">10*LOG10(IF(BS125="",0,POWER(10,((BS125+'ModelParams Lw'!$O$4)/10))) +IF(BT125="",0,POWER(10,((BT125+'ModelParams Lw'!$P$4)/10))) +IF(BU125="",0,POWER(10,((BU125+'ModelParams Lw'!$Q$4)/10))) +IF(BV125="",0,POWER(10,((BV125+'ModelParams Lw'!$R$4)/10))) +IF(BW125="",0,POWER(10,((BW125+'ModelParams Lw'!$S$4)/10))) +IF(BX125="",0,POWER(10,((BX125+'ModelParams Lw'!$T$4)/10))) +IF(BY125="",0,POWER(10,((BY125+'ModelParams Lw'!$U$4)/10)))+IF(BZ125="",0,POWER(10,((BZ125+'ModelParams Lw'!$V$4)/10))))</f>
        <v>#DIV/0!</v>
      </c>
      <c r="CB125" s="24" t="e">
        <f t="shared" ca="1" si="37"/>
        <v>#DIV/0!</v>
      </c>
      <c r="CC125" s="24" t="e">
        <f ca="1">(BS125-'ModelParams Lw'!O$10)/'ModelParams Lw'!O$11</f>
        <v>#DIV/0!</v>
      </c>
      <c r="CD125" s="24" t="e">
        <f ca="1">(BT125-'ModelParams Lw'!P$10)/'ModelParams Lw'!P$11</f>
        <v>#DIV/0!</v>
      </c>
      <c r="CE125" s="24" t="e">
        <f ca="1">(BU125-'ModelParams Lw'!Q$10)/'ModelParams Lw'!Q$11</f>
        <v>#DIV/0!</v>
      </c>
      <c r="CF125" s="24" t="e">
        <f ca="1">(BV125-'ModelParams Lw'!R$10)/'ModelParams Lw'!R$11</f>
        <v>#DIV/0!</v>
      </c>
      <c r="CG125" s="24" t="e">
        <f ca="1">(BW125-'ModelParams Lw'!S$10)/'ModelParams Lw'!S$11</f>
        <v>#DIV/0!</v>
      </c>
      <c r="CH125" s="24" t="e">
        <f ca="1">(BX125-'ModelParams Lw'!T$10)/'ModelParams Lw'!T$11</f>
        <v>#DIV/0!</v>
      </c>
      <c r="CI125" s="24" t="e">
        <f ca="1">(BY125-'ModelParams Lw'!U$10)/'ModelParams Lw'!U$11</f>
        <v>#DIV/0!</v>
      </c>
      <c r="CJ125" s="24" t="e">
        <f ca="1">(BZ125-'ModelParams Lw'!V$10)/'ModelParams Lw'!V$11</f>
        <v>#DIV/0!</v>
      </c>
      <c r="CK125" s="66" t="e">
        <f t="shared" si="38"/>
        <v>#DIV/0!</v>
      </c>
      <c r="CL125" s="66" t="e">
        <f t="shared" si="39"/>
        <v>#DIV/0!</v>
      </c>
      <c r="CM125" s="66" t="e">
        <f t="shared" si="40"/>
        <v>#DIV/0!</v>
      </c>
      <c r="CN125" s="66" t="e">
        <f t="shared" si="41"/>
        <v>#DIV/0!</v>
      </c>
      <c r="CO125" s="66" t="e">
        <f t="shared" si="42"/>
        <v>#DIV/0!</v>
      </c>
      <c r="CP125" s="66" t="e">
        <f t="shared" si="43"/>
        <v>#DIV/0!</v>
      </c>
      <c r="CQ125" s="66" t="e">
        <f t="shared" si="44"/>
        <v>#DIV/0!</v>
      </c>
      <c r="CR125" s="66" t="e">
        <f t="shared" si="45"/>
        <v>#DIV/0!</v>
      </c>
      <c r="CS125" s="24" t="e">
        <f>10*LOG10(IF(CK125="",0,POWER(10,((CK125+'ModelParams Lw'!$O$4)/10))) +IF(CL125="",0,POWER(10,((CL125+'ModelParams Lw'!$P$4)/10))) +IF(CM125="",0,POWER(10,((CM125+'ModelParams Lw'!$Q$4)/10))) +IF(CN125="",0,POWER(10,((CN125+'ModelParams Lw'!$R$4)/10))) +IF(CO125="",0,POWER(10,((CO125+'ModelParams Lw'!$S$4)/10))) +IF(CP125="",0,POWER(10,((CP125+'ModelParams Lw'!$T$4)/10))) +IF(CQ125="",0,POWER(10,((CQ125+'ModelParams Lw'!$U$4)/10)))+IF(CR125="",0,POWER(10,((CR125+'ModelParams Lw'!$V$4)/10))))</f>
        <v>#DIV/0!</v>
      </c>
      <c r="CT125" s="24" t="e">
        <f t="shared" si="46"/>
        <v>#DIV/0!</v>
      </c>
      <c r="CU125" s="24" t="e">
        <f>(CK125-'ModelParams Lw'!O$10)/'ModelParams Lw'!O$11</f>
        <v>#DIV/0!</v>
      </c>
      <c r="CV125" s="24" t="e">
        <f>(CL125-'ModelParams Lw'!P$10)/'ModelParams Lw'!P$11</f>
        <v>#DIV/0!</v>
      </c>
      <c r="CW125" s="24" t="e">
        <f>(CM125-'ModelParams Lw'!Q$10)/'ModelParams Lw'!Q$11</f>
        <v>#DIV/0!</v>
      </c>
      <c r="CX125" s="24" t="e">
        <f>(CN125-'ModelParams Lw'!R$10)/'ModelParams Lw'!R$11</f>
        <v>#DIV/0!</v>
      </c>
      <c r="CY125" s="24" t="e">
        <f>(CO125-'ModelParams Lw'!S$10)/'ModelParams Lw'!S$11</f>
        <v>#DIV/0!</v>
      </c>
      <c r="CZ125" s="24" t="e">
        <f>(CP125-'ModelParams Lw'!T$10)/'ModelParams Lw'!T$11</f>
        <v>#DIV/0!</v>
      </c>
      <c r="DA125" s="24" t="e">
        <f>(CQ125-'ModelParams Lw'!U$10)/'ModelParams Lw'!U$11</f>
        <v>#DIV/0!</v>
      </c>
      <c r="DB125" s="24" t="e">
        <f>(CR125-'ModelParams Lw'!V$10)/'ModelParams Lw'!V$11</f>
        <v>#DIV/0!</v>
      </c>
    </row>
    <row r="126" spans="1:106">
      <c r="A126" s="12">
        <f>'Sound Power'!B126</f>
        <v>0</v>
      </c>
      <c r="B126" s="12">
        <f>'Sound Power'!D126</f>
        <v>0</v>
      </c>
      <c r="C126" s="67" t="e">
        <f>IF(Calcul!$F131="SA",'Sound Power'!BS126,'Sound Power'!T126)</f>
        <v>#DIV/0!</v>
      </c>
      <c r="D126" s="67" t="e">
        <f>IF(Calcul!$F131="SA",'Sound Power'!BT126,'Sound Power'!U126)</f>
        <v>#DIV/0!</v>
      </c>
      <c r="E126" s="67" t="e">
        <f>IF(Calcul!$F131="SA",'Sound Power'!BU126,'Sound Power'!V126)</f>
        <v>#DIV/0!</v>
      </c>
      <c r="F126" s="67" t="e">
        <f>IF(Calcul!$F131="SA",'Sound Power'!BV126,'Sound Power'!W126)</f>
        <v>#DIV/0!</v>
      </c>
      <c r="G126" s="67" t="e">
        <f>IF(Calcul!$F131="SA",'Sound Power'!BW126,'Sound Power'!X126)</f>
        <v>#DIV/0!</v>
      </c>
      <c r="H126" s="67" t="e">
        <f>IF(Calcul!$F131="SA",'Sound Power'!BX126,'Sound Power'!Y126)</f>
        <v>#DIV/0!</v>
      </c>
      <c r="I126" s="67" t="e">
        <f>IF(Calcul!$F131="SA",'Sound Power'!BY126,'Sound Power'!Z126)</f>
        <v>#DIV/0!</v>
      </c>
      <c r="J126" s="67" t="e">
        <f>IF(Calcul!$F131="SA",'Sound Power'!BZ126,'Sound Power'!AA126)</f>
        <v>#DIV/0!</v>
      </c>
      <c r="K126" s="67" t="e">
        <f>'Sound Power'!CS126</f>
        <v>#DIV/0!</v>
      </c>
      <c r="L126" s="67" t="e">
        <f>'Sound Power'!CT126</f>
        <v>#DIV/0!</v>
      </c>
      <c r="M126" s="67" t="e">
        <f>'Sound Power'!CU126</f>
        <v>#DIV/0!</v>
      </c>
      <c r="N126" s="67" t="e">
        <f>'Sound Power'!CV126</f>
        <v>#DIV/0!</v>
      </c>
      <c r="O126" s="67" t="e">
        <f>'Sound Power'!CW126</f>
        <v>#DIV/0!</v>
      </c>
      <c r="P126" s="67" t="e">
        <f>'Sound Power'!CX126</f>
        <v>#DIV/0!</v>
      </c>
      <c r="Q126" s="67" t="e">
        <f>'Sound Power'!CY126</f>
        <v>#DIV/0!</v>
      </c>
      <c r="R126" s="67" t="e">
        <f>'Sound Power'!CZ126</f>
        <v>#DIV/0!</v>
      </c>
      <c r="S126" s="64">
        <f t="shared" si="26"/>
        <v>0</v>
      </c>
      <c r="T126" s="64">
        <f t="shared" si="27"/>
        <v>0</v>
      </c>
      <c r="U126" s="67" t="e">
        <f>('ModelParams Lp'!B$4*10^'ModelParams Lp'!B$5*($S126/$T126)^'ModelParams Lp'!B$6)*3</f>
        <v>#DIV/0!</v>
      </c>
      <c r="V126" s="67" t="e">
        <f>('ModelParams Lp'!C$4*10^'ModelParams Lp'!C$5*($S126/$T126)^'ModelParams Lp'!C$6)*3</f>
        <v>#DIV/0!</v>
      </c>
      <c r="W126" s="67" t="e">
        <f>('ModelParams Lp'!D$4*10^'ModelParams Lp'!D$5*($S126/$T126)^'ModelParams Lp'!D$6)*3</f>
        <v>#DIV/0!</v>
      </c>
      <c r="X126" s="67" t="e">
        <f>('ModelParams Lp'!E$4*10^'ModelParams Lp'!E$5*($S126/$T126)^'ModelParams Lp'!E$6)*3</f>
        <v>#DIV/0!</v>
      </c>
      <c r="Y126" s="67" t="e">
        <f>('ModelParams Lp'!F$4*10^'ModelParams Lp'!F$5*($S126/$T126)^'ModelParams Lp'!F$6)*3</f>
        <v>#DIV/0!</v>
      </c>
      <c r="Z126" s="67" t="e">
        <f>('ModelParams Lp'!G$4*10^'ModelParams Lp'!G$5*($S126/$T126)^'ModelParams Lp'!G$6)*3</f>
        <v>#DIV/0!</v>
      </c>
      <c r="AA126" s="67" t="e">
        <f>('ModelParams Lp'!H$4*10^'ModelParams Lp'!H$5*($S126/$T126)^'ModelParams Lp'!H$6)*3</f>
        <v>#DIV/0!</v>
      </c>
      <c r="AB126" s="67" t="e">
        <f>('ModelParams Lp'!I$4*10^'ModelParams Lp'!I$5*($S126/$T126)^'ModelParams Lp'!I$6)*3</f>
        <v>#DIV/0!</v>
      </c>
      <c r="AC126" s="53" t="e">
        <f t="shared" si="28"/>
        <v>#DIV/0!</v>
      </c>
      <c r="AD126" s="53" t="e">
        <f>IF(AC126&lt;'ModelParams Lp'!$B$16,-1,IF(AC126&lt;'ModelParams Lp'!$C$16,0,IF(AC126&lt;'ModelParams Lp'!$D$16,1,IF(AC126&lt;'ModelParams Lp'!$E$16,2,IF(AC126&lt;'ModelParams Lp'!$F$16,3,IF(AC126&lt;'ModelParams Lp'!$G$16,4,IF(AC126&lt;'ModelParams Lp'!$H$16,5,6)))))))</f>
        <v>#DIV/0!</v>
      </c>
      <c r="AE126" s="67" t="e">
        <f ca="1">IF($AD126&gt;1,0,OFFSET('ModelParams Lp'!$C$12,0,-'Sound Pressure'!$AD126))</f>
        <v>#DIV/0!</v>
      </c>
      <c r="AF126" s="67" t="e">
        <f ca="1">IF($AD126&gt;2,0,OFFSET('ModelParams Lp'!$D$12,0,-'Sound Pressure'!$AD126))</f>
        <v>#DIV/0!</v>
      </c>
      <c r="AG126" s="67" t="e">
        <f ca="1">IF($AD126&gt;3,0,OFFSET('ModelParams Lp'!$E$12,0,-'Sound Pressure'!$AD126))</f>
        <v>#DIV/0!</v>
      </c>
      <c r="AH126" s="67" t="e">
        <f ca="1">IF($AD126&gt;4,0,OFFSET('ModelParams Lp'!$F$12,0,-'Sound Pressure'!$AD126))</f>
        <v>#DIV/0!</v>
      </c>
      <c r="AI126" s="67" t="e">
        <f ca="1">IF($AD126&gt;3,0,OFFSET('ModelParams Lp'!$G$12,0,-'Sound Pressure'!$AD126))</f>
        <v>#DIV/0!</v>
      </c>
      <c r="AJ126" s="67" t="e">
        <f ca="1">IF($AD126&gt;5,0,OFFSET('ModelParams Lp'!$H$12,0,-'Sound Pressure'!$AD126))</f>
        <v>#DIV/0!</v>
      </c>
      <c r="AK126" s="67" t="e">
        <f ca="1">IF($AD126&gt;6,0,OFFSET('ModelParams Lp'!$I$12,0,-'Sound Pressure'!$AD126))</f>
        <v>#DIV/0!</v>
      </c>
      <c r="AL126" s="67" t="e">
        <f ca="1">IF($AD126&gt;7,0,IF($AD$4&lt;0,3,OFFSET('ModelParams Lp'!$J$12,0,-'Sound Pressure'!$AD126)))</f>
        <v>#DIV/0!</v>
      </c>
      <c r="AM126" s="67" t="e">
        <f t="shared" si="48"/>
        <v>#DIV/0!</v>
      </c>
      <c r="AN126" s="67" t="e">
        <f t="shared" si="49"/>
        <v>#DIV/0!</v>
      </c>
      <c r="AO126" s="67" t="e">
        <f t="shared" si="49"/>
        <v>#DIV/0!</v>
      </c>
      <c r="AP126" s="67" t="e">
        <f t="shared" si="49"/>
        <v>#DIV/0!</v>
      </c>
      <c r="AQ126" s="67" t="e">
        <f t="shared" si="49"/>
        <v>#DIV/0!</v>
      </c>
      <c r="AR126" s="67" t="e">
        <f t="shared" si="49"/>
        <v>#DIV/0!</v>
      </c>
      <c r="AS126" s="67" t="e">
        <f t="shared" si="49"/>
        <v>#DIV/0!</v>
      </c>
      <c r="AT126" s="67" t="e">
        <f t="shared" si="49"/>
        <v>#DIV/0!</v>
      </c>
      <c r="AU126" s="67">
        <f>'ModelParams Lp'!B$22</f>
        <v>4</v>
      </c>
      <c r="AV126" s="67">
        <f>'ModelParams Lp'!C$22</f>
        <v>2</v>
      </c>
      <c r="AW126" s="67">
        <f>'ModelParams Lp'!D$22</f>
        <v>1</v>
      </c>
      <c r="AX126" s="67">
        <f>'ModelParams Lp'!E$22</f>
        <v>0</v>
      </c>
      <c r="AY126" s="67">
        <f>'ModelParams Lp'!F$22</f>
        <v>0</v>
      </c>
      <c r="AZ126" s="67">
        <f>'ModelParams Lp'!G$22</f>
        <v>0</v>
      </c>
      <c r="BA126" s="67">
        <f>'ModelParams Lp'!H$22</f>
        <v>0</v>
      </c>
      <c r="BB126" s="67">
        <f>'ModelParams Lp'!I$22</f>
        <v>0</v>
      </c>
      <c r="BC126" s="67" t="e">
        <f>-10*LOG(2/(4*PI()*2^2)+4/(0.163*(Calcul!$J131*Calcul!$K131)/VLOOKUP(Calcul!$H131,'ModelParams Lp'!$E$37:$F$39,2,0)))</f>
        <v>#N/A</v>
      </c>
      <c r="BD126" s="67" t="e">
        <f>-10*LOG(2/(4*PI()*2^2)+4/(0.163*(Calcul!$J131*Calcul!$K131)/VLOOKUP(Calcul!$H131,'ModelParams Lp'!$E$37:$F$39,2,0)))</f>
        <v>#N/A</v>
      </c>
      <c r="BE126" s="67" t="e">
        <f>-10*LOG(2/(4*PI()*2^2)+4/(0.163*(Calcul!$J131*Calcul!$K131)/VLOOKUP(Calcul!$H131,'ModelParams Lp'!$E$37:$F$39,2,0)))</f>
        <v>#N/A</v>
      </c>
      <c r="BF126" s="67" t="e">
        <f>-10*LOG(2/(4*PI()*2^2)+4/(0.163*(Calcul!$J131*Calcul!$K131)/VLOOKUP(Calcul!$H131,'ModelParams Lp'!$E$37:$F$39,2,0)))</f>
        <v>#N/A</v>
      </c>
      <c r="BG126" s="67" t="e">
        <f>-10*LOG(2/(4*PI()*2^2)+4/(0.163*(Calcul!$J131*Calcul!$K131)/VLOOKUP(Calcul!$H131,'ModelParams Lp'!$E$37:$F$39,2,0)))</f>
        <v>#N/A</v>
      </c>
      <c r="BH126" s="67" t="e">
        <f>-10*LOG(2/(4*PI()*2^2)+4/(0.163*(Calcul!$J131*Calcul!$K131)/VLOOKUP(Calcul!$H131,'ModelParams Lp'!$E$37:$F$39,2,0)))</f>
        <v>#N/A</v>
      </c>
      <c r="BI126" s="67" t="e">
        <f>-10*LOG(2/(4*PI()*2^2)+4/(0.163*(Calcul!$J131*Calcul!$K131)/VLOOKUP(Calcul!$H131,'ModelParams Lp'!$E$37:$F$39,2,0)))</f>
        <v>#N/A</v>
      </c>
      <c r="BJ126" s="67" t="e">
        <f>-10*LOG(2/(4*PI()*2^2)+4/(0.163*(Calcul!$J131*Calcul!$K131)/VLOOKUP(Calcul!$H131,'ModelParams Lp'!$E$37:$F$39,2,0)))</f>
        <v>#N/A</v>
      </c>
      <c r="BK126" s="67" t="e">
        <f>VLOOKUP(Calcul!$I131,'ModelParams Lp'!$D$28:$O$32,5,0)+BC126</f>
        <v>#N/A</v>
      </c>
      <c r="BL126" s="67" t="e">
        <f>VLOOKUP(Calcul!$I131,'ModelParams Lp'!$D$28:$O$32,6,0)+BD126</f>
        <v>#N/A</v>
      </c>
      <c r="BM126" s="67" t="e">
        <f>VLOOKUP(Calcul!$I131,'ModelParams Lp'!$D$28:$O$32,7,0)+BE126</f>
        <v>#N/A</v>
      </c>
      <c r="BN126" s="67" t="e">
        <f>VLOOKUP(Calcul!$I131,'ModelParams Lp'!$D$28:$O$32,8,0)+BF126</f>
        <v>#N/A</v>
      </c>
      <c r="BO126" s="67" t="e">
        <f>VLOOKUP(Calcul!$I131,'ModelParams Lp'!$D$28:$O$32,9,0)+BG126</f>
        <v>#N/A</v>
      </c>
      <c r="BP126" s="67" t="e">
        <f>VLOOKUP(Calcul!$I131,'ModelParams Lp'!$D$28:$O$32,10,0)+BH126</f>
        <v>#N/A</v>
      </c>
      <c r="BQ126" s="67" t="e">
        <f>VLOOKUP(Calcul!$I131,'ModelParams Lp'!$D$28:$O$32,11,0)+BI126</f>
        <v>#N/A</v>
      </c>
      <c r="BR126" s="67" t="e">
        <f>VLOOKUP(Calcul!$I131,'ModelParams Lp'!$D$28:$O$32,12,0)+BJ126</f>
        <v>#N/A</v>
      </c>
      <c r="BS126" s="66" t="e">
        <f t="shared" ca="1" si="29"/>
        <v>#DIV/0!</v>
      </c>
      <c r="BT126" s="66" t="e">
        <f t="shared" ca="1" si="30"/>
        <v>#DIV/0!</v>
      </c>
      <c r="BU126" s="66" t="e">
        <f t="shared" ca="1" si="31"/>
        <v>#DIV/0!</v>
      </c>
      <c r="BV126" s="66" t="e">
        <f t="shared" ca="1" si="32"/>
        <v>#DIV/0!</v>
      </c>
      <c r="BW126" s="66" t="e">
        <f t="shared" ca="1" si="33"/>
        <v>#DIV/0!</v>
      </c>
      <c r="BX126" s="66" t="e">
        <f t="shared" ca="1" si="34"/>
        <v>#DIV/0!</v>
      </c>
      <c r="BY126" s="66" t="e">
        <f t="shared" ca="1" si="35"/>
        <v>#DIV/0!</v>
      </c>
      <c r="BZ126" s="66" t="e">
        <f t="shared" ca="1" si="36"/>
        <v>#DIV/0!</v>
      </c>
      <c r="CA126" s="24" t="e">
        <f ca="1">10*LOG10(IF(BS126="",0,POWER(10,((BS126+'ModelParams Lw'!$O$4)/10))) +IF(BT126="",0,POWER(10,((BT126+'ModelParams Lw'!$P$4)/10))) +IF(BU126="",0,POWER(10,((BU126+'ModelParams Lw'!$Q$4)/10))) +IF(BV126="",0,POWER(10,((BV126+'ModelParams Lw'!$R$4)/10))) +IF(BW126="",0,POWER(10,((BW126+'ModelParams Lw'!$S$4)/10))) +IF(BX126="",0,POWER(10,((BX126+'ModelParams Lw'!$T$4)/10))) +IF(BY126="",0,POWER(10,((BY126+'ModelParams Lw'!$U$4)/10)))+IF(BZ126="",0,POWER(10,((BZ126+'ModelParams Lw'!$V$4)/10))))</f>
        <v>#DIV/0!</v>
      </c>
      <c r="CB126" s="24" t="e">
        <f t="shared" ca="1" si="37"/>
        <v>#DIV/0!</v>
      </c>
      <c r="CC126" s="24" t="e">
        <f ca="1">(BS126-'ModelParams Lw'!O$10)/'ModelParams Lw'!O$11</f>
        <v>#DIV/0!</v>
      </c>
      <c r="CD126" s="24" t="e">
        <f ca="1">(BT126-'ModelParams Lw'!P$10)/'ModelParams Lw'!P$11</f>
        <v>#DIV/0!</v>
      </c>
      <c r="CE126" s="24" t="e">
        <f ca="1">(BU126-'ModelParams Lw'!Q$10)/'ModelParams Lw'!Q$11</f>
        <v>#DIV/0!</v>
      </c>
      <c r="CF126" s="24" t="e">
        <f ca="1">(BV126-'ModelParams Lw'!R$10)/'ModelParams Lw'!R$11</f>
        <v>#DIV/0!</v>
      </c>
      <c r="CG126" s="24" t="e">
        <f ca="1">(BW126-'ModelParams Lw'!S$10)/'ModelParams Lw'!S$11</f>
        <v>#DIV/0!</v>
      </c>
      <c r="CH126" s="24" t="e">
        <f ca="1">(BX126-'ModelParams Lw'!T$10)/'ModelParams Lw'!T$11</f>
        <v>#DIV/0!</v>
      </c>
      <c r="CI126" s="24" t="e">
        <f ca="1">(BY126-'ModelParams Lw'!U$10)/'ModelParams Lw'!U$11</f>
        <v>#DIV/0!</v>
      </c>
      <c r="CJ126" s="24" t="e">
        <f ca="1">(BZ126-'ModelParams Lw'!V$10)/'ModelParams Lw'!V$11</f>
        <v>#DIV/0!</v>
      </c>
      <c r="CK126" s="66" t="e">
        <f t="shared" si="38"/>
        <v>#DIV/0!</v>
      </c>
      <c r="CL126" s="66" t="e">
        <f t="shared" si="39"/>
        <v>#DIV/0!</v>
      </c>
      <c r="CM126" s="66" t="e">
        <f t="shared" si="40"/>
        <v>#DIV/0!</v>
      </c>
      <c r="CN126" s="66" t="e">
        <f t="shared" si="41"/>
        <v>#DIV/0!</v>
      </c>
      <c r="CO126" s="66" t="e">
        <f t="shared" si="42"/>
        <v>#DIV/0!</v>
      </c>
      <c r="CP126" s="66" t="e">
        <f t="shared" si="43"/>
        <v>#DIV/0!</v>
      </c>
      <c r="CQ126" s="66" t="e">
        <f t="shared" si="44"/>
        <v>#DIV/0!</v>
      </c>
      <c r="CR126" s="66" t="e">
        <f t="shared" si="45"/>
        <v>#DIV/0!</v>
      </c>
      <c r="CS126" s="24" t="e">
        <f>10*LOG10(IF(CK126="",0,POWER(10,((CK126+'ModelParams Lw'!$O$4)/10))) +IF(CL126="",0,POWER(10,((CL126+'ModelParams Lw'!$P$4)/10))) +IF(CM126="",0,POWER(10,((CM126+'ModelParams Lw'!$Q$4)/10))) +IF(CN126="",0,POWER(10,((CN126+'ModelParams Lw'!$R$4)/10))) +IF(CO126="",0,POWER(10,((CO126+'ModelParams Lw'!$S$4)/10))) +IF(CP126="",0,POWER(10,((CP126+'ModelParams Lw'!$T$4)/10))) +IF(CQ126="",0,POWER(10,((CQ126+'ModelParams Lw'!$U$4)/10)))+IF(CR126="",0,POWER(10,((CR126+'ModelParams Lw'!$V$4)/10))))</f>
        <v>#DIV/0!</v>
      </c>
      <c r="CT126" s="24" t="e">
        <f t="shared" si="46"/>
        <v>#DIV/0!</v>
      </c>
      <c r="CU126" s="24" t="e">
        <f>(CK126-'ModelParams Lw'!O$10)/'ModelParams Lw'!O$11</f>
        <v>#DIV/0!</v>
      </c>
      <c r="CV126" s="24" t="e">
        <f>(CL126-'ModelParams Lw'!P$10)/'ModelParams Lw'!P$11</f>
        <v>#DIV/0!</v>
      </c>
      <c r="CW126" s="24" t="e">
        <f>(CM126-'ModelParams Lw'!Q$10)/'ModelParams Lw'!Q$11</f>
        <v>#DIV/0!</v>
      </c>
      <c r="CX126" s="24" t="e">
        <f>(CN126-'ModelParams Lw'!R$10)/'ModelParams Lw'!R$11</f>
        <v>#DIV/0!</v>
      </c>
      <c r="CY126" s="24" t="e">
        <f>(CO126-'ModelParams Lw'!S$10)/'ModelParams Lw'!S$11</f>
        <v>#DIV/0!</v>
      </c>
      <c r="CZ126" s="24" t="e">
        <f>(CP126-'ModelParams Lw'!T$10)/'ModelParams Lw'!T$11</f>
        <v>#DIV/0!</v>
      </c>
      <c r="DA126" s="24" t="e">
        <f>(CQ126-'ModelParams Lw'!U$10)/'ModelParams Lw'!U$11</f>
        <v>#DIV/0!</v>
      </c>
      <c r="DB126" s="24" t="e">
        <f>(CR126-'ModelParams Lw'!V$10)/'ModelParams Lw'!V$11</f>
        <v>#DIV/0!</v>
      </c>
    </row>
    <row r="127" spans="1:106">
      <c r="A127" s="12">
        <f>'Sound Power'!B127</f>
        <v>0</v>
      </c>
      <c r="B127" s="12">
        <f>'Sound Power'!D127</f>
        <v>0</v>
      </c>
      <c r="C127" s="67" t="e">
        <f>IF(Calcul!$F132="SA",'Sound Power'!BS127,'Sound Power'!T127)</f>
        <v>#DIV/0!</v>
      </c>
      <c r="D127" s="67" t="e">
        <f>IF(Calcul!$F132="SA",'Sound Power'!BT127,'Sound Power'!U127)</f>
        <v>#DIV/0!</v>
      </c>
      <c r="E127" s="67" t="e">
        <f>IF(Calcul!$F132="SA",'Sound Power'!BU127,'Sound Power'!V127)</f>
        <v>#DIV/0!</v>
      </c>
      <c r="F127" s="67" t="e">
        <f>IF(Calcul!$F132="SA",'Sound Power'!BV127,'Sound Power'!W127)</f>
        <v>#DIV/0!</v>
      </c>
      <c r="G127" s="67" t="e">
        <f>IF(Calcul!$F132="SA",'Sound Power'!BW127,'Sound Power'!X127)</f>
        <v>#DIV/0!</v>
      </c>
      <c r="H127" s="67" t="e">
        <f>IF(Calcul!$F132="SA",'Sound Power'!BX127,'Sound Power'!Y127)</f>
        <v>#DIV/0!</v>
      </c>
      <c r="I127" s="67" t="e">
        <f>IF(Calcul!$F132="SA",'Sound Power'!BY127,'Sound Power'!Z127)</f>
        <v>#DIV/0!</v>
      </c>
      <c r="J127" s="67" t="e">
        <f>IF(Calcul!$F132="SA",'Sound Power'!BZ127,'Sound Power'!AA127)</f>
        <v>#DIV/0!</v>
      </c>
      <c r="K127" s="67" t="e">
        <f>'Sound Power'!CS127</f>
        <v>#DIV/0!</v>
      </c>
      <c r="L127" s="67" t="e">
        <f>'Sound Power'!CT127</f>
        <v>#DIV/0!</v>
      </c>
      <c r="M127" s="67" t="e">
        <f>'Sound Power'!CU127</f>
        <v>#DIV/0!</v>
      </c>
      <c r="N127" s="67" t="e">
        <f>'Sound Power'!CV127</f>
        <v>#DIV/0!</v>
      </c>
      <c r="O127" s="67" t="e">
        <f>'Sound Power'!CW127</f>
        <v>#DIV/0!</v>
      </c>
      <c r="P127" s="67" t="e">
        <f>'Sound Power'!CX127</f>
        <v>#DIV/0!</v>
      </c>
      <c r="Q127" s="67" t="e">
        <f>'Sound Power'!CY127</f>
        <v>#DIV/0!</v>
      </c>
      <c r="R127" s="67" t="e">
        <f>'Sound Power'!CZ127</f>
        <v>#DIV/0!</v>
      </c>
      <c r="S127" s="64">
        <f t="shared" si="26"/>
        <v>0</v>
      </c>
      <c r="T127" s="64">
        <f t="shared" si="27"/>
        <v>0</v>
      </c>
      <c r="U127" s="67" t="e">
        <f>('ModelParams Lp'!B$4*10^'ModelParams Lp'!B$5*($S127/$T127)^'ModelParams Lp'!B$6)*3</f>
        <v>#DIV/0!</v>
      </c>
      <c r="V127" s="67" t="e">
        <f>('ModelParams Lp'!C$4*10^'ModelParams Lp'!C$5*($S127/$T127)^'ModelParams Lp'!C$6)*3</f>
        <v>#DIV/0!</v>
      </c>
      <c r="W127" s="67" t="e">
        <f>('ModelParams Lp'!D$4*10^'ModelParams Lp'!D$5*($S127/$T127)^'ModelParams Lp'!D$6)*3</f>
        <v>#DIV/0!</v>
      </c>
      <c r="X127" s="67" t="e">
        <f>('ModelParams Lp'!E$4*10^'ModelParams Lp'!E$5*($S127/$T127)^'ModelParams Lp'!E$6)*3</f>
        <v>#DIV/0!</v>
      </c>
      <c r="Y127" s="67" t="e">
        <f>('ModelParams Lp'!F$4*10^'ModelParams Lp'!F$5*($S127/$T127)^'ModelParams Lp'!F$6)*3</f>
        <v>#DIV/0!</v>
      </c>
      <c r="Z127" s="67" t="e">
        <f>('ModelParams Lp'!G$4*10^'ModelParams Lp'!G$5*($S127/$T127)^'ModelParams Lp'!G$6)*3</f>
        <v>#DIV/0!</v>
      </c>
      <c r="AA127" s="67" t="e">
        <f>('ModelParams Lp'!H$4*10^'ModelParams Lp'!H$5*($S127/$T127)^'ModelParams Lp'!H$6)*3</f>
        <v>#DIV/0!</v>
      </c>
      <c r="AB127" s="67" t="e">
        <f>('ModelParams Lp'!I$4*10^'ModelParams Lp'!I$5*($S127/$T127)^'ModelParams Lp'!I$6)*3</f>
        <v>#DIV/0!</v>
      </c>
      <c r="AC127" s="53" t="e">
        <f t="shared" si="28"/>
        <v>#DIV/0!</v>
      </c>
      <c r="AD127" s="53" t="e">
        <f>IF(AC127&lt;'ModelParams Lp'!$B$16,-1,IF(AC127&lt;'ModelParams Lp'!$C$16,0,IF(AC127&lt;'ModelParams Lp'!$D$16,1,IF(AC127&lt;'ModelParams Lp'!$E$16,2,IF(AC127&lt;'ModelParams Lp'!$F$16,3,IF(AC127&lt;'ModelParams Lp'!$G$16,4,IF(AC127&lt;'ModelParams Lp'!$H$16,5,6)))))))</f>
        <v>#DIV/0!</v>
      </c>
      <c r="AE127" s="67" t="e">
        <f ca="1">IF($AD127&gt;1,0,OFFSET('ModelParams Lp'!$C$12,0,-'Sound Pressure'!$AD127))</f>
        <v>#DIV/0!</v>
      </c>
      <c r="AF127" s="67" t="e">
        <f ca="1">IF($AD127&gt;2,0,OFFSET('ModelParams Lp'!$D$12,0,-'Sound Pressure'!$AD127))</f>
        <v>#DIV/0!</v>
      </c>
      <c r="AG127" s="67" t="e">
        <f ca="1">IF($AD127&gt;3,0,OFFSET('ModelParams Lp'!$E$12,0,-'Sound Pressure'!$AD127))</f>
        <v>#DIV/0!</v>
      </c>
      <c r="AH127" s="67" t="e">
        <f ca="1">IF($AD127&gt;4,0,OFFSET('ModelParams Lp'!$F$12,0,-'Sound Pressure'!$AD127))</f>
        <v>#DIV/0!</v>
      </c>
      <c r="AI127" s="67" t="e">
        <f ca="1">IF($AD127&gt;3,0,OFFSET('ModelParams Lp'!$G$12,0,-'Sound Pressure'!$AD127))</f>
        <v>#DIV/0!</v>
      </c>
      <c r="AJ127" s="67" t="e">
        <f ca="1">IF($AD127&gt;5,0,OFFSET('ModelParams Lp'!$H$12,0,-'Sound Pressure'!$AD127))</f>
        <v>#DIV/0!</v>
      </c>
      <c r="AK127" s="67" t="e">
        <f ca="1">IF($AD127&gt;6,0,OFFSET('ModelParams Lp'!$I$12,0,-'Sound Pressure'!$AD127))</f>
        <v>#DIV/0!</v>
      </c>
      <c r="AL127" s="67" t="e">
        <f ca="1">IF($AD127&gt;7,0,IF($AD$4&lt;0,3,OFFSET('ModelParams Lp'!$J$12,0,-'Sound Pressure'!$AD127)))</f>
        <v>#DIV/0!</v>
      </c>
      <c r="AM127" s="67" t="e">
        <f t="shared" si="48"/>
        <v>#DIV/0!</v>
      </c>
      <c r="AN127" s="67" t="e">
        <f t="shared" si="49"/>
        <v>#DIV/0!</v>
      </c>
      <c r="AO127" s="67" t="e">
        <f t="shared" si="49"/>
        <v>#DIV/0!</v>
      </c>
      <c r="AP127" s="67" t="e">
        <f t="shared" si="49"/>
        <v>#DIV/0!</v>
      </c>
      <c r="AQ127" s="67" t="e">
        <f t="shared" si="49"/>
        <v>#DIV/0!</v>
      </c>
      <c r="AR127" s="67" t="e">
        <f t="shared" si="49"/>
        <v>#DIV/0!</v>
      </c>
      <c r="AS127" s="67" t="e">
        <f t="shared" si="49"/>
        <v>#DIV/0!</v>
      </c>
      <c r="AT127" s="67" t="e">
        <f t="shared" si="49"/>
        <v>#DIV/0!</v>
      </c>
      <c r="AU127" s="67">
        <f>'ModelParams Lp'!B$22</f>
        <v>4</v>
      </c>
      <c r="AV127" s="67">
        <f>'ModelParams Lp'!C$22</f>
        <v>2</v>
      </c>
      <c r="AW127" s="67">
        <f>'ModelParams Lp'!D$22</f>
        <v>1</v>
      </c>
      <c r="AX127" s="67">
        <f>'ModelParams Lp'!E$22</f>
        <v>0</v>
      </c>
      <c r="AY127" s="67">
        <f>'ModelParams Lp'!F$22</f>
        <v>0</v>
      </c>
      <c r="AZ127" s="67">
        <f>'ModelParams Lp'!G$22</f>
        <v>0</v>
      </c>
      <c r="BA127" s="67">
        <f>'ModelParams Lp'!H$22</f>
        <v>0</v>
      </c>
      <c r="BB127" s="67">
        <f>'ModelParams Lp'!I$22</f>
        <v>0</v>
      </c>
      <c r="BC127" s="67" t="e">
        <f>-10*LOG(2/(4*PI()*2^2)+4/(0.163*(Calcul!$J132*Calcul!$K132)/VLOOKUP(Calcul!$H132,'ModelParams Lp'!$E$37:$F$39,2,0)))</f>
        <v>#N/A</v>
      </c>
      <c r="BD127" s="67" t="e">
        <f>-10*LOG(2/(4*PI()*2^2)+4/(0.163*(Calcul!$J132*Calcul!$K132)/VLOOKUP(Calcul!$H132,'ModelParams Lp'!$E$37:$F$39,2,0)))</f>
        <v>#N/A</v>
      </c>
      <c r="BE127" s="67" t="e">
        <f>-10*LOG(2/(4*PI()*2^2)+4/(0.163*(Calcul!$J132*Calcul!$K132)/VLOOKUP(Calcul!$H132,'ModelParams Lp'!$E$37:$F$39,2,0)))</f>
        <v>#N/A</v>
      </c>
      <c r="BF127" s="67" t="e">
        <f>-10*LOG(2/(4*PI()*2^2)+4/(0.163*(Calcul!$J132*Calcul!$K132)/VLOOKUP(Calcul!$H132,'ModelParams Lp'!$E$37:$F$39,2,0)))</f>
        <v>#N/A</v>
      </c>
      <c r="BG127" s="67" t="e">
        <f>-10*LOG(2/(4*PI()*2^2)+4/(0.163*(Calcul!$J132*Calcul!$K132)/VLOOKUP(Calcul!$H132,'ModelParams Lp'!$E$37:$F$39,2,0)))</f>
        <v>#N/A</v>
      </c>
      <c r="BH127" s="67" t="e">
        <f>-10*LOG(2/(4*PI()*2^2)+4/(0.163*(Calcul!$J132*Calcul!$K132)/VLOOKUP(Calcul!$H132,'ModelParams Lp'!$E$37:$F$39,2,0)))</f>
        <v>#N/A</v>
      </c>
      <c r="BI127" s="67" t="e">
        <f>-10*LOG(2/(4*PI()*2^2)+4/(0.163*(Calcul!$J132*Calcul!$K132)/VLOOKUP(Calcul!$H132,'ModelParams Lp'!$E$37:$F$39,2,0)))</f>
        <v>#N/A</v>
      </c>
      <c r="BJ127" s="67" t="e">
        <f>-10*LOG(2/(4*PI()*2^2)+4/(0.163*(Calcul!$J132*Calcul!$K132)/VLOOKUP(Calcul!$H132,'ModelParams Lp'!$E$37:$F$39,2,0)))</f>
        <v>#N/A</v>
      </c>
      <c r="BK127" s="67" t="e">
        <f>VLOOKUP(Calcul!$I132,'ModelParams Lp'!$D$28:$O$32,5,0)+BC127</f>
        <v>#N/A</v>
      </c>
      <c r="BL127" s="67" t="e">
        <f>VLOOKUP(Calcul!$I132,'ModelParams Lp'!$D$28:$O$32,6,0)+BD127</f>
        <v>#N/A</v>
      </c>
      <c r="BM127" s="67" t="e">
        <f>VLOOKUP(Calcul!$I132,'ModelParams Lp'!$D$28:$O$32,7,0)+BE127</f>
        <v>#N/A</v>
      </c>
      <c r="BN127" s="67" t="e">
        <f>VLOOKUP(Calcul!$I132,'ModelParams Lp'!$D$28:$O$32,8,0)+BF127</f>
        <v>#N/A</v>
      </c>
      <c r="BO127" s="67" t="e">
        <f>VLOOKUP(Calcul!$I132,'ModelParams Lp'!$D$28:$O$32,9,0)+BG127</f>
        <v>#N/A</v>
      </c>
      <c r="BP127" s="67" t="e">
        <f>VLOOKUP(Calcul!$I132,'ModelParams Lp'!$D$28:$O$32,10,0)+BH127</f>
        <v>#N/A</v>
      </c>
      <c r="BQ127" s="67" t="e">
        <f>VLOOKUP(Calcul!$I132,'ModelParams Lp'!$D$28:$O$32,11,0)+BI127</f>
        <v>#N/A</v>
      </c>
      <c r="BR127" s="67" t="e">
        <f>VLOOKUP(Calcul!$I132,'ModelParams Lp'!$D$28:$O$32,12,0)+BJ127</f>
        <v>#N/A</v>
      </c>
      <c r="BS127" s="66" t="e">
        <f t="shared" ca="1" si="29"/>
        <v>#DIV/0!</v>
      </c>
      <c r="BT127" s="66" t="e">
        <f t="shared" ca="1" si="30"/>
        <v>#DIV/0!</v>
      </c>
      <c r="BU127" s="66" t="e">
        <f t="shared" ca="1" si="31"/>
        <v>#DIV/0!</v>
      </c>
      <c r="BV127" s="66" t="e">
        <f t="shared" ca="1" si="32"/>
        <v>#DIV/0!</v>
      </c>
      <c r="BW127" s="66" t="e">
        <f t="shared" ca="1" si="33"/>
        <v>#DIV/0!</v>
      </c>
      <c r="BX127" s="66" t="e">
        <f t="shared" ca="1" si="34"/>
        <v>#DIV/0!</v>
      </c>
      <c r="BY127" s="66" t="e">
        <f t="shared" ca="1" si="35"/>
        <v>#DIV/0!</v>
      </c>
      <c r="BZ127" s="66" t="e">
        <f t="shared" ca="1" si="36"/>
        <v>#DIV/0!</v>
      </c>
      <c r="CA127" s="24" t="e">
        <f ca="1">10*LOG10(IF(BS127="",0,POWER(10,((BS127+'ModelParams Lw'!$O$4)/10))) +IF(BT127="",0,POWER(10,((BT127+'ModelParams Lw'!$P$4)/10))) +IF(BU127="",0,POWER(10,((BU127+'ModelParams Lw'!$Q$4)/10))) +IF(BV127="",0,POWER(10,((BV127+'ModelParams Lw'!$R$4)/10))) +IF(BW127="",0,POWER(10,((BW127+'ModelParams Lw'!$S$4)/10))) +IF(BX127="",0,POWER(10,((BX127+'ModelParams Lw'!$T$4)/10))) +IF(BY127="",0,POWER(10,((BY127+'ModelParams Lw'!$U$4)/10)))+IF(BZ127="",0,POWER(10,((BZ127+'ModelParams Lw'!$V$4)/10))))</f>
        <v>#DIV/0!</v>
      </c>
      <c r="CB127" s="24" t="e">
        <f t="shared" ca="1" si="37"/>
        <v>#DIV/0!</v>
      </c>
      <c r="CC127" s="24" t="e">
        <f ca="1">(BS127-'ModelParams Lw'!O$10)/'ModelParams Lw'!O$11</f>
        <v>#DIV/0!</v>
      </c>
      <c r="CD127" s="24" t="e">
        <f ca="1">(BT127-'ModelParams Lw'!P$10)/'ModelParams Lw'!P$11</f>
        <v>#DIV/0!</v>
      </c>
      <c r="CE127" s="24" t="e">
        <f ca="1">(BU127-'ModelParams Lw'!Q$10)/'ModelParams Lw'!Q$11</f>
        <v>#DIV/0!</v>
      </c>
      <c r="CF127" s="24" t="e">
        <f ca="1">(BV127-'ModelParams Lw'!R$10)/'ModelParams Lw'!R$11</f>
        <v>#DIV/0!</v>
      </c>
      <c r="CG127" s="24" t="e">
        <f ca="1">(BW127-'ModelParams Lw'!S$10)/'ModelParams Lw'!S$11</f>
        <v>#DIV/0!</v>
      </c>
      <c r="CH127" s="24" t="e">
        <f ca="1">(BX127-'ModelParams Lw'!T$10)/'ModelParams Lw'!T$11</f>
        <v>#DIV/0!</v>
      </c>
      <c r="CI127" s="24" t="e">
        <f ca="1">(BY127-'ModelParams Lw'!U$10)/'ModelParams Lw'!U$11</f>
        <v>#DIV/0!</v>
      </c>
      <c r="CJ127" s="24" t="e">
        <f ca="1">(BZ127-'ModelParams Lw'!V$10)/'ModelParams Lw'!V$11</f>
        <v>#DIV/0!</v>
      </c>
      <c r="CK127" s="66" t="e">
        <f t="shared" si="38"/>
        <v>#DIV/0!</v>
      </c>
      <c r="CL127" s="66" t="e">
        <f t="shared" si="39"/>
        <v>#DIV/0!</v>
      </c>
      <c r="CM127" s="66" t="e">
        <f t="shared" si="40"/>
        <v>#DIV/0!</v>
      </c>
      <c r="CN127" s="66" t="e">
        <f t="shared" si="41"/>
        <v>#DIV/0!</v>
      </c>
      <c r="CO127" s="66" t="e">
        <f t="shared" si="42"/>
        <v>#DIV/0!</v>
      </c>
      <c r="CP127" s="66" t="e">
        <f t="shared" si="43"/>
        <v>#DIV/0!</v>
      </c>
      <c r="CQ127" s="66" t="e">
        <f t="shared" si="44"/>
        <v>#DIV/0!</v>
      </c>
      <c r="CR127" s="66" t="e">
        <f t="shared" si="45"/>
        <v>#DIV/0!</v>
      </c>
      <c r="CS127" s="24" t="e">
        <f>10*LOG10(IF(CK127="",0,POWER(10,((CK127+'ModelParams Lw'!$O$4)/10))) +IF(CL127="",0,POWER(10,((CL127+'ModelParams Lw'!$P$4)/10))) +IF(CM127="",0,POWER(10,((CM127+'ModelParams Lw'!$Q$4)/10))) +IF(CN127="",0,POWER(10,((CN127+'ModelParams Lw'!$R$4)/10))) +IF(CO127="",0,POWER(10,((CO127+'ModelParams Lw'!$S$4)/10))) +IF(CP127="",0,POWER(10,((CP127+'ModelParams Lw'!$T$4)/10))) +IF(CQ127="",0,POWER(10,((CQ127+'ModelParams Lw'!$U$4)/10)))+IF(CR127="",0,POWER(10,((CR127+'ModelParams Lw'!$V$4)/10))))</f>
        <v>#DIV/0!</v>
      </c>
      <c r="CT127" s="24" t="e">
        <f t="shared" si="46"/>
        <v>#DIV/0!</v>
      </c>
      <c r="CU127" s="24" t="e">
        <f>(CK127-'ModelParams Lw'!O$10)/'ModelParams Lw'!O$11</f>
        <v>#DIV/0!</v>
      </c>
      <c r="CV127" s="24" t="e">
        <f>(CL127-'ModelParams Lw'!P$10)/'ModelParams Lw'!P$11</f>
        <v>#DIV/0!</v>
      </c>
      <c r="CW127" s="24" t="e">
        <f>(CM127-'ModelParams Lw'!Q$10)/'ModelParams Lw'!Q$11</f>
        <v>#DIV/0!</v>
      </c>
      <c r="CX127" s="24" t="e">
        <f>(CN127-'ModelParams Lw'!R$10)/'ModelParams Lw'!R$11</f>
        <v>#DIV/0!</v>
      </c>
      <c r="CY127" s="24" t="e">
        <f>(CO127-'ModelParams Lw'!S$10)/'ModelParams Lw'!S$11</f>
        <v>#DIV/0!</v>
      </c>
      <c r="CZ127" s="24" t="e">
        <f>(CP127-'ModelParams Lw'!T$10)/'ModelParams Lw'!T$11</f>
        <v>#DIV/0!</v>
      </c>
      <c r="DA127" s="24" t="e">
        <f>(CQ127-'ModelParams Lw'!U$10)/'ModelParams Lw'!U$11</f>
        <v>#DIV/0!</v>
      </c>
      <c r="DB127" s="24" t="e">
        <f>(CR127-'ModelParams Lw'!V$10)/'ModelParams Lw'!V$11</f>
        <v>#DIV/0!</v>
      </c>
    </row>
    <row r="128" spans="1:106">
      <c r="A128" s="12">
        <f>'Sound Power'!B128</f>
        <v>0</v>
      </c>
      <c r="B128" s="12">
        <f>'Sound Power'!D128</f>
        <v>0</v>
      </c>
      <c r="C128" s="67" t="e">
        <f>IF(Calcul!$F133="SA",'Sound Power'!BS128,'Sound Power'!T128)</f>
        <v>#DIV/0!</v>
      </c>
      <c r="D128" s="67" t="e">
        <f>IF(Calcul!$F133="SA",'Sound Power'!BT128,'Sound Power'!U128)</f>
        <v>#DIV/0!</v>
      </c>
      <c r="E128" s="67" t="e">
        <f>IF(Calcul!$F133="SA",'Sound Power'!BU128,'Sound Power'!V128)</f>
        <v>#DIV/0!</v>
      </c>
      <c r="F128" s="67" t="e">
        <f>IF(Calcul!$F133="SA",'Sound Power'!BV128,'Sound Power'!W128)</f>
        <v>#DIV/0!</v>
      </c>
      <c r="G128" s="67" t="e">
        <f>IF(Calcul!$F133="SA",'Sound Power'!BW128,'Sound Power'!X128)</f>
        <v>#DIV/0!</v>
      </c>
      <c r="H128" s="67" t="e">
        <f>IF(Calcul!$F133="SA",'Sound Power'!BX128,'Sound Power'!Y128)</f>
        <v>#DIV/0!</v>
      </c>
      <c r="I128" s="67" t="e">
        <f>IF(Calcul!$F133="SA",'Sound Power'!BY128,'Sound Power'!Z128)</f>
        <v>#DIV/0!</v>
      </c>
      <c r="J128" s="67" t="e">
        <f>IF(Calcul!$F133="SA",'Sound Power'!BZ128,'Sound Power'!AA128)</f>
        <v>#DIV/0!</v>
      </c>
      <c r="K128" s="67" t="e">
        <f>'Sound Power'!CS128</f>
        <v>#DIV/0!</v>
      </c>
      <c r="L128" s="67" t="e">
        <f>'Sound Power'!CT128</f>
        <v>#DIV/0!</v>
      </c>
      <c r="M128" s="67" t="e">
        <f>'Sound Power'!CU128</f>
        <v>#DIV/0!</v>
      </c>
      <c r="N128" s="67" t="e">
        <f>'Sound Power'!CV128</f>
        <v>#DIV/0!</v>
      </c>
      <c r="O128" s="67" t="e">
        <f>'Sound Power'!CW128</f>
        <v>#DIV/0!</v>
      </c>
      <c r="P128" s="67" t="e">
        <f>'Sound Power'!CX128</f>
        <v>#DIV/0!</v>
      </c>
      <c r="Q128" s="67" t="e">
        <f>'Sound Power'!CY128</f>
        <v>#DIV/0!</v>
      </c>
      <c r="R128" s="67" t="e">
        <f>'Sound Power'!CZ128</f>
        <v>#DIV/0!</v>
      </c>
      <c r="S128" s="64">
        <f t="shared" si="26"/>
        <v>0</v>
      </c>
      <c r="T128" s="64">
        <f t="shared" si="27"/>
        <v>0</v>
      </c>
      <c r="U128" s="67" t="e">
        <f>('ModelParams Lp'!B$4*10^'ModelParams Lp'!B$5*($S128/$T128)^'ModelParams Lp'!B$6)*3</f>
        <v>#DIV/0!</v>
      </c>
      <c r="V128" s="67" t="e">
        <f>('ModelParams Lp'!C$4*10^'ModelParams Lp'!C$5*($S128/$T128)^'ModelParams Lp'!C$6)*3</f>
        <v>#DIV/0!</v>
      </c>
      <c r="W128" s="67" t="e">
        <f>('ModelParams Lp'!D$4*10^'ModelParams Lp'!D$5*($S128/$T128)^'ModelParams Lp'!D$6)*3</f>
        <v>#DIV/0!</v>
      </c>
      <c r="X128" s="67" t="e">
        <f>('ModelParams Lp'!E$4*10^'ModelParams Lp'!E$5*($S128/$T128)^'ModelParams Lp'!E$6)*3</f>
        <v>#DIV/0!</v>
      </c>
      <c r="Y128" s="67" t="e">
        <f>('ModelParams Lp'!F$4*10^'ModelParams Lp'!F$5*($S128/$T128)^'ModelParams Lp'!F$6)*3</f>
        <v>#DIV/0!</v>
      </c>
      <c r="Z128" s="67" t="e">
        <f>('ModelParams Lp'!G$4*10^'ModelParams Lp'!G$5*($S128/$T128)^'ModelParams Lp'!G$6)*3</f>
        <v>#DIV/0!</v>
      </c>
      <c r="AA128" s="67" t="e">
        <f>('ModelParams Lp'!H$4*10^'ModelParams Lp'!H$5*($S128/$T128)^'ModelParams Lp'!H$6)*3</f>
        <v>#DIV/0!</v>
      </c>
      <c r="AB128" s="67" t="e">
        <f>('ModelParams Lp'!I$4*10^'ModelParams Lp'!I$5*($S128/$T128)^'ModelParams Lp'!I$6)*3</f>
        <v>#DIV/0!</v>
      </c>
      <c r="AC128" s="53" t="e">
        <f t="shared" si="28"/>
        <v>#DIV/0!</v>
      </c>
      <c r="AD128" s="53" t="e">
        <f>IF(AC128&lt;'ModelParams Lp'!$B$16,-1,IF(AC128&lt;'ModelParams Lp'!$C$16,0,IF(AC128&lt;'ModelParams Lp'!$D$16,1,IF(AC128&lt;'ModelParams Lp'!$E$16,2,IF(AC128&lt;'ModelParams Lp'!$F$16,3,IF(AC128&lt;'ModelParams Lp'!$G$16,4,IF(AC128&lt;'ModelParams Lp'!$H$16,5,6)))))))</f>
        <v>#DIV/0!</v>
      </c>
      <c r="AE128" s="67" t="e">
        <f ca="1">IF($AD128&gt;1,0,OFFSET('ModelParams Lp'!$C$12,0,-'Sound Pressure'!$AD128))</f>
        <v>#DIV/0!</v>
      </c>
      <c r="AF128" s="67" t="e">
        <f ca="1">IF($AD128&gt;2,0,OFFSET('ModelParams Lp'!$D$12,0,-'Sound Pressure'!$AD128))</f>
        <v>#DIV/0!</v>
      </c>
      <c r="AG128" s="67" t="e">
        <f ca="1">IF($AD128&gt;3,0,OFFSET('ModelParams Lp'!$E$12,0,-'Sound Pressure'!$AD128))</f>
        <v>#DIV/0!</v>
      </c>
      <c r="AH128" s="67" t="e">
        <f ca="1">IF($AD128&gt;4,0,OFFSET('ModelParams Lp'!$F$12,0,-'Sound Pressure'!$AD128))</f>
        <v>#DIV/0!</v>
      </c>
      <c r="AI128" s="67" t="e">
        <f ca="1">IF($AD128&gt;3,0,OFFSET('ModelParams Lp'!$G$12,0,-'Sound Pressure'!$AD128))</f>
        <v>#DIV/0!</v>
      </c>
      <c r="AJ128" s="67" t="e">
        <f ca="1">IF($AD128&gt;5,0,OFFSET('ModelParams Lp'!$H$12,0,-'Sound Pressure'!$AD128))</f>
        <v>#DIV/0!</v>
      </c>
      <c r="AK128" s="67" t="e">
        <f ca="1">IF($AD128&gt;6,0,OFFSET('ModelParams Lp'!$I$12,0,-'Sound Pressure'!$AD128))</f>
        <v>#DIV/0!</v>
      </c>
      <c r="AL128" s="67" t="e">
        <f ca="1">IF($AD128&gt;7,0,IF($AD$4&lt;0,3,OFFSET('ModelParams Lp'!$J$12,0,-'Sound Pressure'!$AD128)))</f>
        <v>#DIV/0!</v>
      </c>
      <c r="AM128" s="67" t="e">
        <f t="shared" si="48"/>
        <v>#DIV/0!</v>
      </c>
      <c r="AN128" s="67" t="e">
        <f t="shared" si="49"/>
        <v>#DIV/0!</v>
      </c>
      <c r="AO128" s="67" t="e">
        <f t="shared" si="49"/>
        <v>#DIV/0!</v>
      </c>
      <c r="AP128" s="67" t="e">
        <f t="shared" si="49"/>
        <v>#DIV/0!</v>
      </c>
      <c r="AQ128" s="67" t="e">
        <f t="shared" si="49"/>
        <v>#DIV/0!</v>
      </c>
      <c r="AR128" s="67" t="e">
        <f t="shared" si="49"/>
        <v>#DIV/0!</v>
      </c>
      <c r="AS128" s="67" t="e">
        <f t="shared" si="49"/>
        <v>#DIV/0!</v>
      </c>
      <c r="AT128" s="67" t="e">
        <f t="shared" si="49"/>
        <v>#DIV/0!</v>
      </c>
      <c r="AU128" s="67">
        <f>'ModelParams Lp'!B$22</f>
        <v>4</v>
      </c>
      <c r="AV128" s="67">
        <f>'ModelParams Lp'!C$22</f>
        <v>2</v>
      </c>
      <c r="AW128" s="67">
        <f>'ModelParams Lp'!D$22</f>
        <v>1</v>
      </c>
      <c r="AX128" s="67">
        <f>'ModelParams Lp'!E$22</f>
        <v>0</v>
      </c>
      <c r="AY128" s="67">
        <f>'ModelParams Lp'!F$22</f>
        <v>0</v>
      </c>
      <c r="AZ128" s="67">
        <f>'ModelParams Lp'!G$22</f>
        <v>0</v>
      </c>
      <c r="BA128" s="67">
        <f>'ModelParams Lp'!H$22</f>
        <v>0</v>
      </c>
      <c r="BB128" s="67">
        <f>'ModelParams Lp'!I$22</f>
        <v>0</v>
      </c>
      <c r="BC128" s="67" t="e">
        <f>-10*LOG(2/(4*PI()*2^2)+4/(0.163*(Calcul!$J133*Calcul!$K133)/VLOOKUP(Calcul!$H133,'ModelParams Lp'!$E$37:$F$39,2,0)))</f>
        <v>#N/A</v>
      </c>
      <c r="BD128" s="67" t="e">
        <f>-10*LOG(2/(4*PI()*2^2)+4/(0.163*(Calcul!$J133*Calcul!$K133)/VLOOKUP(Calcul!$H133,'ModelParams Lp'!$E$37:$F$39,2,0)))</f>
        <v>#N/A</v>
      </c>
      <c r="BE128" s="67" t="e">
        <f>-10*LOG(2/(4*PI()*2^2)+4/(0.163*(Calcul!$J133*Calcul!$K133)/VLOOKUP(Calcul!$H133,'ModelParams Lp'!$E$37:$F$39,2,0)))</f>
        <v>#N/A</v>
      </c>
      <c r="BF128" s="67" t="e">
        <f>-10*LOG(2/(4*PI()*2^2)+4/(0.163*(Calcul!$J133*Calcul!$K133)/VLOOKUP(Calcul!$H133,'ModelParams Lp'!$E$37:$F$39,2,0)))</f>
        <v>#N/A</v>
      </c>
      <c r="BG128" s="67" t="e">
        <f>-10*LOG(2/(4*PI()*2^2)+4/(0.163*(Calcul!$J133*Calcul!$K133)/VLOOKUP(Calcul!$H133,'ModelParams Lp'!$E$37:$F$39,2,0)))</f>
        <v>#N/A</v>
      </c>
      <c r="BH128" s="67" t="e">
        <f>-10*LOG(2/(4*PI()*2^2)+4/(0.163*(Calcul!$J133*Calcul!$K133)/VLOOKUP(Calcul!$H133,'ModelParams Lp'!$E$37:$F$39,2,0)))</f>
        <v>#N/A</v>
      </c>
      <c r="BI128" s="67" t="e">
        <f>-10*LOG(2/(4*PI()*2^2)+4/(0.163*(Calcul!$J133*Calcul!$K133)/VLOOKUP(Calcul!$H133,'ModelParams Lp'!$E$37:$F$39,2,0)))</f>
        <v>#N/A</v>
      </c>
      <c r="BJ128" s="67" t="e">
        <f>-10*LOG(2/(4*PI()*2^2)+4/(0.163*(Calcul!$J133*Calcul!$K133)/VLOOKUP(Calcul!$H133,'ModelParams Lp'!$E$37:$F$39,2,0)))</f>
        <v>#N/A</v>
      </c>
      <c r="BK128" s="67" t="e">
        <f>VLOOKUP(Calcul!$I133,'ModelParams Lp'!$D$28:$O$32,5,0)+BC128</f>
        <v>#N/A</v>
      </c>
      <c r="BL128" s="67" t="e">
        <f>VLOOKUP(Calcul!$I133,'ModelParams Lp'!$D$28:$O$32,6,0)+BD128</f>
        <v>#N/A</v>
      </c>
      <c r="BM128" s="67" t="e">
        <f>VLOOKUP(Calcul!$I133,'ModelParams Lp'!$D$28:$O$32,7,0)+BE128</f>
        <v>#N/A</v>
      </c>
      <c r="BN128" s="67" t="e">
        <f>VLOOKUP(Calcul!$I133,'ModelParams Lp'!$D$28:$O$32,8,0)+BF128</f>
        <v>#N/A</v>
      </c>
      <c r="BO128" s="67" t="e">
        <f>VLOOKUP(Calcul!$I133,'ModelParams Lp'!$D$28:$O$32,9,0)+BG128</f>
        <v>#N/A</v>
      </c>
      <c r="BP128" s="67" t="e">
        <f>VLOOKUP(Calcul!$I133,'ModelParams Lp'!$D$28:$O$32,10,0)+BH128</f>
        <v>#N/A</v>
      </c>
      <c r="BQ128" s="67" t="e">
        <f>VLOOKUP(Calcul!$I133,'ModelParams Lp'!$D$28:$O$32,11,0)+BI128</f>
        <v>#N/A</v>
      </c>
      <c r="BR128" s="67" t="e">
        <f>VLOOKUP(Calcul!$I133,'ModelParams Lp'!$D$28:$O$32,12,0)+BJ128</f>
        <v>#N/A</v>
      </c>
      <c r="BS128" s="66" t="e">
        <f t="shared" ca="1" si="29"/>
        <v>#DIV/0!</v>
      </c>
      <c r="BT128" s="66" t="e">
        <f t="shared" ca="1" si="30"/>
        <v>#DIV/0!</v>
      </c>
      <c r="BU128" s="66" t="e">
        <f t="shared" ca="1" si="31"/>
        <v>#DIV/0!</v>
      </c>
      <c r="BV128" s="66" t="e">
        <f t="shared" ca="1" si="32"/>
        <v>#DIV/0!</v>
      </c>
      <c r="BW128" s="66" t="e">
        <f t="shared" ca="1" si="33"/>
        <v>#DIV/0!</v>
      </c>
      <c r="BX128" s="66" t="e">
        <f t="shared" ca="1" si="34"/>
        <v>#DIV/0!</v>
      </c>
      <c r="BY128" s="66" t="e">
        <f t="shared" ca="1" si="35"/>
        <v>#DIV/0!</v>
      </c>
      <c r="BZ128" s="66" t="e">
        <f t="shared" ca="1" si="36"/>
        <v>#DIV/0!</v>
      </c>
      <c r="CA128" s="24" t="e">
        <f ca="1">10*LOG10(IF(BS128="",0,POWER(10,((BS128+'ModelParams Lw'!$O$4)/10))) +IF(BT128="",0,POWER(10,((BT128+'ModelParams Lw'!$P$4)/10))) +IF(BU128="",0,POWER(10,((BU128+'ModelParams Lw'!$Q$4)/10))) +IF(BV128="",0,POWER(10,((BV128+'ModelParams Lw'!$R$4)/10))) +IF(BW128="",0,POWER(10,((BW128+'ModelParams Lw'!$S$4)/10))) +IF(BX128="",0,POWER(10,((BX128+'ModelParams Lw'!$T$4)/10))) +IF(BY128="",0,POWER(10,((BY128+'ModelParams Lw'!$U$4)/10)))+IF(BZ128="",0,POWER(10,((BZ128+'ModelParams Lw'!$V$4)/10))))</f>
        <v>#DIV/0!</v>
      </c>
      <c r="CB128" s="24" t="e">
        <f t="shared" ca="1" si="37"/>
        <v>#DIV/0!</v>
      </c>
      <c r="CC128" s="24" t="e">
        <f ca="1">(BS128-'ModelParams Lw'!O$10)/'ModelParams Lw'!O$11</f>
        <v>#DIV/0!</v>
      </c>
      <c r="CD128" s="24" t="e">
        <f ca="1">(BT128-'ModelParams Lw'!P$10)/'ModelParams Lw'!P$11</f>
        <v>#DIV/0!</v>
      </c>
      <c r="CE128" s="24" t="e">
        <f ca="1">(BU128-'ModelParams Lw'!Q$10)/'ModelParams Lw'!Q$11</f>
        <v>#DIV/0!</v>
      </c>
      <c r="CF128" s="24" t="e">
        <f ca="1">(BV128-'ModelParams Lw'!R$10)/'ModelParams Lw'!R$11</f>
        <v>#DIV/0!</v>
      </c>
      <c r="CG128" s="24" t="e">
        <f ca="1">(BW128-'ModelParams Lw'!S$10)/'ModelParams Lw'!S$11</f>
        <v>#DIV/0!</v>
      </c>
      <c r="CH128" s="24" t="e">
        <f ca="1">(BX128-'ModelParams Lw'!T$10)/'ModelParams Lw'!T$11</f>
        <v>#DIV/0!</v>
      </c>
      <c r="CI128" s="24" t="e">
        <f ca="1">(BY128-'ModelParams Lw'!U$10)/'ModelParams Lw'!U$11</f>
        <v>#DIV/0!</v>
      </c>
      <c r="CJ128" s="24" t="e">
        <f ca="1">(BZ128-'ModelParams Lw'!V$10)/'ModelParams Lw'!V$11</f>
        <v>#DIV/0!</v>
      </c>
      <c r="CK128" s="66" t="e">
        <f t="shared" si="38"/>
        <v>#DIV/0!</v>
      </c>
      <c r="CL128" s="66" t="e">
        <f t="shared" si="39"/>
        <v>#DIV/0!</v>
      </c>
      <c r="CM128" s="66" t="e">
        <f t="shared" si="40"/>
        <v>#DIV/0!</v>
      </c>
      <c r="CN128" s="66" t="e">
        <f t="shared" si="41"/>
        <v>#DIV/0!</v>
      </c>
      <c r="CO128" s="66" t="e">
        <f t="shared" si="42"/>
        <v>#DIV/0!</v>
      </c>
      <c r="CP128" s="66" t="e">
        <f t="shared" si="43"/>
        <v>#DIV/0!</v>
      </c>
      <c r="CQ128" s="66" t="e">
        <f t="shared" si="44"/>
        <v>#DIV/0!</v>
      </c>
      <c r="CR128" s="66" t="e">
        <f t="shared" si="45"/>
        <v>#DIV/0!</v>
      </c>
      <c r="CS128" s="24" t="e">
        <f>10*LOG10(IF(CK128="",0,POWER(10,((CK128+'ModelParams Lw'!$O$4)/10))) +IF(CL128="",0,POWER(10,((CL128+'ModelParams Lw'!$P$4)/10))) +IF(CM128="",0,POWER(10,((CM128+'ModelParams Lw'!$Q$4)/10))) +IF(CN128="",0,POWER(10,((CN128+'ModelParams Lw'!$R$4)/10))) +IF(CO128="",0,POWER(10,((CO128+'ModelParams Lw'!$S$4)/10))) +IF(CP128="",0,POWER(10,((CP128+'ModelParams Lw'!$T$4)/10))) +IF(CQ128="",0,POWER(10,((CQ128+'ModelParams Lw'!$U$4)/10)))+IF(CR128="",0,POWER(10,((CR128+'ModelParams Lw'!$V$4)/10))))</f>
        <v>#DIV/0!</v>
      </c>
      <c r="CT128" s="24" t="e">
        <f t="shared" si="46"/>
        <v>#DIV/0!</v>
      </c>
      <c r="CU128" s="24" t="e">
        <f>(CK128-'ModelParams Lw'!O$10)/'ModelParams Lw'!O$11</f>
        <v>#DIV/0!</v>
      </c>
      <c r="CV128" s="24" t="e">
        <f>(CL128-'ModelParams Lw'!P$10)/'ModelParams Lw'!P$11</f>
        <v>#DIV/0!</v>
      </c>
      <c r="CW128" s="24" t="e">
        <f>(CM128-'ModelParams Lw'!Q$10)/'ModelParams Lw'!Q$11</f>
        <v>#DIV/0!</v>
      </c>
      <c r="CX128" s="24" t="e">
        <f>(CN128-'ModelParams Lw'!R$10)/'ModelParams Lw'!R$11</f>
        <v>#DIV/0!</v>
      </c>
      <c r="CY128" s="24" t="e">
        <f>(CO128-'ModelParams Lw'!S$10)/'ModelParams Lw'!S$11</f>
        <v>#DIV/0!</v>
      </c>
      <c r="CZ128" s="24" t="e">
        <f>(CP128-'ModelParams Lw'!T$10)/'ModelParams Lw'!T$11</f>
        <v>#DIV/0!</v>
      </c>
      <c r="DA128" s="24" t="e">
        <f>(CQ128-'ModelParams Lw'!U$10)/'ModelParams Lw'!U$11</f>
        <v>#DIV/0!</v>
      </c>
      <c r="DB128" s="24" t="e">
        <f>(CR128-'ModelParams Lw'!V$10)/'ModelParams Lw'!V$11</f>
        <v>#DIV/0!</v>
      </c>
    </row>
    <row r="129" spans="1:106">
      <c r="A129" s="12">
        <f>'Sound Power'!B129</f>
        <v>0</v>
      </c>
      <c r="B129" s="12">
        <f>'Sound Power'!D129</f>
        <v>0</v>
      </c>
      <c r="C129" s="67" t="e">
        <f>IF(Calcul!$F134="SA",'Sound Power'!BS129,'Sound Power'!T129)</f>
        <v>#DIV/0!</v>
      </c>
      <c r="D129" s="67" t="e">
        <f>IF(Calcul!$F134="SA",'Sound Power'!BT129,'Sound Power'!U129)</f>
        <v>#DIV/0!</v>
      </c>
      <c r="E129" s="67" t="e">
        <f>IF(Calcul!$F134="SA",'Sound Power'!BU129,'Sound Power'!V129)</f>
        <v>#DIV/0!</v>
      </c>
      <c r="F129" s="67" t="e">
        <f>IF(Calcul!$F134="SA",'Sound Power'!BV129,'Sound Power'!W129)</f>
        <v>#DIV/0!</v>
      </c>
      <c r="G129" s="67" t="e">
        <f>IF(Calcul!$F134="SA",'Sound Power'!BW129,'Sound Power'!X129)</f>
        <v>#DIV/0!</v>
      </c>
      <c r="H129" s="67" t="e">
        <f>IF(Calcul!$F134="SA",'Sound Power'!BX129,'Sound Power'!Y129)</f>
        <v>#DIV/0!</v>
      </c>
      <c r="I129" s="67" t="e">
        <f>IF(Calcul!$F134="SA",'Sound Power'!BY129,'Sound Power'!Z129)</f>
        <v>#DIV/0!</v>
      </c>
      <c r="J129" s="67" t="e">
        <f>IF(Calcul!$F134="SA",'Sound Power'!BZ129,'Sound Power'!AA129)</f>
        <v>#DIV/0!</v>
      </c>
      <c r="K129" s="67" t="e">
        <f>'Sound Power'!CS129</f>
        <v>#DIV/0!</v>
      </c>
      <c r="L129" s="67" t="e">
        <f>'Sound Power'!CT129</f>
        <v>#DIV/0!</v>
      </c>
      <c r="M129" s="67" t="e">
        <f>'Sound Power'!CU129</f>
        <v>#DIV/0!</v>
      </c>
      <c r="N129" s="67" t="e">
        <f>'Sound Power'!CV129</f>
        <v>#DIV/0!</v>
      </c>
      <c r="O129" s="67" t="e">
        <f>'Sound Power'!CW129</f>
        <v>#DIV/0!</v>
      </c>
      <c r="P129" s="67" t="e">
        <f>'Sound Power'!CX129</f>
        <v>#DIV/0!</v>
      </c>
      <c r="Q129" s="67" t="e">
        <f>'Sound Power'!CY129</f>
        <v>#DIV/0!</v>
      </c>
      <c r="R129" s="67" t="e">
        <f>'Sound Power'!CZ129</f>
        <v>#DIV/0!</v>
      </c>
      <c r="S129" s="64">
        <f t="shared" si="26"/>
        <v>0</v>
      </c>
      <c r="T129" s="64">
        <f t="shared" si="27"/>
        <v>0</v>
      </c>
      <c r="U129" s="67" t="e">
        <f>('ModelParams Lp'!B$4*10^'ModelParams Lp'!B$5*($S129/$T129)^'ModelParams Lp'!B$6)*3</f>
        <v>#DIV/0!</v>
      </c>
      <c r="V129" s="67" t="e">
        <f>('ModelParams Lp'!C$4*10^'ModelParams Lp'!C$5*($S129/$T129)^'ModelParams Lp'!C$6)*3</f>
        <v>#DIV/0!</v>
      </c>
      <c r="W129" s="67" t="e">
        <f>('ModelParams Lp'!D$4*10^'ModelParams Lp'!D$5*($S129/$T129)^'ModelParams Lp'!D$6)*3</f>
        <v>#DIV/0!</v>
      </c>
      <c r="X129" s="67" t="e">
        <f>('ModelParams Lp'!E$4*10^'ModelParams Lp'!E$5*($S129/$T129)^'ModelParams Lp'!E$6)*3</f>
        <v>#DIV/0!</v>
      </c>
      <c r="Y129" s="67" t="e">
        <f>('ModelParams Lp'!F$4*10^'ModelParams Lp'!F$5*($S129/$T129)^'ModelParams Lp'!F$6)*3</f>
        <v>#DIV/0!</v>
      </c>
      <c r="Z129" s="67" t="e">
        <f>('ModelParams Lp'!G$4*10^'ModelParams Lp'!G$5*($S129/$T129)^'ModelParams Lp'!G$6)*3</f>
        <v>#DIV/0!</v>
      </c>
      <c r="AA129" s="67" t="e">
        <f>('ModelParams Lp'!H$4*10^'ModelParams Lp'!H$5*($S129/$T129)^'ModelParams Lp'!H$6)*3</f>
        <v>#DIV/0!</v>
      </c>
      <c r="AB129" s="67" t="e">
        <f>('ModelParams Lp'!I$4*10^'ModelParams Lp'!I$5*($S129/$T129)^'ModelParams Lp'!I$6)*3</f>
        <v>#DIV/0!</v>
      </c>
      <c r="AC129" s="53" t="e">
        <f t="shared" si="28"/>
        <v>#DIV/0!</v>
      </c>
      <c r="AD129" s="53" t="e">
        <f>IF(AC129&lt;'ModelParams Lp'!$B$16,-1,IF(AC129&lt;'ModelParams Lp'!$C$16,0,IF(AC129&lt;'ModelParams Lp'!$D$16,1,IF(AC129&lt;'ModelParams Lp'!$E$16,2,IF(AC129&lt;'ModelParams Lp'!$F$16,3,IF(AC129&lt;'ModelParams Lp'!$G$16,4,IF(AC129&lt;'ModelParams Lp'!$H$16,5,6)))))))</f>
        <v>#DIV/0!</v>
      </c>
      <c r="AE129" s="67" t="e">
        <f ca="1">IF($AD129&gt;1,0,OFFSET('ModelParams Lp'!$C$12,0,-'Sound Pressure'!$AD129))</f>
        <v>#DIV/0!</v>
      </c>
      <c r="AF129" s="67" t="e">
        <f ca="1">IF($AD129&gt;2,0,OFFSET('ModelParams Lp'!$D$12,0,-'Sound Pressure'!$AD129))</f>
        <v>#DIV/0!</v>
      </c>
      <c r="AG129" s="67" t="e">
        <f ca="1">IF($AD129&gt;3,0,OFFSET('ModelParams Lp'!$E$12,0,-'Sound Pressure'!$AD129))</f>
        <v>#DIV/0!</v>
      </c>
      <c r="AH129" s="67" t="e">
        <f ca="1">IF($AD129&gt;4,0,OFFSET('ModelParams Lp'!$F$12,0,-'Sound Pressure'!$AD129))</f>
        <v>#DIV/0!</v>
      </c>
      <c r="AI129" s="67" t="e">
        <f ca="1">IF($AD129&gt;3,0,OFFSET('ModelParams Lp'!$G$12,0,-'Sound Pressure'!$AD129))</f>
        <v>#DIV/0!</v>
      </c>
      <c r="AJ129" s="67" t="e">
        <f ca="1">IF($AD129&gt;5,0,OFFSET('ModelParams Lp'!$H$12,0,-'Sound Pressure'!$AD129))</f>
        <v>#DIV/0!</v>
      </c>
      <c r="AK129" s="67" t="e">
        <f ca="1">IF($AD129&gt;6,0,OFFSET('ModelParams Lp'!$I$12,0,-'Sound Pressure'!$AD129))</f>
        <v>#DIV/0!</v>
      </c>
      <c r="AL129" s="67" t="e">
        <f ca="1">IF($AD129&gt;7,0,IF($AD$4&lt;0,3,OFFSET('ModelParams Lp'!$J$12,0,-'Sound Pressure'!$AD129)))</f>
        <v>#DIV/0!</v>
      </c>
      <c r="AM129" s="67" t="e">
        <f t="shared" si="48"/>
        <v>#DIV/0!</v>
      </c>
      <c r="AN129" s="67" t="e">
        <f t="shared" si="49"/>
        <v>#DIV/0!</v>
      </c>
      <c r="AO129" s="67" t="e">
        <f t="shared" si="49"/>
        <v>#DIV/0!</v>
      </c>
      <c r="AP129" s="67" t="e">
        <f t="shared" si="49"/>
        <v>#DIV/0!</v>
      </c>
      <c r="AQ129" s="67" t="e">
        <f t="shared" si="49"/>
        <v>#DIV/0!</v>
      </c>
      <c r="AR129" s="67" t="e">
        <f t="shared" si="49"/>
        <v>#DIV/0!</v>
      </c>
      <c r="AS129" s="67" t="e">
        <f t="shared" si="49"/>
        <v>#DIV/0!</v>
      </c>
      <c r="AT129" s="67" t="e">
        <f t="shared" si="49"/>
        <v>#DIV/0!</v>
      </c>
      <c r="AU129" s="67">
        <f>'ModelParams Lp'!B$22</f>
        <v>4</v>
      </c>
      <c r="AV129" s="67">
        <f>'ModelParams Lp'!C$22</f>
        <v>2</v>
      </c>
      <c r="AW129" s="67">
        <f>'ModelParams Lp'!D$22</f>
        <v>1</v>
      </c>
      <c r="AX129" s="67">
        <f>'ModelParams Lp'!E$22</f>
        <v>0</v>
      </c>
      <c r="AY129" s="67">
        <f>'ModelParams Lp'!F$22</f>
        <v>0</v>
      </c>
      <c r="AZ129" s="67">
        <f>'ModelParams Lp'!G$22</f>
        <v>0</v>
      </c>
      <c r="BA129" s="67">
        <f>'ModelParams Lp'!H$22</f>
        <v>0</v>
      </c>
      <c r="BB129" s="67">
        <f>'ModelParams Lp'!I$22</f>
        <v>0</v>
      </c>
      <c r="BC129" s="67" t="e">
        <f>-10*LOG(2/(4*PI()*2^2)+4/(0.163*(Calcul!$J134*Calcul!$K134)/VLOOKUP(Calcul!$H134,'ModelParams Lp'!$E$37:$F$39,2,0)))</f>
        <v>#N/A</v>
      </c>
      <c r="BD129" s="67" t="e">
        <f>-10*LOG(2/(4*PI()*2^2)+4/(0.163*(Calcul!$J134*Calcul!$K134)/VLOOKUP(Calcul!$H134,'ModelParams Lp'!$E$37:$F$39,2,0)))</f>
        <v>#N/A</v>
      </c>
      <c r="BE129" s="67" t="e">
        <f>-10*LOG(2/(4*PI()*2^2)+4/(0.163*(Calcul!$J134*Calcul!$K134)/VLOOKUP(Calcul!$H134,'ModelParams Lp'!$E$37:$F$39,2,0)))</f>
        <v>#N/A</v>
      </c>
      <c r="BF129" s="67" t="e">
        <f>-10*LOG(2/(4*PI()*2^2)+4/(0.163*(Calcul!$J134*Calcul!$K134)/VLOOKUP(Calcul!$H134,'ModelParams Lp'!$E$37:$F$39,2,0)))</f>
        <v>#N/A</v>
      </c>
      <c r="BG129" s="67" t="e">
        <f>-10*LOG(2/(4*PI()*2^2)+4/(0.163*(Calcul!$J134*Calcul!$K134)/VLOOKUP(Calcul!$H134,'ModelParams Lp'!$E$37:$F$39,2,0)))</f>
        <v>#N/A</v>
      </c>
      <c r="BH129" s="67" t="e">
        <f>-10*LOG(2/(4*PI()*2^2)+4/(0.163*(Calcul!$J134*Calcul!$K134)/VLOOKUP(Calcul!$H134,'ModelParams Lp'!$E$37:$F$39,2,0)))</f>
        <v>#N/A</v>
      </c>
      <c r="BI129" s="67" t="e">
        <f>-10*LOG(2/(4*PI()*2^2)+4/(0.163*(Calcul!$J134*Calcul!$K134)/VLOOKUP(Calcul!$H134,'ModelParams Lp'!$E$37:$F$39,2,0)))</f>
        <v>#N/A</v>
      </c>
      <c r="BJ129" s="67" t="e">
        <f>-10*LOG(2/(4*PI()*2^2)+4/(0.163*(Calcul!$J134*Calcul!$K134)/VLOOKUP(Calcul!$H134,'ModelParams Lp'!$E$37:$F$39,2,0)))</f>
        <v>#N/A</v>
      </c>
      <c r="BK129" s="67" t="e">
        <f>VLOOKUP(Calcul!$I134,'ModelParams Lp'!$D$28:$O$32,5,0)+BC129</f>
        <v>#N/A</v>
      </c>
      <c r="BL129" s="67" t="e">
        <f>VLOOKUP(Calcul!$I134,'ModelParams Lp'!$D$28:$O$32,6,0)+BD129</f>
        <v>#N/A</v>
      </c>
      <c r="BM129" s="67" t="e">
        <f>VLOOKUP(Calcul!$I134,'ModelParams Lp'!$D$28:$O$32,7,0)+BE129</f>
        <v>#N/A</v>
      </c>
      <c r="BN129" s="67" t="e">
        <f>VLOOKUP(Calcul!$I134,'ModelParams Lp'!$D$28:$O$32,8,0)+BF129</f>
        <v>#N/A</v>
      </c>
      <c r="BO129" s="67" t="e">
        <f>VLOOKUP(Calcul!$I134,'ModelParams Lp'!$D$28:$O$32,9,0)+BG129</f>
        <v>#N/A</v>
      </c>
      <c r="BP129" s="67" t="e">
        <f>VLOOKUP(Calcul!$I134,'ModelParams Lp'!$D$28:$O$32,10,0)+BH129</f>
        <v>#N/A</v>
      </c>
      <c r="BQ129" s="67" t="e">
        <f>VLOOKUP(Calcul!$I134,'ModelParams Lp'!$D$28:$O$32,11,0)+BI129</f>
        <v>#N/A</v>
      </c>
      <c r="BR129" s="67" t="e">
        <f>VLOOKUP(Calcul!$I134,'ModelParams Lp'!$D$28:$O$32,12,0)+BJ129</f>
        <v>#N/A</v>
      </c>
      <c r="BS129" s="66" t="e">
        <f t="shared" ca="1" si="29"/>
        <v>#DIV/0!</v>
      </c>
      <c r="BT129" s="66" t="e">
        <f t="shared" ca="1" si="30"/>
        <v>#DIV/0!</v>
      </c>
      <c r="BU129" s="66" t="e">
        <f t="shared" ca="1" si="31"/>
        <v>#DIV/0!</v>
      </c>
      <c r="BV129" s="66" t="e">
        <f t="shared" ca="1" si="32"/>
        <v>#DIV/0!</v>
      </c>
      <c r="BW129" s="66" t="e">
        <f t="shared" ca="1" si="33"/>
        <v>#DIV/0!</v>
      </c>
      <c r="BX129" s="66" t="e">
        <f t="shared" ca="1" si="34"/>
        <v>#DIV/0!</v>
      </c>
      <c r="BY129" s="66" t="e">
        <f t="shared" ca="1" si="35"/>
        <v>#DIV/0!</v>
      </c>
      <c r="BZ129" s="66" t="e">
        <f t="shared" ca="1" si="36"/>
        <v>#DIV/0!</v>
      </c>
      <c r="CA129" s="24" t="e">
        <f ca="1">10*LOG10(IF(BS129="",0,POWER(10,((BS129+'ModelParams Lw'!$O$4)/10))) +IF(BT129="",0,POWER(10,((BT129+'ModelParams Lw'!$P$4)/10))) +IF(BU129="",0,POWER(10,((BU129+'ModelParams Lw'!$Q$4)/10))) +IF(BV129="",0,POWER(10,((BV129+'ModelParams Lw'!$R$4)/10))) +IF(BW129="",0,POWER(10,((BW129+'ModelParams Lw'!$S$4)/10))) +IF(BX129="",0,POWER(10,((BX129+'ModelParams Lw'!$T$4)/10))) +IF(BY129="",0,POWER(10,((BY129+'ModelParams Lw'!$U$4)/10)))+IF(BZ129="",0,POWER(10,((BZ129+'ModelParams Lw'!$V$4)/10))))</f>
        <v>#DIV/0!</v>
      </c>
      <c r="CB129" s="24" t="e">
        <f t="shared" ca="1" si="37"/>
        <v>#DIV/0!</v>
      </c>
      <c r="CC129" s="24" t="e">
        <f ca="1">(BS129-'ModelParams Lw'!O$10)/'ModelParams Lw'!O$11</f>
        <v>#DIV/0!</v>
      </c>
      <c r="CD129" s="24" t="e">
        <f ca="1">(BT129-'ModelParams Lw'!P$10)/'ModelParams Lw'!P$11</f>
        <v>#DIV/0!</v>
      </c>
      <c r="CE129" s="24" t="e">
        <f ca="1">(BU129-'ModelParams Lw'!Q$10)/'ModelParams Lw'!Q$11</f>
        <v>#DIV/0!</v>
      </c>
      <c r="CF129" s="24" t="e">
        <f ca="1">(BV129-'ModelParams Lw'!R$10)/'ModelParams Lw'!R$11</f>
        <v>#DIV/0!</v>
      </c>
      <c r="CG129" s="24" t="e">
        <f ca="1">(BW129-'ModelParams Lw'!S$10)/'ModelParams Lw'!S$11</f>
        <v>#DIV/0!</v>
      </c>
      <c r="CH129" s="24" t="e">
        <f ca="1">(BX129-'ModelParams Lw'!T$10)/'ModelParams Lw'!T$11</f>
        <v>#DIV/0!</v>
      </c>
      <c r="CI129" s="24" t="e">
        <f ca="1">(BY129-'ModelParams Lw'!U$10)/'ModelParams Lw'!U$11</f>
        <v>#DIV/0!</v>
      </c>
      <c r="CJ129" s="24" t="e">
        <f ca="1">(BZ129-'ModelParams Lw'!V$10)/'ModelParams Lw'!V$11</f>
        <v>#DIV/0!</v>
      </c>
      <c r="CK129" s="66" t="e">
        <f t="shared" si="38"/>
        <v>#DIV/0!</v>
      </c>
      <c r="CL129" s="66" t="e">
        <f t="shared" si="39"/>
        <v>#DIV/0!</v>
      </c>
      <c r="CM129" s="66" t="e">
        <f t="shared" si="40"/>
        <v>#DIV/0!</v>
      </c>
      <c r="CN129" s="66" t="e">
        <f t="shared" si="41"/>
        <v>#DIV/0!</v>
      </c>
      <c r="CO129" s="66" t="e">
        <f t="shared" si="42"/>
        <v>#DIV/0!</v>
      </c>
      <c r="CP129" s="66" t="e">
        <f t="shared" si="43"/>
        <v>#DIV/0!</v>
      </c>
      <c r="CQ129" s="66" t="e">
        <f t="shared" si="44"/>
        <v>#DIV/0!</v>
      </c>
      <c r="CR129" s="66" t="e">
        <f t="shared" si="45"/>
        <v>#DIV/0!</v>
      </c>
      <c r="CS129" s="24" t="e">
        <f>10*LOG10(IF(CK129="",0,POWER(10,((CK129+'ModelParams Lw'!$O$4)/10))) +IF(CL129="",0,POWER(10,((CL129+'ModelParams Lw'!$P$4)/10))) +IF(CM129="",0,POWER(10,((CM129+'ModelParams Lw'!$Q$4)/10))) +IF(CN129="",0,POWER(10,((CN129+'ModelParams Lw'!$R$4)/10))) +IF(CO129="",0,POWER(10,((CO129+'ModelParams Lw'!$S$4)/10))) +IF(CP129="",0,POWER(10,((CP129+'ModelParams Lw'!$T$4)/10))) +IF(CQ129="",0,POWER(10,((CQ129+'ModelParams Lw'!$U$4)/10)))+IF(CR129="",0,POWER(10,((CR129+'ModelParams Lw'!$V$4)/10))))</f>
        <v>#DIV/0!</v>
      </c>
      <c r="CT129" s="24" t="e">
        <f t="shared" si="46"/>
        <v>#DIV/0!</v>
      </c>
      <c r="CU129" s="24" t="e">
        <f>(CK129-'ModelParams Lw'!O$10)/'ModelParams Lw'!O$11</f>
        <v>#DIV/0!</v>
      </c>
      <c r="CV129" s="24" t="e">
        <f>(CL129-'ModelParams Lw'!P$10)/'ModelParams Lw'!P$11</f>
        <v>#DIV/0!</v>
      </c>
      <c r="CW129" s="24" t="e">
        <f>(CM129-'ModelParams Lw'!Q$10)/'ModelParams Lw'!Q$11</f>
        <v>#DIV/0!</v>
      </c>
      <c r="CX129" s="24" t="e">
        <f>(CN129-'ModelParams Lw'!R$10)/'ModelParams Lw'!R$11</f>
        <v>#DIV/0!</v>
      </c>
      <c r="CY129" s="24" t="e">
        <f>(CO129-'ModelParams Lw'!S$10)/'ModelParams Lw'!S$11</f>
        <v>#DIV/0!</v>
      </c>
      <c r="CZ129" s="24" t="e">
        <f>(CP129-'ModelParams Lw'!T$10)/'ModelParams Lw'!T$11</f>
        <v>#DIV/0!</v>
      </c>
      <c r="DA129" s="24" t="e">
        <f>(CQ129-'ModelParams Lw'!U$10)/'ModelParams Lw'!U$11</f>
        <v>#DIV/0!</v>
      </c>
      <c r="DB129" s="24" t="e">
        <f>(CR129-'ModelParams Lw'!V$10)/'ModelParams Lw'!V$11</f>
        <v>#DIV/0!</v>
      </c>
    </row>
    <row r="130" spans="1:106">
      <c r="A130" s="12">
        <f>'Sound Power'!B130</f>
        <v>0</v>
      </c>
      <c r="B130" s="12">
        <f>'Sound Power'!D130</f>
        <v>0</v>
      </c>
      <c r="C130" s="67" t="e">
        <f>IF(Calcul!$F135="SA",'Sound Power'!BS130,'Sound Power'!T130)</f>
        <v>#DIV/0!</v>
      </c>
      <c r="D130" s="67" t="e">
        <f>IF(Calcul!$F135="SA",'Sound Power'!BT130,'Sound Power'!U130)</f>
        <v>#DIV/0!</v>
      </c>
      <c r="E130" s="67" t="e">
        <f>IF(Calcul!$F135="SA",'Sound Power'!BU130,'Sound Power'!V130)</f>
        <v>#DIV/0!</v>
      </c>
      <c r="F130" s="67" t="e">
        <f>IF(Calcul!$F135="SA",'Sound Power'!BV130,'Sound Power'!W130)</f>
        <v>#DIV/0!</v>
      </c>
      <c r="G130" s="67" t="e">
        <f>IF(Calcul!$F135="SA",'Sound Power'!BW130,'Sound Power'!X130)</f>
        <v>#DIV/0!</v>
      </c>
      <c r="H130" s="67" t="e">
        <f>IF(Calcul!$F135="SA",'Sound Power'!BX130,'Sound Power'!Y130)</f>
        <v>#DIV/0!</v>
      </c>
      <c r="I130" s="67" t="e">
        <f>IF(Calcul!$F135="SA",'Sound Power'!BY130,'Sound Power'!Z130)</f>
        <v>#DIV/0!</v>
      </c>
      <c r="J130" s="67" t="e">
        <f>IF(Calcul!$F135="SA",'Sound Power'!BZ130,'Sound Power'!AA130)</f>
        <v>#DIV/0!</v>
      </c>
      <c r="K130" s="67" t="e">
        <f>'Sound Power'!CS130</f>
        <v>#DIV/0!</v>
      </c>
      <c r="L130" s="67" t="e">
        <f>'Sound Power'!CT130</f>
        <v>#DIV/0!</v>
      </c>
      <c r="M130" s="67" t="e">
        <f>'Sound Power'!CU130</f>
        <v>#DIV/0!</v>
      </c>
      <c r="N130" s="67" t="e">
        <f>'Sound Power'!CV130</f>
        <v>#DIV/0!</v>
      </c>
      <c r="O130" s="67" t="e">
        <f>'Sound Power'!CW130</f>
        <v>#DIV/0!</v>
      </c>
      <c r="P130" s="67" t="e">
        <f>'Sound Power'!CX130</f>
        <v>#DIV/0!</v>
      </c>
      <c r="Q130" s="67" t="e">
        <f>'Sound Power'!CY130</f>
        <v>#DIV/0!</v>
      </c>
      <c r="R130" s="67" t="e">
        <f>'Sound Power'!CZ130</f>
        <v>#DIV/0!</v>
      </c>
      <c r="S130" s="64">
        <f t="shared" si="26"/>
        <v>0</v>
      </c>
      <c r="T130" s="64">
        <f t="shared" si="27"/>
        <v>0</v>
      </c>
      <c r="U130" s="67" t="e">
        <f>('ModelParams Lp'!B$4*10^'ModelParams Lp'!B$5*($S130/$T130)^'ModelParams Lp'!B$6)*3</f>
        <v>#DIV/0!</v>
      </c>
      <c r="V130" s="67" t="e">
        <f>('ModelParams Lp'!C$4*10^'ModelParams Lp'!C$5*($S130/$T130)^'ModelParams Lp'!C$6)*3</f>
        <v>#DIV/0!</v>
      </c>
      <c r="W130" s="67" t="e">
        <f>('ModelParams Lp'!D$4*10^'ModelParams Lp'!D$5*($S130/$T130)^'ModelParams Lp'!D$6)*3</f>
        <v>#DIV/0!</v>
      </c>
      <c r="X130" s="67" t="e">
        <f>('ModelParams Lp'!E$4*10^'ModelParams Lp'!E$5*($S130/$T130)^'ModelParams Lp'!E$6)*3</f>
        <v>#DIV/0!</v>
      </c>
      <c r="Y130" s="67" t="e">
        <f>('ModelParams Lp'!F$4*10^'ModelParams Lp'!F$5*($S130/$T130)^'ModelParams Lp'!F$6)*3</f>
        <v>#DIV/0!</v>
      </c>
      <c r="Z130" s="67" t="e">
        <f>('ModelParams Lp'!G$4*10^'ModelParams Lp'!G$5*($S130/$T130)^'ModelParams Lp'!G$6)*3</f>
        <v>#DIV/0!</v>
      </c>
      <c r="AA130" s="67" t="e">
        <f>('ModelParams Lp'!H$4*10^'ModelParams Lp'!H$5*($S130/$T130)^'ModelParams Lp'!H$6)*3</f>
        <v>#DIV/0!</v>
      </c>
      <c r="AB130" s="67" t="e">
        <f>('ModelParams Lp'!I$4*10^'ModelParams Lp'!I$5*($S130/$T130)^'ModelParams Lp'!I$6)*3</f>
        <v>#DIV/0!</v>
      </c>
      <c r="AC130" s="53" t="e">
        <f t="shared" si="28"/>
        <v>#DIV/0!</v>
      </c>
      <c r="AD130" s="53" t="e">
        <f>IF(AC130&lt;'ModelParams Lp'!$B$16,-1,IF(AC130&lt;'ModelParams Lp'!$C$16,0,IF(AC130&lt;'ModelParams Lp'!$D$16,1,IF(AC130&lt;'ModelParams Lp'!$E$16,2,IF(AC130&lt;'ModelParams Lp'!$F$16,3,IF(AC130&lt;'ModelParams Lp'!$G$16,4,IF(AC130&lt;'ModelParams Lp'!$H$16,5,6)))))))</f>
        <v>#DIV/0!</v>
      </c>
      <c r="AE130" s="67" t="e">
        <f ca="1">IF($AD130&gt;1,0,OFFSET('ModelParams Lp'!$C$12,0,-'Sound Pressure'!$AD130))</f>
        <v>#DIV/0!</v>
      </c>
      <c r="AF130" s="67" t="e">
        <f ca="1">IF($AD130&gt;2,0,OFFSET('ModelParams Lp'!$D$12,0,-'Sound Pressure'!$AD130))</f>
        <v>#DIV/0!</v>
      </c>
      <c r="AG130" s="67" t="e">
        <f ca="1">IF($AD130&gt;3,0,OFFSET('ModelParams Lp'!$E$12,0,-'Sound Pressure'!$AD130))</f>
        <v>#DIV/0!</v>
      </c>
      <c r="AH130" s="67" t="e">
        <f ca="1">IF($AD130&gt;4,0,OFFSET('ModelParams Lp'!$F$12,0,-'Sound Pressure'!$AD130))</f>
        <v>#DIV/0!</v>
      </c>
      <c r="AI130" s="67" t="e">
        <f ca="1">IF($AD130&gt;3,0,OFFSET('ModelParams Lp'!$G$12,0,-'Sound Pressure'!$AD130))</f>
        <v>#DIV/0!</v>
      </c>
      <c r="AJ130" s="67" t="e">
        <f ca="1">IF($AD130&gt;5,0,OFFSET('ModelParams Lp'!$H$12,0,-'Sound Pressure'!$AD130))</f>
        <v>#DIV/0!</v>
      </c>
      <c r="AK130" s="67" t="e">
        <f ca="1">IF($AD130&gt;6,0,OFFSET('ModelParams Lp'!$I$12,0,-'Sound Pressure'!$AD130))</f>
        <v>#DIV/0!</v>
      </c>
      <c r="AL130" s="67" t="e">
        <f ca="1">IF($AD130&gt;7,0,IF($AD$4&lt;0,3,OFFSET('ModelParams Lp'!$J$12,0,-'Sound Pressure'!$AD130)))</f>
        <v>#DIV/0!</v>
      </c>
      <c r="AM130" s="67" t="e">
        <f t="shared" si="48"/>
        <v>#DIV/0!</v>
      </c>
      <c r="AN130" s="67" t="e">
        <f t="shared" si="49"/>
        <v>#DIV/0!</v>
      </c>
      <c r="AO130" s="67" t="e">
        <f t="shared" si="49"/>
        <v>#DIV/0!</v>
      </c>
      <c r="AP130" s="67" t="e">
        <f t="shared" si="49"/>
        <v>#DIV/0!</v>
      </c>
      <c r="AQ130" s="67" t="e">
        <f t="shared" si="49"/>
        <v>#DIV/0!</v>
      </c>
      <c r="AR130" s="67" t="e">
        <f t="shared" si="49"/>
        <v>#DIV/0!</v>
      </c>
      <c r="AS130" s="67" t="e">
        <f t="shared" si="49"/>
        <v>#DIV/0!</v>
      </c>
      <c r="AT130" s="67" t="e">
        <f t="shared" si="49"/>
        <v>#DIV/0!</v>
      </c>
      <c r="AU130" s="67">
        <f>'ModelParams Lp'!B$22</f>
        <v>4</v>
      </c>
      <c r="AV130" s="67">
        <f>'ModelParams Lp'!C$22</f>
        <v>2</v>
      </c>
      <c r="AW130" s="67">
        <f>'ModelParams Lp'!D$22</f>
        <v>1</v>
      </c>
      <c r="AX130" s="67">
        <f>'ModelParams Lp'!E$22</f>
        <v>0</v>
      </c>
      <c r="AY130" s="67">
        <f>'ModelParams Lp'!F$22</f>
        <v>0</v>
      </c>
      <c r="AZ130" s="67">
        <f>'ModelParams Lp'!G$22</f>
        <v>0</v>
      </c>
      <c r="BA130" s="67">
        <f>'ModelParams Lp'!H$22</f>
        <v>0</v>
      </c>
      <c r="BB130" s="67">
        <f>'ModelParams Lp'!I$22</f>
        <v>0</v>
      </c>
      <c r="BC130" s="67" t="e">
        <f>-10*LOG(2/(4*PI()*2^2)+4/(0.163*(Calcul!$J135*Calcul!$K135)/VLOOKUP(Calcul!$H135,'ModelParams Lp'!$E$37:$F$39,2,0)))</f>
        <v>#N/A</v>
      </c>
      <c r="BD130" s="67" t="e">
        <f>-10*LOG(2/(4*PI()*2^2)+4/(0.163*(Calcul!$J135*Calcul!$K135)/VLOOKUP(Calcul!$H135,'ModelParams Lp'!$E$37:$F$39,2,0)))</f>
        <v>#N/A</v>
      </c>
      <c r="BE130" s="67" t="e">
        <f>-10*LOG(2/(4*PI()*2^2)+4/(0.163*(Calcul!$J135*Calcul!$K135)/VLOOKUP(Calcul!$H135,'ModelParams Lp'!$E$37:$F$39,2,0)))</f>
        <v>#N/A</v>
      </c>
      <c r="BF130" s="67" t="e">
        <f>-10*LOG(2/(4*PI()*2^2)+4/(0.163*(Calcul!$J135*Calcul!$K135)/VLOOKUP(Calcul!$H135,'ModelParams Lp'!$E$37:$F$39,2,0)))</f>
        <v>#N/A</v>
      </c>
      <c r="BG130" s="67" t="e">
        <f>-10*LOG(2/(4*PI()*2^2)+4/(0.163*(Calcul!$J135*Calcul!$K135)/VLOOKUP(Calcul!$H135,'ModelParams Lp'!$E$37:$F$39,2,0)))</f>
        <v>#N/A</v>
      </c>
      <c r="BH130" s="67" t="e">
        <f>-10*LOG(2/(4*PI()*2^2)+4/(0.163*(Calcul!$J135*Calcul!$K135)/VLOOKUP(Calcul!$H135,'ModelParams Lp'!$E$37:$F$39,2,0)))</f>
        <v>#N/A</v>
      </c>
      <c r="BI130" s="67" t="e">
        <f>-10*LOG(2/(4*PI()*2^2)+4/(0.163*(Calcul!$J135*Calcul!$K135)/VLOOKUP(Calcul!$H135,'ModelParams Lp'!$E$37:$F$39,2,0)))</f>
        <v>#N/A</v>
      </c>
      <c r="BJ130" s="67" t="e">
        <f>-10*LOG(2/(4*PI()*2^2)+4/(0.163*(Calcul!$J135*Calcul!$K135)/VLOOKUP(Calcul!$H135,'ModelParams Lp'!$E$37:$F$39,2,0)))</f>
        <v>#N/A</v>
      </c>
      <c r="BK130" s="67" t="e">
        <f>VLOOKUP(Calcul!$I135,'ModelParams Lp'!$D$28:$O$32,5,0)+BC130</f>
        <v>#N/A</v>
      </c>
      <c r="BL130" s="67" t="e">
        <f>VLOOKUP(Calcul!$I135,'ModelParams Lp'!$D$28:$O$32,6,0)+BD130</f>
        <v>#N/A</v>
      </c>
      <c r="BM130" s="67" t="e">
        <f>VLOOKUP(Calcul!$I135,'ModelParams Lp'!$D$28:$O$32,7,0)+BE130</f>
        <v>#N/A</v>
      </c>
      <c r="BN130" s="67" t="e">
        <f>VLOOKUP(Calcul!$I135,'ModelParams Lp'!$D$28:$O$32,8,0)+BF130</f>
        <v>#N/A</v>
      </c>
      <c r="BO130" s="67" t="e">
        <f>VLOOKUP(Calcul!$I135,'ModelParams Lp'!$D$28:$O$32,9,0)+BG130</f>
        <v>#N/A</v>
      </c>
      <c r="BP130" s="67" t="e">
        <f>VLOOKUP(Calcul!$I135,'ModelParams Lp'!$D$28:$O$32,10,0)+BH130</f>
        <v>#N/A</v>
      </c>
      <c r="BQ130" s="67" t="e">
        <f>VLOOKUP(Calcul!$I135,'ModelParams Lp'!$D$28:$O$32,11,0)+BI130</f>
        <v>#N/A</v>
      </c>
      <c r="BR130" s="67" t="e">
        <f>VLOOKUP(Calcul!$I135,'ModelParams Lp'!$D$28:$O$32,12,0)+BJ130</f>
        <v>#N/A</v>
      </c>
      <c r="BS130" s="66" t="e">
        <f t="shared" ca="1" si="29"/>
        <v>#DIV/0!</v>
      </c>
      <c r="BT130" s="66" t="e">
        <f t="shared" ca="1" si="30"/>
        <v>#DIV/0!</v>
      </c>
      <c r="BU130" s="66" t="e">
        <f t="shared" ca="1" si="31"/>
        <v>#DIV/0!</v>
      </c>
      <c r="BV130" s="66" t="e">
        <f t="shared" ca="1" si="32"/>
        <v>#DIV/0!</v>
      </c>
      <c r="BW130" s="66" t="e">
        <f t="shared" ca="1" si="33"/>
        <v>#DIV/0!</v>
      </c>
      <c r="BX130" s="66" t="e">
        <f t="shared" ca="1" si="34"/>
        <v>#DIV/0!</v>
      </c>
      <c r="BY130" s="66" t="e">
        <f t="shared" ca="1" si="35"/>
        <v>#DIV/0!</v>
      </c>
      <c r="BZ130" s="66" t="e">
        <f t="shared" ca="1" si="36"/>
        <v>#DIV/0!</v>
      </c>
      <c r="CA130" s="24" t="e">
        <f ca="1">10*LOG10(IF(BS130="",0,POWER(10,((BS130+'ModelParams Lw'!$O$4)/10))) +IF(BT130="",0,POWER(10,((BT130+'ModelParams Lw'!$P$4)/10))) +IF(BU130="",0,POWER(10,((BU130+'ModelParams Lw'!$Q$4)/10))) +IF(BV130="",0,POWER(10,((BV130+'ModelParams Lw'!$R$4)/10))) +IF(BW130="",0,POWER(10,((BW130+'ModelParams Lw'!$S$4)/10))) +IF(BX130="",0,POWER(10,((BX130+'ModelParams Lw'!$T$4)/10))) +IF(BY130="",0,POWER(10,((BY130+'ModelParams Lw'!$U$4)/10)))+IF(BZ130="",0,POWER(10,((BZ130+'ModelParams Lw'!$V$4)/10))))</f>
        <v>#DIV/0!</v>
      </c>
      <c r="CB130" s="24" t="e">
        <f t="shared" ca="1" si="37"/>
        <v>#DIV/0!</v>
      </c>
      <c r="CC130" s="24" t="e">
        <f ca="1">(BS130-'ModelParams Lw'!O$10)/'ModelParams Lw'!O$11</f>
        <v>#DIV/0!</v>
      </c>
      <c r="CD130" s="24" t="e">
        <f ca="1">(BT130-'ModelParams Lw'!P$10)/'ModelParams Lw'!P$11</f>
        <v>#DIV/0!</v>
      </c>
      <c r="CE130" s="24" t="e">
        <f ca="1">(BU130-'ModelParams Lw'!Q$10)/'ModelParams Lw'!Q$11</f>
        <v>#DIV/0!</v>
      </c>
      <c r="CF130" s="24" t="e">
        <f ca="1">(BV130-'ModelParams Lw'!R$10)/'ModelParams Lw'!R$11</f>
        <v>#DIV/0!</v>
      </c>
      <c r="CG130" s="24" t="e">
        <f ca="1">(BW130-'ModelParams Lw'!S$10)/'ModelParams Lw'!S$11</f>
        <v>#DIV/0!</v>
      </c>
      <c r="CH130" s="24" t="e">
        <f ca="1">(BX130-'ModelParams Lw'!T$10)/'ModelParams Lw'!T$11</f>
        <v>#DIV/0!</v>
      </c>
      <c r="CI130" s="24" t="e">
        <f ca="1">(BY130-'ModelParams Lw'!U$10)/'ModelParams Lw'!U$11</f>
        <v>#DIV/0!</v>
      </c>
      <c r="CJ130" s="24" t="e">
        <f ca="1">(BZ130-'ModelParams Lw'!V$10)/'ModelParams Lw'!V$11</f>
        <v>#DIV/0!</v>
      </c>
      <c r="CK130" s="66" t="e">
        <f t="shared" si="38"/>
        <v>#DIV/0!</v>
      </c>
      <c r="CL130" s="66" t="e">
        <f t="shared" si="39"/>
        <v>#DIV/0!</v>
      </c>
      <c r="CM130" s="66" t="e">
        <f t="shared" si="40"/>
        <v>#DIV/0!</v>
      </c>
      <c r="CN130" s="66" t="e">
        <f t="shared" si="41"/>
        <v>#DIV/0!</v>
      </c>
      <c r="CO130" s="66" t="e">
        <f t="shared" si="42"/>
        <v>#DIV/0!</v>
      </c>
      <c r="CP130" s="66" t="e">
        <f t="shared" si="43"/>
        <v>#DIV/0!</v>
      </c>
      <c r="CQ130" s="66" t="e">
        <f t="shared" si="44"/>
        <v>#DIV/0!</v>
      </c>
      <c r="CR130" s="66" t="e">
        <f t="shared" si="45"/>
        <v>#DIV/0!</v>
      </c>
      <c r="CS130" s="24" t="e">
        <f>10*LOG10(IF(CK130="",0,POWER(10,((CK130+'ModelParams Lw'!$O$4)/10))) +IF(CL130="",0,POWER(10,((CL130+'ModelParams Lw'!$P$4)/10))) +IF(CM130="",0,POWER(10,((CM130+'ModelParams Lw'!$Q$4)/10))) +IF(CN130="",0,POWER(10,((CN130+'ModelParams Lw'!$R$4)/10))) +IF(CO130="",0,POWER(10,((CO130+'ModelParams Lw'!$S$4)/10))) +IF(CP130="",0,POWER(10,((CP130+'ModelParams Lw'!$T$4)/10))) +IF(CQ130="",0,POWER(10,((CQ130+'ModelParams Lw'!$U$4)/10)))+IF(CR130="",0,POWER(10,((CR130+'ModelParams Lw'!$V$4)/10))))</f>
        <v>#DIV/0!</v>
      </c>
      <c r="CT130" s="24" t="e">
        <f t="shared" si="46"/>
        <v>#DIV/0!</v>
      </c>
      <c r="CU130" s="24" t="e">
        <f>(CK130-'ModelParams Lw'!O$10)/'ModelParams Lw'!O$11</f>
        <v>#DIV/0!</v>
      </c>
      <c r="CV130" s="24" t="e">
        <f>(CL130-'ModelParams Lw'!P$10)/'ModelParams Lw'!P$11</f>
        <v>#DIV/0!</v>
      </c>
      <c r="CW130" s="24" t="e">
        <f>(CM130-'ModelParams Lw'!Q$10)/'ModelParams Lw'!Q$11</f>
        <v>#DIV/0!</v>
      </c>
      <c r="CX130" s="24" t="e">
        <f>(CN130-'ModelParams Lw'!R$10)/'ModelParams Lw'!R$11</f>
        <v>#DIV/0!</v>
      </c>
      <c r="CY130" s="24" t="e">
        <f>(CO130-'ModelParams Lw'!S$10)/'ModelParams Lw'!S$11</f>
        <v>#DIV/0!</v>
      </c>
      <c r="CZ130" s="24" t="e">
        <f>(CP130-'ModelParams Lw'!T$10)/'ModelParams Lw'!T$11</f>
        <v>#DIV/0!</v>
      </c>
      <c r="DA130" s="24" t="e">
        <f>(CQ130-'ModelParams Lw'!U$10)/'ModelParams Lw'!U$11</f>
        <v>#DIV/0!</v>
      </c>
      <c r="DB130" s="24" t="e">
        <f>(CR130-'ModelParams Lw'!V$10)/'ModelParams Lw'!V$11</f>
        <v>#DIV/0!</v>
      </c>
    </row>
    <row r="131" spans="1:106">
      <c r="A131" s="12">
        <f>'Sound Power'!B131</f>
        <v>0</v>
      </c>
      <c r="B131" s="12">
        <f>'Sound Power'!D131</f>
        <v>0</v>
      </c>
      <c r="C131" s="67" t="e">
        <f>IF(Calcul!$F136="SA",'Sound Power'!BS131,'Sound Power'!T131)</f>
        <v>#DIV/0!</v>
      </c>
      <c r="D131" s="67" t="e">
        <f>IF(Calcul!$F136="SA",'Sound Power'!BT131,'Sound Power'!U131)</f>
        <v>#DIV/0!</v>
      </c>
      <c r="E131" s="67" t="e">
        <f>IF(Calcul!$F136="SA",'Sound Power'!BU131,'Sound Power'!V131)</f>
        <v>#DIV/0!</v>
      </c>
      <c r="F131" s="67" t="e">
        <f>IF(Calcul!$F136="SA",'Sound Power'!BV131,'Sound Power'!W131)</f>
        <v>#DIV/0!</v>
      </c>
      <c r="G131" s="67" t="e">
        <f>IF(Calcul!$F136="SA",'Sound Power'!BW131,'Sound Power'!X131)</f>
        <v>#DIV/0!</v>
      </c>
      <c r="H131" s="67" t="e">
        <f>IF(Calcul!$F136="SA",'Sound Power'!BX131,'Sound Power'!Y131)</f>
        <v>#DIV/0!</v>
      </c>
      <c r="I131" s="67" t="e">
        <f>IF(Calcul!$F136="SA",'Sound Power'!BY131,'Sound Power'!Z131)</f>
        <v>#DIV/0!</v>
      </c>
      <c r="J131" s="67" t="e">
        <f>IF(Calcul!$F136="SA",'Sound Power'!BZ131,'Sound Power'!AA131)</f>
        <v>#DIV/0!</v>
      </c>
      <c r="K131" s="67" t="e">
        <f>'Sound Power'!CS131</f>
        <v>#DIV/0!</v>
      </c>
      <c r="L131" s="67" t="e">
        <f>'Sound Power'!CT131</f>
        <v>#DIV/0!</v>
      </c>
      <c r="M131" s="67" t="e">
        <f>'Sound Power'!CU131</f>
        <v>#DIV/0!</v>
      </c>
      <c r="N131" s="67" t="e">
        <f>'Sound Power'!CV131</f>
        <v>#DIV/0!</v>
      </c>
      <c r="O131" s="67" t="e">
        <f>'Sound Power'!CW131</f>
        <v>#DIV/0!</v>
      </c>
      <c r="P131" s="67" t="e">
        <f>'Sound Power'!CX131</f>
        <v>#DIV/0!</v>
      </c>
      <c r="Q131" s="67" t="e">
        <f>'Sound Power'!CY131</f>
        <v>#DIV/0!</v>
      </c>
      <c r="R131" s="67" t="e">
        <f>'Sound Power'!CZ131</f>
        <v>#DIV/0!</v>
      </c>
      <c r="S131" s="64">
        <f t="shared" si="26"/>
        <v>0</v>
      </c>
      <c r="T131" s="64">
        <f t="shared" si="27"/>
        <v>0</v>
      </c>
      <c r="U131" s="67" t="e">
        <f>('ModelParams Lp'!B$4*10^'ModelParams Lp'!B$5*($S131/$T131)^'ModelParams Lp'!B$6)*3</f>
        <v>#DIV/0!</v>
      </c>
      <c r="V131" s="67" t="e">
        <f>('ModelParams Lp'!C$4*10^'ModelParams Lp'!C$5*($S131/$T131)^'ModelParams Lp'!C$6)*3</f>
        <v>#DIV/0!</v>
      </c>
      <c r="W131" s="67" t="e">
        <f>('ModelParams Lp'!D$4*10^'ModelParams Lp'!D$5*($S131/$T131)^'ModelParams Lp'!D$6)*3</f>
        <v>#DIV/0!</v>
      </c>
      <c r="X131" s="67" t="e">
        <f>('ModelParams Lp'!E$4*10^'ModelParams Lp'!E$5*($S131/$T131)^'ModelParams Lp'!E$6)*3</f>
        <v>#DIV/0!</v>
      </c>
      <c r="Y131" s="67" t="e">
        <f>('ModelParams Lp'!F$4*10^'ModelParams Lp'!F$5*($S131/$T131)^'ModelParams Lp'!F$6)*3</f>
        <v>#DIV/0!</v>
      </c>
      <c r="Z131" s="67" t="e">
        <f>('ModelParams Lp'!G$4*10^'ModelParams Lp'!G$5*($S131/$T131)^'ModelParams Lp'!G$6)*3</f>
        <v>#DIV/0!</v>
      </c>
      <c r="AA131" s="67" t="e">
        <f>('ModelParams Lp'!H$4*10^'ModelParams Lp'!H$5*($S131/$T131)^'ModelParams Lp'!H$6)*3</f>
        <v>#DIV/0!</v>
      </c>
      <c r="AB131" s="67" t="e">
        <f>('ModelParams Lp'!I$4*10^'ModelParams Lp'!I$5*($S131/$T131)^'ModelParams Lp'!I$6)*3</f>
        <v>#DIV/0!</v>
      </c>
      <c r="AC131" s="53" t="e">
        <f t="shared" si="28"/>
        <v>#DIV/0!</v>
      </c>
      <c r="AD131" s="53" t="e">
        <f>IF(AC131&lt;'ModelParams Lp'!$B$16,-1,IF(AC131&lt;'ModelParams Lp'!$C$16,0,IF(AC131&lt;'ModelParams Lp'!$D$16,1,IF(AC131&lt;'ModelParams Lp'!$E$16,2,IF(AC131&lt;'ModelParams Lp'!$F$16,3,IF(AC131&lt;'ModelParams Lp'!$G$16,4,IF(AC131&lt;'ModelParams Lp'!$H$16,5,6)))))))</f>
        <v>#DIV/0!</v>
      </c>
      <c r="AE131" s="67" t="e">
        <f ca="1">IF($AD131&gt;1,0,OFFSET('ModelParams Lp'!$C$12,0,-'Sound Pressure'!$AD131))</f>
        <v>#DIV/0!</v>
      </c>
      <c r="AF131" s="67" t="e">
        <f ca="1">IF($AD131&gt;2,0,OFFSET('ModelParams Lp'!$D$12,0,-'Sound Pressure'!$AD131))</f>
        <v>#DIV/0!</v>
      </c>
      <c r="AG131" s="67" t="e">
        <f ca="1">IF($AD131&gt;3,0,OFFSET('ModelParams Lp'!$E$12,0,-'Sound Pressure'!$AD131))</f>
        <v>#DIV/0!</v>
      </c>
      <c r="AH131" s="67" t="e">
        <f ca="1">IF($AD131&gt;4,0,OFFSET('ModelParams Lp'!$F$12,0,-'Sound Pressure'!$AD131))</f>
        <v>#DIV/0!</v>
      </c>
      <c r="AI131" s="67" t="e">
        <f ca="1">IF($AD131&gt;3,0,OFFSET('ModelParams Lp'!$G$12,0,-'Sound Pressure'!$AD131))</f>
        <v>#DIV/0!</v>
      </c>
      <c r="AJ131" s="67" t="e">
        <f ca="1">IF($AD131&gt;5,0,OFFSET('ModelParams Lp'!$H$12,0,-'Sound Pressure'!$AD131))</f>
        <v>#DIV/0!</v>
      </c>
      <c r="AK131" s="67" t="e">
        <f ca="1">IF($AD131&gt;6,0,OFFSET('ModelParams Lp'!$I$12,0,-'Sound Pressure'!$AD131))</f>
        <v>#DIV/0!</v>
      </c>
      <c r="AL131" s="67" t="e">
        <f ca="1">IF($AD131&gt;7,0,IF($AD$4&lt;0,3,OFFSET('ModelParams Lp'!$J$12,0,-'Sound Pressure'!$AD131)))</f>
        <v>#DIV/0!</v>
      </c>
      <c r="AM131" s="67" t="e">
        <f t="shared" si="48"/>
        <v>#DIV/0!</v>
      </c>
      <c r="AN131" s="67" t="e">
        <f t="shared" si="49"/>
        <v>#DIV/0!</v>
      </c>
      <c r="AO131" s="67" t="e">
        <f t="shared" si="49"/>
        <v>#DIV/0!</v>
      </c>
      <c r="AP131" s="67" t="e">
        <f t="shared" si="49"/>
        <v>#DIV/0!</v>
      </c>
      <c r="AQ131" s="67" t="e">
        <f t="shared" si="49"/>
        <v>#DIV/0!</v>
      </c>
      <c r="AR131" s="67" t="e">
        <f t="shared" si="49"/>
        <v>#DIV/0!</v>
      </c>
      <c r="AS131" s="67" t="e">
        <f t="shared" si="49"/>
        <v>#DIV/0!</v>
      </c>
      <c r="AT131" s="67" t="e">
        <f t="shared" si="49"/>
        <v>#DIV/0!</v>
      </c>
      <c r="AU131" s="67">
        <f>'ModelParams Lp'!B$22</f>
        <v>4</v>
      </c>
      <c r="AV131" s="67">
        <f>'ModelParams Lp'!C$22</f>
        <v>2</v>
      </c>
      <c r="AW131" s="67">
        <f>'ModelParams Lp'!D$22</f>
        <v>1</v>
      </c>
      <c r="AX131" s="67">
        <f>'ModelParams Lp'!E$22</f>
        <v>0</v>
      </c>
      <c r="AY131" s="67">
        <f>'ModelParams Lp'!F$22</f>
        <v>0</v>
      </c>
      <c r="AZ131" s="67">
        <f>'ModelParams Lp'!G$22</f>
        <v>0</v>
      </c>
      <c r="BA131" s="67">
        <f>'ModelParams Lp'!H$22</f>
        <v>0</v>
      </c>
      <c r="BB131" s="67">
        <f>'ModelParams Lp'!I$22</f>
        <v>0</v>
      </c>
      <c r="BC131" s="67" t="e">
        <f>-10*LOG(2/(4*PI()*2^2)+4/(0.163*(Calcul!$J136*Calcul!$K136)/VLOOKUP(Calcul!$H136,'ModelParams Lp'!$E$37:$F$39,2,0)))</f>
        <v>#N/A</v>
      </c>
      <c r="BD131" s="67" t="e">
        <f>-10*LOG(2/(4*PI()*2^2)+4/(0.163*(Calcul!$J136*Calcul!$K136)/VLOOKUP(Calcul!$H136,'ModelParams Lp'!$E$37:$F$39,2,0)))</f>
        <v>#N/A</v>
      </c>
      <c r="BE131" s="67" t="e">
        <f>-10*LOG(2/(4*PI()*2^2)+4/(0.163*(Calcul!$J136*Calcul!$K136)/VLOOKUP(Calcul!$H136,'ModelParams Lp'!$E$37:$F$39,2,0)))</f>
        <v>#N/A</v>
      </c>
      <c r="BF131" s="67" t="e">
        <f>-10*LOG(2/(4*PI()*2^2)+4/(0.163*(Calcul!$J136*Calcul!$K136)/VLOOKUP(Calcul!$H136,'ModelParams Lp'!$E$37:$F$39,2,0)))</f>
        <v>#N/A</v>
      </c>
      <c r="BG131" s="67" t="e">
        <f>-10*LOG(2/(4*PI()*2^2)+4/(0.163*(Calcul!$J136*Calcul!$K136)/VLOOKUP(Calcul!$H136,'ModelParams Lp'!$E$37:$F$39,2,0)))</f>
        <v>#N/A</v>
      </c>
      <c r="BH131" s="67" t="e">
        <f>-10*LOG(2/(4*PI()*2^2)+4/(0.163*(Calcul!$J136*Calcul!$K136)/VLOOKUP(Calcul!$H136,'ModelParams Lp'!$E$37:$F$39,2,0)))</f>
        <v>#N/A</v>
      </c>
      <c r="BI131" s="67" t="e">
        <f>-10*LOG(2/(4*PI()*2^2)+4/(0.163*(Calcul!$J136*Calcul!$K136)/VLOOKUP(Calcul!$H136,'ModelParams Lp'!$E$37:$F$39,2,0)))</f>
        <v>#N/A</v>
      </c>
      <c r="BJ131" s="67" t="e">
        <f>-10*LOG(2/(4*PI()*2^2)+4/(0.163*(Calcul!$J136*Calcul!$K136)/VLOOKUP(Calcul!$H136,'ModelParams Lp'!$E$37:$F$39,2,0)))</f>
        <v>#N/A</v>
      </c>
      <c r="BK131" s="67" t="e">
        <f>VLOOKUP(Calcul!$I136,'ModelParams Lp'!$D$28:$O$32,5,0)+BC131</f>
        <v>#N/A</v>
      </c>
      <c r="BL131" s="67" t="e">
        <f>VLOOKUP(Calcul!$I136,'ModelParams Lp'!$D$28:$O$32,6,0)+BD131</f>
        <v>#N/A</v>
      </c>
      <c r="BM131" s="67" t="e">
        <f>VLOOKUP(Calcul!$I136,'ModelParams Lp'!$D$28:$O$32,7,0)+BE131</f>
        <v>#N/A</v>
      </c>
      <c r="BN131" s="67" t="e">
        <f>VLOOKUP(Calcul!$I136,'ModelParams Lp'!$D$28:$O$32,8,0)+BF131</f>
        <v>#N/A</v>
      </c>
      <c r="BO131" s="67" t="e">
        <f>VLOOKUP(Calcul!$I136,'ModelParams Lp'!$D$28:$O$32,9,0)+BG131</f>
        <v>#N/A</v>
      </c>
      <c r="BP131" s="67" t="e">
        <f>VLOOKUP(Calcul!$I136,'ModelParams Lp'!$D$28:$O$32,10,0)+BH131</f>
        <v>#N/A</v>
      </c>
      <c r="BQ131" s="67" t="e">
        <f>VLOOKUP(Calcul!$I136,'ModelParams Lp'!$D$28:$O$32,11,0)+BI131</f>
        <v>#N/A</v>
      </c>
      <c r="BR131" s="67" t="e">
        <f>VLOOKUP(Calcul!$I136,'ModelParams Lp'!$D$28:$O$32,12,0)+BJ131</f>
        <v>#N/A</v>
      </c>
      <c r="BS131" s="66" t="e">
        <f t="shared" ca="1" si="29"/>
        <v>#DIV/0!</v>
      </c>
      <c r="BT131" s="66" t="e">
        <f t="shared" ca="1" si="30"/>
        <v>#DIV/0!</v>
      </c>
      <c r="BU131" s="66" t="e">
        <f t="shared" ca="1" si="31"/>
        <v>#DIV/0!</v>
      </c>
      <c r="BV131" s="66" t="e">
        <f t="shared" ca="1" si="32"/>
        <v>#DIV/0!</v>
      </c>
      <c r="BW131" s="66" t="e">
        <f t="shared" ca="1" si="33"/>
        <v>#DIV/0!</v>
      </c>
      <c r="BX131" s="66" t="e">
        <f t="shared" ca="1" si="34"/>
        <v>#DIV/0!</v>
      </c>
      <c r="BY131" s="66" t="e">
        <f t="shared" ca="1" si="35"/>
        <v>#DIV/0!</v>
      </c>
      <c r="BZ131" s="66" t="e">
        <f t="shared" ca="1" si="36"/>
        <v>#DIV/0!</v>
      </c>
      <c r="CA131" s="24" t="e">
        <f ca="1">10*LOG10(IF(BS131="",0,POWER(10,((BS131+'ModelParams Lw'!$O$4)/10))) +IF(BT131="",0,POWER(10,((BT131+'ModelParams Lw'!$P$4)/10))) +IF(BU131="",0,POWER(10,((BU131+'ModelParams Lw'!$Q$4)/10))) +IF(BV131="",0,POWER(10,((BV131+'ModelParams Lw'!$R$4)/10))) +IF(BW131="",0,POWER(10,((BW131+'ModelParams Lw'!$S$4)/10))) +IF(BX131="",0,POWER(10,((BX131+'ModelParams Lw'!$T$4)/10))) +IF(BY131="",0,POWER(10,((BY131+'ModelParams Lw'!$U$4)/10)))+IF(BZ131="",0,POWER(10,((BZ131+'ModelParams Lw'!$V$4)/10))))</f>
        <v>#DIV/0!</v>
      </c>
      <c r="CB131" s="24" t="e">
        <f t="shared" ca="1" si="37"/>
        <v>#DIV/0!</v>
      </c>
      <c r="CC131" s="24" t="e">
        <f ca="1">(BS131-'ModelParams Lw'!O$10)/'ModelParams Lw'!O$11</f>
        <v>#DIV/0!</v>
      </c>
      <c r="CD131" s="24" t="e">
        <f ca="1">(BT131-'ModelParams Lw'!P$10)/'ModelParams Lw'!P$11</f>
        <v>#DIV/0!</v>
      </c>
      <c r="CE131" s="24" t="e">
        <f ca="1">(BU131-'ModelParams Lw'!Q$10)/'ModelParams Lw'!Q$11</f>
        <v>#DIV/0!</v>
      </c>
      <c r="CF131" s="24" t="e">
        <f ca="1">(BV131-'ModelParams Lw'!R$10)/'ModelParams Lw'!R$11</f>
        <v>#DIV/0!</v>
      </c>
      <c r="CG131" s="24" t="e">
        <f ca="1">(BW131-'ModelParams Lw'!S$10)/'ModelParams Lw'!S$11</f>
        <v>#DIV/0!</v>
      </c>
      <c r="CH131" s="24" t="e">
        <f ca="1">(BX131-'ModelParams Lw'!T$10)/'ModelParams Lw'!T$11</f>
        <v>#DIV/0!</v>
      </c>
      <c r="CI131" s="24" t="e">
        <f ca="1">(BY131-'ModelParams Lw'!U$10)/'ModelParams Lw'!U$11</f>
        <v>#DIV/0!</v>
      </c>
      <c r="CJ131" s="24" t="e">
        <f ca="1">(BZ131-'ModelParams Lw'!V$10)/'ModelParams Lw'!V$11</f>
        <v>#DIV/0!</v>
      </c>
      <c r="CK131" s="66" t="e">
        <f t="shared" si="38"/>
        <v>#DIV/0!</v>
      </c>
      <c r="CL131" s="66" t="e">
        <f t="shared" si="39"/>
        <v>#DIV/0!</v>
      </c>
      <c r="CM131" s="66" t="e">
        <f t="shared" si="40"/>
        <v>#DIV/0!</v>
      </c>
      <c r="CN131" s="66" t="e">
        <f t="shared" si="41"/>
        <v>#DIV/0!</v>
      </c>
      <c r="CO131" s="66" t="e">
        <f t="shared" si="42"/>
        <v>#DIV/0!</v>
      </c>
      <c r="CP131" s="66" t="e">
        <f t="shared" si="43"/>
        <v>#DIV/0!</v>
      </c>
      <c r="CQ131" s="66" t="e">
        <f t="shared" si="44"/>
        <v>#DIV/0!</v>
      </c>
      <c r="CR131" s="66" t="e">
        <f t="shared" si="45"/>
        <v>#DIV/0!</v>
      </c>
      <c r="CS131" s="24" t="e">
        <f>10*LOG10(IF(CK131="",0,POWER(10,((CK131+'ModelParams Lw'!$O$4)/10))) +IF(CL131="",0,POWER(10,((CL131+'ModelParams Lw'!$P$4)/10))) +IF(CM131="",0,POWER(10,((CM131+'ModelParams Lw'!$Q$4)/10))) +IF(CN131="",0,POWER(10,((CN131+'ModelParams Lw'!$R$4)/10))) +IF(CO131="",0,POWER(10,((CO131+'ModelParams Lw'!$S$4)/10))) +IF(CP131="",0,POWER(10,((CP131+'ModelParams Lw'!$T$4)/10))) +IF(CQ131="",0,POWER(10,((CQ131+'ModelParams Lw'!$U$4)/10)))+IF(CR131="",0,POWER(10,((CR131+'ModelParams Lw'!$V$4)/10))))</f>
        <v>#DIV/0!</v>
      </c>
      <c r="CT131" s="24" t="e">
        <f t="shared" si="46"/>
        <v>#DIV/0!</v>
      </c>
      <c r="CU131" s="24" t="e">
        <f>(CK131-'ModelParams Lw'!O$10)/'ModelParams Lw'!O$11</f>
        <v>#DIV/0!</v>
      </c>
      <c r="CV131" s="24" t="e">
        <f>(CL131-'ModelParams Lw'!P$10)/'ModelParams Lw'!P$11</f>
        <v>#DIV/0!</v>
      </c>
      <c r="CW131" s="24" t="e">
        <f>(CM131-'ModelParams Lw'!Q$10)/'ModelParams Lw'!Q$11</f>
        <v>#DIV/0!</v>
      </c>
      <c r="CX131" s="24" t="e">
        <f>(CN131-'ModelParams Lw'!R$10)/'ModelParams Lw'!R$11</f>
        <v>#DIV/0!</v>
      </c>
      <c r="CY131" s="24" t="e">
        <f>(CO131-'ModelParams Lw'!S$10)/'ModelParams Lw'!S$11</f>
        <v>#DIV/0!</v>
      </c>
      <c r="CZ131" s="24" t="e">
        <f>(CP131-'ModelParams Lw'!T$10)/'ModelParams Lw'!T$11</f>
        <v>#DIV/0!</v>
      </c>
      <c r="DA131" s="24" t="e">
        <f>(CQ131-'ModelParams Lw'!U$10)/'ModelParams Lw'!U$11</f>
        <v>#DIV/0!</v>
      </c>
      <c r="DB131" s="24" t="e">
        <f>(CR131-'ModelParams Lw'!V$10)/'ModelParams Lw'!V$11</f>
        <v>#DIV/0!</v>
      </c>
    </row>
    <row r="132" spans="1:106">
      <c r="A132" s="12">
        <f>'Sound Power'!B132</f>
        <v>0</v>
      </c>
      <c r="B132" s="12">
        <f>'Sound Power'!D132</f>
        <v>0</v>
      </c>
      <c r="C132" s="67" t="e">
        <f>IF(Calcul!$F137="SA",'Sound Power'!BS132,'Sound Power'!T132)</f>
        <v>#DIV/0!</v>
      </c>
      <c r="D132" s="67" t="e">
        <f>IF(Calcul!$F137="SA",'Sound Power'!BT132,'Sound Power'!U132)</f>
        <v>#DIV/0!</v>
      </c>
      <c r="E132" s="67" t="e">
        <f>IF(Calcul!$F137="SA",'Sound Power'!BU132,'Sound Power'!V132)</f>
        <v>#DIV/0!</v>
      </c>
      <c r="F132" s="67" t="e">
        <f>IF(Calcul!$F137="SA",'Sound Power'!BV132,'Sound Power'!W132)</f>
        <v>#DIV/0!</v>
      </c>
      <c r="G132" s="67" t="e">
        <f>IF(Calcul!$F137="SA",'Sound Power'!BW132,'Sound Power'!X132)</f>
        <v>#DIV/0!</v>
      </c>
      <c r="H132" s="67" t="e">
        <f>IF(Calcul!$F137="SA",'Sound Power'!BX132,'Sound Power'!Y132)</f>
        <v>#DIV/0!</v>
      </c>
      <c r="I132" s="67" t="e">
        <f>IF(Calcul!$F137="SA",'Sound Power'!BY132,'Sound Power'!Z132)</f>
        <v>#DIV/0!</v>
      </c>
      <c r="J132" s="67" t="e">
        <f>IF(Calcul!$F137="SA",'Sound Power'!BZ132,'Sound Power'!AA132)</f>
        <v>#DIV/0!</v>
      </c>
      <c r="K132" s="67" t="e">
        <f>'Sound Power'!CS132</f>
        <v>#DIV/0!</v>
      </c>
      <c r="L132" s="67" t="e">
        <f>'Sound Power'!CT132</f>
        <v>#DIV/0!</v>
      </c>
      <c r="M132" s="67" t="e">
        <f>'Sound Power'!CU132</f>
        <v>#DIV/0!</v>
      </c>
      <c r="N132" s="67" t="e">
        <f>'Sound Power'!CV132</f>
        <v>#DIV/0!</v>
      </c>
      <c r="O132" s="67" t="e">
        <f>'Sound Power'!CW132</f>
        <v>#DIV/0!</v>
      </c>
      <c r="P132" s="67" t="e">
        <f>'Sound Power'!CX132</f>
        <v>#DIV/0!</v>
      </c>
      <c r="Q132" s="67" t="e">
        <f>'Sound Power'!CY132</f>
        <v>#DIV/0!</v>
      </c>
      <c r="R132" s="67" t="e">
        <f>'Sound Power'!CZ132</f>
        <v>#DIV/0!</v>
      </c>
      <c r="S132" s="64">
        <f t="shared" si="26"/>
        <v>0</v>
      </c>
      <c r="T132" s="64">
        <f t="shared" si="27"/>
        <v>0</v>
      </c>
      <c r="U132" s="67" t="e">
        <f>('ModelParams Lp'!B$4*10^'ModelParams Lp'!B$5*($S132/$T132)^'ModelParams Lp'!B$6)*3</f>
        <v>#DIV/0!</v>
      </c>
      <c r="V132" s="67" t="e">
        <f>('ModelParams Lp'!C$4*10^'ModelParams Lp'!C$5*($S132/$T132)^'ModelParams Lp'!C$6)*3</f>
        <v>#DIV/0!</v>
      </c>
      <c r="W132" s="67" t="e">
        <f>('ModelParams Lp'!D$4*10^'ModelParams Lp'!D$5*($S132/$T132)^'ModelParams Lp'!D$6)*3</f>
        <v>#DIV/0!</v>
      </c>
      <c r="X132" s="67" t="e">
        <f>('ModelParams Lp'!E$4*10^'ModelParams Lp'!E$5*($S132/$T132)^'ModelParams Lp'!E$6)*3</f>
        <v>#DIV/0!</v>
      </c>
      <c r="Y132" s="67" t="e">
        <f>('ModelParams Lp'!F$4*10^'ModelParams Lp'!F$5*($S132/$T132)^'ModelParams Lp'!F$6)*3</f>
        <v>#DIV/0!</v>
      </c>
      <c r="Z132" s="67" t="e">
        <f>('ModelParams Lp'!G$4*10^'ModelParams Lp'!G$5*($S132/$T132)^'ModelParams Lp'!G$6)*3</f>
        <v>#DIV/0!</v>
      </c>
      <c r="AA132" s="67" t="e">
        <f>('ModelParams Lp'!H$4*10^'ModelParams Lp'!H$5*($S132/$T132)^'ModelParams Lp'!H$6)*3</f>
        <v>#DIV/0!</v>
      </c>
      <c r="AB132" s="67" t="e">
        <f>('ModelParams Lp'!I$4*10^'ModelParams Lp'!I$5*($S132/$T132)^'ModelParams Lp'!I$6)*3</f>
        <v>#DIV/0!</v>
      </c>
      <c r="AC132" s="53" t="e">
        <f t="shared" si="28"/>
        <v>#DIV/0!</v>
      </c>
      <c r="AD132" s="53" t="e">
        <f>IF(AC132&lt;'ModelParams Lp'!$B$16,-1,IF(AC132&lt;'ModelParams Lp'!$C$16,0,IF(AC132&lt;'ModelParams Lp'!$D$16,1,IF(AC132&lt;'ModelParams Lp'!$E$16,2,IF(AC132&lt;'ModelParams Lp'!$F$16,3,IF(AC132&lt;'ModelParams Lp'!$G$16,4,IF(AC132&lt;'ModelParams Lp'!$H$16,5,6)))))))</f>
        <v>#DIV/0!</v>
      </c>
      <c r="AE132" s="67" t="e">
        <f ca="1">IF($AD132&gt;1,0,OFFSET('ModelParams Lp'!$C$12,0,-'Sound Pressure'!$AD132))</f>
        <v>#DIV/0!</v>
      </c>
      <c r="AF132" s="67" t="e">
        <f ca="1">IF($AD132&gt;2,0,OFFSET('ModelParams Lp'!$D$12,0,-'Sound Pressure'!$AD132))</f>
        <v>#DIV/0!</v>
      </c>
      <c r="AG132" s="67" t="e">
        <f ca="1">IF($AD132&gt;3,0,OFFSET('ModelParams Lp'!$E$12,0,-'Sound Pressure'!$AD132))</f>
        <v>#DIV/0!</v>
      </c>
      <c r="AH132" s="67" t="e">
        <f ca="1">IF($AD132&gt;4,0,OFFSET('ModelParams Lp'!$F$12,0,-'Sound Pressure'!$AD132))</f>
        <v>#DIV/0!</v>
      </c>
      <c r="AI132" s="67" t="e">
        <f ca="1">IF($AD132&gt;3,0,OFFSET('ModelParams Lp'!$G$12,0,-'Sound Pressure'!$AD132))</f>
        <v>#DIV/0!</v>
      </c>
      <c r="AJ132" s="67" t="e">
        <f ca="1">IF($AD132&gt;5,0,OFFSET('ModelParams Lp'!$H$12,0,-'Sound Pressure'!$AD132))</f>
        <v>#DIV/0!</v>
      </c>
      <c r="AK132" s="67" t="e">
        <f ca="1">IF($AD132&gt;6,0,OFFSET('ModelParams Lp'!$I$12,0,-'Sound Pressure'!$AD132))</f>
        <v>#DIV/0!</v>
      </c>
      <c r="AL132" s="67" t="e">
        <f ca="1">IF($AD132&gt;7,0,IF($AD$4&lt;0,3,OFFSET('ModelParams Lp'!$J$12,0,-'Sound Pressure'!$AD132)))</f>
        <v>#DIV/0!</v>
      </c>
      <c r="AM132" s="67" t="e">
        <f t="shared" si="48"/>
        <v>#DIV/0!</v>
      </c>
      <c r="AN132" s="67" t="e">
        <f t="shared" si="49"/>
        <v>#DIV/0!</v>
      </c>
      <c r="AO132" s="67" t="e">
        <f t="shared" si="49"/>
        <v>#DIV/0!</v>
      </c>
      <c r="AP132" s="67" t="e">
        <f t="shared" si="49"/>
        <v>#DIV/0!</v>
      </c>
      <c r="AQ132" s="67" t="e">
        <f t="shared" si="49"/>
        <v>#DIV/0!</v>
      </c>
      <c r="AR132" s="67" t="e">
        <f t="shared" si="49"/>
        <v>#DIV/0!</v>
      </c>
      <c r="AS132" s="67" t="e">
        <f t="shared" si="49"/>
        <v>#DIV/0!</v>
      </c>
      <c r="AT132" s="67" t="e">
        <f t="shared" si="49"/>
        <v>#DIV/0!</v>
      </c>
      <c r="AU132" s="67">
        <f>'ModelParams Lp'!B$22</f>
        <v>4</v>
      </c>
      <c r="AV132" s="67">
        <f>'ModelParams Lp'!C$22</f>
        <v>2</v>
      </c>
      <c r="AW132" s="67">
        <f>'ModelParams Lp'!D$22</f>
        <v>1</v>
      </c>
      <c r="AX132" s="67">
        <f>'ModelParams Lp'!E$22</f>
        <v>0</v>
      </c>
      <c r="AY132" s="67">
        <f>'ModelParams Lp'!F$22</f>
        <v>0</v>
      </c>
      <c r="AZ132" s="67">
        <f>'ModelParams Lp'!G$22</f>
        <v>0</v>
      </c>
      <c r="BA132" s="67">
        <f>'ModelParams Lp'!H$22</f>
        <v>0</v>
      </c>
      <c r="BB132" s="67">
        <f>'ModelParams Lp'!I$22</f>
        <v>0</v>
      </c>
      <c r="BC132" s="67" t="e">
        <f>-10*LOG(2/(4*PI()*2^2)+4/(0.163*(Calcul!$J137*Calcul!$K137)/VLOOKUP(Calcul!$H137,'ModelParams Lp'!$E$37:$F$39,2,0)))</f>
        <v>#N/A</v>
      </c>
      <c r="BD132" s="67" t="e">
        <f>-10*LOG(2/(4*PI()*2^2)+4/(0.163*(Calcul!$J137*Calcul!$K137)/VLOOKUP(Calcul!$H137,'ModelParams Lp'!$E$37:$F$39,2,0)))</f>
        <v>#N/A</v>
      </c>
      <c r="BE132" s="67" t="e">
        <f>-10*LOG(2/(4*PI()*2^2)+4/(0.163*(Calcul!$J137*Calcul!$K137)/VLOOKUP(Calcul!$H137,'ModelParams Lp'!$E$37:$F$39,2,0)))</f>
        <v>#N/A</v>
      </c>
      <c r="BF132" s="67" t="e">
        <f>-10*LOG(2/(4*PI()*2^2)+4/(0.163*(Calcul!$J137*Calcul!$K137)/VLOOKUP(Calcul!$H137,'ModelParams Lp'!$E$37:$F$39,2,0)))</f>
        <v>#N/A</v>
      </c>
      <c r="BG132" s="67" t="e">
        <f>-10*LOG(2/(4*PI()*2^2)+4/(0.163*(Calcul!$J137*Calcul!$K137)/VLOOKUP(Calcul!$H137,'ModelParams Lp'!$E$37:$F$39,2,0)))</f>
        <v>#N/A</v>
      </c>
      <c r="BH132" s="67" t="e">
        <f>-10*LOG(2/(4*PI()*2^2)+4/(0.163*(Calcul!$J137*Calcul!$K137)/VLOOKUP(Calcul!$H137,'ModelParams Lp'!$E$37:$F$39,2,0)))</f>
        <v>#N/A</v>
      </c>
      <c r="BI132" s="67" t="e">
        <f>-10*LOG(2/(4*PI()*2^2)+4/(0.163*(Calcul!$J137*Calcul!$K137)/VLOOKUP(Calcul!$H137,'ModelParams Lp'!$E$37:$F$39,2,0)))</f>
        <v>#N/A</v>
      </c>
      <c r="BJ132" s="67" t="e">
        <f>-10*LOG(2/(4*PI()*2^2)+4/(0.163*(Calcul!$J137*Calcul!$K137)/VLOOKUP(Calcul!$H137,'ModelParams Lp'!$E$37:$F$39,2,0)))</f>
        <v>#N/A</v>
      </c>
      <c r="BK132" s="67" t="e">
        <f>VLOOKUP(Calcul!$I137,'ModelParams Lp'!$D$28:$O$32,5,0)+BC132</f>
        <v>#N/A</v>
      </c>
      <c r="BL132" s="67" t="e">
        <f>VLOOKUP(Calcul!$I137,'ModelParams Lp'!$D$28:$O$32,6,0)+BD132</f>
        <v>#N/A</v>
      </c>
      <c r="BM132" s="67" t="e">
        <f>VLOOKUP(Calcul!$I137,'ModelParams Lp'!$D$28:$O$32,7,0)+BE132</f>
        <v>#N/A</v>
      </c>
      <c r="BN132" s="67" t="e">
        <f>VLOOKUP(Calcul!$I137,'ModelParams Lp'!$D$28:$O$32,8,0)+BF132</f>
        <v>#N/A</v>
      </c>
      <c r="BO132" s="67" t="e">
        <f>VLOOKUP(Calcul!$I137,'ModelParams Lp'!$D$28:$O$32,9,0)+BG132</f>
        <v>#N/A</v>
      </c>
      <c r="BP132" s="67" t="e">
        <f>VLOOKUP(Calcul!$I137,'ModelParams Lp'!$D$28:$O$32,10,0)+BH132</f>
        <v>#N/A</v>
      </c>
      <c r="BQ132" s="67" t="e">
        <f>VLOOKUP(Calcul!$I137,'ModelParams Lp'!$D$28:$O$32,11,0)+BI132</f>
        <v>#N/A</v>
      </c>
      <c r="BR132" s="67" t="e">
        <f>VLOOKUP(Calcul!$I137,'ModelParams Lp'!$D$28:$O$32,12,0)+BJ132</f>
        <v>#N/A</v>
      </c>
      <c r="BS132" s="66" t="e">
        <f t="shared" ca="1" si="29"/>
        <v>#DIV/0!</v>
      </c>
      <c r="BT132" s="66" t="e">
        <f t="shared" ca="1" si="30"/>
        <v>#DIV/0!</v>
      </c>
      <c r="BU132" s="66" t="e">
        <f t="shared" ca="1" si="31"/>
        <v>#DIV/0!</v>
      </c>
      <c r="BV132" s="66" t="e">
        <f t="shared" ca="1" si="32"/>
        <v>#DIV/0!</v>
      </c>
      <c r="BW132" s="66" t="e">
        <f t="shared" ca="1" si="33"/>
        <v>#DIV/0!</v>
      </c>
      <c r="BX132" s="66" t="e">
        <f t="shared" ca="1" si="34"/>
        <v>#DIV/0!</v>
      </c>
      <c r="BY132" s="66" t="e">
        <f t="shared" ca="1" si="35"/>
        <v>#DIV/0!</v>
      </c>
      <c r="BZ132" s="66" t="e">
        <f t="shared" ca="1" si="36"/>
        <v>#DIV/0!</v>
      </c>
      <c r="CA132" s="24" t="e">
        <f ca="1">10*LOG10(IF(BS132="",0,POWER(10,((BS132+'ModelParams Lw'!$O$4)/10))) +IF(BT132="",0,POWER(10,((BT132+'ModelParams Lw'!$P$4)/10))) +IF(BU132="",0,POWER(10,((BU132+'ModelParams Lw'!$Q$4)/10))) +IF(BV132="",0,POWER(10,((BV132+'ModelParams Lw'!$R$4)/10))) +IF(BW132="",0,POWER(10,((BW132+'ModelParams Lw'!$S$4)/10))) +IF(BX132="",0,POWER(10,((BX132+'ModelParams Lw'!$T$4)/10))) +IF(BY132="",0,POWER(10,((BY132+'ModelParams Lw'!$U$4)/10)))+IF(BZ132="",0,POWER(10,((BZ132+'ModelParams Lw'!$V$4)/10))))</f>
        <v>#DIV/0!</v>
      </c>
      <c r="CB132" s="24" t="e">
        <f t="shared" ca="1" si="37"/>
        <v>#DIV/0!</v>
      </c>
      <c r="CC132" s="24" t="e">
        <f ca="1">(BS132-'ModelParams Lw'!O$10)/'ModelParams Lw'!O$11</f>
        <v>#DIV/0!</v>
      </c>
      <c r="CD132" s="24" t="e">
        <f ca="1">(BT132-'ModelParams Lw'!P$10)/'ModelParams Lw'!P$11</f>
        <v>#DIV/0!</v>
      </c>
      <c r="CE132" s="24" t="e">
        <f ca="1">(BU132-'ModelParams Lw'!Q$10)/'ModelParams Lw'!Q$11</f>
        <v>#DIV/0!</v>
      </c>
      <c r="CF132" s="24" t="e">
        <f ca="1">(BV132-'ModelParams Lw'!R$10)/'ModelParams Lw'!R$11</f>
        <v>#DIV/0!</v>
      </c>
      <c r="CG132" s="24" t="e">
        <f ca="1">(BW132-'ModelParams Lw'!S$10)/'ModelParams Lw'!S$11</f>
        <v>#DIV/0!</v>
      </c>
      <c r="CH132" s="24" t="e">
        <f ca="1">(BX132-'ModelParams Lw'!T$10)/'ModelParams Lw'!T$11</f>
        <v>#DIV/0!</v>
      </c>
      <c r="CI132" s="24" t="e">
        <f ca="1">(BY132-'ModelParams Lw'!U$10)/'ModelParams Lw'!U$11</f>
        <v>#DIV/0!</v>
      </c>
      <c r="CJ132" s="24" t="e">
        <f ca="1">(BZ132-'ModelParams Lw'!V$10)/'ModelParams Lw'!V$11</f>
        <v>#DIV/0!</v>
      </c>
      <c r="CK132" s="66" t="e">
        <f t="shared" si="38"/>
        <v>#DIV/0!</v>
      </c>
      <c r="CL132" s="66" t="e">
        <f t="shared" si="39"/>
        <v>#DIV/0!</v>
      </c>
      <c r="CM132" s="66" t="e">
        <f t="shared" si="40"/>
        <v>#DIV/0!</v>
      </c>
      <c r="CN132" s="66" t="e">
        <f t="shared" si="41"/>
        <v>#DIV/0!</v>
      </c>
      <c r="CO132" s="66" t="e">
        <f t="shared" si="42"/>
        <v>#DIV/0!</v>
      </c>
      <c r="CP132" s="66" t="e">
        <f t="shared" si="43"/>
        <v>#DIV/0!</v>
      </c>
      <c r="CQ132" s="66" t="e">
        <f t="shared" si="44"/>
        <v>#DIV/0!</v>
      </c>
      <c r="CR132" s="66" t="e">
        <f t="shared" si="45"/>
        <v>#DIV/0!</v>
      </c>
      <c r="CS132" s="24" t="e">
        <f>10*LOG10(IF(CK132="",0,POWER(10,((CK132+'ModelParams Lw'!$O$4)/10))) +IF(CL132="",0,POWER(10,((CL132+'ModelParams Lw'!$P$4)/10))) +IF(CM132="",0,POWER(10,((CM132+'ModelParams Lw'!$Q$4)/10))) +IF(CN132="",0,POWER(10,((CN132+'ModelParams Lw'!$R$4)/10))) +IF(CO132="",0,POWER(10,((CO132+'ModelParams Lw'!$S$4)/10))) +IF(CP132="",0,POWER(10,((CP132+'ModelParams Lw'!$T$4)/10))) +IF(CQ132="",0,POWER(10,((CQ132+'ModelParams Lw'!$U$4)/10)))+IF(CR132="",0,POWER(10,((CR132+'ModelParams Lw'!$V$4)/10))))</f>
        <v>#DIV/0!</v>
      </c>
      <c r="CT132" s="24" t="e">
        <f t="shared" si="46"/>
        <v>#DIV/0!</v>
      </c>
      <c r="CU132" s="24" t="e">
        <f>(CK132-'ModelParams Lw'!O$10)/'ModelParams Lw'!O$11</f>
        <v>#DIV/0!</v>
      </c>
      <c r="CV132" s="24" t="e">
        <f>(CL132-'ModelParams Lw'!P$10)/'ModelParams Lw'!P$11</f>
        <v>#DIV/0!</v>
      </c>
      <c r="CW132" s="24" t="e">
        <f>(CM132-'ModelParams Lw'!Q$10)/'ModelParams Lw'!Q$11</f>
        <v>#DIV/0!</v>
      </c>
      <c r="CX132" s="24" t="e">
        <f>(CN132-'ModelParams Lw'!R$10)/'ModelParams Lw'!R$11</f>
        <v>#DIV/0!</v>
      </c>
      <c r="CY132" s="24" t="e">
        <f>(CO132-'ModelParams Lw'!S$10)/'ModelParams Lw'!S$11</f>
        <v>#DIV/0!</v>
      </c>
      <c r="CZ132" s="24" t="e">
        <f>(CP132-'ModelParams Lw'!T$10)/'ModelParams Lw'!T$11</f>
        <v>#DIV/0!</v>
      </c>
      <c r="DA132" s="24" t="e">
        <f>(CQ132-'ModelParams Lw'!U$10)/'ModelParams Lw'!U$11</f>
        <v>#DIV/0!</v>
      </c>
      <c r="DB132" s="24" t="e">
        <f>(CR132-'ModelParams Lw'!V$10)/'ModelParams Lw'!V$11</f>
        <v>#DIV/0!</v>
      </c>
    </row>
    <row r="133" spans="1:106">
      <c r="A133" s="12">
        <f>'Sound Power'!B133</f>
        <v>0</v>
      </c>
      <c r="B133" s="12">
        <f>'Sound Power'!D133</f>
        <v>0</v>
      </c>
      <c r="C133" s="67" t="e">
        <f>IF(Calcul!$F138="SA",'Sound Power'!BS133,'Sound Power'!T133)</f>
        <v>#DIV/0!</v>
      </c>
      <c r="D133" s="67" t="e">
        <f>IF(Calcul!$F138="SA",'Sound Power'!BT133,'Sound Power'!U133)</f>
        <v>#DIV/0!</v>
      </c>
      <c r="E133" s="67" t="e">
        <f>IF(Calcul!$F138="SA",'Sound Power'!BU133,'Sound Power'!V133)</f>
        <v>#DIV/0!</v>
      </c>
      <c r="F133" s="67" t="e">
        <f>IF(Calcul!$F138="SA",'Sound Power'!BV133,'Sound Power'!W133)</f>
        <v>#DIV/0!</v>
      </c>
      <c r="G133" s="67" t="e">
        <f>IF(Calcul!$F138="SA",'Sound Power'!BW133,'Sound Power'!X133)</f>
        <v>#DIV/0!</v>
      </c>
      <c r="H133" s="67" t="e">
        <f>IF(Calcul!$F138="SA",'Sound Power'!BX133,'Sound Power'!Y133)</f>
        <v>#DIV/0!</v>
      </c>
      <c r="I133" s="67" t="e">
        <f>IF(Calcul!$F138="SA",'Sound Power'!BY133,'Sound Power'!Z133)</f>
        <v>#DIV/0!</v>
      </c>
      <c r="J133" s="67" t="e">
        <f>IF(Calcul!$F138="SA",'Sound Power'!BZ133,'Sound Power'!AA133)</f>
        <v>#DIV/0!</v>
      </c>
      <c r="K133" s="67" t="e">
        <f>'Sound Power'!CS133</f>
        <v>#DIV/0!</v>
      </c>
      <c r="L133" s="67" t="e">
        <f>'Sound Power'!CT133</f>
        <v>#DIV/0!</v>
      </c>
      <c r="M133" s="67" t="e">
        <f>'Sound Power'!CU133</f>
        <v>#DIV/0!</v>
      </c>
      <c r="N133" s="67" t="e">
        <f>'Sound Power'!CV133</f>
        <v>#DIV/0!</v>
      </c>
      <c r="O133" s="67" t="e">
        <f>'Sound Power'!CW133</f>
        <v>#DIV/0!</v>
      </c>
      <c r="P133" s="67" t="e">
        <f>'Sound Power'!CX133</f>
        <v>#DIV/0!</v>
      </c>
      <c r="Q133" s="67" t="e">
        <f>'Sound Power'!CY133</f>
        <v>#DIV/0!</v>
      </c>
      <c r="R133" s="67" t="e">
        <f>'Sound Power'!CZ133</f>
        <v>#DIV/0!</v>
      </c>
      <c r="S133" s="64">
        <f t="shared" ref="S133:S196" si="50">PI()*(B133/1000)</f>
        <v>0</v>
      </c>
      <c r="T133" s="64">
        <f t="shared" ref="T133:T196" si="51">PI()/4*(B133/1000)^2</f>
        <v>0</v>
      </c>
      <c r="U133" s="67" t="e">
        <f>('ModelParams Lp'!B$4*10^'ModelParams Lp'!B$5*($S133/$T133)^'ModelParams Lp'!B$6)*3</f>
        <v>#DIV/0!</v>
      </c>
      <c r="V133" s="67" t="e">
        <f>('ModelParams Lp'!C$4*10^'ModelParams Lp'!C$5*($S133/$T133)^'ModelParams Lp'!C$6)*3</f>
        <v>#DIV/0!</v>
      </c>
      <c r="W133" s="67" t="e">
        <f>('ModelParams Lp'!D$4*10^'ModelParams Lp'!D$5*($S133/$T133)^'ModelParams Lp'!D$6)*3</f>
        <v>#DIV/0!</v>
      </c>
      <c r="X133" s="67" t="e">
        <f>('ModelParams Lp'!E$4*10^'ModelParams Lp'!E$5*($S133/$T133)^'ModelParams Lp'!E$6)*3</f>
        <v>#DIV/0!</v>
      </c>
      <c r="Y133" s="67" t="e">
        <f>('ModelParams Lp'!F$4*10^'ModelParams Lp'!F$5*($S133/$T133)^'ModelParams Lp'!F$6)*3</f>
        <v>#DIV/0!</v>
      </c>
      <c r="Z133" s="67" t="e">
        <f>('ModelParams Lp'!G$4*10^'ModelParams Lp'!G$5*($S133/$T133)^'ModelParams Lp'!G$6)*3</f>
        <v>#DIV/0!</v>
      </c>
      <c r="AA133" s="67" t="e">
        <f>('ModelParams Lp'!H$4*10^'ModelParams Lp'!H$5*($S133/$T133)^'ModelParams Lp'!H$6)*3</f>
        <v>#DIV/0!</v>
      </c>
      <c r="AB133" s="67" t="e">
        <f>('ModelParams Lp'!I$4*10^'ModelParams Lp'!I$5*($S133/$T133)^'ModelParams Lp'!I$6)*3</f>
        <v>#DIV/0!</v>
      </c>
      <c r="AC133" s="53" t="e">
        <f t="shared" ref="AC133:AC196" si="52">0.586*343.2/(B133/1000)</f>
        <v>#DIV/0!</v>
      </c>
      <c r="AD133" s="53" t="e">
        <f>IF(AC133&lt;'ModelParams Lp'!$B$16,-1,IF(AC133&lt;'ModelParams Lp'!$C$16,0,IF(AC133&lt;'ModelParams Lp'!$D$16,1,IF(AC133&lt;'ModelParams Lp'!$E$16,2,IF(AC133&lt;'ModelParams Lp'!$F$16,3,IF(AC133&lt;'ModelParams Lp'!$G$16,4,IF(AC133&lt;'ModelParams Lp'!$H$16,5,6)))))))</f>
        <v>#DIV/0!</v>
      </c>
      <c r="AE133" s="67" t="e">
        <f ca="1">IF($AD133&gt;1,0,OFFSET('ModelParams Lp'!$C$12,0,-'Sound Pressure'!$AD133))</f>
        <v>#DIV/0!</v>
      </c>
      <c r="AF133" s="67" t="e">
        <f ca="1">IF($AD133&gt;2,0,OFFSET('ModelParams Lp'!$D$12,0,-'Sound Pressure'!$AD133))</f>
        <v>#DIV/0!</v>
      </c>
      <c r="AG133" s="67" t="e">
        <f ca="1">IF($AD133&gt;3,0,OFFSET('ModelParams Lp'!$E$12,0,-'Sound Pressure'!$AD133))</f>
        <v>#DIV/0!</v>
      </c>
      <c r="AH133" s="67" t="e">
        <f ca="1">IF($AD133&gt;4,0,OFFSET('ModelParams Lp'!$F$12,0,-'Sound Pressure'!$AD133))</f>
        <v>#DIV/0!</v>
      </c>
      <c r="AI133" s="67" t="e">
        <f ca="1">IF($AD133&gt;3,0,OFFSET('ModelParams Lp'!$G$12,0,-'Sound Pressure'!$AD133))</f>
        <v>#DIV/0!</v>
      </c>
      <c r="AJ133" s="67" t="e">
        <f ca="1">IF($AD133&gt;5,0,OFFSET('ModelParams Lp'!$H$12,0,-'Sound Pressure'!$AD133))</f>
        <v>#DIV/0!</v>
      </c>
      <c r="AK133" s="67" t="e">
        <f ca="1">IF($AD133&gt;6,0,OFFSET('ModelParams Lp'!$I$12,0,-'Sound Pressure'!$AD133))</f>
        <v>#DIV/0!</v>
      </c>
      <c r="AL133" s="67" t="e">
        <f ca="1">IF($AD133&gt;7,0,IF($AD$4&lt;0,3,OFFSET('ModelParams Lp'!$J$12,0,-'Sound Pressure'!$AD133)))</f>
        <v>#DIV/0!</v>
      </c>
      <c r="AM133" s="67" t="e">
        <f t="shared" si="48"/>
        <v>#DIV/0!</v>
      </c>
      <c r="AN133" s="67" t="e">
        <f t="shared" si="49"/>
        <v>#DIV/0!</v>
      </c>
      <c r="AO133" s="67" t="e">
        <f t="shared" si="49"/>
        <v>#DIV/0!</v>
      </c>
      <c r="AP133" s="67" t="e">
        <f t="shared" si="49"/>
        <v>#DIV/0!</v>
      </c>
      <c r="AQ133" s="67" t="e">
        <f t="shared" si="49"/>
        <v>#DIV/0!</v>
      </c>
      <c r="AR133" s="67" t="e">
        <f t="shared" si="49"/>
        <v>#DIV/0!</v>
      </c>
      <c r="AS133" s="67" t="e">
        <f t="shared" si="49"/>
        <v>#DIV/0!</v>
      </c>
      <c r="AT133" s="67" t="e">
        <f t="shared" si="49"/>
        <v>#DIV/0!</v>
      </c>
      <c r="AU133" s="67">
        <f>'ModelParams Lp'!B$22</f>
        <v>4</v>
      </c>
      <c r="AV133" s="67">
        <f>'ModelParams Lp'!C$22</f>
        <v>2</v>
      </c>
      <c r="AW133" s="67">
        <f>'ModelParams Lp'!D$22</f>
        <v>1</v>
      </c>
      <c r="AX133" s="67">
        <f>'ModelParams Lp'!E$22</f>
        <v>0</v>
      </c>
      <c r="AY133" s="67">
        <f>'ModelParams Lp'!F$22</f>
        <v>0</v>
      </c>
      <c r="AZ133" s="67">
        <f>'ModelParams Lp'!G$22</f>
        <v>0</v>
      </c>
      <c r="BA133" s="67">
        <f>'ModelParams Lp'!H$22</f>
        <v>0</v>
      </c>
      <c r="BB133" s="67">
        <f>'ModelParams Lp'!I$22</f>
        <v>0</v>
      </c>
      <c r="BC133" s="67" t="e">
        <f>-10*LOG(2/(4*PI()*2^2)+4/(0.163*(Calcul!$J138*Calcul!$K138)/VLOOKUP(Calcul!$H138,'ModelParams Lp'!$E$37:$F$39,2,0)))</f>
        <v>#N/A</v>
      </c>
      <c r="BD133" s="67" t="e">
        <f>-10*LOG(2/(4*PI()*2^2)+4/(0.163*(Calcul!$J138*Calcul!$K138)/VLOOKUP(Calcul!$H138,'ModelParams Lp'!$E$37:$F$39,2,0)))</f>
        <v>#N/A</v>
      </c>
      <c r="BE133" s="67" t="e">
        <f>-10*LOG(2/(4*PI()*2^2)+4/(0.163*(Calcul!$J138*Calcul!$K138)/VLOOKUP(Calcul!$H138,'ModelParams Lp'!$E$37:$F$39,2,0)))</f>
        <v>#N/A</v>
      </c>
      <c r="BF133" s="67" t="e">
        <f>-10*LOG(2/(4*PI()*2^2)+4/(0.163*(Calcul!$J138*Calcul!$K138)/VLOOKUP(Calcul!$H138,'ModelParams Lp'!$E$37:$F$39,2,0)))</f>
        <v>#N/A</v>
      </c>
      <c r="BG133" s="67" t="e">
        <f>-10*LOG(2/(4*PI()*2^2)+4/(0.163*(Calcul!$J138*Calcul!$K138)/VLOOKUP(Calcul!$H138,'ModelParams Lp'!$E$37:$F$39,2,0)))</f>
        <v>#N/A</v>
      </c>
      <c r="BH133" s="67" t="e">
        <f>-10*LOG(2/(4*PI()*2^2)+4/(0.163*(Calcul!$J138*Calcul!$K138)/VLOOKUP(Calcul!$H138,'ModelParams Lp'!$E$37:$F$39,2,0)))</f>
        <v>#N/A</v>
      </c>
      <c r="BI133" s="67" t="e">
        <f>-10*LOG(2/(4*PI()*2^2)+4/(0.163*(Calcul!$J138*Calcul!$K138)/VLOOKUP(Calcul!$H138,'ModelParams Lp'!$E$37:$F$39,2,0)))</f>
        <v>#N/A</v>
      </c>
      <c r="BJ133" s="67" t="e">
        <f>-10*LOG(2/(4*PI()*2^2)+4/(0.163*(Calcul!$J138*Calcul!$K138)/VLOOKUP(Calcul!$H138,'ModelParams Lp'!$E$37:$F$39,2,0)))</f>
        <v>#N/A</v>
      </c>
      <c r="BK133" s="67" t="e">
        <f>VLOOKUP(Calcul!$I138,'ModelParams Lp'!$D$28:$O$32,5,0)+BC133</f>
        <v>#N/A</v>
      </c>
      <c r="BL133" s="67" t="e">
        <f>VLOOKUP(Calcul!$I138,'ModelParams Lp'!$D$28:$O$32,6,0)+BD133</f>
        <v>#N/A</v>
      </c>
      <c r="BM133" s="67" t="e">
        <f>VLOOKUP(Calcul!$I138,'ModelParams Lp'!$D$28:$O$32,7,0)+BE133</f>
        <v>#N/A</v>
      </c>
      <c r="BN133" s="67" t="e">
        <f>VLOOKUP(Calcul!$I138,'ModelParams Lp'!$D$28:$O$32,8,0)+BF133</f>
        <v>#N/A</v>
      </c>
      <c r="BO133" s="67" t="e">
        <f>VLOOKUP(Calcul!$I138,'ModelParams Lp'!$D$28:$O$32,9,0)+BG133</f>
        <v>#N/A</v>
      </c>
      <c r="BP133" s="67" t="e">
        <f>VLOOKUP(Calcul!$I138,'ModelParams Lp'!$D$28:$O$32,10,0)+BH133</f>
        <v>#N/A</v>
      </c>
      <c r="BQ133" s="67" t="e">
        <f>VLOOKUP(Calcul!$I138,'ModelParams Lp'!$D$28:$O$32,11,0)+BI133</f>
        <v>#N/A</v>
      </c>
      <c r="BR133" s="67" t="e">
        <f>VLOOKUP(Calcul!$I138,'ModelParams Lp'!$D$28:$O$32,12,0)+BJ133</f>
        <v>#N/A</v>
      </c>
      <c r="BS133" s="66" t="e">
        <f t="shared" ref="BS133:BS196" ca="1" si="53">IF(C133-U133-AE133-AM133-AU133-BC133&lt;0,0,C133-U133-AE133-AM133-AU133-BC133)</f>
        <v>#DIV/0!</v>
      </c>
      <c r="BT133" s="66" t="e">
        <f t="shared" ref="BT133:BT196" ca="1" si="54">IF(D133-V133-AF133-AN133-AV133-BD133&lt;0,0,D133-V133-AF133-AN133-AV133-BD133)</f>
        <v>#DIV/0!</v>
      </c>
      <c r="BU133" s="66" t="e">
        <f t="shared" ref="BU133:BU196" ca="1" si="55">IF(E133-W133-AG133-AO133-AW133-BE133&lt;0,0,E133-W133-AG133-AO133-AW133-BE133)</f>
        <v>#DIV/0!</v>
      </c>
      <c r="BV133" s="66" t="e">
        <f t="shared" ref="BV133:BV196" ca="1" si="56">IF(F133-X133-AH133-AP133-AX133-BF133&lt;0,0,F133-X133-AH133-AP133-AX133-BF133)</f>
        <v>#DIV/0!</v>
      </c>
      <c r="BW133" s="66" t="e">
        <f t="shared" ref="BW133:BW196" ca="1" si="57">IF(G133-Y133-AI133-AQ133-AY133-BG133&lt;0,0,G133-Y133-AI133-AQ133-AY133-BG133)</f>
        <v>#DIV/0!</v>
      </c>
      <c r="BX133" s="66" t="e">
        <f t="shared" ref="BX133:BX196" ca="1" si="58">IF(H133-Z133-AJ133-AR133-AZ133-BH133&lt;0,0,H133-Z133-AJ133-AR133-AZ133-BH133)</f>
        <v>#DIV/0!</v>
      </c>
      <c r="BY133" s="66" t="e">
        <f t="shared" ref="BY133:BY196" ca="1" si="59">IF(I133-AA133-AK133-AS133-BA133-BI133&lt;0,0,I133-AA133-AK133-AS133-BA133-BI133)</f>
        <v>#DIV/0!</v>
      </c>
      <c r="BZ133" s="66" t="e">
        <f t="shared" ref="BZ133:BZ196" ca="1" si="60">IF(J133-AB133-AL133-AT133-BB133-BJ133&lt;0,0,J133-AB133-AL133-AT133-BB133-BJ133)</f>
        <v>#DIV/0!</v>
      </c>
      <c r="CA133" s="24" t="e">
        <f ca="1">10*LOG10(IF(BS133="",0,POWER(10,((BS133+'ModelParams Lw'!$O$4)/10))) +IF(BT133="",0,POWER(10,((BT133+'ModelParams Lw'!$P$4)/10))) +IF(BU133="",0,POWER(10,((BU133+'ModelParams Lw'!$Q$4)/10))) +IF(BV133="",0,POWER(10,((BV133+'ModelParams Lw'!$R$4)/10))) +IF(BW133="",0,POWER(10,((BW133+'ModelParams Lw'!$S$4)/10))) +IF(BX133="",0,POWER(10,((BX133+'ModelParams Lw'!$T$4)/10))) +IF(BY133="",0,POWER(10,((BY133+'ModelParams Lw'!$U$4)/10)))+IF(BZ133="",0,POWER(10,((BZ133+'ModelParams Lw'!$V$4)/10))))</f>
        <v>#DIV/0!</v>
      </c>
      <c r="CB133" s="24" t="e">
        <f t="shared" ref="CB133:CB196" ca="1" si="61">MAX(CC133:CJ133)</f>
        <v>#DIV/0!</v>
      </c>
      <c r="CC133" s="24" t="e">
        <f ca="1">(BS133-'ModelParams Lw'!O$10)/'ModelParams Lw'!O$11</f>
        <v>#DIV/0!</v>
      </c>
      <c r="CD133" s="24" t="e">
        <f ca="1">(BT133-'ModelParams Lw'!P$10)/'ModelParams Lw'!P$11</f>
        <v>#DIV/0!</v>
      </c>
      <c r="CE133" s="24" t="e">
        <f ca="1">(BU133-'ModelParams Lw'!Q$10)/'ModelParams Lw'!Q$11</f>
        <v>#DIV/0!</v>
      </c>
      <c r="CF133" s="24" t="e">
        <f ca="1">(BV133-'ModelParams Lw'!R$10)/'ModelParams Lw'!R$11</f>
        <v>#DIV/0!</v>
      </c>
      <c r="CG133" s="24" t="e">
        <f ca="1">(BW133-'ModelParams Lw'!S$10)/'ModelParams Lw'!S$11</f>
        <v>#DIV/0!</v>
      </c>
      <c r="CH133" s="24" t="e">
        <f ca="1">(BX133-'ModelParams Lw'!T$10)/'ModelParams Lw'!T$11</f>
        <v>#DIV/0!</v>
      </c>
      <c r="CI133" s="24" t="e">
        <f ca="1">(BY133-'ModelParams Lw'!U$10)/'ModelParams Lw'!U$11</f>
        <v>#DIV/0!</v>
      </c>
      <c r="CJ133" s="24" t="e">
        <f ca="1">(BZ133-'ModelParams Lw'!V$10)/'ModelParams Lw'!V$11</f>
        <v>#DIV/0!</v>
      </c>
      <c r="CK133" s="66" t="e">
        <f t="shared" ref="CK133:CK196" si="62">IF(K133-BK133-AU133&lt;0,0,K133-BK133-AU133)</f>
        <v>#DIV/0!</v>
      </c>
      <c r="CL133" s="66" t="e">
        <f t="shared" ref="CL133:CL196" si="63">IF(L133-BL133-AV133&lt;0,0,L133-BL133-AV133)</f>
        <v>#DIV/0!</v>
      </c>
      <c r="CM133" s="66" t="e">
        <f t="shared" ref="CM133:CM196" si="64">IF(M133-BM133-AW133&lt;0,0,M133-BM133-AW133)</f>
        <v>#DIV/0!</v>
      </c>
      <c r="CN133" s="66" t="e">
        <f t="shared" ref="CN133:CN196" si="65">IF(N133-BN133-AX133&lt;0,0,N133-BN133-AX133)</f>
        <v>#DIV/0!</v>
      </c>
      <c r="CO133" s="66" t="e">
        <f t="shared" ref="CO133:CO196" si="66">IF(O133-BO133-AY133&lt;0,0,O133-BO133-AY133)</f>
        <v>#DIV/0!</v>
      </c>
      <c r="CP133" s="66" t="e">
        <f t="shared" ref="CP133:CP196" si="67">IF(P133-BP133-AZ133&lt;0,0,P133-BP133-AZ133)</f>
        <v>#DIV/0!</v>
      </c>
      <c r="CQ133" s="66" t="e">
        <f t="shared" ref="CQ133:CQ196" si="68">IF(Q133-BQ133-BA133&lt;0,0,Q133-BQ133-BA133)</f>
        <v>#DIV/0!</v>
      </c>
      <c r="CR133" s="66" t="e">
        <f t="shared" ref="CR133:CR196" si="69">IF(R133-BR133-BB133&lt;0,0,R133-BR133-BB133)</f>
        <v>#DIV/0!</v>
      </c>
      <c r="CS133" s="24" t="e">
        <f>10*LOG10(IF(CK133="",0,POWER(10,((CK133+'ModelParams Lw'!$O$4)/10))) +IF(CL133="",0,POWER(10,((CL133+'ModelParams Lw'!$P$4)/10))) +IF(CM133="",0,POWER(10,((CM133+'ModelParams Lw'!$Q$4)/10))) +IF(CN133="",0,POWER(10,((CN133+'ModelParams Lw'!$R$4)/10))) +IF(CO133="",0,POWER(10,((CO133+'ModelParams Lw'!$S$4)/10))) +IF(CP133="",0,POWER(10,((CP133+'ModelParams Lw'!$T$4)/10))) +IF(CQ133="",0,POWER(10,((CQ133+'ModelParams Lw'!$U$4)/10)))+IF(CR133="",0,POWER(10,((CR133+'ModelParams Lw'!$V$4)/10))))</f>
        <v>#DIV/0!</v>
      </c>
      <c r="CT133" s="24" t="e">
        <f t="shared" ref="CT133:CT196" si="70">MAX(CU133:DB133)</f>
        <v>#DIV/0!</v>
      </c>
      <c r="CU133" s="24" t="e">
        <f>(CK133-'ModelParams Lw'!O$10)/'ModelParams Lw'!O$11</f>
        <v>#DIV/0!</v>
      </c>
      <c r="CV133" s="24" t="e">
        <f>(CL133-'ModelParams Lw'!P$10)/'ModelParams Lw'!P$11</f>
        <v>#DIV/0!</v>
      </c>
      <c r="CW133" s="24" t="e">
        <f>(CM133-'ModelParams Lw'!Q$10)/'ModelParams Lw'!Q$11</f>
        <v>#DIV/0!</v>
      </c>
      <c r="CX133" s="24" t="e">
        <f>(CN133-'ModelParams Lw'!R$10)/'ModelParams Lw'!R$11</f>
        <v>#DIV/0!</v>
      </c>
      <c r="CY133" s="24" t="e">
        <f>(CO133-'ModelParams Lw'!S$10)/'ModelParams Lw'!S$11</f>
        <v>#DIV/0!</v>
      </c>
      <c r="CZ133" s="24" t="e">
        <f>(CP133-'ModelParams Lw'!T$10)/'ModelParams Lw'!T$11</f>
        <v>#DIV/0!</v>
      </c>
      <c r="DA133" s="24" t="e">
        <f>(CQ133-'ModelParams Lw'!U$10)/'ModelParams Lw'!U$11</f>
        <v>#DIV/0!</v>
      </c>
      <c r="DB133" s="24" t="e">
        <f>(CR133-'ModelParams Lw'!V$10)/'ModelParams Lw'!V$11</f>
        <v>#DIV/0!</v>
      </c>
    </row>
    <row r="134" spans="1:106">
      <c r="A134" s="12">
        <f>'Sound Power'!B134</f>
        <v>0</v>
      </c>
      <c r="B134" s="12">
        <f>'Sound Power'!D134</f>
        <v>0</v>
      </c>
      <c r="C134" s="67" t="e">
        <f>IF(Calcul!$F139="SA",'Sound Power'!BS134,'Sound Power'!T134)</f>
        <v>#DIV/0!</v>
      </c>
      <c r="D134" s="67" t="e">
        <f>IF(Calcul!$F139="SA",'Sound Power'!BT134,'Sound Power'!U134)</f>
        <v>#DIV/0!</v>
      </c>
      <c r="E134" s="67" t="e">
        <f>IF(Calcul!$F139="SA",'Sound Power'!BU134,'Sound Power'!V134)</f>
        <v>#DIV/0!</v>
      </c>
      <c r="F134" s="67" t="e">
        <f>IF(Calcul!$F139="SA",'Sound Power'!BV134,'Sound Power'!W134)</f>
        <v>#DIV/0!</v>
      </c>
      <c r="G134" s="67" t="e">
        <f>IF(Calcul!$F139="SA",'Sound Power'!BW134,'Sound Power'!X134)</f>
        <v>#DIV/0!</v>
      </c>
      <c r="H134" s="67" t="e">
        <f>IF(Calcul!$F139="SA",'Sound Power'!BX134,'Sound Power'!Y134)</f>
        <v>#DIV/0!</v>
      </c>
      <c r="I134" s="67" t="e">
        <f>IF(Calcul!$F139="SA",'Sound Power'!BY134,'Sound Power'!Z134)</f>
        <v>#DIV/0!</v>
      </c>
      <c r="J134" s="67" t="e">
        <f>IF(Calcul!$F139="SA",'Sound Power'!BZ134,'Sound Power'!AA134)</f>
        <v>#DIV/0!</v>
      </c>
      <c r="K134" s="67" t="e">
        <f>'Sound Power'!CS134</f>
        <v>#DIV/0!</v>
      </c>
      <c r="L134" s="67" t="e">
        <f>'Sound Power'!CT134</f>
        <v>#DIV/0!</v>
      </c>
      <c r="M134" s="67" t="e">
        <f>'Sound Power'!CU134</f>
        <v>#DIV/0!</v>
      </c>
      <c r="N134" s="67" t="e">
        <f>'Sound Power'!CV134</f>
        <v>#DIV/0!</v>
      </c>
      <c r="O134" s="67" t="e">
        <f>'Sound Power'!CW134</f>
        <v>#DIV/0!</v>
      </c>
      <c r="P134" s="67" t="e">
        <f>'Sound Power'!CX134</f>
        <v>#DIV/0!</v>
      </c>
      <c r="Q134" s="67" t="e">
        <f>'Sound Power'!CY134</f>
        <v>#DIV/0!</v>
      </c>
      <c r="R134" s="67" t="e">
        <f>'Sound Power'!CZ134</f>
        <v>#DIV/0!</v>
      </c>
      <c r="S134" s="64">
        <f t="shared" si="50"/>
        <v>0</v>
      </c>
      <c r="T134" s="64">
        <f t="shared" si="51"/>
        <v>0</v>
      </c>
      <c r="U134" s="67" t="e">
        <f>('ModelParams Lp'!B$4*10^'ModelParams Lp'!B$5*($S134/$T134)^'ModelParams Lp'!B$6)*3</f>
        <v>#DIV/0!</v>
      </c>
      <c r="V134" s="67" t="e">
        <f>('ModelParams Lp'!C$4*10^'ModelParams Lp'!C$5*($S134/$T134)^'ModelParams Lp'!C$6)*3</f>
        <v>#DIV/0!</v>
      </c>
      <c r="W134" s="67" t="e">
        <f>('ModelParams Lp'!D$4*10^'ModelParams Lp'!D$5*($S134/$T134)^'ModelParams Lp'!D$6)*3</f>
        <v>#DIV/0!</v>
      </c>
      <c r="X134" s="67" t="e">
        <f>('ModelParams Lp'!E$4*10^'ModelParams Lp'!E$5*($S134/$T134)^'ModelParams Lp'!E$6)*3</f>
        <v>#DIV/0!</v>
      </c>
      <c r="Y134" s="67" t="e">
        <f>('ModelParams Lp'!F$4*10^'ModelParams Lp'!F$5*($S134/$T134)^'ModelParams Lp'!F$6)*3</f>
        <v>#DIV/0!</v>
      </c>
      <c r="Z134" s="67" t="e">
        <f>('ModelParams Lp'!G$4*10^'ModelParams Lp'!G$5*($S134/$T134)^'ModelParams Lp'!G$6)*3</f>
        <v>#DIV/0!</v>
      </c>
      <c r="AA134" s="67" t="e">
        <f>('ModelParams Lp'!H$4*10^'ModelParams Lp'!H$5*($S134/$T134)^'ModelParams Lp'!H$6)*3</f>
        <v>#DIV/0!</v>
      </c>
      <c r="AB134" s="67" t="e">
        <f>('ModelParams Lp'!I$4*10^'ModelParams Lp'!I$5*($S134/$T134)^'ModelParams Lp'!I$6)*3</f>
        <v>#DIV/0!</v>
      </c>
      <c r="AC134" s="53" t="e">
        <f t="shared" si="52"/>
        <v>#DIV/0!</v>
      </c>
      <c r="AD134" s="53" t="e">
        <f>IF(AC134&lt;'ModelParams Lp'!$B$16,-1,IF(AC134&lt;'ModelParams Lp'!$C$16,0,IF(AC134&lt;'ModelParams Lp'!$D$16,1,IF(AC134&lt;'ModelParams Lp'!$E$16,2,IF(AC134&lt;'ModelParams Lp'!$F$16,3,IF(AC134&lt;'ModelParams Lp'!$G$16,4,IF(AC134&lt;'ModelParams Lp'!$H$16,5,6)))))))</f>
        <v>#DIV/0!</v>
      </c>
      <c r="AE134" s="67" t="e">
        <f ca="1">IF($AD134&gt;1,0,OFFSET('ModelParams Lp'!$C$12,0,-'Sound Pressure'!$AD134))</f>
        <v>#DIV/0!</v>
      </c>
      <c r="AF134" s="67" t="e">
        <f ca="1">IF($AD134&gt;2,0,OFFSET('ModelParams Lp'!$D$12,0,-'Sound Pressure'!$AD134))</f>
        <v>#DIV/0!</v>
      </c>
      <c r="AG134" s="67" t="e">
        <f ca="1">IF($AD134&gt;3,0,OFFSET('ModelParams Lp'!$E$12,0,-'Sound Pressure'!$AD134))</f>
        <v>#DIV/0!</v>
      </c>
      <c r="AH134" s="67" t="e">
        <f ca="1">IF($AD134&gt;4,0,OFFSET('ModelParams Lp'!$F$12,0,-'Sound Pressure'!$AD134))</f>
        <v>#DIV/0!</v>
      </c>
      <c r="AI134" s="67" t="e">
        <f ca="1">IF($AD134&gt;3,0,OFFSET('ModelParams Lp'!$G$12,0,-'Sound Pressure'!$AD134))</f>
        <v>#DIV/0!</v>
      </c>
      <c r="AJ134" s="67" t="e">
        <f ca="1">IF($AD134&gt;5,0,OFFSET('ModelParams Lp'!$H$12,0,-'Sound Pressure'!$AD134))</f>
        <v>#DIV/0!</v>
      </c>
      <c r="AK134" s="67" t="e">
        <f ca="1">IF($AD134&gt;6,0,OFFSET('ModelParams Lp'!$I$12,0,-'Sound Pressure'!$AD134))</f>
        <v>#DIV/0!</v>
      </c>
      <c r="AL134" s="67" t="e">
        <f ca="1">IF($AD134&gt;7,0,IF($AD$4&lt;0,3,OFFSET('ModelParams Lp'!$J$12,0,-'Sound Pressure'!$AD134)))</f>
        <v>#DIV/0!</v>
      </c>
      <c r="AM134" s="67" t="e">
        <f t="shared" si="48"/>
        <v>#DIV/0!</v>
      </c>
      <c r="AN134" s="67" t="e">
        <f t="shared" si="49"/>
        <v>#DIV/0!</v>
      </c>
      <c r="AO134" s="67" t="e">
        <f t="shared" si="49"/>
        <v>#DIV/0!</v>
      </c>
      <c r="AP134" s="67" t="e">
        <f t="shared" si="49"/>
        <v>#DIV/0!</v>
      </c>
      <c r="AQ134" s="67" t="e">
        <f t="shared" si="49"/>
        <v>#DIV/0!</v>
      </c>
      <c r="AR134" s="67" t="e">
        <f t="shared" si="49"/>
        <v>#DIV/0!</v>
      </c>
      <c r="AS134" s="67" t="e">
        <f t="shared" si="49"/>
        <v>#DIV/0!</v>
      </c>
      <c r="AT134" s="67" t="e">
        <f t="shared" si="49"/>
        <v>#DIV/0!</v>
      </c>
      <c r="AU134" s="67">
        <f>'ModelParams Lp'!B$22</f>
        <v>4</v>
      </c>
      <c r="AV134" s="67">
        <f>'ModelParams Lp'!C$22</f>
        <v>2</v>
      </c>
      <c r="AW134" s="67">
        <f>'ModelParams Lp'!D$22</f>
        <v>1</v>
      </c>
      <c r="AX134" s="67">
        <f>'ModelParams Lp'!E$22</f>
        <v>0</v>
      </c>
      <c r="AY134" s="67">
        <f>'ModelParams Lp'!F$22</f>
        <v>0</v>
      </c>
      <c r="AZ134" s="67">
        <f>'ModelParams Lp'!G$22</f>
        <v>0</v>
      </c>
      <c r="BA134" s="67">
        <f>'ModelParams Lp'!H$22</f>
        <v>0</v>
      </c>
      <c r="BB134" s="67">
        <f>'ModelParams Lp'!I$22</f>
        <v>0</v>
      </c>
      <c r="BC134" s="67" t="e">
        <f>-10*LOG(2/(4*PI()*2^2)+4/(0.163*(Calcul!$J139*Calcul!$K139)/VLOOKUP(Calcul!$H139,'ModelParams Lp'!$E$37:$F$39,2,0)))</f>
        <v>#N/A</v>
      </c>
      <c r="BD134" s="67" t="e">
        <f>-10*LOG(2/(4*PI()*2^2)+4/(0.163*(Calcul!$J139*Calcul!$K139)/VLOOKUP(Calcul!$H139,'ModelParams Lp'!$E$37:$F$39,2,0)))</f>
        <v>#N/A</v>
      </c>
      <c r="BE134" s="67" t="e">
        <f>-10*LOG(2/(4*PI()*2^2)+4/(0.163*(Calcul!$J139*Calcul!$K139)/VLOOKUP(Calcul!$H139,'ModelParams Lp'!$E$37:$F$39,2,0)))</f>
        <v>#N/A</v>
      </c>
      <c r="BF134" s="67" t="e">
        <f>-10*LOG(2/(4*PI()*2^2)+4/(0.163*(Calcul!$J139*Calcul!$K139)/VLOOKUP(Calcul!$H139,'ModelParams Lp'!$E$37:$F$39,2,0)))</f>
        <v>#N/A</v>
      </c>
      <c r="BG134" s="67" t="e">
        <f>-10*LOG(2/(4*PI()*2^2)+4/(0.163*(Calcul!$J139*Calcul!$K139)/VLOOKUP(Calcul!$H139,'ModelParams Lp'!$E$37:$F$39,2,0)))</f>
        <v>#N/A</v>
      </c>
      <c r="BH134" s="67" t="e">
        <f>-10*LOG(2/(4*PI()*2^2)+4/(0.163*(Calcul!$J139*Calcul!$K139)/VLOOKUP(Calcul!$H139,'ModelParams Lp'!$E$37:$F$39,2,0)))</f>
        <v>#N/A</v>
      </c>
      <c r="BI134" s="67" t="e">
        <f>-10*LOG(2/(4*PI()*2^2)+4/(0.163*(Calcul!$J139*Calcul!$K139)/VLOOKUP(Calcul!$H139,'ModelParams Lp'!$E$37:$F$39,2,0)))</f>
        <v>#N/A</v>
      </c>
      <c r="BJ134" s="67" t="e">
        <f>-10*LOG(2/(4*PI()*2^2)+4/(0.163*(Calcul!$J139*Calcul!$K139)/VLOOKUP(Calcul!$H139,'ModelParams Lp'!$E$37:$F$39,2,0)))</f>
        <v>#N/A</v>
      </c>
      <c r="BK134" s="67" t="e">
        <f>VLOOKUP(Calcul!$I139,'ModelParams Lp'!$D$28:$O$32,5,0)+BC134</f>
        <v>#N/A</v>
      </c>
      <c r="BL134" s="67" t="e">
        <f>VLOOKUP(Calcul!$I139,'ModelParams Lp'!$D$28:$O$32,6,0)+BD134</f>
        <v>#N/A</v>
      </c>
      <c r="BM134" s="67" t="e">
        <f>VLOOKUP(Calcul!$I139,'ModelParams Lp'!$D$28:$O$32,7,0)+BE134</f>
        <v>#N/A</v>
      </c>
      <c r="BN134" s="67" t="e">
        <f>VLOOKUP(Calcul!$I139,'ModelParams Lp'!$D$28:$O$32,8,0)+BF134</f>
        <v>#N/A</v>
      </c>
      <c r="BO134" s="67" t="e">
        <f>VLOOKUP(Calcul!$I139,'ModelParams Lp'!$D$28:$O$32,9,0)+BG134</f>
        <v>#N/A</v>
      </c>
      <c r="BP134" s="67" t="e">
        <f>VLOOKUP(Calcul!$I139,'ModelParams Lp'!$D$28:$O$32,10,0)+BH134</f>
        <v>#N/A</v>
      </c>
      <c r="BQ134" s="67" t="e">
        <f>VLOOKUP(Calcul!$I139,'ModelParams Lp'!$D$28:$O$32,11,0)+BI134</f>
        <v>#N/A</v>
      </c>
      <c r="BR134" s="67" t="e">
        <f>VLOOKUP(Calcul!$I139,'ModelParams Lp'!$D$28:$O$32,12,0)+BJ134</f>
        <v>#N/A</v>
      </c>
      <c r="BS134" s="66" t="e">
        <f t="shared" ca="1" si="53"/>
        <v>#DIV/0!</v>
      </c>
      <c r="BT134" s="66" t="e">
        <f t="shared" ca="1" si="54"/>
        <v>#DIV/0!</v>
      </c>
      <c r="BU134" s="66" t="e">
        <f t="shared" ca="1" si="55"/>
        <v>#DIV/0!</v>
      </c>
      <c r="BV134" s="66" t="e">
        <f t="shared" ca="1" si="56"/>
        <v>#DIV/0!</v>
      </c>
      <c r="BW134" s="66" t="e">
        <f t="shared" ca="1" si="57"/>
        <v>#DIV/0!</v>
      </c>
      <c r="BX134" s="66" t="e">
        <f t="shared" ca="1" si="58"/>
        <v>#DIV/0!</v>
      </c>
      <c r="BY134" s="66" t="e">
        <f t="shared" ca="1" si="59"/>
        <v>#DIV/0!</v>
      </c>
      <c r="BZ134" s="66" t="e">
        <f t="shared" ca="1" si="60"/>
        <v>#DIV/0!</v>
      </c>
      <c r="CA134" s="24" t="e">
        <f ca="1">10*LOG10(IF(BS134="",0,POWER(10,((BS134+'ModelParams Lw'!$O$4)/10))) +IF(BT134="",0,POWER(10,((BT134+'ModelParams Lw'!$P$4)/10))) +IF(BU134="",0,POWER(10,((BU134+'ModelParams Lw'!$Q$4)/10))) +IF(BV134="",0,POWER(10,((BV134+'ModelParams Lw'!$R$4)/10))) +IF(BW134="",0,POWER(10,((BW134+'ModelParams Lw'!$S$4)/10))) +IF(BX134="",0,POWER(10,((BX134+'ModelParams Lw'!$T$4)/10))) +IF(BY134="",0,POWER(10,((BY134+'ModelParams Lw'!$U$4)/10)))+IF(BZ134="",0,POWER(10,((BZ134+'ModelParams Lw'!$V$4)/10))))</f>
        <v>#DIV/0!</v>
      </c>
      <c r="CB134" s="24" t="e">
        <f t="shared" ca="1" si="61"/>
        <v>#DIV/0!</v>
      </c>
      <c r="CC134" s="24" t="e">
        <f ca="1">(BS134-'ModelParams Lw'!O$10)/'ModelParams Lw'!O$11</f>
        <v>#DIV/0!</v>
      </c>
      <c r="CD134" s="24" t="e">
        <f ca="1">(BT134-'ModelParams Lw'!P$10)/'ModelParams Lw'!P$11</f>
        <v>#DIV/0!</v>
      </c>
      <c r="CE134" s="24" t="e">
        <f ca="1">(BU134-'ModelParams Lw'!Q$10)/'ModelParams Lw'!Q$11</f>
        <v>#DIV/0!</v>
      </c>
      <c r="CF134" s="24" t="e">
        <f ca="1">(BV134-'ModelParams Lw'!R$10)/'ModelParams Lw'!R$11</f>
        <v>#DIV/0!</v>
      </c>
      <c r="CG134" s="24" t="e">
        <f ca="1">(BW134-'ModelParams Lw'!S$10)/'ModelParams Lw'!S$11</f>
        <v>#DIV/0!</v>
      </c>
      <c r="CH134" s="24" t="e">
        <f ca="1">(BX134-'ModelParams Lw'!T$10)/'ModelParams Lw'!T$11</f>
        <v>#DIV/0!</v>
      </c>
      <c r="CI134" s="24" t="e">
        <f ca="1">(BY134-'ModelParams Lw'!U$10)/'ModelParams Lw'!U$11</f>
        <v>#DIV/0!</v>
      </c>
      <c r="CJ134" s="24" t="e">
        <f ca="1">(BZ134-'ModelParams Lw'!V$10)/'ModelParams Lw'!V$11</f>
        <v>#DIV/0!</v>
      </c>
      <c r="CK134" s="66" t="e">
        <f t="shared" si="62"/>
        <v>#DIV/0!</v>
      </c>
      <c r="CL134" s="66" t="e">
        <f t="shared" si="63"/>
        <v>#DIV/0!</v>
      </c>
      <c r="CM134" s="66" t="e">
        <f t="shared" si="64"/>
        <v>#DIV/0!</v>
      </c>
      <c r="CN134" s="66" t="e">
        <f t="shared" si="65"/>
        <v>#DIV/0!</v>
      </c>
      <c r="CO134" s="66" t="e">
        <f t="shared" si="66"/>
        <v>#DIV/0!</v>
      </c>
      <c r="CP134" s="66" t="e">
        <f t="shared" si="67"/>
        <v>#DIV/0!</v>
      </c>
      <c r="CQ134" s="66" t="e">
        <f t="shared" si="68"/>
        <v>#DIV/0!</v>
      </c>
      <c r="CR134" s="66" t="e">
        <f t="shared" si="69"/>
        <v>#DIV/0!</v>
      </c>
      <c r="CS134" s="24" t="e">
        <f>10*LOG10(IF(CK134="",0,POWER(10,((CK134+'ModelParams Lw'!$O$4)/10))) +IF(CL134="",0,POWER(10,((CL134+'ModelParams Lw'!$P$4)/10))) +IF(CM134="",0,POWER(10,((CM134+'ModelParams Lw'!$Q$4)/10))) +IF(CN134="",0,POWER(10,((CN134+'ModelParams Lw'!$R$4)/10))) +IF(CO134="",0,POWER(10,((CO134+'ModelParams Lw'!$S$4)/10))) +IF(CP134="",0,POWER(10,((CP134+'ModelParams Lw'!$T$4)/10))) +IF(CQ134="",0,POWER(10,((CQ134+'ModelParams Lw'!$U$4)/10)))+IF(CR134="",0,POWER(10,((CR134+'ModelParams Lw'!$V$4)/10))))</f>
        <v>#DIV/0!</v>
      </c>
      <c r="CT134" s="24" t="e">
        <f t="shared" si="70"/>
        <v>#DIV/0!</v>
      </c>
      <c r="CU134" s="24" t="e">
        <f>(CK134-'ModelParams Lw'!O$10)/'ModelParams Lw'!O$11</f>
        <v>#DIV/0!</v>
      </c>
      <c r="CV134" s="24" t="e">
        <f>(CL134-'ModelParams Lw'!P$10)/'ModelParams Lw'!P$11</f>
        <v>#DIV/0!</v>
      </c>
      <c r="CW134" s="24" t="e">
        <f>(CM134-'ModelParams Lw'!Q$10)/'ModelParams Lw'!Q$11</f>
        <v>#DIV/0!</v>
      </c>
      <c r="CX134" s="24" t="e">
        <f>(CN134-'ModelParams Lw'!R$10)/'ModelParams Lw'!R$11</f>
        <v>#DIV/0!</v>
      </c>
      <c r="CY134" s="24" t="e">
        <f>(CO134-'ModelParams Lw'!S$10)/'ModelParams Lw'!S$11</f>
        <v>#DIV/0!</v>
      </c>
      <c r="CZ134" s="24" t="e">
        <f>(CP134-'ModelParams Lw'!T$10)/'ModelParams Lw'!T$11</f>
        <v>#DIV/0!</v>
      </c>
      <c r="DA134" s="24" t="e">
        <f>(CQ134-'ModelParams Lw'!U$10)/'ModelParams Lw'!U$11</f>
        <v>#DIV/0!</v>
      </c>
      <c r="DB134" s="24" t="e">
        <f>(CR134-'ModelParams Lw'!V$10)/'ModelParams Lw'!V$11</f>
        <v>#DIV/0!</v>
      </c>
    </row>
    <row r="135" spans="1:106">
      <c r="A135" s="12">
        <f>'Sound Power'!B135</f>
        <v>0</v>
      </c>
      <c r="B135" s="12">
        <f>'Sound Power'!D135</f>
        <v>0</v>
      </c>
      <c r="C135" s="67" t="e">
        <f>IF(Calcul!$F140="SA",'Sound Power'!BS135,'Sound Power'!T135)</f>
        <v>#DIV/0!</v>
      </c>
      <c r="D135" s="67" t="e">
        <f>IF(Calcul!$F140="SA",'Sound Power'!BT135,'Sound Power'!U135)</f>
        <v>#DIV/0!</v>
      </c>
      <c r="E135" s="67" t="e">
        <f>IF(Calcul!$F140="SA",'Sound Power'!BU135,'Sound Power'!V135)</f>
        <v>#DIV/0!</v>
      </c>
      <c r="F135" s="67" t="e">
        <f>IF(Calcul!$F140="SA",'Sound Power'!BV135,'Sound Power'!W135)</f>
        <v>#DIV/0!</v>
      </c>
      <c r="G135" s="67" t="e">
        <f>IF(Calcul!$F140="SA",'Sound Power'!BW135,'Sound Power'!X135)</f>
        <v>#DIV/0!</v>
      </c>
      <c r="H135" s="67" t="e">
        <f>IF(Calcul!$F140="SA",'Sound Power'!BX135,'Sound Power'!Y135)</f>
        <v>#DIV/0!</v>
      </c>
      <c r="I135" s="67" t="e">
        <f>IF(Calcul!$F140="SA",'Sound Power'!BY135,'Sound Power'!Z135)</f>
        <v>#DIV/0!</v>
      </c>
      <c r="J135" s="67" t="e">
        <f>IF(Calcul!$F140="SA",'Sound Power'!BZ135,'Sound Power'!AA135)</f>
        <v>#DIV/0!</v>
      </c>
      <c r="K135" s="67" t="e">
        <f>'Sound Power'!CS135</f>
        <v>#DIV/0!</v>
      </c>
      <c r="L135" s="67" t="e">
        <f>'Sound Power'!CT135</f>
        <v>#DIV/0!</v>
      </c>
      <c r="M135" s="67" t="e">
        <f>'Sound Power'!CU135</f>
        <v>#DIV/0!</v>
      </c>
      <c r="N135" s="67" t="e">
        <f>'Sound Power'!CV135</f>
        <v>#DIV/0!</v>
      </c>
      <c r="O135" s="67" t="e">
        <f>'Sound Power'!CW135</f>
        <v>#DIV/0!</v>
      </c>
      <c r="P135" s="67" t="e">
        <f>'Sound Power'!CX135</f>
        <v>#DIV/0!</v>
      </c>
      <c r="Q135" s="67" t="e">
        <f>'Sound Power'!CY135</f>
        <v>#DIV/0!</v>
      </c>
      <c r="R135" s="67" t="e">
        <f>'Sound Power'!CZ135</f>
        <v>#DIV/0!</v>
      </c>
      <c r="S135" s="64">
        <f t="shared" si="50"/>
        <v>0</v>
      </c>
      <c r="T135" s="64">
        <f t="shared" si="51"/>
        <v>0</v>
      </c>
      <c r="U135" s="67" t="e">
        <f>('ModelParams Lp'!B$4*10^'ModelParams Lp'!B$5*($S135/$T135)^'ModelParams Lp'!B$6)*3</f>
        <v>#DIV/0!</v>
      </c>
      <c r="V135" s="67" t="e">
        <f>('ModelParams Lp'!C$4*10^'ModelParams Lp'!C$5*($S135/$T135)^'ModelParams Lp'!C$6)*3</f>
        <v>#DIV/0!</v>
      </c>
      <c r="W135" s="67" t="e">
        <f>('ModelParams Lp'!D$4*10^'ModelParams Lp'!D$5*($S135/$T135)^'ModelParams Lp'!D$6)*3</f>
        <v>#DIV/0!</v>
      </c>
      <c r="X135" s="67" t="e">
        <f>('ModelParams Lp'!E$4*10^'ModelParams Lp'!E$5*($S135/$T135)^'ModelParams Lp'!E$6)*3</f>
        <v>#DIV/0!</v>
      </c>
      <c r="Y135" s="67" t="e">
        <f>('ModelParams Lp'!F$4*10^'ModelParams Lp'!F$5*($S135/$T135)^'ModelParams Lp'!F$6)*3</f>
        <v>#DIV/0!</v>
      </c>
      <c r="Z135" s="67" t="e">
        <f>('ModelParams Lp'!G$4*10^'ModelParams Lp'!G$5*($S135/$T135)^'ModelParams Lp'!G$6)*3</f>
        <v>#DIV/0!</v>
      </c>
      <c r="AA135" s="67" t="e">
        <f>('ModelParams Lp'!H$4*10^'ModelParams Lp'!H$5*($S135/$T135)^'ModelParams Lp'!H$6)*3</f>
        <v>#DIV/0!</v>
      </c>
      <c r="AB135" s="67" t="e">
        <f>('ModelParams Lp'!I$4*10^'ModelParams Lp'!I$5*($S135/$T135)^'ModelParams Lp'!I$6)*3</f>
        <v>#DIV/0!</v>
      </c>
      <c r="AC135" s="53" t="e">
        <f t="shared" si="52"/>
        <v>#DIV/0!</v>
      </c>
      <c r="AD135" s="53" t="e">
        <f>IF(AC135&lt;'ModelParams Lp'!$B$16,-1,IF(AC135&lt;'ModelParams Lp'!$C$16,0,IF(AC135&lt;'ModelParams Lp'!$D$16,1,IF(AC135&lt;'ModelParams Lp'!$E$16,2,IF(AC135&lt;'ModelParams Lp'!$F$16,3,IF(AC135&lt;'ModelParams Lp'!$G$16,4,IF(AC135&lt;'ModelParams Lp'!$H$16,5,6)))))))</f>
        <v>#DIV/0!</v>
      </c>
      <c r="AE135" s="67" t="e">
        <f ca="1">IF($AD135&gt;1,0,OFFSET('ModelParams Lp'!$C$12,0,-'Sound Pressure'!$AD135))</f>
        <v>#DIV/0!</v>
      </c>
      <c r="AF135" s="67" t="e">
        <f ca="1">IF($AD135&gt;2,0,OFFSET('ModelParams Lp'!$D$12,0,-'Sound Pressure'!$AD135))</f>
        <v>#DIV/0!</v>
      </c>
      <c r="AG135" s="67" t="e">
        <f ca="1">IF($AD135&gt;3,0,OFFSET('ModelParams Lp'!$E$12,0,-'Sound Pressure'!$AD135))</f>
        <v>#DIV/0!</v>
      </c>
      <c r="AH135" s="67" t="e">
        <f ca="1">IF($AD135&gt;4,0,OFFSET('ModelParams Lp'!$F$12,0,-'Sound Pressure'!$AD135))</f>
        <v>#DIV/0!</v>
      </c>
      <c r="AI135" s="67" t="e">
        <f ca="1">IF($AD135&gt;3,0,OFFSET('ModelParams Lp'!$G$12,0,-'Sound Pressure'!$AD135))</f>
        <v>#DIV/0!</v>
      </c>
      <c r="AJ135" s="67" t="e">
        <f ca="1">IF($AD135&gt;5,0,OFFSET('ModelParams Lp'!$H$12,0,-'Sound Pressure'!$AD135))</f>
        <v>#DIV/0!</v>
      </c>
      <c r="AK135" s="67" t="e">
        <f ca="1">IF($AD135&gt;6,0,OFFSET('ModelParams Lp'!$I$12,0,-'Sound Pressure'!$AD135))</f>
        <v>#DIV/0!</v>
      </c>
      <c r="AL135" s="67" t="e">
        <f ca="1">IF($AD135&gt;7,0,IF($AD$4&lt;0,3,OFFSET('ModelParams Lp'!$J$12,0,-'Sound Pressure'!$AD135)))</f>
        <v>#DIV/0!</v>
      </c>
      <c r="AM135" s="67" t="e">
        <f t="shared" si="48"/>
        <v>#DIV/0!</v>
      </c>
      <c r="AN135" s="67" t="e">
        <f t="shared" si="49"/>
        <v>#DIV/0!</v>
      </c>
      <c r="AO135" s="67" t="e">
        <f t="shared" si="49"/>
        <v>#DIV/0!</v>
      </c>
      <c r="AP135" s="67" t="e">
        <f t="shared" si="49"/>
        <v>#DIV/0!</v>
      </c>
      <c r="AQ135" s="67" t="e">
        <f t="shared" si="49"/>
        <v>#DIV/0!</v>
      </c>
      <c r="AR135" s="67" t="e">
        <f t="shared" si="49"/>
        <v>#DIV/0!</v>
      </c>
      <c r="AS135" s="67" t="e">
        <f t="shared" si="49"/>
        <v>#DIV/0!</v>
      </c>
      <c r="AT135" s="67" t="e">
        <f t="shared" si="49"/>
        <v>#DIV/0!</v>
      </c>
      <c r="AU135" s="67">
        <f>'ModelParams Lp'!B$22</f>
        <v>4</v>
      </c>
      <c r="AV135" s="67">
        <f>'ModelParams Lp'!C$22</f>
        <v>2</v>
      </c>
      <c r="AW135" s="67">
        <f>'ModelParams Lp'!D$22</f>
        <v>1</v>
      </c>
      <c r="AX135" s="67">
        <f>'ModelParams Lp'!E$22</f>
        <v>0</v>
      </c>
      <c r="AY135" s="67">
        <f>'ModelParams Lp'!F$22</f>
        <v>0</v>
      </c>
      <c r="AZ135" s="67">
        <f>'ModelParams Lp'!G$22</f>
        <v>0</v>
      </c>
      <c r="BA135" s="67">
        <f>'ModelParams Lp'!H$22</f>
        <v>0</v>
      </c>
      <c r="BB135" s="67">
        <f>'ModelParams Lp'!I$22</f>
        <v>0</v>
      </c>
      <c r="BC135" s="67" t="e">
        <f>-10*LOG(2/(4*PI()*2^2)+4/(0.163*(Calcul!$J140*Calcul!$K140)/VLOOKUP(Calcul!$H140,'ModelParams Lp'!$E$37:$F$39,2,0)))</f>
        <v>#N/A</v>
      </c>
      <c r="BD135" s="67" t="e">
        <f>-10*LOG(2/(4*PI()*2^2)+4/(0.163*(Calcul!$J140*Calcul!$K140)/VLOOKUP(Calcul!$H140,'ModelParams Lp'!$E$37:$F$39,2,0)))</f>
        <v>#N/A</v>
      </c>
      <c r="BE135" s="67" t="e">
        <f>-10*LOG(2/(4*PI()*2^2)+4/(0.163*(Calcul!$J140*Calcul!$K140)/VLOOKUP(Calcul!$H140,'ModelParams Lp'!$E$37:$F$39,2,0)))</f>
        <v>#N/A</v>
      </c>
      <c r="BF135" s="67" t="e">
        <f>-10*LOG(2/(4*PI()*2^2)+4/(0.163*(Calcul!$J140*Calcul!$K140)/VLOOKUP(Calcul!$H140,'ModelParams Lp'!$E$37:$F$39,2,0)))</f>
        <v>#N/A</v>
      </c>
      <c r="BG135" s="67" t="e">
        <f>-10*LOG(2/(4*PI()*2^2)+4/(0.163*(Calcul!$J140*Calcul!$K140)/VLOOKUP(Calcul!$H140,'ModelParams Lp'!$E$37:$F$39,2,0)))</f>
        <v>#N/A</v>
      </c>
      <c r="BH135" s="67" t="e">
        <f>-10*LOG(2/(4*PI()*2^2)+4/(0.163*(Calcul!$J140*Calcul!$K140)/VLOOKUP(Calcul!$H140,'ModelParams Lp'!$E$37:$F$39,2,0)))</f>
        <v>#N/A</v>
      </c>
      <c r="BI135" s="67" t="e">
        <f>-10*LOG(2/(4*PI()*2^2)+4/(0.163*(Calcul!$J140*Calcul!$K140)/VLOOKUP(Calcul!$H140,'ModelParams Lp'!$E$37:$F$39,2,0)))</f>
        <v>#N/A</v>
      </c>
      <c r="BJ135" s="67" t="e">
        <f>-10*LOG(2/(4*PI()*2^2)+4/(0.163*(Calcul!$J140*Calcul!$K140)/VLOOKUP(Calcul!$H140,'ModelParams Lp'!$E$37:$F$39,2,0)))</f>
        <v>#N/A</v>
      </c>
      <c r="BK135" s="67" t="e">
        <f>VLOOKUP(Calcul!$I140,'ModelParams Lp'!$D$28:$O$32,5,0)+BC135</f>
        <v>#N/A</v>
      </c>
      <c r="BL135" s="67" t="e">
        <f>VLOOKUP(Calcul!$I140,'ModelParams Lp'!$D$28:$O$32,6,0)+BD135</f>
        <v>#N/A</v>
      </c>
      <c r="BM135" s="67" t="e">
        <f>VLOOKUP(Calcul!$I140,'ModelParams Lp'!$D$28:$O$32,7,0)+BE135</f>
        <v>#N/A</v>
      </c>
      <c r="BN135" s="67" t="e">
        <f>VLOOKUP(Calcul!$I140,'ModelParams Lp'!$D$28:$O$32,8,0)+BF135</f>
        <v>#N/A</v>
      </c>
      <c r="BO135" s="67" t="e">
        <f>VLOOKUP(Calcul!$I140,'ModelParams Lp'!$D$28:$O$32,9,0)+BG135</f>
        <v>#N/A</v>
      </c>
      <c r="BP135" s="67" t="e">
        <f>VLOOKUP(Calcul!$I140,'ModelParams Lp'!$D$28:$O$32,10,0)+BH135</f>
        <v>#N/A</v>
      </c>
      <c r="BQ135" s="67" t="e">
        <f>VLOOKUP(Calcul!$I140,'ModelParams Lp'!$D$28:$O$32,11,0)+BI135</f>
        <v>#N/A</v>
      </c>
      <c r="BR135" s="67" t="e">
        <f>VLOOKUP(Calcul!$I140,'ModelParams Lp'!$D$28:$O$32,12,0)+BJ135</f>
        <v>#N/A</v>
      </c>
      <c r="BS135" s="66" t="e">
        <f t="shared" ca="1" si="53"/>
        <v>#DIV/0!</v>
      </c>
      <c r="BT135" s="66" t="e">
        <f t="shared" ca="1" si="54"/>
        <v>#DIV/0!</v>
      </c>
      <c r="BU135" s="66" t="e">
        <f t="shared" ca="1" si="55"/>
        <v>#DIV/0!</v>
      </c>
      <c r="BV135" s="66" t="e">
        <f t="shared" ca="1" si="56"/>
        <v>#DIV/0!</v>
      </c>
      <c r="BW135" s="66" t="e">
        <f t="shared" ca="1" si="57"/>
        <v>#DIV/0!</v>
      </c>
      <c r="BX135" s="66" t="e">
        <f t="shared" ca="1" si="58"/>
        <v>#DIV/0!</v>
      </c>
      <c r="BY135" s="66" t="e">
        <f t="shared" ca="1" si="59"/>
        <v>#DIV/0!</v>
      </c>
      <c r="BZ135" s="66" t="e">
        <f t="shared" ca="1" si="60"/>
        <v>#DIV/0!</v>
      </c>
      <c r="CA135" s="24" t="e">
        <f ca="1">10*LOG10(IF(BS135="",0,POWER(10,((BS135+'ModelParams Lw'!$O$4)/10))) +IF(BT135="",0,POWER(10,((BT135+'ModelParams Lw'!$P$4)/10))) +IF(BU135="",0,POWER(10,((BU135+'ModelParams Lw'!$Q$4)/10))) +IF(BV135="",0,POWER(10,((BV135+'ModelParams Lw'!$R$4)/10))) +IF(BW135="",0,POWER(10,((BW135+'ModelParams Lw'!$S$4)/10))) +IF(BX135="",0,POWER(10,((BX135+'ModelParams Lw'!$T$4)/10))) +IF(BY135="",0,POWER(10,((BY135+'ModelParams Lw'!$U$4)/10)))+IF(BZ135="",0,POWER(10,((BZ135+'ModelParams Lw'!$V$4)/10))))</f>
        <v>#DIV/0!</v>
      </c>
      <c r="CB135" s="24" t="e">
        <f t="shared" ca="1" si="61"/>
        <v>#DIV/0!</v>
      </c>
      <c r="CC135" s="24" t="e">
        <f ca="1">(BS135-'ModelParams Lw'!O$10)/'ModelParams Lw'!O$11</f>
        <v>#DIV/0!</v>
      </c>
      <c r="CD135" s="24" t="e">
        <f ca="1">(BT135-'ModelParams Lw'!P$10)/'ModelParams Lw'!P$11</f>
        <v>#DIV/0!</v>
      </c>
      <c r="CE135" s="24" t="e">
        <f ca="1">(BU135-'ModelParams Lw'!Q$10)/'ModelParams Lw'!Q$11</f>
        <v>#DIV/0!</v>
      </c>
      <c r="CF135" s="24" t="e">
        <f ca="1">(BV135-'ModelParams Lw'!R$10)/'ModelParams Lw'!R$11</f>
        <v>#DIV/0!</v>
      </c>
      <c r="CG135" s="24" t="e">
        <f ca="1">(BW135-'ModelParams Lw'!S$10)/'ModelParams Lw'!S$11</f>
        <v>#DIV/0!</v>
      </c>
      <c r="CH135" s="24" t="e">
        <f ca="1">(BX135-'ModelParams Lw'!T$10)/'ModelParams Lw'!T$11</f>
        <v>#DIV/0!</v>
      </c>
      <c r="CI135" s="24" t="e">
        <f ca="1">(BY135-'ModelParams Lw'!U$10)/'ModelParams Lw'!U$11</f>
        <v>#DIV/0!</v>
      </c>
      <c r="CJ135" s="24" t="e">
        <f ca="1">(BZ135-'ModelParams Lw'!V$10)/'ModelParams Lw'!V$11</f>
        <v>#DIV/0!</v>
      </c>
      <c r="CK135" s="66" t="e">
        <f t="shared" si="62"/>
        <v>#DIV/0!</v>
      </c>
      <c r="CL135" s="66" t="e">
        <f t="shared" si="63"/>
        <v>#DIV/0!</v>
      </c>
      <c r="CM135" s="66" t="e">
        <f t="shared" si="64"/>
        <v>#DIV/0!</v>
      </c>
      <c r="CN135" s="66" t="e">
        <f t="shared" si="65"/>
        <v>#DIV/0!</v>
      </c>
      <c r="CO135" s="66" t="e">
        <f t="shared" si="66"/>
        <v>#DIV/0!</v>
      </c>
      <c r="CP135" s="66" t="e">
        <f t="shared" si="67"/>
        <v>#DIV/0!</v>
      </c>
      <c r="CQ135" s="66" t="e">
        <f t="shared" si="68"/>
        <v>#DIV/0!</v>
      </c>
      <c r="CR135" s="66" t="e">
        <f t="shared" si="69"/>
        <v>#DIV/0!</v>
      </c>
      <c r="CS135" s="24" t="e">
        <f>10*LOG10(IF(CK135="",0,POWER(10,((CK135+'ModelParams Lw'!$O$4)/10))) +IF(CL135="",0,POWER(10,((CL135+'ModelParams Lw'!$P$4)/10))) +IF(CM135="",0,POWER(10,((CM135+'ModelParams Lw'!$Q$4)/10))) +IF(CN135="",0,POWER(10,((CN135+'ModelParams Lw'!$R$4)/10))) +IF(CO135="",0,POWER(10,((CO135+'ModelParams Lw'!$S$4)/10))) +IF(CP135="",0,POWER(10,((CP135+'ModelParams Lw'!$T$4)/10))) +IF(CQ135="",0,POWER(10,((CQ135+'ModelParams Lw'!$U$4)/10)))+IF(CR135="",0,POWER(10,((CR135+'ModelParams Lw'!$V$4)/10))))</f>
        <v>#DIV/0!</v>
      </c>
      <c r="CT135" s="24" t="e">
        <f t="shared" si="70"/>
        <v>#DIV/0!</v>
      </c>
      <c r="CU135" s="24" t="e">
        <f>(CK135-'ModelParams Lw'!O$10)/'ModelParams Lw'!O$11</f>
        <v>#DIV/0!</v>
      </c>
      <c r="CV135" s="24" t="e">
        <f>(CL135-'ModelParams Lw'!P$10)/'ModelParams Lw'!P$11</f>
        <v>#DIV/0!</v>
      </c>
      <c r="CW135" s="24" t="e">
        <f>(CM135-'ModelParams Lw'!Q$10)/'ModelParams Lw'!Q$11</f>
        <v>#DIV/0!</v>
      </c>
      <c r="CX135" s="24" t="e">
        <f>(CN135-'ModelParams Lw'!R$10)/'ModelParams Lw'!R$11</f>
        <v>#DIV/0!</v>
      </c>
      <c r="CY135" s="24" t="e">
        <f>(CO135-'ModelParams Lw'!S$10)/'ModelParams Lw'!S$11</f>
        <v>#DIV/0!</v>
      </c>
      <c r="CZ135" s="24" t="e">
        <f>(CP135-'ModelParams Lw'!T$10)/'ModelParams Lw'!T$11</f>
        <v>#DIV/0!</v>
      </c>
      <c r="DA135" s="24" t="e">
        <f>(CQ135-'ModelParams Lw'!U$10)/'ModelParams Lw'!U$11</f>
        <v>#DIV/0!</v>
      </c>
      <c r="DB135" s="24" t="e">
        <f>(CR135-'ModelParams Lw'!V$10)/'ModelParams Lw'!V$11</f>
        <v>#DIV/0!</v>
      </c>
    </row>
    <row r="136" spans="1:106">
      <c r="A136" s="12">
        <f>'Sound Power'!B136</f>
        <v>0</v>
      </c>
      <c r="B136" s="12">
        <f>'Sound Power'!D136</f>
        <v>0</v>
      </c>
      <c r="C136" s="67" t="e">
        <f>IF(Calcul!$F141="SA",'Sound Power'!BS136,'Sound Power'!T136)</f>
        <v>#DIV/0!</v>
      </c>
      <c r="D136" s="67" t="e">
        <f>IF(Calcul!$F141="SA",'Sound Power'!BT136,'Sound Power'!U136)</f>
        <v>#DIV/0!</v>
      </c>
      <c r="E136" s="67" t="e">
        <f>IF(Calcul!$F141="SA",'Sound Power'!BU136,'Sound Power'!V136)</f>
        <v>#DIV/0!</v>
      </c>
      <c r="F136" s="67" t="e">
        <f>IF(Calcul!$F141="SA",'Sound Power'!BV136,'Sound Power'!W136)</f>
        <v>#DIV/0!</v>
      </c>
      <c r="G136" s="67" t="e">
        <f>IF(Calcul!$F141="SA",'Sound Power'!BW136,'Sound Power'!X136)</f>
        <v>#DIV/0!</v>
      </c>
      <c r="H136" s="67" t="e">
        <f>IF(Calcul!$F141="SA",'Sound Power'!BX136,'Sound Power'!Y136)</f>
        <v>#DIV/0!</v>
      </c>
      <c r="I136" s="67" t="e">
        <f>IF(Calcul!$F141="SA",'Sound Power'!BY136,'Sound Power'!Z136)</f>
        <v>#DIV/0!</v>
      </c>
      <c r="J136" s="67" t="e">
        <f>IF(Calcul!$F141="SA",'Sound Power'!BZ136,'Sound Power'!AA136)</f>
        <v>#DIV/0!</v>
      </c>
      <c r="K136" s="67" t="e">
        <f>'Sound Power'!CS136</f>
        <v>#DIV/0!</v>
      </c>
      <c r="L136" s="67" t="e">
        <f>'Sound Power'!CT136</f>
        <v>#DIV/0!</v>
      </c>
      <c r="M136" s="67" t="e">
        <f>'Sound Power'!CU136</f>
        <v>#DIV/0!</v>
      </c>
      <c r="N136" s="67" t="e">
        <f>'Sound Power'!CV136</f>
        <v>#DIV/0!</v>
      </c>
      <c r="O136" s="67" t="e">
        <f>'Sound Power'!CW136</f>
        <v>#DIV/0!</v>
      </c>
      <c r="P136" s="67" t="e">
        <f>'Sound Power'!CX136</f>
        <v>#DIV/0!</v>
      </c>
      <c r="Q136" s="67" t="e">
        <f>'Sound Power'!CY136</f>
        <v>#DIV/0!</v>
      </c>
      <c r="R136" s="67" t="e">
        <f>'Sound Power'!CZ136</f>
        <v>#DIV/0!</v>
      </c>
      <c r="S136" s="64">
        <f t="shared" si="50"/>
        <v>0</v>
      </c>
      <c r="T136" s="64">
        <f t="shared" si="51"/>
        <v>0</v>
      </c>
      <c r="U136" s="67" t="e">
        <f>('ModelParams Lp'!B$4*10^'ModelParams Lp'!B$5*($S136/$T136)^'ModelParams Lp'!B$6)*3</f>
        <v>#DIV/0!</v>
      </c>
      <c r="V136" s="67" t="e">
        <f>('ModelParams Lp'!C$4*10^'ModelParams Lp'!C$5*($S136/$T136)^'ModelParams Lp'!C$6)*3</f>
        <v>#DIV/0!</v>
      </c>
      <c r="W136" s="67" t="e">
        <f>('ModelParams Lp'!D$4*10^'ModelParams Lp'!D$5*($S136/$T136)^'ModelParams Lp'!D$6)*3</f>
        <v>#DIV/0!</v>
      </c>
      <c r="X136" s="67" t="e">
        <f>('ModelParams Lp'!E$4*10^'ModelParams Lp'!E$5*($S136/$T136)^'ModelParams Lp'!E$6)*3</f>
        <v>#DIV/0!</v>
      </c>
      <c r="Y136" s="67" t="e">
        <f>('ModelParams Lp'!F$4*10^'ModelParams Lp'!F$5*($S136/$T136)^'ModelParams Lp'!F$6)*3</f>
        <v>#DIV/0!</v>
      </c>
      <c r="Z136" s="67" t="e">
        <f>('ModelParams Lp'!G$4*10^'ModelParams Lp'!G$5*($S136/$T136)^'ModelParams Lp'!G$6)*3</f>
        <v>#DIV/0!</v>
      </c>
      <c r="AA136" s="67" t="e">
        <f>('ModelParams Lp'!H$4*10^'ModelParams Lp'!H$5*($S136/$T136)^'ModelParams Lp'!H$6)*3</f>
        <v>#DIV/0!</v>
      </c>
      <c r="AB136" s="67" t="e">
        <f>('ModelParams Lp'!I$4*10^'ModelParams Lp'!I$5*($S136/$T136)^'ModelParams Lp'!I$6)*3</f>
        <v>#DIV/0!</v>
      </c>
      <c r="AC136" s="53" t="e">
        <f t="shared" si="52"/>
        <v>#DIV/0!</v>
      </c>
      <c r="AD136" s="53" t="e">
        <f>IF(AC136&lt;'ModelParams Lp'!$B$16,-1,IF(AC136&lt;'ModelParams Lp'!$C$16,0,IF(AC136&lt;'ModelParams Lp'!$D$16,1,IF(AC136&lt;'ModelParams Lp'!$E$16,2,IF(AC136&lt;'ModelParams Lp'!$F$16,3,IF(AC136&lt;'ModelParams Lp'!$G$16,4,IF(AC136&lt;'ModelParams Lp'!$H$16,5,6)))))))</f>
        <v>#DIV/0!</v>
      </c>
      <c r="AE136" s="67" t="e">
        <f ca="1">IF($AD136&gt;1,0,OFFSET('ModelParams Lp'!$C$12,0,-'Sound Pressure'!$AD136))</f>
        <v>#DIV/0!</v>
      </c>
      <c r="AF136" s="67" t="e">
        <f ca="1">IF($AD136&gt;2,0,OFFSET('ModelParams Lp'!$D$12,0,-'Sound Pressure'!$AD136))</f>
        <v>#DIV/0!</v>
      </c>
      <c r="AG136" s="67" t="e">
        <f ca="1">IF($AD136&gt;3,0,OFFSET('ModelParams Lp'!$E$12,0,-'Sound Pressure'!$AD136))</f>
        <v>#DIV/0!</v>
      </c>
      <c r="AH136" s="67" t="e">
        <f ca="1">IF($AD136&gt;4,0,OFFSET('ModelParams Lp'!$F$12,0,-'Sound Pressure'!$AD136))</f>
        <v>#DIV/0!</v>
      </c>
      <c r="AI136" s="67" t="e">
        <f ca="1">IF($AD136&gt;3,0,OFFSET('ModelParams Lp'!$G$12,0,-'Sound Pressure'!$AD136))</f>
        <v>#DIV/0!</v>
      </c>
      <c r="AJ136" s="67" t="e">
        <f ca="1">IF($AD136&gt;5,0,OFFSET('ModelParams Lp'!$H$12,0,-'Sound Pressure'!$AD136))</f>
        <v>#DIV/0!</v>
      </c>
      <c r="AK136" s="67" t="e">
        <f ca="1">IF($AD136&gt;6,0,OFFSET('ModelParams Lp'!$I$12,0,-'Sound Pressure'!$AD136))</f>
        <v>#DIV/0!</v>
      </c>
      <c r="AL136" s="67" t="e">
        <f ca="1">IF($AD136&gt;7,0,IF($AD$4&lt;0,3,OFFSET('ModelParams Lp'!$J$12,0,-'Sound Pressure'!$AD136)))</f>
        <v>#DIV/0!</v>
      </c>
      <c r="AM136" s="67" t="e">
        <f t="shared" si="48"/>
        <v>#DIV/0!</v>
      </c>
      <c r="AN136" s="67" t="e">
        <f t="shared" si="49"/>
        <v>#DIV/0!</v>
      </c>
      <c r="AO136" s="67" t="e">
        <f t="shared" si="49"/>
        <v>#DIV/0!</v>
      </c>
      <c r="AP136" s="67" t="e">
        <f t="shared" si="49"/>
        <v>#DIV/0!</v>
      </c>
      <c r="AQ136" s="67" t="e">
        <f t="shared" si="49"/>
        <v>#DIV/0!</v>
      </c>
      <c r="AR136" s="67" t="e">
        <f t="shared" si="49"/>
        <v>#DIV/0!</v>
      </c>
      <c r="AS136" s="67" t="e">
        <f t="shared" si="49"/>
        <v>#DIV/0!</v>
      </c>
      <c r="AT136" s="67" t="e">
        <f t="shared" si="49"/>
        <v>#DIV/0!</v>
      </c>
      <c r="AU136" s="67">
        <f>'ModelParams Lp'!B$22</f>
        <v>4</v>
      </c>
      <c r="AV136" s="67">
        <f>'ModelParams Lp'!C$22</f>
        <v>2</v>
      </c>
      <c r="AW136" s="67">
        <f>'ModelParams Lp'!D$22</f>
        <v>1</v>
      </c>
      <c r="AX136" s="67">
        <f>'ModelParams Lp'!E$22</f>
        <v>0</v>
      </c>
      <c r="AY136" s="67">
        <f>'ModelParams Lp'!F$22</f>
        <v>0</v>
      </c>
      <c r="AZ136" s="67">
        <f>'ModelParams Lp'!G$22</f>
        <v>0</v>
      </c>
      <c r="BA136" s="67">
        <f>'ModelParams Lp'!H$22</f>
        <v>0</v>
      </c>
      <c r="BB136" s="67">
        <f>'ModelParams Lp'!I$22</f>
        <v>0</v>
      </c>
      <c r="BC136" s="67" t="e">
        <f>-10*LOG(2/(4*PI()*2^2)+4/(0.163*(Calcul!$J141*Calcul!$K141)/VLOOKUP(Calcul!$H141,'ModelParams Lp'!$E$37:$F$39,2,0)))</f>
        <v>#N/A</v>
      </c>
      <c r="BD136" s="67" t="e">
        <f>-10*LOG(2/(4*PI()*2^2)+4/(0.163*(Calcul!$J141*Calcul!$K141)/VLOOKUP(Calcul!$H141,'ModelParams Lp'!$E$37:$F$39,2,0)))</f>
        <v>#N/A</v>
      </c>
      <c r="BE136" s="67" t="e">
        <f>-10*LOG(2/(4*PI()*2^2)+4/(0.163*(Calcul!$J141*Calcul!$K141)/VLOOKUP(Calcul!$H141,'ModelParams Lp'!$E$37:$F$39,2,0)))</f>
        <v>#N/A</v>
      </c>
      <c r="BF136" s="67" t="e">
        <f>-10*LOG(2/(4*PI()*2^2)+4/(0.163*(Calcul!$J141*Calcul!$K141)/VLOOKUP(Calcul!$H141,'ModelParams Lp'!$E$37:$F$39,2,0)))</f>
        <v>#N/A</v>
      </c>
      <c r="BG136" s="67" t="e">
        <f>-10*LOG(2/(4*PI()*2^2)+4/(0.163*(Calcul!$J141*Calcul!$K141)/VLOOKUP(Calcul!$H141,'ModelParams Lp'!$E$37:$F$39,2,0)))</f>
        <v>#N/A</v>
      </c>
      <c r="BH136" s="67" t="e">
        <f>-10*LOG(2/(4*PI()*2^2)+4/(0.163*(Calcul!$J141*Calcul!$K141)/VLOOKUP(Calcul!$H141,'ModelParams Lp'!$E$37:$F$39,2,0)))</f>
        <v>#N/A</v>
      </c>
      <c r="BI136" s="67" t="e">
        <f>-10*LOG(2/(4*PI()*2^2)+4/(0.163*(Calcul!$J141*Calcul!$K141)/VLOOKUP(Calcul!$H141,'ModelParams Lp'!$E$37:$F$39,2,0)))</f>
        <v>#N/A</v>
      </c>
      <c r="BJ136" s="67" t="e">
        <f>-10*LOG(2/(4*PI()*2^2)+4/(0.163*(Calcul!$J141*Calcul!$K141)/VLOOKUP(Calcul!$H141,'ModelParams Lp'!$E$37:$F$39,2,0)))</f>
        <v>#N/A</v>
      </c>
      <c r="BK136" s="67" t="e">
        <f>VLOOKUP(Calcul!$I141,'ModelParams Lp'!$D$28:$O$32,5,0)+BC136</f>
        <v>#N/A</v>
      </c>
      <c r="BL136" s="67" t="e">
        <f>VLOOKUP(Calcul!$I141,'ModelParams Lp'!$D$28:$O$32,6,0)+BD136</f>
        <v>#N/A</v>
      </c>
      <c r="BM136" s="67" t="e">
        <f>VLOOKUP(Calcul!$I141,'ModelParams Lp'!$D$28:$O$32,7,0)+BE136</f>
        <v>#N/A</v>
      </c>
      <c r="BN136" s="67" t="e">
        <f>VLOOKUP(Calcul!$I141,'ModelParams Lp'!$D$28:$O$32,8,0)+BF136</f>
        <v>#N/A</v>
      </c>
      <c r="BO136" s="67" t="e">
        <f>VLOOKUP(Calcul!$I141,'ModelParams Lp'!$D$28:$O$32,9,0)+BG136</f>
        <v>#N/A</v>
      </c>
      <c r="BP136" s="67" t="e">
        <f>VLOOKUP(Calcul!$I141,'ModelParams Lp'!$D$28:$O$32,10,0)+BH136</f>
        <v>#N/A</v>
      </c>
      <c r="BQ136" s="67" t="e">
        <f>VLOOKUP(Calcul!$I141,'ModelParams Lp'!$D$28:$O$32,11,0)+BI136</f>
        <v>#N/A</v>
      </c>
      <c r="BR136" s="67" t="e">
        <f>VLOOKUP(Calcul!$I141,'ModelParams Lp'!$D$28:$O$32,12,0)+BJ136</f>
        <v>#N/A</v>
      </c>
      <c r="BS136" s="66" t="e">
        <f t="shared" ca="1" si="53"/>
        <v>#DIV/0!</v>
      </c>
      <c r="BT136" s="66" t="e">
        <f t="shared" ca="1" si="54"/>
        <v>#DIV/0!</v>
      </c>
      <c r="BU136" s="66" t="e">
        <f t="shared" ca="1" si="55"/>
        <v>#DIV/0!</v>
      </c>
      <c r="BV136" s="66" t="e">
        <f t="shared" ca="1" si="56"/>
        <v>#DIV/0!</v>
      </c>
      <c r="BW136" s="66" t="e">
        <f t="shared" ca="1" si="57"/>
        <v>#DIV/0!</v>
      </c>
      <c r="BX136" s="66" t="e">
        <f t="shared" ca="1" si="58"/>
        <v>#DIV/0!</v>
      </c>
      <c r="BY136" s="66" t="e">
        <f t="shared" ca="1" si="59"/>
        <v>#DIV/0!</v>
      </c>
      <c r="BZ136" s="66" t="e">
        <f t="shared" ca="1" si="60"/>
        <v>#DIV/0!</v>
      </c>
      <c r="CA136" s="24" t="e">
        <f ca="1">10*LOG10(IF(BS136="",0,POWER(10,((BS136+'ModelParams Lw'!$O$4)/10))) +IF(BT136="",0,POWER(10,((BT136+'ModelParams Lw'!$P$4)/10))) +IF(BU136="",0,POWER(10,((BU136+'ModelParams Lw'!$Q$4)/10))) +IF(BV136="",0,POWER(10,((BV136+'ModelParams Lw'!$R$4)/10))) +IF(BW136="",0,POWER(10,((BW136+'ModelParams Lw'!$S$4)/10))) +IF(BX136="",0,POWER(10,((BX136+'ModelParams Lw'!$T$4)/10))) +IF(BY136="",0,POWER(10,((BY136+'ModelParams Lw'!$U$4)/10)))+IF(BZ136="",0,POWER(10,((BZ136+'ModelParams Lw'!$V$4)/10))))</f>
        <v>#DIV/0!</v>
      </c>
      <c r="CB136" s="24" t="e">
        <f t="shared" ca="1" si="61"/>
        <v>#DIV/0!</v>
      </c>
      <c r="CC136" s="24" t="e">
        <f ca="1">(BS136-'ModelParams Lw'!O$10)/'ModelParams Lw'!O$11</f>
        <v>#DIV/0!</v>
      </c>
      <c r="CD136" s="24" t="e">
        <f ca="1">(BT136-'ModelParams Lw'!P$10)/'ModelParams Lw'!P$11</f>
        <v>#DIV/0!</v>
      </c>
      <c r="CE136" s="24" t="e">
        <f ca="1">(BU136-'ModelParams Lw'!Q$10)/'ModelParams Lw'!Q$11</f>
        <v>#DIV/0!</v>
      </c>
      <c r="CF136" s="24" t="e">
        <f ca="1">(BV136-'ModelParams Lw'!R$10)/'ModelParams Lw'!R$11</f>
        <v>#DIV/0!</v>
      </c>
      <c r="CG136" s="24" t="e">
        <f ca="1">(BW136-'ModelParams Lw'!S$10)/'ModelParams Lw'!S$11</f>
        <v>#DIV/0!</v>
      </c>
      <c r="CH136" s="24" t="e">
        <f ca="1">(BX136-'ModelParams Lw'!T$10)/'ModelParams Lw'!T$11</f>
        <v>#DIV/0!</v>
      </c>
      <c r="CI136" s="24" t="e">
        <f ca="1">(BY136-'ModelParams Lw'!U$10)/'ModelParams Lw'!U$11</f>
        <v>#DIV/0!</v>
      </c>
      <c r="CJ136" s="24" t="e">
        <f ca="1">(BZ136-'ModelParams Lw'!V$10)/'ModelParams Lw'!V$11</f>
        <v>#DIV/0!</v>
      </c>
      <c r="CK136" s="66" t="e">
        <f t="shared" si="62"/>
        <v>#DIV/0!</v>
      </c>
      <c r="CL136" s="66" t="e">
        <f t="shared" si="63"/>
        <v>#DIV/0!</v>
      </c>
      <c r="CM136" s="66" t="e">
        <f t="shared" si="64"/>
        <v>#DIV/0!</v>
      </c>
      <c r="CN136" s="66" t="e">
        <f t="shared" si="65"/>
        <v>#DIV/0!</v>
      </c>
      <c r="CO136" s="66" t="e">
        <f t="shared" si="66"/>
        <v>#DIV/0!</v>
      </c>
      <c r="CP136" s="66" t="e">
        <f t="shared" si="67"/>
        <v>#DIV/0!</v>
      </c>
      <c r="CQ136" s="66" t="e">
        <f t="shared" si="68"/>
        <v>#DIV/0!</v>
      </c>
      <c r="CR136" s="66" t="e">
        <f t="shared" si="69"/>
        <v>#DIV/0!</v>
      </c>
      <c r="CS136" s="24" t="e">
        <f>10*LOG10(IF(CK136="",0,POWER(10,((CK136+'ModelParams Lw'!$O$4)/10))) +IF(CL136="",0,POWER(10,((CL136+'ModelParams Lw'!$P$4)/10))) +IF(CM136="",0,POWER(10,((CM136+'ModelParams Lw'!$Q$4)/10))) +IF(CN136="",0,POWER(10,((CN136+'ModelParams Lw'!$R$4)/10))) +IF(CO136="",0,POWER(10,((CO136+'ModelParams Lw'!$S$4)/10))) +IF(CP136="",0,POWER(10,((CP136+'ModelParams Lw'!$T$4)/10))) +IF(CQ136="",0,POWER(10,((CQ136+'ModelParams Lw'!$U$4)/10)))+IF(CR136="",0,POWER(10,((CR136+'ModelParams Lw'!$V$4)/10))))</f>
        <v>#DIV/0!</v>
      </c>
      <c r="CT136" s="24" t="e">
        <f t="shared" si="70"/>
        <v>#DIV/0!</v>
      </c>
      <c r="CU136" s="24" t="e">
        <f>(CK136-'ModelParams Lw'!O$10)/'ModelParams Lw'!O$11</f>
        <v>#DIV/0!</v>
      </c>
      <c r="CV136" s="24" t="e">
        <f>(CL136-'ModelParams Lw'!P$10)/'ModelParams Lw'!P$11</f>
        <v>#DIV/0!</v>
      </c>
      <c r="CW136" s="24" t="e">
        <f>(CM136-'ModelParams Lw'!Q$10)/'ModelParams Lw'!Q$11</f>
        <v>#DIV/0!</v>
      </c>
      <c r="CX136" s="24" t="e">
        <f>(CN136-'ModelParams Lw'!R$10)/'ModelParams Lw'!R$11</f>
        <v>#DIV/0!</v>
      </c>
      <c r="CY136" s="24" t="e">
        <f>(CO136-'ModelParams Lw'!S$10)/'ModelParams Lw'!S$11</f>
        <v>#DIV/0!</v>
      </c>
      <c r="CZ136" s="24" t="e">
        <f>(CP136-'ModelParams Lw'!T$10)/'ModelParams Lw'!T$11</f>
        <v>#DIV/0!</v>
      </c>
      <c r="DA136" s="24" t="e">
        <f>(CQ136-'ModelParams Lw'!U$10)/'ModelParams Lw'!U$11</f>
        <v>#DIV/0!</v>
      </c>
      <c r="DB136" s="24" t="e">
        <f>(CR136-'ModelParams Lw'!V$10)/'ModelParams Lw'!V$11</f>
        <v>#DIV/0!</v>
      </c>
    </row>
    <row r="137" spans="1:106">
      <c r="A137" s="12">
        <f>'Sound Power'!B137</f>
        <v>0</v>
      </c>
      <c r="B137" s="12">
        <f>'Sound Power'!D137</f>
        <v>0</v>
      </c>
      <c r="C137" s="67" t="e">
        <f>IF(Calcul!$F142="SA",'Sound Power'!BS137,'Sound Power'!T137)</f>
        <v>#DIV/0!</v>
      </c>
      <c r="D137" s="67" t="e">
        <f>IF(Calcul!$F142="SA",'Sound Power'!BT137,'Sound Power'!U137)</f>
        <v>#DIV/0!</v>
      </c>
      <c r="E137" s="67" t="e">
        <f>IF(Calcul!$F142="SA",'Sound Power'!BU137,'Sound Power'!V137)</f>
        <v>#DIV/0!</v>
      </c>
      <c r="F137" s="67" t="e">
        <f>IF(Calcul!$F142="SA",'Sound Power'!BV137,'Sound Power'!W137)</f>
        <v>#DIV/0!</v>
      </c>
      <c r="G137" s="67" t="e">
        <f>IF(Calcul!$F142="SA",'Sound Power'!BW137,'Sound Power'!X137)</f>
        <v>#DIV/0!</v>
      </c>
      <c r="H137" s="67" t="e">
        <f>IF(Calcul!$F142="SA",'Sound Power'!BX137,'Sound Power'!Y137)</f>
        <v>#DIV/0!</v>
      </c>
      <c r="I137" s="67" t="e">
        <f>IF(Calcul!$F142="SA",'Sound Power'!BY137,'Sound Power'!Z137)</f>
        <v>#DIV/0!</v>
      </c>
      <c r="J137" s="67" t="e">
        <f>IF(Calcul!$F142="SA",'Sound Power'!BZ137,'Sound Power'!AA137)</f>
        <v>#DIV/0!</v>
      </c>
      <c r="K137" s="67" t="e">
        <f>'Sound Power'!CS137</f>
        <v>#DIV/0!</v>
      </c>
      <c r="L137" s="67" t="e">
        <f>'Sound Power'!CT137</f>
        <v>#DIV/0!</v>
      </c>
      <c r="M137" s="67" t="e">
        <f>'Sound Power'!CU137</f>
        <v>#DIV/0!</v>
      </c>
      <c r="N137" s="67" t="e">
        <f>'Sound Power'!CV137</f>
        <v>#DIV/0!</v>
      </c>
      <c r="O137" s="67" t="e">
        <f>'Sound Power'!CW137</f>
        <v>#DIV/0!</v>
      </c>
      <c r="P137" s="67" t="e">
        <f>'Sound Power'!CX137</f>
        <v>#DIV/0!</v>
      </c>
      <c r="Q137" s="67" t="e">
        <f>'Sound Power'!CY137</f>
        <v>#DIV/0!</v>
      </c>
      <c r="R137" s="67" t="e">
        <f>'Sound Power'!CZ137</f>
        <v>#DIV/0!</v>
      </c>
      <c r="S137" s="64">
        <f t="shared" si="50"/>
        <v>0</v>
      </c>
      <c r="T137" s="64">
        <f t="shared" si="51"/>
        <v>0</v>
      </c>
      <c r="U137" s="67" t="e">
        <f>('ModelParams Lp'!B$4*10^'ModelParams Lp'!B$5*($S137/$T137)^'ModelParams Lp'!B$6)*3</f>
        <v>#DIV/0!</v>
      </c>
      <c r="V137" s="67" t="e">
        <f>('ModelParams Lp'!C$4*10^'ModelParams Lp'!C$5*($S137/$T137)^'ModelParams Lp'!C$6)*3</f>
        <v>#DIV/0!</v>
      </c>
      <c r="W137" s="67" t="e">
        <f>('ModelParams Lp'!D$4*10^'ModelParams Lp'!D$5*($S137/$T137)^'ModelParams Lp'!D$6)*3</f>
        <v>#DIV/0!</v>
      </c>
      <c r="X137" s="67" t="e">
        <f>('ModelParams Lp'!E$4*10^'ModelParams Lp'!E$5*($S137/$T137)^'ModelParams Lp'!E$6)*3</f>
        <v>#DIV/0!</v>
      </c>
      <c r="Y137" s="67" t="e">
        <f>('ModelParams Lp'!F$4*10^'ModelParams Lp'!F$5*($S137/$T137)^'ModelParams Lp'!F$6)*3</f>
        <v>#DIV/0!</v>
      </c>
      <c r="Z137" s="67" t="e">
        <f>('ModelParams Lp'!G$4*10^'ModelParams Lp'!G$5*($S137/$T137)^'ModelParams Lp'!G$6)*3</f>
        <v>#DIV/0!</v>
      </c>
      <c r="AA137" s="67" t="e">
        <f>('ModelParams Lp'!H$4*10^'ModelParams Lp'!H$5*($S137/$T137)^'ModelParams Lp'!H$6)*3</f>
        <v>#DIV/0!</v>
      </c>
      <c r="AB137" s="67" t="e">
        <f>('ModelParams Lp'!I$4*10^'ModelParams Lp'!I$5*($S137/$T137)^'ModelParams Lp'!I$6)*3</f>
        <v>#DIV/0!</v>
      </c>
      <c r="AC137" s="53" t="e">
        <f t="shared" si="52"/>
        <v>#DIV/0!</v>
      </c>
      <c r="AD137" s="53" t="e">
        <f>IF(AC137&lt;'ModelParams Lp'!$B$16,-1,IF(AC137&lt;'ModelParams Lp'!$C$16,0,IF(AC137&lt;'ModelParams Lp'!$D$16,1,IF(AC137&lt;'ModelParams Lp'!$E$16,2,IF(AC137&lt;'ModelParams Lp'!$F$16,3,IF(AC137&lt;'ModelParams Lp'!$G$16,4,IF(AC137&lt;'ModelParams Lp'!$H$16,5,6)))))))</f>
        <v>#DIV/0!</v>
      </c>
      <c r="AE137" s="67" t="e">
        <f ca="1">IF($AD137&gt;1,0,OFFSET('ModelParams Lp'!$C$12,0,-'Sound Pressure'!$AD137))</f>
        <v>#DIV/0!</v>
      </c>
      <c r="AF137" s="67" t="e">
        <f ca="1">IF($AD137&gt;2,0,OFFSET('ModelParams Lp'!$D$12,0,-'Sound Pressure'!$AD137))</f>
        <v>#DIV/0!</v>
      </c>
      <c r="AG137" s="67" t="e">
        <f ca="1">IF($AD137&gt;3,0,OFFSET('ModelParams Lp'!$E$12,0,-'Sound Pressure'!$AD137))</f>
        <v>#DIV/0!</v>
      </c>
      <c r="AH137" s="67" t="e">
        <f ca="1">IF($AD137&gt;4,0,OFFSET('ModelParams Lp'!$F$12,0,-'Sound Pressure'!$AD137))</f>
        <v>#DIV/0!</v>
      </c>
      <c r="AI137" s="67" t="e">
        <f ca="1">IF($AD137&gt;3,0,OFFSET('ModelParams Lp'!$G$12,0,-'Sound Pressure'!$AD137))</f>
        <v>#DIV/0!</v>
      </c>
      <c r="AJ137" s="67" t="e">
        <f ca="1">IF($AD137&gt;5,0,OFFSET('ModelParams Lp'!$H$12,0,-'Sound Pressure'!$AD137))</f>
        <v>#DIV/0!</v>
      </c>
      <c r="AK137" s="67" t="e">
        <f ca="1">IF($AD137&gt;6,0,OFFSET('ModelParams Lp'!$I$12,0,-'Sound Pressure'!$AD137))</f>
        <v>#DIV/0!</v>
      </c>
      <c r="AL137" s="67" t="e">
        <f ca="1">IF($AD137&gt;7,0,IF($AD$4&lt;0,3,OFFSET('ModelParams Lp'!$J$12,0,-'Sound Pressure'!$AD137)))</f>
        <v>#DIV/0!</v>
      </c>
      <c r="AM137" s="67" t="e">
        <f t="shared" si="48"/>
        <v>#DIV/0!</v>
      </c>
      <c r="AN137" s="67" t="e">
        <f t="shared" si="49"/>
        <v>#DIV/0!</v>
      </c>
      <c r="AO137" s="67" t="e">
        <f t="shared" si="49"/>
        <v>#DIV/0!</v>
      </c>
      <c r="AP137" s="67" t="e">
        <f t="shared" si="49"/>
        <v>#DIV/0!</v>
      </c>
      <c r="AQ137" s="67" t="e">
        <f t="shared" si="49"/>
        <v>#DIV/0!</v>
      </c>
      <c r="AR137" s="67" t="e">
        <f t="shared" si="49"/>
        <v>#DIV/0!</v>
      </c>
      <c r="AS137" s="67" t="e">
        <f t="shared" si="49"/>
        <v>#DIV/0!</v>
      </c>
      <c r="AT137" s="67" t="e">
        <f t="shared" si="49"/>
        <v>#DIV/0!</v>
      </c>
      <c r="AU137" s="67">
        <f>'ModelParams Lp'!B$22</f>
        <v>4</v>
      </c>
      <c r="AV137" s="67">
        <f>'ModelParams Lp'!C$22</f>
        <v>2</v>
      </c>
      <c r="AW137" s="67">
        <f>'ModelParams Lp'!D$22</f>
        <v>1</v>
      </c>
      <c r="AX137" s="67">
        <f>'ModelParams Lp'!E$22</f>
        <v>0</v>
      </c>
      <c r="AY137" s="67">
        <f>'ModelParams Lp'!F$22</f>
        <v>0</v>
      </c>
      <c r="AZ137" s="67">
        <f>'ModelParams Lp'!G$22</f>
        <v>0</v>
      </c>
      <c r="BA137" s="67">
        <f>'ModelParams Lp'!H$22</f>
        <v>0</v>
      </c>
      <c r="BB137" s="67">
        <f>'ModelParams Lp'!I$22</f>
        <v>0</v>
      </c>
      <c r="BC137" s="67" t="e">
        <f>-10*LOG(2/(4*PI()*2^2)+4/(0.163*(Calcul!$J142*Calcul!$K142)/VLOOKUP(Calcul!$H142,'ModelParams Lp'!$E$37:$F$39,2,0)))</f>
        <v>#N/A</v>
      </c>
      <c r="BD137" s="67" t="e">
        <f>-10*LOG(2/(4*PI()*2^2)+4/(0.163*(Calcul!$J142*Calcul!$K142)/VLOOKUP(Calcul!$H142,'ModelParams Lp'!$E$37:$F$39,2,0)))</f>
        <v>#N/A</v>
      </c>
      <c r="BE137" s="67" t="e">
        <f>-10*LOG(2/(4*PI()*2^2)+4/(0.163*(Calcul!$J142*Calcul!$K142)/VLOOKUP(Calcul!$H142,'ModelParams Lp'!$E$37:$F$39,2,0)))</f>
        <v>#N/A</v>
      </c>
      <c r="BF137" s="67" t="e">
        <f>-10*LOG(2/(4*PI()*2^2)+4/(0.163*(Calcul!$J142*Calcul!$K142)/VLOOKUP(Calcul!$H142,'ModelParams Lp'!$E$37:$F$39,2,0)))</f>
        <v>#N/A</v>
      </c>
      <c r="BG137" s="67" t="e">
        <f>-10*LOG(2/(4*PI()*2^2)+4/(0.163*(Calcul!$J142*Calcul!$K142)/VLOOKUP(Calcul!$H142,'ModelParams Lp'!$E$37:$F$39,2,0)))</f>
        <v>#N/A</v>
      </c>
      <c r="BH137" s="67" t="e">
        <f>-10*LOG(2/(4*PI()*2^2)+4/(0.163*(Calcul!$J142*Calcul!$K142)/VLOOKUP(Calcul!$H142,'ModelParams Lp'!$E$37:$F$39,2,0)))</f>
        <v>#N/A</v>
      </c>
      <c r="BI137" s="67" t="e">
        <f>-10*LOG(2/(4*PI()*2^2)+4/(0.163*(Calcul!$J142*Calcul!$K142)/VLOOKUP(Calcul!$H142,'ModelParams Lp'!$E$37:$F$39,2,0)))</f>
        <v>#N/A</v>
      </c>
      <c r="BJ137" s="67" t="e">
        <f>-10*LOG(2/(4*PI()*2^2)+4/(0.163*(Calcul!$J142*Calcul!$K142)/VLOOKUP(Calcul!$H142,'ModelParams Lp'!$E$37:$F$39,2,0)))</f>
        <v>#N/A</v>
      </c>
      <c r="BK137" s="67" t="e">
        <f>VLOOKUP(Calcul!$I142,'ModelParams Lp'!$D$28:$O$32,5,0)+BC137</f>
        <v>#N/A</v>
      </c>
      <c r="BL137" s="67" t="e">
        <f>VLOOKUP(Calcul!$I142,'ModelParams Lp'!$D$28:$O$32,6,0)+BD137</f>
        <v>#N/A</v>
      </c>
      <c r="BM137" s="67" t="e">
        <f>VLOOKUP(Calcul!$I142,'ModelParams Lp'!$D$28:$O$32,7,0)+BE137</f>
        <v>#N/A</v>
      </c>
      <c r="BN137" s="67" t="e">
        <f>VLOOKUP(Calcul!$I142,'ModelParams Lp'!$D$28:$O$32,8,0)+BF137</f>
        <v>#N/A</v>
      </c>
      <c r="BO137" s="67" t="e">
        <f>VLOOKUP(Calcul!$I142,'ModelParams Lp'!$D$28:$O$32,9,0)+BG137</f>
        <v>#N/A</v>
      </c>
      <c r="BP137" s="67" t="e">
        <f>VLOOKUP(Calcul!$I142,'ModelParams Lp'!$D$28:$O$32,10,0)+BH137</f>
        <v>#N/A</v>
      </c>
      <c r="BQ137" s="67" t="e">
        <f>VLOOKUP(Calcul!$I142,'ModelParams Lp'!$D$28:$O$32,11,0)+BI137</f>
        <v>#N/A</v>
      </c>
      <c r="BR137" s="67" t="e">
        <f>VLOOKUP(Calcul!$I142,'ModelParams Lp'!$D$28:$O$32,12,0)+BJ137</f>
        <v>#N/A</v>
      </c>
      <c r="BS137" s="66" t="e">
        <f t="shared" ca="1" si="53"/>
        <v>#DIV/0!</v>
      </c>
      <c r="BT137" s="66" t="e">
        <f t="shared" ca="1" si="54"/>
        <v>#DIV/0!</v>
      </c>
      <c r="BU137" s="66" t="e">
        <f t="shared" ca="1" si="55"/>
        <v>#DIV/0!</v>
      </c>
      <c r="BV137" s="66" t="e">
        <f t="shared" ca="1" si="56"/>
        <v>#DIV/0!</v>
      </c>
      <c r="BW137" s="66" t="e">
        <f t="shared" ca="1" si="57"/>
        <v>#DIV/0!</v>
      </c>
      <c r="BX137" s="66" t="e">
        <f t="shared" ca="1" si="58"/>
        <v>#DIV/0!</v>
      </c>
      <c r="BY137" s="66" t="e">
        <f t="shared" ca="1" si="59"/>
        <v>#DIV/0!</v>
      </c>
      <c r="BZ137" s="66" t="e">
        <f t="shared" ca="1" si="60"/>
        <v>#DIV/0!</v>
      </c>
      <c r="CA137" s="24" t="e">
        <f ca="1">10*LOG10(IF(BS137="",0,POWER(10,((BS137+'ModelParams Lw'!$O$4)/10))) +IF(BT137="",0,POWER(10,((BT137+'ModelParams Lw'!$P$4)/10))) +IF(BU137="",0,POWER(10,((BU137+'ModelParams Lw'!$Q$4)/10))) +IF(BV137="",0,POWER(10,((BV137+'ModelParams Lw'!$R$4)/10))) +IF(BW137="",0,POWER(10,((BW137+'ModelParams Lw'!$S$4)/10))) +IF(BX137="",0,POWER(10,((BX137+'ModelParams Lw'!$T$4)/10))) +IF(BY137="",0,POWER(10,((BY137+'ModelParams Lw'!$U$4)/10)))+IF(BZ137="",0,POWER(10,((BZ137+'ModelParams Lw'!$V$4)/10))))</f>
        <v>#DIV/0!</v>
      </c>
      <c r="CB137" s="24" t="e">
        <f t="shared" ca="1" si="61"/>
        <v>#DIV/0!</v>
      </c>
      <c r="CC137" s="24" t="e">
        <f ca="1">(BS137-'ModelParams Lw'!O$10)/'ModelParams Lw'!O$11</f>
        <v>#DIV/0!</v>
      </c>
      <c r="CD137" s="24" t="e">
        <f ca="1">(BT137-'ModelParams Lw'!P$10)/'ModelParams Lw'!P$11</f>
        <v>#DIV/0!</v>
      </c>
      <c r="CE137" s="24" t="e">
        <f ca="1">(BU137-'ModelParams Lw'!Q$10)/'ModelParams Lw'!Q$11</f>
        <v>#DIV/0!</v>
      </c>
      <c r="CF137" s="24" t="e">
        <f ca="1">(BV137-'ModelParams Lw'!R$10)/'ModelParams Lw'!R$11</f>
        <v>#DIV/0!</v>
      </c>
      <c r="CG137" s="24" t="e">
        <f ca="1">(BW137-'ModelParams Lw'!S$10)/'ModelParams Lw'!S$11</f>
        <v>#DIV/0!</v>
      </c>
      <c r="CH137" s="24" t="e">
        <f ca="1">(BX137-'ModelParams Lw'!T$10)/'ModelParams Lw'!T$11</f>
        <v>#DIV/0!</v>
      </c>
      <c r="CI137" s="24" t="e">
        <f ca="1">(BY137-'ModelParams Lw'!U$10)/'ModelParams Lw'!U$11</f>
        <v>#DIV/0!</v>
      </c>
      <c r="CJ137" s="24" t="e">
        <f ca="1">(BZ137-'ModelParams Lw'!V$10)/'ModelParams Lw'!V$11</f>
        <v>#DIV/0!</v>
      </c>
      <c r="CK137" s="66" t="e">
        <f t="shared" si="62"/>
        <v>#DIV/0!</v>
      </c>
      <c r="CL137" s="66" t="e">
        <f t="shared" si="63"/>
        <v>#DIV/0!</v>
      </c>
      <c r="CM137" s="66" t="e">
        <f t="shared" si="64"/>
        <v>#DIV/0!</v>
      </c>
      <c r="CN137" s="66" t="e">
        <f t="shared" si="65"/>
        <v>#DIV/0!</v>
      </c>
      <c r="CO137" s="66" t="e">
        <f t="shared" si="66"/>
        <v>#DIV/0!</v>
      </c>
      <c r="CP137" s="66" t="e">
        <f t="shared" si="67"/>
        <v>#DIV/0!</v>
      </c>
      <c r="CQ137" s="66" t="e">
        <f t="shared" si="68"/>
        <v>#DIV/0!</v>
      </c>
      <c r="CR137" s="66" t="e">
        <f t="shared" si="69"/>
        <v>#DIV/0!</v>
      </c>
      <c r="CS137" s="24" t="e">
        <f>10*LOG10(IF(CK137="",0,POWER(10,((CK137+'ModelParams Lw'!$O$4)/10))) +IF(CL137="",0,POWER(10,((CL137+'ModelParams Lw'!$P$4)/10))) +IF(CM137="",0,POWER(10,((CM137+'ModelParams Lw'!$Q$4)/10))) +IF(CN137="",0,POWER(10,((CN137+'ModelParams Lw'!$R$4)/10))) +IF(CO137="",0,POWER(10,((CO137+'ModelParams Lw'!$S$4)/10))) +IF(CP137="",0,POWER(10,((CP137+'ModelParams Lw'!$T$4)/10))) +IF(CQ137="",0,POWER(10,((CQ137+'ModelParams Lw'!$U$4)/10)))+IF(CR137="",0,POWER(10,((CR137+'ModelParams Lw'!$V$4)/10))))</f>
        <v>#DIV/0!</v>
      </c>
      <c r="CT137" s="24" t="e">
        <f t="shared" si="70"/>
        <v>#DIV/0!</v>
      </c>
      <c r="CU137" s="24" t="e">
        <f>(CK137-'ModelParams Lw'!O$10)/'ModelParams Lw'!O$11</f>
        <v>#DIV/0!</v>
      </c>
      <c r="CV137" s="24" t="e">
        <f>(CL137-'ModelParams Lw'!P$10)/'ModelParams Lw'!P$11</f>
        <v>#DIV/0!</v>
      </c>
      <c r="CW137" s="24" t="e">
        <f>(CM137-'ModelParams Lw'!Q$10)/'ModelParams Lw'!Q$11</f>
        <v>#DIV/0!</v>
      </c>
      <c r="CX137" s="24" t="e">
        <f>(CN137-'ModelParams Lw'!R$10)/'ModelParams Lw'!R$11</f>
        <v>#DIV/0!</v>
      </c>
      <c r="CY137" s="24" t="e">
        <f>(CO137-'ModelParams Lw'!S$10)/'ModelParams Lw'!S$11</f>
        <v>#DIV/0!</v>
      </c>
      <c r="CZ137" s="24" t="e">
        <f>(CP137-'ModelParams Lw'!T$10)/'ModelParams Lw'!T$11</f>
        <v>#DIV/0!</v>
      </c>
      <c r="DA137" s="24" t="e">
        <f>(CQ137-'ModelParams Lw'!U$10)/'ModelParams Lw'!U$11</f>
        <v>#DIV/0!</v>
      </c>
      <c r="DB137" s="24" t="e">
        <f>(CR137-'ModelParams Lw'!V$10)/'ModelParams Lw'!V$11</f>
        <v>#DIV/0!</v>
      </c>
    </row>
    <row r="138" spans="1:106">
      <c r="A138" s="12">
        <f>'Sound Power'!B138</f>
        <v>0</v>
      </c>
      <c r="B138" s="12">
        <f>'Sound Power'!D138</f>
        <v>0</v>
      </c>
      <c r="C138" s="67" t="e">
        <f>IF(Calcul!$F143="SA",'Sound Power'!BS138,'Sound Power'!T138)</f>
        <v>#DIV/0!</v>
      </c>
      <c r="D138" s="67" t="e">
        <f>IF(Calcul!$F143="SA",'Sound Power'!BT138,'Sound Power'!U138)</f>
        <v>#DIV/0!</v>
      </c>
      <c r="E138" s="67" t="e">
        <f>IF(Calcul!$F143="SA",'Sound Power'!BU138,'Sound Power'!V138)</f>
        <v>#DIV/0!</v>
      </c>
      <c r="F138" s="67" t="e">
        <f>IF(Calcul!$F143="SA",'Sound Power'!BV138,'Sound Power'!W138)</f>
        <v>#DIV/0!</v>
      </c>
      <c r="G138" s="67" t="e">
        <f>IF(Calcul!$F143="SA",'Sound Power'!BW138,'Sound Power'!X138)</f>
        <v>#DIV/0!</v>
      </c>
      <c r="H138" s="67" t="e">
        <f>IF(Calcul!$F143="SA",'Sound Power'!BX138,'Sound Power'!Y138)</f>
        <v>#DIV/0!</v>
      </c>
      <c r="I138" s="67" t="e">
        <f>IF(Calcul!$F143="SA",'Sound Power'!BY138,'Sound Power'!Z138)</f>
        <v>#DIV/0!</v>
      </c>
      <c r="J138" s="67" t="e">
        <f>IF(Calcul!$F143="SA",'Sound Power'!BZ138,'Sound Power'!AA138)</f>
        <v>#DIV/0!</v>
      </c>
      <c r="K138" s="67" t="e">
        <f>'Sound Power'!CS138</f>
        <v>#DIV/0!</v>
      </c>
      <c r="L138" s="67" t="e">
        <f>'Sound Power'!CT138</f>
        <v>#DIV/0!</v>
      </c>
      <c r="M138" s="67" t="e">
        <f>'Sound Power'!CU138</f>
        <v>#DIV/0!</v>
      </c>
      <c r="N138" s="67" t="e">
        <f>'Sound Power'!CV138</f>
        <v>#DIV/0!</v>
      </c>
      <c r="O138" s="67" t="e">
        <f>'Sound Power'!CW138</f>
        <v>#DIV/0!</v>
      </c>
      <c r="P138" s="67" t="e">
        <f>'Sound Power'!CX138</f>
        <v>#DIV/0!</v>
      </c>
      <c r="Q138" s="67" t="e">
        <f>'Sound Power'!CY138</f>
        <v>#DIV/0!</v>
      </c>
      <c r="R138" s="67" t="e">
        <f>'Sound Power'!CZ138</f>
        <v>#DIV/0!</v>
      </c>
      <c r="S138" s="64">
        <f t="shared" si="50"/>
        <v>0</v>
      </c>
      <c r="T138" s="64">
        <f t="shared" si="51"/>
        <v>0</v>
      </c>
      <c r="U138" s="67" t="e">
        <f>('ModelParams Lp'!B$4*10^'ModelParams Lp'!B$5*($S138/$T138)^'ModelParams Lp'!B$6)*3</f>
        <v>#DIV/0!</v>
      </c>
      <c r="V138" s="67" t="e">
        <f>('ModelParams Lp'!C$4*10^'ModelParams Lp'!C$5*($S138/$T138)^'ModelParams Lp'!C$6)*3</f>
        <v>#DIV/0!</v>
      </c>
      <c r="W138" s="67" t="e">
        <f>('ModelParams Lp'!D$4*10^'ModelParams Lp'!D$5*($S138/$T138)^'ModelParams Lp'!D$6)*3</f>
        <v>#DIV/0!</v>
      </c>
      <c r="X138" s="67" t="e">
        <f>('ModelParams Lp'!E$4*10^'ModelParams Lp'!E$5*($S138/$T138)^'ModelParams Lp'!E$6)*3</f>
        <v>#DIV/0!</v>
      </c>
      <c r="Y138" s="67" t="e">
        <f>('ModelParams Lp'!F$4*10^'ModelParams Lp'!F$5*($S138/$T138)^'ModelParams Lp'!F$6)*3</f>
        <v>#DIV/0!</v>
      </c>
      <c r="Z138" s="67" t="e">
        <f>('ModelParams Lp'!G$4*10^'ModelParams Lp'!G$5*($S138/$T138)^'ModelParams Lp'!G$6)*3</f>
        <v>#DIV/0!</v>
      </c>
      <c r="AA138" s="67" t="e">
        <f>('ModelParams Lp'!H$4*10^'ModelParams Lp'!H$5*($S138/$T138)^'ModelParams Lp'!H$6)*3</f>
        <v>#DIV/0!</v>
      </c>
      <c r="AB138" s="67" t="e">
        <f>('ModelParams Lp'!I$4*10^'ModelParams Lp'!I$5*($S138/$T138)^'ModelParams Lp'!I$6)*3</f>
        <v>#DIV/0!</v>
      </c>
      <c r="AC138" s="53" t="e">
        <f t="shared" si="52"/>
        <v>#DIV/0!</v>
      </c>
      <c r="AD138" s="53" t="e">
        <f>IF(AC138&lt;'ModelParams Lp'!$B$16,-1,IF(AC138&lt;'ModelParams Lp'!$C$16,0,IF(AC138&lt;'ModelParams Lp'!$D$16,1,IF(AC138&lt;'ModelParams Lp'!$E$16,2,IF(AC138&lt;'ModelParams Lp'!$F$16,3,IF(AC138&lt;'ModelParams Lp'!$G$16,4,IF(AC138&lt;'ModelParams Lp'!$H$16,5,6)))))))</f>
        <v>#DIV/0!</v>
      </c>
      <c r="AE138" s="67" t="e">
        <f ca="1">IF($AD138&gt;1,0,OFFSET('ModelParams Lp'!$C$12,0,-'Sound Pressure'!$AD138))</f>
        <v>#DIV/0!</v>
      </c>
      <c r="AF138" s="67" t="e">
        <f ca="1">IF($AD138&gt;2,0,OFFSET('ModelParams Lp'!$D$12,0,-'Sound Pressure'!$AD138))</f>
        <v>#DIV/0!</v>
      </c>
      <c r="AG138" s="67" t="e">
        <f ca="1">IF($AD138&gt;3,0,OFFSET('ModelParams Lp'!$E$12,0,-'Sound Pressure'!$AD138))</f>
        <v>#DIV/0!</v>
      </c>
      <c r="AH138" s="67" t="e">
        <f ca="1">IF($AD138&gt;4,0,OFFSET('ModelParams Lp'!$F$12,0,-'Sound Pressure'!$AD138))</f>
        <v>#DIV/0!</v>
      </c>
      <c r="AI138" s="67" t="e">
        <f ca="1">IF($AD138&gt;3,0,OFFSET('ModelParams Lp'!$G$12,0,-'Sound Pressure'!$AD138))</f>
        <v>#DIV/0!</v>
      </c>
      <c r="AJ138" s="67" t="e">
        <f ca="1">IF($AD138&gt;5,0,OFFSET('ModelParams Lp'!$H$12,0,-'Sound Pressure'!$AD138))</f>
        <v>#DIV/0!</v>
      </c>
      <c r="AK138" s="67" t="e">
        <f ca="1">IF($AD138&gt;6,0,OFFSET('ModelParams Lp'!$I$12,0,-'Sound Pressure'!$AD138))</f>
        <v>#DIV/0!</v>
      </c>
      <c r="AL138" s="67" t="e">
        <f ca="1">IF($AD138&gt;7,0,IF($AD$4&lt;0,3,OFFSET('ModelParams Lp'!$J$12,0,-'Sound Pressure'!$AD138)))</f>
        <v>#DIV/0!</v>
      </c>
      <c r="AM138" s="67" t="e">
        <f t="shared" si="48"/>
        <v>#DIV/0!</v>
      </c>
      <c r="AN138" s="67" t="e">
        <f t="shared" si="49"/>
        <v>#DIV/0!</v>
      </c>
      <c r="AO138" s="67" t="e">
        <f t="shared" si="49"/>
        <v>#DIV/0!</v>
      </c>
      <c r="AP138" s="67" t="e">
        <f t="shared" si="49"/>
        <v>#DIV/0!</v>
      </c>
      <c r="AQ138" s="67" t="e">
        <f t="shared" si="49"/>
        <v>#DIV/0!</v>
      </c>
      <c r="AR138" s="67" t="e">
        <f t="shared" si="49"/>
        <v>#DIV/0!</v>
      </c>
      <c r="AS138" s="67" t="e">
        <f t="shared" si="49"/>
        <v>#DIV/0!</v>
      </c>
      <c r="AT138" s="67" t="e">
        <f t="shared" si="49"/>
        <v>#DIV/0!</v>
      </c>
      <c r="AU138" s="67">
        <f>'ModelParams Lp'!B$22</f>
        <v>4</v>
      </c>
      <c r="AV138" s="67">
        <f>'ModelParams Lp'!C$22</f>
        <v>2</v>
      </c>
      <c r="AW138" s="67">
        <f>'ModelParams Lp'!D$22</f>
        <v>1</v>
      </c>
      <c r="AX138" s="67">
        <f>'ModelParams Lp'!E$22</f>
        <v>0</v>
      </c>
      <c r="AY138" s="67">
        <f>'ModelParams Lp'!F$22</f>
        <v>0</v>
      </c>
      <c r="AZ138" s="67">
        <f>'ModelParams Lp'!G$22</f>
        <v>0</v>
      </c>
      <c r="BA138" s="67">
        <f>'ModelParams Lp'!H$22</f>
        <v>0</v>
      </c>
      <c r="BB138" s="67">
        <f>'ModelParams Lp'!I$22</f>
        <v>0</v>
      </c>
      <c r="BC138" s="67" t="e">
        <f>-10*LOG(2/(4*PI()*2^2)+4/(0.163*(Calcul!$J143*Calcul!$K143)/VLOOKUP(Calcul!$H143,'ModelParams Lp'!$E$37:$F$39,2,0)))</f>
        <v>#N/A</v>
      </c>
      <c r="BD138" s="67" t="e">
        <f>-10*LOG(2/(4*PI()*2^2)+4/(0.163*(Calcul!$J143*Calcul!$K143)/VLOOKUP(Calcul!$H143,'ModelParams Lp'!$E$37:$F$39,2,0)))</f>
        <v>#N/A</v>
      </c>
      <c r="BE138" s="67" t="e">
        <f>-10*LOG(2/(4*PI()*2^2)+4/(0.163*(Calcul!$J143*Calcul!$K143)/VLOOKUP(Calcul!$H143,'ModelParams Lp'!$E$37:$F$39,2,0)))</f>
        <v>#N/A</v>
      </c>
      <c r="BF138" s="67" t="e">
        <f>-10*LOG(2/(4*PI()*2^2)+4/(0.163*(Calcul!$J143*Calcul!$K143)/VLOOKUP(Calcul!$H143,'ModelParams Lp'!$E$37:$F$39,2,0)))</f>
        <v>#N/A</v>
      </c>
      <c r="BG138" s="67" t="e">
        <f>-10*LOG(2/(4*PI()*2^2)+4/(0.163*(Calcul!$J143*Calcul!$K143)/VLOOKUP(Calcul!$H143,'ModelParams Lp'!$E$37:$F$39,2,0)))</f>
        <v>#N/A</v>
      </c>
      <c r="BH138" s="67" t="e">
        <f>-10*LOG(2/(4*PI()*2^2)+4/(0.163*(Calcul!$J143*Calcul!$K143)/VLOOKUP(Calcul!$H143,'ModelParams Lp'!$E$37:$F$39,2,0)))</f>
        <v>#N/A</v>
      </c>
      <c r="BI138" s="67" t="e">
        <f>-10*LOG(2/(4*PI()*2^2)+4/(0.163*(Calcul!$J143*Calcul!$K143)/VLOOKUP(Calcul!$H143,'ModelParams Lp'!$E$37:$F$39,2,0)))</f>
        <v>#N/A</v>
      </c>
      <c r="BJ138" s="67" t="e">
        <f>-10*LOG(2/(4*PI()*2^2)+4/(0.163*(Calcul!$J143*Calcul!$K143)/VLOOKUP(Calcul!$H143,'ModelParams Lp'!$E$37:$F$39,2,0)))</f>
        <v>#N/A</v>
      </c>
      <c r="BK138" s="67" t="e">
        <f>VLOOKUP(Calcul!$I143,'ModelParams Lp'!$D$28:$O$32,5,0)+BC138</f>
        <v>#N/A</v>
      </c>
      <c r="BL138" s="67" t="e">
        <f>VLOOKUP(Calcul!$I143,'ModelParams Lp'!$D$28:$O$32,6,0)+BD138</f>
        <v>#N/A</v>
      </c>
      <c r="BM138" s="67" t="e">
        <f>VLOOKUP(Calcul!$I143,'ModelParams Lp'!$D$28:$O$32,7,0)+BE138</f>
        <v>#N/A</v>
      </c>
      <c r="BN138" s="67" t="e">
        <f>VLOOKUP(Calcul!$I143,'ModelParams Lp'!$D$28:$O$32,8,0)+BF138</f>
        <v>#N/A</v>
      </c>
      <c r="BO138" s="67" t="e">
        <f>VLOOKUP(Calcul!$I143,'ModelParams Lp'!$D$28:$O$32,9,0)+BG138</f>
        <v>#N/A</v>
      </c>
      <c r="BP138" s="67" t="e">
        <f>VLOOKUP(Calcul!$I143,'ModelParams Lp'!$D$28:$O$32,10,0)+BH138</f>
        <v>#N/A</v>
      </c>
      <c r="BQ138" s="67" t="e">
        <f>VLOOKUP(Calcul!$I143,'ModelParams Lp'!$D$28:$O$32,11,0)+BI138</f>
        <v>#N/A</v>
      </c>
      <c r="BR138" s="67" t="e">
        <f>VLOOKUP(Calcul!$I143,'ModelParams Lp'!$D$28:$O$32,12,0)+BJ138</f>
        <v>#N/A</v>
      </c>
      <c r="BS138" s="66" t="e">
        <f t="shared" ca="1" si="53"/>
        <v>#DIV/0!</v>
      </c>
      <c r="BT138" s="66" t="e">
        <f t="shared" ca="1" si="54"/>
        <v>#DIV/0!</v>
      </c>
      <c r="BU138" s="66" t="e">
        <f t="shared" ca="1" si="55"/>
        <v>#DIV/0!</v>
      </c>
      <c r="BV138" s="66" t="e">
        <f t="shared" ca="1" si="56"/>
        <v>#DIV/0!</v>
      </c>
      <c r="BW138" s="66" t="e">
        <f t="shared" ca="1" si="57"/>
        <v>#DIV/0!</v>
      </c>
      <c r="BX138" s="66" t="e">
        <f t="shared" ca="1" si="58"/>
        <v>#DIV/0!</v>
      </c>
      <c r="BY138" s="66" t="e">
        <f t="shared" ca="1" si="59"/>
        <v>#DIV/0!</v>
      </c>
      <c r="BZ138" s="66" t="e">
        <f t="shared" ca="1" si="60"/>
        <v>#DIV/0!</v>
      </c>
      <c r="CA138" s="24" t="e">
        <f ca="1">10*LOG10(IF(BS138="",0,POWER(10,((BS138+'ModelParams Lw'!$O$4)/10))) +IF(BT138="",0,POWER(10,((BT138+'ModelParams Lw'!$P$4)/10))) +IF(BU138="",0,POWER(10,((BU138+'ModelParams Lw'!$Q$4)/10))) +IF(BV138="",0,POWER(10,((BV138+'ModelParams Lw'!$R$4)/10))) +IF(BW138="",0,POWER(10,((BW138+'ModelParams Lw'!$S$4)/10))) +IF(BX138="",0,POWER(10,((BX138+'ModelParams Lw'!$T$4)/10))) +IF(BY138="",0,POWER(10,((BY138+'ModelParams Lw'!$U$4)/10)))+IF(BZ138="",0,POWER(10,((BZ138+'ModelParams Lw'!$V$4)/10))))</f>
        <v>#DIV/0!</v>
      </c>
      <c r="CB138" s="24" t="e">
        <f t="shared" ca="1" si="61"/>
        <v>#DIV/0!</v>
      </c>
      <c r="CC138" s="24" t="e">
        <f ca="1">(BS138-'ModelParams Lw'!O$10)/'ModelParams Lw'!O$11</f>
        <v>#DIV/0!</v>
      </c>
      <c r="CD138" s="24" t="e">
        <f ca="1">(BT138-'ModelParams Lw'!P$10)/'ModelParams Lw'!P$11</f>
        <v>#DIV/0!</v>
      </c>
      <c r="CE138" s="24" t="e">
        <f ca="1">(BU138-'ModelParams Lw'!Q$10)/'ModelParams Lw'!Q$11</f>
        <v>#DIV/0!</v>
      </c>
      <c r="CF138" s="24" t="e">
        <f ca="1">(BV138-'ModelParams Lw'!R$10)/'ModelParams Lw'!R$11</f>
        <v>#DIV/0!</v>
      </c>
      <c r="CG138" s="24" t="e">
        <f ca="1">(BW138-'ModelParams Lw'!S$10)/'ModelParams Lw'!S$11</f>
        <v>#DIV/0!</v>
      </c>
      <c r="CH138" s="24" t="e">
        <f ca="1">(BX138-'ModelParams Lw'!T$10)/'ModelParams Lw'!T$11</f>
        <v>#DIV/0!</v>
      </c>
      <c r="CI138" s="24" t="e">
        <f ca="1">(BY138-'ModelParams Lw'!U$10)/'ModelParams Lw'!U$11</f>
        <v>#DIV/0!</v>
      </c>
      <c r="CJ138" s="24" t="e">
        <f ca="1">(BZ138-'ModelParams Lw'!V$10)/'ModelParams Lw'!V$11</f>
        <v>#DIV/0!</v>
      </c>
      <c r="CK138" s="66" t="e">
        <f t="shared" si="62"/>
        <v>#DIV/0!</v>
      </c>
      <c r="CL138" s="66" t="e">
        <f t="shared" si="63"/>
        <v>#DIV/0!</v>
      </c>
      <c r="CM138" s="66" t="e">
        <f t="shared" si="64"/>
        <v>#DIV/0!</v>
      </c>
      <c r="CN138" s="66" t="e">
        <f t="shared" si="65"/>
        <v>#DIV/0!</v>
      </c>
      <c r="CO138" s="66" t="e">
        <f t="shared" si="66"/>
        <v>#DIV/0!</v>
      </c>
      <c r="CP138" s="66" t="e">
        <f t="shared" si="67"/>
        <v>#DIV/0!</v>
      </c>
      <c r="CQ138" s="66" t="e">
        <f t="shared" si="68"/>
        <v>#DIV/0!</v>
      </c>
      <c r="CR138" s="66" t="e">
        <f t="shared" si="69"/>
        <v>#DIV/0!</v>
      </c>
      <c r="CS138" s="24" t="e">
        <f>10*LOG10(IF(CK138="",0,POWER(10,((CK138+'ModelParams Lw'!$O$4)/10))) +IF(CL138="",0,POWER(10,((CL138+'ModelParams Lw'!$P$4)/10))) +IF(CM138="",0,POWER(10,((CM138+'ModelParams Lw'!$Q$4)/10))) +IF(CN138="",0,POWER(10,((CN138+'ModelParams Lw'!$R$4)/10))) +IF(CO138="",0,POWER(10,((CO138+'ModelParams Lw'!$S$4)/10))) +IF(CP138="",0,POWER(10,((CP138+'ModelParams Lw'!$T$4)/10))) +IF(CQ138="",0,POWER(10,((CQ138+'ModelParams Lw'!$U$4)/10)))+IF(CR138="",0,POWER(10,((CR138+'ModelParams Lw'!$V$4)/10))))</f>
        <v>#DIV/0!</v>
      </c>
      <c r="CT138" s="24" t="e">
        <f t="shared" si="70"/>
        <v>#DIV/0!</v>
      </c>
      <c r="CU138" s="24" t="e">
        <f>(CK138-'ModelParams Lw'!O$10)/'ModelParams Lw'!O$11</f>
        <v>#DIV/0!</v>
      </c>
      <c r="CV138" s="24" t="e">
        <f>(CL138-'ModelParams Lw'!P$10)/'ModelParams Lw'!P$11</f>
        <v>#DIV/0!</v>
      </c>
      <c r="CW138" s="24" t="e">
        <f>(CM138-'ModelParams Lw'!Q$10)/'ModelParams Lw'!Q$11</f>
        <v>#DIV/0!</v>
      </c>
      <c r="CX138" s="24" t="e">
        <f>(CN138-'ModelParams Lw'!R$10)/'ModelParams Lw'!R$11</f>
        <v>#DIV/0!</v>
      </c>
      <c r="CY138" s="24" t="e">
        <f>(CO138-'ModelParams Lw'!S$10)/'ModelParams Lw'!S$11</f>
        <v>#DIV/0!</v>
      </c>
      <c r="CZ138" s="24" t="e">
        <f>(CP138-'ModelParams Lw'!T$10)/'ModelParams Lw'!T$11</f>
        <v>#DIV/0!</v>
      </c>
      <c r="DA138" s="24" t="e">
        <f>(CQ138-'ModelParams Lw'!U$10)/'ModelParams Lw'!U$11</f>
        <v>#DIV/0!</v>
      </c>
      <c r="DB138" s="24" t="e">
        <f>(CR138-'ModelParams Lw'!V$10)/'ModelParams Lw'!V$11</f>
        <v>#DIV/0!</v>
      </c>
    </row>
    <row r="139" spans="1:106">
      <c r="A139" s="12">
        <f>'Sound Power'!B139</f>
        <v>0</v>
      </c>
      <c r="B139" s="12">
        <f>'Sound Power'!D139</f>
        <v>0</v>
      </c>
      <c r="C139" s="67" t="e">
        <f>IF(Calcul!$F144="SA",'Sound Power'!BS139,'Sound Power'!T139)</f>
        <v>#DIV/0!</v>
      </c>
      <c r="D139" s="67" t="e">
        <f>IF(Calcul!$F144="SA",'Sound Power'!BT139,'Sound Power'!U139)</f>
        <v>#DIV/0!</v>
      </c>
      <c r="E139" s="67" t="e">
        <f>IF(Calcul!$F144="SA",'Sound Power'!BU139,'Sound Power'!V139)</f>
        <v>#DIV/0!</v>
      </c>
      <c r="F139" s="67" t="e">
        <f>IF(Calcul!$F144="SA",'Sound Power'!BV139,'Sound Power'!W139)</f>
        <v>#DIV/0!</v>
      </c>
      <c r="G139" s="67" t="e">
        <f>IF(Calcul!$F144="SA",'Sound Power'!BW139,'Sound Power'!X139)</f>
        <v>#DIV/0!</v>
      </c>
      <c r="H139" s="67" t="e">
        <f>IF(Calcul!$F144="SA",'Sound Power'!BX139,'Sound Power'!Y139)</f>
        <v>#DIV/0!</v>
      </c>
      <c r="I139" s="67" t="e">
        <f>IF(Calcul!$F144="SA",'Sound Power'!BY139,'Sound Power'!Z139)</f>
        <v>#DIV/0!</v>
      </c>
      <c r="J139" s="67" t="e">
        <f>IF(Calcul!$F144="SA",'Sound Power'!BZ139,'Sound Power'!AA139)</f>
        <v>#DIV/0!</v>
      </c>
      <c r="K139" s="67" t="e">
        <f>'Sound Power'!CS139</f>
        <v>#DIV/0!</v>
      </c>
      <c r="L139" s="67" t="e">
        <f>'Sound Power'!CT139</f>
        <v>#DIV/0!</v>
      </c>
      <c r="M139" s="67" t="e">
        <f>'Sound Power'!CU139</f>
        <v>#DIV/0!</v>
      </c>
      <c r="N139" s="67" t="e">
        <f>'Sound Power'!CV139</f>
        <v>#DIV/0!</v>
      </c>
      <c r="O139" s="67" t="e">
        <f>'Sound Power'!CW139</f>
        <v>#DIV/0!</v>
      </c>
      <c r="P139" s="67" t="e">
        <f>'Sound Power'!CX139</f>
        <v>#DIV/0!</v>
      </c>
      <c r="Q139" s="67" t="e">
        <f>'Sound Power'!CY139</f>
        <v>#DIV/0!</v>
      </c>
      <c r="R139" s="67" t="e">
        <f>'Sound Power'!CZ139</f>
        <v>#DIV/0!</v>
      </c>
      <c r="S139" s="64">
        <f t="shared" si="50"/>
        <v>0</v>
      </c>
      <c r="T139" s="64">
        <f t="shared" si="51"/>
        <v>0</v>
      </c>
      <c r="U139" s="67" t="e">
        <f>('ModelParams Lp'!B$4*10^'ModelParams Lp'!B$5*($S139/$T139)^'ModelParams Lp'!B$6)*3</f>
        <v>#DIV/0!</v>
      </c>
      <c r="V139" s="67" t="e">
        <f>('ModelParams Lp'!C$4*10^'ModelParams Lp'!C$5*($S139/$T139)^'ModelParams Lp'!C$6)*3</f>
        <v>#DIV/0!</v>
      </c>
      <c r="W139" s="67" t="e">
        <f>('ModelParams Lp'!D$4*10^'ModelParams Lp'!D$5*($S139/$T139)^'ModelParams Lp'!D$6)*3</f>
        <v>#DIV/0!</v>
      </c>
      <c r="X139" s="67" t="e">
        <f>('ModelParams Lp'!E$4*10^'ModelParams Lp'!E$5*($S139/$T139)^'ModelParams Lp'!E$6)*3</f>
        <v>#DIV/0!</v>
      </c>
      <c r="Y139" s="67" t="e">
        <f>('ModelParams Lp'!F$4*10^'ModelParams Lp'!F$5*($S139/$T139)^'ModelParams Lp'!F$6)*3</f>
        <v>#DIV/0!</v>
      </c>
      <c r="Z139" s="67" t="e">
        <f>('ModelParams Lp'!G$4*10^'ModelParams Lp'!G$5*($S139/$T139)^'ModelParams Lp'!G$6)*3</f>
        <v>#DIV/0!</v>
      </c>
      <c r="AA139" s="67" t="e">
        <f>('ModelParams Lp'!H$4*10^'ModelParams Lp'!H$5*($S139/$T139)^'ModelParams Lp'!H$6)*3</f>
        <v>#DIV/0!</v>
      </c>
      <c r="AB139" s="67" t="e">
        <f>('ModelParams Lp'!I$4*10^'ModelParams Lp'!I$5*($S139/$T139)^'ModelParams Lp'!I$6)*3</f>
        <v>#DIV/0!</v>
      </c>
      <c r="AC139" s="53" t="e">
        <f t="shared" si="52"/>
        <v>#DIV/0!</v>
      </c>
      <c r="AD139" s="53" t="e">
        <f>IF(AC139&lt;'ModelParams Lp'!$B$16,-1,IF(AC139&lt;'ModelParams Lp'!$C$16,0,IF(AC139&lt;'ModelParams Lp'!$D$16,1,IF(AC139&lt;'ModelParams Lp'!$E$16,2,IF(AC139&lt;'ModelParams Lp'!$F$16,3,IF(AC139&lt;'ModelParams Lp'!$G$16,4,IF(AC139&lt;'ModelParams Lp'!$H$16,5,6)))))))</f>
        <v>#DIV/0!</v>
      </c>
      <c r="AE139" s="67" t="e">
        <f ca="1">IF($AD139&gt;1,0,OFFSET('ModelParams Lp'!$C$12,0,-'Sound Pressure'!$AD139))</f>
        <v>#DIV/0!</v>
      </c>
      <c r="AF139" s="67" t="e">
        <f ca="1">IF($AD139&gt;2,0,OFFSET('ModelParams Lp'!$D$12,0,-'Sound Pressure'!$AD139))</f>
        <v>#DIV/0!</v>
      </c>
      <c r="AG139" s="67" t="e">
        <f ca="1">IF($AD139&gt;3,0,OFFSET('ModelParams Lp'!$E$12,0,-'Sound Pressure'!$AD139))</f>
        <v>#DIV/0!</v>
      </c>
      <c r="AH139" s="67" t="e">
        <f ca="1">IF($AD139&gt;4,0,OFFSET('ModelParams Lp'!$F$12,0,-'Sound Pressure'!$AD139))</f>
        <v>#DIV/0!</v>
      </c>
      <c r="AI139" s="67" t="e">
        <f ca="1">IF($AD139&gt;3,0,OFFSET('ModelParams Lp'!$G$12,0,-'Sound Pressure'!$AD139))</f>
        <v>#DIV/0!</v>
      </c>
      <c r="AJ139" s="67" t="e">
        <f ca="1">IF($AD139&gt;5,0,OFFSET('ModelParams Lp'!$H$12,0,-'Sound Pressure'!$AD139))</f>
        <v>#DIV/0!</v>
      </c>
      <c r="AK139" s="67" t="e">
        <f ca="1">IF($AD139&gt;6,0,OFFSET('ModelParams Lp'!$I$12,0,-'Sound Pressure'!$AD139))</f>
        <v>#DIV/0!</v>
      </c>
      <c r="AL139" s="67" t="e">
        <f ca="1">IF($AD139&gt;7,0,IF($AD$4&lt;0,3,OFFSET('ModelParams Lp'!$J$12,0,-'Sound Pressure'!$AD139)))</f>
        <v>#DIV/0!</v>
      </c>
      <c r="AM139" s="67" t="e">
        <f t="shared" si="48"/>
        <v>#DIV/0!</v>
      </c>
      <c r="AN139" s="67" t="e">
        <f t="shared" si="49"/>
        <v>#DIV/0!</v>
      </c>
      <c r="AO139" s="67" t="e">
        <f t="shared" si="49"/>
        <v>#DIV/0!</v>
      </c>
      <c r="AP139" s="67" t="e">
        <f t="shared" si="49"/>
        <v>#DIV/0!</v>
      </c>
      <c r="AQ139" s="67" t="e">
        <f t="shared" si="49"/>
        <v>#DIV/0!</v>
      </c>
      <c r="AR139" s="67" t="e">
        <f t="shared" si="49"/>
        <v>#DIV/0!</v>
      </c>
      <c r="AS139" s="67" t="e">
        <f t="shared" si="49"/>
        <v>#DIV/0!</v>
      </c>
      <c r="AT139" s="67" t="e">
        <f t="shared" si="49"/>
        <v>#DIV/0!</v>
      </c>
      <c r="AU139" s="67">
        <f>'ModelParams Lp'!B$22</f>
        <v>4</v>
      </c>
      <c r="AV139" s="67">
        <f>'ModelParams Lp'!C$22</f>
        <v>2</v>
      </c>
      <c r="AW139" s="67">
        <f>'ModelParams Lp'!D$22</f>
        <v>1</v>
      </c>
      <c r="AX139" s="67">
        <f>'ModelParams Lp'!E$22</f>
        <v>0</v>
      </c>
      <c r="AY139" s="67">
        <f>'ModelParams Lp'!F$22</f>
        <v>0</v>
      </c>
      <c r="AZ139" s="67">
        <f>'ModelParams Lp'!G$22</f>
        <v>0</v>
      </c>
      <c r="BA139" s="67">
        <f>'ModelParams Lp'!H$22</f>
        <v>0</v>
      </c>
      <c r="BB139" s="67">
        <f>'ModelParams Lp'!I$22</f>
        <v>0</v>
      </c>
      <c r="BC139" s="67" t="e">
        <f>-10*LOG(2/(4*PI()*2^2)+4/(0.163*(Calcul!$J144*Calcul!$K144)/VLOOKUP(Calcul!$H144,'ModelParams Lp'!$E$37:$F$39,2,0)))</f>
        <v>#N/A</v>
      </c>
      <c r="BD139" s="67" t="e">
        <f>-10*LOG(2/(4*PI()*2^2)+4/(0.163*(Calcul!$J144*Calcul!$K144)/VLOOKUP(Calcul!$H144,'ModelParams Lp'!$E$37:$F$39,2,0)))</f>
        <v>#N/A</v>
      </c>
      <c r="BE139" s="67" t="e">
        <f>-10*LOG(2/(4*PI()*2^2)+4/(0.163*(Calcul!$J144*Calcul!$K144)/VLOOKUP(Calcul!$H144,'ModelParams Lp'!$E$37:$F$39,2,0)))</f>
        <v>#N/A</v>
      </c>
      <c r="BF139" s="67" t="e">
        <f>-10*LOG(2/(4*PI()*2^2)+4/(0.163*(Calcul!$J144*Calcul!$K144)/VLOOKUP(Calcul!$H144,'ModelParams Lp'!$E$37:$F$39,2,0)))</f>
        <v>#N/A</v>
      </c>
      <c r="BG139" s="67" t="e">
        <f>-10*LOG(2/(4*PI()*2^2)+4/(0.163*(Calcul!$J144*Calcul!$K144)/VLOOKUP(Calcul!$H144,'ModelParams Lp'!$E$37:$F$39,2,0)))</f>
        <v>#N/A</v>
      </c>
      <c r="BH139" s="67" t="e">
        <f>-10*LOG(2/(4*PI()*2^2)+4/(0.163*(Calcul!$J144*Calcul!$K144)/VLOOKUP(Calcul!$H144,'ModelParams Lp'!$E$37:$F$39,2,0)))</f>
        <v>#N/A</v>
      </c>
      <c r="BI139" s="67" t="e">
        <f>-10*LOG(2/(4*PI()*2^2)+4/(0.163*(Calcul!$J144*Calcul!$K144)/VLOOKUP(Calcul!$H144,'ModelParams Lp'!$E$37:$F$39,2,0)))</f>
        <v>#N/A</v>
      </c>
      <c r="BJ139" s="67" t="e">
        <f>-10*LOG(2/(4*PI()*2^2)+4/(0.163*(Calcul!$J144*Calcul!$K144)/VLOOKUP(Calcul!$H144,'ModelParams Lp'!$E$37:$F$39,2,0)))</f>
        <v>#N/A</v>
      </c>
      <c r="BK139" s="67" t="e">
        <f>VLOOKUP(Calcul!$I144,'ModelParams Lp'!$D$28:$O$32,5,0)+BC139</f>
        <v>#N/A</v>
      </c>
      <c r="BL139" s="67" t="e">
        <f>VLOOKUP(Calcul!$I144,'ModelParams Lp'!$D$28:$O$32,6,0)+BD139</f>
        <v>#N/A</v>
      </c>
      <c r="BM139" s="67" t="e">
        <f>VLOOKUP(Calcul!$I144,'ModelParams Lp'!$D$28:$O$32,7,0)+BE139</f>
        <v>#N/A</v>
      </c>
      <c r="BN139" s="67" t="e">
        <f>VLOOKUP(Calcul!$I144,'ModelParams Lp'!$D$28:$O$32,8,0)+BF139</f>
        <v>#N/A</v>
      </c>
      <c r="BO139" s="67" t="e">
        <f>VLOOKUP(Calcul!$I144,'ModelParams Lp'!$D$28:$O$32,9,0)+BG139</f>
        <v>#N/A</v>
      </c>
      <c r="BP139" s="67" t="e">
        <f>VLOOKUP(Calcul!$I144,'ModelParams Lp'!$D$28:$O$32,10,0)+BH139</f>
        <v>#N/A</v>
      </c>
      <c r="BQ139" s="67" t="e">
        <f>VLOOKUP(Calcul!$I144,'ModelParams Lp'!$D$28:$O$32,11,0)+BI139</f>
        <v>#N/A</v>
      </c>
      <c r="BR139" s="67" t="e">
        <f>VLOOKUP(Calcul!$I144,'ModelParams Lp'!$D$28:$O$32,12,0)+BJ139</f>
        <v>#N/A</v>
      </c>
      <c r="BS139" s="66" t="e">
        <f t="shared" ca="1" si="53"/>
        <v>#DIV/0!</v>
      </c>
      <c r="BT139" s="66" t="e">
        <f t="shared" ca="1" si="54"/>
        <v>#DIV/0!</v>
      </c>
      <c r="BU139" s="66" t="e">
        <f t="shared" ca="1" si="55"/>
        <v>#DIV/0!</v>
      </c>
      <c r="BV139" s="66" t="e">
        <f t="shared" ca="1" si="56"/>
        <v>#DIV/0!</v>
      </c>
      <c r="BW139" s="66" t="e">
        <f t="shared" ca="1" si="57"/>
        <v>#DIV/0!</v>
      </c>
      <c r="BX139" s="66" t="e">
        <f t="shared" ca="1" si="58"/>
        <v>#DIV/0!</v>
      </c>
      <c r="BY139" s="66" t="e">
        <f t="shared" ca="1" si="59"/>
        <v>#DIV/0!</v>
      </c>
      <c r="BZ139" s="66" t="e">
        <f t="shared" ca="1" si="60"/>
        <v>#DIV/0!</v>
      </c>
      <c r="CA139" s="24" t="e">
        <f ca="1">10*LOG10(IF(BS139="",0,POWER(10,((BS139+'ModelParams Lw'!$O$4)/10))) +IF(BT139="",0,POWER(10,((BT139+'ModelParams Lw'!$P$4)/10))) +IF(BU139="",0,POWER(10,((BU139+'ModelParams Lw'!$Q$4)/10))) +IF(BV139="",0,POWER(10,((BV139+'ModelParams Lw'!$R$4)/10))) +IF(BW139="",0,POWER(10,((BW139+'ModelParams Lw'!$S$4)/10))) +IF(BX139="",0,POWER(10,((BX139+'ModelParams Lw'!$T$4)/10))) +IF(BY139="",0,POWER(10,((BY139+'ModelParams Lw'!$U$4)/10)))+IF(BZ139="",0,POWER(10,((BZ139+'ModelParams Lw'!$V$4)/10))))</f>
        <v>#DIV/0!</v>
      </c>
      <c r="CB139" s="24" t="e">
        <f t="shared" ca="1" si="61"/>
        <v>#DIV/0!</v>
      </c>
      <c r="CC139" s="24" t="e">
        <f ca="1">(BS139-'ModelParams Lw'!O$10)/'ModelParams Lw'!O$11</f>
        <v>#DIV/0!</v>
      </c>
      <c r="CD139" s="24" t="e">
        <f ca="1">(BT139-'ModelParams Lw'!P$10)/'ModelParams Lw'!P$11</f>
        <v>#DIV/0!</v>
      </c>
      <c r="CE139" s="24" t="e">
        <f ca="1">(BU139-'ModelParams Lw'!Q$10)/'ModelParams Lw'!Q$11</f>
        <v>#DIV/0!</v>
      </c>
      <c r="CF139" s="24" t="e">
        <f ca="1">(BV139-'ModelParams Lw'!R$10)/'ModelParams Lw'!R$11</f>
        <v>#DIV/0!</v>
      </c>
      <c r="CG139" s="24" t="e">
        <f ca="1">(BW139-'ModelParams Lw'!S$10)/'ModelParams Lw'!S$11</f>
        <v>#DIV/0!</v>
      </c>
      <c r="CH139" s="24" t="e">
        <f ca="1">(BX139-'ModelParams Lw'!T$10)/'ModelParams Lw'!T$11</f>
        <v>#DIV/0!</v>
      </c>
      <c r="CI139" s="24" t="e">
        <f ca="1">(BY139-'ModelParams Lw'!U$10)/'ModelParams Lw'!U$11</f>
        <v>#DIV/0!</v>
      </c>
      <c r="CJ139" s="24" t="e">
        <f ca="1">(BZ139-'ModelParams Lw'!V$10)/'ModelParams Lw'!V$11</f>
        <v>#DIV/0!</v>
      </c>
      <c r="CK139" s="66" t="e">
        <f t="shared" si="62"/>
        <v>#DIV/0!</v>
      </c>
      <c r="CL139" s="66" t="e">
        <f t="shared" si="63"/>
        <v>#DIV/0!</v>
      </c>
      <c r="CM139" s="66" t="e">
        <f t="shared" si="64"/>
        <v>#DIV/0!</v>
      </c>
      <c r="CN139" s="66" t="e">
        <f t="shared" si="65"/>
        <v>#DIV/0!</v>
      </c>
      <c r="CO139" s="66" t="e">
        <f t="shared" si="66"/>
        <v>#DIV/0!</v>
      </c>
      <c r="CP139" s="66" t="e">
        <f t="shared" si="67"/>
        <v>#DIV/0!</v>
      </c>
      <c r="CQ139" s="66" t="e">
        <f t="shared" si="68"/>
        <v>#DIV/0!</v>
      </c>
      <c r="CR139" s="66" t="e">
        <f t="shared" si="69"/>
        <v>#DIV/0!</v>
      </c>
      <c r="CS139" s="24" t="e">
        <f>10*LOG10(IF(CK139="",0,POWER(10,((CK139+'ModelParams Lw'!$O$4)/10))) +IF(CL139="",0,POWER(10,((CL139+'ModelParams Lw'!$P$4)/10))) +IF(CM139="",0,POWER(10,((CM139+'ModelParams Lw'!$Q$4)/10))) +IF(CN139="",0,POWER(10,((CN139+'ModelParams Lw'!$R$4)/10))) +IF(CO139="",0,POWER(10,((CO139+'ModelParams Lw'!$S$4)/10))) +IF(CP139="",0,POWER(10,((CP139+'ModelParams Lw'!$T$4)/10))) +IF(CQ139="",0,POWER(10,((CQ139+'ModelParams Lw'!$U$4)/10)))+IF(CR139="",0,POWER(10,((CR139+'ModelParams Lw'!$V$4)/10))))</f>
        <v>#DIV/0!</v>
      </c>
      <c r="CT139" s="24" t="e">
        <f t="shared" si="70"/>
        <v>#DIV/0!</v>
      </c>
      <c r="CU139" s="24" t="e">
        <f>(CK139-'ModelParams Lw'!O$10)/'ModelParams Lw'!O$11</f>
        <v>#DIV/0!</v>
      </c>
      <c r="CV139" s="24" t="e">
        <f>(CL139-'ModelParams Lw'!P$10)/'ModelParams Lw'!P$11</f>
        <v>#DIV/0!</v>
      </c>
      <c r="CW139" s="24" t="e">
        <f>(CM139-'ModelParams Lw'!Q$10)/'ModelParams Lw'!Q$11</f>
        <v>#DIV/0!</v>
      </c>
      <c r="CX139" s="24" t="e">
        <f>(CN139-'ModelParams Lw'!R$10)/'ModelParams Lw'!R$11</f>
        <v>#DIV/0!</v>
      </c>
      <c r="CY139" s="24" t="e">
        <f>(CO139-'ModelParams Lw'!S$10)/'ModelParams Lw'!S$11</f>
        <v>#DIV/0!</v>
      </c>
      <c r="CZ139" s="24" t="e">
        <f>(CP139-'ModelParams Lw'!T$10)/'ModelParams Lw'!T$11</f>
        <v>#DIV/0!</v>
      </c>
      <c r="DA139" s="24" t="e">
        <f>(CQ139-'ModelParams Lw'!U$10)/'ModelParams Lw'!U$11</f>
        <v>#DIV/0!</v>
      </c>
      <c r="DB139" s="24" t="e">
        <f>(CR139-'ModelParams Lw'!V$10)/'ModelParams Lw'!V$11</f>
        <v>#DIV/0!</v>
      </c>
    </row>
    <row r="140" spans="1:106">
      <c r="A140" s="12">
        <f>'Sound Power'!B140</f>
        <v>0</v>
      </c>
      <c r="B140" s="12">
        <f>'Sound Power'!D140</f>
        <v>0</v>
      </c>
      <c r="C140" s="67" t="e">
        <f>IF(Calcul!$F145="SA",'Sound Power'!BS140,'Sound Power'!T140)</f>
        <v>#DIV/0!</v>
      </c>
      <c r="D140" s="67" t="e">
        <f>IF(Calcul!$F145="SA",'Sound Power'!BT140,'Sound Power'!U140)</f>
        <v>#DIV/0!</v>
      </c>
      <c r="E140" s="67" t="e">
        <f>IF(Calcul!$F145="SA",'Sound Power'!BU140,'Sound Power'!V140)</f>
        <v>#DIV/0!</v>
      </c>
      <c r="F140" s="67" t="e">
        <f>IF(Calcul!$F145="SA",'Sound Power'!BV140,'Sound Power'!W140)</f>
        <v>#DIV/0!</v>
      </c>
      <c r="G140" s="67" t="e">
        <f>IF(Calcul!$F145="SA",'Sound Power'!BW140,'Sound Power'!X140)</f>
        <v>#DIV/0!</v>
      </c>
      <c r="H140" s="67" t="e">
        <f>IF(Calcul!$F145="SA",'Sound Power'!BX140,'Sound Power'!Y140)</f>
        <v>#DIV/0!</v>
      </c>
      <c r="I140" s="67" t="e">
        <f>IF(Calcul!$F145="SA",'Sound Power'!BY140,'Sound Power'!Z140)</f>
        <v>#DIV/0!</v>
      </c>
      <c r="J140" s="67" t="e">
        <f>IF(Calcul!$F145="SA",'Sound Power'!BZ140,'Sound Power'!AA140)</f>
        <v>#DIV/0!</v>
      </c>
      <c r="K140" s="67" t="e">
        <f>'Sound Power'!CS140</f>
        <v>#DIV/0!</v>
      </c>
      <c r="L140" s="67" t="e">
        <f>'Sound Power'!CT140</f>
        <v>#DIV/0!</v>
      </c>
      <c r="M140" s="67" t="e">
        <f>'Sound Power'!CU140</f>
        <v>#DIV/0!</v>
      </c>
      <c r="N140" s="67" t="e">
        <f>'Sound Power'!CV140</f>
        <v>#DIV/0!</v>
      </c>
      <c r="O140" s="67" t="e">
        <f>'Sound Power'!CW140</f>
        <v>#DIV/0!</v>
      </c>
      <c r="P140" s="67" t="e">
        <f>'Sound Power'!CX140</f>
        <v>#DIV/0!</v>
      </c>
      <c r="Q140" s="67" t="e">
        <f>'Sound Power'!CY140</f>
        <v>#DIV/0!</v>
      </c>
      <c r="R140" s="67" t="e">
        <f>'Sound Power'!CZ140</f>
        <v>#DIV/0!</v>
      </c>
      <c r="S140" s="64">
        <f t="shared" si="50"/>
        <v>0</v>
      </c>
      <c r="T140" s="64">
        <f t="shared" si="51"/>
        <v>0</v>
      </c>
      <c r="U140" s="67" t="e">
        <f>('ModelParams Lp'!B$4*10^'ModelParams Lp'!B$5*($S140/$T140)^'ModelParams Lp'!B$6)*3</f>
        <v>#DIV/0!</v>
      </c>
      <c r="V140" s="67" t="e">
        <f>('ModelParams Lp'!C$4*10^'ModelParams Lp'!C$5*($S140/$T140)^'ModelParams Lp'!C$6)*3</f>
        <v>#DIV/0!</v>
      </c>
      <c r="W140" s="67" t="e">
        <f>('ModelParams Lp'!D$4*10^'ModelParams Lp'!D$5*($S140/$T140)^'ModelParams Lp'!D$6)*3</f>
        <v>#DIV/0!</v>
      </c>
      <c r="X140" s="67" t="e">
        <f>('ModelParams Lp'!E$4*10^'ModelParams Lp'!E$5*($S140/$T140)^'ModelParams Lp'!E$6)*3</f>
        <v>#DIV/0!</v>
      </c>
      <c r="Y140" s="67" t="e">
        <f>('ModelParams Lp'!F$4*10^'ModelParams Lp'!F$5*($S140/$T140)^'ModelParams Lp'!F$6)*3</f>
        <v>#DIV/0!</v>
      </c>
      <c r="Z140" s="67" t="e">
        <f>('ModelParams Lp'!G$4*10^'ModelParams Lp'!G$5*($S140/$T140)^'ModelParams Lp'!G$6)*3</f>
        <v>#DIV/0!</v>
      </c>
      <c r="AA140" s="67" t="e">
        <f>('ModelParams Lp'!H$4*10^'ModelParams Lp'!H$5*($S140/$T140)^'ModelParams Lp'!H$6)*3</f>
        <v>#DIV/0!</v>
      </c>
      <c r="AB140" s="67" t="e">
        <f>('ModelParams Lp'!I$4*10^'ModelParams Lp'!I$5*($S140/$T140)^'ModelParams Lp'!I$6)*3</f>
        <v>#DIV/0!</v>
      </c>
      <c r="AC140" s="53" t="e">
        <f t="shared" si="52"/>
        <v>#DIV/0!</v>
      </c>
      <c r="AD140" s="53" t="e">
        <f>IF(AC140&lt;'ModelParams Lp'!$B$16,-1,IF(AC140&lt;'ModelParams Lp'!$C$16,0,IF(AC140&lt;'ModelParams Lp'!$D$16,1,IF(AC140&lt;'ModelParams Lp'!$E$16,2,IF(AC140&lt;'ModelParams Lp'!$F$16,3,IF(AC140&lt;'ModelParams Lp'!$G$16,4,IF(AC140&lt;'ModelParams Lp'!$H$16,5,6)))))))</f>
        <v>#DIV/0!</v>
      </c>
      <c r="AE140" s="67" t="e">
        <f ca="1">IF($AD140&gt;1,0,OFFSET('ModelParams Lp'!$C$12,0,-'Sound Pressure'!$AD140))</f>
        <v>#DIV/0!</v>
      </c>
      <c r="AF140" s="67" t="e">
        <f ca="1">IF($AD140&gt;2,0,OFFSET('ModelParams Lp'!$D$12,0,-'Sound Pressure'!$AD140))</f>
        <v>#DIV/0!</v>
      </c>
      <c r="AG140" s="67" t="e">
        <f ca="1">IF($AD140&gt;3,0,OFFSET('ModelParams Lp'!$E$12,0,-'Sound Pressure'!$AD140))</f>
        <v>#DIV/0!</v>
      </c>
      <c r="AH140" s="67" t="e">
        <f ca="1">IF($AD140&gt;4,0,OFFSET('ModelParams Lp'!$F$12,0,-'Sound Pressure'!$AD140))</f>
        <v>#DIV/0!</v>
      </c>
      <c r="AI140" s="67" t="e">
        <f ca="1">IF($AD140&gt;3,0,OFFSET('ModelParams Lp'!$G$12,0,-'Sound Pressure'!$AD140))</f>
        <v>#DIV/0!</v>
      </c>
      <c r="AJ140" s="67" t="e">
        <f ca="1">IF($AD140&gt;5,0,OFFSET('ModelParams Lp'!$H$12,0,-'Sound Pressure'!$AD140))</f>
        <v>#DIV/0!</v>
      </c>
      <c r="AK140" s="67" t="e">
        <f ca="1">IF($AD140&gt;6,0,OFFSET('ModelParams Lp'!$I$12,0,-'Sound Pressure'!$AD140))</f>
        <v>#DIV/0!</v>
      </c>
      <c r="AL140" s="67" t="e">
        <f ca="1">IF($AD140&gt;7,0,IF($AD$4&lt;0,3,OFFSET('ModelParams Lp'!$J$12,0,-'Sound Pressure'!$AD140)))</f>
        <v>#DIV/0!</v>
      </c>
      <c r="AM140" s="67" t="e">
        <f t="shared" si="48"/>
        <v>#DIV/0!</v>
      </c>
      <c r="AN140" s="67" t="e">
        <f t="shared" si="49"/>
        <v>#DIV/0!</v>
      </c>
      <c r="AO140" s="67" t="e">
        <f t="shared" si="49"/>
        <v>#DIV/0!</v>
      </c>
      <c r="AP140" s="67" t="e">
        <f t="shared" si="49"/>
        <v>#DIV/0!</v>
      </c>
      <c r="AQ140" s="67" t="e">
        <f t="shared" si="49"/>
        <v>#DIV/0!</v>
      </c>
      <c r="AR140" s="67" t="e">
        <f t="shared" si="49"/>
        <v>#DIV/0!</v>
      </c>
      <c r="AS140" s="67" t="e">
        <f t="shared" si="49"/>
        <v>#DIV/0!</v>
      </c>
      <c r="AT140" s="67" t="e">
        <f t="shared" si="49"/>
        <v>#DIV/0!</v>
      </c>
      <c r="AU140" s="67">
        <f>'ModelParams Lp'!B$22</f>
        <v>4</v>
      </c>
      <c r="AV140" s="67">
        <f>'ModelParams Lp'!C$22</f>
        <v>2</v>
      </c>
      <c r="AW140" s="67">
        <f>'ModelParams Lp'!D$22</f>
        <v>1</v>
      </c>
      <c r="AX140" s="67">
        <f>'ModelParams Lp'!E$22</f>
        <v>0</v>
      </c>
      <c r="AY140" s="67">
        <f>'ModelParams Lp'!F$22</f>
        <v>0</v>
      </c>
      <c r="AZ140" s="67">
        <f>'ModelParams Lp'!G$22</f>
        <v>0</v>
      </c>
      <c r="BA140" s="67">
        <f>'ModelParams Lp'!H$22</f>
        <v>0</v>
      </c>
      <c r="BB140" s="67">
        <f>'ModelParams Lp'!I$22</f>
        <v>0</v>
      </c>
      <c r="BC140" s="67" t="e">
        <f>-10*LOG(2/(4*PI()*2^2)+4/(0.163*(Calcul!$J145*Calcul!$K145)/VLOOKUP(Calcul!$H145,'ModelParams Lp'!$E$37:$F$39,2,0)))</f>
        <v>#N/A</v>
      </c>
      <c r="BD140" s="67" t="e">
        <f>-10*LOG(2/(4*PI()*2^2)+4/(0.163*(Calcul!$J145*Calcul!$K145)/VLOOKUP(Calcul!$H145,'ModelParams Lp'!$E$37:$F$39,2,0)))</f>
        <v>#N/A</v>
      </c>
      <c r="BE140" s="67" t="e">
        <f>-10*LOG(2/(4*PI()*2^2)+4/(0.163*(Calcul!$J145*Calcul!$K145)/VLOOKUP(Calcul!$H145,'ModelParams Lp'!$E$37:$F$39,2,0)))</f>
        <v>#N/A</v>
      </c>
      <c r="BF140" s="67" t="e">
        <f>-10*LOG(2/(4*PI()*2^2)+4/(0.163*(Calcul!$J145*Calcul!$K145)/VLOOKUP(Calcul!$H145,'ModelParams Lp'!$E$37:$F$39,2,0)))</f>
        <v>#N/A</v>
      </c>
      <c r="BG140" s="67" t="e">
        <f>-10*LOG(2/(4*PI()*2^2)+4/(0.163*(Calcul!$J145*Calcul!$K145)/VLOOKUP(Calcul!$H145,'ModelParams Lp'!$E$37:$F$39,2,0)))</f>
        <v>#N/A</v>
      </c>
      <c r="BH140" s="67" t="e">
        <f>-10*LOG(2/(4*PI()*2^2)+4/(0.163*(Calcul!$J145*Calcul!$K145)/VLOOKUP(Calcul!$H145,'ModelParams Lp'!$E$37:$F$39,2,0)))</f>
        <v>#N/A</v>
      </c>
      <c r="BI140" s="67" t="e">
        <f>-10*LOG(2/(4*PI()*2^2)+4/(0.163*(Calcul!$J145*Calcul!$K145)/VLOOKUP(Calcul!$H145,'ModelParams Lp'!$E$37:$F$39,2,0)))</f>
        <v>#N/A</v>
      </c>
      <c r="BJ140" s="67" t="e">
        <f>-10*LOG(2/(4*PI()*2^2)+4/(0.163*(Calcul!$J145*Calcul!$K145)/VLOOKUP(Calcul!$H145,'ModelParams Lp'!$E$37:$F$39,2,0)))</f>
        <v>#N/A</v>
      </c>
      <c r="BK140" s="67" t="e">
        <f>VLOOKUP(Calcul!$I145,'ModelParams Lp'!$D$28:$O$32,5,0)+BC140</f>
        <v>#N/A</v>
      </c>
      <c r="BL140" s="67" t="e">
        <f>VLOOKUP(Calcul!$I145,'ModelParams Lp'!$D$28:$O$32,6,0)+BD140</f>
        <v>#N/A</v>
      </c>
      <c r="BM140" s="67" t="e">
        <f>VLOOKUP(Calcul!$I145,'ModelParams Lp'!$D$28:$O$32,7,0)+BE140</f>
        <v>#N/A</v>
      </c>
      <c r="BN140" s="67" t="e">
        <f>VLOOKUP(Calcul!$I145,'ModelParams Lp'!$D$28:$O$32,8,0)+BF140</f>
        <v>#N/A</v>
      </c>
      <c r="BO140" s="67" t="e">
        <f>VLOOKUP(Calcul!$I145,'ModelParams Lp'!$D$28:$O$32,9,0)+BG140</f>
        <v>#N/A</v>
      </c>
      <c r="BP140" s="67" t="e">
        <f>VLOOKUP(Calcul!$I145,'ModelParams Lp'!$D$28:$O$32,10,0)+BH140</f>
        <v>#N/A</v>
      </c>
      <c r="BQ140" s="67" t="e">
        <f>VLOOKUP(Calcul!$I145,'ModelParams Lp'!$D$28:$O$32,11,0)+BI140</f>
        <v>#N/A</v>
      </c>
      <c r="BR140" s="67" t="e">
        <f>VLOOKUP(Calcul!$I145,'ModelParams Lp'!$D$28:$O$32,12,0)+BJ140</f>
        <v>#N/A</v>
      </c>
      <c r="BS140" s="66" t="e">
        <f t="shared" ca="1" si="53"/>
        <v>#DIV/0!</v>
      </c>
      <c r="BT140" s="66" t="e">
        <f t="shared" ca="1" si="54"/>
        <v>#DIV/0!</v>
      </c>
      <c r="BU140" s="66" t="e">
        <f t="shared" ca="1" si="55"/>
        <v>#DIV/0!</v>
      </c>
      <c r="BV140" s="66" t="e">
        <f t="shared" ca="1" si="56"/>
        <v>#DIV/0!</v>
      </c>
      <c r="BW140" s="66" t="e">
        <f t="shared" ca="1" si="57"/>
        <v>#DIV/0!</v>
      </c>
      <c r="BX140" s="66" t="e">
        <f t="shared" ca="1" si="58"/>
        <v>#DIV/0!</v>
      </c>
      <c r="BY140" s="66" t="e">
        <f t="shared" ca="1" si="59"/>
        <v>#DIV/0!</v>
      </c>
      <c r="BZ140" s="66" t="e">
        <f t="shared" ca="1" si="60"/>
        <v>#DIV/0!</v>
      </c>
      <c r="CA140" s="24" t="e">
        <f ca="1">10*LOG10(IF(BS140="",0,POWER(10,((BS140+'ModelParams Lw'!$O$4)/10))) +IF(BT140="",0,POWER(10,((BT140+'ModelParams Lw'!$P$4)/10))) +IF(BU140="",0,POWER(10,((BU140+'ModelParams Lw'!$Q$4)/10))) +IF(BV140="",0,POWER(10,((BV140+'ModelParams Lw'!$R$4)/10))) +IF(BW140="",0,POWER(10,((BW140+'ModelParams Lw'!$S$4)/10))) +IF(BX140="",0,POWER(10,((BX140+'ModelParams Lw'!$T$4)/10))) +IF(BY140="",0,POWER(10,((BY140+'ModelParams Lw'!$U$4)/10)))+IF(BZ140="",0,POWER(10,((BZ140+'ModelParams Lw'!$V$4)/10))))</f>
        <v>#DIV/0!</v>
      </c>
      <c r="CB140" s="24" t="e">
        <f t="shared" ca="1" si="61"/>
        <v>#DIV/0!</v>
      </c>
      <c r="CC140" s="24" t="e">
        <f ca="1">(BS140-'ModelParams Lw'!O$10)/'ModelParams Lw'!O$11</f>
        <v>#DIV/0!</v>
      </c>
      <c r="CD140" s="24" t="e">
        <f ca="1">(BT140-'ModelParams Lw'!P$10)/'ModelParams Lw'!P$11</f>
        <v>#DIV/0!</v>
      </c>
      <c r="CE140" s="24" t="e">
        <f ca="1">(BU140-'ModelParams Lw'!Q$10)/'ModelParams Lw'!Q$11</f>
        <v>#DIV/0!</v>
      </c>
      <c r="CF140" s="24" t="e">
        <f ca="1">(BV140-'ModelParams Lw'!R$10)/'ModelParams Lw'!R$11</f>
        <v>#DIV/0!</v>
      </c>
      <c r="CG140" s="24" t="e">
        <f ca="1">(BW140-'ModelParams Lw'!S$10)/'ModelParams Lw'!S$11</f>
        <v>#DIV/0!</v>
      </c>
      <c r="CH140" s="24" t="e">
        <f ca="1">(BX140-'ModelParams Lw'!T$10)/'ModelParams Lw'!T$11</f>
        <v>#DIV/0!</v>
      </c>
      <c r="CI140" s="24" t="e">
        <f ca="1">(BY140-'ModelParams Lw'!U$10)/'ModelParams Lw'!U$11</f>
        <v>#DIV/0!</v>
      </c>
      <c r="CJ140" s="24" t="e">
        <f ca="1">(BZ140-'ModelParams Lw'!V$10)/'ModelParams Lw'!V$11</f>
        <v>#DIV/0!</v>
      </c>
      <c r="CK140" s="66" t="e">
        <f t="shared" si="62"/>
        <v>#DIV/0!</v>
      </c>
      <c r="CL140" s="66" t="e">
        <f t="shared" si="63"/>
        <v>#DIV/0!</v>
      </c>
      <c r="CM140" s="66" t="e">
        <f t="shared" si="64"/>
        <v>#DIV/0!</v>
      </c>
      <c r="CN140" s="66" t="e">
        <f t="shared" si="65"/>
        <v>#DIV/0!</v>
      </c>
      <c r="CO140" s="66" t="e">
        <f t="shared" si="66"/>
        <v>#DIV/0!</v>
      </c>
      <c r="CP140" s="66" t="e">
        <f t="shared" si="67"/>
        <v>#DIV/0!</v>
      </c>
      <c r="CQ140" s="66" t="e">
        <f t="shared" si="68"/>
        <v>#DIV/0!</v>
      </c>
      <c r="CR140" s="66" t="e">
        <f t="shared" si="69"/>
        <v>#DIV/0!</v>
      </c>
      <c r="CS140" s="24" t="e">
        <f>10*LOG10(IF(CK140="",0,POWER(10,((CK140+'ModelParams Lw'!$O$4)/10))) +IF(CL140="",0,POWER(10,((CL140+'ModelParams Lw'!$P$4)/10))) +IF(CM140="",0,POWER(10,((CM140+'ModelParams Lw'!$Q$4)/10))) +IF(CN140="",0,POWER(10,((CN140+'ModelParams Lw'!$R$4)/10))) +IF(CO140="",0,POWER(10,((CO140+'ModelParams Lw'!$S$4)/10))) +IF(CP140="",0,POWER(10,((CP140+'ModelParams Lw'!$T$4)/10))) +IF(CQ140="",0,POWER(10,((CQ140+'ModelParams Lw'!$U$4)/10)))+IF(CR140="",0,POWER(10,((CR140+'ModelParams Lw'!$V$4)/10))))</f>
        <v>#DIV/0!</v>
      </c>
      <c r="CT140" s="24" t="e">
        <f t="shared" si="70"/>
        <v>#DIV/0!</v>
      </c>
      <c r="CU140" s="24" t="e">
        <f>(CK140-'ModelParams Lw'!O$10)/'ModelParams Lw'!O$11</f>
        <v>#DIV/0!</v>
      </c>
      <c r="CV140" s="24" t="e">
        <f>(CL140-'ModelParams Lw'!P$10)/'ModelParams Lw'!P$11</f>
        <v>#DIV/0!</v>
      </c>
      <c r="CW140" s="24" t="e">
        <f>(CM140-'ModelParams Lw'!Q$10)/'ModelParams Lw'!Q$11</f>
        <v>#DIV/0!</v>
      </c>
      <c r="CX140" s="24" t="e">
        <f>(CN140-'ModelParams Lw'!R$10)/'ModelParams Lw'!R$11</f>
        <v>#DIV/0!</v>
      </c>
      <c r="CY140" s="24" t="e">
        <f>(CO140-'ModelParams Lw'!S$10)/'ModelParams Lw'!S$11</f>
        <v>#DIV/0!</v>
      </c>
      <c r="CZ140" s="24" t="e">
        <f>(CP140-'ModelParams Lw'!T$10)/'ModelParams Lw'!T$11</f>
        <v>#DIV/0!</v>
      </c>
      <c r="DA140" s="24" t="e">
        <f>(CQ140-'ModelParams Lw'!U$10)/'ModelParams Lw'!U$11</f>
        <v>#DIV/0!</v>
      </c>
      <c r="DB140" s="24" t="e">
        <f>(CR140-'ModelParams Lw'!V$10)/'ModelParams Lw'!V$11</f>
        <v>#DIV/0!</v>
      </c>
    </row>
    <row r="141" spans="1:106">
      <c r="A141" s="12">
        <f>'Sound Power'!B141</f>
        <v>0</v>
      </c>
      <c r="B141" s="12">
        <f>'Sound Power'!D141</f>
        <v>0</v>
      </c>
      <c r="C141" s="67" t="e">
        <f>IF(Calcul!$F146="SA",'Sound Power'!BS141,'Sound Power'!T141)</f>
        <v>#DIV/0!</v>
      </c>
      <c r="D141" s="67" t="e">
        <f>IF(Calcul!$F146="SA",'Sound Power'!BT141,'Sound Power'!U141)</f>
        <v>#DIV/0!</v>
      </c>
      <c r="E141" s="67" t="e">
        <f>IF(Calcul!$F146="SA",'Sound Power'!BU141,'Sound Power'!V141)</f>
        <v>#DIV/0!</v>
      </c>
      <c r="F141" s="67" t="e">
        <f>IF(Calcul!$F146="SA",'Sound Power'!BV141,'Sound Power'!W141)</f>
        <v>#DIV/0!</v>
      </c>
      <c r="G141" s="67" t="e">
        <f>IF(Calcul!$F146="SA",'Sound Power'!BW141,'Sound Power'!X141)</f>
        <v>#DIV/0!</v>
      </c>
      <c r="H141" s="67" t="e">
        <f>IF(Calcul!$F146="SA",'Sound Power'!BX141,'Sound Power'!Y141)</f>
        <v>#DIV/0!</v>
      </c>
      <c r="I141" s="67" t="e">
        <f>IF(Calcul!$F146="SA",'Sound Power'!BY141,'Sound Power'!Z141)</f>
        <v>#DIV/0!</v>
      </c>
      <c r="J141" s="67" t="e">
        <f>IF(Calcul!$F146="SA",'Sound Power'!BZ141,'Sound Power'!AA141)</f>
        <v>#DIV/0!</v>
      </c>
      <c r="K141" s="67" t="e">
        <f>'Sound Power'!CS141</f>
        <v>#DIV/0!</v>
      </c>
      <c r="L141" s="67" t="e">
        <f>'Sound Power'!CT141</f>
        <v>#DIV/0!</v>
      </c>
      <c r="M141" s="67" t="e">
        <f>'Sound Power'!CU141</f>
        <v>#DIV/0!</v>
      </c>
      <c r="N141" s="67" t="e">
        <f>'Sound Power'!CV141</f>
        <v>#DIV/0!</v>
      </c>
      <c r="O141" s="67" t="e">
        <f>'Sound Power'!CW141</f>
        <v>#DIV/0!</v>
      </c>
      <c r="P141" s="67" t="e">
        <f>'Sound Power'!CX141</f>
        <v>#DIV/0!</v>
      </c>
      <c r="Q141" s="67" t="e">
        <f>'Sound Power'!CY141</f>
        <v>#DIV/0!</v>
      </c>
      <c r="R141" s="67" t="e">
        <f>'Sound Power'!CZ141</f>
        <v>#DIV/0!</v>
      </c>
      <c r="S141" s="64">
        <f t="shared" si="50"/>
        <v>0</v>
      </c>
      <c r="T141" s="64">
        <f t="shared" si="51"/>
        <v>0</v>
      </c>
      <c r="U141" s="67" t="e">
        <f>('ModelParams Lp'!B$4*10^'ModelParams Lp'!B$5*($S141/$T141)^'ModelParams Lp'!B$6)*3</f>
        <v>#DIV/0!</v>
      </c>
      <c r="V141" s="67" t="e">
        <f>('ModelParams Lp'!C$4*10^'ModelParams Lp'!C$5*($S141/$T141)^'ModelParams Lp'!C$6)*3</f>
        <v>#DIV/0!</v>
      </c>
      <c r="W141" s="67" t="e">
        <f>('ModelParams Lp'!D$4*10^'ModelParams Lp'!D$5*($S141/$T141)^'ModelParams Lp'!D$6)*3</f>
        <v>#DIV/0!</v>
      </c>
      <c r="X141" s="67" t="e">
        <f>('ModelParams Lp'!E$4*10^'ModelParams Lp'!E$5*($S141/$T141)^'ModelParams Lp'!E$6)*3</f>
        <v>#DIV/0!</v>
      </c>
      <c r="Y141" s="67" t="e">
        <f>('ModelParams Lp'!F$4*10^'ModelParams Lp'!F$5*($S141/$T141)^'ModelParams Lp'!F$6)*3</f>
        <v>#DIV/0!</v>
      </c>
      <c r="Z141" s="67" t="e">
        <f>('ModelParams Lp'!G$4*10^'ModelParams Lp'!G$5*($S141/$T141)^'ModelParams Lp'!G$6)*3</f>
        <v>#DIV/0!</v>
      </c>
      <c r="AA141" s="67" t="e">
        <f>('ModelParams Lp'!H$4*10^'ModelParams Lp'!H$5*($S141/$T141)^'ModelParams Lp'!H$6)*3</f>
        <v>#DIV/0!</v>
      </c>
      <c r="AB141" s="67" t="e">
        <f>('ModelParams Lp'!I$4*10^'ModelParams Lp'!I$5*($S141/$T141)^'ModelParams Lp'!I$6)*3</f>
        <v>#DIV/0!</v>
      </c>
      <c r="AC141" s="53" t="e">
        <f t="shared" si="52"/>
        <v>#DIV/0!</v>
      </c>
      <c r="AD141" s="53" t="e">
        <f>IF(AC141&lt;'ModelParams Lp'!$B$16,-1,IF(AC141&lt;'ModelParams Lp'!$C$16,0,IF(AC141&lt;'ModelParams Lp'!$D$16,1,IF(AC141&lt;'ModelParams Lp'!$E$16,2,IF(AC141&lt;'ModelParams Lp'!$F$16,3,IF(AC141&lt;'ModelParams Lp'!$G$16,4,IF(AC141&lt;'ModelParams Lp'!$H$16,5,6)))))))</f>
        <v>#DIV/0!</v>
      </c>
      <c r="AE141" s="67" t="e">
        <f ca="1">IF($AD141&gt;1,0,OFFSET('ModelParams Lp'!$C$12,0,-'Sound Pressure'!$AD141))</f>
        <v>#DIV/0!</v>
      </c>
      <c r="AF141" s="67" t="e">
        <f ca="1">IF($AD141&gt;2,0,OFFSET('ModelParams Lp'!$D$12,0,-'Sound Pressure'!$AD141))</f>
        <v>#DIV/0!</v>
      </c>
      <c r="AG141" s="67" t="e">
        <f ca="1">IF($AD141&gt;3,0,OFFSET('ModelParams Lp'!$E$12,0,-'Sound Pressure'!$AD141))</f>
        <v>#DIV/0!</v>
      </c>
      <c r="AH141" s="67" t="e">
        <f ca="1">IF($AD141&gt;4,0,OFFSET('ModelParams Lp'!$F$12,0,-'Sound Pressure'!$AD141))</f>
        <v>#DIV/0!</v>
      </c>
      <c r="AI141" s="67" t="e">
        <f ca="1">IF($AD141&gt;3,0,OFFSET('ModelParams Lp'!$G$12,0,-'Sound Pressure'!$AD141))</f>
        <v>#DIV/0!</v>
      </c>
      <c r="AJ141" s="67" t="e">
        <f ca="1">IF($AD141&gt;5,0,OFFSET('ModelParams Lp'!$H$12,0,-'Sound Pressure'!$AD141))</f>
        <v>#DIV/0!</v>
      </c>
      <c r="AK141" s="67" t="e">
        <f ca="1">IF($AD141&gt;6,0,OFFSET('ModelParams Lp'!$I$12,0,-'Sound Pressure'!$AD141))</f>
        <v>#DIV/0!</v>
      </c>
      <c r="AL141" s="67" t="e">
        <f ca="1">IF($AD141&gt;7,0,IF($AD$4&lt;0,3,OFFSET('ModelParams Lp'!$J$12,0,-'Sound Pressure'!$AD141)))</f>
        <v>#DIV/0!</v>
      </c>
      <c r="AM141" s="67" t="e">
        <f t="shared" si="48"/>
        <v>#DIV/0!</v>
      </c>
      <c r="AN141" s="67" t="e">
        <f t="shared" si="49"/>
        <v>#DIV/0!</v>
      </c>
      <c r="AO141" s="67" t="e">
        <f t="shared" si="49"/>
        <v>#DIV/0!</v>
      </c>
      <c r="AP141" s="67" t="e">
        <f t="shared" si="49"/>
        <v>#DIV/0!</v>
      </c>
      <c r="AQ141" s="67" t="e">
        <f t="shared" si="49"/>
        <v>#DIV/0!</v>
      </c>
      <c r="AR141" s="67" t="e">
        <f t="shared" si="49"/>
        <v>#DIV/0!</v>
      </c>
      <c r="AS141" s="67" t="e">
        <f t="shared" si="49"/>
        <v>#DIV/0!</v>
      </c>
      <c r="AT141" s="67" t="e">
        <f t="shared" si="49"/>
        <v>#DIV/0!</v>
      </c>
      <c r="AU141" s="67">
        <f>'ModelParams Lp'!B$22</f>
        <v>4</v>
      </c>
      <c r="AV141" s="67">
        <f>'ModelParams Lp'!C$22</f>
        <v>2</v>
      </c>
      <c r="AW141" s="67">
        <f>'ModelParams Lp'!D$22</f>
        <v>1</v>
      </c>
      <c r="AX141" s="67">
        <f>'ModelParams Lp'!E$22</f>
        <v>0</v>
      </c>
      <c r="AY141" s="67">
        <f>'ModelParams Lp'!F$22</f>
        <v>0</v>
      </c>
      <c r="AZ141" s="67">
        <f>'ModelParams Lp'!G$22</f>
        <v>0</v>
      </c>
      <c r="BA141" s="67">
        <f>'ModelParams Lp'!H$22</f>
        <v>0</v>
      </c>
      <c r="BB141" s="67">
        <f>'ModelParams Lp'!I$22</f>
        <v>0</v>
      </c>
      <c r="BC141" s="67" t="e">
        <f>-10*LOG(2/(4*PI()*2^2)+4/(0.163*(Calcul!$J146*Calcul!$K146)/VLOOKUP(Calcul!$H146,'ModelParams Lp'!$E$37:$F$39,2,0)))</f>
        <v>#N/A</v>
      </c>
      <c r="BD141" s="67" t="e">
        <f>-10*LOG(2/(4*PI()*2^2)+4/(0.163*(Calcul!$J146*Calcul!$K146)/VLOOKUP(Calcul!$H146,'ModelParams Lp'!$E$37:$F$39,2,0)))</f>
        <v>#N/A</v>
      </c>
      <c r="BE141" s="67" t="e">
        <f>-10*LOG(2/(4*PI()*2^2)+4/(0.163*(Calcul!$J146*Calcul!$K146)/VLOOKUP(Calcul!$H146,'ModelParams Lp'!$E$37:$F$39,2,0)))</f>
        <v>#N/A</v>
      </c>
      <c r="BF141" s="67" t="e">
        <f>-10*LOG(2/(4*PI()*2^2)+4/(0.163*(Calcul!$J146*Calcul!$K146)/VLOOKUP(Calcul!$H146,'ModelParams Lp'!$E$37:$F$39,2,0)))</f>
        <v>#N/A</v>
      </c>
      <c r="BG141" s="67" t="e">
        <f>-10*LOG(2/(4*PI()*2^2)+4/(0.163*(Calcul!$J146*Calcul!$K146)/VLOOKUP(Calcul!$H146,'ModelParams Lp'!$E$37:$F$39,2,0)))</f>
        <v>#N/A</v>
      </c>
      <c r="BH141" s="67" t="e">
        <f>-10*LOG(2/(4*PI()*2^2)+4/(0.163*(Calcul!$J146*Calcul!$K146)/VLOOKUP(Calcul!$H146,'ModelParams Lp'!$E$37:$F$39,2,0)))</f>
        <v>#N/A</v>
      </c>
      <c r="BI141" s="67" t="e">
        <f>-10*LOG(2/(4*PI()*2^2)+4/(0.163*(Calcul!$J146*Calcul!$K146)/VLOOKUP(Calcul!$H146,'ModelParams Lp'!$E$37:$F$39,2,0)))</f>
        <v>#N/A</v>
      </c>
      <c r="BJ141" s="67" t="e">
        <f>-10*LOG(2/(4*PI()*2^2)+4/(0.163*(Calcul!$J146*Calcul!$K146)/VLOOKUP(Calcul!$H146,'ModelParams Lp'!$E$37:$F$39,2,0)))</f>
        <v>#N/A</v>
      </c>
      <c r="BK141" s="67" t="e">
        <f>VLOOKUP(Calcul!$I146,'ModelParams Lp'!$D$28:$O$32,5,0)+BC141</f>
        <v>#N/A</v>
      </c>
      <c r="BL141" s="67" t="e">
        <f>VLOOKUP(Calcul!$I146,'ModelParams Lp'!$D$28:$O$32,6,0)+BD141</f>
        <v>#N/A</v>
      </c>
      <c r="BM141" s="67" t="e">
        <f>VLOOKUP(Calcul!$I146,'ModelParams Lp'!$D$28:$O$32,7,0)+BE141</f>
        <v>#N/A</v>
      </c>
      <c r="BN141" s="67" t="e">
        <f>VLOOKUP(Calcul!$I146,'ModelParams Lp'!$D$28:$O$32,8,0)+BF141</f>
        <v>#N/A</v>
      </c>
      <c r="BO141" s="67" t="e">
        <f>VLOOKUP(Calcul!$I146,'ModelParams Lp'!$D$28:$O$32,9,0)+BG141</f>
        <v>#N/A</v>
      </c>
      <c r="BP141" s="67" t="e">
        <f>VLOOKUP(Calcul!$I146,'ModelParams Lp'!$D$28:$O$32,10,0)+BH141</f>
        <v>#N/A</v>
      </c>
      <c r="BQ141" s="67" t="e">
        <f>VLOOKUP(Calcul!$I146,'ModelParams Lp'!$D$28:$O$32,11,0)+BI141</f>
        <v>#N/A</v>
      </c>
      <c r="BR141" s="67" t="e">
        <f>VLOOKUP(Calcul!$I146,'ModelParams Lp'!$D$28:$O$32,12,0)+BJ141</f>
        <v>#N/A</v>
      </c>
      <c r="BS141" s="66" t="e">
        <f t="shared" ca="1" si="53"/>
        <v>#DIV/0!</v>
      </c>
      <c r="BT141" s="66" t="e">
        <f t="shared" ca="1" si="54"/>
        <v>#DIV/0!</v>
      </c>
      <c r="BU141" s="66" t="e">
        <f t="shared" ca="1" si="55"/>
        <v>#DIV/0!</v>
      </c>
      <c r="BV141" s="66" t="e">
        <f t="shared" ca="1" si="56"/>
        <v>#DIV/0!</v>
      </c>
      <c r="BW141" s="66" t="e">
        <f t="shared" ca="1" si="57"/>
        <v>#DIV/0!</v>
      </c>
      <c r="BX141" s="66" t="e">
        <f t="shared" ca="1" si="58"/>
        <v>#DIV/0!</v>
      </c>
      <c r="BY141" s="66" t="e">
        <f t="shared" ca="1" si="59"/>
        <v>#DIV/0!</v>
      </c>
      <c r="BZ141" s="66" t="e">
        <f t="shared" ca="1" si="60"/>
        <v>#DIV/0!</v>
      </c>
      <c r="CA141" s="24" t="e">
        <f ca="1">10*LOG10(IF(BS141="",0,POWER(10,((BS141+'ModelParams Lw'!$O$4)/10))) +IF(BT141="",0,POWER(10,((BT141+'ModelParams Lw'!$P$4)/10))) +IF(BU141="",0,POWER(10,((BU141+'ModelParams Lw'!$Q$4)/10))) +IF(BV141="",0,POWER(10,((BV141+'ModelParams Lw'!$R$4)/10))) +IF(BW141="",0,POWER(10,((BW141+'ModelParams Lw'!$S$4)/10))) +IF(BX141="",0,POWER(10,((BX141+'ModelParams Lw'!$T$4)/10))) +IF(BY141="",0,POWER(10,((BY141+'ModelParams Lw'!$U$4)/10)))+IF(BZ141="",0,POWER(10,((BZ141+'ModelParams Lw'!$V$4)/10))))</f>
        <v>#DIV/0!</v>
      </c>
      <c r="CB141" s="24" t="e">
        <f t="shared" ca="1" si="61"/>
        <v>#DIV/0!</v>
      </c>
      <c r="CC141" s="24" t="e">
        <f ca="1">(BS141-'ModelParams Lw'!O$10)/'ModelParams Lw'!O$11</f>
        <v>#DIV/0!</v>
      </c>
      <c r="CD141" s="24" t="e">
        <f ca="1">(BT141-'ModelParams Lw'!P$10)/'ModelParams Lw'!P$11</f>
        <v>#DIV/0!</v>
      </c>
      <c r="CE141" s="24" t="e">
        <f ca="1">(BU141-'ModelParams Lw'!Q$10)/'ModelParams Lw'!Q$11</f>
        <v>#DIV/0!</v>
      </c>
      <c r="CF141" s="24" t="e">
        <f ca="1">(BV141-'ModelParams Lw'!R$10)/'ModelParams Lw'!R$11</f>
        <v>#DIV/0!</v>
      </c>
      <c r="CG141" s="24" t="e">
        <f ca="1">(BW141-'ModelParams Lw'!S$10)/'ModelParams Lw'!S$11</f>
        <v>#DIV/0!</v>
      </c>
      <c r="CH141" s="24" t="e">
        <f ca="1">(BX141-'ModelParams Lw'!T$10)/'ModelParams Lw'!T$11</f>
        <v>#DIV/0!</v>
      </c>
      <c r="CI141" s="24" t="e">
        <f ca="1">(BY141-'ModelParams Lw'!U$10)/'ModelParams Lw'!U$11</f>
        <v>#DIV/0!</v>
      </c>
      <c r="CJ141" s="24" t="e">
        <f ca="1">(BZ141-'ModelParams Lw'!V$10)/'ModelParams Lw'!V$11</f>
        <v>#DIV/0!</v>
      </c>
      <c r="CK141" s="66" t="e">
        <f t="shared" si="62"/>
        <v>#DIV/0!</v>
      </c>
      <c r="CL141" s="66" t="e">
        <f t="shared" si="63"/>
        <v>#DIV/0!</v>
      </c>
      <c r="CM141" s="66" t="e">
        <f t="shared" si="64"/>
        <v>#DIV/0!</v>
      </c>
      <c r="CN141" s="66" t="e">
        <f t="shared" si="65"/>
        <v>#DIV/0!</v>
      </c>
      <c r="CO141" s="66" t="e">
        <f t="shared" si="66"/>
        <v>#DIV/0!</v>
      </c>
      <c r="CP141" s="66" t="e">
        <f t="shared" si="67"/>
        <v>#DIV/0!</v>
      </c>
      <c r="CQ141" s="66" t="e">
        <f t="shared" si="68"/>
        <v>#DIV/0!</v>
      </c>
      <c r="CR141" s="66" t="e">
        <f t="shared" si="69"/>
        <v>#DIV/0!</v>
      </c>
      <c r="CS141" s="24" t="e">
        <f>10*LOG10(IF(CK141="",0,POWER(10,((CK141+'ModelParams Lw'!$O$4)/10))) +IF(CL141="",0,POWER(10,((CL141+'ModelParams Lw'!$P$4)/10))) +IF(CM141="",0,POWER(10,((CM141+'ModelParams Lw'!$Q$4)/10))) +IF(CN141="",0,POWER(10,((CN141+'ModelParams Lw'!$R$4)/10))) +IF(CO141="",0,POWER(10,((CO141+'ModelParams Lw'!$S$4)/10))) +IF(CP141="",0,POWER(10,((CP141+'ModelParams Lw'!$T$4)/10))) +IF(CQ141="",0,POWER(10,((CQ141+'ModelParams Lw'!$U$4)/10)))+IF(CR141="",0,POWER(10,((CR141+'ModelParams Lw'!$V$4)/10))))</f>
        <v>#DIV/0!</v>
      </c>
      <c r="CT141" s="24" t="e">
        <f t="shared" si="70"/>
        <v>#DIV/0!</v>
      </c>
      <c r="CU141" s="24" t="e">
        <f>(CK141-'ModelParams Lw'!O$10)/'ModelParams Lw'!O$11</f>
        <v>#DIV/0!</v>
      </c>
      <c r="CV141" s="24" t="e">
        <f>(CL141-'ModelParams Lw'!P$10)/'ModelParams Lw'!P$11</f>
        <v>#DIV/0!</v>
      </c>
      <c r="CW141" s="24" t="e">
        <f>(CM141-'ModelParams Lw'!Q$10)/'ModelParams Lw'!Q$11</f>
        <v>#DIV/0!</v>
      </c>
      <c r="CX141" s="24" t="e">
        <f>(CN141-'ModelParams Lw'!R$10)/'ModelParams Lw'!R$11</f>
        <v>#DIV/0!</v>
      </c>
      <c r="CY141" s="24" t="e">
        <f>(CO141-'ModelParams Lw'!S$10)/'ModelParams Lw'!S$11</f>
        <v>#DIV/0!</v>
      </c>
      <c r="CZ141" s="24" t="e">
        <f>(CP141-'ModelParams Lw'!T$10)/'ModelParams Lw'!T$11</f>
        <v>#DIV/0!</v>
      </c>
      <c r="DA141" s="24" t="e">
        <f>(CQ141-'ModelParams Lw'!U$10)/'ModelParams Lw'!U$11</f>
        <v>#DIV/0!</v>
      </c>
      <c r="DB141" s="24" t="e">
        <f>(CR141-'ModelParams Lw'!V$10)/'ModelParams Lw'!V$11</f>
        <v>#DIV/0!</v>
      </c>
    </row>
    <row r="142" spans="1:106">
      <c r="A142" s="12">
        <f>'Sound Power'!B142</f>
        <v>0</v>
      </c>
      <c r="B142" s="12">
        <f>'Sound Power'!D142</f>
        <v>0</v>
      </c>
      <c r="C142" s="67" t="e">
        <f>IF(Calcul!$F147="SA",'Sound Power'!BS142,'Sound Power'!T142)</f>
        <v>#DIV/0!</v>
      </c>
      <c r="D142" s="67" t="e">
        <f>IF(Calcul!$F147="SA",'Sound Power'!BT142,'Sound Power'!U142)</f>
        <v>#DIV/0!</v>
      </c>
      <c r="E142" s="67" t="e">
        <f>IF(Calcul!$F147="SA",'Sound Power'!BU142,'Sound Power'!V142)</f>
        <v>#DIV/0!</v>
      </c>
      <c r="F142" s="67" t="e">
        <f>IF(Calcul!$F147="SA",'Sound Power'!BV142,'Sound Power'!W142)</f>
        <v>#DIV/0!</v>
      </c>
      <c r="G142" s="67" t="e">
        <f>IF(Calcul!$F147="SA",'Sound Power'!BW142,'Sound Power'!X142)</f>
        <v>#DIV/0!</v>
      </c>
      <c r="H142" s="67" t="e">
        <f>IF(Calcul!$F147="SA",'Sound Power'!BX142,'Sound Power'!Y142)</f>
        <v>#DIV/0!</v>
      </c>
      <c r="I142" s="67" t="e">
        <f>IF(Calcul!$F147="SA",'Sound Power'!BY142,'Sound Power'!Z142)</f>
        <v>#DIV/0!</v>
      </c>
      <c r="J142" s="67" t="e">
        <f>IF(Calcul!$F147="SA",'Sound Power'!BZ142,'Sound Power'!AA142)</f>
        <v>#DIV/0!</v>
      </c>
      <c r="K142" s="67" t="e">
        <f>'Sound Power'!CS142</f>
        <v>#DIV/0!</v>
      </c>
      <c r="L142" s="67" t="e">
        <f>'Sound Power'!CT142</f>
        <v>#DIV/0!</v>
      </c>
      <c r="M142" s="67" t="e">
        <f>'Sound Power'!CU142</f>
        <v>#DIV/0!</v>
      </c>
      <c r="N142" s="67" t="e">
        <f>'Sound Power'!CV142</f>
        <v>#DIV/0!</v>
      </c>
      <c r="O142" s="67" t="e">
        <f>'Sound Power'!CW142</f>
        <v>#DIV/0!</v>
      </c>
      <c r="P142" s="67" t="e">
        <f>'Sound Power'!CX142</f>
        <v>#DIV/0!</v>
      </c>
      <c r="Q142" s="67" t="e">
        <f>'Sound Power'!CY142</f>
        <v>#DIV/0!</v>
      </c>
      <c r="R142" s="67" t="e">
        <f>'Sound Power'!CZ142</f>
        <v>#DIV/0!</v>
      </c>
      <c r="S142" s="64">
        <f t="shared" si="50"/>
        <v>0</v>
      </c>
      <c r="T142" s="64">
        <f t="shared" si="51"/>
        <v>0</v>
      </c>
      <c r="U142" s="67" t="e">
        <f>('ModelParams Lp'!B$4*10^'ModelParams Lp'!B$5*($S142/$T142)^'ModelParams Lp'!B$6)*3</f>
        <v>#DIV/0!</v>
      </c>
      <c r="V142" s="67" t="e">
        <f>('ModelParams Lp'!C$4*10^'ModelParams Lp'!C$5*($S142/$T142)^'ModelParams Lp'!C$6)*3</f>
        <v>#DIV/0!</v>
      </c>
      <c r="W142" s="67" t="e">
        <f>('ModelParams Lp'!D$4*10^'ModelParams Lp'!D$5*($S142/$T142)^'ModelParams Lp'!D$6)*3</f>
        <v>#DIV/0!</v>
      </c>
      <c r="X142" s="67" t="e">
        <f>('ModelParams Lp'!E$4*10^'ModelParams Lp'!E$5*($S142/$T142)^'ModelParams Lp'!E$6)*3</f>
        <v>#DIV/0!</v>
      </c>
      <c r="Y142" s="67" t="e">
        <f>('ModelParams Lp'!F$4*10^'ModelParams Lp'!F$5*($S142/$T142)^'ModelParams Lp'!F$6)*3</f>
        <v>#DIV/0!</v>
      </c>
      <c r="Z142" s="67" t="e">
        <f>('ModelParams Lp'!G$4*10^'ModelParams Lp'!G$5*($S142/$T142)^'ModelParams Lp'!G$6)*3</f>
        <v>#DIV/0!</v>
      </c>
      <c r="AA142" s="67" t="e">
        <f>('ModelParams Lp'!H$4*10^'ModelParams Lp'!H$5*($S142/$T142)^'ModelParams Lp'!H$6)*3</f>
        <v>#DIV/0!</v>
      </c>
      <c r="AB142" s="67" t="e">
        <f>('ModelParams Lp'!I$4*10^'ModelParams Lp'!I$5*($S142/$T142)^'ModelParams Lp'!I$6)*3</f>
        <v>#DIV/0!</v>
      </c>
      <c r="AC142" s="53" t="e">
        <f t="shared" si="52"/>
        <v>#DIV/0!</v>
      </c>
      <c r="AD142" s="53" t="e">
        <f>IF(AC142&lt;'ModelParams Lp'!$B$16,-1,IF(AC142&lt;'ModelParams Lp'!$C$16,0,IF(AC142&lt;'ModelParams Lp'!$D$16,1,IF(AC142&lt;'ModelParams Lp'!$E$16,2,IF(AC142&lt;'ModelParams Lp'!$F$16,3,IF(AC142&lt;'ModelParams Lp'!$G$16,4,IF(AC142&lt;'ModelParams Lp'!$H$16,5,6)))))))</f>
        <v>#DIV/0!</v>
      </c>
      <c r="AE142" s="67" t="e">
        <f ca="1">IF($AD142&gt;1,0,OFFSET('ModelParams Lp'!$C$12,0,-'Sound Pressure'!$AD142))</f>
        <v>#DIV/0!</v>
      </c>
      <c r="AF142" s="67" t="e">
        <f ca="1">IF($AD142&gt;2,0,OFFSET('ModelParams Lp'!$D$12,0,-'Sound Pressure'!$AD142))</f>
        <v>#DIV/0!</v>
      </c>
      <c r="AG142" s="67" t="e">
        <f ca="1">IF($AD142&gt;3,0,OFFSET('ModelParams Lp'!$E$12,0,-'Sound Pressure'!$AD142))</f>
        <v>#DIV/0!</v>
      </c>
      <c r="AH142" s="67" t="e">
        <f ca="1">IF($AD142&gt;4,0,OFFSET('ModelParams Lp'!$F$12,0,-'Sound Pressure'!$AD142))</f>
        <v>#DIV/0!</v>
      </c>
      <c r="AI142" s="67" t="e">
        <f ca="1">IF($AD142&gt;3,0,OFFSET('ModelParams Lp'!$G$12,0,-'Sound Pressure'!$AD142))</f>
        <v>#DIV/0!</v>
      </c>
      <c r="AJ142" s="67" t="e">
        <f ca="1">IF($AD142&gt;5,0,OFFSET('ModelParams Lp'!$H$12,0,-'Sound Pressure'!$AD142))</f>
        <v>#DIV/0!</v>
      </c>
      <c r="AK142" s="67" t="e">
        <f ca="1">IF($AD142&gt;6,0,OFFSET('ModelParams Lp'!$I$12,0,-'Sound Pressure'!$AD142))</f>
        <v>#DIV/0!</v>
      </c>
      <c r="AL142" s="67" t="e">
        <f ca="1">IF($AD142&gt;7,0,IF($AD$4&lt;0,3,OFFSET('ModelParams Lp'!$J$12,0,-'Sound Pressure'!$AD142)))</f>
        <v>#DIV/0!</v>
      </c>
      <c r="AM142" s="67" t="e">
        <f t="shared" si="48"/>
        <v>#DIV/0!</v>
      </c>
      <c r="AN142" s="67" t="e">
        <f t="shared" si="49"/>
        <v>#DIV/0!</v>
      </c>
      <c r="AO142" s="67" t="e">
        <f t="shared" si="49"/>
        <v>#DIV/0!</v>
      </c>
      <c r="AP142" s="67" t="e">
        <f t="shared" si="49"/>
        <v>#DIV/0!</v>
      </c>
      <c r="AQ142" s="67" t="e">
        <f t="shared" si="49"/>
        <v>#DIV/0!</v>
      </c>
      <c r="AR142" s="67" t="e">
        <f t="shared" si="49"/>
        <v>#DIV/0!</v>
      </c>
      <c r="AS142" s="67" t="e">
        <f t="shared" si="49"/>
        <v>#DIV/0!</v>
      </c>
      <c r="AT142" s="67" t="e">
        <f t="shared" si="49"/>
        <v>#DIV/0!</v>
      </c>
      <c r="AU142" s="67">
        <f>'ModelParams Lp'!B$22</f>
        <v>4</v>
      </c>
      <c r="AV142" s="67">
        <f>'ModelParams Lp'!C$22</f>
        <v>2</v>
      </c>
      <c r="AW142" s="67">
        <f>'ModelParams Lp'!D$22</f>
        <v>1</v>
      </c>
      <c r="AX142" s="67">
        <f>'ModelParams Lp'!E$22</f>
        <v>0</v>
      </c>
      <c r="AY142" s="67">
        <f>'ModelParams Lp'!F$22</f>
        <v>0</v>
      </c>
      <c r="AZ142" s="67">
        <f>'ModelParams Lp'!G$22</f>
        <v>0</v>
      </c>
      <c r="BA142" s="67">
        <f>'ModelParams Lp'!H$22</f>
        <v>0</v>
      </c>
      <c r="BB142" s="67">
        <f>'ModelParams Lp'!I$22</f>
        <v>0</v>
      </c>
      <c r="BC142" s="67" t="e">
        <f>-10*LOG(2/(4*PI()*2^2)+4/(0.163*(Calcul!$J147*Calcul!$K147)/VLOOKUP(Calcul!$H147,'ModelParams Lp'!$E$37:$F$39,2,0)))</f>
        <v>#N/A</v>
      </c>
      <c r="BD142" s="67" t="e">
        <f>-10*LOG(2/(4*PI()*2^2)+4/(0.163*(Calcul!$J147*Calcul!$K147)/VLOOKUP(Calcul!$H147,'ModelParams Lp'!$E$37:$F$39,2,0)))</f>
        <v>#N/A</v>
      </c>
      <c r="BE142" s="67" t="e">
        <f>-10*LOG(2/(4*PI()*2^2)+4/(0.163*(Calcul!$J147*Calcul!$K147)/VLOOKUP(Calcul!$H147,'ModelParams Lp'!$E$37:$F$39,2,0)))</f>
        <v>#N/A</v>
      </c>
      <c r="BF142" s="67" t="e">
        <f>-10*LOG(2/(4*PI()*2^2)+4/(0.163*(Calcul!$J147*Calcul!$K147)/VLOOKUP(Calcul!$H147,'ModelParams Lp'!$E$37:$F$39,2,0)))</f>
        <v>#N/A</v>
      </c>
      <c r="BG142" s="67" t="e">
        <f>-10*LOG(2/(4*PI()*2^2)+4/(0.163*(Calcul!$J147*Calcul!$K147)/VLOOKUP(Calcul!$H147,'ModelParams Lp'!$E$37:$F$39,2,0)))</f>
        <v>#N/A</v>
      </c>
      <c r="BH142" s="67" t="e">
        <f>-10*LOG(2/(4*PI()*2^2)+4/(0.163*(Calcul!$J147*Calcul!$K147)/VLOOKUP(Calcul!$H147,'ModelParams Lp'!$E$37:$F$39,2,0)))</f>
        <v>#N/A</v>
      </c>
      <c r="BI142" s="67" t="e">
        <f>-10*LOG(2/(4*PI()*2^2)+4/(0.163*(Calcul!$J147*Calcul!$K147)/VLOOKUP(Calcul!$H147,'ModelParams Lp'!$E$37:$F$39,2,0)))</f>
        <v>#N/A</v>
      </c>
      <c r="BJ142" s="67" t="e">
        <f>-10*LOG(2/(4*PI()*2^2)+4/(0.163*(Calcul!$J147*Calcul!$K147)/VLOOKUP(Calcul!$H147,'ModelParams Lp'!$E$37:$F$39,2,0)))</f>
        <v>#N/A</v>
      </c>
      <c r="BK142" s="67" t="e">
        <f>VLOOKUP(Calcul!$I147,'ModelParams Lp'!$D$28:$O$32,5,0)+BC142</f>
        <v>#N/A</v>
      </c>
      <c r="BL142" s="67" t="e">
        <f>VLOOKUP(Calcul!$I147,'ModelParams Lp'!$D$28:$O$32,6,0)+BD142</f>
        <v>#N/A</v>
      </c>
      <c r="BM142" s="67" t="e">
        <f>VLOOKUP(Calcul!$I147,'ModelParams Lp'!$D$28:$O$32,7,0)+BE142</f>
        <v>#N/A</v>
      </c>
      <c r="BN142" s="67" t="e">
        <f>VLOOKUP(Calcul!$I147,'ModelParams Lp'!$D$28:$O$32,8,0)+BF142</f>
        <v>#N/A</v>
      </c>
      <c r="BO142" s="67" t="e">
        <f>VLOOKUP(Calcul!$I147,'ModelParams Lp'!$D$28:$O$32,9,0)+BG142</f>
        <v>#N/A</v>
      </c>
      <c r="BP142" s="67" t="e">
        <f>VLOOKUP(Calcul!$I147,'ModelParams Lp'!$D$28:$O$32,10,0)+BH142</f>
        <v>#N/A</v>
      </c>
      <c r="BQ142" s="67" t="e">
        <f>VLOOKUP(Calcul!$I147,'ModelParams Lp'!$D$28:$O$32,11,0)+BI142</f>
        <v>#N/A</v>
      </c>
      <c r="BR142" s="67" t="e">
        <f>VLOOKUP(Calcul!$I147,'ModelParams Lp'!$D$28:$O$32,12,0)+BJ142</f>
        <v>#N/A</v>
      </c>
      <c r="BS142" s="66" t="e">
        <f t="shared" ca="1" si="53"/>
        <v>#DIV/0!</v>
      </c>
      <c r="BT142" s="66" t="e">
        <f t="shared" ca="1" si="54"/>
        <v>#DIV/0!</v>
      </c>
      <c r="BU142" s="66" t="e">
        <f t="shared" ca="1" si="55"/>
        <v>#DIV/0!</v>
      </c>
      <c r="BV142" s="66" t="e">
        <f t="shared" ca="1" si="56"/>
        <v>#DIV/0!</v>
      </c>
      <c r="BW142" s="66" t="e">
        <f t="shared" ca="1" si="57"/>
        <v>#DIV/0!</v>
      </c>
      <c r="BX142" s="66" t="e">
        <f t="shared" ca="1" si="58"/>
        <v>#DIV/0!</v>
      </c>
      <c r="BY142" s="66" t="e">
        <f t="shared" ca="1" si="59"/>
        <v>#DIV/0!</v>
      </c>
      <c r="BZ142" s="66" t="e">
        <f t="shared" ca="1" si="60"/>
        <v>#DIV/0!</v>
      </c>
      <c r="CA142" s="24" t="e">
        <f ca="1">10*LOG10(IF(BS142="",0,POWER(10,((BS142+'ModelParams Lw'!$O$4)/10))) +IF(BT142="",0,POWER(10,((BT142+'ModelParams Lw'!$P$4)/10))) +IF(BU142="",0,POWER(10,((BU142+'ModelParams Lw'!$Q$4)/10))) +IF(BV142="",0,POWER(10,((BV142+'ModelParams Lw'!$R$4)/10))) +IF(BW142="",0,POWER(10,((BW142+'ModelParams Lw'!$S$4)/10))) +IF(BX142="",0,POWER(10,((BX142+'ModelParams Lw'!$T$4)/10))) +IF(BY142="",0,POWER(10,((BY142+'ModelParams Lw'!$U$4)/10)))+IF(BZ142="",0,POWER(10,((BZ142+'ModelParams Lw'!$V$4)/10))))</f>
        <v>#DIV/0!</v>
      </c>
      <c r="CB142" s="24" t="e">
        <f t="shared" ca="1" si="61"/>
        <v>#DIV/0!</v>
      </c>
      <c r="CC142" s="24" t="e">
        <f ca="1">(BS142-'ModelParams Lw'!O$10)/'ModelParams Lw'!O$11</f>
        <v>#DIV/0!</v>
      </c>
      <c r="CD142" s="24" t="e">
        <f ca="1">(BT142-'ModelParams Lw'!P$10)/'ModelParams Lw'!P$11</f>
        <v>#DIV/0!</v>
      </c>
      <c r="CE142" s="24" t="e">
        <f ca="1">(BU142-'ModelParams Lw'!Q$10)/'ModelParams Lw'!Q$11</f>
        <v>#DIV/0!</v>
      </c>
      <c r="CF142" s="24" t="e">
        <f ca="1">(BV142-'ModelParams Lw'!R$10)/'ModelParams Lw'!R$11</f>
        <v>#DIV/0!</v>
      </c>
      <c r="CG142" s="24" t="e">
        <f ca="1">(BW142-'ModelParams Lw'!S$10)/'ModelParams Lw'!S$11</f>
        <v>#DIV/0!</v>
      </c>
      <c r="CH142" s="24" t="e">
        <f ca="1">(BX142-'ModelParams Lw'!T$10)/'ModelParams Lw'!T$11</f>
        <v>#DIV/0!</v>
      </c>
      <c r="CI142" s="24" t="e">
        <f ca="1">(BY142-'ModelParams Lw'!U$10)/'ModelParams Lw'!U$11</f>
        <v>#DIV/0!</v>
      </c>
      <c r="CJ142" s="24" t="e">
        <f ca="1">(BZ142-'ModelParams Lw'!V$10)/'ModelParams Lw'!V$11</f>
        <v>#DIV/0!</v>
      </c>
      <c r="CK142" s="66" t="e">
        <f t="shared" si="62"/>
        <v>#DIV/0!</v>
      </c>
      <c r="CL142" s="66" t="e">
        <f t="shared" si="63"/>
        <v>#DIV/0!</v>
      </c>
      <c r="CM142" s="66" t="e">
        <f t="shared" si="64"/>
        <v>#DIV/0!</v>
      </c>
      <c r="CN142" s="66" t="e">
        <f t="shared" si="65"/>
        <v>#DIV/0!</v>
      </c>
      <c r="CO142" s="66" t="e">
        <f t="shared" si="66"/>
        <v>#DIV/0!</v>
      </c>
      <c r="CP142" s="66" t="e">
        <f t="shared" si="67"/>
        <v>#DIV/0!</v>
      </c>
      <c r="CQ142" s="66" t="e">
        <f t="shared" si="68"/>
        <v>#DIV/0!</v>
      </c>
      <c r="CR142" s="66" t="e">
        <f t="shared" si="69"/>
        <v>#DIV/0!</v>
      </c>
      <c r="CS142" s="24" t="e">
        <f>10*LOG10(IF(CK142="",0,POWER(10,((CK142+'ModelParams Lw'!$O$4)/10))) +IF(CL142="",0,POWER(10,((CL142+'ModelParams Lw'!$P$4)/10))) +IF(CM142="",0,POWER(10,((CM142+'ModelParams Lw'!$Q$4)/10))) +IF(CN142="",0,POWER(10,((CN142+'ModelParams Lw'!$R$4)/10))) +IF(CO142="",0,POWER(10,((CO142+'ModelParams Lw'!$S$4)/10))) +IF(CP142="",0,POWER(10,((CP142+'ModelParams Lw'!$T$4)/10))) +IF(CQ142="",0,POWER(10,((CQ142+'ModelParams Lw'!$U$4)/10)))+IF(CR142="",0,POWER(10,((CR142+'ModelParams Lw'!$V$4)/10))))</f>
        <v>#DIV/0!</v>
      </c>
      <c r="CT142" s="24" t="e">
        <f t="shared" si="70"/>
        <v>#DIV/0!</v>
      </c>
      <c r="CU142" s="24" t="e">
        <f>(CK142-'ModelParams Lw'!O$10)/'ModelParams Lw'!O$11</f>
        <v>#DIV/0!</v>
      </c>
      <c r="CV142" s="24" t="e">
        <f>(CL142-'ModelParams Lw'!P$10)/'ModelParams Lw'!P$11</f>
        <v>#DIV/0!</v>
      </c>
      <c r="CW142" s="24" t="e">
        <f>(CM142-'ModelParams Lw'!Q$10)/'ModelParams Lw'!Q$11</f>
        <v>#DIV/0!</v>
      </c>
      <c r="CX142" s="24" t="e">
        <f>(CN142-'ModelParams Lw'!R$10)/'ModelParams Lw'!R$11</f>
        <v>#DIV/0!</v>
      </c>
      <c r="CY142" s="24" t="e">
        <f>(CO142-'ModelParams Lw'!S$10)/'ModelParams Lw'!S$11</f>
        <v>#DIV/0!</v>
      </c>
      <c r="CZ142" s="24" t="e">
        <f>(CP142-'ModelParams Lw'!T$10)/'ModelParams Lw'!T$11</f>
        <v>#DIV/0!</v>
      </c>
      <c r="DA142" s="24" t="e">
        <f>(CQ142-'ModelParams Lw'!U$10)/'ModelParams Lw'!U$11</f>
        <v>#DIV/0!</v>
      </c>
      <c r="DB142" s="24" t="e">
        <f>(CR142-'ModelParams Lw'!V$10)/'ModelParams Lw'!V$11</f>
        <v>#DIV/0!</v>
      </c>
    </row>
    <row r="143" spans="1:106">
      <c r="A143" s="12">
        <f>'Sound Power'!B143</f>
        <v>0</v>
      </c>
      <c r="B143" s="12">
        <f>'Sound Power'!D143</f>
        <v>0</v>
      </c>
      <c r="C143" s="67" t="e">
        <f>IF(Calcul!$F148="SA",'Sound Power'!BS143,'Sound Power'!T143)</f>
        <v>#DIV/0!</v>
      </c>
      <c r="D143" s="67" t="e">
        <f>IF(Calcul!$F148="SA",'Sound Power'!BT143,'Sound Power'!U143)</f>
        <v>#DIV/0!</v>
      </c>
      <c r="E143" s="67" t="e">
        <f>IF(Calcul!$F148="SA",'Sound Power'!BU143,'Sound Power'!V143)</f>
        <v>#DIV/0!</v>
      </c>
      <c r="F143" s="67" t="e">
        <f>IF(Calcul!$F148="SA",'Sound Power'!BV143,'Sound Power'!W143)</f>
        <v>#DIV/0!</v>
      </c>
      <c r="G143" s="67" t="e">
        <f>IF(Calcul!$F148="SA",'Sound Power'!BW143,'Sound Power'!X143)</f>
        <v>#DIV/0!</v>
      </c>
      <c r="H143" s="67" t="e">
        <f>IF(Calcul!$F148="SA",'Sound Power'!BX143,'Sound Power'!Y143)</f>
        <v>#DIV/0!</v>
      </c>
      <c r="I143" s="67" t="e">
        <f>IF(Calcul!$F148="SA",'Sound Power'!BY143,'Sound Power'!Z143)</f>
        <v>#DIV/0!</v>
      </c>
      <c r="J143" s="67" t="e">
        <f>IF(Calcul!$F148="SA",'Sound Power'!BZ143,'Sound Power'!AA143)</f>
        <v>#DIV/0!</v>
      </c>
      <c r="K143" s="67" t="e">
        <f>'Sound Power'!CS143</f>
        <v>#DIV/0!</v>
      </c>
      <c r="L143" s="67" t="e">
        <f>'Sound Power'!CT143</f>
        <v>#DIV/0!</v>
      </c>
      <c r="M143" s="67" t="e">
        <f>'Sound Power'!CU143</f>
        <v>#DIV/0!</v>
      </c>
      <c r="N143" s="67" t="e">
        <f>'Sound Power'!CV143</f>
        <v>#DIV/0!</v>
      </c>
      <c r="O143" s="67" t="e">
        <f>'Sound Power'!CW143</f>
        <v>#DIV/0!</v>
      </c>
      <c r="P143" s="67" t="e">
        <f>'Sound Power'!CX143</f>
        <v>#DIV/0!</v>
      </c>
      <c r="Q143" s="67" t="e">
        <f>'Sound Power'!CY143</f>
        <v>#DIV/0!</v>
      </c>
      <c r="R143" s="67" t="e">
        <f>'Sound Power'!CZ143</f>
        <v>#DIV/0!</v>
      </c>
      <c r="S143" s="64">
        <f t="shared" si="50"/>
        <v>0</v>
      </c>
      <c r="T143" s="64">
        <f t="shared" si="51"/>
        <v>0</v>
      </c>
      <c r="U143" s="67" t="e">
        <f>('ModelParams Lp'!B$4*10^'ModelParams Lp'!B$5*($S143/$T143)^'ModelParams Lp'!B$6)*3</f>
        <v>#DIV/0!</v>
      </c>
      <c r="V143" s="67" t="e">
        <f>('ModelParams Lp'!C$4*10^'ModelParams Lp'!C$5*($S143/$T143)^'ModelParams Lp'!C$6)*3</f>
        <v>#DIV/0!</v>
      </c>
      <c r="W143" s="67" t="e">
        <f>('ModelParams Lp'!D$4*10^'ModelParams Lp'!D$5*($S143/$T143)^'ModelParams Lp'!D$6)*3</f>
        <v>#DIV/0!</v>
      </c>
      <c r="X143" s="67" t="e">
        <f>('ModelParams Lp'!E$4*10^'ModelParams Lp'!E$5*($S143/$T143)^'ModelParams Lp'!E$6)*3</f>
        <v>#DIV/0!</v>
      </c>
      <c r="Y143" s="67" t="e">
        <f>('ModelParams Lp'!F$4*10^'ModelParams Lp'!F$5*($S143/$T143)^'ModelParams Lp'!F$6)*3</f>
        <v>#DIV/0!</v>
      </c>
      <c r="Z143" s="67" t="e">
        <f>('ModelParams Lp'!G$4*10^'ModelParams Lp'!G$5*($S143/$T143)^'ModelParams Lp'!G$6)*3</f>
        <v>#DIV/0!</v>
      </c>
      <c r="AA143" s="67" t="e">
        <f>('ModelParams Lp'!H$4*10^'ModelParams Lp'!H$5*($S143/$T143)^'ModelParams Lp'!H$6)*3</f>
        <v>#DIV/0!</v>
      </c>
      <c r="AB143" s="67" t="e">
        <f>('ModelParams Lp'!I$4*10^'ModelParams Lp'!I$5*($S143/$T143)^'ModelParams Lp'!I$6)*3</f>
        <v>#DIV/0!</v>
      </c>
      <c r="AC143" s="53" t="e">
        <f t="shared" si="52"/>
        <v>#DIV/0!</v>
      </c>
      <c r="AD143" s="53" t="e">
        <f>IF(AC143&lt;'ModelParams Lp'!$B$16,-1,IF(AC143&lt;'ModelParams Lp'!$C$16,0,IF(AC143&lt;'ModelParams Lp'!$D$16,1,IF(AC143&lt;'ModelParams Lp'!$E$16,2,IF(AC143&lt;'ModelParams Lp'!$F$16,3,IF(AC143&lt;'ModelParams Lp'!$G$16,4,IF(AC143&lt;'ModelParams Lp'!$H$16,5,6)))))))</f>
        <v>#DIV/0!</v>
      </c>
      <c r="AE143" s="67" t="e">
        <f ca="1">IF($AD143&gt;1,0,OFFSET('ModelParams Lp'!$C$12,0,-'Sound Pressure'!$AD143))</f>
        <v>#DIV/0!</v>
      </c>
      <c r="AF143" s="67" t="e">
        <f ca="1">IF($AD143&gt;2,0,OFFSET('ModelParams Lp'!$D$12,0,-'Sound Pressure'!$AD143))</f>
        <v>#DIV/0!</v>
      </c>
      <c r="AG143" s="67" t="e">
        <f ca="1">IF($AD143&gt;3,0,OFFSET('ModelParams Lp'!$E$12,0,-'Sound Pressure'!$AD143))</f>
        <v>#DIV/0!</v>
      </c>
      <c r="AH143" s="67" t="e">
        <f ca="1">IF($AD143&gt;4,0,OFFSET('ModelParams Lp'!$F$12,0,-'Sound Pressure'!$AD143))</f>
        <v>#DIV/0!</v>
      </c>
      <c r="AI143" s="67" t="e">
        <f ca="1">IF($AD143&gt;3,0,OFFSET('ModelParams Lp'!$G$12,0,-'Sound Pressure'!$AD143))</f>
        <v>#DIV/0!</v>
      </c>
      <c r="AJ143" s="67" t="e">
        <f ca="1">IF($AD143&gt;5,0,OFFSET('ModelParams Lp'!$H$12,0,-'Sound Pressure'!$AD143))</f>
        <v>#DIV/0!</v>
      </c>
      <c r="AK143" s="67" t="e">
        <f ca="1">IF($AD143&gt;6,0,OFFSET('ModelParams Lp'!$I$12,0,-'Sound Pressure'!$AD143))</f>
        <v>#DIV/0!</v>
      </c>
      <c r="AL143" s="67" t="e">
        <f ca="1">IF($AD143&gt;7,0,IF($AD$4&lt;0,3,OFFSET('ModelParams Lp'!$J$12,0,-'Sound Pressure'!$AD143)))</f>
        <v>#DIV/0!</v>
      </c>
      <c r="AM143" s="67" t="e">
        <f t="shared" si="48"/>
        <v>#DIV/0!</v>
      </c>
      <c r="AN143" s="67" t="e">
        <f t="shared" si="49"/>
        <v>#DIV/0!</v>
      </c>
      <c r="AO143" s="67" t="e">
        <f t="shared" si="49"/>
        <v>#DIV/0!</v>
      </c>
      <c r="AP143" s="67" t="e">
        <f t="shared" si="49"/>
        <v>#DIV/0!</v>
      </c>
      <c r="AQ143" s="67" t="e">
        <f t="shared" si="49"/>
        <v>#DIV/0!</v>
      </c>
      <c r="AR143" s="67" t="e">
        <f t="shared" si="49"/>
        <v>#DIV/0!</v>
      </c>
      <c r="AS143" s="67" t="e">
        <f t="shared" si="49"/>
        <v>#DIV/0!</v>
      </c>
      <c r="AT143" s="67" t="e">
        <f t="shared" si="49"/>
        <v>#DIV/0!</v>
      </c>
      <c r="AU143" s="67">
        <f>'ModelParams Lp'!B$22</f>
        <v>4</v>
      </c>
      <c r="AV143" s="67">
        <f>'ModelParams Lp'!C$22</f>
        <v>2</v>
      </c>
      <c r="AW143" s="67">
        <f>'ModelParams Lp'!D$22</f>
        <v>1</v>
      </c>
      <c r="AX143" s="67">
        <f>'ModelParams Lp'!E$22</f>
        <v>0</v>
      </c>
      <c r="AY143" s="67">
        <f>'ModelParams Lp'!F$22</f>
        <v>0</v>
      </c>
      <c r="AZ143" s="67">
        <f>'ModelParams Lp'!G$22</f>
        <v>0</v>
      </c>
      <c r="BA143" s="67">
        <f>'ModelParams Lp'!H$22</f>
        <v>0</v>
      </c>
      <c r="BB143" s="67">
        <f>'ModelParams Lp'!I$22</f>
        <v>0</v>
      </c>
      <c r="BC143" s="67" t="e">
        <f>-10*LOG(2/(4*PI()*2^2)+4/(0.163*(Calcul!$J148*Calcul!$K148)/VLOOKUP(Calcul!$H148,'ModelParams Lp'!$E$37:$F$39,2,0)))</f>
        <v>#N/A</v>
      </c>
      <c r="BD143" s="67" t="e">
        <f>-10*LOG(2/(4*PI()*2^2)+4/(0.163*(Calcul!$J148*Calcul!$K148)/VLOOKUP(Calcul!$H148,'ModelParams Lp'!$E$37:$F$39,2,0)))</f>
        <v>#N/A</v>
      </c>
      <c r="BE143" s="67" t="e">
        <f>-10*LOG(2/(4*PI()*2^2)+4/(0.163*(Calcul!$J148*Calcul!$K148)/VLOOKUP(Calcul!$H148,'ModelParams Lp'!$E$37:$F$39,2,0)))</f>
        <v>#N/A</v>
      </c>
      <c r="BF143" s="67" t="e">
        <f>-10*LOG(2/(4*PI()*2^2)+4/(0.163*(Calcul!$J148*Calcul!$K148)/VLOOKUP(Calcul!$H148,'ModelParams Lp'!$E$37:$F$39,2,0)))</f>
        <v>#N/A</v>
      </c>
      <c r="BG143" s="67" t="e">
        <f>-10*LOG(2/(4*PI()*2^2)+4/(0.163*(Calcul!$J148*Calcul!$K148)/VLOOKUP(Calcul!$H148,'ModelParams Lp'!$E$37:$F$39,2,0)))</f>
        <v>#N/A</v>
      </c>
      <c r="BH143" s="67" t="e">
        <f>-10*LOG(2/(4*PI()*2^2)+4/(0.163*(Calcul!$J148*Calcul!$K148)/VLOOKUP(Calcul!$H148,'ModelParams Lp'!$E$37:$F$39,2,0)))</f>
        <v>#N/A</v>
      </c>
      <c r="BI143" s="67" t="e">
        <f>-10*LOG(2/(4*PI()*2^2)+4/(0.163*(Calcul!$J148*Calcul!$K148)/VLOOKUP(Calcul!$H148,'ModelParams Lp'!$E$37:$F$39,2,0)))</f>
        <v>#N/A</v>
      </c>
      <c r="BJ143" s="67" t="e">
        <f>-10*LOG(2/(4*PI()*2^2)+4/(0.163*(Calcul!$J148*Calcul!$K148)/VLOOKUP(Calcul!$H148,'ModelParams Lp'!$E$37:$F$39,2,0)))</f>
        <v>#N/A</v>
      </c>
      <c r="BK143" s="67" t="e">
        <f>VLOOKUP(Calcul!$I148,'ModelParams Lp'!$D$28:$O$32,5,0)+BC143</f>
        <v>#N/A</v>
      </c>
      <c r="BL143" s="67" t="e">
        <f>VLOOKUP(Calcul!$I148,'ModelParams Lp'!$D$28:$O$32,6,0)+BD143</f>
        <v>#N/A</v>
      </c>
      <c r="BM143" s="67" t="e">
        <f>VLOOKUP(Calcul!$I148,'ModelParams Lp'!$D$28:$O$32,7,0)+BE143</f>
        <v>#N/A</v>
      </c>
      <c r="BN143" s="67" t="e">
        <f>VLOOKUP(Calcul!$I148,'ModelParams Lp'!$D$28:$O$32,8,0)+BF143</f>
        <v>#N/A</v>
      </c>
      <c r="BO143" s="67" t="e">
        <f>VLOOKUP(Calcul!$I148,'ModelParams Lp'!$D$28:$O$32,9,0)+BG143</f>
        <v>#N/A</v>
      </c>
      <c r="BP143" s="67" t="e">
        <f>VLOOKUP(Calcul!$I148,'ModelParams Lp'!$D$28:$O$32,10,0)+BH143</f>
        <v>#N/A</v>
      </c>
      <c r="BQ143" s="67" t="e">
        <f>VLOOKUP(Calcul!$I148,'ModelParams Lp'!$D$28:$O$32,11,0)+BI143</f>
        <v>#N/A</v>
      </c>
      <c r="BR143" s="67" t="e">
        <f>VLOOKUP(Calcul!$I148,'ModelParams Lp'!$D$28:$O$32,12,0)+BJ143</f>
        <v>#N/A</v>
      </c>
      <c r="BS143" s="66" t="e">
        <f t="shared" ca="1" si="53"/>
        <v>#DIV/0!</v>
      </c>
      <c r="BT143" s="66" t="e">
        <f t="shared" ca="1" si="54"/>
        <v>#DIV/0!</v>
      </c>
      <c r="BU143" s="66" t="e">
        <f t="shared" ca="1" si="55"/>
        <v>#DIV/0!</v>
      </c>
      <c r="BV143" s="66" t="e">
        <f t="shared" ca="1" si="56"/>
        <v>#DIV/0!</v>
      </c>
      <c r="BW143" s="66" t="e">
        <f t="shared" ca="1" si="57"/>
        <v>#DIV/0!</v>
      </c>
      <c r="BX143" s="66" t="e">
        <f t="shared" ca="1" si="58"/>
        <v>#DIV/0!</v>
      </c>
      <c r="BY143" s="66" t="e">
        <f t="shared" ca="1" si="59"/>
        <v>#DIV/0!</v>
      </c>
      <c r="BZ143" s="66" t="e">
        <f t="shared" ca="1" si="60"/>
        <v>#DIV/0!</v>
      </c>
      <c r="CA143" s="24" t="e">
        <f ca="1">10*LOG10(IF(BS143="",0,POWER(10,((BS143+'ModelParams Lw'!$O$4)/10))) +IF(BT143="",0,POWER(10,((BT143+'ModelParams Lw'!$P$4)/10))) +IF(BU143="",0,POWER(10,((BU143+'ModelParams Lw'!$Q$4)/10))) +IF(BV143="",0,POWER(10,((BV143+'ModelParams Lw'!$R$4)/10))) +IF(BW143="",0,POWER(10,((BW143+'ModelParams Lw'!$S$4)/10))) +IF(BX143="",0,POWER(10,((BX143+'ModelParams Lw'!$T$4)/10))) +IF(BY143="",0,POWER(10,((BY143+'ModelParams Lw'!$U$4)/10)))+IF(BZ143="",0,POWER(10,((BZ143+'ModelParams Lw'!$V$4)/10))))</f>
        <v>#DIV/0!</v>
      </c>
      <c r="CB143" s="24" t="e">
        <f t="shared" ca="1" si="61"/>
        <v>#DIV/0!</v>
      </c>
      <c r="CC143" s="24" t="e">
        <f ca="1">(BS143-'ModelParams Lw'!O$10)/'ModelParams Lw'!O$11</f>
        <v>#DIV/0!</v>
      </c>
      <c r="CD143" s="24" t="e">
        <f ca="1">(BT143-'ModelParams Lw'!P$10)/'ModelParams Lw'!P$11</f>
        <v>#DIV/0!</v>
      </c>
      <c r="CE143" s="24" t="e">
        <f ca="1">(BU143-'ModelParams Lw'!Q$10)/'ModelParams Lw'!Q$11</f>
        <v>#DIV/0!</v>
      </c>
      <c r="CF143" s="24" t="e">
        <f ca="1">(BV143-'ModelParams Lw'!R$10)/'ModelParams Lw'!R$11</f>
        <v>#DIV/0!</v>
      </c>
      <c r="CG143" s="24" t="e">
        <f ca="1">(BW143-'ModelParams Lw'!S$10)/'ModelParams Lw'!S$11</f>
        <v>#DIV/0!</v>
      </c>
      <c r="CH143" s="24" t="e">
        <f ca="1">(BX143-'ModelParams Lw'!T$10)/'ModelParams Lw'!T$11</f>
        <v>#DIV/0!</v>
      </c>
      <c r="CI143" s="24" t="e">
        <f ca="1">(BY143-'ModelParams Lw'!U$10)/'ModelParams Lw'!U$11</f>
        <v>#DIV/0!</v>
      </c>
      <c r="CJ143" s="24" t="e">
        <f ca="1">(BZ143-'ModelParams Lw'!V$10)/'ModelParams Lw'!V$11</f>
        <v>#DIV/0!</v>
      </c>
      <c r="CK143" s="66" t="e">
        <f t="shared" si="62"/>
        <v>#DIV/0!</v>
      </c>
      <c r="CL143" s="66" t="e">
        <f t="shared" si="63"/>
        <v>#DIV/0!</v>
      </c>
      <c r="CM143" s="66" t="e">
        <f t="shared" si="64"/>
        <v>#DIV/0!</v>
      </c>
      <c r="CN143" s="66" t="e">
        <f t="shared" si="65"/>
        <v>#DIV/0!</v>
      </c>
      <c r="CO143" s="66" t="e">
        <f t="shared" si="66"/>
        <v>#DIV/0!</v>
      </c>
      <c r="CP143" s="66" t="e">
        <f t="shared" si="67"/>
        <v>#DIV/0!</v>
      </c>
      <c r="CQ143" s="66" t="e">
        <f t="shared" si="68"/>
        <v>#DIV/0!</v>
      </c>
      <c r="CR143" s="66" t="e">
        <f t="shared" si="69"/>
        <v>#DIV/0!</v>
      </c>
      <c r="CS143" s="24" t="e">
        <f>10*LOG10(IF(CK143="",0,POWER(10,((CK143+'ModelParams Lw'!$O$4)/10))) +IF(CL143="",0,POWER(10,((CL143+'ModelParams Lw'!$P$4)/10))) +IF(CM143="",0,POWER(10,((CM143+'ModelParams Lw'!$Q$4)/10))) +IF(CN143="",0,POWER(10,((CN143+'ModelParams Lw'!$R$4)/10))) +IF(CO143="",0,POWER(10,((CO143+'ModelParams Lw'!$S$4)/10))) +IF(CP143="",0,POWER(10,((CP143+'ModelParams Lw'!$T$4)/10))) +IF(CQ143="",0,POWER(10,((CQ143+'ModelParams Lw'!$U$4)/10)))+IF(CR143="",0,POWER(10,((CR143+'ModelParams Lw'!$V$4)/10))))</f>
        <v>#DIV/0!</v>
      </c>
      <c r="CT143" s="24" t="e">
        <f t="shared" si="70"/>
        <v>#DIV/0!</v>
      </c>
      <c r="CU143" s="24" t="e">
        <f>(CK143-'ModelParams Lw'!O$10)/'ModelParams Lw'!O$11</f>
        <v>#DIV/0!</v>
      </c>
      <c r="CV143" s="24" t="e">
        <f>(CL143-'ModelParams Lw'!P$10)/'ModelParams Lw'!P$11</f>
        <v>#DIV/0!</v>
      </c>
      <c r="CW143" s="24" t="e">
        <f>(CM143-'ModelParams Lw'!Q$10)/'ModelParams Lw'!Q$11</f>
        <v>#DIV/0!</v>
      </c>
      <c r="CX143" s="24" t="e">
        <f>(CN143-'ModelParams Lw'!R$10)/'ModelParams Lw'!R$11</f>
        <v>#DIV/0!</v>
      </c>
      <c r="CY143" s="24" t="e">
        <f>(CO143-'ModelParams Lw'!S$10)/'ModelParams Lw'!S$11</f>
        <v>#DIV/0!</v>
      </c>
      <c r="CZ143" s="24" t="e">
        <f>(CP143-'ModelParams Lw'!T$10)/'ModelParams Lw'!T$11</f>
        <v>#DIV/0!</v>
      </c>
      <c r="DA143" s="24" t="e">
        <f>(CQ143-'ModelParams Lw'!U$10)/'ModelParams Lw'!U$11</f>
        <v>#DIV/0!</v>
      </c>
      <c r="DB143" s="24" t="e">
        <f>(CR143-'ModelParams Lw'!V$10)/'ModelParams Lw'!V$11</f>
        <v>#DIV/0!</v>
      </c>
    </row>
    <row r="144" spans="1:106">
      <c r="A144" s="12">
        <f>'Sound Power'!B144</f>
        <v>0</v>
      </c>
      <c r="B144" s="12">
        <f>'Sound Power'!D144</f>
        <v>0</v>
      </c>
      <c r="C144" s="67" t="e">
        <f>IF(Calcul!$F149="SA",'Sound Power'!BS144,'Sound Power'!T144)</f>
        <v>#DIV/0!</v>
      </c>
      <c r="D144" s="67" t="e">
        <f>IF(Calcul!$F149="SA",'Sound Power'!BT144,'Sound Power'!U144)</f>
        <v>#DIV/0!</v>
      </c>
      <c r="E144" s="67" t="e">
        <f>IF(Calcul!$F149="SA",'Sound Power'!BU144,'Sound Power'!V144)</f>
        <v>#DIV/0!</v>
      </c>
      <c r="F144" s="67" t="e">
        <f>IF(Calcul!$F149="SA",'Sound Power'!BV144,'Sound Power'!W144)</f>
        <v>#DIV/0!</v>
      </c>
      <c r="G144" s="67" t="e">
        <f>IF(Calcul!$F149="SA",'Sound Power'!BW144,'Sound Power'!X144)</f>
        <v>#DIV/0!</v>
      </c>
      <c r="H144" s="67" t="e">
        <f>IF(Calcul!$F149="SA",'Sound Power'!BX144,'Sound Power'!Y144)</f>
        <v>#DIV/0!</v>
      </c>
      <c r="I144" s="67" t="e">
        <f>IF(Calcul!$F149="SA",'Sound Power'!BY144,'Sound Power'!Z144)</f>
        <v>#DIV/0!</v>
      </c>
      <c r="J144" s="67" t="e">
        <f>IF(Calcul!$F149="SA",'Sound Power'!BZ144,'Sound Power'!AA144)</f>
        <v>#DIV/0!</v>
      </c>
      <c r="K144" s="67" t="e">
        <f>'Sound Power'!CS144</f>
        <v>#DIV/0!</v>
      </c>
      <c r="L144" s="67" t="e">
        <f>'Sound Power'!CT144</f>
        <v>#DIV/0!</v>
      </c>
      <c r="M144" s="67" t="e">
        <f>'Sound Power'!CU144</f>
        <v>#DIV/0!</v>
      </c>
      <c r="N144" s="67" t="e">
        <f>'Sound Power'!CV144</f>
        <v>#DIV/0!</v>
      </c>
      <c r="O144" s="67" t="e">
        <f>'Sound Power'!CW144</f>
        <v>#DIV/0!</v>
      </c>
      <c r="P144" s="67" t="e">
        <f>'Sound Power'!CX144</f>
        <v>#DIV/0!</v>
      </c>
      <c r="Q144" s="67" t="e">
        <f>'Sound Power'!CY144</f>
        <v>#DIV/0!</v>
      </c>
      <c r="R144" s="67" t="e">
        <f>'Sound Power'!CZ144</f>
        <v>#DIV/0!</v>
      </c>
      <c r="S144" s="64">
        <f t="shared" si="50"/>
        <v>0</v>
      </c>
      <c r="T144" s="64">
        <f t="shared" si="51"/>
        <v>0</v>
      </c>
      <c r="U144" s="67" t="e">
        <f>('ModelParams Lp'!B$4*10^'ModelParams Lp'!B$5*($S144/$T144)^'ModelParams Lp'!B$6)*3</f>
        <v>#DIV/0!</v>
      </c>
      <c r="V144" s="67" t="e">
        <f>('ModelParams Lp'!C$4*10^'ModelParams Lp'!C$5*($S144/$T144)^'ModelParams Lp'!C$6)*3</f>
        <v>#DIV/0!</v>
      </c>
      <c r="W144" s="67" t="e">
        <f>('ModelParams Lp'!D$4*10^'ModelParams Lp'!D$5*($S144/$T144)^'ModelParams Lp'!D$6)*3</f>
        <v>#DIV/0!</v>
      </c>
      <c r="X144" s="67" t="e">
        <f>('ModelParams Lp'!E$4*10^'ModelParams Lp'!E$5*($S144/$T144)^'ModelParams Lp'!E$6)*3</f>
        <v>#DIV/0!</v>
      </c>
      <c r="Y144" s="67" t="e">
        <f>('ModelParams Lp'!F$4*10^'ModelParams Lp'!F$5*($S144/$T144)^'ModelParams Lp'!F$6)*3</f>
        <v>#DIV/0!</v>
      </c>
      <c r="Z144" s="67" t="e">
        <f>('ModelParams Lp'!G$4*10^'ModelParams Lp'!G$5*($S144/$T144)^'ModelParams Lp'!G$6)*3</f>
        <v>#DIV/0!</v>
      </c>
      <c r="AA144" s="67" t="e">
        <f>('ModelParams Lp'!H$4*10^'ModelParams Lp'!H$5*($S144/$T144)^'ModelParams Lp'!H$6)*3</f>
        <v>#DIV/0!</v>
      </c>
      <c r="AB144" s="67" t="e">
        <f>('ModelParams Lp'!I$4*10^'ModelParams Lp'!I$5*($S144/$T144)^'ModelParams Lp'!I$6)*3</f>
        <v>#DIV/0!</v>
      </c>
      <c r="AC144" s="53" t="e">
        <f t="shared" si="52"/>
        <v>#DIV/0!</v>
      </c>
      <c r="AD144" s="53" t="e">
        <f>IF(AC144&lt;'ModelParams Lp'!$B$16,-1,IF(AC144&lt;'ModelParams Lp'!$C$16,0,IF(AC144&lt;'ModelParams Lp'!$D$16,1,IF(AC144&lt;'ModelParams Lp'!$E$16,2,IF(AC144&lt;'ModelParams Lp'!$F$16,3,IF(AC144&lt;'ModelParams Lp'!$G$16,4,IF(AC144&lt;'ModelParams Lp'!$H$16,5,6)))))))</f>
        <v>#DIV/0!</v>
      </c>
      <c r="AE144" s="67" t="e">
        <f ca="1">IF($AD144&gt;1,0,OFFSET('ModelParams Lp'!$C$12,0,-'Sound Pressure'!$AD144))</f>
        <v>#DIV/0!</v>
      </c>
      <c r="AF144" s="67" t="e">
        <f ca="1">IF($AD144&gt;2,0,OFFSET('ModelParams Lp'!$D$12,0,-'Sound Pressure'!$AD144))</f>
        <v>#DIV/0!</v>
      </c>
      <c r="AG144" s="67" t="e">
        <f ca="1">IF($AD144&gt;3,0,OFFSET('ModelParams Lp'!$E$12,0,-'Sound Pressure'!$AD144))</f>
        <v>#DIV/0!</v>
      </c>
      <c r="AH144" s="67" t="e">
        <f ca="1">IF($AD144&gt;4,0,OFFSET('ModelParams Lp'!$F$12,0,-'Sound Pressure'!$AD144))</f>
        <v>#DIV/0!</v>
      </c>
      <c r="AI144" s="67" t="e">
        <f ca="1">IF($AD144&gt;3,0,OFFSET('ModelParams Lp'!$G$12,0,-'Sound Pressure'!$AD144))</f>
        <v>#DIV/0!</v>
      </c>
      <c r="AJ144" s="67" t="e">
        <f ca="1">IF($AD144&gt;5,0,OFFSET('ModelParams Lp'!$H$12,0,-'Sound Pressure'!$AD144))</f>
        <v>#DIV/0!</v>
      </c>
      <c r="AK144" s="67" t="e">
        <f ca="1">IF($AD144&gt;6,0,OFFSET('ModelParams Lp'!$I$12,0,-'Sound Pressure'!$AD144))</f>
        <v>#DIV/0!</v>
      </c>
      <c r="AL144" s="67" t="e">
        <f ca="1">IF($AD144&gt;7,0,IF($AD$4&lt;0,3,OFFSET('ModelParams Lp'!$J$12,0,-'Sound Pressure'!$AD144)))</f>
        <v>#DIV/0!</v>
      </c>
      <c r="AM144" s="67" t="e">
        <f t="shared" si="48"/>
        <v>#DIV/0!</v>
      </c>
      <c r="AN144" s="67" t="e">
        <f t="shared" si="49"/>
        <v>#DIV/0!</v>
      </c>
      <c r="AO144" s="67" t="e">
        <f t="shared" si="49"/>
        <v>#DIV/0!</v>
      </c>
      <c r="AP144" s="67" t="e">
        <f t="shared" si="49"/>
        <v>#DIV/0!</v>
      </c>
      <c r="AQ144" s="67" t="e">
        <f t="shared" si="49"/>
        <v>#DIV/0!</v>
      </c>
      <c r="AR144" s="67" t="e">
        <f t="shared" si="49"/>
        <v>#DIV/0!</v>
      </c>
      <c r="AS144" s="67" t="e">
        <f t="shared" si="49"/>
        <v>#DIV/0!</v>
      </c>
      <c r="AT144" s="67" t="e">
        <f t="shared" si="49"/>
        <v>#DIV/0!</v>
      </c>
      <c r="AU144" s="67">
        <f>'ModelParams Lp'!B$22</f>
        <v>4</v>
      </c>
      <c r="AV144" s="67">
        <f>'ModelParams Lp'!C$22</f>
        <v>2</v>
      </c>
      <c r="AW144" s="67">
        <f>'ModelParams Lp'!D$22</f>
        <v>1</v>
      </c>
      <c r="AX144" s="67">
        <f>'ModelParams Lp'!E$22</f>
        <v>0</v>
      </c>
      <c r="AY144" s="67">
        <f>'ModelParams Lp'!F$22</f>
        <v>0</v>
      </c>
      <c r="AZ144" s="67">
        <f>'ModelParams Lp'!G$22</f>
        <v>0</v>
      </c>
      <c r="BA144" s="67">
        <f>'ModelParams Lp'!H$22</f>
        <v>0</v>
      </c>
      <c r="BB144" s="67">
        <f>'ModelParams Lp'!I$22</f>
        <v>0</v>
      </c>
      <c r="BC144" s="67" t="e">
        <f>-10*LOG(2/(4*PI()*2^2)+4/(0.163*(Calcul!$J149*Calcul!$K149)/VLOOKUP(Calcul!$H149,'ModelParams Lp'!$E$37:$F$39,2,0)))</f>
        <v>#N/A</v>
      </c>
      <c r="BD144" s="67" t="e">
        <f>-10*LOG(2/(4*PI()*2^2)+4/(0.163*(Calcul!$J149*Calcul!$K149)/VLOOKUP(Calcul!$H149,'ModelParams Lp'!$E$37:$F$39,2,0)))</f>
        <v>#N/A</v>
      </c>
      <c r="BE144" s="67" t="e">
        <f>-10*LOG(2/(4*PI()*2^2)+4/(0.163*(Calcul!$J149*Calcul!$K149)/VLOOKUP(Calcul!$H149,'ModelParams Lp'!$E$37:$F$39,2,0)))</f>
        <v>#N/A</v>
      </c>
      <c r="BF144" s="67" t="e">
        <f>-10*LOG(2/(4*PI()*2^2)+4/(0.163*(Calcul!$J149*Calcul!$K149)/VLOOKUP(Calcul!$H149,'ModelParams Lp'!$E$37:$F$39,2,0)))</f>
        <v>#N/A</v>
      </c>
      <c r="BG144" s="67" t="e">
        <f>-10*LOG(2/(4*PI()*2^2)+4/(0.163*(Calcul!$J149*Calcul!$K149)/VLOOKUP(Calcul!$H149,'ModelParams Lp'!$E$37:$F$39,2,0)))</f>
        <v>#N/A</v>
      </c>
      <c r="BH144" s="67" t="e">
        <f>-10*LOG(2/(4*PI()*2^2)+4/(0.163*(Calcul!$J149*Calcul!$K149)/VLOOKUP(Calcul!$H149,'ModelParams Lp'!$E$37:$F$39,2,0)))</f>
        <v>#N/A</v>
      </c>
      <c r="BI144" s="67" t="e">
        <f>-10*LOG(2/(4*PI()*2^2)+4/(0.163*(Calcul!$J149*Calcul!$K149)/VLOOKUP(Calcul!$H149,'ModelParams Lp'!$E$37:$F$39,2,0)))</f>
        <v>#N/A</v>
      </c>
      <c r="BJ144" s="67" t="e">
        <f>-10*LOG(2/(4*PI()*2^2)+4/(0.163*(Calcul!$J149*Calcul!$K149)/VLOOKUP(Calcul!$H149,'ModelParams Lp'!$E$37:$F$39,2,0)))</f>
        <v>#N/A</v>
      </c>
      <c r="BK144" s="67" t="e">
        <f>VLOOKUP(Calcul!$I149,'ModelParams Lp'!$D$28:$O$32,5,0)+BC144</f>
        <v>#N/A</v>
      </c>
      <c r="BL144" s="67" t="e">
        <f>VLOOKUP(Calcul!$I149,'ModelParams Lp'!$D$28:$O$32,6,0)+BD144</f>
        <v>#N/A</v>
      </c>
      <c r="BM144" s="67" t="e">
        <f>VLOOKUP(Calcul!$I149,'ModelParams Lp'!$D$28:$O$32,7,0)+BE144</f>
        <v>#N/A</v>
      </c>
      <c r="BN144" s="67" t="e">
        <f>VLOOKUP(Calcul!$I149,'ModelParams Lp'!$D$28:$O$32,8,0)+BF144</f>
        <v>#N/A</v>
      </c>
      <c r="BO144" s="67" t="e">
        <f>VLOOKUP(Calcul!$I149,'ModelParams Lp'!$D$28:$O$32,9,0)+BG144</f>
        <v>#N/A</v>
      </c>
      <c r="BP144" s="67" t="e">
        <f>VLOOKUP(Calcul!$I149,'ModelParams Lp'!$D$28:$O$32,10,0)+BH144</f>
        <v>#N/A</v>
      </c>
      <c r="BQ144" s="67" t="e">
        <f>VLOOKUP(Calcul!$I149,'ModelParams Lp'!$D$28:$O$32,11,0)+BI144</f>
        <v>#N/A</v>
      </c>
      <c r="BR144" s="67" t="e">
        <f>VLOOKUP(Calcul!$I149,'ModelParams Lp'!$D$28:$O$32,12,0)+BJ144</f>
        <v>#N/A</v>
      </c>
      <c r="BS144" s="66" t="e">
        <f t="shared" ca="1" si="53"/>
        <v>#DIV/0!</v>
      </c>
      <c r="BT144" s="66" t="e">
        <f t="shared" ca="1" si="54"/>
        <v>#DIV/0!</v>
      </c>
      <c r="BU144" s="66" t="e">
        <f t="shared" ca="1" si="55"/>
        <v>#DIV/0!</v>
      </c>
      <c r="BV144" s="66" t="e">
        <f t="shared" ca="1" si="56"/>
        <v>#DIV/0!</v>
      </c>
      <c r="BW144" s="66" t="e">
        <f t="shared" ca="1" si="57"/>
        <v>#DIV/0!</v>
      </c>
      <c r="BX144" s="66" t="e">
        <f t="shared" ca="1" si="58"/>
        <v>#DIV/0!</v>
      </c>
      <c r="BY144" s="66" t="e">
        <f t="shared" ca="1" si="59"/>
        <v>#DIV/0!</v>
      </c>
      <c r="BZ144" s="66" t="e">
        <f t="shared" ca="1" si="60"/>
        <v>#DIV/0!</v>
      </c>
      <c r="CA144" s="24" t="e">
        <f ca="1">10*LOG10(IF(BS144="",0,POWER(10,((BS144+'ModelParams Lw'!$O$4)/10))) +IF(BT144="",0,POWER(10,((BT144+'ModelParams Lw'!$P$4)/10))) +IF(BU144="",0,POWER(10,((BU144+'ModelParams Lw'!$Q$4)/10))) +IF(BV144="",0,POWER(10,((BV144+'ModelParams Lw'!$R$4)/10))) +IF(BW144="",0,POWER(10,((BW144+'ModelParams Lw'!$S$4)/10))) +IF(BX144="",0,POWER(10,((BX144+'ModelParams Lw'!$T$4)/10))) +IF(BY144="",0,POWER(10,((BY144+'ModelParams Lw'!$U$4)/10)))+IF(BZ144="",0,POWER(10,((BZ144+'ModelParams Lw'!$V$4)/10))))</f>
        <v>#DIV/0!</v>
      </c>
      <c r="CB144" s="24" t="e">
        <f t="shared" ca="1" si="61"/>
        <v>#DIV/0!</v>
      </c>
      <c r="CC144" s="24" t="e">
        <f ca="1">(BS144-'ModelParams Lw'!O$10)/'ModelParams Lw'!O$11</f>
        <v>#DIV/0!</v>
      </c>
      <c r="CD144" s="24" t="e">
        <f ca="1">(BT144-'ModelParams Lw'!P$10)/'ModelParams Lw'!P$11</f>
        <v>#DIV/0!</v>
      </c>
      <c r="CE144" s="24" t="e">
        <f ca="1">(BU144-'ModelParams Lw'!Q$10)/'ModelParams Lw'!Q$11</f>
        <v>#DIV/0!</v>
      </c>
      <c r="CF144" s="24" t="e">
        <f ca="1">(BV144-'ModelParams Lw'!R$10)/'ModelParams Lw'!R$11</f>
        <v>#DIV/0!</v>
      </c>
      <c r="CG144" s="24" t="e">
        <f ca="1">(BW144-'ModelParams Lw'!S$10)/'ModelParams Lw'!S$11</f>
        <v>#DIV/0!</v>
      </c>
      <c r="CH144" s="24" t="e">
        <f ca="1">(BX144-'ModelParams Lw'!T$10)/'ModelParams Lw'!T$11</f>
        <v>#DIV/0!</v>
      </c>
      <c r="CI144" s="24" t="e">
        <f ca="1">(BY144-'ModelParams Lw'!U$10)/'ModelParams Lw'!U$11</f>
        <v>#DIV/0!</v>
      </c>
      <c r="CJ144" s="24" t="e">
        <f ca="1">(BZ144-'ModelParams Lw'!V$10)/'ModelParams Lw'!V$11</f>
        <v>#DIV/0!</v>
      </c>
      <c r="CK144" s="66" t="e">
        <f t="shared" si="62"/>
        <v>#DIV/0!</v>
      </c>
      <c r="CL144" s="66" t="e">
        <f t="shared" si="63"/>
        <v>#DIV/0!</v>
      </c>
      <c r="CM144" s="66" t="e">
        <f t="shared" si="64"/>
        <v>#DIV/0!</v>
      </c>
      <c r="CN144" s="66" t="e">
        <f t="shared" si="65"/>
        <v>#DIV/0!</v>
      </c>
      <c r="CO144" s="66" t="e">
        <f t="shared" si="66"/>
        <v>#DIV/0!</v>
      </c>
      <c r="CP144" s="66" t="e">
        <f t="shared" si="67"/>
        <v>#DIV/0!</v>
      </c>
      <c r="CQ144" s="66" t="e">
        <f t="shared" si="68"/>
        <v>#DIV/0!</v>
      </c>
      <c r="CR144" s="66" t="e">
        <f t="shared" si="69"/>
        <v>#DIV/0!</v>
      </c>
      <c r="CS144" s="24" t="e">
        <f>10*LOG10(IF(CK144="",0,POWER(10,((CK144+'ModelParams Lw'!$O$4)/10))) +IF(CL144="",0,POWER(10,((CL144+'ModelParams Lw'!$P$4)/10))) +IF(CM144="",0,POWER(10,((CM144+'ModelParams Lw'!$Q$4)/10))) +IF(CN144="",0,POWER(10,((CN144+'ModelParams Lw'!$R$4)/10))) +IF(CO144="",0,POWER(10,((CO144+'ModelParams Lw'!$S$4)/10))) +IF(CP144="",0,POWER(10,((CP144+'ModelParams Lw'!$T$4)/10))) +IF(CQ144="",0,POWER(10,((CQ144+'ModelParams Lw'!$U$4)/10)))+IF(CR144="",0,POWER(10,((CR144+'ModelParams Lw'!$V$4)/10))))</f>
        <v>#DIV/0!</v>
      </c>
      <c r="CT144" s="24" t="e">
        <f t="shared" si="70"/>
        <v>#DIV/0!</v>
      </c>
      <c r="CU144" s="24" t="e">
        <f>(CK144-'ModelParams Lw'!O$10)/'ModelParams Lw'!O$11</f>
        <v>#DIV/0!</v>
      </c>
      <c r="CV144" s="24" t="e">
        <f>(CL144-'ModelParams Lw'!P$10)/'ModelParams Lw'!P$11</f>
        <v>#DIV/0!</v>
      </c>
      <c r="CW144" s="24" t="e">
        <f>(CM144-'ModelParams Lw'!Q$10)/'ModelParams Lw'!Q$11</f>
        <v>#DIV/0!</v>
      </c>
      <c r="CX144" s="24" t="e">
        <f>(CN144-'ModelParams Lw'!R$10)/'ModelParams Lw'!R$11</f>
        <v>#DIV/0!</v>
      </c>
      <c r="CY144" s="24" t="e">
        <f>(CO144-'ModelParams Lw'!S$10)/'ModelParams Lw'!S$11</f>
        <v>#DIV/0!</v>
      </c>
      <c r="CZ144" s="24" t="e">
        <f>(CP144-'ModelParams Lw'!T$10)/'ModelParams Lw'!T$11</f>
        <v>#DIV/0!</v>
      </c>
      <c r="DA144" s="24" t="e">
        <f>(CQ144-'ModelParams Lw'!U$10)/'ModelParams Lw'!U$11</f>
        <v>#DIV/0!</v>
      </c>
      <c r="DB144" s="24" t="e">
        <f>(CR144-'ModelParams Lw'!V$10)/'ModelParams Lw'!V$11</f>
        <v>#DIV/0!</v>
      </c>
    </row>
    <row r="145" spans="1:106">
      <c r="A145" s="12">
        <f>'Sound Power'!B145</f>
        <v>0</v>
      </c>
      <c r="B145" s="12">
        <f>'Sound Power'!D145</f>
        <v>0</v>
      </c>
      <c r="C145" s="67" t="e">
        <f>IF(Calcul!$F150="SA",'Sound Power'!BS145,'Sound Power'!T145)</f>
        <v>#DIV/0!</v>
      </c>
      <c r="D145" s="67" t="e">
        <f>IF(Calcul!$F150="SA",'Sound Power'!BT145,'Sound Power'!U145)</f>
        <v>#DIV/0!</v>
      </c>
      <c r="E145" s="67" t="e">
        <f>IF(Calcul!$F150="SA",'Sound Power'!BU145,'Sound Power'!V145)</f>
        <v>#DIV/0!</v>
      </c>
      <c r="F145" s="67" t="e">
        <f>IF(Calcul!$F150="SA",'Sound Power'!BV145,'Sound Power'!W145)</f>
        <v>#DIV/0!</v>
      </c>
      <c r="G145" s="67" t="e">
        <f>IF(Calcul!$F150="SA",'Sound Power'!BW145,'Sound Power'!X145)</f>
        <v>#DIV/0!</v>
      </c>
      <c r="H145" s="67" t="e">
        <f>IF(Calcul!$F150="SA",'Sound Power'!BX145,'Sound Power'!Y145)</f>
        <v>#DIV/0!</v>
      </c>
      <c r="I145" s="67" t="e">
        <f>IF(Calcul!$F150="SA",'Sound Power'!BY145,'Sound Power'!Z145)</f>
        <v>#DIV/0!</v>
      </c>
      <c r="J145" s="67" t="e">
        <f>IF(Calcul!$F150="SA",'Sound Power'!BZ145,'Sound Power'!AA145)</f>
        <v>#DIV/0!</v>
      </c>
      <c r="K145" s="67" t="e">
        <f>'Sound Power'!CS145</f>
        <v>#DIV/0!</v>
      </c>
      <c r="L145" s="67" t="e">
        <f>'Sound Power'!CT145</f>
        <v>#DIV/0!</v>
      </c>
      <c r="M145" s="67" t="e">
        <f>'Sound Power'!CU145</f>
        <v>#DIV/0!</v>
      </c>
      <c r="N145" s="67" t="e">
        <f>'Sound Power'!CV145</f>
        <v>#DIV/0!</v>
      </c>
      <c r="O145" s="67" t="e">
        <f>'Sound Power'!CW145</f>
        <v>#DIV/0!</v>
      </c>
      <c r="P145" s="67" t="e">
        <f>'Sound Power'!CX145</f>
        <v>#DIV/0!</v>
      </c>
      <c r="Q145" s="67" t="e">
        <f>'Sound Power'!CY145</f>
        <v>#DIV/0!</v>
      </c>
      <c r="R145" s="67" t="e">
        <f>'Sound Power'!CZ145</f>
        <v>#DIV/0!</v>
      </c>
      <c r="S145" s="64">
        <f t="shared" si="50"/>
        <v>0</v>
      </c>
      <c r="T145" s="64">
        <f t="shared" si="51"/>
        <v>0</v>
      </c>
      <c r="U145" s="67" t="e">
        <f>('ModelParams Lp'!B$4*10^'ModelParams Lp'!B$5*($S145/$T145)^'ModelParams Lp'!B$6)*3</f>
        <v>#DIV/0!</v>
      </c>
      <c r="V145" s="67" t="e">
        <f>('ModelParams Lp'!C$4*10^'ModelParams Lp'!C$5*($S145/$T145)^'ModelParams Lp'!C$6)*3</f>
        <v>#DIV/0!</v>
      </c>
      <c r="W145" s="67" t="e">
        <f>('ModelParams Lp'!D$4*10^'ModelParams Lp'!D$5*($S145/$T145)^'ModelParams Lp'!D$6)*3</f>
        <v>#DIV/0!</v>
      </c>
      <c r="X145" s="67" t="e">
        <f>('ModelParams Lp'!E$4*10^'ModelParams Lp'!E$5*($S145/$T145)^'ModelParams Lp'!E$6)*3</f>
        <v>#DIV/0!</v>
      </c>
      <c r="Y145" s="67" t="e">
        <f>('ModelParams Lp'!F$4*10^'ModelParams Lp'!F$5*($S145/$T145)^'ModelParams Lp'!F$6)*3</f>
        <v>#DIV/0!</v>
      </c>
      <c r="Z145" s="67" t="e">
        <f>('ModelParams Lp'!G$4*10^'ModelParams Lp'!G$5*($S145/$T145)^'ModelParams Lp'!G$6)*3</f>
        <v>#DIV/0!</v>
      </c>
      <c r="AA145" s="67" t="e">
        <f>('ModelParams Lp'!H$4*10^'ModelParams Lp'!H$5*($S145/$T145)^'ModelParams Lp'!H$6)*3</f>
        <v>#DIV/0!</v>
      </c>
      <c r="AB145" s="67" t="e">
        <f>('ModelParams Lp'!I$4*10^'ModelParams Lp'!I$5*($S145/$T145)^'ModelParams Lp'!I$6)*3</f>
        <v>#DIV/0!</v>
      </c>
      <c r="AC145" s="53" t="e">
        <f t="shared" si="52"/>
        <v>#DIV/0!</v>
      </c>
      <c r="AD145" s="53" t="e">
        <f>IF(AC145&lt;'ModelParams Lp'!$B$16,-1,IF(AC145&lt;'ModelParams Lp'!$C$16,0,IF(AC145&lt;'ModelParams Lp'!$D$16,1,IF(AC145&lt;'ModelParams Lp'!$E$16,2,IF(AC145&lt;'ModelParams Lp'!$F$16,3,IF(AC145&lt;'ModelParams Lp'!$G$16,4,IF(AC145&lt;'ModelParams Lp'!$H$16,5,6)))))))</f>
        <v>#DIV/0!</v>
      </c>
      <c r="AE145" s="67" t="e">
        <f ca="1">IF($AD145&gt;1,0,OFFSET('ModelParams Lp'!$C$12,0,-'Sound Pressure'!$AD145))</f>
        <v>#DIV/0!</v>
      </c>
      <c r="AF145" s="67" t="e">
        <f ca="1">IF($AD145&gt;2,0,OFFSET('ModelParams Lp'!$D$12,0,-'Sound Pressure'!$AD145))</f>
        <v>#DIV/0!</v>
      </c>
      <c r="AG145" s="67" t="e">
        <f ca="1">IF($AD145&gt;3,0,OFFSET('ModelParams Lp'!$E$12,0,-'Sound Pressure'!$AD145))</f>
        <v>#DIV/0!</v>
      </c>
      <c r="AH145" s="67" t="e">
        <f ca="1">IF($AD145&gt;4,0,OFFSET('ModelParams Lp'!$F$12,0,-'Sound Pressure'!$AD145))</f>
        <v>#DIV/0!</v>
      </c>
      <c r="AI145" s="67" t="e">
        <f ca="1">IF($AD145&gt;3,0,OFFSET('ModelParams Lp'!$G$12,0,-'Sound Pressure'!$AD145))</f>
        <v>#DIV/0!</v>
      </c>
      <c r="AJ145" s="67" t="e">
        <f ca="1">IF($AD145&gt;5,0,OFFSET('ModelParams Lp'!$H$12,0,-'Sound Pressure'!$AD145))</f>
        <v>#DIV/0!</v>
      </c>
      <c r="AK145" s="67" t="e">
        <f ca="1">IF($AD145&gt;6,0,OFFSET('ModelParams Lp'!$I$12,0,-'Sound Pressure'!$AD145))</f>
        <v>#DIV/0!</v>
      </c>
      <c r="AL145" s="67" t="e">
        <f ca="1">IF($AD145&gt;7,0,IF($AD$4&lt;0,3,OFFSET('ModelParams Lp'!$J$12,0,-'Sound Pressure'!$AD145)))</f>
        <v>#DIV/0!</v>
      </c>
      <c r="AM145" s="67" t="e">
        <f t="shared" si="48"/>
        <v>#DIV/0!</v>
      </c>
      <c r="AN145" s="67" t="e">
        <f t="shared" si="49"/>
        <v>#DIV/0!</v>
      </c>
      <c r="AO145" s="67" t="e">
        <f t="shared" si="49"/>
        <v>#DIV/0!</v>
      </c>
      <c r="AP145" s="67" t="e">
        <f t="shared" si="49"/>
        <v>#DIV/0!</v>
      </c>
      <c r="AQ145" s="67" t="e">
        <f t="shared" si="49"/>
        <v>#DIV/0!</v>
      </c>
      <c r="AR145" s="67" t="e">
        <f t="shared" si="49"/>
        <v>#DIV/0!</v>
      </c>
      <c r="AS145" s="67" t="e">
        <f t="shared" si="49"/>
        <v>#DIV/0!</v>
      </c>
      <c r="AT145" s="67" t="e">
        <f t="shared" si="49"/>
        <v>#DIV/0!</v>
      </c>
      <c r="AU145" s="67">
        <f>'ModelParams Lp'!B$22</f>
        <v>4</v>
      </c>
      <c r="AV145" s="67">
        <f>'ModelParams Lp'!C$22</f>
        <v>2</v>
      </c>
      <c r="AW145" s="67">
        <f>'ModelParams Lp'!D$22</f>
        <v>1</v>
      </c>
      <c r="AX145" s="67">
        <f>'ModelParams Lp'!E$22</f>
        <v>0</v>
      </c>
      <c r="AY145" s="67">
        <f>'ModelParams Lp'!F$22</f>
        <v>0</v>
      </c>
      <c r="AZ145" s="67">
        <f>'ModelParams Lp'!G$22</f>
        <v>0</v>
      </c>
      <c r="BA145" s="67">
        <f>'ModelParams Lp'!H$22</f>
        <v>0</v>
      </c>
      <c r="BB145" s="67">
        <f>'ModelParams Lp'!I$22</f>
        <v>0</v>
      </c>
      <c r="BC145" s="67" t="e">
        <f>-10*LOG(2/(4*PI()*2^2)+4/(0.163*(Calcul!$J150*Calcul!$K150)/VLOOKUP(Calcul!$H150,'ModelParams Lp'!$E$37:$F$39,2,0)))</f>
        <v>#N/A</v>
      </c>
      <c r="BD145" s="67" t="e">
        <f>-10*LOG(2/(4*PI()*2^2)+4/(0.163*(Calcul!$J150*Calcul!$K150)/VLOOKUP(Calcul!$H150,'ModelParams Lp'!$E$37:$F$39,2,0)))</f>
        <v>#N/A</v>
      </c>
      <c r="BE145" s="67" t="e">
        <f>-10*LOG(2/(4*PI()*2^2)+4/(0.163*(Calcul!$J150*Calcul!$K150)/VLOOKUP(Calcul!$H150,'ModelParams Lp'!$E$37:$F$39,2,0)))</f>
        <v>#N/A</v>
      </c>
      <c r="BF145" s="67" t="e">
        <f>-10*LOG(2/(4*PI()*2^2)+4/(0.163*(Calcul!$J150*Calcul!$K150)/VLOOKUP(Calcul!$H150,'ModelParams Lp'!$E$37:$F$39,2,0)))</f>
        <v>#N/A</v>
      </c>
      <c r="BG145" s="67" t="e">
        <f>-10*LOG(2/(4*PI()*2^2)+4/(0.163*(Calcul!$J150*Calcul!$K150)/VLOOKUP(Calcul!$H150,'ModelParams Lp'!$E$37:$F$39,2,0)))</f>
        <v>#N/A</v>
      </c>
      <c r="BH145" s="67" t="e">
        <f>-10*LOG(2/(4*PI()*2^2)+4/(0.163*(Calcul!$J150*Calcul!$K150)/VLOOKUP(Calcul!$H150,'ModelParams Lp'!$E$37:$F$39,2,0)))</f>
        <v>#N/A</v>
      </c>
      <c r="BI145" s="67" t="e">
        <f>-10*LOG(2/(4*PI()*2^2)+4/(0.163*(Calcul!$J150*Calcul!$K150)/VLOOKUP(Calcul!$H150,'ModelParams Lp'!$E$37:$F$39,2,0)))</f>
        <v>#N/A</v>
      </c>
      <c r="BJ145" s="67" t="e">
        <f>-10*LOG(2/(4*PI()*2^2)+4/(0.163*(Calcul!$J150*Calcul!$K150)/VLOOKUP(Calcul!$H150,'ModelParams Lp'!$E$37:$F$39,2,0)))</f>
        <v>#N/A</v>
      </c>
      <c r="BK145" s="67" t="e">
        <f>VLOOKUP(Calcul!$I150,'ModelParams Lp'!$D$28:$O$32,5,0)+BC145</f>
        <v>#N/A</v>
      </c>
      <c r="BL145" s="67" t="e">
        <f>VLOOKUP(Calcul!$I150,'ModelParams Lp'!$D$28:$O$32,6,0)+BD145</f>
        <v>#N/A</v>
      </c>
      <c r="BM145" s="67" t="e">
        <f>VLOOKUP(Calcul!$I150,'ModelParams Lp'!$D$28:$O$32,7,0)+BE145</f>
        <v>#N/A</v>
      </c>
      <c r="BN145" s="67" t="e">
        <f>VLOOKUP(Calcul!$I150,'ModelParams Lp'!$D$28:$O$32,8,0)+BF145</f>
        <v>#N/A</v>
      </c>
      <c r="BO145" s="67" t="e">
        <f>VLOOKUP(Calcul!$I150,'ModelParams Lp'!$D$28:$O$32,9,0)+BG145</f>
        <v>#N/A</v>
      </c>
      <c r="BP145" s="67" t="e">
        <f>VLOOKUP(Calcul!$I150,'ModelParams Lp'!$D$28:$O$32,10,0)+BH145</f>
        <v>#N/A</v>
      </c>
      <c r="BQ145" s="67" t="e">
        <f>VLOOKUP(Calcul!$I150,'ModelParams Lp'!$D$28:$O$32,11,0)+BI145</f>
        <v>#N/A</v>
      </c>
      <c r="BR145" s="67" t="e">
        <f>VLOOKUP(Calcul!$I150,'ModelParams Lp'!$D$28:$O$32,12,0)+BJ145</f>
        <v>#N/A</v>
      </c>
      <c r="BS145" s="66" t="e">
        <f t="shared" ca="1" si="53"/>
        <v>#DIV/0!</v>
      </c>
      <c r="BT145" s="66" t="e">
        <f t="shared" ca="1" si="54"/>
        <v>#DIV/0!</v>
      </c>
      <c r="BU145" s="66" t="e">
        <f t="shared" ca="1" si="55"/>
        <v>#DIV/0!</v>
      </c>
      <c r="BV145" s="66" t="e">
        <f t="shared" ca="1" si="56"/>
        <v>#DIV/0!</v>
      </c>
      <c r="BW145" s="66" t="e">
        <f t="shared" ca="1" si="57"/>
        <v>#DIV/0!</v>
      </c>
      <c r="BX145" s="66" t="e">
        <f t="shared" ca="1" si="58"/>
        <v>#DIV/0!</v>
      </c>
      <c r="BY145" s="66" t="e">
        <f t="shared" ca="1" si="59"/>
        <v>#DIV/0!</v>
      </c>
      <c r="BZ145" s="66" t="e">
        <f t="shared" ca="1" si="60"/>
        <v>#DIV/0!</v>
      </c>
      <c r="CA145" s="24" t="e">
        <f ca="1">10*LOG10(IF(BS145="",0,POWER(10,((BS145+'ModelParams Lw'!$O$4)/10))) +IF(BT145="",0,POWER(10,((BT145+'ModelParams Lw'!$P$4)/10))) +IF(BU145="",0,POWER(10,((BU145+'ModelParams Lw'!$Q$4)/10))) +IF(BV145="",0,POWER(10,((BV145+'ModelParams Lw'!$R$4)/10))) +IF(BW145="",0,POWER(10,((BW145+'ModelParams Lw'!$S$4)/10))) +IF(BX145="",0,POWER(10,((BX145+'ModelParams Lw'!$T$4)/10))) +IF(BY145="",0,POWER(10,((BY145+'ModelParams Lw'!$U$4)/10)))+IF(BZ145="",0,POWER(10,((BZ145+'ModelParams Lw'!$V$4)/10))))</f>
        <v>#DIV/0!</v>
      </c>
      <c r="CB145" s="24" t="e">
        <f t="shared" ca="1" si="61"/>
        <v>#DIV/0!</v>
      </c>
      <c r="CC145" s="24" t="e">
        <f ca="1">(BS145-'ModelParams Lw'!O$10)/'ModelParams Lw'!O$11</f>
        <v>#DIV/0!</v>
      </c>
      <c r="CD145" s="24" t="e">
        <f ca="1">(BT145-'ModelParams Lw'!P$10)/'ModelParams Lw'!P$11</f>
        <v>#DIV/0!</v>
      </c>
      <c r="CE145" s="24" t="e">
        <f ca="1">(BU145-'ModelParams Lw'!Q$10)/'ModelParams Lw'!Q$11</f>
        <v>#DIV/0!</v>
      </c>
      <c r="CF145" s="24" t="e">
        <f ca="1">(BV145-'ModelParams Lw'!R$10)/'ModelParams Lw'!R$11</f>
        <v>#DIV/0!</v>
      </c>
      <c r="CG145" s="24" t="e">
        <f ca="1">(BW145-'ModelParams Lw'!S$10)/'ModelParams Lw'!S$11</f>
        <v>#DIV/0!</v>
      </c>
      <c r="CH145" s="24" t="e">
        <f ca="1">(BX145-'ModelParams Lw'!T$10)/'ModelParams Lw'!T$11</f>
        <v>#DIV/0!</v>
      </c>
      <c r="CI145" s="24" t="e">
        <f ca="1">(BY145-'ModelParams Lw'!U$10)/'ModelParams Lw'!U$11</f>
        <v>#DIV/0!</v>
      </c>
      <c r="CJ145" s="24" t="e">
        <f ca="1">(BZ145-'ModelParams Lw'!V$10)/'ModelParams Lw'!V$11</f>
        <v>#DIV/0!</v>
      </c>
      <c r="CK145" s="66" t="e">
        <f t="shared" si="62"/>
        <v>#DIV/0!</v>
      </c>
      <c r="CL145" s="66" t="e">
        <f t="shared" si="63"/>
        <v>#DIV/0!</v>
      </c>
      <c r="CM145" s="66" t="e">
        <f t="shared" si="64"/>
        <v>#DIV/0!</v>
      </c>
      <c r="CN145" s="66" t="e">
        <f t="shared" si="65"/>
        <v>#DIV/0!</v>
      </c>
      <c r="CO145" s="66" t="e">
        <f t="shared" si="66"/>
        <v>#DIV/0!</v>
      </c>
      <c r="CP145" s="66" t="e">
        <f t="shared" si="67"/>
        <v>#DIV/0!</v>
      </c>
      <c r="CQ145" s="66" t="e">
        <f t="shared" si="68"/>
        <v>#DIV/0!</v>
      </c>
      <c r="CR145" s="66" t="e">
        <f t="shared" si="69"/>
        <v>#DIV/0!</v>
      </c>
      <c r="CS145" s="24" t="e">
        <f>10*LOG10(IF(CK145="",0,POWER(10,((CK145+'ModelParams Lw'!$O$4)/10))) +IF(CL145="",0,POWER(10,((CL145+'ModelParams Lw'!$P$4)/10))) +IF(CM145="",0,POWER(10,((CM145+'ModelParams Lw'!$Q$4)/10))) +IF(CN145="",0,POWER(10,((CN145+'ModelParams Lw'!$R$4)/10))) +IF(CO145="",0,POWER(10,((CO145+'ModelParams Lw'!$S$4)/10))) +IF(CP145="",0,POWER(10,((CP145+'ModelParams Lw'!$T$4)/10))) +IF(CQ145="",0,POWER(10,((CQ145+'ModelParams Lw'!$U$4)/10)))+IF(CR145="",0,POWER(10,((CR145+'ModelParams Lw'!$V$4)/10))))</f>
        <v>#DIV/0!</v>
      </c>
      <c r="CT145" s="24" t="e">
        <f t="shared" si="70"/>
        <v>#DIV/0!</v>
      </c>
      <c r="CU145" s="24" t="e">
        <f>(CK145-'ModelParams Lw'!O$10)/'ModelParams Lw'!O$11</f>
        <v>#DIV/0!</v>
      </c>
      <c r="CV145" s="24" t="e">
        <f>(CL145-'ModelParams Lw'!P$10)/'ModelParams Lw'!P$11</f>
        <v>#DIV/0!</v>
      </c>
      <c r="CW145" s="24" t="e">
        <f>(CM145-'ModelParams Lw'!Q$10)/'ModelParams Lw'!Q$11</f>
        <v>#DIV/0!</v>
      </c>
      <c r="CX145" s="24" t="e">
        <f>(CN145-'ModelParams Lw'!R$10)/'ModelParams Lw'!R$11</f>
        <v>#DIV/0!</v>
      </c>
      <c r="CY145" s="24" t="e">
        <f>(CO145-'ModelParams Lw'!S$10)/'ModelParams Lw'!S$11</f>
        <v>#DIV/0!</v>
      </c>
      <c r="CZ145" s="24" t="e">
        <f>(CP145-'ModelParams Lw'!T$10)/'ModelParams Lw'!T$11</f>
        <v>#DIV/0!</v>
      </c>
      <c r="DA145" s="24" t="e">
        <f>(CQ145-'ModelParams Lw'!U$10)/'ModelParams Lw'!U$11</f>
        <v>#DIV/0!</v>
      </c>
      <c r="DB145" s="24" t="e">
        <f>(CR145-'ModelParams Lw'!V$10)/'ModelParams Lw'!V$11</f>
        <v>#DIV/0!</v>
      </c>
    </row>
    <row r="146" spans="1:106">
      <c r="A146" s="12">
        <f>'Sound Power'!B146</f>
        <v>0</v>
      </c>
      <c r="B146" s="12">
        <f>'Sound Power'!D146</f>
        <v>0</v>
      </c>
      <c r="C146" s="67" t="e">
        <f>IF(Calcul!$F151="SA",'Sound Power'!BS146,'Sound Power'!T146)</f>
        <v>#DIV/0!</v>
      </c>
      <c r="D146" s="67" t="e">
        <f>IF(Calcul!$F151="SA",'Sound Power'!BT146,'Sound Power'!U146)</f>
        <v>#DIV/0!</v>
      </c>
      <c r="E146" s="67" t="e">
        <f>IF(Calcul!$F151="SA",'Sound Power'!BU146,'Sound Power'!V146)</f>
        <v>#DIV/0!</v>
      </c>
      <c r="F146" s="67" t="e">
        <f>IF(Calcul!$F151="SA",'Sound Power'!BV146,'Sound Power'!W146)</f>
        <v>#DIV/0!</v>
      </c>
      <c r="G146" s="67" t="e">
        <f>IF(Calcul!$F151="SA",'Sound Power'!BW146,'Sound Power'!X146)</f>
        <v>#DIV/0!</v>
      </c>
      <c r="H146" s="67" t="e">
        <f>IF(Calcul!$F151="SA",'Sound Power'!BX146,'Sound Power'!Y146)</f>
        <v>#DIV/0!</v>
      </c>
      <c r="I146" s="67" t="e">
        <f>IF(Calcul!$F151="SA",'Sound Power'!BY146,'Sound Power'!Z146)</f>
        <v>#DIV/0!</v>
      </c>
      <c r="J146" s="67" t="e">
        <f>IF(Calcul!$F151="SA",'Sound Power'!BZ146,'Sound Power'!AA146)</f>
        <v>#DIV/0!</v>
      </c>
      <c r="K146" s="67" t="e">
        <f>'Sound Power'!CS146</f>
        <v>#DIV/0!</v>
      </c>
      <c r="L146" s="67" t="e">
        <f>'Sound Power'!CT146</f>
        <v>#DIV/0!</v>
      </c>
      <c r="M146" s="67" t="e">
        <f>'Sound Power'!CU146</f>
        <v>#DIV/0!</v>
      </c>
      <c r="N146" s="67" t="e">
        <f>'Sound Power'!CV146</f>
        <v>#DIV/0!</v>
      </c>
      <c r="O146" s="67" t="e">
        <f>'Sound Power'!CW146</f>
        <v>#DIV/0!</v>
      </c>
      <c r="P146" s="67" t="e">
        <f>'Sound Power'!CX146</f>
        <v>#DIV/0!</v>
      </c>
      <c r="Q146" s="67" t="e">
        <f>'Sound Power'!CY146</f>
        <v>#DIV/0!</v>
      </c>
      <c r="R146" s="67" t="e">
        <f>'Sound Power'!CZ146</f>
        <v>#DIV/0!</v>
      </c>
      <c r="S146" s="64">
        <f t="shared" si="50"/>
        <v>0</v>
      </c>
      <c r="T146" s="64">
        <f t="shared" si="51"/>
        <v>0</v>
      </c>
      <c r="U146" s="67" t="e">
        <f>('ModelParams Lp'!B$4*10^'ModelParams Lp'!B$5*($S146/$T146)^'ModelParams Lp'!B$6)*3</f>
        <v>#DIV/0!</v>
      </c>
      <c r="V146" s="67" t="e">
        <f>('ModelParams Lp'!C$4*10^'ModelParams Lp'!C$5*($S146/$T146)^'ModelParams Lp'!C$6)*3</f>
        <v>#DIV/0!</v>
      </c>
      <c r="W146" s="67" t="e">
        <f>('ModelParams Lp'!D$4*10^'ModelParams Lp'!D$5*($S146/$T146)^'ModelParams Lp'!D$6)*3</f>
        <v>#DIV/0!</v>
      </c>
      <c r="X146" s="67" t="e">
        <f>('ModelParams Lp'!E$4*10^'ModelParams Lp'!E$5*($S146/$T146)^'ModelParams Lp'!E$6)*3</f>
        <v>#DIV/0!</v>
      </c>
      <c r="Y146" s="67" t="e">
        <f>('ModelParams Lp'!F$4*10^'ModelParams Lp'!F$5*($S146/$T146)^'ModelParams Lp'!F$6)*3</f>
        <v>#DIV/0!</v>
      </c>
      <c r="Z146" s="67" t="e">
        <f>('ModelParams Lp'!G$4*10^'ModelParams Lp'!G$5*($S146/$T146)^'ModelParams Lp'!G$6)*3</f>
        <v>#DIV/0!</v>
      </c>
      <c r="AA146" s="67" t="e">
        <f>('ModelParams Lp'!H$4*10^'ModelParams Lp'!H$5*($S146/$T146)^'ModelParams Lp'!H$6)*3</f>
        <v>#DIV/0!</v>
      </c>
      <c r="AB146" s="67" t="e">
        <f>('ModelParams Lp'!I$4*10^'ModelParams Lp'!I$5*($S146/$T146)^'ModelParams Lp'!I$6)*3</f>
        <v>#DIV/0!</v>
      </c>
      <c r="AC146" s="53" t="e">
        <f t="shared" si="52"/>
        <v>#DIV/0!</v>
      </c>
      <c r="AD146" s="53" t="e">
        <f>IF(AC146&lt;'ModelParams Lp'!$B$16,-1,IF(AC146&lt;'ModelParams Lp'!$C$16,0,IF(AC146&lt;'ModelParams Lp'!$D$16,1,IF(AC146&lt;'ModelParams Lp'!$E$16,2,IF(AC146&lt;'ModelParams Lp'!$F$16,3,IF(AC146&lt;'ModelParams Lp'!$G$16,4,IF(AC146&lt;'ModelParams Lp'!$H$16,5,6)))))))</f>
        <v>#DIV/0!</v>
      </c>
      <c r="AE146" s="67" t="e">
        <f ca="1">IF($AD146&gt;1,0,OFFSET('ModelParams Lp'!$C$12,0,-'Sound Pressure'!$AD146))</f>
        <v>#DIV/0!</v>
      </c>
      <c r="AF146" s="67" t="e">
        <f ca="1">IF($AD146&gt;2,0,OFFSET('ModelParams Lp'!$D$12,0,-'Sound Pressure'!$AD146))</f>
        <v>#DIV/0!</v>
      </c>
      <c r="AG146" s="67" t="e">
        <f ca="1">IF($AD146&gt;3,0,OFFSET('ModelParams Lp'!$E$12,0,-'Sound Pressure'!$AD146))</f>
        <v>#DIV/0!</v>
      </c>
      <c r="AH146" s="67" t="e">
        <f ca="1">IF($AD146&gt;4,0,OFFSET('ModelParams Lp'!$F$12,0,-'Sound Pressure'!$AD146))</f>
        <v>#DIV/0!</v>
      </c>
      <c r="AI146" s="67" t="e">
        <f ca="1">IF($AD146&gt;3,0,OFFSET('ModelParams Lp'!$G$12,0,-'Sound Pressure'!$AD146))</f>
        <v>#DIV/0!</v>
      </c>
      <c r="AJ146" s="67" t="e">
        <f ca="1">IF($AD146&gt;5,0,OFFSET('ModelParams Lp'!$H$12,0,-'Sound Pressure'!$AD146))</f>
        <v>#DIV/0!</v>
      </c>
      <c r="AK146" s="67" t="e">
        <f ca="1">IF($AD146&gt;6,0,OFFSET('ModelParams Lp'!$I$12,0,-'Sound Pressure'!$AD146))</f>
        <v>#DIV/0!</v>
      </c>
      <c r="AL146" s="67" t="e">
        <f ca="1">IF($AD146&gt;7,0,IF($AD$4&lt;0,3,OFFSET('ModelParams Lp'!$J$12,0,-'Sound Pressure'!$AD146)))</f>
        <v>#DIV/0!</v>
      </c>
      <c r="AM146" s="67" t="e">
        <f t="shared" ref="AM146:AM209" si="71">10*LOG(1+(343.2/(4*PI()*AM$3))^2*(2*PI()/$T146))</f>
        <v>#DIV/0!</v>
      </c>
      <c r="AN146" s="67" t="e">
        <f t="shared" si="49"/>
        <v>#DIV/0!</v>
      </c>
      <c r="AO146" s="67" t="e">
        <f t="shared" si="49"/>
        <v>#DIV/0!</v>
      </c>
      <c r="AP146" s="67" t="e">
        <f t="shared" si="49"/>
        <v>#DIV/0!</v>
      </c>
      <c r="AQ146" s="67" t="e">
        <f t="shared" si="49"/>
        <v>#DIV/0!</v>
      </c>
      <c r="AR146" s="67" t="e">
        <f t="shared" si="49"/>
        <v>#DIV/0!</v>
      </c>
      <c r="AS146" s="67" t="e">
        <f t="shared" si="49"/>
        <v>#DIV/0!</v>
      </c>
      <c r="AT146" s="67" t="e">
        <f t="shared" si="49"/>
        <v>#DIV/0!</v>
      </c>
      <c r="AU146" s="67">
        <f>'ModelParams Lp'!B$22</f>
        <v>4</v>
      </c>
      <c r="AV146" s="67">
        <f>'ModelParams Lp'!C$22</f>
        <v>2</v>
      </c>
      <c r="AW146" s="67">
        <f>'ModelParams Lp'!D$22</f>
        <v>1</v>
      </c>
      <c r="AX146" s="67">
        <f>'ModelParams Lp'!E$22</f>
        <v>0</v>
      </c>
      <c r="AY146" s="67">
        <f>'ModelParams Lp'!F$22</f>
        <v>0</v>
      </c>
      <c r="AZ146" s="67">
        <f>'ModelParams Lp'!G$22</f>
        <v>0</v>
      </c>
      <c r="BA146" s="67">
        <f>'ModelParams Lp'!H$22</f>
        <v>0</v>
      </c>
      <c r="BB146" s="67">
        <f>'ModelParams Lp'!I$22</f>
        <v>0</v>
      </c>
      <c r="BC146" s="67" t="e">
        <f>-10*LOG(2/(4*PI()*2^2)+4/(0.163*(Calcul!$J151*Calcul!$K151)/VLOOKUP(Calcul!$H151,'ModelParams Lp'!$E$37:$F$39,2,0)))</f>
        <v>#N/A</v>
      </c>
      <c r="BD146" s="67" t="e">
        <f>-10*LOG(2/(4*PI()*2^2)+4/(0.163*(Calcul!$J151*Calcul!$K151)/VLOOKUP(Calcul!$H151,'ModelParams Lp'!$E$37:$F$39,2,0)))</f>
        <v>#N/A</v>
      </c>
      <c r="BE146" s="67" t="e">
        <f>-10*LOG(2/(4*PI()*2^2)+4/(0.163*(Calcul!$J151*Calcul!$K151)/VLOOKUP(Calcul!$H151,'ModelParams Lp'!$E$37:$F$39,2,0)))</f>
        <v>#N/A</v>
      </c>
      <c r="BF146" s="67" t="e">
        <f>-10*LOG(2/(4*PI()*2^2)+4/(0.163*(Calcul!$J151*Calcul!$K151)/VLOOKUP(Calcul!$H151,'ModelParams Lp'!$E$37:$F$39,2,0)))</f>
        <v>#N/A</v>
      </c>
      <c r="BG146" s="67" t="e">
        <f>-10*LOG(2/(4*PI()*2^2)+4/(0.163*(Calcul!$J151*Calcul!$K151)/VLOOKUP(Calcul!$H151,'ModelParams Lp'!$E$37:$F$39,2,0)))</f>
        <v>#N/A</v>
      </c>
      <c r="BH146" s="67" t="e">
        <f>-10*LOG(2/(4*PI()*2^2)+4/(0.163*(Calcul!$J151*Calcul!$K151)/VLOOKUP(Calcul!$H151,'ModelParams Lp'!$E$37:$F$39,2,0)))</f>
        <v>#N/A</v>
      </c>
      <c r="BI146" s="67" t="e">
        <f>-10*LOG(2/(4*PI()*2^2)+4/(0.163*(Calcul!$J151*Calcul!$K151)/VLOOKUP(Calcul!$H151,'ModelParams Lp'!$E$37:$F$39,2,0)))</f>
        <v>#N/A</v>
      </c>
      <c r="BJ146" s="67" t="e">
        <f>-10*LOG(2/(4*PI()*2^2)+4/(0.163*(Calcul!$J151*Calcul!$K151)/VLOOKUP(Calcul!$H151,'ModelParams Lp'!$E$37:$F$39,2,0)))</f>
        <v>#N/A</v>
      </c>
      <c r="BK146" s="67" t="e">
        <f>VLOOKUP(Calcul!$I151,'ModelParams Lp'!$D$28:$O$32,5,0)+BC146</f>
        <v>#N/A</v>
      </c>
      <c r="BL146" s="67" t="e">
        <f>VLOOKUP(Calcul!$I151,'ModelParams Lp'!$D$28:$O$32,6,0)+BD146</f>
        <v>#N/A</v>
      </c>
      <c r="BM146" s="67" t="e">
        <f>VLOOKUP(Calcul!$I151,'ModelParams Lp'!$D$28:$O$32,7,0)+BE146</f>
        <v>#N/A</v>
      </c>
      <c r="BN146" s="67" t="e">
        <f>VLOOKUP(Calcul!$I151,'ModelParams Lp'!$D$28:$O$32,8,0)+BF146</f>
        <v>#N/A</v>
      </c>
      <c r="BO146" s="67" t="e">
        <f>VLOOKUP(Calcul!$I151,'ModelParams Lp'!$D$28:$O$32,9,0)+BG146</f>
        <v>#N/A</v>
      </c>
      <c r="BP146" s="67" t="e">
        <f>VLOOKUP(Calcul!$I151,'ModelParams Lp'!$D$28:$O$32,10,0)+BH146</f>
        <v>#N/A</v>
      </c>
      <c r="BQ146" s="67" t="e">
        <f>VLOOKUP(Calcul!$I151,'ModelParams Lp'!$D$28:$O$32,11,0)+BI146</f>
        <v>#N/A</v>
      </c>
      <c r="BR146" s="67" t="e">
        <f>VLOOKUP(Calcul!$I151,'ModelParams Lp'!$D$28:$O$32,12,0)+BJ146</f>
        <v>#N/A</v>
      </c>
      <c r="BS146" s="66" t="e">
        <f t="shared" ca="1" si="53"/>
        <v>#DIV/0!</v>
      </c>
      <c r="BT146" s="66" t="e">
        <f t="shared" ca="1" si="54"/>
        <v>#DIV/0!</v>
      </c>
      <c r="BU146" s="66" t="e">
        <f t="shared" ca="1" si="55"/>
        <v>#DIV/0!</v>
      </c>
      <c r="BV146" s="66" t="e">
        <f t="shared" ca="1" si="56"/>
        <v>#DIV/0!</v>
      </c>
      <c r="BW146" s="66" t="e">
        <f t="shared" ca="1" si="57"/>
        <v>#DIV/0!</v>
      </c>
      <c r="BX146" s="66" t="e">
        <f t="shared" ca="1" si="58"/>
        <v>#DIV/0!</v>
      </c>
      <c r="BY146" s="66" t="e">
        <f t="shared" ca="1" si="59"/>
        <v>#DIV/0!</v>
      </c>
      <c r="BZ146" s="66" t="e">
        <f t="shared" ca="1" si="60"/>
        <v>#DIV/0!</v>
      </c>
      <c r="CA146" s="24" t="e">
        <f ca="1">10*LOG10(IF(BS146="",0,POWER(10,((BS146+'ModelParams Lw'!$O$4)/10))) +IF(BT146="",0,POWER(10,((BT146+'ModelParams Lw'!$P$4)/10))) +IF(BU146="",0,POWER(10,((BU146+'ModelParams Lw'!$Q$4)/10))) +IF(BV146="",0,POWER(10,((BV146+'ModelParams Lw'!$R$4)/10))) +IF(BW146="",0,POWER(10,((BW146+'ModelParams Lw'!$S$4)/10))) +IF(BX146="",0,POWER(10,((BX146+'ModelParams Lw'!$T$4)/10))) +IF(BY146="",0,POWER(10,((BY146+'ModelParams Lw'!$U$4)/10)))+IF(BZ146="",0,POWER(10,((BZ146+'ModelParams Lw'!$V$4)/10))))</f>
        <v>#DIV/0!</v>
      </c>
      <c r="CB146" s="24" t="e">
        <f t="shared" ca="1" si="61"/>
        <v>#DIV/0!</v>
      </c>
      <c r="CC146" s="24" t="e">
        <f ca="1">(BS146-'ModelParams Lw'!O$10)/'ModelParams Lw'!O$11</f>
        <v>#DIV/0!</v>
      </c>
      <c r="CD146" s="24" t="e">
        <f ca="1">(BT146-'ModelParams Lw'!P$10)/'ModelParams Lw'!P$11</f>
        <v>#DIV/0!</v>
      </c>
      <c r="CE146" s="24" t="e">
        <f ca="1">(BU146-'ModelParams Lw'!Q$10)/'ModelParams Lw'!Q$11</f>
        <v>#DIV/0!</v>
      </c>
      <c r="CF146" s="24" t="e">
        <f ca="1">(BV146-'ModelParams Lw'!R$10)/'ModelParams Lw'!R$11</f>
        <v>#DIV/0!</v>
      </c>
      <c r="CG146" s="24" t="e">
        <f ca="1">(BW146-'ModelParams Lw'!S$10)/'ModelParams Lw'!S$11</f>
        <v>#DIV/0!</v>
      </c>
      <c r="CH146" s="24" t="e">
        <f ca="1">(BX146-'ModelParams Lw'!T$10)/'ModelParams Lw'!T$11</f>
        <v>#DIV/0!</v>
      </c>
      <c r="CI146" s="24" t="e">
        <f ca="1">(BY146-'ModelParams Lw'!U$10)/'ModelParams Lw'!U$11</f>
        <v>#DIV/0!</v>
      </c>
      <c r="CJ146" s="24" t="e">
        <f ca="1">(BZ146-'ModelParams Lw'!V$10)/'ModelParams Lw'!V$11</f>
        <v>#DIV/0!</v>
      </c>
      <c r="CK146" s="66" t="e">
        <f t="shared" si="62"/>
        <v>#DIV/0!</v>
      </c>
      <c r="CL146" s="66" t="e">
        <f t="shared" si="63"/>
        <v>#DIV/0!</v>
      </c>
      <c r="CM146" s="66" t="e">
        <f t="shared" si="64"/>
        <v>#DIV/0!</v>
      </c>
      <c r="CN146" s="66" t="e">
        <f t="shared" si="65"/>
        <v>#DIV/0!</v>
      </c>
      <c r="CO146" s="66" t="e">
        <f t="shared" si="66"/>
        <v>#DIV/0!</v>
      </c>
      <c r="CP146" s="66" t="e">
        <f t="shared" si="67"/>
        <v>#DIV/0!</v>
      </c>
      <c r="CQ146" s="66" t="e">
        <f t="shared" si="68"/>
        <v>#DIV/0!</v>
      </c>
      <c r="CR146" s="66" t="e">
        <f t="shared" si="69"/>
        <v>#DIV/0!</v>
      </c>
      <c r="CS146" s="24" t="e">
        <f>10*LOG10(IF(CK146="",0,POWER(10,((CK146+'ModelParams Lw'!$O$4)/10))) +IF(CL146="",0,POWER(10,((CL146+'ModelParams Lw'!$P$4)/10))) +IF(CM146="",0,POWER(10,((CM146+'ModelParams Lw'!$Q$4)/10))) +IF(CN146="",0,POWER(10,((CN146+'ModelParams Lw'!$R$4)/10))) +IF(CO146="",0,POWER(10,((CO146+'ModelParams Lw'!$S$4)/10))) +IF(CP146="",0,POWER(10,((CP146+'ModelParams Lw'!$T$4)/10))) +IF(CQ146="",0,POWER(10,((CQ146+'ModelParams Lw'!$U$4)/10)))+IF(CR146="",0,POWER(10,((CR146+'ModelParams Lw'!$V$4)/10))))</f>
        <v>#DIV/0!</v>
      </c>
      <c r="CT146" s="24" t="e">
        <f t="shared" si="70"/>
        <v>#DIV/0!</v>
      </c>
      <c r="CU146" s="24" t="e">
        <f>(CK146-'ModelParams Lw'!O$10)/'ModelParams Lw'!O$11</f>
        <v>#DIV/0!</v>
      </c>
      <c r="CV146" s="24" t="e">
        <f>(CL146-'ModelParams Lw'!P$10)/'ModelParams Lw'!P$11</f>
        <v>#DIV/0!</v>
      </c>
      <c r="CW146" s="24" t="e">
        <f>(CM146-'ModelParams Lw'!Q$10)/'ModelParams Lw'!Q$11</f>
        <v>#DIV/0!</v>
      </c>
      <c r="CX146" s="24" t="e">
        <f>(CN146-'ModelParams Lw'!R$10)/'ModelParams Lw'!R$11</f>
        <v>#DIV/0!</v>
      </c>
      <c r="CY146" s="24" t="e">
        <f>(CO146-'ModelParams Lw'!S$10)/'ModelParams Lw'!S$11</f>
        <v>#DIV/0!</v>
      </c>
      <c r="CZ146" s="24" t="e">
        <f>(CP146-'ModelParams Lw'!T$10)/'ModelParams Lw'!T$11</f>
        <v>#DIV/0!</v>
      </c>
      <c r="DA146" s="24" t="e">
        <f>(CQ146-'ModelParams Lw'!U$10)/'ModelParams Lw'!U$11</f>
        <v>#DIV/0!</v>
      </c>
      <c r="DB146" s="24" t="e">
        <f>(CR146-'ModelParams Lw'!V$10)/'ModelParams Lw'!V$11</f>
        <v>#DIV/0!</v>
      </c>
    </row>
    <row r="147" spans="1:106">
      <c r="A147" s="12">
        <f>'Sound Power'!B147</f>
        <v>0</v>
      </c>
      <c r="B147" s="12">
        <f>'Sound Power'!D147</f>
        <v>0</v>
      </c>
      <c r="C147" s="67" t="e">
        <f>IF(Calcul!$F152="SA",'Sound Power'!BS147,'Sound Power'!T147)</f>
        <v>#DIV/0!</v>
      </c>
      <c r="D147" s="67" t="e">
        <f>IF(Calcul!$F152="SA",'Sound Power'!BT147,'Sound Power'!U147)</f>
        <v>#DIV/0!</v>
      </c>
      <c r="E147" s="67" t="e">
        <f>IF(Calcul!$F152="SA",'Sound Power'!BU147,'Sound Power'!V147)</f>
        <v>#DIV/0!</v>
      </c>
      <c r="F147" s="67" t="e">
        <f>IF(Calcul!$F152="SA",'Sound Power'!BV147,'Sound Power'!W147)</f>
        <v>#DIV/0!</v>
      </c>
      <c r="G147" s="67" t="e">
        <f>IF(Calcul!$F152="SA",'Sound Power'!BW147,'Sound Power'!X147)</f>
        <v>#DIV/0!</v>
      </c>
      <c r="H147" s="67" t="e">
        <f>IF(Calcul!$F152="SA",'Sound Power'!BX147,'Sound Power'!Y147)</f>
        <v>#DIV/0!</v>
      </c>
      <c r="I147" s="67" t="e">
        <f>IF(Calcul!$F152="SA",'Sound Power'!BY147,'Sound Power'!Z147)</f>
        <v>#DIV/0!</v>
      </c>
      <c r="J147" s="67" t="e">
        <f>IF(Calcul!$F152="SA",'Sound Power'!BZ147,'Sound Power'!AA147)</f>
        <v>#DIV/0!</v>
      </c>
      <c r="K147" s="67" t="e">
        <f>'Sound Power'!CS147</f>
        <v>#DIV/0!</v>
      </c>
      <c r="L147" s="67" t="e">
        <f>'Sound Power'!CT147</f>
        <v>#DIV/0!</v>
      </c>
      <c r="M147" s="67" t="e">
        <f>'Sound Power'!CU147</f>
        <v>#DIV/0!</v>
      </c>
      <c r="N147" s="67" t="e">
        <f>'Sound Power'!CV147</f>
        <v>#DIV/0!</v>
      </c>
      <c r="O147" s="67" t="e">
        <f>'Sound Power'!CW147</f>
        <v>#DIV/0!</v>
      </c>
      <c r="P147" s="67" t="e">
        <f>'Sound Power'!CX147</f>
        <v>#DIV/0!</v>
      </c>
      <c r="Q147" s="67" t="e">
        <f>'Sound Power'!CY147</f>
        <v>#DIV/0!</v>
      </c>
      <c r="R147" s="67" t="e">
        <f>'Sound Power'!CZ147</f>
        <v>#DIV/0!</v>
      </c>
      <c r="S147" s="64">
        <f t="shared" si="50"/>
        <v>0</v>
      </c>
      <c r="T147" s="64">
        <f t="shared" si="51"/>
        <v>0</v>
      </c>
      <c r="U147" s="67" t="e">
        <f>('ModelParams Lp'!B$4*10^'ModelParams Lp'!B$5*($S147/$T147)^'ModelParams Lp'!B$6)*3</f>
        <v>#DIV/0!</v>
      </c>
      <c r="V147" s="67" t="e">
        <f>('ModelParams Lp'!C$4*10^'ModelParams Lp'!C$5*($S147/$T147)^'ModelParams Lp'!C$6)*3</f>
        <v>#DIV/0!</v>
      </c>
      <c r="W147" s="67" t="e">
        <f>('ModelParams Lp'!D$4*10^'ModelParams Lp'!D$5*($S147/$T147)^'ModelParams Lp'!D$6)*3</f>
        <v>#DIV/0!</v>
      </c>
      <c r="X147" s="67" t="e">
        <f>('ModelParams Lp'!E$4*10^'ModelParams Lp'!E$5*($S147/$T147)^'ModelParams Lp'!E$6)*3</f>
        <v>#DIV/0!</v>
      </c>
      <c r="Y147" s="67" t="e">
        <f>('ModelParams Lp'!F$4*10^'ModelParams Lp'!F$5*($S147/$T147)^'ModelParams Lp'!F$6)*3</f>
        <v>#DIV/0!</v>
      </c>
      <c r="Z147" s="67" t="e">
        <f>('ModelParams Lp'!G$4*10^'ModelParams Lp'!G$5*($S147/$T147)^'ModelParams Lp'!G$6)*3</f>
        <v>#DIV/0!</v>
      </c>
      <c r="AA147" s="67" t="e">
        <f>('ModelParams Lp'!H$4*10^'ModelParams Lp'!H$5*($S147/$T147)^'ModelParams Lp'!H$6)*3</f>
        <v>#DIV/0!</v>
      </c>
      <c r="AB147" s="67" t="e">
        <f>('ModelParams Lp'!I$4*10^'ModelParams Lp'!I$5*($S147/$T147)^'ModelParams Lp'!I$6)*3</f>
        <v>#DIV/0!</v>
      </c>
      <c r="AC147" s="53" t="e">
        <f t="shared" si="52"/>
        <v>#DIV/0!</v>
      </c>
      <c r="AD147" s="53" t="e">
        <f>IF(AC147&lt;'ModelParams Lp'!$B$16,-1,IF(AC147&lt;'ModelParams Lp'!$C$16,0,IF(AC147&lt;'ModelParams Lp'!$D$16,1,IF(AC147&lt;'ModelParams Lp'!$E$16,2,IF(AC147&lt;'ModelParams Lp'!$F$16,3,IF(AC147&lt;'ModelParams Lp'!$G$16,4,IF(AC147&lt;'ModelParams Lp'!$H$16,5,6)))))))</f>
        <v>#DIV/0!</v>
      </c>
      <c r="AE147" s="67" t="e">
        <f ca="1">IF($AD147&gt;1,0,OFFSET('ModelParams Lp'!$C$12,0,-'Sound Pressure'!$AD147))</f>
        <v>#DIV/0!</v>
      </c>
      <c r="AF147" s="67" t="e">
        <f ca="1">IF($AD147&gt;2,0,OFFSET('ModelParams Lp'!$D$12,0,-'Sound Pressure'!$AD147))</f>
        <v>#DIV/0!</v>
      </c>
      <c r="AG147" s="67" t="e">
        <f ca="1">IF($AD147&gt;3,0,OFFSET('ModelParams Lp'!$E$12,0,-'Sound Pressure'!$AD147))</f>
        <v>#DIV/0!</v>
      </c>
      <c r="AH147" s="67" t="e">
        <f ca="1">IF($AD147&gt;4,0,OFFSET('ModelParams Lp'!$F$12,0,-'Sound Pressure'!$AD147))</f>
        <v>#DIV/0!</v>
      </c>
      <c r="AI147" s="67" t="e">
        <f ca="1">IF($AD147&gt;3,0,OFFSET('ModelParams Lp'!$G$12,0,-'Sound Pressure'!$AD147))</f>
        <v>#DIV/0!</v>
      </c>
      <c r="AJ147" s="67" t="e">
        <f ca="1">IF($AD147&gt;5,0,OFFSET('ModelParams Lp'!$H$12,0,-'Sound Pressure'!$AD147))</f>
        <v>#DIV/0!</v>
      </c>
      <c r="AK147" s="67" t="e">
        <f ca="1">IF($AD147&gt;6,0,OFFSET('ModelParams Lp'!$I$12,0,-'Sound Pressure'!$AD147))</f>
        <v>#DIV/0!</v>
      </c>
      <c r="AL147" s="67" t="e">
        <f ca="1">IF($AD147&gt;7,0,IF($AD$4&lt;0,3,OFFSET('ModelParams Lp'!$J$12,0,-'Sound Pressure'!$AD147)))</f>
        <v>#DIV/0!</v>
      </c>
      <c r="AM147" s="67" t="e">
        <f t="shared" si="71"/>
        <v>#DIV/0!</v>
      </c>
      <c r="AN147" s="67" t="e">
        <f t="shared" si="49"/>
        <v>#DIV/0!</v>
      </c>
      <c r="AO147" s="67" t="e">
        <f t="shared" si="49"/>
        <v>#DIV/0!</v>
      </c>
      <c r="AP147" s="67" t="e">
        <f t="shared" si="49"/>
        <v>#DIV/0!</v>
      </c>
      <c r="AQ147" s="67" t="e">
        <f t="shared" si="49"/>
        <v>#DIV/0!</v>
      </c>
      <c r="AR147" s="67" t="e">
        <f t="shared" si="49"/>
        <v>#DIV/0!</v>
      </c>
      <c r="AS147" s="67" t="e">
        <f t="shared" si="49"/>
        <v>#DIV/0!</v>
      </c>
      <c r="AT147" s="67" t="e">
        <f t="shared" si="49"/>
        <v>#DIV/0!</v>
      </c>
      <c r="AU147" s="67">
        <f>'ModelParams Lp'!B$22</f>
        <v>4</v>
      </c>
      <c r="AV147" s="67">
        <f>'ModelParams Lp'!C$22</f>
        <v>2</v>
      </c>
      <c r="AW147" s="67">
        <f>'ModelParams Lp'!D$22</f>
        <v>1</v>
      </c>
      <c r="AX147" s="67">
        <f>'ModelParams Lp'!E$22</f>
        <v>0</v>
      </c>
      <c r="AY147" s="67">
        <f>'ModelParams Lp'!F$22</f>
        <v>0</v>
      </c>
      <c r="AZ147" s="67">
        <f>'ModelParams Lp'!G$22</f>
        <v>0</v>
      </c>
      <c r="BA147" s="67">
        <f>'ModelParams Lp'!H$22</f>
        <v>0</v>
      </c>
      <c r="BB147" s="67">
        <f>'ModelParams Lp'!I$22</f>
        <v>0</v>
      </c>
      <c r="BC147" s="67" t="e">
        <f>-10*LOG(2/(4*PI()*2^2)+4/(0.163*(Calcul!$J152*Calcul!$K152)/VLOOKUP(Calcul!$H152,'ModelParams Lp'!$E$37:$F$39,2,0)))</f>
        <v>#N/A</v>
      </c>
      <c r="BD147" s="67" t="e">
        <f>-10*LOG(2/(4*PI()*2^2)+4/(0.163*(Calcul!$J152*Calcul!$K152)/VLOOKUP(Calcul!$H152,'ModelParams Lp'!$E$37:$F$39,2,0)))</f>
        <v>#N/A</v>
      </c>
      <c r="BE147" s="67" t="e">
        <f>-10*LOG(2/(4*PI()*2^2)+4/(0.163*(Calcul!$J152*Calcul!$K152)/VLOOKUP(Calcul!$H152,'ModelParams Lp'!$E$37:$F$39,2,0)))</f>
        <v>#N/A</v>
      </c>
      <c r="BF147" s="67" t="e">
        <f>-10*LOG(2/(4*PI()*2^2)+4/(0.163*(Calcul!$J152*Calcul!$K152)/VLOOKUP(Calcul!$H152,'ModelParams Lp'!$E$37:$F$39,2,0)))</f>
        <v>#N/A</v>
      </c>
      <c r="BG147" s="67" t="e">
        <f>-10*LOG(2/(4*PI()*2^2)+4/(0.163*(Calcul!$J152*Calcul!$K152)/VLOOKUP(Calcul!$H152,'ModelParams Lp'!$E$37:$F$39,2,0)))</f>
        <v>#N/A</v>
      </c>
      <c r="BH147" s="67" t="e">
        <f>-10*LOG(2/(4*PI()*2^2)+4/(0.163*(Calcul!$J152*Calcul!$K152)/VLOOKUP(Calcul!$H152,'ModelParams Lp'!$E$37:$F$39,2,0)))</f>
        <v>#N/A</v>
      </c>
      <c r="BI147" s="67" t="e">
        <f>-10*LOG(2/(4*PI()*2^2)+4/(0.163*(Calcul!$J152*Calcul!$K152)/VLOOKUP(Calcul!$H152,'ModelParams Lp'!$E$37:$F$39,2,0)))</f>
        <v>#N/A</v>
      </c>
      <c r="BJ147" s="67" t="e">
        <f>-10*LOG(2/(4*PI()*2^2)+4/(0.163*(Calcul!$J152*Calcul!$K152)/VLOOKUP(Calcul!$H152,'ModelParams Lp'!$E$37:$F$39,2,0)))</f>
        <v>#N/A</v>
      </c>
      <c r="BK147" s="67" t="e">
        <f>VLOOKUP(Calcul!$I152,'ModelParams Lp'!$D$28:$O$32,5,0)+BC147</f>
        <v>#N/A</v>
      </c>
      <c r="BL147" s="67" t="e">
        <f>VLOOKUP(Calcul!$I152,'ModelParams Lp'!$D$28:$O$32,6,0)+BD147</f>
        <v>#N/A</v>
      </c>
      <c r="BM147" s="67" t="e">
        <f>VLOOKUP(Calcul!$I152,'ModelParams Lp'!$D$28:$O$32,7,0)+BE147</f>
        <v>#N/A</v>
      </c>
      <c r="BN147" s="67" t="e">
        <f>VLOOKUP(Calcul!$I152,'ModelParams Lp'!$D$28:$O$32,8,0)+BF147</f>
        <v>#N/A</v>
      </c>
      <c r="BO147" s="67" t="e">
        <f>VLOOKUP(Calcul!$I152,'ModelParams Lp'!$D$28:$O$32,9,0)+BG147</f>
        <v>#N/A</v>
      </c>
      <c r="BP147" s="67" t="e">
        <f>VLOOKUP(Calcul!$I152,'ModelParams Lp'!$D$28:$O$32,10,0)+BH147</f>
        <v>#N/A</v>
      </c>
      <c r="BQ147" s="67" t="e">
        <f>VLOOKUP(Calcul!$I152,'ModelParams Lp'!$D$28:$O$32,11,0)+BI147</f>
        <v>#N/A</v>
      </c>
      <c r="BR147" s="67" t="e">
        <f>VLOOKUP(Calcul!$I152,'ModelParams Lp'!$D$28:$O$32,12,0)+BJ147</f>
        <v>#N/A</v>
      </c>
      <c r="BS147" s="66" t="e">
        <f t="shared" ca="1" si="53"/>
        <v>#DIV/0!</v>
      </c>
      <c r="BT147" s="66" t="e">
        <f t="shared" ca="1" si="54"/>
        <v>#DIV/0!</v>
      </c>
      <c r="BU147" s="66" t="e">
        <f t="shared" ca="1" si="55"/>
        <v>#DIV/0!</v>
      </c>
      <c r="BV147" s="66" t="e">
        <f t="shared" ca="1" si="56"/>
        <v>#DIV/0!</v>
      </c>
      <c r="BW147" s="66" t="e">
        <f t="shared" ca="1" si="57"/>
        <v>#DIV/0!</v>
      </c>
      <c r="BX147" s="66" t="e">
        <f t="shared" ca="1" si="58"/>
        <v>#DIV/0!</v>
      </c>
      <c r="BY147" s="66" t="e">
        <f t="shared" ca="1" si="59"/>
        <v>#DIV/0!</v>
      </c>
      <c r="BZ147" s="66" t="e">
        <f t="shared" ca="1" si="60"/>
        <v>#DIV/0!</v>
      </c>
      <c r="CA147" s="24" t="e">
        <f ca="1">10*LOG10(IF(BS147="",0,POWER(10,((BS147+'ModelParams Lw'!$O$4)/10))) +IF(BT147="",0,POWER(10,((BT147+'ModelParams Lw'!$P$4)/10))) +IF(BU147="",0,POWER(10,((BU147+'ModelParams Lw'!$Q$4)/10))) +IF(BV147="",0,POWER(10,((BV147+'ModelParams Lw'!$R$4)/10))) +IF(BW147="",0,POWER(10,((BW147+'ModelParams Lw'!$S$4)/10))) +IF(BX147="",0,POWER(10,((BX147+'ModelParams Lw'!$T$4)/10))) +IF(BY147="",0,POWER(10,((BY147+'ModelParams Lw'!$U$4)/10)))+IF(BZ147="",0,POWER(10,((BZ147+'ModelParams Lw'!$V$4)/10))))</f>
        <v>#DIV/0!</v>
      </c>
      <c r="CB147" s="24" t="e">
        <f t="shared" ca="1" si="61"/>
        <v>#DIV/0!</v>
      </c>
      <c r="CC147" s="24" t="e">
        <f ca="1">(BS147-'ModelParams Lw'!O$10)/'ModelParams Lw'!O$11</f>
        <v>#DIV/0!</v>
      </c>
      <c r="CD147" s="24" t="e">
        <f ca="1">(BT147-'ModelParams Lw'!P$10)/'ModelParams Lw'!P$11</f>
        <v>#DIV/0!</v>
      </c>
      <c r="CE147" s="24" t="e">
        <f ca="1">(BU147-'ModelParams Lw'!Q$10)/'ModelParams Lw'!Q$11</f>
        <v>#DIV/0!</v>
      </c>
      <c r="CF147" s="24" t="e">
        <f ca="1">(BV147-'ModelParams Lw'!R$10)/'ModelParams Lw'!R$11</f>
        <v>#DIV/0!</v>
      </c>
      <c r="CG147" s="24" t="e">
        <f ca="1">(BW147-'ModelParams Lw'!S$10)/'ModelParams Lw'!S$11</f>
        <v>#DIV/0!</v>
      </c>
      <c r="CH147" s="24" t="e">
        <f ca="1">(BX147-'ModelParams Lw'!T$10)/'ModelParams Lw'!T$11</f>
        <v>#DIV/0!</v>
      </c>
      <c r="CI147" s="24" t="e">
        <f ca="1">(BY147-'ModelParams Lw'!U$10)/'ModelParams Lw'!U$11</f>
        <v>#DIV/0!</v>
      </c>
      <c r="CJ147" s="24" t="e">
        <f ca="1">(BZ147-'ModelParams Lw'!V$10)/'ModelParams Lw'!V$11</f>
        <v>#DIV/0!</v>
      </c>
      <c r="CK147" s="66" t="e">
        <f t="shared" si="62"/>
        <v>#DIV/0!</v>
      </c>
      <c r="CL147" s="66" t="e">
        <f t="shared" si="63"/>
        <v>#DIV/0!</v>
      </c>
      <c r="CM147" s="66" t="e">
        <f t="shared" si="64"/>
        <v>#DIV/0!</v>
      </c>
      <c r="CN147" s="66" t="e">
        <f t="shared" si="65"/>
        <v>#DIV/0!</v>
      </c>
      <c r="CO147" s="66" t="e">
        <f t="shared" si="66"/>
        <v>#DIV/0!</v>
      </c>
      <c r="CP147" s="66" t="e">
        <f t="shared" si="67"/>
        <v>#DIV/0!</v>
      </c>
      <c r="CQ147" s="66" t="e">
        <f t="shared" si="68"/>
        <v>#DIV/0!</v>
      </c>
      <c r="CR147" s="66" t="e">
        <f t="shared" si="69"/>
        <v>#DIV/0!</v>
      </c>
      <c r="CS147" s="24" t="e">
        <f>10*LOG10(IF(CK147="",0,POWER(10,((CK147+'ModelParams Lw'!$O$4)/10))) +IF(CL147="",0,POWER(10,((CL147+'ModelParams Lw'!$P$4)/10))) +IF(CM147="",0,POWER(10,((CM147+'ModelParams Lw'!$Q$4)/10))) +IF(CN147="",0,POWER(10,((CN147+'ModelParams Lw'!$R$4)/10))) +IF(CO147="",0,POWER(10,((CO147+'ModelParams Lw'!$S$4)/10))) +IF(CP147="",0,POWER(10,((CP147+'ModelParams Lw'!$T$4)/10))) +IF(CQ147="",0,POWER(10,((CQ147+'ModelParams Lw'!$U$4)/10)))+IF(CR147="",0,POWER(10,((CR147+'ModelParams Lw'!$V$4)/10))))</f>
        <v>#DIV/0!</v>
      </c>
      <c r="CT147" s="24" t="e">
        <f t="shared" si="70"/>
        <v>#DIV/0!</v>
      </c>
      <c r="CU147" s="24" t="e">
        <f>(CK147-'ModelParams Lw'!O$10)/'ModelParams Lw'!O$11</f>
        <v>#DIV/0!</v>
      </c>
      <c r="CV147" s="24" t="e">
        <f>(CL147-'ModelParams Lw'!P$10)/'ModelParams Lw'!P$11</f>
        <v>#DIV/0!</v>
      </c>
      <c r="CW147" s="24" t="e">
        <f>(CM147-'ModelParams Lw'!Q$10)/'ModelParams Lw'!Q$11</f>
        <v>#DIV/0!</v>
      </c>
      <c r="CX147" s="24" t="e">
        <f>(CN147-'ModelParams Lw'!R$10)/'ModelParams Lw'!R$11</f>
        <v>#DIV/0!</v>
      </c>
      <c r="CY147" s="24" t="e">
        <f>(CO147-'ModelParams Lw'!S$10)/'ModelParams Lw'!S$11</f>
        <v>#DIV/0!</v>
      </c>
      <c r="CZ147" s="24" t="e">
        <f>(CP147-'ModelParams Lw'!T$10)/'ModelParams Lw'!T$11</f>
        <v>#DIV/0!</v>
      </c>
      <c r="DA147" s="24" t="e">
        <f>(CQ147-'ModelParams Lw'!U$10)/'ModelParams Lw'!U$11</f>
        <v>#DIV/0!</v>
      </c>
      <c r="DB147" s="24" t="e">
        <f>(CR147-'ModelParams Lw'!V$10)/'ModelParams Lw'!V$11</f>
        <v>#DIV/0!</v>
      </c>
    </row>
    <row r="148" spans="1:106">
      <c r="A148" s="12">
        <f>'Sound Power'!B148</f>
        <v>0</v>
      </c>
      <c r="B148" s="12">
        <f>'Sound Power'!D148</f>
        <v>0</v>
      </c>
      <c r="C148" s="67" t="e">
        <f>IF(Calcul!$F153="SA",'Sound Power'!BS148,'Sound Power'!T148)</f>
        <v>#DIV/0!</v>
      </c>
      <c r="D148" s="67" t="e">
        <f>IF(Calcul!$F153="SA",'Sound Power'!BT148,'Sound Power'!U148)</f>
        <v>#DIV/0!</v>
      </c>
      <c r="E148" s="67" t="e">
        <f>IF(Calcul!$F153="SA",'Sound Power'!BU148,'Sound Power'!V148)</f>
        <v>#DIV/0!</v>
      </c>
      <c r="F148" s="67" t="e">
        <f>IF(Calcul!$F153="SA",'Sound Power'!BV148,'Sound Power'!W148)</f>
        <v>#DIV/0!</v>
      </c>
      <c r="G148" s="67" t="e">
        <f>IF(Calcul!$F153="SA",'Sound Power'!BW148,'Sound Power'!X148)</f>
        <v>#DIV/0!</v>
      </c>
      <c r="H148" s="67" t="e">
        <f>IF(Calcul!$F153="SA",'Sound Power'!BX148,'Sound Power'!Y148)</f>
        <v>#DIV/0!</v>
      </c>
      <c r="I148" s="67" t="e">
        <f>IF(Calcul!$F153="SA",'Sound Power'!BY148,'Sound Power'!Z148)</f>
        <v>#DIV/0!</v>
      </c>
      <c r="J148" s="67" t="e">
        <f>IF(Calcul!$F153="SA",'Sound Power'!BZ148,'Sound Power'!AA148)</f>
        <v>#DIV/0!</v>
      </c>
      <c r="K148" s="67" t="e">
        <f>'Sound Power'!CS148</f>
        <v>#DIV/0!</v>
      </c>
      <c r="L148" s="67" t="e">
        <f>'Sound Power'!CT148</f>
        <v>#DIV/0!</v>
      </c>
      <c r="M148" s="67" t="e">
        <f>'Sound Power'!CU148</f>
        <v>#DIV/0!</v>
      </c>
      <c r="N148" s="67" t="e">
        <f>'Sound Power'!CV148</f>
        <v>#DIV/0!</v>
      </c>
      <c r="O148" s="67" t="e">
        <f>'Sound Power'!CW148</f>
        <v>#DIV/0!</v>
      </c>
      <c r="P148" s="67" t="e">
        <f>'Sound Power'!CX148</f>
        <v>#DIV/0!</v>
      </c>
      <c r="Q148" s="67" t="e">
        <f>'Sound Power'!CY148</f>
        <v>#DIV/0!</v>
      </c>
      <c r="R148" s="67" t="e">
        <f>'Sound Power'!CZ148</f>
        <v>#DIV/0!</v>
      </c>
      <c r="S148" s="64">
        <f t="shared" si="50"/>
        <v>0</v>
      </c>
      <c r="T148" s="64">
        <f t="shared" si="51"/>
        <v>0</v>
      </c>
      <c r="U148" s="67" t="e">
        <f>('ModelParams Lp'!B$4*10^'ModelParams Lp'!B$5*($S148/$T148)^'ModelParams Lp'!B$6)*3</f>
        <v>#DIV/0!</v>
      </c>
      <c r="V148" s="67" t="e">
        <f>('ModelParams Lp'!C$4*10^'ModelParams Lp'!C$5*($S148/$T148)^'ModelParams Lp'!C$6)*3</f>
        <v>#DIV/0!</v>
      </c>
      <c r="W148" s="67" t="e">
        <f>('ModelParams Lp'!D$4*10^'ModelParams Lp'!D$5*($S148/$T148)^'ModelParams Lp'!D$6)*3</f>
        <v>#DIV/0!</v>
      </c>
      <c r="X148" s="67" t="e">
        <f>('ModelParams Lp'!E$4*10^'ModelParams Lp'!E$5*($S148/$T148)^'ModelParams Lp'!E$6)*3</f>
        <v>#DIV/0!</v>
      </c>
      <c r="Y148" s="67" t="e">
        <f>('ModelParams Lp'!F$4*10^'ModelParams Lp'!F$5*($S148/$T148)^'ModelParams Lp'!F$6)*3</f>
        <v>#DIV/0!</v>
      </c>
      <c r="Z148" s="67" t="e">
        <f>('ModelParams Lp'!G$4*10^'ModelParams Lp'!G$5*($S148/$T148)^'ModelParams Lp'!G$6)*3</f>
        <v>#DIV/0!</v>
      </c>
      <c r="AA148" s="67" t="e">
        <f>('ModelParams Lp'!H$4*10^'ModelParams Lp'!H$5*($S148/$T148)^'ModelParams Lp'!H$6)*3</f>
        <v>#DIV/0!</v>
      </c>
      <c r="AB148" s="67" t="e">
        <f>('ModelParams Lp'!I$4*10^'ModelParams Lp'!I$5*($S148/$T148)^'ModelParams Lp'!I$6)*3</f>
        <v>#DIV/0!</v>
      </c>
      <c r="AC148" s="53" t="e">
        <f t="shared" si="52"/>
        <v>#DIV/0!</v>
      </c>
      <c r="AD148" s="53" t="e">
        <f>IF(AC148&lt;'ModelParams Lp'!$B$16,-1,IF(AC148&lt;'ModelParams Lp'!$C$16,0,IF(AC148&lt;'ModelParams Lp'!$D$16,1,IF(AC148&lt;'ModelParams Lp'!$E$16,2,IF(AC148&lt;'ModelParams Lp'!$F$16,3,IF(AC148&lt;'ModelParams Lp'!$G$16,4,IF(AC148&lt;'ModelParams Lp'!$H$16,5,6)))))))</f>
        <v>#DIV/0!</v>
      </c>
      <c r="AE148" s="67" t="e">
        <f ca="1">IF($AD148&gt;1,0,OFFSET('ModelParams Lp'!$C$12,0,-'Sound Pressure'!$AD148))</f>
        <v>#DIV/0!</v>
      </c>
      <c r="AF148" s="67" t="e">
        <f ca="1">IF($AD148&gt;2,0,OFFSET('ModelParams Lp'!$D$12,0,-'Sound Pressure'!$AD148))</f>
        <v>#DIV/0!</v>
      </c>
      <c r="AG148" s="67" t="e">
        <f ca="1">IF($AD148&gt;3,0,OFFSET('ModelParams Lp'!$E$12,0,-'Sound Pressure'!$AD148))</f>
        <v>#DIV/0!</v>
      </c>
      <c r="AH148" s="67" t="e">
        <f ca="1">IF($AD148&gt;4,0,OFFSET('ModelParams Lp'!$F$12,0,-'Sound Pressure'!$AD148))</f>
        <v>#DIV/0!</v>
      </c>
      <c r="AI148" s="67" t="e">
        <f ca="1">IF($AD148&gt;3,0,OFFSET('ModelParams Lp'!$G$12,0,-'Sound Pressure'!$AD148))</f>
        <v>#DIV/0!</v>
      </c>
      <c r="AJ148" s="67" t="e">
        <f ca="1">IF($AD148&gt;5,0,OFFSET('ModelParams Lp'!$H$12,0,-'Sound Pressure'!$AD148))</f>
        <v>#DIV/0!</v>
      </c>
      <c r="AK148" s="67" t="e">
        <f ca="1">IF($AD148&gt;6,0,OFFSET('ModelParams Lp'!$I$12,0,-'Sound Pressure'!$AD148))</f>
        <v>#DIV/0!</v>
      </c>
      <c r="AL148" s="67" t="e">
        <f ca="1">IF($AD148&gt;7,0,IF($AD$4&lt;0,3,OFFSET('ModelParams Lp'!$J$12,0,-'Sound Pressure'!$AD148)))</f>
        <v>#DIV/0!</v>
      </c>
      <c r="AM148" s="67" t="e">
        <f t="shared" si="71"/>
        <v>#DIV/0!</v>
      </c>
      <c r="AN148" s="67" t="e">
        <f t="shared" si="49"/>
        <v>#DIV/0!</v>
      </c>
      <c r="AO148" s="67" t="e">
        <f t="shared" si="49"/>
        <v>#DIV/0!</v>
      </c>
      <c r="AP148" s="67" t="e">
        <f t="shared" si="49"/>
        <v>#DIV/0!</v>
      </c>
      <c r="AQ148" s="67" t="e">
        <f t="shared" si="49"/>
        <v>#DIV/0!</v>
      </c>
      <c r="AR148" s="67" t="e">
        <f t="shared" si="49"/>
        <v>#DIV/0!</v>
      </c>
      <c r="AS148" s="67" t="e">
        <f t="shared" si="49"/>
        <v>#DIV/0!</v>
      </c>
      <c r="AT148" s="67" t="e">
        <f t="shared" si="49"/>
        <v>#DIV/0!</v>
      </c>
      <c r="AU148" s="67">
        <f>'ModelParams Lp'!B$22</f>
        <v>4</v>
      </c>
      <c r="AV148" s="67">
        <f>'ModelParams Lp'!C$22</f>
        <v>2</v>
      </c>
      <c r="AW148" s="67">
        <f>'ModelParams Lp'!D$22</f>
        <v>1</v>
      </c>
      <c r="AX148" s="67">
        <f>'ModelParams Lp'!E$22</f>
        <v>0</v>
      </c>
      <c r="AY148" s="67">
        <f>'ModelParams Lp'!F$22</f>
        <v>0</v>
      </c>
      <c r="AZ148" s="67">
        <f>'ModelParams Lp'!G$22</f>
        <v>0</v>
      </c>
      <c r="BA148" s="67">
        <f>'ModelParams Lp'!H$22</f>
        <v>0</v>
      </c>
      <c r="BB148" s="67">
        <f>'ModelParams Lp'!I$22</f>
        <v>0</v>
      </c>
      <c r="BC148" s="67" t="e">
        <f>-10*LOG(2/(4*PI()*2^2)+4/(0.163*(Calcul!$J153*Calcul!$K153)/VLOOKUP(Calcul!$H153,'ModelParams Lp'!$E$37:$F$39,2,0)))</f>
        <v>#N/A</v>
      </c>
      <c r="BD148" s="67" t="e">
        <f>-10*LOG(2/(4*PI()*2^2)+4/(0.163*(Calcul!$J153*Calcul!$K153)/VLOOKUP(Calcul!$H153,'ModelParams Lp'!$E$37:$F$39,2,0)))</f>
        <v>#N/A</v>
      </c>
      <c r="BE148" s="67" t="e">
        <f>-10*LOG(2/(4*PI()*2^2)+4/(0.163*(Calcul!$J153*Calcul!$K153)/VLOOKUP(Calcul!$H153,'ModelParams Lp'!$E$37:$F$39,2,0)))</f>
        <v>#N/A</v>
      </c>
      <c r="BF148" s="67" t="e">
        <f>-10*LOG(2/(4*PI()*2^2)+4/(0.163*(Calcul!$J153*Calcul!$K153)/VLOOKUP(Calcul!$H153,'ModelParams Lp'!$E$37:$F$39,2,0)))</f>
        <v>#N/A</v>
      </c>
      <c r="BG148" s="67" t="e">
        <f>-10*LOG(2/(4*PI()*2^2)+4/(0.163*(Calcul!$J153*Calcul!$K153)/VLOOKUP(Calcul!$H153,'ModelParams Lp'!$E$37:$F$39,2,0)))</f>
        <v>#N/A</v>
      </c>
      <c r="BH148" s="67" t="e">
        <f>-10*LOG(2/(4*PI()*2^2)+4/(0.163*(Calcul!$J153*Calcul!$K153)/VLOOKUP(Calcul!$H153,'ModelParams Lp'!$E$37:$F$39,2,0)))</f>
        <v>#N/A</v>
      </c>
      <c r="BI148" s="67" t="e">
        <f>-10*LOG(2/(4*PI()*2^2)+4/(0.163*(Calcul!$J153*Calcul!$K153)/VLOOKUP(Calcul!$H153,'ModelParams Lp'!$E$37:$F$39,2,0)))</f>
        <v>#N/A</v>
      </c>
      <c r="BJ148" s="67" t="e">
        <f>-10*LOG(2/(4*PI()*2^2)+4/(0.163*(Calcul!$J153*Calcul!$K153)/VLOOKUP(Calcul!$H153,'ModelParams Lp'!$E$37:$F$39,2,0)))</f>
        <v>#N/A</v>
      </c>
      <c r="BK148" s="67" t="e">
        <f>VLOOKUP(Calcul!$I153,'ModelParams Lp'!$D$28:$O$32,5,0)+BC148</f>
        <v>#N/A</v>
      </c>
      <c r="BL148" s="67" t="e">
        <f>VLOOKUP(Calcul!$I153,'ModelParams Lp'!$D$28:$O$32,6,0)+BD148</f>
        <v>#N/A</v>
      </c>
      <c r="BM148" s="67" t="e">
        <f>VLOOKUP(Calcul!$I153,'ModelParams Lp'!$D$28:$O$32,7,0)+BE148</f>
        <v>#N/A</v>
      </c>
      <c r="BN148" s="67" t="e">
        <f>VLOOKUP(Calcul!$I153,'ModelParams Lp'!$D$28:$O$32,8,0)+BF148</f>
        <v>#N/A</v>
      </c>
      <c r="BO148" s="67" t="e">
        <f>VLOOKUP(Calcul!$I153,'ModelParams Lp'!$D$28:$O$32,9,0)+BG148</f>
        <v>#N/A</v>
      </c>
      <c r="BP148" s="67" t="e">
        <f>VLOOKUP(Calcul!$I153,'ModelParams Lp'!$D$28:$O$32,10,0)+BH148</f>
        <v>#N/A</v>
      </c>
      <c r="BQ148" s="67" t="e">
        <f>VLOOKUP(Calcul!$I153,'ModelParams Lp'!$D$28:$O$32,11,0)+BI148</f>
        <v>#N/A</v>
      </c>
      <c r="BR148" s="67" t="e">
        <f>VLOOKUP(Calcul!$I153,'ModelParams Lp'!$D$28:$O$32,12,0)+BJ148</f>
        <v>#N/A</v>
      </c>
      <c r="BS148" s="66" t="e">
        <f t="shared" ca="1" si="53"/>
        <v>#DIV/0!</v>
      </c>
      <c r="BT148" s="66" t="e">
        <f t="shared" ca="1" si="54"/>
        <v>#DIV/0!</v>
      </c>
      <c r="BU148" s="66" t="e">
        <f t="shared" ca="1" si="55"/>
        <v>#DIV/0!</v>
      </c>
      <c r="BV148" s="66" t="e">
        <f t="shared" ca="1" si="56"/>
        <v>#DIV/0!</v>
      </c>
      <c r="BW148" s="66" t="e">
        <f t="shared" ca="1" si="57"/>
        <v>#DIV/0!</v>
      </c>
      <c r="BX148" s="66" t="e">
        <f t="shared" ca="1" si="58"/>
        <v>#DIV/0!</v>
      </c>
      <c r="BY148" s="66" t="e">
        <f t="shared" ca="1" si="59"/>
        <v>#DIV/0!</v>
      </c>
      <c r="BZ148" s="66" t="e">
        <f t="shared" ca="1" si="60"/>
        <v>#DIV/0!</v>
      </c>
      <c r="CA148" s="24" t="e">
        <f ca="1">10*LOG10(IF(BS148="",0,POWER(10,((BS148+'ModelParams Lw'!$O$4)/10))) +IF(BT148="",0,POWER(10,((BT148+'ModelParams Lw'!$P$4)/10))) +IF(BU148="",0,POWER(10,((BU148+'ModelParams Lw'!$Q$4)/10))) +IF(BV148="",0,POWER(10,((BV148+'ModelParams Lw'!$R$4)/10))) +IF(BW148="",0,POWER(10,((BW148+'ModelParams Lw'!$S$4)/10))) +IF(BX148="",0,POWER(10,((BX148+'ModelParams Lw'!$T$4)/10))) +IF(BY148="",0,POWER(10,((BY148+'ModelParams Lw'!$U$4)/10)))+IF(BZ148="",0,POWER(10,((BZ148+'ModelParams Lw'!$V$4)/10))))</f>
        <v>#DIV/0!</v>
      </c>
      <c r="CB148" s="24" t="e">
        <f t="shared" ca="1" si="61"/>
        <v>#DIV/0!</v>
      </c>
      <c r="CC148" s="24" t="e">
        <f ca="1">(BS148-'ModelParams Lw'!O$10)/'ModelParams Lw'!O$11</f>
        <v>#DIV/0!</v>
      </c>
      <c r="CD148" s="24" t="e">
        <f ca="1">(BT148-'ModelParams Lw'!P$10)/'ModelParams Lw'!P$11</f>
        <v>#DIV/0!</v>
      </c>
      <c r="CE148" s="24" t="e">
        <f ca="1">(BU148-'ModelParams Lw'!Q$10)/'ModelParams Lw'!Q$11</f>
        <v>#DIV/0!</v>
      </c>
      <c r="CF148" s="24" t="e">
        <f ca="1">(BV148-'ModelParams Lw'!R$10)/'ModelParams Lw'!R$11</f>
        <v>#DIV/0!</v>
      </c>
      <c r="CG148" s="24" t="e">
        <f ca="1">(BW148-'ModelParams Lw'!S$10)/'ModelParams Lw'!S$11</f>
        <v>#DIV/0!</v>
      </c>
      <c r="CH148" s="24" t="e">
        <f ca="1">(BX148-'ModelParams Lw'!T$10)/'ModelParams Lw'!T$11</f>
        <v>#DIV/0!</v>
      </c>
      <c r="CI148" s="24" t="e">
        <f ca="1">(BY148-'ModelParams Lw'!U$10)/'ModelParams Lw'!U$11</f>
        <v>#DIV/0!</v>
      </c>
      <c r="CJ148" s="24" t="e">
        <f ca="1">(BZ148-'ModelParams Lw'!V$10)/'ModelParams Lw'!V$11</f>
        <v>#DIV/0!</v>
      </c>
      <c r="CK148" s="66" t="e">
        <f t="shared" si="62"/>
        <v>#DIV/0!</v>
      </c>
      <c r="CL148" s="66" t="e">
        <f t="shared" si="63"/>
        <v>#DIV/0!</v>
      </c>
      <c r="CM148" s="66" t="e">
        <f t="shared" si="64"/>
        <v>#DIV/0!</v>
      </c>
      <c r="CN148" s="66" t="e">
        <f t="shared" si="65"/>
        <v>#DIV/0!</v>
      </c>
      <c r="CO148" s="66" t="e">
        <f t="shared" si="66"/>
        <v>#DIV/0!</v>
      </c>
      <c r="CP148" s="66" t="e">
        <f t="shared" si="67"/>
        <v>#DIV/0!</v>
      </c>
      <c r="CQ148" s="66" t="e">
        <f t="shared" si="68"/>
        <v>#DIV/0!</v>
      </c>
      <c r="CR148" s="66" t="e">
        <f t="shared" si="69"/>
        <v>#DIV/0!</v>
      </c>
      <c r="CS148" s="24" t="e">
        <f>10*LOG10(IF(CK148="",0,POWER(10,((CK148+'ModelParams Lw'!$O$4)/10))) +IF(CL148="",0,POWER(10,((CL148+'ModelParams Lw'!$P$4)/10))) +IF(CM148="",0,POWER(10,((CM148+'ModelParams Lw'!$Q$4)/10))) +IF(CN148="",0,POWER(10,((CN148+'ModelParams Lw'!$R$4)/10))) +IF(CO148="",0,POWER(10,((CO148+'ModelParams Lw'!$S$4)/10))) +IF(CP148="",0,POWER(10,((CP148+'ModelParams Lw'!$T$4)/10))) +IF(CQ148="",0,POWER(10,((CQ148+'ModelParams Lw'!$U$4)/10)))+IF(CR148="",0,POWER(10,((CR148+'ModelParams Lw'!$V$4)/10))))</f>
        <v>#DIV/0!</v>
      </c>
      <c r="CT148" s="24" t="e">
        <f t="shared" si="70"/>
        <v>#DIV/0!</v>
      </c>
      <c r="CU148" s="24" t="e">
        <f>(CK148-'ModelParams Lw'!O$10)/'ModelParams Lw'!O$11</f>
        <v>#DIV/0!</v>
      </c>
      <c r="CV148" s="24" t="e">
        <f>(CL148-'ModelParams Lw'!P$10)/'ModelParams Lw'!P$11</f>
        <v>#DIV/0!</v>
      </c>
      <c r="CW148" s="24" t="e">
        <f>(CM148-'ModelParams Lw'!Q$10)/'ModelParams Lw'!Q$11</f>
        <v>#DIV/0!</v>
      </c>
      <c r="CX148" s="24" t="e">
        <f>(CN148-'ModelParams Lw'!R$10)/'ModelParams Lw'!R$11</f>
        <v>#DIV/0!</v>
      </c>
      <c r="CY148" s="24" t="e">
        <f>(CO148-'ModelParams Lw'!S$10)/'ModelParams Lw'!S$11</f>
        <v>#DIV/0!</v>
      </c>
      <c r="CZ148" s="24" t="e">
        <f>(CP148-'ModelParams Lw'!T$10)/'ModelParams Lw'!T$11</f>
        <v>#DIV/0!</v>
      </c>
      <c r="DA148" s="24" t="e">
        <f>(CQ148-'ModelParams Lw'!U$10)/'ModelParams Lw'!U$11</f>
        <v>#DIV/0!</v>
      </c>
      <c r="DB148" s="24" t="e">
        <f>(CR148-'ModelParams Lw'!V$10)/'ModelParams Lw'!V$11</f>
        <v>#DIV/0!</v>
      </c>
    </row>
    <row r="149" spans="1:106">
      <c r="A149" s="12">
        <f>'Sound Power'!B149</f>
        <v>0</v>
      </c>
      <c r="B149" s="12">
        <f>'Sound Power'!D149</f>
        <v>0</v>
      </c>
      <c r="C149" s="67" t="e">
        <f>IF(Calcul!$F154="SA",'Sound Power'!BS149,'Sound Power'!T149)</f>
        <v>#DIV/0!</v>
      </c>
      <c r="D149" s="67" t="e">
        <f>IF(Calcul!$F154="SA",'Sound Power'!BT149,'Sound Power'!U149)</f>
        <v>#DIV/0!</v>
      </c>
      <c r="E149" s="67" t="e">
        <f>IF(Calcul!$F154="SA",'Sound Power'!BU149,'Sound Power'!V149)</f>
        <v>#DIV/0!</v>
      </c>
      <c r="F149" s="67" t="e">
        <f>IF(Calcul!$F154="SA",'Sound Power'!BV149,'Sound Power'!W149)</f>
        <v>#DIV/0!</v>
      </c>
      <c r="G149" s="67" t="e">
        <f>IF(Calcul!$F154="SA",'Sound Power'!BW149,'Sound Power'!X149)</f>
        <v>#DIV/0!</v>
      </c>
      <c r="H149" s="67" t="e">
        <f>IF(Calcul!$F154="SA",'Sound Power'!BX149,'Sound Power'!Y149)</f>
        <v>#DIV/0!</v>
      </c>
      <c r="I149" s="67" t="e">
        <f>IF(Calcul!$F154="SA",'Sound Power'!BY149,'Sound Power'!Z149)</f>
        <v>#DIV/0!</v>
      </c>
      <c r="J149" s="67" t="e">
        <f>IF(Calcul!$F154="SA",'Sound Power'!BZ149,'Sound Power'!AA149)</f>
        <v>#DIV/0!</v>
      </c>
      <c r="K149" s="67" t="e">
        <f>'Sound Power'!CS149</f>
        <v>#DIV/0!</v>
      </c>
      <c r="L149" s="67" t="e">
        <f>'Sound Power'!CT149</f>
        <v>#DIV/0!</v>
      </c>
      <c r="M149" s="67" t="e">
        <f>'Sound Power'!CU149</f>
        <v>#DIV/0!</v>
      </c>
      <c r="N149" s="67" t="e">
        <f>'Sound Power'!CV149</f>
        <v>#DIV/0!</v>
      </c>
      <c r="O149" s="67" t="e">
        <f>'Sound Power'!CW149</f>
        <v>#DIV/0!</v>
      </c>
      <c r="P149" s="67" t="e">
        <f>'Sound Power'!CX149</f>
        <v>#DIV/0!</v>
      </c>
      <c r="Q149" s="67" t="e">
        <f>'Sound Power'!CY149</f>
        <v>#DIV/0!</v>
      </c>
      <c r="R149" s="67" t="e">
        <f>'Sound Power'!CZ149</f>
        <v>#DIV/0!</v>
      </c>
      <c r="S149" s="64">
        <f t="shared" si="50"/>
        <v>0</v>
      </c>
      <c r="T149" s="64">
        <f t="shared" si="51"/>
        <v>0</v>
      </c>
      <c r="U149" s="67" t="e">
        <f>('ModelParams Lp'!B$4*10^'ModelParams Lp'!B$5*($S149/$T149)^'ModelParams Lp'!B$6)*3</f>
        <v>#DIV/0!</v>
      </c>
      <c r="V149" s="67" t="e">
        <f>('ModelParams Lp'!C$4*10^'ModelParams Lp'!C$5*($S149/$T149)^'ModelParams Lp'!C$6)*3</f>
        <v>#DIV/0!</v>
      </c>
      <c r="W149" s="67" t="e">
        <f>('ModelParams Lp'!D$4*10^'ModelParams Lp'!D$5*($S149/$T149)^'ModelParams Lp'!D$6)*3</f>
        <v>#DIV/0!</v>
      </c>
      <c r="X149" s="67" t="e">
        <f>('ModelParams Lp'!E$4*10^'ModelParams Lp'!E$5*($S149/$T149)^'ModelParams Lp'!E$6)*3</f>
        <v>#DIV/0!</v>
      </c>
      <c r="Y149" s="67" t="e">
        <f>('ModelParams Lp'!F$4*10^'ModelParams Lp'!F$5*($S149/$T149)^'ModelParams Lp'!F$6)*3</f>
        <v>#DIV/0!</v>
      </c>
      <c r="Z149" s="67" t="e">
        <f>('ModelParams Lp'!G$4*10^'ModelParams Lp'!G$5*($S149/$T149)^'ModelParams Lp'!G$6)*3</f>
        <v>#DIV/0!</v>
      </c>
      <c r="AA149" s="67" t="e">
        <f>('ModelParams Lp'!H$4*10^'ModelParams Lp'!H$5*($S149/$T149)^'ModelParams Lp'!H$6)*3</f>
        <v>#DIV/0!</v>
      </c>
      <c r="AB149" s="67" t="e">
        <f>('ModelParams Lp'!I$4*10^'ModelParams Lp'!I$5*($S149/$T149)^'ModelParams Lp'!I$6)*3</f>
        <v>#DIV/0!</v>
      </c>
      <c r="AC149" s="53" t="e">
        <f t="shared" si="52"/>
        <v>#DIV/0!</v>
      </c>
      <c r="AD149" s="53" t="e">
        <f>IF(AC149&lt;'ModelParams Lp'!$B$16,-1,IF(AC149&lt;'ModelParams Lp'!$C$16,0,IF(AC149&lt;'ModelParams Lp'!$D$16,1,IF(AC149&lt;'ModelParams Lp'!$E$16,2,IF(AC149&lt;'ModelParams Lp'!$F$16,3,IF(AC149&lt;'ModelParams Lp'!$G$16,4,IF(AC149&lt;'ModelParams Lp'!$H$16,5,6)))))))</f>
        <v>#DIV/0!</v>
      </c>
      <c r="AE149" s="67" t="e">
        <f ca="1">IF($AD149&gt;1,0,OFFSET('ModelParams Lp'!$C$12,0,-'Sound Pressure'!$AD149))</f>
        <v>#DIV/0!</v>
      </c>
      <c r="AF149" s="67" t="e">
        <f ca="1">IF($AD149&gt;2,0,OFFSET('ModelParams Lp'!$D$12,0,-'Sound Pressure'!$AD149))</f>
        <v>#DIV/0!</v>
      </c>
      <c r="AG149" s="67" t="e">
        <f ca="1">IF($AD149&gt;3,0,OFFSET('ModelParams Lp'!$E$12,0,-'Sound Pressure'!$AD149))</f>
        <v>#DIV/0!</v>
      </c>
      <c r="AH149" s="67" t="e">
        <f ca="1">IF($AD149&gt;4,0,OFFSET('ModelParams Lp'!$F$12,0,-'Sound Pressure'!$AD149))</f>
        <v>#DIV/0!</v>
      </c>
      <c r="AI149" s="67" t="e">
        <f ca="1">IF($AD149&gt;3,0,OFFSET('ModelParams Lp'!$G$12,0,-'Sound Pressure'!$AD149))</f>
        <v>#DIV/0!</v>
      </c>
      <c r="AJ149" s="67" t="e">
        <f ca="1">IF($AD149&gt;5,0,OFFSET('ModelParams Lp'!$H$12,0,-'Sound Pressure'!$AD149))</f>
        <v>#DIV/0!</v>
      </c>
      <c r="AK149" s="67" t="e">
        <f ca="1">IF($AD149&gt;6,0,OFFSET('ModelParams Lp'!$I$12,0,-'Sound Pressure'!$AD149))</f>
        <v>#DIV/0!</v>
      </c>
      <c r="AL149" s="67" t="e">
        <f ca="1">IF($AD149&gt;7,0,IF($AD$4&lt;0,3,OFFSET('ModelParams Lp'!$J$12,0,-'Sound Pressure'!$AD149)))</f>
        <v>#DIV/0!</v>
      </c>
      <c r="AM149" s="67" t="e">
        <f t="shared" si="71"/>
        <v>#DIV/0!</v>
      </c>
      <c r="AN149" s="67" t="e">
        <f t="shared" si="49"/>
        <v>#DIV/0!</v>
      </c>
      <c r="AO149" s="67" t="e">
        <f t="shared" si="49"/>
        <v>#DIV/0!</v>
      </c>
      <c r="AP149" s="67" t="e">
        <f t="shared" si="49"/>
        <v>#DIV/0!</v>
      </c>
      <c r="AQ149" s="67" t="e">
        <f t="shared" si="49"/>
        <v>#DIV/0!</v>
      </c>
      <c r="AR149" s="67" t="e">
        <f t="shared" si="49"/>
        <v>#DIV/0!</v>
      </c>
      <c r="AS149" s="67" t="e">
        <f t="shared" si="49"/>
        <v>#DIV/0!</v>
      </c>
      <c r="AT149" s="67" t="e">
        <f t="shared" si="49"/>
        <v>#DIV/0!</v>
      </c>
      <c r="AU149" s="67">
        <f>'ModelParams Lp'!B$22</f>
        <v>4</v>
      </c>
      <c r="AV149" s="67">
        <f>'ModelParams Lp'!C$22</f>
        <v>2</v>
      </c>
      <c r="AW149" s="67">
        <f>'ModelParams Lp'!D$22</f>
        <v>1</v>
      </c>
      <c r="AX149" s="67">
        <f>'ModelParams Lp'!E$22</f>
        <v>0</v>
      </c>
      <c r="AY149" s="67">
        <f>'ModelParams Lp'!F$22</f>
        <v>0</v>
      </c>
      <c r="AZ149" s="67">
        <f>'ModelParams Lp'!G$22</f>
        <v>0</v>
      </c>
      <c r="BA149" s="67">
        <f>'ModelParams Lp'!H$22</f>
        <v>0</v>
      </c>
      <c r="BB149" s="67">
        <f>'ModelParams Lp'!I$22</f>
        <v>0</v>
      </c>
      <c r="BC149" s="67" t="e">
        <f>-10*LOG(2/(4*PI()*2^2)+4/(0.163*(Calcul!$J154*Calcul!$K154)/VLOOKUP(Calcul!$H154,'ModelParams Lp'!$E$37:$F$39,2,0)))</f>
        <v>#N/A</v>
      </c>
      <c r="BD149" s="67" t="e">
        <f>-10*LOG(2/(4*PI()*2^2)+4/(0.163*(Calcul!$J154*Calcul!$K154)/VLOOKUP(Calcul!$H154,'ModelParams Lp'!$E$37:$F$39,2,0)))</f>
        <v>#N/A</v>
      </c>
      <c r="BE149" s="67" t="e">
        <f>-10*LOG(2/(4*PI()*2^2)+4/(0.163*(Calcul!$J154*Calcul!$K154)/VLOOKUP(Calcul!$H154,'ModelParams Lp'!$E$37:$F$39,2,0)))</f>
        <v>#N/A</v>
      </c>
      <c r="BF149" s="67" t="e">
        <f>-10*LOG(2/(4*PI()*2^2)+4/(0.163*(Calcul!$J154*Calcul!$K154)/VLOOKUP(Calcul!$H154,'ModelParams Lp'!$E$37:$F$39,2,0)))</f>
        <v>#N/A</v>
      </c>
      <c r="BG149" s="67" t="e">
        <f>-10*LOG(2/(4*PI()*2^2)+4/(0.163*(Calcul!$J154*Calcul!$K154)/VLOOKUP(Calcul!$H154,'ModelParams Lp'!$E$37:$F$39,2,0)))</f>
        <v>#N/A</v>
      </c>
      <c r="BH149" s="67" t="e">
        <f>-10*LOG(2/(4*PI()*2^2)+4/(0.163*(Calcul!$J154*Calcul!$K154)/VLOOKUP(Calcul!$H154,'ModelParams Lp'!$E$37:$F$39,2,0)))</f>
        <v>#N/A</v>
      </c>
      <c r="BI149" s="67" t="e">
        <f>-10*LOG(2/(4*PI()*2^2)+4/(0.163*(Calcul!$J154*Calcul!$K154)/VLOOKUP(Calcul!$H154,'ModelParams Lp'!$E$37:$F$39,2,0)))</f>
        <v>#N/A</v>
      </c>
      <c r="BJ149" s="67" t="e">
        <f>-10*LOG(2/(4*PI()*2^2)+4/(0.163*(Calcul!$J154*Calcul!$K154)/VLOOKUP(Calcul!$H154,'ModelParams Lp'!$E$37:$F$39,2,0)))</f>
        <v>#N/A</v>
      </c>
      <c r="BK149" s="67" t="e">
        <f>VLOOKUP(Calcul!$I154,'ModelParams Lp'!$D$28:$O$32,5,0)+BC149</f>
        <v>#N/A</v>
      </c>
      <c r="BL149" s="67" t="e">
        <f>VLOOKUP(Calcul!$I154,'ModelParams Lp'!$D$28:$O$32,6,0)+BD149</f>
        <v>#N/A</v>
      </c>
      <c r="BM149" s="67" t="e">
        <f>VLOOKUP(Calcul!$I154,'ModelParams Lp'!$D$28:$O$32,7,0)+BE149</f>
        <v>#N/A</v>
      </c>
      <c r="BN149" s="67" t="e">
        <f>VLOOKUP(Calcul!$I154,'ModelParams Lp'!$D$28:$O$32,8,0)+BF149</f>
        <v>#N/A</v>
      </c>
      <c r="BO149" s="67" t="e">
        <f>VLOOKUP(Calcul!$I154,'ModelParams Lp'!$D$28:$O$32,9,0)+BG149</f>
        <v>#N/A</v>
      </c>
      <c r="BP149" s="67" t="e">
        <f>VLOOKUP(Calcul!$I154,'ModelParams Lp'!$D$28:$O$32,10,0)+BH149</f>
        <v>#N/A</v>
      </c>
      <c r="BQ149" s="67" t="e">
        <f>VLOOKUP(Calcul!$I154,'ModelParams Lp'!$D$28:$O$32,11,0)+BI149</f>
        <v>#N/A</v>
      </c>
      <c r="BR149" s="67" t="e">
        <f>VLOOKUP(Calcul!$I154,'ModelParams Lp'!$D$28:$O$32,12,0)+BJ149</f>
        <v>#N/A</v>
      </c>
      <c r="BS149" s="66" t="e">
        <f t="shared" ca="1" si="53"/>
        <v>#DIV/0!</v>
      </c>
      <c r="BT149" s="66" t="e">
        <f t="shared" ca="1" si="54"/>
        <v>#DIV/0!</v>
      </c>
      <c r="BU149" s="66" t="e">
        <f t="shared" ca="1" si="55"/>
        <v>#DIV/0!</v>
      </c>
      <c r="BV149" s="66" t="e">
        <f t="shared" ca="1" si="56"/>
        <v>#DIV/0!</v>
      </c>
      <c r="BW149" s="66" t="e">
        <f t="shared" ca="1" si="57"/>
        <v>#DIV/0!</v>
      </c>
      <c r="BX149" s="66" t="e">
        <f t="shared" ca="1" si="58"/>
        <v>#DIV/0!</v>
      </c>
      <c r="BY149" s="66" t="e">
        <f t="shared" ca="1" si="59"/>
        <v>#DIV/0!</v>
      </c>
      <c r="BZ149" s="66" t="e">
        <f t="shared" ca="1" si="60"/>
        <v>#DIV/0!</v>
      </c>
      <c r="CA149" s="24" t="e">
        <f ca="1">10*LOG10(IF(BS149="",0,POWER(10,((BS149+'ModelParams Lw'!$O$4)/10))) +IF(BT149="",0,POWER(10,((BT149+'ModelParams Lw'!$P$4)/10))) +IF(BU149="",0,POWER(10,((BU149+'ModelParams Lw'!$Q$4)/10))) +IF(BV149="",0,POWER(10,((BV149+'ModelParams Lw'!$R$4)/10))) +IF(BW149="",0,POWER(10,((BW149+'ModelParams Lw'!$S$4)/10))) +IF(BX149="",0,POWER(10,((BX149+'ModelParams Lw'!$T$4)/10))) +IF(BY149="",0,POWER(10,((BY149+'ModelParams Lw'!$U$4)/10)))+IF(BZ149="",0,POWER(10,((BZ149+'ModelParams Lw'!$V$4)/10))))</f>
        <v>#DIV/0!</v>
      </c>
      <c r="CB149" s="24" t="e">
        <f t="shared" ca="1" si="61"/>
        <v>#DIV/0!</v>
      </c>
      <c r="CC149" s="24" t="e">
        <f ca="1">(BS149-'ModelParams Lw'!O$10)/'ModelParams Lw'!O$11</f>
        <v>#DIV/0!</v>
      </c>
      <c r="CD149" s="24" t="e">
        <f ca="1">(BT149-'ModelParams Lw'!P$10)/'ModelParams Lw'!P$11</f>
        <v>#DIV/0!</v>
      </c>
      <c r="CE149" s="24" t="e">
        <f ca="1">(BU149-'ModelParams Lw'!Q$10)/'ModelParams Lw'!Q$11</f>
        <v>#DIV/0!</v>
      </c>
      <c r="CF149" s="24" t="e">
        <f ca="1">(BV149-'ModelParams Lw'!R$10)/'ModelParams Lw'!R$11</f>
        <v>#DIV/0!</v>
      </c>
      <c r="CG149" s="24" t="e">
        <f ca="1">(BW149-'ModelParams Lw'!S$10)/'ModelParams Lw'!S$11</f>
        <v>#DIV/0!</v>
      </c>
      <c r="CH149" s="24" t="e">
        <f ca="1">(BX149-'ModelParams Lw'!T$10)/'ModelParams Lw'!T$11</f>
        <v>#DIV/0!</v>
      </c>
      <c r="CI149" s="24" t="e">
        <f ca="1">(BY149-'ModelParams Lw'!U$10)/'ModelParams Lw'!U$11</f>
        <v>#DIV/0!</v>
      </c>
      <c r="CJ149" s="24" t="e">
        <f ca="1">(BZ149-'ModelParams Lw'!V$10)/'ModelParams Lw'!V$11</f>
        <v>#DIV/0!</v>
      </c>
      <c r="CK149" s="66" t="e">
        <f t="shared" si="62"/>
        <v>#DIV/0!</v>
      </c>
      <c r="CL149" s="66" t="e">
        <f t="shared" si="63"/>
        <v>#DIV/0!</v>
      </c>
      <c r="CM149" s="66" t="e">
        <f t="shared" si="64"/>
        <v>#DIV/0!</v>
      </c>
      <c r="CN149" s="66" t="e">
        <f t="shared" si="65"/>
        <v>#DIV/0!</v>
      </c>
      <c r="CO149" s="66" t="e">
        <f t="shared" si="66"/>
        <v>#DIV/0!</v>
      </c>
      <c r="CP149" s="66" t="e">
        <f t="shared" si="67"/>
        <v>#DIV/0!</v>
      </c>
      <c r="CQ149" s="66" t="e">
        <f t="shared" si="68"/>
        <v>#DIV/0!</v>
      </c>
      <c r="CR149" s="66" t="e">
        <f t="shared" si="69"/>
        <v>#DIV/0!</v>
      </c>
      <c r="CS149" s="24" t="e">
        <f>10*LOG10(IF(CK149="",0,POWER(10,((CK149+'ModelParams Lw'!$O$4)/10))) +IF(CL149="",0,POWER(10,((CL149+'ModelParams Lw'!$P$4)/10))) +IF(CM149="",0,POWER(10,((CM149+'ModelParams Lw'!$Q$4)/10))) +IF(CN149="",0,POWER(10,((CN149+'ModelParams Lw'!$R$4)/10))) +IF(CO149="",0,POWER(10,((CO149+'ModelParams Lw'!$S$4)/10))) +IF(CP149="",0,POWER(10,((CP149+'ModelParams Lw'!$T$4)/10))) +IF(CQ149="",0,POWER(10,((CQ149+'ModelParams Lw'!$U$4)/10)))+IF(CR149="",0,POWER(10,((CR149+'ModelParams Lw'!$V$4)/10))))</f>
        <v>#DIV/0!</v>
      </c>
      <c r="CT149" s="24" t="e">
        <f t="shared" si="70"/>
        <v>#DIV/0!</v>
      </c>
      <c r="CU149" s="24" t="e">
        <f>(CK149-'ModelParams Lw'!O$10)/'ModelParams Lw'!O$11</f>
        <v>#DIV/0!</v>
      </c>
      <c r="CV149" s="24" t="e">
        <f>(CL149-'ModelParams Lw'!P$10)/'ModelParams Lw'!P$11</f>
        <v>#DIV/0!</v>
      </c>
      <c r="CW149" s="24" t="e">
        <f>(CM149-'ModelParams Lw'!Q$10)/'ModelParams Lw'!Q$11</f>
        <v>#DIV/0!</v>
      </c>
      <c r="CX149" s="24" t="e">
        <f>(CN149-'ModelParams Lw'!R$10)/'ModelParams Lw'!R$11</f>
        <v>#DIV/0!</v>
      </c>
      <c r="CY149" s="24" t="e">
        <f>(CO149-'ModelParams Lw'!S$10)/'ModelParams Lw'!S$11</f>
        <v>#DIV/0!</v>
      </c>
      <c r="CZ149" s="24" t="e">
        <f>(CP149-'ModelParams Lw'!T$10)/'ModelParams Lw'!T$11</f>
        <v>#DIV/0!</v>
      </c>
      <c r="DA149" s="24" t="e">
        <f>(CQ149-'ModelParams Lw'!U$10)/'ModelParams Lw'!U$11</f>
        <v>#DIV/0!</v>
      </c>
      <c r="DB149" s="24" t="e">
        <f>(CR149-'ModelParams Lw'!V$10)/'ModelParams Lw'!V$11</f>
        <v>#DIV/0!</v>
      </c>
    </row>
    <row r="150" spans="1:106">
      <c r="A150" s="12">
        <f>'Sound Power'!B150</f>
        <v>0</v>
      </c>
      <c r="B150" s="12">
        <f>'Sound Power'!D150</f>
        <v>0</v>
      </c>
      <c r="C150" s="67" t="e">
        <f>IF(Calcul!$F155="SA",'Sound Power'!BS150,'Sound Power'!T150)</f>
        <v>#DIV/0!</v>
      </c>
      <c r="D150" s="67" t="e">
        <f>IF(Calcul!$F155="SA",'Sound Power'!BT150,'Sound Power'!U150)</f>
        <v>#DIV/0!</v>
      </c>
      <c r="E150" s="67" t="e">
        <f>IF(Calcul!$F155="SA",'Sound Power'!BU150,'Sound Power'!V150)</f>
        <v>#DIV/0!</v>
      </c>
      <c r="F150" s="67" t="e">
        <f>IF(Calcul!$F155="SA",'Sound Power'!BV150,'Sound Power'!W150)</f>
        <v>#DIV/0!</v>
      </c>
      <c r="G150" s="67" t="e">
        <f>IF(Calcul!$F155="SA",'Sound Power'!BW150,'Sound Power'!X150)</f>
        <v>#DIV/0!</v>
      </c>
      <c r="H150" s="67" t="e">
        <f>IF(Calcul!$F155="SA",'Sound Power'!BX150,'Sound Power'!Y150)</f>
        <v>#DIV/0!</v>
      </c>
      <c r="I150" s="67" t="e">
        <f>IF(Calcul!$F155="SA",'Sound Power'!BY150,'Sound Power'!Z150)</f>
        <v>#DIV/0!</v>
      </c>
      <c r="J150" s="67" t="e">
        <f>IF(Calcul!$F155="SA",'Sound Power'!BZ150,'Sound Power'!AA150)</f>
        <v>#DIV/0!</v>
      </c>
      <c r="K150" s="67" t="e">
        <f>'Sound Power'!CS150</f>
        <v>#DIV/0!</v>
      </c>
      <c r="L150" s="67" t="e">
        <f>'Sound Power'!CT150</f>
        <v>#DIV/0!</v>
      </c>
      <c r="M150" s="67" t="e">
        <f>'Sound Power'!CU150</f>
        <v>#DIV/0!</v>
      </c>
      <c r="N150" s="67" t="e">
        <f>'Sound Power'!CV150</f>
        <v>#DIV/0!</v>
      </c>
      <c r="O150" s="67" t="e">
        <f>'Sound Power'!CW150</f>
        <v>#DIV/0!</v>
      </c>
      <c r="P150" s="67" t="e">
        <f>'Sound Power'!CX150</f>
        <v>#DIV/0!</v>
      </c>
      <c r="Q150" s="67" t="e">
        <f>'Sound Power'!CY150</f>
        <v>#DIV/0!</v>
      </c>
      <c r="R150" s="67" t="e">
        <f>'Sound Power'!CZ150</f>
        <v>#DIV/0!</v>
      </c>
      <c r="S150" s="64">
        <f t="shared" si="50"/>
        <v>0</v>
      </c>
      <c r="T150" s="64">
        <f t="shared" si="51"/>
        <v>0</v>
      </c>
      <c r="U150" s="67" t="e">
        <f>('ModelParams Lp'!B$4*10^'ModelParams Lp'!B$5*($S150/$T150)^'ModelParams Lp'!B$6)*3</f>
        <v>#DIV/0!</v>
      </c>
      <c r="V150" s="67" t="e">
        <f>('ModelParams Lp'!C$4*10^'ModelParams Lp'!C$5*($S150/$T150)^'ModelParams Lp'!C$6)*3</f>
        <v>#DIV/0!</v>
      </c>
      <c r="W150" s="67" t="e">
        <f>('ModelParams Lp'!D$4*10^'ModelParams Lp'!D$5*($S150/$T150)^'ModelParams Lp'!D$6)*3</f>
        <v>#DIV/0!</v>
      </c>
      <c r="X150" s="67" t="e">
        <f>('ModelParams Lp'!E$4*10^'ModelParams Lp'!E$5*($S150/$T150)^'ModelParams Lp'!E$6)*3</f>
        <v>#DIV/0!</v>
      </c>
      <c r="Y150" s="67" t="e">
        <f>('ModelParams Lp'!F$4*10^'ModelParams Lp'!F$5*($S150/$T150)^'ModelParams Lp'!F$6)*3</f>
        <v>#DIV/0!</v>
      </c>
      <c r="Z150" s="67" t="e">
        <f>('ModelParams Lp'!G$4*10^'ModelParams Lp'!G$5*($S150/$T150)^'ModelParams Lp'!G$6)*3</f>
        <v>#DIV/0!</v>
      </c>
      <c r="AA150" s="67" t="e">
        <f>('ModelParams Lp'!H$4*10^'ModelParams Lp'!H$5*($S150/$T150)^'ModelParams Lp'!H$6)*3</f>
        <v>#DIV/0!</v>
      </c>
      <c r="AB150" s="67" t="e">
        <f>('ModelParams Lp'!I$4*10^'ModelParams Lp'!I$5*($S150/$T150)^'ModelParams Lp'!I$6)*3</f>
        <v>#DIV/0!</v>
      </c>
      <c r="AC150" s="53" t="e">
        <f t="shared" si="52"/>
        <v>#DIV/0!</v>
      </c>
      <c r="AD150" s="53" t="e">
        <f>IF(AC150&lt;'ModelParams Lp'!$B$16,-1,IF(AC150&lt;'ModelParams Lp'!$C$16,0,IF(AC150&lt;'ModelParams Lp'!$D$16,1,IF(AC150&lt;'ModelParams Lp'!$E$16,2,IF(AC150&lt;'ModelParams Lp'!$F$16,3,IF(AC150&lt;'ModelParams Lp'!$G$16,4,IF(AC150&lt;'ModelParams Lp'!$H$16,5,6)))))))</f>
        <v>#DIV/0!</v>
      </c>
      <c r="AE150" s="67" t="e">
        <f ca="1">IF($AD150&gt;1,0,OFFSET('ModelParams Lp'!$C$12,0,-'Sound Pressure'!$AD150))</f>
        <v>#DIV/0!</v>
      </c>
      <c r="AF150" s="67" t="e">
        <f ca="1">IF($AD150&gt;2,0,OFFSET('ModelParams Lp'!$D$12,0,-'Sound Pressure'!$AD150))</f>
        <v>#DIV/0!</v>
      </c>
      <c r="AG150" s="67" t="e">
        <f ca="1">IF($AD150&gt;3,0,OFFSET('ModelParams Lp'!$E$12,0,-'Sound Pressure'!$AD150))</f>
        <v>#DIV/0!</v>
      </c>
      <c r="AH150" s="67" t="e">
        <f ca="1">IF($AD150&gt;4,0,OFFSET('ModelParams Lp'!$F$12,0,-'Sound Pressure'!$AD150))</f>
        <v>#DIV/0!</v>
      </c>
      <c r="AI150" s="67" t="e">
        <f ca="1">IF($AD150&gt;3,0,OFFSET('ModelParams Lp'!$G$12,0,-'Sound Pressure'!$AD150))</f>
        <v>#DIV/0!</v>
      </c>
      <c r="AJ150" s="67" t="e">
        <f ca="1">IF($AD150&gt;5,0,OFFSET('ModelParams Lp'!$H$12,0,-'Sound Pressure'!$AD150))</f>
        <v>#DIV/0!</v>
      </c>
      <c r="AK150" s="67" t="e">
        <f ca="1">IF($AD150&gt;6,0,OFFSET('ModelParams Lp'!$I$12,0,-'Sound Pressure'!$AD150))</f>
        <v>#DIV/0!</v>
      </c>
      <c r="AL150" s="67" t="e">
        <f ca="1">IF($AD150&gt;7,0,IF($AD$4&lt;0,3,OFFSET('ModelParams Lp'!$J$12,0,-'Sound Pressure'!$AD150)))</f>
        <v>#DIV/0!</v>
      </c>
      <c r="AM150" s="67" t="e">
        <f t="shared" si="71"/>
        <v>#DIV/0!</v>
      </c>
      <c r="AN150" s="67" t="e">
        <f t="shared" si="49"/>
        <v>#DIV/0!</v>
      </c>
      <c r="AO150" s="67" t="e">
        <f t="shared" si="49"/>
        <v>#DIV/0!</v>
      </c>
      <c r="AP150" s="67" t="e">
        <f t="shared" si="49"/>
        <v>#DIV/0!</v>
      </c>
      <c r="AQ150" s="67" t="e">
        <f t="shared" si="49"/>
        <v>#DIV/0!</v>
      </c>
      <c r="AR150" s="67" t="e">
        <f t="shared" si="49"/>
        <v>#DIV/0!</v>
      </c>
      <c r="AS150" s="67" t="e">
        <f t="shared" si="49"/>
        <v>#DIV/0!</v>
      </c>
      <c r="AT150" s="67" t="e">
        <f t="shared" si="49"/>
        <v>#DIV/0!</v>
      </c>
      <c r="AU150" s="67">
        <f>'ModelParams Lp'!B$22</f>
        <v>4</v>
      </c>
      <c r="AV150" s="67">
        <f>'ModelParams Lp'!C$22</f>
        <v>2</v>
      </c>
      <c r="AW150" s="67">
        <f>'ModelParams Lp'!D$22</f>
        <v>1</v>
      </c>
      <c r="AX150" s="67">
        <f>'ModelParams Lp'!E$22</f>
        <v>0</v>
      </c>
      <c r="AY150" s="67">
        <f>'ModelParams Lp'!F$22</f>
        <v>0</v>
      </c>
      <c r="AZ150" s="67">
        <f>'ModelParams Lp'!G$22</f>
        <v>0</v>
      </c>
      <c r="BA150" s="67">
        <f>'ModelParams Lp'!H$22</f>
        <v>0</v>
      </c>
      <c r="BB150" s="67">
        <f>'ModelParams Lp'!I$22</f>
        <v>0</v>
      </c>
      <c r="BC150" s="67" t="e">
        <f>-10*LOG(2/(4*PI()*2^2)+4/(0.163*(Calcul!$J155*Calcul!$K155)/VLOOKUP(Calcul!$H155,'ModelParams Lp'!$E$37:$F$39,2,0)))</f>
        <v>#N/A</v>
      </c>
      <c r="BD150" s="67" t="e">
        <f>-10*LOG(2/(4*PI()*2^2)+4/(0.163*(Calcul!$J155*Calcul!$K155)/VLOOKUP(Calcul!$H155,'ModelParams Lp'!$E$37:$F$39,2,0)))</f>
        <v>#N/A</v>
      </c>
      <c r="BE150" s="67" t="e">
        <f>-10*LOG(2/(4*PI()*2^2)+4/(0.163*(Calcul!$J155*Calcul!$K155)/VLOOKUP(Calcul!$H155,'ModelParams Lp'!$E$37:$F$39,2,0)))</f>
        <v>#N/A</v>
      </c>
      <c r="BF150" s="67" t="e">
        <f>-10*LOG(2/(4*PI()*2^2)+4/(0.163*(Calcul!$J155*Calcul!$K155)/VLOOKUP(Calcul!$H155,'ModelParams Lp'!$E$37:$F$39,2,0)))</f>
        <v>#N/A</v>
      </c>
      <c r="BG150" s="67" t="e">
        <f>-10*LOG(2/(4*PI()*2^2)+4/(0.163*(Calcul!$J155*Calcul!$K155)/VLOOKUP(Calcul!$H155,'ModelParams Lp'!$E$37:$F$39,2,0)))</f>
        <v>#N/A</v>
      </c>
      <c r="BH150" s="67" t="e">
        <f>-10*LOG(2/(4*PI()*2^2)+4/(0.163*(Calcul!$J155*Calcul!$K155)/VLOOKUP(Calcul!$H155,'ModelParams Lp'!$E$37:$F$39,2,0)))</f>
        <v>#N/A</v>
      </c>
      <c r="BI150" s="67" t="e">
        <f>-10*LOG(2/(4*PI()*2^2)+4/(0.163*(Calcul!$J155*Calcul!$K155)/VLOOKUP(Calcul!$H155,'ModelParams Lp'!$E$37:$F$39,2,0)))</f>
        <v>#N/A</v>
      </c>
      <c r="BJ150" s="67" t="e">
        <f>-10*LOG(2/(4*PI()*2^2)+4/(0.163*(Calcul!$J155*Calcul!$K155)/VLOOKUP(Calcul!$H155,'ModelParams Lp'!$E$37:$F$39,2,0)))</f>
        <v>#N/A</v>
      </c>
      <c r="BK150" s="67" t="e">
        <f>VLOOKUP(Calcul!$I155,'ModelParams Lp'!$D$28:$O$32,5,0)+BC150</f>
        <v>#N/A</v>
      </c>
      <c r="BL150" s="67" t="e">
        <f>VLOOKUP(Calcul!$I155,'ModelParams Lp'!$D$28:$O$32,6,0)+BD150</f>
        <v>#N/A</v>
      </c>
      <c r="BM150" s="67" t="e">
        <f>VLOOKUP(Calcul!$I155,'ModelParams Lp'!$D$28:$O$32,7,0)+BE150</f>
        <v>#N/A</v>
      </c>
      <c r="BN150" s="67" t="e">
        <f>VLOOKUP(Calcul!$I155,'ModelParams Lp'!$D$28:$O$32,8,0)+BF150</f>
        <v>#N/A</v>
      </c>
      <c r="BO150" s="67" t="e">
        <f>VLOOKUP(Calcul!$I155,'ModelParams Lp'!$D$28:$O$32,9,0)+BG150</f>
        <v>#N/A</v>
      </c>
      <c r="BP150" s="67" t="e">
        <f>VLOOKUP(Calcul!$I155,'ModelParams Lp'!$D$28:$O$32,10,0)+BH150</f>
        <v>#N/A</v>
      </c>
      <c r="BQ150" s="67" t="e">
        <f>VLOOKUP(Calcul!$I155,'ModelParams Lp'!$D$28:$O$32,11,0)+BI150</f>
        <v>#N/A</v>
      </c>
      <c r="BR150" s="67" t="e">
        <f>VLOOKUP(Calcul!$I155,'ModelParams Lp'!$D$28:$O$32,12,0)+BJ150</f>
        <v>#N/A</v>
      </c>
      <c r="BS150" s="66" t="e">
        <f t="shared" ca="1" si="53"/>
        <v>#DIV/0!</v>
      </c>
      <c r="BT150" s="66" t="e">
        <f t="shared" ca="1" si="54"/>
        <v>#DIV/0!</v>
      </c>
      <c r="BU150" s="66" t="e">
        <f t="shared" ca="1" si="55"/>
        <v>#DIV/0!</v>
      </c>
      <c r="BV150" s="66" t="e">
        <f t="shared" ca="1" si="56"/>
        <v>#DIV/0!</v>
      </c>
      <c r="BW150" s="66" t="e">
        <f t="shared" ca="1" si="57"/>
        <v>#DIV/0!</v>
      </c>
      <c r="BX150" s="66" t="e">
        <f t="shared" ca="1" si="58"/>
        <v>#DIV/0!</v>
      </c>
      <c r="BY150" s="66" t="e">
        <f t="shared" ca="1" si="59"/>
        <v>#DIV/0!</v>
      </c>
      <c r="BZ150" s="66" t="e">
        <f t="shared" ca="1" si="60"/>
        <v>#DIV/0!</v>
      </c>
      <c r="CA150" s="24" t="e">
        <f ca="1">10*LOG10(IF(BS150="",0,POWER(10,((BS150+'ModelParams Lw'!$O$4)/10))) +IF(BT150="",0,POWER(10,((BT150+'ModelParams Lw'!$P$4)/10))) +IF(BU150="",0,POWER(10,((BU150+'ModelParams Lw'!$Q$4)/10))) +IF(BV150="",0,POWER(10,((BV150+'ModelParams Lw'!$R$4)/10))) +IF(BW150="",0,POWER(10,((BW150+'ModelParams Lw'!$S$4)/10))) +IF(BX150="",0,POWER(10,((BX150+'ModelParams Lw'!$T$4)/10))) +IF(BY150="",0,POWER(10,((BY150+'ModelParams Lw'!$U$4)/10)))+IF(BZ150="",0,POWER(10,((BZ150+'ModelParams Lw'!$V$4)/10))))</f>
        <v>#DIV/0!</v>
      </c>
      <c r="CB150" s="24" t="e">
        <f t="shared" ca="1" si="61"/>
        <v>#DIV/0!</v>
      </c>
      <c r="CC150" s="24" t="e">
        <f ca="1">(BS150-'ModelParams Lw'!O$10)/'ModelParams Lw'!O$11</f>
        <v>#DIV/0!</v>
      </c>
      <c r="CD150" s="24" t="e">
        <f ca="1">(BT150-'ModelParams Lw'!P$10)/'ModelParams Lw'!P$11</f>
        <v>#DIV/0!</v>
      </c>
      <c r="CE150" s="24" t="e">
        <f ca="1">(BU150-'ModelParams Lw'!Q$10)/'ModelParams Lw'!Q$11</f>
        <v>#DIV/0!</v>
      </c>
      <c r="CF150" s="24" t="e">
        <f ca="1">(BV150-'ModelParams Lw'!R$10)/'ModelParams Lw'!R$11</f>
        <v>#DIV/0!</v>
      </c>
      <c r="CG150" s="24" t="e">
        <f ca="1">(BW150-'ModelParams Lw'!S$10)/'ModelParams Lw'!S$11</f>
        <v>#DIV/0!</v>
      </c>
      <c r="CH150" s="24" t="e">
        <f ca="1">(BX150-'ModelParams Lw'!T$10)/'ModelParams Lw'!T$11</f>
        <v>#DIV/0!</v>
      </c>
      <c r="CI150" s="24" t="e">
        <f ca="1">(BY150-'ModelParams Lw'!U$10)/'ModelParams Lw'!U$11</f>
        <v>#DIV/0!</v>
      </c>
      <c r="CJ150" s="24" t="e">
        <f ca="1">(BZ150-'ModelParams Lw'!V$10)/'ModelParams Lw'!V$11</f>
        <v>#DIV/0!</v>
      </c>
      <c r="CK150" s="66" t="e">
        <f t="shared" si="62"/>
        <v>#DIV/0!</v>
      </c>
      <c r="CL150" s="66" t="e">
        <f t="shared" si="63"/>
        <v>#DIV/0!</v>
      </c>
      <c r="CM150" s="66" t="e">
        <f t="shared" si="64"/>
        <v>#DIV/0!</v>
      </c>
      <c r="CN150" s="66" t="e">
        <f t="shared" si="65"/>
        <v>#DIV/0!</v>
      </c>
      <c r="CO150" s="66" t="e">
        <f t="shared" si="66"/>
        <v>#DIV/0!</v>
      </c>
      <c r="CP150" s="66" t="e">
        <f t="shared" si="67"/>
        <v>#DIV/0!</v>
      </c>
      <c r="CQ150" s="66" t="e">
        <f t="shared" si="68"/>
        <v>#DIV/0!</v>
      </c>
      <c r="CR150" s="66" t="e">
        <f t="shared" si="69"/>
        <v>#DIV/0!</v>
      </c>
      <c r="CS150" s="24" t="e">
        <f>10*LOG10(IF(CK150="",0,POWER(10,((CK150+'ModelParams Lw'!$O$4)/10))) +IF(CL150="",0,POWER(10,((CL150+'ModelParams Lw'!$P$4)/10))) +IF(CM150="",0,POWER(10,((CM150+'ModelParams Lw'!$Q$4)/10))) +IF(CN150="",0,POWER(10,((CN150+'ModelParams Lw'!$R$4)/10))) +IF(CO150="",0,POWER(10,((CO150+'ModelParams Lw'!$S$4)/10))) +IF(CP150="",0,POWER(10,((CP150+'ModelParams Lw'!$T$4)/10))) +IF(CQ150="",0,POWER(10,((CQ150+'ModelParams Lw'!$U$4)/10)))+IF(CR150="",0,POWER(10,((CR150+'ModelParams Lw'!$V$4)/10))))</f>
        <v>#DIV/0!</v>
      </c>
      <c r="CT150" s="24" t="e">
        <f t="shared" si="70"/>
        <v>#DIV/0!</v>
      </c>
      <c r="CU150" s="24" t="e">
        <f>(CK150-'ModelParams Lw'!O$10)/'ModelParams Lw'!O$11</f>
        <v>#DIV/0!</v>
      </c>
      <c r="CV150" s="24" t="e">
        <f>(CL150-'ModelParams Lw'!P$10)/'ModelParams Lw'!P$11</f>
        <v>#DIV/0!</v>
      </c>
      <c r="CW150" s="24" t="e">
        <f>(CM150-'ModelParams Lw'!Q$10)/'ModelParams Lw'!Q$11</f>
        <v>#DIV/0!</v>
      </c>
      <c r="CX150" s="24" t="e">
        <f>(CN150-'ModelParams Lw'!R$10)/'ModelParams Lw'!R$11</f>
        <v>#DIV/0!</v>
      </c>
      <c r="CY150" s="24" t="e">
        <f>(CO150-'ModelParams Lw'!S$10)/'ModelParams Lw'!S$11</f>
        <v>#DIV/0!</v>
      </c>
      <c r="CZ150" s="24" t="e">
        <f>(CP150-'ModelParams Lw'!T$10)/'ModelParams Lw'!T$11</f>
        <v>#DIV/0!</v>
      </c>
      <c r="DA150" s="24" t="e">
        <f>(CQ150-'ModelParams Lw'!U$10)/'ModelParams Lw'!U$11</f>
        <v>#DIV/0!</v>
      </c>
      <c r="DB150" s="24" t="e">
        <f>(CR150-'ModelParams Lw'!V$10)/'ModelParams Lw'!V$11</f>
        <v>#DIV/0!</v>
      </c>
    </row>
    <row r="151" spans="1:106">
      <c r="A151" s="12">
        <f>'Sound Power'!B151</f>
        <v>0</v>
      </c>
      <c r="B151" s="12">
        <f>'Sound Power'!D151</f>
        <v>0</v>
      </c>
      <c r="C151" s="67" t="e">
        <f>IF(Calcul!$F156="SA",'Sound Power'!BS151,'Sound Power'!T151)</f>
        <v>#DIV/0!</v>
      </c>
      <c r="D151" s="67" t="e">
        <f>IF(Calcul!$F156="SA",'Sound Power'!BT151,'Sound Power'!U151)</f>
        <v>#DIV/0!</v>
      </c>
      <c r="E151" s="67" t="e">
        <f>IF(Calcul!$F156="SA",'Sound Power'!BU151,'Sound Power'!V151)</f>
        <v>#DIV/0!</v>
      </c>
      <c r="F151" s="67" t="e">
        <f>IF(Calcul!$F156="SA",'Sound Power'!BV151,'Sound Power'!W151)</f>
        <v>#DIV/0!</v>
      </c>
      <c r="G151" s="67" t="e">
        <f>IF(Calcul!$F156="SA",'Sound Power'!BW151,'Sound Power'!X151)</f>
        <v>#DIV/0!</v>
      </c>
      <c r="H151" s="67" t="e">
        <f>IF(Calcul!$F156="SA",'Sound Power'!BX151,'Sound Power'!Y151)</f>
        <v>#DIV/0!</v>
      </c>
      <c r="I151" s="67" t="e">
        <f>IF(Calcul!$F156="SA",'Sound Power'!BY151,'Sound Power'!Z151)</f>
        <v>#DIV/0!</v>
      </c>
      <c r="J151" s="67" t="e">
        <f>IF(Calcul!$F156="SA",'Sound Power'!BZ151,'Sound Power'!AA151)</f>
        <v>#DIV/0!</v>
      </c>
      <c r="K151" s="67" t="e">
        <f>'Sound Power'!CS151</f>
        <v>#DIV/0!</v>
      </c>
      <c r="L151" s="67" t="e">
        <f>'Sound Power'!CT151</f>
        <v>#DIV/0!</v>
      </c>
      <c r="M151" s="67" t="e">
        <f>'Sound Power'!CU151</f>
        <v>#DIV/0!</v>
      </c>
      <c r="N151" s="67" t="e">
        <f>'Sound Power'!CV151</f>
        <v>#DIV/0!</v>
      </c>
      <c r="O151" s="67" t="e">
        <f>'Sound Power'!CW151</f>
        <v>#DIV/0!</v>
      </c>
      <c r="P151" s="67" t="e">
        <f>'Sound Power'!CX151</f>
        <v>#DIV/0!</v>
      </c>
      <c r="Q151" s="67" t="e">
        <f>'Sound Power'!CY151</f>
        <v>#DIV/0!</v>
      </c>
      <c r="R151" s="67" t="e">
        <f>'Sound Power'!CZ151</f>
        <v>#DIV/0!</v>
      </c>
      <c r="S151" s="64">
        <f t="shared" si="50"/>
        <v>0</v>
      </c>
      <c r="T151" s="64">
        <f t="shared" si="51"/>
        <v>0</v>
      </c>
      <c r="U151" s="67" t="e">
        <f>('ModelParams Lp'!B$4*10^'ModelParams Lp'!B$5*($S151/$T151)^'ModelParams Lp'!B$6)*3</f>
        <v>#DIV/0!</v>
      </c>
      <c r="V151" s="67" t="e">
        <f>('ModelParams Lp'!C$4*10^'ModelParams Lp'!C$5*($S151/$T151)^'ModelParams Lp'!C$6)*3</f>
        <v>#DIV/0!</v>
      </c>
      <c r="W151" s="67" t="e">
        <f>('ModelParams Lp'!D$4*10^'ModelParams Lp'!D$5*($S151/$T151)^'ModelParams Lp'!D$6)*3</f>
        <v>#DIV/0!</v>
      </c>
      <c r="X151" s="67" t="e">
        <f>('ModelParams Lp'!E$4*10^'ModelParams Lp'!E$5*($S151/$T151)^'ModelParams Lp'!E$6)*3</f>
        <v>#DIV/0!</v>
      </c>
      <c r="Y151" s="67" t="e">
        <f>('ModelParams Lp'!F$4*10^'ModelParams Lp'!F$5*($S151/$T151)^'ModelParams Lp'!F$6)*3</f>
        <v>#DIV/0!</v>
      </c>
      <c r="Z151" s="67" t="e">
        <f>('ModelParams Lp'!G$4*10^'ModelParams Lp'!G$5*($S151/$T151)^'ModelParams Lp'!G$6)*3</f>
        <v>#DIV/0!</v>
      </c>
      <c r="AA151" s="67" t="e">
        <f>('ModelParams Lp'!H$4*10^'ModelParams Lp'!H$5*($S151/$T151)^'ModelParams Lp'!H$6)*3</f>
        <v>#DIV/0!</v>
      </c>
      <c r="AB151" s="67" t="e">
        <f>('ModelParams Lp'!I$4*10^'ModelParams Lp'!I$5*($S151/$T151)^'ModelParams Lp'!I$6)*3</f>
        <v>#DIV/0!</v>
      </c>
      <c r="AC151" s="53" t="e">
        <f t="shared" si="52"/>
        <v>#DIV/0!</v>
      </c>
      <c r="AD151" s="53" t="e">
        <f>IF(AC151&lt;'ModelParams Lp'!$B$16,-1,IF(AC151&lt;'ModelParams Lp'!$C$16,0,IF(AC151&lt;'ModelParams Lp'!$D$16,1,IF(AC151&lt;'ModelParams Lp'!$E$16,2,IF(AC151&lt;'ModelParams Lp'!$F$16,3,IF(AC151&lt;'ModelParams Lp'!$G$16,4,IF(AC151&lt;'ModelParams Lp'!$H$16,5,6)))))))</f>
        <v>#DIV/0!</v>
      </c>
      <c r="AE151" s="67" t="e">
        <f ca="1">IF($AD151&gt;1,0,OFFSET('ModelParams Lp'!$C$12,0,-'Sound Pressure'!$AD151))</f>
        <v>#DIV/0!</v>
      </c>
      <c r="AF151" s="67" t="e">
        <f ca="1">IF($AD151&gt;2,0,OFFSET('ModelParams Lp'!$D$12,0,-'Sound Pressure'!$AD151))</f>
        <v>#DIV/0!</v>
      </c>
      <c r="AG151" s="67" t="e">
        <f ca="1">IF($AD151&gt;3,0,OFFSET('ModelParams Lp'!$E$12,0,-'Sound Pressure'!$AD151))</f>
        <v>#DIV/0!</v>
      </c>
      <c r="AH151" s="67" t="e">
        <f ca="1">IF($AD151&gt;4,0,OFFSET('ModelParams Lp'!$F$12,0,-'Sound Pressure'!$AD151))</f>
        <v>#DIV/0!</v>
      </c>
      <c r="AI151" s="67" t="e">
        <f ca="1">IF($AD151&gt;3,0,OFFSET('ModelParams Lp'!$G$12,0,-'Sound Pressure'!$AD151))</f>
        <v>#DIV/0!</v>
      </c>
      <c r="AJ151" s="67" t="e">
        <f ca="1">IF($AD151&gt;5,0,OFFSET('ModelParams Lp'!$H$12,0,-'Sound Pressure'!$AD151))</f>
        <v>#DIV/0!</v>
      </c>
      <c r="AK151" s="67" t="e">
        <f ca="1">IF($AD151&gt;6,0,OFFSET('ModelParams Lp'!$I$12,0,-'Sound Pressure'!$AD151))</f>
        <v>#DIV/0!</v>
      </c>
      <c r="AL151" s="67" t="e">
        <f ca="1">IF($AD151&gt;7,0,IF($AD$4&lt;0,3,OFFSET('ModelParams Lp'!$J$12,0,-'Sound Pressure'!$AD151)))</f>
        <v>#DIV/0!</v>
      </c>
      <c r="AM151" s="67" t="e">
        <f t="shared" si="71"/>
        <v>#DIV/0!</v>
      </c>
      <c r="AN151" s="67" t="e">
        <f t="shared" si="49"/>
        <v>#DIV/0!</v>
      </c>
      <c r="AO151" s="67" t="e">
        <f t="shared" si="49"/>
        <v>#DIV/0!</v>
      </c>
      <c r="AP151" s="67" t="e">
        <f t="shared" si="49"/>
        <v>#DIV/0!</v>
      </c>
      <c r="AQ151" s="67" t="e">
        <f t="shared" si="49"/>
        <v>#DIV/0!</v>
      </c>
      <c r="AR151" s="67" t="e">
        <f t="shared" si="49"/>
        <v>#DIV/0!</v>
      </c>
      <c r="AS151" s="67" t="e">
        <f t="shared" si="49"/>
        <v>#DIV/0!</v>
      </c>
      <c r="AT151" s="67" t="e">
        <f t="shared" si="49"/>
        <v>#DIV/0!</v>
      </c>
      <c r="AU151" s="67">
        <f>'ModelParams Lp'!B$22</f>
        <v>4</v>
      </c>
      <c r="AV151" s="67">
        <f>'ModelParams Lp'!C$22</f>
        <v>2</v>
      </c>
      <c r="AW151" s="67">
        <f>'ModelParams Lp'!D$22</f>
        <v>1</v>
      </c>
      <c r="AX151" s="67">
        <f>'ModelParams Lp'!E$22</f>
        <v>0</v>
      </c>
      <c r="AY151" s="67">
        <f>'ModelParams Lp'!F$22</f>
        <v>0</v>
      </c>
      <c r="AZ151" s="67">
        <f>'ModelParams Lp'!G$22</f>
        <v>0</v>
      </c>
      <c r="BA151" s="67">
        <f>'ModelParams Lp'!H$22</f>
        <v>0</v>
      </c>
      <c r="BB151" s="67">
        <f>'ModelParams Lp'!I$22</f>
        <v>0</v>
      </c>
      <c r="BC151" s="67" t="e">
        <f>-10*LOG(2/(4*PI()*2^2)+4/(0.163*(Calcul!$J156*Calcul!$K156)/VLOOKUP(Calcul!$H156,'ModelParams Lp'!$E$37:$F$39,2,0)))</f>
        <v>#N/A</v>
      </c>
      <c r="BD151" s="67" t="e">
        <f>-10*LOG(2/(4*PI()*2^2)+4/(0.163*(Calcul!$J156*Calcul!$K156)/VLOOKUP(Calcul!$H156,'ModelParams Lp'!$E$37:$F$39,2,0)))</f>
        <v>#N/A</v>
      </c>
      <c r="BE151" s="67" t="e">
        <f>-10*LOG(2/(4*PI()*2^2)+4/(0.163*(Calcul!$J156*Calcul!$K156)/VLOOKUP(Calcul!$H156,'ModelParams Lp'!$E$37:$F$39,2,0)))</f>
        <v>#N/A</v>
      </c>
      <c r="BF151" s="67" t="e">
        <f>-10*LOG(2/(4*PI()*2^2)+4/(0.163*(Calcul!$J156*Calcul!$K156)/VLOOKUP(Calcul!$H156,'ModelParams Lp'!$E$37:$F$39,2,0)))</f>
        <v>#N/A</v>
      </c>
      <c r="BG151" s="67" t="e">
        <f>-10*LOG(2/(4*PI()*2^2)+4/(0.163*(Calcul!$J156*Calcul!$K156)/VLOOKUP(Calcul!$H156,'ModelParams Lp'!$E$37:$F$39,2,0)))</f>
        <v>#N/A</v>
      </c>
      <c r="BH151" s="67" t="e">
        <f>-10*LOG(2/(4*PI()*2^2)+4/(0.163*(Calcul!$J156*Calcul!$K156)/VLOOKUP(Calcul!$H156,'ModelParams Lp'!$E$37:$F$39,2,0)))</f>
        <v>#N/A</v>
      </c>
      <c r="BI151" s="67" t="e">
        <f>-10*LOG(2/(4*PI()*2^2)+4/(0.163*(Calcul!$J156*Calcul!$K156)/VLOOKUP(Calcul!$H156,'ModelParams Lp'!$E$37:$F$39,2,0)))</f>
        <v>#N/A</v>
      </c>
      <c r="BJ151" s="67" t="e">
        <f>-10*LOG(2/(4*PI()*2^2)+4/(0.163*(Calcul!$J156*Calcul!$K156)/VLOOKUP(Calcul!$H156,'ModelParams Lp'!$E$37:$F$39,2,0)))</f>
        <v>#N/A</v>
      </c>
      <c r="BK151" s="67" t="e">
        <f>VLOOKUP(Calcul!$I156,'ModelParams Lp'!$D$28:$O$32,5,0)+BC151</f>
        <v>#N/A</v>
      </c>
      <c r="BL151" s="67" t="e">
        <f>VLOOKUP(Calcul!$I156,'ModelParams Lp'!$D$28:$O$32,6,0)+BD151</f>
        <v>#N/A</v>
      </c>
      <c r="BM151" s="67" t="e">
        <f>VLOOKUP(Calcul!$I156,'ModelParams Lp'!$D$28:$O$32,7,0)+BE151</f>
        <v>#N/A</v>
      </c>
      <c r="BN151" s="67" t="e">
        <f>VLOOKUP(Calcul!$I156,'ModelParams Lp'!$D$28:$O$32,8,0)+BF151</f>
        <v>#N/A</v>
      </c>
      <c r="BO151" s="67" t="e">
        <f>VLOOKUP(Calcul!$I156,'ModelParams Lp'!$D$28:$O$32,9,0)+BG151</f>
        <v>#N/A</v>
      </c>
      <c r="BP151" s="67" t="e">
        <f>VLOOKUP(Calcul!$I156,'ModelParams Lp'!$D$28:$O$32,10,0)+BH151</f>
        <v>#N/A</v>
      </c>
      <c r="BQ151" s="67" t="e">
        <f>VLOOKUP(Calcul!$I156,'ModelParams Lp'!$D$28:$O$32,11,0)+BI151</f>
        <v>#N/A</v>
      </c>
      <c r="BR151" s="67" t="e">
        <f>VLOOKUP(Calcul!$I156,'ModelParams Lp'!$D$28:$O$32,12,0)+BJ151</f>
        <v>#N/A</v>
      </c>
      <c r="BS151" s="66" t="e">
        <f t="shared" ca="1" si="53"/>
        <v>#DIV/0!</v>
      </c>
      <c r="BT151" s="66" t="e">
        <f t="shared" ca="1" si="54"/>
        <v>#DIV/0!</v>
      </c>
      <c r="BU151" s="66" t="e">
        <f t="shared" ca="1" si="55"/>
        <v>#DIV/0!</v>
      </c>
      <c r="BV151" s="66" t="e">
        <f t="shared" ca="1" si="56"/>
        <v>#DIV/0!</v>
      </c>
      <c r="BW151" s="66" t="e">
        <f t="shared" ca="1" si="57"/>
        <v>#DIV/0!</v>
      </c>
      <c r="BX151" s="66" t="e">
        <f t="shared" ca="1" si="58"/>
        <v>#DIV/0!</v>
      </c>
      <c r="BY151" s="66" t="e">
        <f t="shared" ca="1" si="59"/>
        <v>#DIV/0!</v>
      </c>
      <c r="BZ151" s="66" t="e">
        <f t="shared" ca="1" si="60"/>
        <v>#DIV/0!</v>
      </c>
      <c r="CA151" s="24" t="e">
        <f ca="1">10*LOG10(IF(BS151="",0,POWER(10,((BS151+'ModelParams Lw'!$O$4)/10))) +IF(BT151="",0,POWER(10,((BT151+'ModelParams Lw'!$P$4)/10))) +IF(BU151="",0,POWER(10,((BU151+'ModelParams Lw'!$Q$4)/10))) +IF(BV151="",0,POWER(10,((BV151+'ModelParams Lw'!$R$4)/10))) +IF(BW151="",0,POWER(10,((BW151+'ModelParams Lw'!$S$4)/10))) +IF(BX151="",0,POWER(10,((BX151+'ModelParams Lw'!$T$4)/10))) +IF(BY151="",0,POWER(10,((BY151+'ModelParams Lw'!$U$4)/10)))+IF(BZ151="",0,POWER(10,((BZ151+'ModelParams Lw'!$V$4)/10))))</f>
        <v>#DIV/0!</v>
      </c>
      <c r="CB151" s="24" t="e">
        <f t="shared" ca="1" si="61"/>
        <v>#DIV/0!</v>
      </c>
      <c r="CC151" s="24" t="e">
        <f ca="1">(BS151-'ModelParams Lw'!O$10)/'ModelParams Lw'!O$11</f>
        <v>#DIV/0!</v>
      </c>
      <c r="CD151" s="24" t="e">
        <f ca="1">(BT151-'ModelParams Lw'!P$10)/'ModelParams Lw'!P$11</f>
        <v>#DIV/0!</v>
      </c>
      <c r="CE151" s="24" t="e">
        <f ca="1">(BU151-'ModelParams Lw'!Q$10)/'ModelParams Lw'!Q$11</f>
        <v>#DIV/0!</v>
      </c>
      <c r="CF151" s="24" t="e">
        <f ca="1">(BV151-'ModelParams Lw'!R$10)/'ModelParams Lw'!R$11</f>
        <v>#DIV/0!</v>
      </c>
      <c r="CG151" s="24" t="e">
        <f ca="1">(BW151-'ModelParams Lw'!S$10)/'ModelParams Lw'!S$11</f>
        <v>#DIV/0!</v>
      </c>
      <c r="CH151" s="24" t="e">
        <f ca="1">(BX151-'ModelParams Lw'!T$10)/'ModelParams Lw'!T$11</f>
        <v>#DIV/0!</v>
      </c>
      <c r="CI151" s="24" t="e">
        <f ca="1">(BY151-'ModelParams Lw'!U$10)/'ModelParams Lw'!U$11</f>
        <v>#DIV/0!</v>
      </c>
      <c r="CJ151" s="24" t="e">
        <f ca="1">(BZ151-'ModelParams Lw'!V$10)/'ModelParams Lw'!V$11</f>
        <v>#DIV/0!</v>
      </c>
      <c r="CK151" s="66" t="e">
        <f t="shared" si="62"/>
        <v>#DIV/0!</v>
      </c>
      <c r="CL151" s="66" t="e">
        <f t="shared" si="63"/>
        <v>#DIV/0!</v>
      </c>
      <c r="CM151" s="66" t="e">
        <f t="shared" si="64"/>
        <v>#DIV/0!</v>
      </c>
      <c r="CN151" s="66" t="e">
        <f t="shared" si="65"/>
        <v>#DIV/0!</v>
      </c>
      <c r="CO151" s="66" t="e">
        <f t="shared" si="66"/>
        <v>#DIV/0!</v>
      </c>
      <c r="CP151" s="66" t="e">
        <f t="shared" si="67"/>
        <v>#DIV/0!</v>
      </c>
      <c r="CQ151" s="66" t="e">
        <f t="shared" si="68"/>
        <v>#DIV/0!</v>
      </c>
      <c r="CR151" s="66" t="e">
        <f t="shared" si="69"/>
        <v>#DIV/0!</v>
      </c>
      <c r="CS151" s="24" t="e">
        <f>10*LOG10(IF(CK151="",0,POWER(10,((CK151+'ModelParams Lw'!$O$4)/10))) +IF(CL151="",0,POWER(10,((CL151+'ModelParams Lw'!$P$4)/10))) +IF(CM151="",0,POWER(10,((CM151+'ModelParams Lw'!$Q$4)/10))) +IF(CN151="",0,POWER(10,((CN151+'ModelParams Lw'!$R$4)/10))) +IF(CO151="",0,POWER(10,((CO151+'ModelParams Lw'!$S$4)/10))) +IF(CP151="",0,POWER(10,((CP151+'ModelParams Lw'!$T$4)/10))) +IF(CQ151="",0,POWER(10,((CQ151+'ModelParams Lw'!$U$4)/10)))+IF(CR151="",0,POWER(10,((CR151+'ModelParams Lw'!$V$4)/10))))</f>
        <v>#DIV/0!</v>
      </c>
      <c r="CT151" s="24" t="e">
        <f t="shared" si="70"/>
        <v>#DIV/0!</v>
      </c>
      <c r="CU151" s="24" t="e">
        <f>(CK151-'ModelParams Lw'!O$10)/'ModelParams Lw'!O$11</f>
        <v>#DIV/0!</v>
      </c>
      <c r="CV151" s="24" t="e">
        <f>(CL151-'ModelParams Lw'!P$10)/'ModelParams Lw'!P$11</f>
        <v>#DIV/0!</v>
      </c>
      <c r="CW151" s="24" t="e">
        <f>(CM151-'ModelParams Lw'!Q$10)/'ModelParams Lw'!Q$11</f>
        <v>#DIV/0!</v>
      </c>
      <c r="CX151" s="24" t="e">
        <f>(CN151-'ModelParams Lw'!R$10)/'ModelParams Lw'!R$11</f>
        <v>#DIV/0!</v>
      </c>
      <c r="CY151" s="24" t="e">
        <f>(CO151-'ModelParams Lw'!S$10)/'ModelParams Lw'!S$11</f>
        <v>#DIV/0!</v>
      </c>
      <c r="CZ151" s="24" t="e">
        <f>(CP151-'ModelParams Lw'!T$10)/'ModelParams Lw'!T$11</f>
        <v>#DIV/0!</v>
      </c>
      <c r="DA151" s="24" t="e">
        <f>(CQ151-'ModelParams Lw'!U$10)/'ModelParams Lw'!U$11</f>
        <v>#DIV/0!</v>
      </c>
      <c r="DB151" s="24" t="e">
        <f>(CR151-'ModelParams Lw'!V$10)/'ModelParams Lw'!V$11</f>
        <v>#DIV/0!</v>
      </c>
    </row>
    <row r="152" spans="1:106">
      <c r="A152" s="12">
        <f>'Sound Power'!B152</f>
        <v>0</v>
      </c>
      <c r="B152" s="12">
        <f>'Sound Power'!D152</f>
        <v>0</v>
      </c>
      <c r="C152" s="67" t="e">
        <f>IF(Calcul!$F157="SA",'Sound Power'!BS152,'Sound Power'!T152)</f>
        <v>#DIV/0!</v>
      </c>
      <c r="D152" s="67" t="e">
        <f>IF(Calcul!$F157="SA",'Sound Power'!BT152,'Sound Power'!U152)</f>
        <v>#DIV/0!</v>
      </c>
      <c r="E152" s="67" t="e">
        <f>IF(Calcul!$F157="SA",'Sound Power'!BU152,'Sound Power'!V152)</f>
        <v>#DIV/0!</v>
      </c>
      <c r="F152" s="67" t="e">
        <f>IF(Calcul!$F157="SA",'Sound Power'!BV152,'Sound Power'!W152)</f>
        <v>#DIV/0!</v>
      </c>
      <c r="G152" s="67" t="e">
        <f>IF(Calcul!$F157="SA",'Sound Power'!BW152,'Sound Power'!X152)</f>
        <v>#DIV/0!</v>
      </c>
      <c r="H152" s="67" t="e">
        <f>IF(Calcul!$F157="SA",'Sound Power'!BX152,'Sound Power'!Y152)</f>
        <v>#DIV/0!</v>
      </c>
      <c r="I152" s="67" t="e">
        <f>IF(Calcul!$F157="SA",'Sound Power'!BY152,'Sound Power'!Z152)</f>
        <v>#DIV/0!</v>
      </c>
      <c r="J152" s="67" t="e">
        <f>IF(Calcul!$F157="SA",'Sound Power'!BZ152,'Sound Power'!AA152)</f>
        <v>#DIV/0!</v>
      </c>
      <c r="K152" s="67" t="e">
        <f>'Sound Power'!CS152</f>
        <v>#DIV/0!</v>
      </c>
      <c r="L152" s="67" t="e">
        <f>'Sound Power'!CT152</f>
        <v>#DIV/0!</v>
      </c>
      <c r="M152" s="67" t="e">
        <f>'Sound Power'!CU152</f>
        <v>#DIV/0!</v>
      </c>
      <c r="N152" s="67" t="e">
        <f>'Sound Power'!CV152</f>
        <v>#DIV/0!</v>
      </c>
      <c r="O152" s="67" t="e">
        <f>'Sound Power'!CW152</f>
        <v>#DIV/0!</v>
      </c>
      <c r="P152" s="67" t="e">
        <f>'Sound Power'!CX152</f>
        <v>#DIV/0!</v>
      </c>
      <c r="Q152" s="67" t="e">
        <f>'Sound Power'!CY152</f>
        <v>#DIV/0!</v>
      </c>
      <c r="R152" s="67" t="e">
        <f>'Sound Power'!CZ152</f>
        <v>#DIV/0!</v>
      </c>
      <c r="S152" s="64">
        <f t="shared" si="50"/>
        <v>0</v>
      </c>
      <c r="T152" s="64">
        <f t="shared" si="51"/>
        <v>0</v>
      </c>
      <c r="U152" s="67" t="e">
        <f>('ModelParams Lp'!B$4*10^'ModelParams Lp'!B$5*($S152/$T152)^'ModelParams Lp'!B$6)*3</f>
        <v>#DIV/0!</v>
      </c>
      <c r="V152" s="67" t="e">
        <f>('ModelParams Lp'!C$4*10^'ModelParams Lp'!C$5*($S152/$T152)^'ModelParams Lp'!C$6)*3</f>
        <v>#DIV/0!</v>
      </c>
      <c r="W152" s="67" t="e">
        <f>('ModelParams Lp'!D$4*10^'ModelParams Lp'!D$5*($S152/$T152)^'ModelParams Lp'!D$6)*3</f>
        <v>#DIV/0!</v>
      </c>
      <c r="X152" s="67" t="e">
        <f>('ModelParams Lp'!E$4*10^'ModelParams Lp'!E$5*($S152/$T152)^'ModelParams Lp'!E$6)*3</f>
        <v>#DIV/0!</v>
      </c>
      <c r="Y152" s="67" t="e">
        <f>('ModelParams Lp'!F$4*10^'ModelParams Lp'!F$5*($S152/$T152)^'ModelParams Lp'!F$6)*3</f>
        <v>#DIV/0!</v>
      </c>
      <c r="Z152" s="67" t="e">
        <f>('ModelParams Lp'!G$4*10^'ModelParams Lp'!G$5*($S152/$T152)^'ModelParams Lp'!G$6)*3</f>
        <v>#DIV/0!</v>
      </c>
      <c r="AA152" s="67" t="e">
        <f>('ModelParams Lp'!H$4*10^'ModelParams Lp'!H$5*($S152/$T152)^'ModelParams Lp'!H$6)*3</f>
        <v>#DIV/0!</v>
      </c>
      <c r="AB152" s="67" t="e">
        <f>('ModelParams Lp'!I$4*10^'ModelParams Lp'!I$5*($S152/$T152)^'ModelParams Lp'!I$6)*3</f>
        <v>#DIV/0!</v>
      </c>
      <c r="AC152" s="53" t="e">
        <f t="shared" si="52"/>
        <v>#DIV/0!</v>
      </c>
      <c r="AD152" s="53" t="e">
        <f>IF(AC152&lt;'ModelParams Lp'!$B$16,-1,IF(AC152&lt;'ModelParams Lp'!$C$16,0,IF(AC152&lt;'ModelParams Lp'!$D$16,1,IF(AC152&lt;'ModelParams Lp'!$E$16,2,IF(AC152&lt;'ModelParams Lp'!$F$16,3,IF(AC152&lt;'ModelParams Lp'!$G$16,4,IF(AC152&lt;'ModelParams Lp'!$H$16,5,6)))))))</f>
        <v>#DIV/0!</v>
      </c>
      <c r="AE152" s="67" t="e">
        <f ca="1">IF($AD152&gt;1,0,OFFSET('ModelParams Lp'!$C$12,0,-'Sound Pressure'!$AD152))</f>
        <v>#DIV/0!</v>
      </c>
      <c r="AF152" s="67" t="e">
        <f ca="1">IF($AD152&gt;2,0,OFFSET('ModelParams Lp'!$D$12,0,-'Sound Pressure'!$AD152))</f>
        <v>#DIV/0!</v>
      </c>
      <c r="AG152" s="67" t="e">
        <f ca="1">IF($AD152&gt;3,0,OFFSET('ModelParams Lp'!$E$12,0,-'Sound Pressure'!$AD152))</f>
        <v>#DIV/0!</v>
      </c>
      <c r="AH152" s="67" t="e">
        <f ca="1">IF($AD152&gt;4,0,OFFSET('ModelParams Lp'!$F$12,0,-'Sound Pressure'!$AD152))</f>
        <v>#DIV/0!</v>
      </c>
      <c r="AI152" s="67" t="e">
        <f ca="1">IF($AD152&gt;3,0,OFFSET('ModelParams Lp'!$G$12,0,-'Sound Pressure'!$AD152))</f>
        <v>#DIV/0!</v>
      </c>
      <c r="AJ152" s="67" t="e">
        <f ca="1">IF($AD152&gt;5,0,OFFSET('ModelParams Lp'!$H$12,0,-'Sound Pressure'!$AD152))</f>
        <v>#DIV/0!</v>
      </c>
      <c r="AK152" s="67" t="e">
        <f ca="1">IF($AD152&gt;6,0,OFFSET('ModelParams Lp'!$I$12,0,-'Sound Pressure'!$AD152))</f>
        <v>#DIV/0!</v>
      </c>
      <c r="AL152" s="67" t="e">
        <f ca="1">IF($AD152&gt;7,0,IF($AD$4&lt;0,3,OFFSET('ModelParams Lp'!$J$12,0,-'Sound Pressure'!$AD152)))</f>
        <v>#DIV/0!</v>
      </c>
      <c r="AM152" s="67" t="e">
        <f t="shared" si="71"/>
        <v>#DIV/0!</v>
      </c>
      <c r="AN152" s="67" t="e">
        <f t="shared" si="49"/>
        <v>#DIV/0!</v>
      </c>
      <c r="AO152" s="67" t="e">
        <f t="shared" si="49"/>
        <v>#DIV/0!</v>
      </c>
      <c r="AP152" s="67" t="e">
        <f t="shared" si="49"/>
        <v>#DIV/0!</v>
      </c>
      <c r="AQ152" s="67" t="e">
        <f t="shared" si="49"/>
        <v>#DIV/0!</v>
      </c>
      <c r="AR152" s="67" t="e">
        <f t="shared" si="49"/>
        <v>#DIV/0!</v>
      </c>
      <c r="AS152" s="67" t="e">
        <f t="shared" si="49"/>
        <v>#DIV/0!</v>
      </c>
      <c r="AT152" s="67" t="e">
        <f t="shared" si="49"/>
        <v>#DIV/0!</v>
      </c>
      <c r="AU152" s="67">
        <f>'ModelParams Lp'!B$22</f>
        <v>4</v>
      </c>
      <c r="AV152" s="67">
        <f>'ModelParams Lp'!C$22</f>
        <v>2</v>
      </c>
      <c r="AW152" s="67">
        <f>'ModelParams Lp'!D$22</f>
        <v>1</v>
      </c>
      <c r="AX152" s="67">
        <f>'ModelParams Lp'!E$22</f>
        <v>0</v>
      </c>
      <c r="AY152" s="67">
        <f>'ModelParams Lp'!F$22</f>
        <v>0</v>
      </c>
      <c r="AZ152" s="67">
        <f>'ModelParams Lp'!G$22</f>
        <v>0</v>
      </c>
      <c r="BA152" s="67">
        <f>'ModelParams Lp'!H$22</f>
        <v>0</v>
      </c>
      <c r="BB152" s="67">
        <f>'ModelParams Lp'!I$22</f>
        <v>0</v>
      </c>
      <c r="BC152" s="67" t="e">
        <f>-10*LOG(2/(4*PI()*2^2)+4/(0.163*(Calcul!$J157*Calcul!$K157)/VLOOKUP(Calcul!$H157,'ModelParams Lp'!$E$37:$F$39,2,0)))</f>
        <v>#N/A</v>
      </c>
      <c r="BD152" s="67" t="e">
        <f>-10*LOG(2/(4*PI()*2^2)+4/(0.163*(Calcul!$J157*Calcul!$K157)/VLOOKUP(Calcul!$H157,'ModelParams Lp'!$E$37:$F$39,2,0)))</f>
        <v>#N/A</v>
      </c>
      <c r="BE152" s="67" t="e">
        <f>-10*LOG(2/(4*PI()*2^2)+4/(0.163*(Calcul!$J157*Calcul!$K157)/VLOOKUP(Calcul!$H157,'ModelParams Lp'!$E$37:$F$39,2,0)))</f>
        <v>#N/A</v>
      </c>
      <c r="BF152" s="67" t="e">
        <f>-10*LOG(2/(4*PI()*2^2)+4/(0.163*(Calcul!$J157*Calcul!$K157)/VLOOKUP(Calcul!$H157,'ModelParams Lp'!$E$37:$F$39,2,0)))</f>
        <v>#N/A</v>
      </c>
      <c r="BG152" s="67" t="e">
        <f>-10*LOG(2/(4*PI()*2^2)+4/(0.163*(Calcul!$J157*Calcul!$K157)/VLOOKUP(Calcul!$H157,'ModelParams Lp'!$E$37:$F$39,2,0)))</f>
        <v>#N/A</v>
      </c>
      <c r="BH152" s="67" t="e">
        <f>-10*LOG(2/(4*PI()*2^2)+4/(0.163*(Calcul!$J157*Calcul!$K157)/VLOOKUP(Calcul!$H157,'ModelParams Lp'!$E$37:$F$39,2,0)))</f>
        <v>#N/A</v>
      </c>
      <c r="BI152" s="67" t="e">
        <f>-10*LOG(2/(4*PI()*2^2)+4/(0.163*(Calcul!$J157*Calcul!$K157)/VLOOKUP(Calcul!$H157,'ModelParams Lp'!$E$37:$F$39,2,0)))</f>
        <v>#N/A</v>
      </c>
      <c r="BJ152" s="67" t="e">
        <f>-10*LOG(2/(4*PI()*2^2)+4/(0.163*(Calcul!$J157*Calcul!$K157)/VLOOKUP(Calcul!$H157,'ModelParams Lp'!$E$37:$F$39,2,0)))</f>
        <v>#N/A</v>
      </c>
      <c r="BK152" s="67" t="e">
        <f>VLOOKUP(Calcul!$I157,'ModelParams Lp'!$D$28:$O$32,5,0)+BC152</f>
        <v>#N/A</v>
      </c>
      <c r="BL152" s="67" t="e">
        <f>VLOOKUP(Calcul!$I157,'ModelParams Lp'!$D$28:$O$32,6,0)+BD152</f>
        <v>#N/A</v>
      </c>
      <c r="BM152" s="67" t="e">
        <f>VLOOKUP(Calcul!$I157,'ModelParams Lp'!$D$28:$O$32,7,0)+BE152</f>
        <v>#N/A</v>
      </c>
      <c r="BN152" s="67" t="e">
        <f>VLOOKUP(Calcul!$I157,'ModelParams Lp'!$D$28:$O$32,8,0)+BF152</f>
        <v>#N/A</v>
      </c>
      <c r="BO152" s="67" t="e">
        <f>VLOOKUP(Calcul!$I157,'ModelParams Lp'!$D$28:$O$32,9,0)+BG152</f>
        <v>#N/A</v>
      </c>
      <c r="BP152" s="67" t="e">
        <f>VLOOKUP(Calcul!$I157,'ModelParams Lp'!$D$28:$O$32,10,0)+BH152</f>
        <v>#N/A</v>
      </c>
      <c r="BQ152" s="67" t="e">
        <f>VLOOKUP(Calcul!$I157,'ModelParams Lp'!$D$28:$O$32,11,0)+BI152</f>
        <v>#N/A</v>
      </c>
      <c r="BR152" s="67" t="e">
        <f>VLOOKUP(Calcul!$I157,'ModelParams Lp'!$D$28:$O$32,12,0)+BJ152</f>
        <v>#N/A</v>
      </c>
      <c r="BS152" s="66" t="e">
        <f t="shared" ca="1" si="53"/>
        <v>#DIV/0!</v>
      </c>
      <c r="BT152" s="66" t="e">
        <f t="shared" ca="1" si="54"/>
        <v>#DIV/0!</v>
      </c>
      <c r="BU152" s="66" t="e">
        <f t="shared" ca="1" si="55"/>
        <v>#DIV/0!</v>
      </c>
      <c r="BV152" s="66" t="e">
        <f t="shared" ca="1" si="56"/>
        <v>#DIV/0!</v>
      </c>
      <c r="BW152" s="66" t="e">
        <f t="shared" ca="1" si="57"/>
        <v>#DIV/0!</v>
      </c>
      <c r="BX152" s="66" t="e">
        <f t="shared" ca="1" si="58"/>
        <v>#DIV/0!</v>
      </c>
      <c r="BY152" s="66" t="e">
        <f t="shared" ca="1" si="59"/>
        <v>#DIV/0!</v>
      </c>
      <c r="BZ152" s="66" t="e">
        <f t="shared" ca="1" si="60"/>
        <v>#DIV/0!</v>
      </c>
      <c r="CA152" s="24" t="e">
        <f ca="1">10*LOG10(IF(BS152="",0,POWER(10,((BS152+'ModelParams Lw'!$O$4)/10))) +IF(BT152="",0,POWER(10,((BT152+'ModelParams Lw'!$P$4)/10))) +IF(BU152="",0,POWER(10,((BU152+'ModelParams Lw'!$Q$4)/10))) +IF(BV152="",0,POWER(10,((BV152+'ModelParams Lw'!$R$4)/10))) +IF(BW152="",0,POWER(10,((BW152+'ModelParams Lw'!$S$4)/10))) +IF(BX152="",0,POWER(10,((BX152+'ModelParams Lw'!$T$4)/10))) +IF(BY152="",0,POWER(10,((BY152+'ModelParams Lw'!$U$4)/10)))+IF(BZ152="",0,POWER(10,((BZ152+'ModelParams Lw'!$V$4)/10))))</f>
        <v>#DIV/0!</v>
      </c>
      <c r="CB152" s="24" t="e">
        <f t="shared" ca="1" si="61"/>
        <v>#DIV/0!</v>
      </c>
      <c r="CC152" s="24" t="e">
        <f ca="1">(BS152-'ModelParams Lw'!O$10)/'ModelParams Lw'!O$11</f>
        <v>#DIV/0!</v>
      </c>
      <c r="CD152" s="24" t="e">
        <f ca="1">(BT152-'ModelParams Lw'!P$10)/'ModelParams Lw'!P$11</f>
        <v>#DIV/0!</v>
      </c>
      <c r="CE152" s="24" t="e">
        <f ca="1">(BU152-'ModelParams Lw'!Q$10)/'ModelParams Lw'!Q$11</f>
        <v>#DIV/0!</v>
      </c>
      <c r="CF152" s="24" t="e">
        <f ca="1">(BV152-'ModelParams Lw'!R$10)/'ModelParams Lw'!R$11</f>
        <v>#DIV/0!</v>
      </c>
      <c r="CG152" s="24" t="e">
        <f ca="1">(BW152-'ModelParams Lw'!S$10)/'ModelParams Lw'!S$11</f>
        <v>#DIV/0!</v>
      </c>
      <c r="CH152" s="24" t="e">
        <f ca="1">(BX152-'ModelParams Lw'!T$10)/'ModelParams Lw'!T$11</f>
        <v>#DIV/0!</v>
      </c>
      <c r="CI152" s="24" t="e">
        <f ca="1">(BY152-'ModelParams Lw'!U$10)/'ModelParams Lw'!U$11</f>
        <v>#DIV/0!</v>
      </c>
      <c r="CJ152" s="24" t="e">
        <f ca="1">(BZ152-'ModelParams Lw'!V$10)/'ModelParams Lw'!V$11</f>
        <v>#DIV/0!</v>
      </c>
      <c r="CK152" s="66" t="e">
        <f t="shared" si="62"/>
        <v>#DIV/0!</v>
      </c>
      <c r="CL152" s="66" t="e">
        <f t="shared" si="63"/>
        <v>#DIV/0!</v>
      </c>
      <c r="CM152" s="66" t="e">
        <f t="shared" si="64"/>
        <v>#DIV/0!</v>
      </c>
      <c r="CN152" s="66" t="e">
        <f t="shared" si="65"/>
        <v>#DIV/0!</v>
      </c>
      <c r="CO152" s="66" t="e">
        <f t="shared" si="66"/>
        <v>#DIV/0!</v>
      </c>
      <c r="CP152" s="66" t="e">
        <f t="shared" si="67"/>
        <v>#DIV/0!</v>
      </c>
      <c r="CQ152" s="66" t="e">
        <f t="shared" si="68"/>
        <v>#DIV/0!</v>
      </c>
      <c r="CR152" s="66" t="e">
        <f t="shared" si="69"/>
        <v>#DIV/0!</v>
      </c>
      <c r="CS152" s="24" t="e">
        <f>10*LOG10(IF(CK152="",0,POWER(10,((CK152+'ModelParams Lw'!$O$4)/10))) +IF(CL152="",0,POWER(10,((CL152+'ModelParams Lw'!$P$4)/10))) +IF(CM152="",0,POWER(10,((CM152+'ModelParams Lw'!$Q$4)/10))) +IF(CN152="",0,POWER(10,((CN152+'ModelParams Lw'!$R$4)/10))) +IF(CO152="",0,POWER(10,((CO152+'ModelParams Lw'!$S$4)/10))) +IF(CP152="",0,POWER(10,((CP152+'ModelParams Lw'!$T$4)/10))) +IF(CQ152="",0,POWER(10,((CQ152+'ModelParams Lw'!$U$4)/10)))+IF(CR152="",0,POWER(10,((CR152+'ModelParams Lw'!$V$4)/10))))</f>
        <v>#DIV/0!</v>
      </c>
      <c r="CT152" s="24" t="e">
        <f t="shared" si="70"/>
        <v>#DIV/0!</v>
      </c>
      <c r="CU152" s="24" t="e">
        <f>(CK152-'ModelParams Lw'!O$10)/'ModelParams Lw'!O$11</f>
        <v>#DIV/0!</v>
      </c>
      <c r="CV152" s="24" t="e">
        <f>(CL152-'ModelParams Lw'!P$10)/'ModelParams Lw'!P$11</f>
        <v>#DIV/0!</v>
      </c>
      <c r="CW152" s="24" t="e">
        <f>(CM152-'ModelParams Lw'!Q$10)/'ModelParams Lw'!Q$11</f>
        <v>#DIV/0!</v>
      </c>
      <c r="CX152" s="24" t="e">
        <f>(CN152-'ModelParams Lw'!R$10)/'ModelParams Lw'!R$11</f>
        <v>#DIV/0!</v>
      </c>
      <c r="CY152" s="24" t="e">
        <f>(CO152-'ModelParams Lw'!S$10)/'ModelParams Lw'!S$11</f>
        <v>#DIV/0!</v>
      </c>
      <c r="CZ152" s="24" t="e">
        <f>(CP152-'ModelParams Lw'!T$10)/'ModelParams Lw'!T$11</f>
        <v>#DIV/0!</v>
      </c>
      <c r="DA152" s="24" t="e">
        <f>(CQ152-'ModelParams Lw'!U$10)/'ModelParams Lw'!U$11</f>
        <v>#DIV/0!</v>
      </c>
      <c r="DB152" s="24" t="e">
        <f>(CR152-'ModelParams Lw'!V$10)/'ModelParams Lw'!V$11</f>
        <v>#DIV/0!</v>
      </c>
    </row>
    <row r="153" spans="1:106">
      <c r="A153" s="12">
        <f>'Sound Power'!B153</f>
        <v>0</v>
      </c>
      <c r="B153" s="12">
        <f>'Sound Power'!D153</f>
        <v>0</v>
      </c>
      <c r="C153" s="67" t="e">
        <f>IF(Calcul!$F158="SA",'Sound Power'!BS153,'Sound Power'!T153)</f>
        <v>#DIV/0!</v>
      </c>
      <c r="D153" s="67" t="e">
        <f>IF(Calcul!$F158="SA",'Sound Power'!BT153,'Sound Power'!U153)</f>
        <v>#DIV/0!</v>
      </c>
      <c r="E153" s="67" t="e">
        <f>IF(Calcul!$F158="SA",'Sound Power'!BU153,'Sound Power'!V153)</f>
        <v>#DIV/0!</v>
      </c>
      <c r="F153" s="67" t="e">
        <f>IF(Calcul!$F158="SA",'Sound Power'!BV153,'Sound Power'!W153)</f>
        <v>#DIV/0!</v>
      </c>
      <c r="G153" s="67" t="e">
        <f>IF(Calcul!$F158="SA",'Sound Power'!BW153,'Sound Power'!X153)</f>
        <v>#DIV/0!</v>
      </c>
      <c r="H153" s="67" t="e">
        <f>IF(Calcul!$F158="SA",'Sound Power'!BX153,'Sound Power'!Y153)</f>
        <v>#DIV/0!</v>
      </c>
      <c r="I153" s="67" t="e">
        <f>IF(Calcul!$F158="SA",'Sound Power'!BY153,'Sound Power'!Z153)</f>
        <v>#DIV/0!</v>
      </c>
      <c r="J153" s="67" t="e">
        <f>IF(Calcul!$F158="SA",'Sound Power'!BZ153,'Sound Power'!AA153)</f>
        <v>#DIV/0!</v>
      </c>
      <c r="K153" s="67" t="e">
        <f>'Sound Power'!CS153</f>
        <v>#DIV/0!</v>
      </c>
      <c r="L153" s="67" t="e">
        <f>'Sound Power'!CT153</f>
        <v>#DIV/0!</v>
      </c>
      <c r="M153" s="67" t="e">
        <f>'Sound Power'!CU153</f>
        <v>#DIV/0!</v>
      </c>
      <c r="N153" s="67" t="e">
        <f>'Sound Power'!CV153</f>
        <v>#DIV/0!</v>
      </c>
      <c r="O153" s="67" t="e">
        <f>'Sound Power'!CW153</f>
        <v>#DIV/0!</v>
      </c>
      <c r="P153" s="67" t="e">
        <f>'Sound Power'!CX153</f>
        <v>#DIV/0!</v>
      </c>
      <c r="Q153" s="67" t="e">
        <f>'Sound Power'!CY153</f>
        <v>#DIV/0!</v>
      </c>
      <c r="R153" s="67" t="e">
        <f>'Sound Power'!CZ153</f>
        <v>#DIV/0!</v>
      </c>
      <c r="S153" s="64">
        <f t="shared" si="50"/>
        <v>0</v>
      </c>
      <c r="T153" s="64">
        <f t="shared" si="51"/>
        <v>0</v>
      </c>
      <c r="U153" s="67" t="e">
        <f>('ModelParams Lp'!B$4*10^'ModelParams Lp'!B$5*($S153/$T153)^'ModelParams Lp'!B$6)*3</f>
        <v>#DIV/0!</v>
      </c>
      <c r="V153" s="67" t="e">
        <f>('ModelParams Lp'!C$4*10^'ModelParams Lp'!C$5*($S153/$T153)^'ModelParams Lp'!C$6)*3</f>
        <v>#DIV/0!</v>
      </c>
      <c r="W153" s="67" t="e">
        <f>('ModelParams Lp'!D$4*10^'ModelParams Lp'!D$5*($S153/$T153)^'ModelParams Lp'!D$6)*3</f>
        <v>#DIV/0!</v>
      </c>
      <c r="X153" s="67" t="e">
        <f>('ModelParams Lp'!E$4*10^'ModelParams Lp'!E$5*($S153/$T153)^'ModelParams Lp'!E$6)*3</f>
        <v>#DIV/0!</v>
      </c>
      <c r="Y153" s="67" t="e">
        <f>('ModelParams Lp'!F$4*10^'ModelParams Lp'!F$5*($S153/$T153)^'ModelParams Lp'!F$6)*3</f>
        <v>#DIV/0!</v>
      </c>
      <c r="Z153" s="67" t="e">
        <f>('ModelParams Lp'!G$4*10^'ModelParams Lp'!G$5*($S153/$T153)^'ModelParams Lp'!G$6)*3</f>
        <v>#DIV/0!</v>
      </c>
      <c r="AA153" s="67" t="e">
        <f>('ModelParams Lp'!H$4*10^'ModelParams Lp'!H$5*($S153/$T153)^'ModelParams Lp'!H$6)*3</f>
        <v>#DIV/0!</v>
      </c>
      <c r="AB153" s="67" t="e">
        <f>('ModelParams Lp'!I$4*10^'ModelParams Lp'!I$5*($S153/$T153)^'ModelParams Lp'!I$6)*3</f>
        <v>#DIV/0!</v>
      </c>
      <c r="AC153" s="53" t="e">
        <f t="shared" si="52"/>
        <v>#DIV/0!</v>
      </c>
      <c r="AD153" s="53" t="e">
        <f>IF(AC153&lt;'ModelParams Lp'!$B$16,-1,IF(AC153&lt;'ModelParams Lp'!$C$16,0,IF(AC153&lt;'ModelParams Lp'!$D$16,1,IF(AC153&lt;'ModelParams Lp'!$E$16,2,IF(AC153&lt;'ModelParams Lp'!$F$16,3,IF(AC153&lt;'ModelParams Lp'!$G$16,4,IF(AC153&lt;'ModelParams Lp'!$H$16,5,6)))))))</f>
        <v>#DIV/0!</v>
      </c>
      <c r="AE153" s="67" t="e">
        <f ca="1">IF($AD153&gt;1,0,OFFSET('ModelParams Lp'!$C$12,0,-'Sound Pressure'!$AD153))</f>
        <v>#DIV/0!</v>
      </c>
      <c r="AF153" s="67" t="e">
        <f ca="1">IF($AD153&gt;2,0,OFFSET('ModelParams Lp'!$D$12,0,-'Sound Pressure'!$AD153))</f>
        <v>#DIV/0!</v>
      </c>
      <c r="AG153" s="67" t="e">
        <f ca="1">IF($AD153&gt;3,0,OFFSET('ModelParams Lp'!$E$12,0,-'Sound Pressure'!$AD153))</f>
        <v>#DIV/0!</v>
      </c>
      <c r="AH153" s="67" t="e">
        <f ca="1">IF($AD153&gt;4,0,OFFSET('ModelParams Lp'!$F$12,0,-'Sound Pressure'!$AD153))</f>
        <v>#DIV/0!</v>
      </c>
      <c r="AI153" s="67" t="e">
        <f ca="1">IF($AD153&gt;3,0,OFFSET('ModelParams Lp'!$G$12,0,-'Sound Pressure'!$AD153))</f>
        <v>#DIV/0!</v>
      </c>
      <c r="AJ153" s="67" t="e">
        <f ca="1">IF($AD153&gt;5,0,OFFSET('ModelParams Lp'!$H$12,0,-'Sound Pressure'!$AD153))</f>
        <v>#DIV/0!</v>
      </c>
      <c r="AK153" s="67" t="e">
        <f ca="1">IF($AD153&gt;6,0,OFFSET('ModelParams Lp'!$I$12,0,-'Sound Pressure'!$AD153))</f>
        <v>#DIV/0!</v>
      </c>
      <c r="AL153" s="67" t="e">
        <f ca="1">IF($AD153&gt;7,0,IF($AD$4&lt;0,3,OFFSET('ModelParams Lp'!$J$12,0,-'Sound Pressure'!$AD153)))</f>
        <v>#DIV/0!</v>
      </c>
      <c r="AM153" s="67" t="e">
        <f t="shared" si="71"/>
        <v>#DIV/0!</v>
      </c>
      <c r="AN153" s="67" t="e">
        <f t="shared" si="49"/>
        <v>#DIV/0!</v>
      </c>
      <c r="AO153" s="67" t="e">
        <f t="shared" si="49"/>
        <v>#DIV/0!</v>
      </c>
      <c r="AP153" s="67" t="e">
        <f t="shared" si="49"/>
        <v>#DIV/0!</v>
      </c>
      <c r="AQ153" s="67" t="e">
        <f t="shared" si="49"/>
        <v>#DIV/0!</v>
      </c>
      <c r="AR153" s="67" t="e">
        <f t="shared" si="49"/>
        <v>#DIV/0!</v>
      </c>
      <c r="AS153" s="67" t="e">
        <f t="shared" si="49"/>
        <v>#DIV/0!</v>
      </c>
      <c r="AT153" s="67" t="e">
        <f t="shared" si="49"/>
        <v>#DIV/0!</v>
      </c>
      <c r="AU153" s="67">
        <f>'ModelParams Lp'!B$22</f>
        <v>4</v>
      </c>
      <c r="AV153" s="67">
        <f>'ModelParams Lp'!C$22</f>
        <v>2</v>
      </c>
      <c r="AW153" s="67">
        <f>'ModelParams Lp'!D$22</f>
        <v>1</v>
      </c>
      <c r="AX153" s="67">
        <f>'ModelParams Lp'!E$22</f>
        <v>0</v>
      </c>
      <c r="AY153" s="67">
        <f>'ModelParams Lp'!F$22</f>
        <v>0</v>
      </c>
      <c r="AZ153" s="67">
        <f>'ModelParams Lp'!G$22</f>
        <v>0</v>
      </c>
      <c r="BA153" s="67">
        <f>'ModelParams Lp'!H$22</f>
        <v>0</v>
      </c>
      <c r="BB153" s="67">
        <f>'ModelParams Lp'!I$22</f>
        <v>0</v>
      </c>
      <c r="BC153" s="67" t="e">
        <f>-10*LOG(2/(4*PI()*2^2)+4/(0.163*(Calcul!$J158*Calcul!$K158)/VLOOKUP(Calcul!$H158,'ModelParams Lp'!$E$37:$F$39,2,0)))</f>
        <v>#N/A</v>
      </c>
      <c r="BD153" s="67" t="e">
        <f>-10*LOG(2/(4*PI()*2^2)+4/(0.163*(Calcul!$J158*Calcul!$K158)/VLOOKUP(Calcul!$H158,'ModelParams Lp'!$E$37:$F$39,2,0)))</f>
        <v>#N/A</v>
      </c>
      <c r="BE153" s="67" t="e">
        <f>-10*LOG(2/(4*PI()*2^2)+4/(0.163*(Calcul!$J158*Calcul!$K158)/VLOOKUP(Calcul!$H158,'ModelParams Lp'!$E$37:$F$39,2,0)))</f>
        <v>#N/A</v>
      </c>
      <c r="BF153" s="67" t="e">
        <f>-10*LOG(2/(4*PI()*2^2)+4/(0.163*(Calcul!$J158*Calcul!$K158)/VLOOKUP(Calcul!$H158,'ModelParams Lp'!$E$37:$F$39,2,0)))</f>
        <v>#N/A</v>
      </c>
      <c r="BG153" s="67" t="e">
        <f>-10*LOG(2/(4*PI()*2^2)+4/(0.163*(Calcul!$J158*Calcul!$K158)/VLOOKUP(Calcul!$H158,'ModelParams Lp'!$E$37:$F$39,2,0)))</f>
        <v>#N/A</v>
      </c>
      <c r="BH153" s="67" t="e">
        <f>-10*LOG(2/(4*PI()*2^2)+4/(0.163*(Calcul!$J158*Calcul!$K158)/VLOOKUP(Calcul!$H158,'ModelParams Lp'!$E$37:$F$39,2,0)))</f>
        <v>#N/A</v>
      </c>
      <c r="BI153" s="67" t="e">
        <f>-10*LOG(2/(4*PI()*2^2)+4/(0.163*(Calcul!$J158*Calcul!$K158)/VLOOKUP(Calcul!$H158,'ModelParams Lp'!$E$37:$F$39,2,0)))</f>
        <v>#N/A</v>
      </c>
      <c r="BJ153" s="67" t="e">
        <f>-10*LOG(2/(4*PI()*2^2)+4/(0.163*(Calcul!$J158*Calcul!$K158)/VLOOKUP(Calcul!$H158,'ModelParams Lp'!$E$37:$F$39,2,0)))</f>
        <v>#N/A</v>
      </c>
      <c r="BK153" s="67" t="e">
        <f>VLOOKUP(Calcul!$I158,'ModelParams Lp'!$D$28:$O$32,5,0)+BC153</f>
        <v>#N/A</v>
      </c>
      <c r="BL153" s="67" t="e">
        <f>VLOOKUP(Calcul!$I158,'ModelParams Lp'!$D$28:$O$32,6,0)+BD153</f>
        <v>#N/A</v>
      </c>
      <c r="BM153" s="67" t="e">
        <f>VLOOKUP(Calcul!$I158,'ModelParams Lp'!$D$28:$O$32,7,0)+BE153</f>
        <v>#N/A</v>
      </c>
      <c r="BN153" s="67" t="e">
        <f>VLOOKUP(Calcul!$I158,'ModelParams Lp'!$D$28:$O$32,8,0)+BF153</f>
        <v>#N/A</v>
      </c>
      <c r="BO153" s="67" t="e">
        <f>VLOOKUP(Calcul!$I158,'ModelParams Lp'!$D$28:$O$32,9,0)+BG153</f>
        <v>#N/A</v>
      </c>
      <c r="BP153" s="67" t="e">
        <f>VLOOKUP(Calcul!$I158,'ModelParams Lp'!$D$28:$O$32,10,0)+BH153</f>
        <v>#N/A</v>
      </c>
      <c r="BQ153" s="67" t="e">
        <f>VLOOKUP(Calcul!$I158,'ModelParams Lp'!$D$28:$O$32,11,0)+BI153</f>
        <v>#N/A</v>
      </c>
      <c r="BR153" s="67" t="e">
        <f>VLOOKUP(Calcul!$I158,'ModelParams Lp'!$D$28:$O$32,12,0)+BJ153</f>
        <v>#N/A</v>
      </c>
      <c r="BS153" s="66" t="e">
        <f t="shared" ca="1" si="53"/>
        <v>#DIV/0!</v>
      </c>
      <c r="BT153" s="66" t="e">
        <f t="shared" ca="1" si="54"/>
        <v>#DIV/0!</v>
      </c>
      <c r="BU153" s="66" t="e">
        <f t="shared" ca="1" si="55"/>
        <v>#DIV/0!</v>
      </c>
      <c r="BV153" s="66" t="e">
        <f t="shared" ca="1" si="56"/>
        <v>#DIV/0!</v>
      </c>
      <c r="BW153" s="66" t="e">
        <f t="shared" ca="1" si="57"/>
        <v>#DIV/0!</v>
      </c>
      <c r="BX153" s="66" t="e">
        <f t="shared" ca="1" si="58"/>
        <v>#DIV/0!</v>
      </c>
      <c r="BY153" s="66" t="e">
        <f t="shared" ca="1" si="59"/>
        <v>#DIV/0!</v>
      </c>
      <c r="BZ153" s="66" t="e">
        <f t="shared" ca="1" si="60"/>
        <v>#DIV/0!</v>
      </c>
      <c r="CA153" s="24" t="e">
        <f ca="1">10*LOG10(IF(BS153="",0,POWER(10,((BS153+'ModelParams Lw'!$O$4)/10))) +IF(BT153="",0,POWER(10,((BT153+'ModelParams Lw'!$P$4)/10))) +IF(BU153="",0,POWER(10,((BU153+'ModelParams Lw'!$Q$4)/10))) +IF(BV153="",0,POWER(10,((BV153+'ModelParams Lw'!$R$4)/10))) +IF(BW153="",0,POWER(10,((BW153+'ModelParams Lw'!$S$4)/10))) +IF(BX153="",0,POWER(10,((BX153+'ModelParams Lw'!$T$4)/10))) +IF(BY153="",0,POWER(10,((BY153+'ModelParams Lw'!$U$4)/10)))+IF(BZ153="",0,POWER(10,((BZ153+'ModelParams Lw'!$V$4)/10))))</f>
        <v>#DIV/0!</v>
      </c>
      <c r="CB153" s="24" t="e">
        <f t="shared" ca="1" si="61"/>
        <v>#DIV/0!</v>
      </c>
      <c r="CC153" s="24" t="e">
        <f ca="1">(BS153-'ModelParams Lw'!O$10)/'ModelParams Lw'!O$11</f>
        <v>#DIV/0!</v>
      </c>
      <c r="CD153" s="24" t="e">
        <f ca="1">(BT153-'ModelParams Lw'!P$10)/'ModelParams Lw'!P$11</f>
        <v>#DIV/0!</v>
      </c>
      <c r="CE153" s="24" t="e">
        <f ca="1">(BU153-'ModelParams Lw'!Q$10)/'ModelParams Lw'!Q$11</f>
        <v>#DIV/0!</v>
      </c>
      <c r="CF153" s="24" t="e">
        <f ca="1">(BV153-'ModelParams Lw'!R$10)/'ModelParams Lw'!R$11</f>
        <v>#DIV/0!</v>
      </c>
      <c r="CG153" s="24" t="e">
        <f ca="1">(BW153-'ModelParams Lw'!S$10)/'ModelParams Lw'!S$11</f>
        <v>#DIV/0!</v>
      </c>
      <c r="CH153" s="24" t="e">
        <f ca="1">(BX153-'ModelParams Lw'!T$10)/'ModelParams Lw'!T$11</f>
        <v>#DIV/0!</v>
      </c>
      <c r="CI153" s="24" t="e">
        <f ca="1">(BY153-'ModelParams Lw'!U$10)/'ModelParams Lw'!U$11</f>
        <v>#DIV/0!</v>
      </c>
      <c r="CJ153" s="24" t="e">
        <f ca="1">(BZ153-'ModelParams Lw'!V$10)/'ModelParams Lw'!V$11</f>
        <v>#DIV/0!</v>
      </c>
      <c r="CK153" s="66" t="e">
        <f t="shared" si="62"/>
        <v>#DIV/0!</v>
      </c>
      <c r="CL153" s="66" t="e">
        <f t="shared" si="63"/>
        <v>#DIV/0!</v>
      </c>
      <c r="CM153" s="66" t="e">
        <f t="shared" si="64"/>
        <v>#DIV/0!</v>
      </c>
      <c r="CN153" s="66" t="e">
        <f t="shared" si="65"/>
        <v>#DIV/0!</v>
      </c>
      <c r="CO153" s="66" t="e">
        <f t="shared" si="66"/>
        <v>#DIV/0!</v>
      </c>
      <c r="CP153" s="66" t="e">
        <f t="shared" si="67"/>
        <v>#DIV/0!</v>
      </c>
      <c r="CQ153" s="66" t="e">
        <f t="shared" si="68"/>
        <v>#DIV/0!</v>
      </c>
      <c r="CR153" s="66" t="e">
        <f t="shared" si="69"/>
        <v>#DIV/0!</v>
      </c>
      <c r="CS153" s="24" t="e">
        <f>10*LOG10(IF(CK153="",0,POWER(10,((CK153+'ModelParams Lw'!$O$4)/10))) +IF(CL153="",0,POWER(10,((CL153+'ModelParams Lw'!$P$4)/10))) +IF(CM153="",0,POWER(10,((CM153+'ModelParams Lw'!$Q$4)/10))) +IF(CN153="",0,POWER(10,((CN153+'ModelParams Lw'!$R$4)/10))) +IF(CO153="",0,POWER(10,((CO153+'ModelParams Lw'!$S$4)/10))) +IF(CP153="",0,POWER(10,((CP153+'ModelParams Lw'!$T$4)/10))) +IF(CQ153="",0,POWER(10,((CQ153+'ModelParams Lw'!$U$4)/10)))+IF(CR153="",0,POWER(10,((CR153+'ModelParams Lw'!$V$4)/10))))</f>
        <v>#DIV/0!</v>
      </c>
      <c r="CT153" s="24" t="e">
        <f t="shared" si="70"/>
        <v>#DIV/0!</v>
      </c>
      <c r="CU153" s="24" t="e">
        <f>(CK153-'ModelParams Lw'!O$10)/'ModelParams Lw'!O$11</f>
        <v>#DIV/0!</v>
      </c>
      <c r="CV153" s="24" t="e">
        <f>(CL153-'ModelParams Lw'!P$10)/'ModelParams Lw'!P$11</f>
        <v>#DIV/0!</v>
      </c>
      <c r="CW153" s="24" t="e">
        <f>(CM153-'ModelParams Lw'!Q$10)/'ModelParams Lw'!Q$11</f>
        <v>#DIV/0!</v>
      </c>
      <c r="CX153" s="24" t="e">
        <f>(CN153-'ModelParams Lw'!R$10)/'ModelParams Lw'!R$11</f>
        <v>#DIV/0!</v>
      </c>
      <c r="CY153" s="24" t="e">
        <f>(CO153-'ModelParams Lw'!S$10)/'ModelParams Lw'!S$11</f>
        <v>#DIV/0!</v>
      </c>
      <c r="CZ153" s="24" t="e">
        <f>(CP153-'ModelParams Lw'!T$10)/'ModelParams Lw'!T$11</f>
        <v>#DIV/0!</v>
      </c>
      <c r="DA153" s="24" t="e">
        <f>(CQ153-'ModelParams Lw'!U$10)/'ModelParams Lw'!U$11</f>
        <v>#DIV/0!</v>
      </c>
      <c r="DB153" s="24" t="e">
        <f>(CR153-'ModelParams Lw'!V$10)/'ModelParams Lw'!V$11</f>
        <v>#DIV/0!</v>
      </c>
    </row>
    <row r="154" spans="1:106">
      <c r="A154" s="12">
        <f>'Sound Power'!B154</f>
        <v>0</v>
      </c>
      <c r="B154" s="12">
        <f>'Sound Power'!D154</f>
        <v>0</v>
      </c>
      <c r="C154" s="67" t="e">
        <f>IF(Calcul!$F159="SA",'Sound Power'!BS154,'Sound Power'!T154)</f>
        <v>#DIV/0!</v>
      </c>
      <c r="D154" s="67" t="e">
        <f>IF(Calcul!$F159="SA",'Sound Power'!BT154,'Sound Power'!U154)</f>
        <v>#DIV/0!</v>
      </c>
      <c r="E154" s="67" t="e">
        <f>IF(Calcul!$F159="SA",'Sound Power'!BU154,'Sound Power'!V154)</f>
        <v>#DIV/0!</v>
      </c>
      <c r="F154" s="67" t="e">
        <f>IF(Calcul!$F159="SA",'Sound Power'!BV154,'Sound Power'!W154)</f>
        <v>#DIV/0!</v>
      </c>
      <c r="G154" s="67" t="e">
        <f>IF(Calcul!$F159="SA",'Sound Power'!BW154,'Sound Power'!X154)</f>
        <v>#DIV/0!</v>
      </c>
      <c r="H154" s="67" t="e">
        <f>IF(Calcul!$F159="SA",'Sound Power'!BX154,'Sound Power'!Y154)</f>
        <v>#DIV/0!</v>
      </c>
      <c r="I154" s="67" t="e">
        <f>IF(Calcul!$F159="SA",'Sound Power'!BY154,'Sound Power'!Z154)</f>
        <v>#DIV/0!</v>
      </c>
      <c r="J154" s="67" t="e">
        <f>IF(Calcul!$F159="SA",'Sound Power'!BZ154,'Sound Power'!AA154)</f>
        <v>#DIV/0!</v>
      </c>
      <c r="K154" s="67" t="e">
        <f>'Sound Power'!CS154</f>
        <v>#DIV/0!</v>
      </c>
      <c r="L154" s="67" t="e">
        <f>'Sound Power'!CT154</f>
        <v>#DIV/0!</v>
      </c>
      <c r="M154" s="67" t="e">
        <f>'Sound Power'!CU154</f>
        <v>#DIV/0!</v>
      </c>
      <c r="N154" s="67" t="e">
        <f>'Sound Power'!CV154</f>
        <v>#DIV/0!</v>
      </c>
      <c r="O154" s="67" t="e">
        <f>'Sound Power'!CW154</f>
        <v>#DIV/0!</v>
      </c>
      <c r="P154" s="67" t="e">
        <f>'Sound Power'!CX154</f>
        <v>#DIV/0!</v>
      </c>
      <c r="Q154" s="67" t="e">
        <f>'Sound Power'!CY154</f>
        <v>#DIV/0!</v>
      </c>
      <c r="R154" s="67" t="e">
        <f>'Sound Power'!CZ154</f>
        <v>#DIV/0!</v>
      </c>
      <c r="S154" s="64">
        <f t="shared" si="50"/>
        <v>0</v>
      </c>
      <c r="T154" s="64">
        <f t="shared" si="51"/>
        <v>0</v>
      </c>
      <c r="U154" s="67" t="e">
        <f>('ModelParams Lp'!B$4*10^'ModelParams Lp'!B$5*($S154/$T154)^'ModelParams Lp'!B$6)*3</f>
        <v>#DIV/0!</v>
      </c>
      <c r="V154" s="67" t="e">
        <f>('ModelParams Lp'!C$4*10^'ModelParams Lp'!C$5*($S154/$T154)^'ModelParams Lp'!C$6)*3</f>
        <v>#DIV/0!</v>
      </c>
      <c r="W154" s="67" t="e">
        <f>('ModelParams Lp'!D$4*10^'ModelParams Lp'!D$5*($S154/$T154)^'ModelParams Lp'!D$6)*3</f>
        <v>#DIV/0!</v>
      </c>
      <c r="X154" s="67" t="e">
        <f>('ModelParams Lp'!E$4*10^'ModelParams Lp'!E$5*($S154/$T154)^'ModelParams Lp'!E$6)*3</f>
        <v>#DIV/0!</v>
      </c>
      <c r="Y154" s="67" t="e">
        <f>('ModelParams Lp'!F$4*10^'ModelParams Lp'!F$5*($S154/$T154)^'ModelParams Lp'!F$6)*3</f>
        <v>#DIV/0!</v>
      </c>
      <c r="Z154" s="67" t="e">
        <f>('ModelParams Lp'!G$4*10^'ModelParams Lp'!G$5*($S154/$T154)^'ModelParams Lp'!G$6)*3</f>
        <v>#DIV/0!</v>
      </c>
      <c r="AA154" s="67" t="e">
        <f>('ModelParams Lp'!H$4*10^'ModelParams Lp'!H$5*($S154/$T154)^'ModelParams Lp'!H$6)*3</f>
        <v>#DIV/0!</v>
      </c>
      <c r="AB154" s="67" t="e">
        <f>('ModelParams Lp'!I$4*10^'ModelParams Lp'!I$5*($S154/$T154)^'ModelParams Lp'!I$6)*3</f>
        <v>#DIV/0!</v>
      </c>
      <c r="AC154" s="53" t="e">
        <f t="shared" si="52"/>
        <v>#DIV/0!</v>
      </c>
      <c r="AD154" s="53" t="e">
        <f>IF(AC154&lt;'ModelParams Lp'!$B$16,-1,IF(AC154&lt;'ModelParams Lp'!$C$16,0,IF(AC154&lt;'ModelParams Lp'!$D$16,1,IF(AC154&lt;'ModelParams Lp'!$E$16,2,IF(AC154&lt;'ModelParams Lp'!$F$16,3,IF(AC154&lt;'ModelParams Lp'!$G$16,4,IF(AC154&lt;'ModelParams Lp'!$H$16,5,6)))))))</f>
        <v>#DIV/0!</v>
      </c>
      <c r="AE154" s="67" t="e">
        <f ca="1">IF($AD154&gt;1,0,OFFSET('ModelParams Lp'!$C$12,0,-'Sound Pressure'!$AD154))</f>
        <v>#DIV/0!</v>
      </c>
      <c r="AF154" s="67" t="e">
        <f ca="1">IF($AD154&gt;2,0,OFFSET('ModelParams Lp'!$D$12,0,-'Sound Pressure'!$AD154))</f>
        <v>#DIV/0!</v>
      </c>
      <c r="AG154" s="67" t="e">
        <f ca="1">IF($AD154&gt;3,0,OFFSET('ModelParams Lp'!$E$12,0,-'Sound Pressure'!$AD154))</f>
        <v>#DIV/0!</v>
      </c>
      <c r="AH154" s="67" t="e">
        <f ca="1">IF($AD154&gt;4,0,OFFSET('ModelParams Lp'!$F$12,0,-'Sound Pressure'!$AD154))</f>
        <v>#DIV/0!</v>
      </c>
      <c r="AI154" s="67" t="e">
        <f ca="1">IF($AD154&gt;3,0,OFFSET('ModelParams Lp'!$G$12,0,-'Sound Pressure'!$AD154))</f>
        <v>#DIV/0!</v>
      </c>
      <c r="AJ154" s="67" t="e">
        <f ca="1">IF($AD154&gt;5,0,OFFSET('ModelParams Lp'!$H$12,0,-'Sound Pressure'!$AD154))</f>
        <v>#DIV/0!</v>
      </c>
      <c r="AK154" s="67" t="e">
        <f ca="1">IF($AD154&gt;6,0,OFFSET('ModelParams Lp'!$I$12,0,-'Sound Pressure'!$AD154))</f>
        <v>#DIV/0!</v>
      </c>
      <c r="AL154" s="67" t="e">
        <f ca="1">IF($AD154&gt;7,0,IF($AD$4&lt;0,3,OFFSET('ModelParams Lp'!$J$12,0,-'Sound Pressure'!$AD154)))</f>
        <v>#DIV/0!</v>
      </c>
      <c r="AM154" s="67" t="e">
        <f t="shared" si="71"/>
        <v>#DIV/0!</v>
      </c>
      <c r="AN154" s="67" t="e">
        <f t="shared" si="49"/>
        <v>#DIV/0!</v>
      </c>
      <c r="AO154" s="67" t="e">
        <f t="shared" si="49"/>
        <v>#DIV/0!</v>
      </c>
      <c r="AP154" s="67" t="e">
        <f t="shared" si="49"/>
        <v>#DIV/0!</v>
      </c>
      <c r="AQ154" s="67" t="e">
        <f t="shared" si="49"/>
        <v>#DIV/0!</v>
      </c>
      <c r="AR154" s="67" t="e">
        <f t="shared" si="49"/>
        <v>#DIV/0!</v>
      </c>
      <c r="AS154" s="67" t="e">
        <f t="shared" ref="AN154:AT191" si="72">10*LOG(1+(343.2/(4*PI()*AS$3))^2*(2*PI()/$T154))</f>
        <v>#DIV/0!</v>
      </c>
      <c r="AT154" s="67" t="e">
        <f t="shared" si="72"/>
        <v>#DIV/0!</v>
      </c>
      <c r="AU154" s="67">
        <f>'ModelParams Lp'!B$22</f>
        <v>4</v>
      </c>
      <c r="AV154" s="67">
        <f>'ModelParams Lp'!C$22</f>
        <v>2</v>
      </c>
      <c r="AW154" s="67">
        <f>'ModelParams Lp'!D$22</f>
        <v>1</v>
      </c>
      <c r="AX154" s="67">
        <f>'ModelParams Lp'!E$22</f>
        <v>0</v>
      </c>
      <c r="AY154" s="67">
        <f>'ModelParams Lp'!F$22</f>
        <v>0</v>
      </c>
      <c r="AZ154" s="67">
        <f>'ModelParams Lp'!G$22</f>
        <v>0</v>
      </c>
      <c r="BA154" s="67">
        <f>'ModelParams Lp'!H$22</f>
        <v>0</v>
      </c>
      <c r="BB154" s="67">
        <f>'ModelParams Lp'!I$22</f>
        <v>0</v>
      </c>
      <c r="BC154" s="67" t="e">
        <f>-10*LOG(2/(4*PI()*2^2)+4/(0.163*(Calcul!$J159*Calcul!$K159)/VLOOKUP(Calcul!$H159,'ModelParams Lp'!$E$37:$F$39,2,0)))</f>
        <v>#N/A</v>
      </c>
      <c r="BD154" s="67" t="e">
        <f>-10*LOG(2/(4*PI()*2^2)+4/(0.163*(Calcul!$J159*Calcul!$K159)/VLOOKUP(Calcul!$H159,'ModelParams Lp'!$E$37:$F$39,2,0)))</f>
        <v>#N/A</v>
      </c>
      <c r="BE154" s="67" t="e">
        <f>-10*LOG(2/(4*PI()*2^2)+4/(0.163*(Calcul!$J159*Calcul!$K159)/VLOOKUP(Calcul!$H159,'ModelParams Lp'!$E$37:$F$39,2,0)))</f>
        <v>#N/A</v>
      </c>
      <c r="BF154" s="67" t="e">
        <f>-10*LOG(2/(4*PI()*2^2)+4/(0.163*(Calcul!$J159*Calcul!$K159)/VLOOKUP(Calcul!$H159,'ModelParams Lp'!$E$37:$F$39,2,0)))</f>
        <v>#N/A</v>
      </c>
      <c r="BG154" s="67" t="e">
        <f>-10*LOG(2/(4*PI()*2^2)+4/(0.163*(Calcul!$J159*Calcul!$K159)/VLOOKUP(Calcul!$H159,'ModelParams Lp'!$E$37:$F$39,2,0)))</f>
        <v>#N/A</v>
      </c>
      <c r="BH154" s="67" t="e">
        <f>-10*LOG(2/(4*PI()*2^2)+4/(0.163*(Calcul!$J159*Calcul!$K159)/VLOOKUP(Calcul!$H159,'ModelParams Lp'!$E$37:$F$39,2,0)))</f>
        <v>#N/A</v>
      </c>
      <c r="BI154" s="67" t="e">
        <f>-10*LOG(2/(4*PI()*2^2)+4/(0.163*(Calcul!$J159*Calcul!$K159)/VLOOKUP(Calcul!$H159,'ModelParams Lp'!$E$37:$F$39,2,0)))</f>
        <v>#N/A</v>
      </c>
      <c r="BJ154" s="67" t="e">
        <f>-10*LOG(2/(4*PI()*2^2)+4/(0.163*(Calcul!$J159*Calcul!$K159)/VLOOKUP(Calcul!$H159,'ModelParams Lp'!$E$37:$F$39,2,0)))</f>
        <v>#N/A</v>
      </c>
      <c r="BK154" s="67" t="e">
        <f>VLOOKUP(Calcul!$I159,'ModelParams Lp'!$D$28:$O$32,5,0)+BC154</f>
        <v>#N/A</v>
      </c>
      <c r="BL154" s="67" t="e">
        <f>VLOOKUP(Calcul!$I159,'ModelParams Lp'!$D$28:$O$32,6,0)+BD154</f>
        <v>#N/A</v>
      </c>
      <c r="BM154" s="67" t="e">
        <f>VLOOKUP(Calcul!$I159,'ModelParams Lp'!$D$28:$O$32,7,0)+BE154</f>
        <v>#N/A</v>
      </c>
      <c r="BN154" s="67" t="e">
        <f>VLOOKUP(Calcul!$I159,'ModelParams Lp'!$D$28:$O$32,8,0)+BF154</f>
        <v>#N/A</v>
      </c>
      <c r="BO154" s="67" t="e">
        <f>VLOOKUP(Calcul!$I159,'ModelParams Lp'!$D$28:$O$32,9,0)+BG154</f>
        <v>#N/A</v>
      </c>
      <c r="BP154" s="67" t="e">
        <f>VLOOKUP(Calcul!$I159,'ModelParams Lp'!$D$28:$O$32,10,0)+BH154</f>
        <v>#N/A</v>
      </c>
      <c r="BQ154" s="67" t="e">
        <f>VLOOKUP(Calcul!$I159,'ModelParams Lp'!$D$28:$O$32,11,0)+BI154</f>
        <v>#N/A</v>
      </c>
      <c r="BR154" s="67" t="e">
        <f>VLOOKUP(Calcul!$I159,'ModelParams Lp'!$D$28:$O$32,12,0)+BJ154</f>
        <v>#N/A</v>
      </c>
      <c r="BS154" s="66" t="e">
        <f t="shared" ca="1" si="53"/>
        <v>#DIV/0!</v>
      </c>
      <c r="BT154" s="66" t="e">
        <f t="shared" ca="1" si="54"/>
        <v>#DIV/0!</v>
      </c>
      <c r="BU154" s="66" t="e">
        <f t="shared" ca="1" si="55"/>
        <v>#DIV/0!</v>
      </c>
      <c r="BV154" s="66" t="e">
        <f t="shared" ca="1" si="56"/>
        <v>#DIV/0!</v>
      </c>
      <c r="BW154" s="66" t="e">
        <f t="shared" ca="1" si="57"/>
        <v>#DIV/0!</v>
      </c>
      <c r="BX154" s="66" t="e">
        <f t="shared" ca="1" si="58"/>
        <v>#DIV/0!</v>
      </c>
      <c r="BY154" s="66" t="e">
        <f t="shared" ca="1" si="59"/>
        <v>#DIV/0!</v>
      </c>
      <c r="BZ154" s="66" t="e">
        <f t="shared" ca="1" si="60"/>
        <v>#DIV/0!</v>
      </c>
      <c r="CA154" s="24" t="e">
        <f ca="1">10*LOG10(IF(BS154="",0,POWER(10,((BS154+'ModelParams Lw'!$O$4)/10))) +IF(BT154="",0,POWER(10,((BT154+'ModelParams Lw'!$P$4)/10))) +IF(BU154="",0,POWER(10,((BU154+'ModelParams Lw'!$Q$4)/10))) +IF(BV154="",0,POWER(10,((BV154+'ModelParams Lw'!$R$4)/10))) +IF(BW154="",0,POWER(10,((BW154+'ModelParams Lw'!$S$4)/10))) +IF(BX154="",0,POWER(10,((BX154+'ModelParams Lw'!$T$4)/10))) +IF(BY154="",0,POWER(10,((BY154+'ModelParams Lw'!$U$4)/10)))+IF(BZ154="",0,POWER(10,((BZ154+'ModelParams Lw'!$V$4)/10))))</f>
        <v>#DIV/0!</v>
      </c>
      <c r="CB154" s="24" t="e">
        <f t="shared" ca="1" si="61"/>
        <v>#DIV/0!</v>
      </c>
      <c r="CC154" s="24" t="e">
        <f ca="1">(BS154-'ModelParams Lw'!O$10)/'ModelParams Lw'!O$11</f>
        <v>#DIV/0!</v>
      </c>
      <c r="CD154" s="24" t="e">
        <f ca="1">(BT154-'ModelParams Lw'!P$10)/'ModelParams Lw'!P$11</f>
        <v>#DIV/0!</v>
      </c>
      <c r="CE154" s="24" t="e">
        <f ca="1">(BU154-'ModelParams Lw'!Q$10)/'ModelParams Lw'!Q$11</f>
        <v>#DIV/0!</v>
      </c>
      <c r="CF154" s="24" t="e">
        <f ca="1">(BV154-'ModelParams Lw'!R$10)/'ModelParams Lw'!R$11</f>
        <v>#DIV/0!</v>
      </c>
      <c r="CG154" s="24" t="e">
        <f ca="1">(BW154-'ModelParams Lw'!S$10)/'ModelParams Lw'!S$11</f>
        <v>#DIV/0!</v>
      </c>
      <c r="CH154" s="24" t="e">
        <f ca="1">(BX154-'ModelParams Lw'!T$10)/'ModelParams Lw'!T$11</f>
        <v>#DIV/0!</v>
      </c>
      <c r="CI154" s="24" t="e">
        <f ca="1">(BY154-'ModelParams Lw'!U$10)/'ModelParams Lw'!U$11</f>
        <v>#DIV/0!</v>
      </c>
      <c r="CJ154" s="24" t="e">
        <f ca="1">(BZ154-'ModelParams Lw'!V$10)/'ModelParams Lw'!V$11</f>
        <v>#DIV/0!</v>
      </c>
      <c r="CK154" s="66" t="e">
        <f t="shared" si="62"/>
        <v>#DIV/0!</v>
      </c>
      <c r="CL154" s="66" t="e">
        <f t="shared" si="63"/>
        <v>#DIV/0!</v>
      </c>
      <c r="CM154" s="66" t="e">
        <f t="shared" si="64"/>
        <v>#DIV/0!</v>
      </c>
      <c r="CN154" s="66" t="e">
        <f t="shared" si="65"/>
        <v>#DIV/0!</v>
      </c>
      <c r="CO154" s="66" t="e">
        <f t="shared" si="66"/>
        <v>#DIV/0!</v>
      </c>
      <c r="CP154" s="66" t="e">
        <f t="shared" si="67"/>
        <v>#DIV/0!</v>
      </c>
      <c r="CQ154" s="66" t="e">
        <f t="shared" si="68"/>
        <v>#DIV/0!</v>
      </c>
      <c r="CR154" s="66" t="e">
        <f t="shared" si="69"/>
        <v>#DIV/0!</v>
      </c>
      <c r="CS154" s="24" t="e">
        <f>10*LOG10(IF(CK154="",0,POWER(10,((CK154+'ModelParams Lw'!$O$4)/10))) +IF(CL154="",0,POWER(10,((CL154+'ModelParams Lw'!$P$4)/10))) +IF(CM154="",0,POWER(10,((CM154+'ModelParams Lw'!$Q$4)/10))) +IF(CN154="",0,POWER(10,((CN154+'ModelParams Lw'!$R$4)/10))) +IF(CO154="",0,POWER(10,((CO154+'ModelParams Lw'!$S$4)/10))) +IF(CP154="",0,POWER(10,((CP154+'ModelParams Lw'!$T$4)/10))) +IF(CQ154="",0,POWER(10,((CQ154+'ModelParams Lw'!$U$4)/10)))+IF(CR154="",0,POWER(10,((CR154+'ModelParams Lw'!$V$4)/10))))</f>
        <v>#DIV/0!</v>
      </c>
      <c r="CT154" s="24" t="e">
        <f t="shared" si="70"/>
        <v>#DIV/0!</v>
      </c>
      <c r="CU154" s="24" t="e">
        <f>(CK154-'ModelParams Lw'!O$10)/'ModelParams Lw'!O$11</f>
        <v>#DIV/0!</v>
      </c>
      <c r="CV154" s="24" t="e">
        <f>(CL154-'ModelParams Lw'!P$10)/'ModelParams Lw'!P$11</f>
        <v>#DIV/0!</v>
      </c>
      <c r="CW154" s="24" t="e">
        <f>(CM154-'ModelParams Lw'!Q$10)/'ModelParams Lw'!Q$11</f>
        <v>#DIV/0!</v>
      </c>
      <c r="CX154" s="24" t="e">
        <f>(CN154-'ModelParams Lw'!R$10)/'ModelParams Lw'!R$11</f>
        <v>#DIV/0!</v>
      </c>
      <c r="CY154" s="24" t="e">
        <f>(CO154-'ModelParams Lw'!S$10)/'ModelParams Lw'!S$11</f>
        <v>#DIV/0!</v>
      </c>
      <c r="CZ154" s="24" t="e">
        <f>(CP154-'ModelParams Lw'!T$10)/'ModelParams Lw'!T$11</f>
        <v>#DIV/0!</v>
      </c>
      <c r="DA154" s="24" t="e">
        <f>(CQ154-'ModelParams Lw'!U$10)/'ModelParams Lw'!U$11</f>
        <v>#DIV/0!</v>
      </c>
      <c r="DB154" s="24" t="e">
        <f>(CR154-'ModelParams Lw'!V$10)/'ModelParams Lw'!V$11</f>
        <v>#DIV/0!</v>
      </c>
    </row>
    <row r="155" spans="1:106">
      <c r="A155" s="12">
        <f>'Sound Power'!B155</f>
        <v>0</v>
      </c>
      <c r="B155" s="12">
        <f>'Sound Power'!D155</f>
        <v>0</v>
      </c>
      <c r="C155" s="67" t="e">
        <f>IF(Calcul!$F160="SA",'Sound Power'!BS155,'Sound Power'!T155)</f>
        <v>#DIV/0!</v>
      </c>
      <c r="D155" s="67" t="e">
        <f>IF(Calcul!$F160="SA",'Sound Power'!BT155,'Sound Power'!U155)</f>
        <v>#DIV/0!</v>
      </c>
      <c r="E155" s="67" t="e">
        <f>IF(Calcul!$F160="SA",'Sound Power'!BU155,'Sound Power'!V155)</f>
        <v>#DIV/0!</v>
      </c>
      <c r="F155" s="67" t="e">
        <f>IF(Calcul!$F160="SA",'Sound Power'!BV155,'Sound Power'!W155)</f>
        <v>#DIV/0!</v>
      </c>
      <c r="G155" s="67" t="e">
        <f>IF(Calcul!$F160="SA",'Sound Power'!BW155,'Sound Power'!X155)</f>
        <v>#DIV/0!</v>
      </c>
      <c r="H155" s="67" t="e">
        <f>IF(Calcul!$F160="SA",'Sound Power'!BX155,'Sound Power'!Y155)</f>
        <v>#DIV/0!</v>
      </c>
      <c r="I155" s="67" t="e">
        <f>IF(Calcul!$F160="SA",'Sound Power'!BY155,'Sound Power'!Z155)</f>
        <v>#DIV/0!</v>
      </c>
      <c r="J155" s="67" t="e">
        <f>IF(Calcul!$F160="SA",'Sound Power'!BZ155,'Sound Power'!AA155)</f>
        <v>#DIV/0!</v>
      </c>
      <c r="K155" s="67" t="e">
        <f>'Sound Power'!CS155</f>
        <v>#DIV/0!</v>
      </c>
      <c r="L155" s="67" t="e">
        <f>'Sound Power'!CT155</f>
        <v>#DIV/0!</v>
      </c>
      <c r="M155" s="67" t="e">
        <f>'Sound Power'!CU155</f>
        <v>#DIV/0!</v>
      </c>
      <c r="N155" s="67" t="e">
        <f>'Sound Power'!CV155</f>
        <v>#DIV/0!</v>
      </c>
      <c r="O155" s="67" t="e">
        <f>'Sound Power'!CW155</f>
        <v>#DIV/0!</v>
      </c>
      <c r="P155" s="67" t="e">
        <f>'Sound Power'!CX155</f>
        <v>#DIV/0!</v>
      </c>
      <c r="Q155" s="67" t="e">
        <f>'Sound Power'!CY155</f>
        <v>#DIV/0!</v>
      </c>
      <c r="R155" s="67" t="e">
        <f>'Sound Power'!CZ155</f>
        <v>#DIV/0!</v>
      </c>
      <c r="S155" s="64">
        <f t="shared" si="50"/>
        <v>0</v>
      </c>
      <c r="T155" s="64">
        <f t="shared" si="51"/>
        <v>0</v>
      </c>
      <c r="U155" s="67" t="e">
        <f>('ModelParams Lp'!B$4*10^'ModelParams Lp'!B$5*($S155/$T155)^'ModelParams Lp'!B$6)*3</f>
        <v>#DIV/0!</v>
      </c>
      <c r="V155" s="67" t="e">
        <f>('ModelParams Lp'!C$4*10^'ModelParams Lp'!C$5*($S155/$T155)^'ModelParams Lp'!C$6)*3</f>
        <v>#DIV/0!</v>
      </c>
      <c r="W155" s="67" t="e">
        <f>('ModelParams Lp'!D$4*10^'ModelParams Lp'!D$5*($S155/$T155)^'ModelParams Lp'!D$6)*3</f>
        <v>#DIV/0!</v>
      </c>
      <c r="X155" s="67" t="e">
        <f>('ModelParams Lp'!E$4*10^'ModelParams Lp'!E$5*($S155/$T155)^'ModelParams Lp'!E$6)*3</f>
        <v>#DIV/0!</v>
      </c>
      <c r="Y155" s="67" t="e">
        <f>('ModelParams Lp'!F$4*10^'ModelParams Lp'!F$5*($S155/$T155)^'ModelParams Lp'!F$6)*3</f>
        <v>#DIV/0!</v>
      </c>
      <c r="Z155" s="67" t="e">
        <f>('ModelParams Lp'!G$4*10^'ModelParams Lp'!G$5*($S155/$T155)^'ModelParams Lp'!G$6)*3</f>
        <v>#DIV/0!</v>
      </c>
      <c r="AA155" s="67" t="e">
        <f>('ModelParams Lp'!H$4*10^'ModelParams Lp'!H$5*($S155/$T155)^'ModelParams Lp'!H$6)*3</f>
        <v>#DIV/0!</v>
      </c>
      <c r="AB155" s="67" t="e">
        <f>('ModelParams Lp'!I$4*10^'ModelParams Lp'!I$5*($S155/$T155)^'ModelParams Lp'!I$6)*3</f>
        <v>#DIV/0!</v>
      </c>
      <c r="AC155" s="53" t="e">
        <f t="shared" si="52"/>
        <v>#DIV/0!</v>
      </c>
      <c r="AD155" s="53" t="e">
        <f>IF(AC155&lt;'ModelParams Lp'!$B$16,-1,IF(AC155&lt;'ModelParams Lp'!$C$16,0,IF(AC155&lt;'ModelParams Lp'!$D$16,1,IF(AC155&lt;'ModelParams Lp'!$E$16,2,IF(AC155&lt;'ModelParams Lp'!$F$16,3,IF(AC155&lt;'ModelParams Lp'!$G$16,4,IF(AC155&lt;'ModelParams Lp'!$H$16,5,6)))))))</f>
        <v>#DIV/0!</v>
      </c>
      <c r="AE155" s="67" t="e">
        <f ca="1">IF($AD155&gt;1,0,OFFSET('ModelParams Lp'!$C$12,0,-'Sound Pressure'!$AD155))</f>
        <v>#DIV/0!</v>
      </c>
      <c r="AF155" s="67" t="e">
        <f ca="1">IF($AD155&gt;2,0,OFFSET('ModelParams Lp'!$D$12,0,-'Sound Pressure'!$AD155))</f>
        <v>#DIV/0!</v>
      </c>
      <c r="AG155" s="67" t="e">
        <f ca="1">IF($AD155&gt;3,0,OFFSET('ModelParams Lp'!$E$12,0,-'Sound Pressure'!$AD155))</f>
        <v>#DIV/0!</v>
      </c>
      <c r="AH155" s="67" t="e">
        <f ca="1">IF($AD155&gt;4,0,OFFSET('ModelParams Lp'!$F$12,0,-'Sound Pressure'!$AD155))</f>
        <v>#DIV/0!</v>
      </c>
      <c r="AI155" s="67" t="e">
        <f ca="1">IF($AD155&gt;3,0,OFFSET('ModelParams Lp'!$G$12,0,-'Sound Pressure'!$AD155))</f>
        <v>#DIV/0!</v>
      </c>
      <c r="AJ155" s="67" t="e">
        <f ca="1">IF($AD155&gt;5,0,OFFSET('ModelParams Lp'!$H$12,0,-'Sound Pressure'!$AD155))</f>
        <v>#DIV/0!</v>
      </c>
      <c r="AK155" s="67" t="e">
        <f ca="1">IF($AD155&gt;6,0,OFFSET('ModelParams Lp'!$I$12,0,-'Sound Pressure'!$AD155))</f>
        <v>#DIV/0!</v>
      </c>
      <c r="AL155" s="67" t="e">
        <f ca="1">IF($AD155&gt;7,0,IF($AD$4&lt;0,3,OFFSET('ModelParams Lp'!$J$12,0,-'Sound Pressure'!$AD155)))</f>
        <v>#DIV/0!</v>
      </c>
      <c r="AM155" s="67" t="e">
        <f t="shared" si="71"/>
        <v>#DIV/0!</v>
      </c>
      <c r="AN155" s="67" t="e">
        <f t="shared" si="72"/>
        <v>#DIV/0!</v>
      </c>
      <c r="AO155" s="67" t="e">
        <f t="shared" si="72"/>
        <v>#DIV/0!</v>
      </c>
      <c r="AP155" s="67" t="e">
        <f t="shared" si="72"/>
        <v>#DIV/0!</v>
      </c>
      <c r="AQ155" s="67" t="e">
        <f t="shared" si="72"/>
        <v>#DIV/0!</v>
      </c>
      <c r="AR155" s="67" t="e">
        <f t="shared" si="72"/>
        <v>#DIV/0!</v>
      </c>
      <c r="AS155" s="67" t="e">
        <f t="shared" si="72"/>
        <v>#DIV/0!</v>
      </c>
      <c r="AT155" s="67" t="e">
        <f t="shared" si="72"/>
        <v>#DIV/0!</v>
      </c>
      <c r="AU155" s="67">
        <f>'ModelParams Lp'!B$22</f>
        <v>4</v>
      </c>
      <c r="AV155" s="67">
        <f>'ModelParams Lp'!C$22</f>
        <v>2</v>
      </c>
      <c r="AW155" s="67">
        <f>'ModelParams Lp'!D$22</f>
        <v>1</v>
      </c>
      <c r="AX155" s="67">
        <f>'ModelParams Lp'!E$22</f>
        <v>0</v>
      </c>
      <c r="AY155" s="67">
        <f>'ModelParams Lp'!F$22</f>
        <v>0</v>
      </c>
      <c r="AZ155" s="67">
        <f>'ModelParams Lp'!G$22</f>
        <v>0</v>
      </c>
      <c r="BA155" s="67">
        <f>'ModelParams Lp'!H$22</f>
        <v>0</v>
      </c>
      <c r="BB155" s="67">
        <f>'ModelParams Lp'!I$22</f>
        <v>0</v>
      </c>
      <c r="BC155" s="67" t="e">
        <f>-10*LOG(2/(4*PI()*2^2)+4/(0.163*(Calcul!$J160*Calcul!$K160)/VLOOKUP(Calcul!$H160,'ModelParams Lp'!$E$37:$F$39,2,0)))</f>
        <v>#N/A</v>
      </c>
      <c r="BD155" s="67" t="e">
        <f>-10*LOG(2/(4*PI()*2^2)+4/(0.163*(Calcul!$J160*Calcul!$K160)/VLOOKUP(Calcul!$H160,'ModelParams Lp'!$E$37:$F$39,2,0)))</f>
        <v>#N/A</v>
      </c>
      <c r="BE155" s="67" t="e">
        <f>-10*LOG(2/(4*PI()*2^2)+4/(0.163*(Calcul!$J160*Calcul!$K160)/VLOOKUP(Calcul!$H160,'ModelParams Lp'!$E$37:$F$39,2,0)))</f>
        <v>#N/A</v>
      </c>
      <c r="BF155" s="67" t="e">
        <f>-10*LOG(2/(4*PI()*2^2)+4/(0.163*(Calcul!$J160*Calcul!$K160)/VLOOKUP(Calcul!$H160,'ModelParams Lp'!$E$37:$F$39,2,0)))</f>
        <v>#N/A</v>
      </c>
      <c r="BG155" s="67" t="e">
        <f>-10*LOG(2/(4*PI()*2^2)+4/(0.163*(Calcul!$J160*Calcul!$K160)/VLOOKUP(Calcul!$H160,'ModelParams Lp'!$E$37:$F$39,2,0)))</f>
        <v>#N/A</v>
      </c>
      <c r="BH155" s="67" t="e">
        <f>-10*LOG(2/(4*PI()*2^2)+4/(0.163*(Calcul!$J160*Calcul!$K160)/VLOOKUP(Calcul!$H160,'ModelParams Lp'!$E$37:$F$39,2,0)))</f>
        <v>#N/A</v>
      </c>
      <c r="BI155" s="67" t="e">
        <f>-10*LOG(2/(4*PI()*2^2)+4/(0.163*(Calcul!$J160*Calcul!$K160)/VLOOKUP(Calcul!$H160,'ModelParams Lp'!$E$37:$F$39,2,0)))</f>
        <v>#N/A</v>
      </c>
      <c r="BJ155" s="67" t="e">
        <f>-10*LOG(2/(4*PI()*2^2)+4/(0.163*(Calcul!$J160*Calcul!$K160)/VLOOKUP(Calcul!$H160,'ModelParams Lp'!$E$37:$F$39,2,0)))</f>
        <v>#N/A</v>
      </c>
      <c r="BK155" s="67" t="e">
        <f>VLOOKUP(Calcul!$I160,'ModelParams Lp'!$D$28:$O$32,5,0)+BC155</f>
        <v>#N/A</v>
      </c>
      <c r="BL155" s="67" t="e">
        <f>VLOOKUP(Calcul!$I160,'ModelParams Lp'!$D$28:$O$32,6,0)+BD155</f>
        <v>#N/A</v>
      </c>
      <c r="BM155" s="67" t="e">
        <f>VLOOKUP(Calcul!$I160,'ModelParams Lp'!$D$28:$O$32,7,0)+BE155</f>
        <v>#N/A</v>
      </c>
      <c r="BN155" s="67" t="e">
        <f>VLOOKUP(Calcul!$I160,'ModelParams Lp'!$D$28:$O$32,8,0)+BF155</f>
        <v>#N/A</v>
      </c>
      <c r="BO155" s="67" t="e">
        <f>VLOOKUP(Calcul!$I160,'ModelParams Lp'!$D$28:$O$32,9,0)+BG155</f>
        <v>#N/A</v>
      </c>
      <c r="BP155" s="67" t="e">
        <f>VLOOKUP(Calcul!$I160,'ModelParams Lp'!$D$28:$O$32,10,0)+BH155</f>
        <v>#N/A</v>
      </c>
      <c r="BQ155" s="67" t="e">
        <f>VLOOKUP(Calcul!$I160,'ModelParams Lp'!$D$28:$O$32,11,0)+BI155</f>
        <v>#N/A</v>
      </c>
      <c r="BR155" s="67" t="e">
        <f>VLOOKUP(Calcul!$I160,'ModelParams Lp'!$D$28:$O$32,12,0)+BJ155</f>
        <v>#N/A</v>
      </c>
      <c r="BS155" s="66" t="e">
        <f t="shared" ca="1" si="53"/>
        <v>#DIV/0!</v>
      </c>
      <c r="BT155" s="66" t="e">
        <f t="shared" ca="1" si="54"/>
        <v>#DIV/0!</v>
      </c>
      <c r="BU155" s="66" t="e">
        <f t="shared" ca="1" si="55"/>
        <v>#DIV/0!</v>
      </c>
      <c r="BV155" s="66" t="e">
        <f t="shared" ca="1" si="56"/>
        <v>#DIV/0!</v>
      </c>
      <c r="BW155" s="66" t="e">
        <f t="shared" ca="1" si="57"/>
        <v>#DIV/0!</v>
      </c>
      <c r="BX155" s="66" t="e">
        <f t="shared" ca="1" si="58"/>
        <v>#DIV/0!</v>
      </c>
      <c r="BY155" s="66" t="e">
        <f t="shared" ca="1" si="59"/>
        <v>#DIV/0!</v>
      </c>
      <c r="BZ155" s="66" t="e">
        <f t="shared" ca="1" si="60"/>
        <v>#DIV/0!</v>
      </c>
      <c r="CA155" s="24" t="e">
        <f ca="1">10*LOG10(IF(BS155="",0,POWER(10,((BS155+'ModelParams Lw'!$O$4)/10))) +IF(BT155="",0,POWER(10,((BT155+'ModelParams Lw'!$P$4)/10))) +IF(BU155="",0,POWER(10,((BU155+'ModelParams Lw'!$Q$4)/10))) +IF(BV155="",0,POWER(10,((BV155+'ModelParams Lw'!$R$4)/10))) +IF(BW155="",0,POWER(10,((BW155+'ModelParams Lw'!$S$4)/10))) +IF(BX155="",0,POWER(10,((BX155+'ModelParams Lw'!$T$4)/10))) +IF(BY155="",0,POWER(10,((BY155+'ModelParams Lw'!$U$4)/10)))+IF(BZ155="",0,POWER(10,((BZ155+'ModelParams Lw'!$V$4)/10))))</f>
        <v>#DIV/0!</v>
      </c>
      <c r="CB155" s="24" t="e">
        <f t="shared" ca="1" si="61"/>
        <v>#DIV/0!</v>
      </c>
      <c r="CC155" s="24" t="e">
        <f ca="1">(BS155-'ModelParams Lw'!O$10)/'ModelParams Lw'!O$11</f>
        <v>#DIV/0!</v>
      </c>
      <c r="CD155" s="24" t="e">
        <f ca="1">(BT155-'ModelParams Lw'!P$10)/'ModelParams Lw'!P$11</f>
        <v>#DIV/0!</v>
      </c>
      <c r="CE155" s="24" t="e">
        <f ca="1">(BU155-'ModelParams Lw'!Q$10)/'ModelParams Lw'!Q$11</f>
        <v>#DIV/0!</v>
      </c>
      <c r="CF155" s="24" t="e">
        <f ca="1">(BV155-'ModelParams Lw'!R$10)/'ModelParams Lw'!R$11</f>
        <v>#DIV/0!</v>
      </c>
      <c r="CG155" s="24" t="e">
        <f ca="1">(BW155-'ModelParams Lw'!S$10)/'ModelParams Lw'!S$11</f>
        <v>#DIV/0!</v>
      </c>
      <c r="CH155" s="24" t="e">
        <f ca="1">(BX155-'ModelParams Lw'!T$10)/'ModelParams Lw'!T$11</f>
        <v>#DIV/0!</v>
      </c>
      <c r="CI155" s="24" t="e">
        <f ca="1">(BY155-'ModelParams Lw'!U$10)/'ModelParams Lw'!U$11</f>
        <v>#DIV/0!</v>
      </c>
      <c r="CJ155" s="24" t="e">
        <f ca="1">(BZ155-'ModelParams Lw'!V$10)/'ModelParams Lw'!V$11</f>
        <v>#DIV/0!</v>
      </c>
      <c r="CK155" s="66" t="e">
        <f t="shared" si="62"/>
        <v>#DIV/0!</v>
      </c>
      <c r="CL155" s="66" t="e">
        <f t="shared" si="63"/>
        <v>#DIV/0!</v>
      </c>
      <c r="CM155" s="66" t="e">
        <f t="shared" si="64"/>
        <v>#DIV/0!</v>
      </c>
      <c r="CN155" s="66" t="e">
        <f t="shared" si="65"/>
        <v>#DIV/0!</v>
      </c>
      <c r="CO155" s="66" t="e">
        <f t="shared" si="66"/>
        <v>#DIV/0!</v>
      </c>
      <c r="CP155" s="66" t="e">
        <f t="shared" si="67"/>
        <v>#DIV/0!</v>
      </c>
      <c r="CQ155" s="66" t="e">
        <f t="shared" si="68"/>
        <v>#DIV/0!</v>
      </c>
      <c r="CR155" s="66" t="e">
        <f t="shared" si="69"/>
        <v>#DIV/0!</v>
      </c>
      <c r="CS155" s="24" t="e">
        <f>10*LOG10(IF(CK155="",0,POWER(10,((CK155+'ModelParams Lw'!$O$4)/10))) +IF(CL155="",0,POWER(10,((CL155+'ModelParams Lw'!$P$4)/10))) +IF(CM155="",0,POWER(10,((CM155+'ModelParams Lw'!$Q$4)/10))) +IF(CN155="",0,POWER(10,((CN155+'ModelParams Lw'!$R$4)/10))) +IF(CO155="",0,POWER(10,((CO155+'ModelParams Lw'!$S$4)/10))) +IF(CP155="",0,POWER(10,((CP155+'ModelParams Lw'!$T$4)/10))) +IF(CQ155="",0,POWER(10,((CQ155+'ModelParams Lw'!$U$4)/10)))+IF(CR155="",0,POWER(10,((CR155+'ModelParams Lw'!$V$4)/10))))</f>
        <v>#DIV/0!</v>
      </c>
      <c r="CT155" s="24" t="e">
        <f t="shared" si="70"/>
        <v>#DIV/0!</v>
      </c>
      <c r="CU155" s="24" t="e">
        <f>(CK155-'ModelParams Lw'!O$10)/'ModelParams Lw'!O$11</f>
        <v>#DIV/0!</v>
      </c>
      <c r="CV155" s="24" t="e">
        <f>(CL155-'ModelParams Lw'!P$10)/'ModelParams Lw'!P$11</f>
        <v>#DIV/0!</v>
      </c>
      <c r="CW155" s="24" t="e">
        <f>(CM155-'ModelParams Lw'!Q$10)/'ModelParams Lw'!Q$11</f>
        <v>#DIV/0!</v>
      </c>
      <c r="CX155" s="24" t="e">
        <f>(CN155-'ModelParams Lw'!R$10)/'ModelParams Lw'!R$11</f>
        <v>#DIV/0!</v>
      </c>
      <c r="CY155" s="24" t="e">
        <f>(CO155-'ModelParams Lw'!S$10)/'ModelParams Lw'!S$11</f>
        <v>#DIV/0!</v>
      </c>
      <c r="CZ155" s="24" t="e">
        <f>(CP155-'ModelParams Lw'!T$10)/'ModelParams Lw'!T$11</f>
        <v>#DIV/0!</v>
      </c>
      <c r="DA155" s="24" t="e">
        <f>(CQ155-'ModelParams Lw'!U$10)/'ModelParams Lw'!U$11</f>
        <v>#DIV/0!</v>
      </c>
      <c r="DB155" s="24" t="e">
        <f>(CR155-'ModelParams Lw'!V$10)/'ModelParams Lw'!V$11</f>
        <v>#DIV/0!</v>
      </c>
    </row>
    <row r="156" spans="1:106">
      <c r="A156" s="12">
        <f>'Sound Power'!B156</f>
        <v>0</v>
      </c>
      <c r="B156" s="12">
        <f>'Sound Power'!D156</f>
        <v>0</v>
      </c>
      <c r="C156" s="67" t="e">
        <f>IF(Calcul!$F161="SA",'Sound Power'!BS156,'Sound Power'!T156)</f>
        <v>#DIV/0!</v>
      </c>
      <c r="D156" s="67" t="e">
        <f>IF(Calcul!$F161="SA",'Sound Power'!BT156,'Sound Power'!U156)</f>
        <v>#DIV/0!</v>
      </c>
      <c r="E156" s="67" t="e">
        <f>IF(Calcul!$F161="SA",'Sound Power'!BU156,'Sound Power'!V156)</f>
        <v>#DIV/0!</v>
      </c>
      <c r="F156" s="67" t="e">
        <f>IF(Calcul!$F161="SA",'Sound Power'!BV156,'Sound Power'!W156)</f>
        <v>#DIV/0!</v>
      </c>
      <c r="G156" s="67" t="e">
        <f>IF(Calcul!$F161="SA",'Sound Power'!BW156,'Sound Power'!X156)</f>
        <v>#DIV/0!</v>
      </c>
      <c r="H156" s="67" t="e">
        <f>IF(Calcul!$F161="SA",'Sound Power'!BX156,'Sound Power'!Y156)</f>
        <v>#DIV/0!</v>
      </c>
      <c r="I156" s="67" t="e">
        <f>IF(Calcul!$F161="SA",'Sound Power'!BY156,'Sound Power'!Z156)</f>
        <v>#DIV/0!</v>
      </c>
      <c r="J156" s="67" t="e">
        <f>IF(Calcul!$F161="SA",'Sound Power'!BZ156,'Sound Power'!AA156)</f>
        <v>#DIV/0!</v>
      </c>
      <c r="K156" s="67" t="e">
        <f>'Sound Power'!CS156</f>
        <v>#DIV/0!</v>
      </c>
      <c r="L156" s="67" t="e">
        <f>'Sound Power'!CT156</f>
        <v>#DIV/0!</v>
      </c>
      <c r="M156" s="67" t="e">
        <f>'Sound Power'!CU156</f>
        <v>#DIV/0!</v>
      </c>
      <c r="N156" s="67" t="e">
        <f>'Sound Power'!CV156</f>
        <v>#DIV/0!</v>
      </c>
      <c r="O156" s="67" t="e">
        <f>'Sound Power'!CW156</f>
        <v>#DIV/0!</v>
      </c>
      <c r="P156" s="67" t="e">
        <f>'Sound Power'!CX156</f>
        <v>#DIV/0!</v>
      </c>
      <c r="Q156" s="67" t="e">
        <f>'Sound Power'!CY156</f>
        <v>#DIV/0!</v>
      </c>
      <c r="R156" s="67" t="e">
        <f>'Sound Power'!CZ156</f>
        <v>#DIV/0!</v>
      </c>
      <c r="S156" s="64">
        <f t="shared" si="50"/>
        <v>0</v>
      </c>
      <c r="T156" s="64">
        <f t="shared" si="51"/>
        <v>0</v>
      </c>
      <c r="U156" s="67" t="e">
        <f>('ModelParams Lp'!B$4*10^'ModelParams Lp'!B$5*($S156/$T156)^'ModelParams Lp'!B$6)*3</f>
        <v>#DIV/0!</v>
      </c>
      <c r="V156" s="67" t="e">
        <f>('ModelParams Lp'!C$4*10^'ModelParams Lp'!C$5*($S156/$T156)^'ModelParams Lp'!C$6)*3</f>
        <v>#DIV/0!</v>
      </c>
      <c r="W156" s="67" t="e">
        <f>('ModelParams Lp'!D$4*10^'ModelParams Lp'!D$5*($S156/$T156)^'ModelParams Lp'!D$6)*3</f>
        <v>#DIV/0!</v>
      </c>
      <c r="X156" s="67" t="e">
        <f>('ModelParams Lp'!E$4*10^'ModelParams Lp'!E$5*($S156/$T156)^'ModelParams Lp'!E$6)*3</f>
        <v>#DIV/0!</v>
      </c>
      <c r="Y156" s="67" t="e">
        <f>('ModelParams Lp'!F$4*10^'ModelParams Lp'!F$5*($S156/$T156)^'ModelParams Lp'!F$6)*3</f>
        <v>#DIV/0!</v>
      </c>
      <c r="Z156" s="67" t="e">
        <f>('ModelParams Lp'!G$4*10^'ModelParams Lp'!G$5*($S156/$T156)^'ModelParams Lp'!G$6)*3</f>
        <v>#DIV/0!</v>
      </c>
      <c r="AA156" s="67" t="e">
        <f>('ModelParams Lp'!H$4*10^'ModelParams Lp'!H$5*($S156/$T156)^'ModelParams Lp'!H$6)*3</f>
        <v>#DIV/0!</v>
      </c>
      <c r="AB156" s="67" t="e">
        <f>('ModelParams Lp'!I$4*10^'ModelParams Lp'!I$5*($S156/$T156)^'ModelParams Lp'!I$6)*3</f>
        <v>#DIV/0!</v>
      </c>
      <c r="AC156" s="53" t="e">
        <f t="shared" si="52"/>
        <v>#DIV/0!</v>
      </c>
      <c r="AD156" s="53" t="e">
        <f>IF(AC156&lt;'ModelParams Lp'!$B$16,-1,IF(AC156&lt;'ModelParams Lp'!$C$16,0,IF(AC156&lt;'ModelParams Lp'!$D$16,1,IF(AC156&lt;'ModelParams Lp'!$E$16,2,IF(AC156&lt;'ModelParams Lp'!$F$16,3,IF(AC156&lt;'ModelParams Lp'!$G$16,4,IF(AC156&lt;'ModelParams Lp'!$H$16,5,6)))))))</f>
        <v>#DIV/0!</v>
      </c>
      <c r="AE156" s="67" t="e">
        <f ca="1">IF($AD156&gt;1,0,OFFSET('ModelParams Lp'!$C$12,0,-'Sound Pressure'!$AD156))</f>
        <v>#DIV/0!</v>
      </c>
      <c r="AF156" s="67" t="e">
        <f ca="1">IF($AD156&gt;2,0,OFFSET('ModelParams Lp'!$D$12,0,-'Sound Pressure'!$AD156))</f>
        <v>#DIV/0!</v>
      </c>
      <c r="AG156" s="67" t="e">
        <f ca="1">IF($AD156&gt;3,0,OFFSET('ModelParams Lp'!$E$12,0,-'Sound Pressure'!$AD156))</f>
        <v>#DIV/0!</v>
      </c>
      <c r="AH156" s="67" t="e">
        <f ca="1">IF($AD156&gt;4,0,OFFSET('ModelParams Lp'!$F$12,0,-'Sound Pressure'!$AD156))</f>
        <v>#DIV/0!</v>
      </c>
      <c r="AI156" s="67" t="e">
        <f ca="1">IF($AD156&gt;3,0,OFFSET('ModelParams Lp'!$G$12,0,-'Sound Pressure'!$AD156))</f>
        <v>#DIV/0!</v>
      </c>
      <c r="AJ156" s="67" t="e">
        <f ca="1">IF($AD156&gt;5,0,OFFSET('ModelParams Lp'!$H$12,0,-'Sound Pressure'!$AD156))</f>
        <v>#DIV/0!</v>
      </c>
      <c r="AK156" s="67" t="e">
        <f ca="1">IF($AD156&gt;6,0,OFFSET('ModelParams Lp'!$I$12,0,-'Sound Pressure'!$AD156))</f>
        <v>#DIV/0!</v>
      </c>
      <c r="AL156" s="67" t="e">
        <f ca="1">IF($AD156&gt;7,0,IF($AD$4&lt;0,3,OFFSET('ModelParams Lp'!$J$12,0,-'Sound Pressure'!$AD156)))</f>
        <v>#DIV/0!</v>
      </c>
      <c r="AM156" s="67" t="e">
        <f t="shared" si="71"/>
        <v>#DIV/0!</v>
      </c>
      <c r="AN156" s="67" t="e">
        <f t="shared" si="72"/>
        <v>#DIV/0!</v>
      </c>
      <c r="AO156" s="67" t="e">
        <f t="shared" si="72"/>
        <v>#DIV/0!</v>
      </c>
      <c r="AP156" s="67" t="e">
        <f t="shared" si="72"/>
        <v>#DIV/0!</v>
      </c>
      <c r="AQ156" s="67" t="e">
        <f t="shared" si="72"/>
        <v>#DIV/0!</v>
      </c>
      <c r="AR156" s="67" t="e">
        <f t="shared" si="72"/>
        <v>#DIV/0!</v>
      </c>
      <c r="AS156" s="67" t="e">
        <f t="shared" si="72"/>
        <v>#DIV/0!</v>
      </c>
      <c r="AT156" s="67" t="e">
        <f t="shared" si="72"/>
        <v>#DIV/0!</v>
      </c>
      <c r="AU156" s="67">
        <f>'ModelParams Lp'!B$22</f>
        <v>4</v>
      </c>
      <c r="AV156" s="67">
        <f>'ModelParams Lp'!C$22</f>
        <v>2</v>
      </c>
      <c r="AW156" s="67">
        <f>'ModelParams Lp'!D$22</f>
        <v>1</v>
      </c>
      <c r="AX156" s="67">
        <f>'ModelParams Lp'!E$22</f>
        <v>0</v>
      </c>
      <c r="AY156" s="67">
        <f>'ModelParams Lp'!F$22</f>
        <v>0</v>
      </c>
      <c r="AZ156" s="67">
        <f>'ModelParams Lp'!G$22</f>
        <v>0</v>
      </c>
      <c r="BA156" s="67">
        <f>'ModelParams Lp'!H$22</f>
        <v>0</v>
      </c>
      <c r="BB156" s="67">
        <f>'ModelParams Lp'!I$22</f>
        <v>0</v>
      </c>
      <c r="BC156" s="67" t="e">
        <f>-10*LOG(2/(4*PI()*2^2)+4/(0.163*(Calcul!$J161*Calcul!$K161)/VLOOKUP(Calcul!$H161,'ModelParams Lp'!$E$37:$F$39,2,0)))</f>
        <v>#N/A</v>
      </c>
      <c r="BD156" s="67" t="e">
        <f>-10*LOG(2/(4*PI()*2^2)+4/(0.163*(Calcul!$J161*Calcul!$K161)/VLOOKUP(Calcul!$H161,'ModelParams Lp'!$E$37:$F$39,2,0)))</f>
        <v>#N/A</v>
      </c>
      <c r="BE156" s="67" t="e">
        <f>-10*LOG(2/(4*PI()*2^2)+4/(0.163*(Calcul!$J161*Calcul!$K161)/VLOOKUP(Calcul!$H161,'ModelParams Lp'!$E$37:$F$39,2,0)))</f>
        <v>#N/A</v>
      </c>
      <c r="BF156" s="67" t="e">
        <f>-10*LOG(2/(4*PI()*2^2)+4/(0.163*(Calcul!$J161*Calcul!$K161)/VLOOKUP(Calcul!$H161,'ModelParams Lp'!$E$37:$F$39,2,0)))</f>
        <v>#N/A</v>
      </c>
      <c r="BG156" s="67" t="e">
        <f>-10*LOG(2/(4*PI()*2^2)+4/(0.163*(Calcul!$J161*Calcul!$K161)/VLOOKUP(Calcul!$H161,'ModelParams Lp'!$E$37:$F$39,2,0)))</f>
        <v>#N/A</v>
      </c>
      <c r="BH156" s="67" t="e">
        <f>-10*LOG(2/(4*PI()*2^2)+4/(0.163*(Calcul!$J161*Calcul!$K161)/VLOOKUP(Calcul!$H161,'ModelParams Lp'!$E$37:$F$39,2,0)))</f>
        <v>#N/A</v>
      </c>
      <c r="BI156" s="67" t="e">
        <f>-10*LOG(2/(4*PI()*2^2)+4/(0.163*(Calcul!$J161*Calcul!$K161)/VLOOKUP(Calcul!$H161,'ModelParams Lp'!$E$37:$F$39,2,0)))</f>
        <v>#N/A</v>
      </c>
      <c r="BJ156" s="67" t="e">
        <f>-10*LOG(2/(4*PI()*2^2)+4/(0.163*(Calcul!$J161*Calcul!$K161)/VLOOKUP(Calcul!$H161,'ModelParams Lp'!$E$37:$F$39,2,0)))</f>
        <v>#N/A</v>
      </c>
      <c r="BK156" s="67" t="e">
        <f>VLOOKUP(Calcul!$I161,'ModelParams Lp'!$D$28:$O$32,5,0)+BC156</f>
        <v>#N/A</v>
      </c>
      <c r="BL156" s="67" t="e">
        <f>VLOOKUP(Calcul!$I161,'ModelParams Lp'!$D$28:$O$32,6,0)+BD156</f>
        <v>#N/A</v>
      </c>
      <c r="BM156" s="67" t="e">
        <f>VLOOKUP(Calcul!$I161,'ModelParams Lp'!$D$28:$O$32,7,0)+BE156</f>
        <v>#N/A</v>
      </c>
      <c r="BN156" s="67" t="e">
        <f>VLOOKUP(Calcul!$I161,'ModelParams Lp'!$D$28:$O$32,8,0)+BF156</f>
        <v>#N/A</v>
      </c>
      <c r="BO156" s="67" t="e">
        <f>VLOOKUP(Calcul!$I161,'ModelParams Lp'!$D$28:$O$32,9,0)+BG156</f>
        <v>#N/A</v>
      </c>
      <c r="BP156" s="67" t="e">
        <f>VLOOKUP(Calcul!$I161,'ModelParams Lp'!$D$28:$O$32,10,0)+BH156</f>
        <v>#N/A</v>
      </c>
      <c r="BQ156" s="67" t="e">
        <f>VLOOKUP(Calcul!$I161,'ModelParams Lp'!$D$28:$O$32,11,0)+BI156</f>
        <v>#N/A</v>
      </c>
      <c r="BR156" s="67" t="e">
        <f>VLOOKUP(Calcul!$I161,'ModelParams Lp'!$D$28:$O$32,12,0)+BJ156</f>
        <v>#N/A</v>
      </c>
      <c r="BS156" s="66" t="e">
        <f t="shared" ca="1" si="53"/>
        <v>#DIV/0!</v>
      </c>
      <c r="BT156" s="66" t="e">
        <f t="shared" ca="1" si="54"/>
        <v>#DIV/0!</v>
      </c>
      <c r="BU156" s="66" t="e">
        <f t="shared" ca="1" si="55"/>
        <v>#DIV/0!</v>
      </c>
      <c r="BV156" s="66" t="e">
        <f t="shared" ca="1" si="56"/>
        <v>#DIV/0!</v>
      </c>
      <c r="BW156" s="66" t="e">
        <f t="shared" ca="1" si="57"/>
        <v>#DIV/0!</v>
      </c>
      <c r="BX156" s="66" t="e">
        <f t="shared" ca="1" si="58"/>
        <v>#DIV/0!</v>
      </c>
      <c r="BY156" s="66" t="e">
        <f t="shared" ca="1" si="59"/>
        <v>#DIV/0!</v>
      </c>
      <c r="BZ156" s="66" t="e">
        <f t="shared" ca="1" si="60"/>
        <v>#DIV/0!</v>
      </c>
      <c r="CA156" s="24" t="e">
        <f ca="1">10*LOG10(IF(BS156="",0,POWER(10,((BS156+'ModelParams Lw'!$O$4)/10))) +IF(BT156="",0,POWER(10,((BT156+'ModelParams Lw'!$P$4)/10))) +IF(BU156="",0,POWER(10,((BU156+'ModelParams Lw'!$Q$4)/10))) +IF(BV156="",0,POWER(10,((BV156+'ModelParams Lw'!$R$4)/10))) +IF(BW156="",0,POWER(10,((BW156+'ModelParams Lw'!$S$4)/10))) +IF(BX156="",0,POWER(10,((BX156+'ModelParams Lw'!$T$4)/10))) +IF(BY156="",0,POWER(10,((BY156+'ModelParams Lw'!$U$4)/10)))+IF(BZ156="",0,POWER(10,((BZ156+'ModelParams Lw'!$V$4)/10))))</f>
        <v>#DIV/0!</v>
      </c>
      <c r="CB156" s="24" t="e">
        <f t="shared" ca="1" si="61"/>
        <v>#DIV/0!</v>
      </c>
      <c r="CC156" s="24" t="e">
        <f ca="1">(BS156-'ModelParams Lw'!O$10)/'ModelParams Lw'!O$11</f>
        <v>#DIV/0!</v>
      </c>
      <c r="CD156" s="24" t="e">
        <f ca="1">(BT156-'ModelParams Lw'!P$10)/'ModelParams Lw'!P$11</f>
        <v>#DIV/0!</v>
      </c>
      <c r="CE156" s="24" t="e">
        <f ca="1">(BU156-'ModelParams Lw'!Q$10)/'ModelParams Lw'!Q$11</f>
        <v>#DIV/0!</v>
      </c>
      <c r="CF156" s="24" t="e">
        <f ca="1">(BV156-'ModelParams Lw'!R$10)/'ModelParams Lw'!R$11</f>
        <v>#DIV/0!</v>
      </c>
      <c r="CG156" s="24" t="e">
        <f ca="1">(BW156-'ModelParams Lw'!S$10)/'ModelParams Lw'!S$11</f>
        <v>#DIV/0!</v>
      </c>
      <c r="CH156" s="24" t="e">
        <f ca="1">(BX156-'ModelParams Lw'!T$10)/'ModelParams Lw'!T$11</f>
        <v>#DIV/0!</v>
      </c>
      <c r="CI156" s="24" t="e">
        <f ca="1">(BY156-'ModelParams Lw'!U$10)/'ModelParams Lw'!U$11</f>
        <v>#DIV/0!</v>
      </c>
      <c r="CJ156" s="24" t="e">
        <f ca="1">(BZ156-'ModelParams Lw'!V$10)/'ModelParams Lw'!V$11</f>
        <v>#DIV/0!</v>
      </c>
      <c r="CK156" s="66" t="e">
        <f t="shared" si="62"/>
        <v>#DIV/0!</v>
      </c>
      <c r="CL156" s="66" t="e">
        <f t="shared" si="63"/>
        <v>#DIV/0!</v>
      </c>
      <c r="CM156" s="66" t="e">
        <f t="shared" si="64"/>
        <v>#DIV/0!</v>
      </c>
      <c r="CN156" s="66" t="e">
        <f t="shared" si="65"/>
        <v>#DIV/0!</v>
      </c>
      <c r="CO156" s="66" t="e">
        <f t="shared" si="66"/>
        <v>#DIV/0!</v>
      </c>
      <c r="CP156" s="66" t="e">
        <f t="shared" si="67"/>
        <v>#DIV/0!</v>
      </c>
      <c r="CQ156" s="66" t="e">
        <f t="shared" si="68"/>
        <v>#DIV/0!</v>
      </c>
      <c r="CR156" s="66" t="e">
        <f t="shared" si="69"/>
        <v>#DIV/0!</v>
      </c>
      <c r="CS156" s="24" t="e">
        <f>10*LOG10(IF(CK156="",0,POWER(10,((CK156+'ModelParams Lw'!$O$4)/10))) +IF(CL156="",0,POWER(10,((CL156+'ModelParams Lw'!$P$4)/10))) +IF(CM156="",0,POWER(10,((CM156+'ModelParams Lw'!$Q$4)/10))) +IF(CN156="",0,POWER(10,((CN156+'ModelParams Lw'!$R$4)/10))) +IF(CO156="",0,POWER(10,((CO156+'ModelParams Lw'!$S$4)/10))) +IF(CP156="",0,POWER(10,((CP156+'ModelParams Lw'!$T$4)/10))) +IF(CQ156="",0,POWER(10,((CQ156+'ModelParams Lw'!$U$4)/10)))+IF(CR156="",0,POWER(10,((CR156+'ModelParams Lw'!$V$4)/10))))</f>
        <v>#DIV/0!</v>
      </c>
      <c r="CT156" s="24" t="e">
        <f t="shared" si="70"/>
        <v>#DIV/0!</v>
      </c>
      <c r="CU156" s="24" t="e">
        <f>(CK156-'ModelParams Lw'!O$10)/'ModelParams Lw'!O$11</f>
        <v>#DIV/0!</v>
      </c>
      <c r="CV156" s="24" t="e">
        <f>(CL156-'ModelParams Lw'!P$10)/'ModelParams Lw'!P$11</f>
        <v>#DIV/0!</v>
      </c>
      <c r="CW156" s="24" t="e">
        <f>(CM156-'ModelParams Lw'!Q$10)/'ModelParams Lw'!Q$11</f>
        <v>#DIV/0!</v>
      </c>
      <c r="CX156" s="24" t="e">
        <f>(CN156-'ModelParams Lw'!R$10)/'ModelParams Lw'!R$11</f>
        <v>#DIV/0!</v>
      </c>
      <c r="CY156" s="24" t="e">
        <f>(CO156-'ModelParams Lw'!S$10)/'ModelParams Lw'!S$11</f>
        <v>#DIV/0!</v>
      </c>
      <c r="CZ156" s="24" t="e">
        <f>(CP156-'ModelParams Lw'!T$10)/'ModelParams Lw'!T$11</f>
        <v>#DIV/0!</v>
      </c>
      <c r="DA156" s="24" t="e">
        <f>(CQ156-'ModelParams Lw'!U$10)/'ModelParams Lw'!U$11</f>
        <v>#DIV/0!</v>
      </c>
      <c r="DB156" s="24" t="e">
        <f>(CR156-'ModelParams Lw'!V$10)/'ModelParams Lw'!V$11</f>
        <v>#DIV/0!</v>
      </c>
    </row>
    <row r="157" spans="1:106">
      <c r="A157" s="12">
        <f>'Sound Power'!B157</f>
        <v>0</v>
      </c>
      <c r="B157" s="12">
        <f>'Sound Power'!D157</f>
        <v>0</v>
      </c>
      <c r="C157" s="67" t="e">
        <f>IF(Calcul!$F162="SA",'Sound Power'!BS157,'Sound Power'!T157)</f>
        <v>#DIV/0!</v>
      </c>
      <c r="D157" s="67" t="e">
        <f>IF(Calcul!$F162="SA",'Sound Power'!BT157,'Sound Power'!U157)</f>
        <v>#DIV/0!</v>
      </c>
      <c r="E157" s="67" t="e">
        <f>IF(Calcul!$F162="SA",'Sound Power'!BU157,'Sound Power'!V157)</f>
        <v>#DIV/0!</v>
      </c>
      <c r="F157" s="67" t="e">
        <f>IF(Calcul!$F162="SA",'Sound Power'!BV157,'Sound Power'!W157)</f>
        <v>#DIV/0!</v>
      </c>
      <c r="G157" s="67" t="e">
        <f>IF(Calcul!$F162="SA",'Sound Power'!BW157,'Sound Power'!X157)</f>
        <v>#DIV/0!</v>
      </c>
      <c r="H157" s="67" t="e">
        <f>IF(Calcul!$F162="SA",'Sound Power'!BX157,'Sound Power'!Y157)</f>
        <v>#DIV/0!</v>
      </c>
      <c r="I157" s="67" t="e">
        <f>IF(Calcul!$F162="SA",'Sound Power'!BY157,'Sound Power'!Z157)</f>
        <v>#DIV/0!</v>
      </c>
      <c r="J157" s="67" t="e">
        <f>IF(Calcul!$F162="SA",'Sound Power'!BZ157,'Sound Power'!AA157)</f>
        <v>#DIV/0!</v>
      </c>
      <c r="K157" s="67" t="e">
        <f>'Sound Power'!CS157</f>
        <v>#DIV/0!</v>
      </c>
      <c r="L157" s="67" t="e">
        <f>'Sound Power'!CT157</f>
        <v>#DIV/0!</v>
      </c>
      <c r="M157" s="67" t="e">
        <f>'Sound Power'!CU157</f>
        <v>#DIV/0!</v>
      </c>
      <c r="N157" s="67" t="e">
        <f>'Sound Power'!CV157</f>
        <v>#DIV/0!</v>
      </c>
      <c r="O157" s="67" t="e">
        <f>'Sound Power'!CW157</f>
        <v>#DIV/0!</v>
      </c>
      <c r="P157" s="67" t="e">
        <f>'Sound Power'!CX157</f>
        <v>#DIV/0!</v>
      </c>
      <c r="Q157" s="67" t="e">
        <f>'Sound Power'!CY157</f>
        <v>#DIV/0!</v>
      </c>
      <c r="R157" s="67" t="e">
        <f>'Sound Power'!CZ157</f>
        <v>#DIV/0!</v>
      </c>
      <c r="S157" s="64">
        <f t="shared" si="50"/>
        <v>0</v>
      </c>
      <c r="T157" s="64">
        <f t="shared" si="51"/>
        <v>0</v>
      </c>
      <c r="U157" s="67" t="e">
        <f>('ModelParams Lp'!B$4*10^'ModelParams Lp'!B$5*($S157/$T157)^'ModelParams Lp'!B$6)*3</f>
        <v>#DIV/0!</v>
      </c>
      <c r="V157" s="67" t="e">
        <f>('ModelParams Lp'!C$4*10^'ModelParams Lp'!C$5*($S157/$T157)^'ModelParams Lp'!C$6)*3</f>
        <v>#DIV/0!</v>
      </c>
      <c r="W157" s="67" t="e">
        <f>('ModelParams Lp'!D$4*10^'ModelParams Lp'!D$5*($S157/$T157)^'ModelParams Lp'!D$6)*3</f>
        <v>#DIV/0!</v>
      </c>
      <c r="X157" s="67" t="e">
        <f>('ModelParams Lp'!E$4*10^'ModelParams Lp'!E$5*($S157/$T157)^'ModelParams Lp'!E$6)*3</f>
        <v>#DIV/0!</v>
      </c>
      <c r="Y157" s="67" t="e">
        <f>('ModelParams Lp'!F$4*10^'ModelParams Lp'!F$5*($S157/$T157)^'ModelParams Lp'!F$6)*3</f>
        <v>#DIV/0!</v>
      </c>
      <c r="Z157" s="67" t="e">
        <f>('ModelParams Lp'!G$4*10^'ModelParams Lp'!G$5*($S157/$T157)^'ModelParams Lp'!G$6)*3</f>
        <v>#DIV/0!</v>
      </c>
      <c r="AA157" s="67" t="e">
        <f>('ModelParams Lp'!H$4*10^'ModelParams Lp'!H$5*($S157/$T157)^'ModelParams Lp'!H$6)*3</f>
        <v>#DIV/0!</v>
      </c>
      <c r="AB157" s="67" t="e">
        <f>('ModelParams Lp'!I$4*10^'ModelParams Lp'!I$5*($S157/$T157)^'ModelParams Lp'!I$6)*3</f>
        <v>#DIV/0!</v>
      </c>
      <c r="AC157" s="53" t="e">
        <f t="shared" si="52"/>
        <v>#DIV/0!</v>
      </c>
      <c r="AD157" s="53" t="e">
        <f>IF(AC157&lt;'ModelParams Lp'!$B$16,-1,IF(AC157&lt;'ModelParams Lp'!$C$16,0,IF(AC157&lt;'ModelParams Lp'!$D$16,1,IF(AC157&lt;'ModelParams Lp'!$E$16,2,IF(AC157&lt;'ModelParams Lp'!$F$16,3,IF(AC157&lt;'ModelParams Lp'!$G$16,4,IF(AC157&lt;'ModelParams Lp'!$H$16,5,6)))))))</f>
        <v>#DIV/0!</v>
      </c>
      <c r="AE157" s="67" t="e">
        <f ca="1">IF($AD157&gt;1,0,OFFSET('ModelParams Lp'!$C$12,0,-'Sound Pressure'!$AD157))</f>
        <v>#DIV/0!</v>
      </c>
      <c r="AF157" s="67" t="e">
        <f ca="1">IF($AD157&gt;2,0,OFFSET('ModelParams Lp'!$D$12,0,-'Sound Pressure'!$AD157))</f>
        <v>#DIV/0!</v>
      </c>
      <c r="AG157" s="67" t="e">
        <f ca="1">IF($AD157&gt;3,0,OFFSET('ModelParams Lp'!$E$12,0,-'Sound Pressure'!$AD157))</f>
        <v>#DIV/0!</v>
      </c>
      <c r="AH157" s="67" t="e">
        <f ca="1">IF($AD157&gt;4,0,OFFSET('ModelParams Lp'!$F$12,0,-'Sound Pressure'!$AD157))</f>
        <v>#DIV/0!</v>
      </c>
      <c r="AI157" s="67" t="e">
        <f ca="1">IF($AD157&gt;3,0,OFFSET('ModelParams Lp'!$G$12,0,-'Sound Pressure'!$AD157))</f>
        <v>#DIV/0!</v>
      </c>
      <c r="AJ157" s="67" t="e">
        <f ca="1">IF($AD157&gt;5,0,OFFSET('ModelParams Lp'!$H$12,0,-'Sound Pressure'!$AD157))</f>
        <v>#DIV/0!</v>
      </c>
      <c r="AK157" s="67" t="e">
        <f ca="1">IF($AD157&gt;6,0,OFFSET('ModelParams Lp'!$I$12,0,-'Sound Pressure'!$AD157))</f>
        <v>#DIV/0!</v>
      </c>
      <c r="AL157" s="67" t="e">
        <f ca="1">IF($AD157&gt;7,0,IF($AD$4&lt;0,3,OFFSET('ModelParams Lp'!$J$12,0,-'Sound Pressure'!$AD157)))</f>
        <v>#DIV/0!</v>
      </c>
      <c r="AM157" s="67" t="e">
        <f t="shared" si="71"/>
        <v>#DIV/0!</v>
      </c>
      <c r="AN157" s="67" t="e">
        <f t="shared" si="72"/>
        <v>#DIV/0!</v>
      </c>
      <c r="AO157" s="67" t="e">
        <f t="shared" si="72"/>
        <v>#DIV/0!</v>
      </c>
      <c r="AP157" s="67" t="e">
        <f t="shared" si="72"/>
        <v>#DIV/0!</v>
      </c>
      <c r="AQ157" s="67" t="e">
        <f t="shared" si="72"/>
        <v>#DIV/0!</v>
      </c>
      <c r="AR157" s="67" t="e">
        <f t="shared" si="72"/>
        <v>#DIV/0!</v>
      </c>
      <c r="AS157" s="67" t="e">
        <f t="shared" si="72"/>
        <v>#DIV/0!</v>
      </c>
      <c r="AT157" s="67" t="e">
        <f t="shared" si="72"/>
        <v>#DIV/0!</v>
      </c>
      <c r="AU157" s="67">
        <f>'ModelParams Lp'!B$22</f>
        <v>4</v>
      </c>
      <c r="AV157" s="67">
        <f>'ModelParams Lp'!C$22</f>
        <v>2</v>
      </c>
      <c r="AW157" s="67">
        <f>'ModelParams Lp'!D$22</f>
        <v>1</v>
      </c>
      <c r="AX157" s="67">
        <f>'ModelParams Lp'!E$22</f>
        <v>0</v>
      </c>
      <c r="AY157" s="67">
        <f>'ModelParams Lp'!F$22</f>
        <v>0</v>
      </c>
      <c r="AZ157" s="67">
        <f>'ModelParams Lp'!G$22</f>
        <v>0</v>
      </c>
      <c r="BA157" s="67">
        <f>'ModelParams Lp'!H$22</f>
        <v>0</v>
      </c>
      <c r="BB157" s="67">
        <f>'ModelParams Lp'!I$22</f>
        <v>0</v>
      </c>
      <c r="BC157" s="67" t="e">
        <f>-10*LOG(2/(4*PI()*2^2)+4/(0.163*(Calcul!$J162*Calcul!$K162)/VLOOKUP(Calcul!$H162,'ModelParams Lp'!$E$37:$F$39,2,0)))</f>
        <v>#N/A</v>
      </c>
      <c r="BD157" s="67" t="e">
        <f>-10*LOG(2/(4*PI()*2^2)+4/(0.163*(Calcul!$J162*Calcul!$K162)/VLOOKUP(Calcul!$H162,'ModelParams Lp'!$E$37:$F$39,2,0)))</f>
        <v>#N/A</v>
      </c>
      <c r="BE157" s="67" t="e">
        <f>-10*LOG(2/(4*PI()*2^2)+4/(0.163*(Calcul!$J162*Calcul!$K162)/VLOOKUP(Calcul!$H162,'ModelParams Lp'!$E$37:$F$39,2,0)))</f>
        <v>#N/A</v>
      </c>
      <c r="BF157" s="67" t="e">
        <f>-10*LOG(2/(4*PI()*2^2)+4/(0.163*(Calcul!$J162*Calcul!$K162)/VLOOKUP(Calcul!$H162,'ModelParams Lp'!$E$37:$F$39,2,0)))</f>
        <v>#N/A</v>
      </c>
      <c r="BG157" s="67" t="e">
        <f>-10*LOG(2/(4*PI()*2^2)+4/(0.163*(Calcul!$J162*Calcul!$K162)/VLOOKUP(Calcul!$H162,'ModelParams Lp'!$E$37:$F$39,2,0)))</f>
        <v>#N/A</v>
      </c>
      <c r="BH157" s="67" t="e">
        <f>-10*LOG(2/(4*PI()*2^2)+4/(0.163*(Calcul!$J162*Calcul!$K162)/VLOOKUP(Calcul!$H162,'ModelParams Lp'!$E$37:$F$39,2,0)))</f>
        <v>#N/A</v>
      </c>
      <c r="BI157" s="67" t="e">
        <f>-10*LOG(2/(4*PI()*2^2)+4/(0.163*(Calcul!$J162*Calcul!$K162)/VLOOKUP(Calcul!$H162,'ModelParams Lp'!$E$37:$F$39,2,0)))</f>
        <v>#N/A</v>
      </c>
      <c r="BJ157" s="67" t="e">
        <f>-10*LOG(2/(4*PI()*2^2)+4/(0.163*(Calcul!$J162*Calcul!$K162)/VLOOKUP(Calcul!$H162,'ModelParams Lp'!$E$37:$F$39,2,0)))</f>
        <v>#N/A</v>
      </c>
      <c r="BK157" s="67" t="e">
        <f>VLOOKUP(Calcul!$I162,'ModelParams Lp'!$D$28:$O$32,5,0)+BC157</f>
        <v>#N/A</v>
      </c>
      <c r="BL157" s="67" t="e">
        <f>VLOOKUP(Calcul!$I162,'ModelParams Lp'!$D$28:$O$32,6,0)+BD157</f>
        <v>#N/A</v>
      </c>
      <c r="BM157" s="67" t="e">
        <f>VLOOKUP(Calcul!$I162,'ModelParams Lp'!$D$28:$O$32,7,0)+BE157</f>
        <v>#N/A</v>
      </c>
      <c r="BN157" s="67" t="e">
        <f>VLOOKUP(Calcul!$I162,'ModelParams Lp'!$D$28:$O$32,8,0)+BF157</f>
        <v>#N/A</v>
      </c>
      <c r="BO157" s="67" t="e">
        <f>VLOOKUP(Calcul!$I162,'ModelParams Lp'!$D$28:$O$32,9,0)+BG157</f>
        <v>#N/A</v>
      </c>
      <c r="BP157" s="67" t="e">
        <f>VLOOKUP(Calcul!$I162,'ModelParams Lp'!$D$28:$O$32,10,0)+BH157</f>
        <v>#N/A</v>
      </c>
      <c r="BQ157" s="67" t="e">
        <f>VLOOKUP(Calcul!$I162,'ModelParams Lp'!$D$28:$O$32,11,0)+BI157</f>
        <v>#N/A</v>
      </c>
      <c r="BR157" s="67" t="e">
        <f>VLOOKUP(Calcul!$I162,'ModelParams Lp'!$D$28:$O$32,12,0)+BJ157</f>
        <v>#N/A</v>
      </c>
      <c r="BS157" s="66" t="e">
        <f t="shared" ca="1" si="53"/>
        <v>#DIV/0!</v>
      </c>
      <c r="BT157" s="66" t="e">
        <f t="shared" ca="1" si="54"/>
        <v>#DIV/0!</v>
      </c>
      <c r="BU157" s="66" t="e">
        <f t="shared" ca="1" si="55"/>
        <v>#DIV/0!</v>
      </c>
      <c r="BV157" s="66" t="e">
        <f t="shared" ca="1" si="56"/>
        <v>#DIV/0!</v>
      </c>
      <c r="BW157" s="66" t="e">
        <f t="shared" ca="1" si="57"/>
        <v>#DIV/0!</v>
      </c>
      <c r="BX157" s="66" t="e">
        <f t="shared" ca="1" si="58"/>
        <v>#DIV/0!</v>
      </c>
      <c r="BY157" s="66" t="e">
        <f t="shared" ca="1" si="59"/>
        <v>#DIV/0!</v>
      </c>
      <c r="BZ157" s="66" t="e">
        <f t="shared" ca="1" si="60"/>
        <v>#DIV/0!</v>
      </c>
      <c r="CA157" s="24" t="e">
        <f ca="1">10*LOG10(IF(BS157="",0,POWER(10,((BS157+'ModelParams Lw'!$O$4)/10))) +IF(BT157="",0,POWER(10,((BT157+'ModelParams Lw'!$P$4)/10))) +IF(BU157="",0,POWER(10,((BU157+'ModelParams Lw'!$Q$4)/10))) +IF(BV157="",0,POWER(10,((BV157+'ModelParams Lw'!$R$4)/10))) +IF(BW157="",0,POWER(10,((BW157+'ModelParams Lw'!$S$4)/10))) +IF(BX157="",0,POWER(10,((BX157+'ModelParams Lw'!$T$4)/10))) +IF(BY157="",0,POWER(10,((BY157+'ModelParams Lw'!$U$4)/10)))+IF(BZ157="",0,POWER(10,((BZ157+'ModelParams Lw'!$V$4)/10))))</f>
        <v>#DIV/0!</v>
      </c>
      <c r="CB157" s="24" t="e">
        <f t="shared" ca="1" si="61"/>
        <v>#DIV/0!</v>
      </c>
      <c r="CC157" s="24" t="e">
        <f ca="1">(BS157-'ModelParams Lw'!O$10)/'ModelParams Lw'!O$11</f>
        <v>#DIV/0!</v>
      </c>
      <c r="CD157" s="24" t="e">
        <f ca="1">(BT157-'ModelParams Lw'!P$10)/'ModelParams Lw'!P$11</f>
        <v>#DIV/0!</v>
      </c>
      <c r="CE157" s="24" t="e">
        <f ca="1">(BU157-'ModelParams Lw'!Q$10)/'ModelParams Lw'!Q$11</f>
        <v>#DIV/0!</v>
      </c>
      <c r="CF157" s="24" t="e">
        <f ca="1">(BV157-'ModelParams Lw'!R$10)/'ModelParams Lw'!R$11</f>
        <v>#DIV/0!</v>
      </c>
      <c r="CG157" s="24" t="e">
        <f ca="1">(BW157-'ModelParams Lw'!S$10)/'ModelParams Lw'!S$11</f>
        <v>#DIV/0!</v>
      </c>
      <c r="CH157" s="24" t="e">
        <f ca="1">(BX157-'ModelParams Lw'!T$10)/'ModelParams Lw'!T$11</f>
        <v>#DIV/0!</v>
      </c>
      <c r="CI157" s="24" t="e">
        <f ca="1">(BY157-'ModelParams Lw'!U$10)/'ModelParams Lw'!U$11</f>
        <v>#DIV/0!</v>
      </c>
      <c r="CJ157" s="24" t="e">
        <f ca="1">(BZ157-'ModelParams Lw'!V$10)/'ModelParams Lw'!V$11</f>
        <v>#DIV/0!</v>
      </c>
      <c r="CK157" s="66" t="e">
        <f t="shared" si="62"/>
        <v>#DIV/0!</v>
      </c>
      <c r="CL157" s="66" t="e">
        <f t="shared" si="63"/>
        <v>#DIV/0!</v>
      </c>
      <c r="CM157" s="66" t="e">
        <f t="shared" si="64"/>
        <v>#DIV/0!</v>
      </c>
      <c r="CN157" s="66" t="e">
        <f t="shared" si="65"/>
        <v>#DIV/0!</v>
      </c>
      <c r="CO157" s="66" t="e">
        <f t="shared" si="66"/>
        <v>#DIV/0!</v>
      </c>
      <c r="CP157" s="66" t="e">
        <f t="shared" si="67"/>
        <v>#DIV/0!</v>
      </c>
      <c r="CQ157" s="66" t="e">
        <f t="shared" si="68"/>
        <v>#DIV/0!</v>
      </c>
      <c r="CR157" s="66" t="e">
        <f t="shared" si="69"/>
        <v>#DIV/0!</v>
      </c>
      <c r="CS157" s="24" t="e">
        <f>10*LOG10(IF(CK157="",0,POWER(10,((CK157+'ModelParams Lw'!$O$4)/10))) +IF(CL157="",0,POWER(10,((CL157+'ModelParams Lw'!$P$4)/10))) +IF(CM157="",0,POWER(10,((CM157+'ModelParams Lw'!$Q$4)/10))) +IF(CN157="",0,POWER(10,((CN157+'ModelParams Lw'!$R$4)/10))) +IF(CO157="",0,POWER(10,((CO157+'ModelParams Lw'!$S$4)/10))) +IF(CP157="",0,POWER(10,((CP157+'ModelParams Lw'!$T$4)/10))) +IF(CQ157="",0,POWER(10,((CQ157+'ModelParams Lw'!$U$4)/10)))+IF(CR157="",0,POWER(10,((CR157+'ModelParams Lw'!$V$4)/10))))</f>
        <v>#DIV/0!</v>
      </c>
      <c r="CT157" s="24" t="e">
        <f t="shared" si="70"/>
        <v>#DIV/0!</v>
      </c>
      <c r="CU157" s="24" t="e">
        <f>(CK157-'ModelParams Lw'!O$10)/'ModelParams Lw'!O$11</f>
        <v>#DIV/0!</v>
      </c>
      <c r="CV157" s="24" t="e">
        <f>(CL157-'ModelParams Lw'!P$10)/'ModelParams Lw'!P$11</f>
        <v>#DIV/0!</v>
      </c>
      <c r="CW157" s="24" t="e">
        <f>(CM157-'ModelParams Lw'!Q$10)/'ModelParams Lw'!Q$11</f>
        <v>#DIV/0!</v>
      </c>
      <c r="CX157" s="24" t="e">
        <f>(CN157-'ModelParams Lw'!R$10)/'ModelParams Lw'!R$11</f>
        <v>#DIV/0!</v>
      </c>
      <c r="CY157" s="24" t="e">
        <f>(CO157-'ModelParams Lw'!S$10)/'ModelParams Lw'!S$11</f>
        <v>#DIV/0!</v>
      </c>
      <c r="CZ157" s="24" t="e">
        <f>(CP157-'ModelParams Lw'!T$10)/'ModelParams Lw'!T$11</f>
        <v>#DIV/0!</v>
      </c>
      <c r="DA157" s="24" t="e">
        <f>(CQ157-'ModelParams Lw'!U$10)/'ModelParams Lw'!U$11</f>
        <v>#DIV/0!</v>
      </c>
      <c r="DB157" s="24" t="e">
        <f>(CR157-'ModelParams Lw'!V$10)/'ModelParams Lw'!V$11</f>
        <v>#DIV/0!</v>
      </c>
    </row>
    <row r="158" spans="1:106">
      <c r="A158" s="12">
        <f>'Sound Power'!B158</f>
        <v>0</v>
      </c>
      <c r="B158" s="12">
        <f>'Sound Power'!D158</f>
        <v>0</v>
      </c>
      <c r="C158" s="67" t="e">
        <f>IF(Calcul!$F163="SA",'Sound Power'!BS158,'Sound Power'!T158)</f>
        <v>#DIV/0!</v>
      </c>
      <c r="D158" s="67" t="e">
        <f>IF(Calcul!$F163="SA",'Sound Power'!BT158,'Sound Power'!U158)</f>
        <v>#DIV/0!</v>
      </c>
      <c r="E158" s="67" t="e">
        <f>IF(Calcul!$F163="SA",'Sound Power'!BU158,'Sound Power'!V158)</f>
        <v>#DIV/0!</v>
      </c>
      <c r="F158" s="67" t="e">
        <f>IF(Calcul!$F163="SA",'Sound Power'!BV158,'Sound Power'!W158)</f>
        <v>#DIV/0!</v>
      </c>
      <c r="G158" s="67" t="e">
        <f>IF(Calcul!$F163="SA",'Sound Power'!BW158,'Sound Power'!X158)</f>
        <v>#DIV/0!</v>
      </c>
      <c r="H158" s="67" t="e">
        <f>IF(Calcul!$F163="SA",'Sound Power'!BX158,'Sound Power'!Y158)</f>
        <v>#DIV/0!</v>
      </c>
      <c r="I158" s="67" t="e">
        <f>IF(Calcul!$F163="SA",'Sound Power'!BY158,'Sound Power'!Z158)</f>
        <v>#DIV/0!</v>
      </c>
      <c r="J158" s="67" t="e">
        <f>IF(Calcul!$F163="SA",'Sound Power'!BZ158,'Sound Power'!AA158)</f>
        <v>#DIV/0!</v>
      </c>
      <c r="K158" s="67" t="e">
        <f>'Sound Power'!CS158</f>
        <v>#DIV/0!</v>
      </c>
      <c r="L158" s="67" t="e">
        <f>'Sound Power'!CT158</f>
        <v>#DIV/0!</v>
      </c>
      <c r="M158" s="67" t="e">
        <f>'Sound Power'!CU158</f>
        <v>#DIV/0!</v>
      </c>
      <c r="N158" s="67" t="e">
        <f>'Sound Power'!CV158</f>
        <v>#DIV/0!</v>
      </c>
      <c r="O158" s="67" t="e">
        <f>'Sound Power'!CW158</f>
        <v>#DIV/0!</v>
      </c>
      <c r="P158" s="67" t="e">
        <f>'Sound Power'!CX158</f>
        <v>#DIV/0!</v>
      </c>
      <c r="Q158" s="67" t="e">
        <f>'Sound Power'!CY158</f>
        <v>#DIV/0!</v>
      </c>
      <c r="R158" s="67" t="e">
        <f>'Sound Power'!CZ158</f>
        <v>#DIV/0!</v>
      </c>
      <c r="S158" s="64">
        <f t="shared" si="50"/>
        <v>0</v>
      </c>
      <c r="T158" s="64">
        <f t="shared" si="51"/>
        <v>0</v>
      </c>
      <c r="U158" s="67" t="e">
        <f>('ModelParams Lp'!B$4*10^'ModelParams Lp'!B$5*($S158/$T158)^'ModelParams Lp'!B$6)*3</f>
        <v>#DIV/0!</v>
      </c>
      <c r="V158" s="67" t="e">
        <f>('ModelParams Lp'!C$4*10^'ModelParams Lp'!C$5*($S158/$T158)^'ModelParams Lp'!C$6)*3</f>
        <v>#DIV/0!</v>
      </c>
      <c r="W158" s="67" t="e">
        <f>('ModelParams Lp'!D$4*10^'ModelParams Lp'!D$5*($S158/$T158)^'ModelParams Lp'!D$6)*3</f>
        <v>#DIV/0!</v>
      </c>
      <c r="X158" s="67" t="e">
        <f>('ModelParams Lp'!E$4*10^'ModelParams Lp'!E$5*($S158/$T158)^'ModelParams Lp'!E$6)*3</f>
        <v>#DIV/0!</v>
      </c>
      <c r="Y158" s="67" t="e">
        <f>('ModelParams Lp'!F$4*10^'ModelParams Lp'!F$5*($S158/$T158)^'ModelParams Lp'!F$6)*3</f>
        <v>#DIV/0!</v>
      </c>
      <c r="Z158" s="67" t="e">
        <f>('ModelParams Lp'!G$4*10^'ModelParams Lp'!G$5*($S158/$T158)^'ModelParams Lp'!G$6)*3</f>
        <v>#DIV/0!</v>
      </c>
      <c r="AA158" s="67" t="e">
        <f>('ModelParams Lp'!H$4*10^'ModelParams Lp'!H$5*($S158/$T158)^'ModelParams Lp'!H$6)*3</f>
        <v>#DIV/0!</v>
      </c>
      <c r="AB158" s="67" t="e">
        <f>('ModelParams Lp'!I$4*10^'ModelParams Lp'!I$5*($S158/$T158)^'ModelParams Lp'!I$6)*3</f>
        <v>#DIV/0!</v>
      </c>
      <c r="AC158" s="53" t="e">
        <f t="shared" si="52"/>
        <v>#DIV/0!</v>
      </c>
      <c r="AD158" s="53" t="e">
        <f>IF(AC158&lt;'ModelParams Lp'!$B$16,-1,IF(AC158&lt;'ModelParams Lp'!$C$16,0,IF(AC158&lt;'ModelParams Lp'!$D$16,1,IF(AC158&lt;'ModelParams Lp'!$E$16,2,IF(AC158&lt;'ModelParams Lp'!$F$16,3,IF(AC158&lt;'ModelParams Lp'!$G$16,4,IF(AC158&lt;'ModelParams Lp'!$H$16,5,6)))))))</f>
        <v>#DIV/0!</v>
      </c>
      <c r="AE158" s="67" t="e">
        <f ca="1">IF($AD158&gt;1,0,OFFSET('ModelParams Lp'!$C$12,0,-'Sound Pressure'!$AD158))</f>
        <v>#DIV/0!</v>
      </c>
      <c r="AF158" s="67" t="e">
        <f ca="1">IF($AD158&gt;2,0,OFFSET('ModelParams Lp'!$D$12,0,-'Sound Pressure'!$AD158))</f>
        <v>#DIV/0!</v>
      </c>
      <c r="AG158" s="67" t="e">
        <f ca="1">IF($AD158&gt;3,0,OFFSET('ModelParams Lp'!$E$12,0,-'Sound Pressure'!$AD158))</f>
        <v>#DIV/0!</v>
      </c>
      <c r="AH158" s="67" t="e">
        <f ca="1">IF($AD158&gt;4,0,OFFSET('ModelParams Lp'!$F$12,0,-'Sound Pressure'!$AD158))</f>
        <v>#DIV/0!</v>
      </c>
      <c r="AI158" s="67" t="e">
        <f ca="1">IF($AD158&gt;3,0,OFFSET('ModelParams Lp'!$G$12,0,-'Sound Pressure'!$AD158))</f>
        <v>#DIV/0!</v>
      </c>
      <c r="AJ158" s="67" t="e">
        <f ca="1">IF($AD158&gt;5,0,OFFSET('ModelParams Lp'!$H$12,0,-'Sound Pressure'!$AD158))</f>
        <v>#DIV/0!</v>
      </c>
      <c r="AK158" s="67" t="e">
        <f ca="1">IF($AD158&gt;6,0,OFFSET('ModelParams Lp'!$I$12,0,-'Sound Pressure'!$AD158))</f>
        <v>#DIV/0!</v>
      </c>
      <c r="AL158" s="67" t="e">
        <f ca="1">IF($AD158&gt;7,0,IF($AD$4&lt;0,3,OFFSET('ModelParams Lp'!$J$12,0,-'Sound Pressure'!$AD158)))</f>
        <v>#DIV/0!</v>
      </c>
      <c r="AM158" s="67" t="e">
        <f t="shared" si="71"/>
        <v>#DIV/0!</v>
      </c>
      <c r="AN158" s="67" t="e">
        <f t="shared" si="72"/>
        <v>#DIV/0!</v>
      </c>
      <c r="AO158" s="67" t="e">
        <f t="shared" si="72"/>
        <v>#DIV/0!</v>
      </c>
      <c r="AP158" s="67" t="e">
        <f t="shared" si="72"/>
        <v>#DIV/0!</v>
      </c>
      <c r="AQ158" s="67" t="e">
        <f t="shared" si="72"/>
        <v>#DIV/0!</v>
      </c>
      <c r="AR158" s="67" t="e">
        <f t="shared" si="72"/>
        <v>#DIV/0!</v>
      </c>
      <c r="AS158" s="67" t="e">
        <f t="shared" si="72"/>
        <v>#DIV/0!</v>
      </c>
      <c r="AT158" s="67" t="e">
        <f t="shared" si="72"/>
        <v>#DIV/0!</v>
      </c>
      <c r="AU158" s="67">
        <f>'ModelParams Lp'!B$22</f>
        <v>4</v>
      </c>
      <c r="AV158" s="67">
        <f>'ModelParams Lp'!C$22</f>
        <v>2</v>
      </c>
      <c r="AW158" s="67">
        <f>'ModelParams Lp'!D$22</f>
        <v>1</v>
      </c>
      <c r="AX158" s="67">
        <f>'ModelParams Lp'!E$22</f>
        <v>0</v>
      </c>
      <c r="AY158" s="67">
        <f>'ModelParams Lp'!F$22</f>
        <v>0</v>
      </c>
      <c r="AZ158" s="67">
        <f>'ModelParams Lp'!G$22</f>
        <v>0</v>
      </c>
      <c r="BA158" s="67">
        <f>'ModelParams Lp'!H$22</f>
        <v>0</v>
      </c>
      <c r="BB158" s="67">
        <f>'ModelParams Lp'!I$22</f>
        <v>0</v>
      </c>
      <c r="BC158" s="67" t="e">
        <f>-10*LOG(2/(4*PI()*2^2)+4/(0.163*(Calcul!$J163*Calcul!$K163)/VLOOKUP(Calcul!$H163,'ModelParams Lp'!$E$37:$F$39,2,0)))</f>
        <v>#N/A</v>
      </c>
      <c r="BD158" s="67" t="e">
        <f>-10*LOG(2/(4*PI()*2^2)+4/(0.163*(Calcul!$J163*Calcul!$K163)/VLOOKUP(Calcul!$H163,'ModelParams Lp'!$E$37:$F$39,2,0)))</f>
        <v>#N/A</v>
      </c>
      <c r="BE158" s="67" t="e">
        <f>-10*LOG(2/(4*PI()*2^2)+4/(0.163*(Calcul!$J163*Calcul!$K163)/VLOOKUP(Calcul!$H163,'ModelParams Lp'!$E$37:$F$39,2,0)))</f>
        <v>#N/A</v>
      </c>
      <c r="BF158" s="67" t="e">
        <f>-10*LOG(2/(4*PI()*2^2)+4/(0.163*(Calcul!$J163*Calcul!$K163)/VLOOKUP(Calcul!$H163,'ModelParams Lp'!$E$37:$F$39,2,0)))</f>
        <v>#N/A</v>
      </c>
      <c r="BG158" s="67" t="e">
        <f>-10*LOG(2/(4*PI()*2^2)+4/(0.163*(Calcul!$J163*Calcul!$K163)/VLOOKUP(Calcul!$H163,'ModelParams Lp'!$E$37:$F$39,2,0)))</f>
        <v>#N/A</v>
      </c>
      <c r="BH158" s="67" t="e">
        <f>-10*LOG(2/(4*PI()*2^2)+4/(0.163*(Calcul!$J163*Calcul!$K163)/VLOOKUP(Calcul!$H163,'ModelParams Lp'!$E$37:$F$39,2,0)))</f>
        <v>#N/A</v>
      </c>
      <c r="BI158" s="67" t="e">
        <f>-10*LOG(2/(4*PI()*2^2)+4/(0.163*(Calcul!$J163*Calcul!$K163)/VLOOKUP(Calcul!$H163,'ModelParams Lp'!$E$37:$F$39,2,0)))</f>
        <v>#N/A</v>
      </c>
      <c r="BJ158" s="67" t="e">
        <f>-10*LOG(2/(4*PI()*2^2)+4/(0.163*(Calcul!$J163*Calcul!$K163)/VLOOKUP(Calcul!$H163,'ModelParams Lp'!$E$37:$F$39,2,0)))</f>
        <v>#N/A</v>
      </c>
      <c r="BK158" s="67" t="e">
        <f>VLOOKUP(Calcul!$I163,'ModelParams Lp'!$D$28:$O$32,5,0)+BC158</f>
        <v>#N/A</v>
      </c>
      <c r="BL158" s="67" t="e">
        <f>VLOOKUP(Calcul!$I163,'ModelParams Lp'!$D$28:$O$32,6,0)+BD158</f>
        <v>#N/A</v>
      </c>
      <c r="BM158" s="67" t="e">
        <f>VLOOKUP(Calcul!$I163,'ModelParams Lp'!$D$28:$O$32,7,0)+BE158</f>
        <v>#N/A</v>
      </c>
      <c r="BN158" s="67" t="e">
        <f>VLOOKUP(Calcul!$I163,'ModelParams Lp'!$D$28:$O$32,8,0)+BF158</f>
        <v>#N/A</v>
      </c>
      <c r="BO158" s="67" t="e">
        <f>VLOOKUP(Calcul!$I163,'ModelParams Lp'!$D$28:$O$32,9,0)+BG158</f>
        <v>#N/A</v>
      </c>
      <c r="BP158" s="67" t="e">
        <f>VLOOKUP(Calcul!$I163,'ModelParams Lp'!$D$28:$O$32,10,0)+BH158</f>
        <v>#N/A</v>
      </c>
      <c r="BQ158" s="67" t="e">
        <f>VLOOKUP(Calcul!$I163,'ModelParams Lp'!$D$28:$O$32,11,0)+BI158</f>
        <v>#N/A</v>
      </c>
      <c r="BR158" s="67" t="e">
        <f>VLOOKUP(Calcul!$I163,'ModelParams Lp'!$D$28:$O$32,12,0)+BJ158</f>
        <v>#N/A</v>
      </c>
      <c r="BS158" s="66" t="e">
        <f t="shared" ca="1" si="53"/>
        <v>#DIV/0!</v>
      </c>
      <c r="BT158" s="66" t="e">
        <f t="shared" ca="1" si="54"/>
        <v>#DIV/0!</v>
      </c>
      <c r="BU158" s="66" t="e">
        <f t="shared" ca="1" si="55"/>
        <v>#DIV/0!</v>
      </c>
      <c r="BV158" s="66" t="e">
        <f t="shared" ca="1" si="56"/>
        <v>#DIV/0!</v>
      </c>
      <c r="BW158" s="66" t="e">
        <f t="shared" ca="1" si="57"/>
        <v>#DIV/0!</v>
      </c>
      <c r="BX158" s="66" t="e">
        <f t="shared" ca="1" si="58"/>
        <v>#DIV/0!</v>
      </c>
      <c r="BY158" s="66" t="e">
        <f t="shared" ca="1" si="59"/>
        <v>#DIV/0!</v>
      </c>
      <c r="BZ158" s="66" t="e">
        <f t="shared" ca="1" si="60"/>
        <v>#DIV/0!</v>
      </c>
      <c r="CA158" s="24" t="e">
        <f ca="1">10*LOG10(IF(BS158="",0,POWER(10,((BS158+'ModelParams Lw'!$O$4)/10))) +IF(BT158="",0,POWER(10,((BT158+'ModelParams Lw'!$P$4)/10))) +IF(BU158="",0,POWER(10,((BU158+'ModelParams Lw'!$Q$4)/10))) +IF(BV158="",0,POWER(10,((BV158+'ModelParams Lw'!$R$4)/10))) +IF(BW158="",0,POWER(10,((BW158+'ModelParams Lw'!$S$4)/10))) +IF(BX158="",0,POWER(10,((BX158+'ModelParams Lw'!$T$4)/10))) +IF(BY158="",0,POWER(10,((BY158+'ModelParams Lw'!$U$4)/10)))+IF(BZ158="",0,POWER(10,((BZ158+'ModelParams Lw'!$V$4)/10))))</f>
        <v>#DIV/0!</v>
      </c>
      <c r="CB158" s="24" t="e">
        <f t="shared" ca="1" si="61"/>
        <v>#DIV/0!</v>
      </c>
      <c r="CC158" s="24" t="e">
        <f ca="1">(BS158-'ModelParams Lw'!O$10)/'ModelParams Lw'!O$11</f>
        <v>#DIV/0!</v>
      </c>
      <c r="CD158" s="24" t="e">
        <f ca="1">(BT158-'ModelParams Lw'!P$10)/'ModelParams Lw'!P$11</f>
        <v>#DIV/0!</v>
      </c>
      <c r="CE158" s="24" t="e">
        <f ca="1">(BU158-'ModelParams Lw'!Q$10)/'ModelParams Lw'!Q$11</f>
        <v>#DIV/0!</v>
      </c>
      <c r="CF158" s="24" t="e">
        <f ca="1">(BV158-'ModelParams Lw'!R$10)/'ModelParams Lw'!R$11</f>
        <v>#DIV/0!</v>
      </c>
      <c r="CG158" s="24" t="e">
        <f ca="1">(BW158-'ModelParams Lw'!S$10)/'ModelParams Lw'!S$11</f>
        <v>#DIV/0!</v>
      </c>
      <c r="CH158" s="24" t="e">
        <f ca="1">(BX158-'ModelParams Lw'!T$10)/'ModelParams Lw'!T$11</f>
        <v>#DIV/0!</v>
      </c>
      <c r="CI158" s="24" t="e">
        <f ca="1">(BY158-'ModelParams Lw'!U$10)/'ModelParams Lw'!U$11</f>
        <v>#DIV/0!</v>
      </c>
      <c r="CJ158" s="24" t="e">
        <f ca="1">(BZ158-'ModelParams Lw'!V$10)/'ModelParams Lw'!V$11</f>
        <v>#DIV/0!</v>
      </c>
      <c r="CK158" s="66" t="e">
        <f t="shared" si="62"/>
        <v>#DIV/0!</v>
      </c>
      <c r="CL158" s="66" t="e">
        <f t="shared" si="63"/>
        <v>#DIV/0!</v>
      </c>
      <c r="CM158" s="66" t="e">
        <f t="shared" si="64"/>
        <v>#DIV/0!</v>
      </c>
      <c r="CN158" s="66" t="e">
        <f t="shared" si="65"/>
        <v>#DIV/0!</v>
      </c>
      <c r="CO158" s="66" t="e">
        <f t="shared" si="66"/>
        <v>#DIV/0!</v>
      </c>
      <c r="CP158" s="66" t="e">
        <f t="shared" si="67"/>
        <v>#DIV/0!</v>
      </c>
      <c r="CQ158" s="66" t="e">
        <f t="shared" si="68"/>
        <v>#DIV/0!</v>
      </c>
      <c r="CR158" s="66" t="e">
        <f t="shared" si="69"/>
        <v>#DIV/0!</v>
      </c>
      <c r="CS158" s="24" t="e">
        <f>10*LOG10(IF(CK158="",0,POWER(10,((CK158+'ModelParams Lw'!$O$4)/10))) +IF(CL158="",0,POWER(10,((CL158+'ModelParams Lw'!$P$4)/10))) +IF(CM158="",0,POWER(10,((CM158+'ModelParams Lw'!$Q$4)/10))) +IF(CN158="",0,POWER(10,((CN158+'ModelParams Lw'!$R$4)/10))) +IF(CO158="",0,POWER(10,((CO158+'ModelParams Lw'!$S$4)/10))) +IF(CP158="",0,POWER(10,((CP158+'ModelParams Lw'!$T$4)/10))) +IF(CQ158="",0,POWER(10,((CQ158+'ModelParams Lw'!$U$4)/10)))+IF(CR158="",0,POWER(10,((CR158+'ModelParams Lw'!$V$4)/10))))</f>
        <v>#DIV/0!</v>
      </c>
      <c r="CT158" s="24" t="e">
        <f t="shared" si="70"/>
        <v>#DIV/0!</v>
      </c>
      <c r="CU158" s="24" t="e">
        <f>(CK158-'ModelParams Lw'!O$10)/'ModelParams Lw'!O$11</f>
        <v>#DIV/0!</v>
      </c>
      <c r="CV158" s="24" t="e">
        <f>(CL158-'ModelParams Lw'!P$10)/'ModelParams Lw'!P$11</f>
        <v>#DIV/0!</v>
      </c>
      <c r="CW158" s="24" t="e">
        <f>(CM158-'ModelParams Lw'!Q$10)/'ModelParams Lw'!Q$11</f>
        <v>#DIV/0!</v>
      </c>
      <c r="CX158" s="24" t="e">
        <f>(CN158-'ModelParams Lw'!R$10)/'ModelParams Lw'!R$11</f>
        <v>#DIV/0!</v>
      </c>
      <c r="CY158" s="24" t="e">
        <f>(CO158-'ModelParams Lw'!S$10)/'ModelParams Lw'!S$11</f>
        <v>#DIV/0!</v>
      </c>
      <c r="CZ158" s="24" t="e">
        <f>(CP158-'ModelParams Lw'!T$10)/'ModelParams Lw'!T$11</f>
        <v>#DIV/0!</v>
      </c>
      <c r="DA158" s="24" t="e">
        <f>(CQ158-'ModelParams Lw'!U$10)/'ModelParams Lw'!U$11</f>
        <v>#DIV/0!</v>
      </c>
      <c r="DB158" s="24" t="e">
        <f>(CR158-'ModelParams Lw'!V$10)/'ModelParams Lw'!V$11</f>
        <v>#DIV/0!</v>
      </c>
    </row>
    <row r="159" spans="1:106">
      <c r="A159" s="12">
        <f>'Sound Power'!B159</f>
        <v>0</v>
      </c>
      <c r="B159" s="12">
        <f>'Sound Power'!D159</f>
        <v>0</v>
      </c>
      <c r="C159" s="67" t="e">
        <f>IF(Calcul!$F164="SA",'Sound Power'!BS159,'Sound Power'!T159)</f>
        <v>#DIV/0!</v>
      </c>
      <c r="D159" s="67" t="e">
        <f>IF(Calcul!$F164="SA",'Sound Power'!BT159,'Sound Power'!U159)</f>
        <v>#DIV/0!</v>
      </c>
      <c r="E159" s="67" t="e">
        <f>IF(Calcul!$F164="SA",'Sound Power'!BU159,'Sound Power'!V159)</f>
        <v>#DIV/0!</v>
      </c>
      <c r="F159" s="67" t="e">
        <f>IF(Calcul!$F164="SA",'Sound Power'!BV159,'Sound Power'!W159)</f>
        <v>#DIV/0!</v>
      </c>
      <c r="G159" s="67" t="e">
        <f>IF(Calcul!$F164="SA",'Sound Power'!BW159,'Sound Power'!X159)</f>
        <v>#DIV/0!</v>
      </c>
      <c r="H159" s="67" t="e">
        <f>IF(Calcul!$F164="SA",'Sound Power'!BX159,'Sound Power'!Y159)</f>
        <v>#DIV/0!</v>
      </c>
      <c r="I159" s="67" t="e">
        <f>IF(Calcul!$F164="SA",'Sound Power'!BY159,'Sound Power'!Z159)</f>
        <v>#DIV/0!</v>
      </c>
      <c r="J159" s="67" t="e">
        <f>IF(Calcul!$F164="SA",'Sound Power'!BZ159,'Sound Power'!AA159)</f>
        <v>#DIV/0!</v>
      </c>
      <c r="K159" s="67" t="e">
        <f>'Sound Power'!CS159</f>
        <v>#DIV/0!</v>
      </c>
      <c r="L159" s="67" t="e">
        <f>'Sound Power'!CT159</f>
        <v>#DIV/0!</v>
      </c>
      <c r="M159" s="67" t="e">
        <f>'Sound Power'!CU159</f>
        <v>#DIV/0!</v>
      </c>
      <c r="N159" s="67" t="e">
        <f>'Sound Power'!CV159</f>
        <v>#DIV/0!</v>
      </c>
      <c r="O159" s="67" t="e">
        <f>'Sound Power'!CW159</f>
        <v>#DIV/0!</v>
      </c>
      <c r="P159" s="67" t="e">
        <f>'Sound Power'!CX159</f>
        <v>#DIV/0!</v>
      </c>
      <c r="Q159" s="67" t="e">
        <f>'Sound Power'!CY159</f>
        <v>#DIV/0!</v>
      </c>
      <c r="R159" s="67" t="e">
        <f>'Sound Power'!CZ159</f>
        <v>#DIV/0!</v>
      </c>
      <c r="S159" s="64">
        <f t="shared" si="50"/>
        <v>0</v>
      </c>
      <c r="T159" s="64">
        <f t="shared" si="51"/>
        <v>0</v>
      </c>
      <c r="U159" s="67" t="e">
        <f>('ModelParams Lp'!B$4*10^'ModelParams Lp'!B$5*($S159/$T159)^'ModelParams Lp'!B$6)*3</f>
        <v>#DIV/0!</v>
      </c>
      <c r="V159" s="67" t="e">
        <f>('ModelParams Lp'!C$4*10^'ModelParams Lp'!C$5*($S159/$T159)^'ModelParams Lp'!C$6)*3</f>
        <v>#DIV/0!</v>
      </c>
      <c r="W159" s="67" t="e">
        <f>('ModelParams Lp'!D$4*10^'ModelParams Lp'!D$5*($S159/$T159)^'ModelParams Lp'!D$6)*3</f>
        <v>#DIV/0!</v>
      </c>
      <c r="X159" s="67" t="e">
        <f>('ModelParams Lp'!E$4*10^'ModelParams Lp'!E$5*($S159/$T159)^'ModelParams Lp'!E$6)*3</f>
        <v>#DIV/0!</v>
      </c>
      <c r="Y159" s="67" t="e">
        <f>('ModelParams Lp'!F$4*10^'ModelParams Lp'!F$5*($S159/$T159)^'ModelParams Lp'!F$6)*3</f>
        <v>#DIV/0!</v>
      </c>
      <c r="Z159" s="67" t="e">
        <f>('ModelParams Lp'!G$4*10^'ModelParams Lp'!G$5*($S159/$T159)^'ModelParams Lp'!G$6)*3</f>
        <v>#DIV/0!</v>
      </c>
      <c r="AA159" s="67" t="e">
        <f>('ModelParams Lp'!H$4*10^'ModelParams Lp'!H$5*($S159/$T159)^'ModelParams Lp'!H$6)*3</f>
        <v>#DIV/0!</v>
      </c>
      <c r="AB159" s="67" t="e">
        <f>('ModelParams Lp'!I$4*10^'ModelParams Lp'!I$5*($S159/$T159)^'ModelParams Lp'!I$6)*3</f>
        <v>#DIV/0!</v>
      </c>
      <c r="AC159" s="53" t="e">
        <f t="shared" si="52"/>
        <v>#DIV/0!</v>
      </c>
      <c r="AD159" s="53" t="e">
        <f>IF(AC159&lt;'ModelParams Lp'!$B$16,-1,IF(AC159&lt;'ModelParams Lp'!$C$16,0,IF(AC159&lt;'ModelParams Lp'!$D$16,1,IF(AC159&lt;'ModelParams Lp'!$E$16,2,IF(AC159&lt;'ModelParams Lp'!$F$16,3,IF(AC159&lt;'ModelParams Lp'!$G$16,4,IF(AC159&lt;'ModelParams Lp'!$H$16,5,6)))))))</f>
        <v>#DIV/0!</v>
      </c>
      <c r="AE159" s="67" t="e">
        <f ca="1">IF($AD159&gt;1,0,OFFSET('ModelParams Lp'!$C$12,0,-'Sound Pressure'!$AD159))</f>
        <v>#DIV/0!</v>
      </c>
      <c r="AF159" s="67" t="e">
        <f ca="1">IF($AD159&gt;2,0,OFFSET('ModelParams Lp'!$D$12,0,-'Sound Pressure'!$AD159))</f>
        <v>#DIV/0!</v>
      </c>
      <c r="AG159" s="67" t="e">
        <f ca="1">IF($AD159&gt;3,0,OFFSET('ModelParams Lp'!$E$12,0,-'Sound Pressure'!$AD159))</f>
        <v>#DIV/0!</v>
      </c>
      <c r="AH159" s="67" t="e">
        <f ca="1">IF($AD159&gt;4,0,OFFSET('ModelParams Lp'!$F$12,0,-'Sound Pressure'!$AD159))</f>
        <v>#DIV/0!</v>
      </c>
      <c r="AI159" s="67" t="e">
        <f ca="1">IF($AD159&gt;3,0,OFFSET('ModelParams Lp'!$G$12,0,-'Sound Pressure'!$AD159))</f>
        <v>#DIV/0!</v>
      </c>
      <c r="AJ159" s="67" t="e">
        <f ca="1">IF($AD159&gt;5,0,OFFSET('ModelParams Lp'!$H$12,0,-'Sound Pressure'!$AD159))</f>
        <v>#DIV/0!</v>
      </c>
      <c r="AK159" s="67" t="e">
        <f ca="1">IF($AD159&gt;6,0,OFFSET('ModelParams Lp'!$I$12,0,-'Sound Pressure'!$AD159))</f>
        <v>#DIV/0!</v>
      </c>
      <c r="AL159" s="67" t="e">
        <f ca="1">IF($AD159&gt;7,0,IF($AD$4&lt;0,3,OFFSET('ModelParams Lp'!$J$12,0,-'Sound Pressure'!$AD159)))</f>
        <v>#DIV/0!</v>
      </c>
      <c r="AM159" s="67" t="e">
        <f t="shared" si="71"/>
        <v>#DIV/0!</v>
      </c>
      <c r="AN159" s="67" t="e">
        <f t="shared" si="72"/>
        <v>#DIV/0!</v>
      </c>
      <c r="AO159" s="67" t="e">
        <f t="shared" si="72"/>
        <v>#DIV/0!</v>
      </c>
      <c r="AP159" s="67" t="e">
        <f t="shared" si="72"/>
        <v>#DIV/0!</v>
      </c>
      <c r="AQ159" s="67" t="e">
        <f t="shared" si="72"/>
        <v>#DIV/0!</v>
      </c>
      <c r="AR159" s="67" t="e">
        <f t="shared" si="72"/>
        <v>#DIV/0!</v>
      </c>
      <c r="AS159" s="67" t="e">
        <f t="shared" si="72"/>
        <v>#DIV/0!</v>
      </c>
      <c r="AT159" s="67" t="e">
        <f t="shared" si="72"/>
        <v>#DIV/0!</v>
      </c>
      <c r="AU159" s="67">
        <f>'ModelParams Lp'!B$22</f>
        <v>4</v>
      </c>
      <c r="AV159" s="67">
        <f>'ModelParams Lp'!C$22</f>
        <v>2</v>
      </c>
      <c r="AW159" s="67">
        <f>'ModelParams Lp'!D$22</f>
        <v>1</v>
      </c>
      <c r="AX159" s="67">
        <f>'ModelParams Lp'!E$22</f>
        <v>0</v>
      </c>
      <c r="AY159" s="67">
        <f>'ModelParams Lp'!F$22</f>
        <v>0</v>
      </c>
      <c r="AZ159" s="67">
        <f>'ModelParams Lp'!G$22</f>
        <v>0</v>
      </c>
      <c r="BA159" s="67">
        <f>'ModelParams Lp'!H$22</f>
        <v>0</v>
      </c>
      <c r="BB159" s="67">
        <f>'ModelParams Lp'!I$22</f>
        <v>0</v>
      </c>
      <c r="BC159" s="67" t="e">
        <f>-10*LOG(2/(4*PI()*2^2)+4/(0.163*(Calcul!$J164*Calcul!$K164)/VLOOKUP(Calcul!$H164,'ModelParams Lp'!$E$37:$F$39,2,0)))</f>
        <v>#N/A</v>
      </c>
      <c r="BD159" s="67" t="e">
        <f>-10*LOG(2/(4*PI()*2^2)+4/(0.163*(Calcul!$J164*Calcul!$K164)/VLOOKUP(Calcul!$H164,'ModelParams Lp'!$E$37:$F$39,2,0)))</f>
        <v>#N/A</v>
      </c>
      <c r="BE159" s="67" t="e">
        <f>-10*LOG(2/(4*PI()*2^2)+4/(0.163*(Calcul!$J164*Calcul!$K164)/VLOOKUP(Calcul!$H164,'ModelParams Lp'!$E$37:$F$39,2,0)))</f>
        <v>#N/A</v>
      </c>
      <c r="BF159" s="67" t="e">
        <f>-10*LOG(2/(4*PI()*2^2)+4/(0.163*(Calcul!$J164*Calcul!$K164)/VLOOKUP(Calcul!$H164,'ModelParams Lp'!$E$37:$F$39,2,0)))</f>
        <v>#N/A</v>
      </c>
      <c r="BG159" s="67" t="e">
        <f>-10*LOG(2/(4*PI()*2^2)+4/(0.163*(Calcul!$J164*Calcul!$K164)/VLOOKUP(Calcul!$H164,'ModelParams Lp'!$E$37:$F$39,2,0)))</f>
        <v>#N/A</v>
      </c>
      <c r="BH159" s="67" t="e">
        <f>-10*LOG(2/(4*PI()*2^2)+4/(0.163*(Calcul!$J164*Calcul!$K164)/VLOOKUP(Calcul!$H164,'ModelParams Lp'!$E$37:$F$39,2,0)))</f>
        <v>#N/A</v>
      </c>
      <c r="BI159" s="67" t="e">
        <f>-10*LOG(2/(4*PI()*2^2)+4/(0.163*(Calcul!$J164*Calcul!$K164)/VLOOKUP(Calcul!$H164,'ModelParams Lp'!$E$37:$F$39,2,0)))</f>
        <v>#N/A</v>
      </c>
      <c r="BJ159" s="67" t="e">
        <f>-10*LOG(2/(4*PI()*2^2)+4/(0.163*(Calcul!$J164*Calcul!$K164)/VLOOKUP(Calcul!$H164,'ModelParams Lp'!$E$37:$F$39,2,0)))</f>
        <v>#N/A</v>
      </c>
      <c r="BK159" s="67" t="e">
        <f>VLOOKUP(Calcul!$I164,'ModelParams Lp'!$D$28:$O$32,5,0)+BC159</f>
        <v>#N/A</v>
      </c>
      <c r="BL159" s="67" t="e">
        <f>VLOOKUP(Calcul!$I164,'ModelParams Lp'!$D$28:$O$32,6,0)+BD159</f>
        <v>#N/A</v>
      </c>
      <c r="BM159" s="67" t="e">
        <f>VLOOKUP(Calcul!$I164,'ModelParams Lp'!$D$28:$O$32,7,0)+BE159</f>
        <v>#N/A</v>
      </c>
      <c r="BN159" s="67" t="e">
        <f>VLOOKUP(Calcul!$I164,'ModelParams Lp'!$D$28:$O$32,8,0)+BF159</f>
        <v>#N/A</v>
      </c>
      <c r="BO159" s="67" t="e">
        <f>VLOOKUP(Calcul!$I164,'ModelParams Lp'!$D$28:$O$32,9,0)+BG159</f>
        <v>#N/A</v>
      </c>
      <c r="BP159" s="67" t="e">
        <f>VLOOKUP(Calcul!$I164,'ModelParams Lp'!$D$28:$O$32,10,0)+BH159</f>
        <v>#N/A</v>
      </c>
      <c r="BQ159" s="67" t="e">
        <f>VLOOKUP(Calcul!$I164,'ModelParams Lp'!$D$28:$O$32,11,0)+BI159</f>
        <v>#N/A</v>
      </c>
      <c r="BR159" s="67" t="e">
        <f>VLOOKUP(Calcul!$I164,'ModelParams Lp'!$D$28:$O$32,12,0)+BJ159</f>
        <v>#N/A</v>
      </c>
      <c r="BS159" s="66" t="e">
        <f t="shared" ca="1" si="53"/>
        <v>#DIV/0!</v>
      </c>
      <c r="BT159" s="66" t="e">
        <f t="shared" ca="1" si="54"/>
        <v>#DIV/0!</v>
      </c>
      <c r="BU159" s="66" t="e">
        <f t="shared" ca="1" si="55"/>
        <v>#DIV/0!</v>
      </c>
      <c r="BV159" s="66" t="e">
        <f t="shared" ca="1" si="56"/>
        <v>#DIV/0!</v>
      </c>
      <c r="BW159" s="66" t="e">
        <f t="shared" ca="1" si="57"/>
        <v>#DIV/0!</v>
      </c>
      <c r="BX159" s="66" t="e">
        <f t="shared" ca="1" si="58"/>
        <v>#DIV/0!</v>
      </c>
      <c r="BY159" s="66" t="e">
        <f t="shared" ca="1" si="59"/>
        <v>#DIV/0!</v>
      </c>
      <c r="BZ159" s="66" t="e">
        <f t="shared" ca="1" si="60"/>
        <v>#DIV/0!</v>
      </c>
      <c r="CA159" s="24" t="e">
        <f ca="1">10*LOG10(IF(BS159="",0,POWER(10,((BS159+'ModelParams Lw'!$O$4)/10))) +IF(BT159="",0,POWER(10,((BT159+'ModelParams Lw'!$P$4)/10))) +IF(BU159="",0,POWER(10,((BU159+'ModelParams Lw'!$Q$4)/10))) +IF(BV159="",0,POWER(10,((BV159+'ModelParams Lw'!$R$4)/10))) +IF(BW159="",0,POWER(10,((BW159+'ModelParams Lw'!$S$4)/10))) +IF(BX159="",0,POWER(10,((BX159+'ModelParams Lw'!$T$4)/10))) +IF(BY159="",0,POWER(10,((BY159+'ModelParams Lw'!$U$4)/10)))+IF(BZ159="",0,POWER(10,((BZ159+'ModelParams Lw'!$V$4)/10))))</f>
        <v>#DIV/0!</v>
      </c>
      <c r="CB159" s="24" t="e">
        <f t="shared" ca="1" si="61"/>
        <v>#DIV/0!</v>
      </c>
      <c r="CC159" s="24" t="e">
        <f ca="1">(BS159-'ModelParams Lw'!O$10)/'ModelParams Lw'!O$11</f>
        <v>#DIV/0!</v>
      </c>
      <c r="CD159" s="24" t="e">
        <f ca="1">(BT159-'ModelParams Lw'!P$10)/'ModelParams Lw'!P$11</f>
        <v>#DIV/0!</v>
      </c>
      <c r="CE159" s="24" t="e">
        <f ca="1">(BU159-'ModelParams Lw'!Q$10)/'ModelParams Lw'!Q$11</f>
        <v>#DIV/0!</v>
      </c>
      <c r="CF159" s="24" t="e">
        <f ca="1">(BV159-'ModelParams Lw'!R$10)/'ModelParams Lw'!R$11</f>
        <v>#DIV/0!</v>
      </c>
      <c r="CG159" s="24" t="e">
        <f ca="1">(BW159-'ModelParams Lw'!S$10)/'ModelParams Lw'!S$11</f>
        <v>#DIV/0!</v>
      </c>
      <c r="CH159" s="24" t="e">
        <f ca="1">(BX159-'ModelParams Lw'!T$10)/'ModelParams Lw'!T$11</f>
        <v>#DIV/0!</v>
      </c>
      <c r="CI159" s="24" t="e">
        <f ca="1">(BY159-'ModelParams Lw'!U$10)/'ModelParams Lw'!U$11</f>
        <v>#DIV/0!</v>
      </c>
      <c r="CJ159" s="24" t="e">
        <f ca="1">(BZ159-'ModelParams Lw'!V$10)/'ModelParams Lw'!V$11</f>
        <v>#DIV/0!</v>
      </c>
      <c r="CK159" s="66" t="e">
        <f t="shared" si="62"/>
        <v>#DIV/0!</v>
      </c>
      <c r="CL159" s="66" t="e">
        <f t="shared" si="63"/>
        <v>#DIV/0!</v>
      </c>
      <c r="CM159" s="66" t="e">
        <f t="shared" si="64"/>
        <v>#DIV/0!</v>
      </c>
      <c r="CN159" s="66" t="e">
        <f t="shared" si="65"/>
        <v>#DIV/0!</v>
      </c>
      <c r="CO159" s="66" t="e">
        <f t="shared" si="66"/>
        <v>#DIV/0!</v>
      </c>
      <c r="CP159" s="66" t="e">
        <f t="shared" si="67"/>
        <v>#DIV/0!</v>
      </c>
      <c r="CQ159" s="66" t="e">
        <f t="shared" si="68"/>
        <v>#DIV/0!</v>
      </c>
      <c r="CR159" s="66" t="e">
        <f t="shared" si="69"/>
        <v>#DIV/0!</v>
      </c>
      <c r="CS159" s="24" t="e">
        <f>10*LOG10(IF(CK159="",0,POWER(10,((CK159+'ModelParams Lw'!$O$4)/10))) +IF(CL159="",0,POWER(10,((CL159+'ModelParams Lw'!$P$4)/10))) +IF(CM159="",0,POWER(10,((CM159+'ModelParams Lw'!$Q$4)/10))) +IF(CN159="",0,POWER(10,((CN159+'ModelParams Lw'!$R$4)/10))) +IF(CO159="",0,POWER(10,((CO159+'ModelParams Lw'!$S$4)/10))) +IF(CP159="",0,POWER(10,((CP159+'ModelParams Lw'!$T$4)/10))) +IF(CQ159="",0,POWER(10,((CQ159+'ModelParams Lw'!$U$4)/10)))+IF(CR159="",0,POWER(10,((CR159+'ModelParams Lw'!$V$4)/10))))</f>
        <v>#DIV/0!</v>
      </c>
      <c r="CT159" s="24" t="e">
        <f t="shared" si="70"/>
        <v>#DIV/0!</v>
      </c>
      <c r="CU159" s="24" t="e">
        <f>(CK159-'ModelParams Lw'!O$10)/'ModelParams Lw'!O$11</f>
        <v>#DIV/0!</v>
      </c>
      <c r="CV159" s="24" t="e">
        <f>(CL159-'ModelParams Lw'!P$10)/'ModelParams Lw'!P$11</f>
        <v>#DIV/0!</v>
      </c>
      <c r="CW159" s="24" t="e">
        <f>(CM159-'ModelParams Lw'!Q$10)/'ModelParams Lw'!Q$11</f>
        <v>#DIV/0!</v>
      </c>
      <c r="CX159" s="24" t="e">
        <f>(CN159-'ModelParams Lw'!R$10)/'ModelParams Lw'!R$11</f>
        <v>#DIV/0!</v>
      </c>
      <c r="CY159" s="24" t="e">
        <f>(CO159-'ModelParams Lw'!S$10)/'ModelParams Lw'!S$11</f>
        <v>#DIV/0!</v>
      </c>
      <c r="CZ159" s="24" t="e">
        <f>(CP159-'ModelParams Lw'!T$10)/'ModelParams Lw'!T$11</f>
        <v>#DIV/0!</v>
      </c>
      <c r="DA159" s="24" t="e">
        <f>(CQ159-'ModelParams Lw'!U$10)/'ModelParams Lw'!U$11</f>
        <v>#DIV/0!</v>
      </c>
      <c r="DB159" s="24" t="e">
        <f>(CR159-'ModelParams Lw'!V$10)/'ModelParams Lw'!V$11</f>
        <v>#DIV/0!</v>
      </c>
    </row>
    <row r="160" spans="1:106">
      <c r="A160" s="12">
        <f>'Sound Power'!B160</f>
        <v>0</v>
      </c>
      <c r="B160" s="12">
        <f>'Sound Power'!D160</f>
        <v>0</v>
      </c>
      <c r="C160" s="67" t="e">
        <f>IF(Calcul!$F165="SA",'Sound Power'!BS160,'Sound Power'!T160)</f>
        <v>#DIV/0!</v>
      </c>
      <c r="D160" s="67" t="e">
        <f>IF(Calcul!$F165="SA",'Sound Power'!BT160,'Sound Power'!U160)</f>
        <v>#DIV/0!</v>
      </c>
      <c r="E160" s="67" t="e">
        <f>IF(Calcul!$F165="SA",'Sound Power'!BU160,'Sound Power'!V160)</f>
        <v>#DIV/0!</v>
      </c>
      <c r="F160" s="67" t="e">
        <f>IF(Calcul!$F165="SA",'Sound Power'!BV160,'Sound Power'!W160)</f>
        <v>#DIV/0!</v>
      </c>
      <c r="G160" s="67" t="e">
        <f>IF(Calcul!$F165="SA",'Sound Power'!BW160,'Sound Power'!X160)</f>
        <v>#DIV/0!</v>
      </c>
      <c r="H160" s="67" t="e">
        <f>IF(Calcul!$F165="SA",'Sound Power'!BX160,'Sound Power'!Y160)</f>
        <v>#DIV/0!</v>
      </c>
      <c r="I160" s="67" t="e">
        <f>IF(Calcul!$F165="SA",'Sound Power'!BY160,'Sound Power'!Z160)</f>
        <v>#DIV/0!</v>
      </c>
      <c r="J160" s="67" t="e">
        <f>IF(Calcul!$F165="SA",'Sound Power'!BZ160,'Sound Power'!AA160)</f>
        <v>#DIV/0!</v>
      </c>
      <c r="K160" s="67" t="e">
        <f>'Sound Power'!CS160</f>
        <v>#DIV/0!</v>
      </c>
      <c r="L160" s="67" t="e">
        <f>'Sound Power'!CT160</f>
        <v>#DIV/0!</v>
      </c>
      <c r="M160" s="67" t="e">
        <f>'Sound Power'!CU160</f>
        <v>#DIV/0!</v>
      </c>
      <c r="N160" s="67" t="e">
        <f>'Sound Power'!CV160</f>
        <v>#DIV/0!</v>
      </c>
      <c r="O160" s="67" t="e">
        <f>'Sound Power'!CW160</f>
        <v>#DIV/0!</v>
      </c>
      <c r="P160" s="67" t="e">
        <f>'Sound Power'!CX160</f>
        <v>#DIV/0!</v>
      </c>
      <c r="Q160" s="67" t="e">
        <f>'Sound Power'!CY160</f>
        <v>#DIV/0!</v>
      </c>
      <c r="R160" s="67" t="e">
        <f>'Sound Power'!CZ160</f>
        <v>#DIV/0!</v>
      </c>
      <c r="S160" s="64">
        <f t="shared" si="50"/>
        <v>0</v>
      </c>
      <c r="T160" s="64">
        <f t="shared" si="51"/>
        <v>0</v>
      </c>
      <c r="U160" s="67" t="e">
        <f>('ModelParams Lp'!B$4*10^'ModelParams Lp'!B$5*($S160/$T160)^'ModelParams Lp'!B$6)*3</f>
        <v>#DIV/0!</v>
      </c>
      <c r="V160" s="67" t="e">
        <f>('ModelParams Lp'!C$4*10^'ModelParams Lp'!C$5*($S160/$T160)^'ModelParams Lp'!C$6)*3</f>
        <v>#DIV/0!</v>
      </c>
      <c r="W160" s="67" t="e">
        <f>('ModelParams Lp'!D$4*10^'ModelParams Lp'!D$5*($S160/$T160)^'ModelParams Lp'!D$6)*3</f>
        <v>#DIV/0!</v>
      </c>
      <c r="X160" s="67" t="e">
        <f>('ModelParams Lp'!E$4*10^'ModelParams Lp'!E$5*($S160/$T160)^'ModelParams Lp'!E$6)*3</f>
        <v>#DIV/0!</v>
      </c>
      <c r="Y160" s="67" t="e">
        <f>('ModelParams Lp'!F$4*10^'ModelParams Lp'!F$5*($S160/$T160)^'ModelParams Lp'!F$6)*3</f>
        <v>#DIV/0!</v>
      </c>
      <c r="Z160" s="67" t="e">
        <f>('ModelParams Lp'!G$4*10^'ModelParams Lp'!G$5*($S160/$T160)^'ModelParams Lp'!G$6)*3</f>
        <v>#DIV/0!</v>
      </c>
      <c r="AA160" s="67" t="e">
        <f>('ModelParams Lp'!H$4*10^'ModelParams Lp'!H$5*($S160/$T160)^'ModelParams Lp'!H$6)*3</f>
        <v>#DIV/0!</v>
      </c>
      <c r="AB160" s="67" t="e">
        <f>('ModelParams Lp'!I$4*10^'ModelParams Lp'!I$5*($S160/$T160)^'ModelParams Lp'!I$6)*3</f>
        <v>#DIV/0!</v>
      </c>
      <c r="AC160" s="53" t="e">
        <f t="shared" si="52"/>
        <v>#DIV/0!</v>
      </c>
      <c r="AD160" s="53" t="e">
        <f>IF(AC160&lt;'ModelParams Lp'!$B$16,-1,IF(AC160&lt;'ModelParams Lp'!$C$16,0,IF(AC160&lt;'ModelParams Lp'!$D$16,1,IF(AC160&lt;'ModelParams Lp'!$E$16,2,IF(AC160&lt;'ModelParams Lp'!$F$16,3,IF(AC160&lt;'ModelParams Lp'!$G$16,4,IF(AC160&lt;'ModelParams Lp'!$H$16,5,6)))))))</f>
        <v>#DIV/0!</v>
      </c>
      <c r="AE160" s="67" t="e">
        <f ca="1">IF($AD160&gt;1,0,OFFSET('ModelParams Lp'!$C$12,0,-'Sound Pressure'!$AD160))</f>
        <v>#DIV/0!</v>
      </c>
      <c r="AF160" s="67" t="e">
        <f ca="1">IF($AD160&gt;2,0,OFFSET('ModelParams Lp'!$D$12,0,-'Sound Pressure'!$AD160))</f>
        <v>#DIV/0!</v>
      </c>
      <c r="AG160" s="67" t="e">
        <f ca="1">IF($AD160&gt;3,0,OFFSET('ModelParams Lp'!$E$12,0,-'Sound Pressure'!$AD160))</f>
        <v>#DIV/0!</v>
      </c>
      <c r="AH160" s="67" t="e">
        <f ca="1">IF($AD160&gt;4,0,OFFSET('ModelParams Lp'!$F$12,0,-'Sound Pressure'!$AD160))</f>
        <v>#DIV/0!</v>
      </c>
      <c r="AI160" s="67" t="e">
        <f ca="1">IF($AD160&gt;3,0,OFFSET('ModelParams Lp'!$G$12,0,-'Sound Pressure'!$AD160))</f>
        <v>#DIV/0!</v>
      </c>
      <c r="AJ160" s="67" t="e">
        <f ca="1">IF($AD160&gt;5,0,OFFSET('ModelParams Lp'!$H$12,0,-'Sound Pressure'!$AD160))</f>
        <v>#DIV/0!</v>
      </c>
      <c r="AK160" s="67" t="e">
        <f ca="1">IF($AD160&gt;6,0,OFFSET('ModelParams Lp'!$I$12,0,-'Sound Pressure'!$AD160))</f>
        <v>#DIV/0!</v>
      </c>
      <c r="AL160" s="67" t="e">
        <f ca="1">IF($AD160&gt;7,0,IF($AD$4&lt;0,3,OFFSET('ModelParams Lp'!$J$12,0,-'Sound Pressure'!$AD160)))</f>
        <v>#DIV/0!</v>
      </c>
      <c r="AM160" s="67" t="e">
        <f t="shared" si="71"/>
        <v>#DIV/0!</v>
      </c>
      <c r="AN160" s="67" t="e">
        <f t="shared" si="72"/>
        <v>#DIV/0!</v>
      </c>
      <c r="AO160" s="67" t="e">
        <f t="shared" si="72"/>
        <v>#DIV/0!</v>
      </c>
      <c r="AP160" s="67" t="e">
        <f t="shared" si="72"/>
        <v>#DIV/0!</v>
      </c>
      <c r="AQ160" s="67" t="e">
        <f t="shared" si="72"/>
        <v>#DIV/0!</v>
      </c>
      <c r="AR160" s="67" t="e">
        <f t="shared" si="72"/>
        <v>#DIV/0!</v>
      </c>
      <c r="AS160" s="67" t="e">
        <f t="shared" si="72"/>
        <v>#DIV/0!</v>
      </c>
      <c r="AT160" s="67" t="e">
        <f t="shared" si="72"/>
        <v>#DIV/0!</v>
      </c>
      <c r="AU160" s="67">
        <f>'ModelParams Lp'!B$22</f>
        <v>4</v>
      </c>
      <c r="AV160" s="67">
        <f>'ModelParams Lp'!C$22</f>
        <v>2</v>
      </c>
      <c r="AW160" s="67">
        <f>'ModelParams Lp'!D$22</f>
        <v>1</v>
      </c>
      <c r="AX160" s="67">
        <f>'ModelParams Lp'!E$22</f>
        <v>0</v>
      </c>
      <c r="AY160" s="67">
        <f>'ModelParams Lp'!F$22</f>
        <v>0</v>
      </c>
      <c r="AZ160" s="67">
        <f>'ModelParams Lp'!G$22</f>
        <v>0</v>
      </c>
      <c r="BA160" s="67">
        <f>'ModelParams Lp'!H$22</f>
        <v>0</v>
      </c>
      <c r="BB160" s="67">
        <f>'ModelParams Lp'!I$22</f>
        <v>0</v>
      </c>
      <c r="BC160" s="67" t="e">
        <f>-10*LOG(2/(4*PI()*2^2)+4/(0.163*(Calcul!$J165*Calcul!$K165)/VLOOKUP(Calcul!$H165,'ModelParams Lp'!$E$37:$F$39,2,0)))</f>
        <v>#N/A</v>
      </c>
      <c r="BD160" s="67" t="e">
        <f>-10*LOG(2/(4*PI()*2^2)+4/(0.163*(Calcul!$J165*Calcul!$K165)/VLOOKUP(Calcul!$H165,'ModelParams Lp'!$E$37:$F$39,2,0)))</f>
        <v>#N/A</v>
      </c>
      <c r="BE160" s="67" t="e">
        <f>-10*LOG(2/(4*PI()*2^2)+4/(0.163*(Calcul!$J165*Calcul!$K165)/VLOOKUP(Calcul!$H165,'ModelParams Lp'!$E$37:$F$39,2,0)))</f>
        <v>#N/A</v>
      </c>
      <c r="BF160" s="67" t="e">
        <f>-10*LOG(2/(4*PI()*2^2)+4/(0.163*(Calcul!$J165*Calcul!$K165)/VLOOKUP(Calcul!$H165,'ModelParams Lp'!$E$37:$F$39,2,0)))</f>
        <v>#N/A</v>
      </c>
      <c r="BG160" s="67" t="e">
        <f>-10*LOG(2/(4*PI()*2^2)+4/(0.163*(Calcul!$J165*Calcul!$K165)/VLOOKUP(Calcul!$H165,'ModelParams Lp'!$E$37:$F$39,2,0)))</f>
        <v>#N/A</v>
      </c>
      <c r="BH160" s="67" t="e">
        <f>-10*LOG(2/(4*PI()*2^2)+4/(0.163*(Calcul!$J165*Calcul!$K165)/VLOOKUP(Calcul!$H165,'ModelParams Lp'!$E$37:$F$39,2,0)))</f>
        <v>#N/A</v>
      </c>
      <c r="BI160" s="67" t="e">
        <f>-10*LOG(2/(4*PI()*2^2)+4/(0.163*(Calcul!$J165*Calcul!$K165)/VLOOKUP(Calcul!$H165,'ModelParams Lp'!$E$37:$F$39,2,0)))</f>
        <v>#N/A</v>
      </c>
      <c r="BJ160" s="67" t="e">
        <f>-10*LOG(2/(4*PI()*2^2)+4/(0.163*(Calcul!$J165*Calcul!$K165)/VLOOKUP(Calcul!$H165,'ModelParams Lp'!$E$37:$F$39,2,0)))</f>
        <v>#N/A</v>
      </c>
      <c r="BK160" s="67" t="e">
        <f>VLOOKUP(Calcul!$I165,'ModelParams Lp'!$D$28:$O$32,5,0)+BC160</f>
        <v>#N/A</v>
      </c>
      <c r="BL160" s="67" t="e">
        <f>VLOOKUP(Calcul!$I165,'ModelParams Lp'!$D$28:$O$32,6,0)+BD160</f>
        <v>#N/A</v>
      </c>
      <c r="BM160" s="67" t="e">
        <f>VLOOKUP(Calcul!$I165,'ModelParams Lp'!$D$28:$O$32,7,0)+BE160</f>
        <v>#N/A</v>
      </c>
      <c r="BN160" s="67" t="e">
        <f>VLOOKUP(Calcul!$I165,'ModelParams Lp'!$D$28:$O$32,8,0)+BF160</f>
        <v>#N/A</v>
      </c>
      <c r="BO160" s="67" t="e">
        <f>VLOOKUP(Calcul!$I165,'ModelParams Lp'!$D$28:$O$32,9,0)+BG160</f>
        <v>#N/A</v>
      </c>
      <c r="BP160" s="67" t="e">
        <f>VLOOKUP(Calcul!$I165,'ModelParams Lp'!$D$28:$O$32,10,0)+BH160</f>
        <v>#N/A</v>
      </c>
      <c r="BQ160" s="67" t="e">
        <f>VLOOKUP(Calcul!$I165,'ModelParams Lp'!$D$28:$O$32,11,0)+BI160</f>
        <v>#N/A</v>
      </c>
      <c r="BR160" s="67" t="e">
        <f>VLOOKUP(Calcul!$I165,'ModelParams Lp'!$D$28:$O$32,12,0)+BJ160</f>
        <v>#N/A</v>
      </c>
      <c r="BS160" s="66" t="e">
        <f t="shared" ca="1" si="53"/>
        <v>#DIV/0!</v>
      </c>
      <c r="BT160" s="66" t="e">
        <f t="shared" ca="1" si="54"/>
        <v>#DIV/0!</v>
      </c>
      <c r="BU160" s="66" t="e">
        <f t="shared" ca="1" si="55"/>
        <v>#DIV/0!</v>
      </c>
      <c r="BV160" s="66" t="e">
        <f t="shared" ca="1" si="56"/>
        <v>#DIV/0!</v>
      </c>
      <c r="BW160" s="66" t="e">
        <f t="shared" ca="1" si="57"/>
        <v>#DIV/0!</v>
      </c>
      <c r="BX160" s="66" t="e">
        <f t="shared" ca="1" si="58"/>
        <v>#DIV/0!</v>
      </c>
      <c r="BY160" s="66" t="e">
        <f t="shared" ca="1" si="59"/>
        <v>#DIV/0!</v>
      </c>
      <c r="BZ160" s="66" t="e">
        <f t="shared" ca="1" si="60"/>
        <v>#DIV/0!</v>
      </c>
      <c r="CA160" s="24" t="e">
        <f ca="1">10*LOG10(IF(BS160="",0,POWER(10,((BS160+'ModelParams Lw'!$O$4)/10))) +IF(BT160="",0,POWER(10,((BT160+'ModelParams Lw'!$P$4)/10))) +IF(BU160="",0,POWER(10,((BU160+'ModelParams Lw'!$Q$4)/10))) +IF(BV160="",0,POWER(10,((BV160+'ModelParams Lw'!$R$4)/10))) +IF(BW160="",0,POWER(10,((BW160+'ModelParams Lw'!$S$4)/10))) +IF(BX160="",0,POWER(10,((BX160+'ModelParams Lw'!$T$4)/10))) +IF(BY160="",0,POWER(10,((BY160+'ModelParams Lw'!$U$4)/10)))+IF(BZ160="",0,POWER(10,((BZ160+'ModelParams Lw'!$V$4)/10))))</f>
        <v>#DIV/0!</v>
      </c>
      <c r="CB160" s="24" t="e">
        <f t="shared" ca="1" si="61"/>
        <v>#DIV/0!</v>
      </c>
      <c r="CC160" s="24" t="e">
        <f ca="1">(BS160-'ModelParams Lw'!O$10)/'ModelParams Lw'!O$11</f>
        <v>#DIV/0!</v>
      </c>
      <c r="CD160" s="24" t="e">
        <f ca="1">(BT160-'ModelParams Lw'!P$10)/'ModelParams Lw'!P$11</f>
        <v>#DIV/0!</v>
      </c>
      <c r="CE160" s="24" t="e">
        <f ca="1">(BU160-'ModelParams Lw'!Q$10)/'ModelParams Lw'!Q$11</f>
        <v>#DIV/0!</v>
      </c>
      <c r="CF160" s="24" t="e">
        <f ca="1">(BV160-'ModelParams Lw'!R$10)/'ModelParams Lw'!R$11</f>
        <v>#DIV/0!</v>
      </c>
      <c r="CG160" s="24" t="e">
        <f ca="1">(BW160-'ModelParams Lw'!S$10)/'ModelParams Lw'!S$11</f>
        <v>#DIV/0!</v>
      </c>
      <c r="CH160" s="24" t="e">
        <f ca="1">(BX160-'ModelParams Lw'!T$10)/'ModelParams Lw'!T$11</f>
        <v>#DIV/0!</v>
      </c>
      <c r="CI160" s="24" t="e">
        <f ca="1">(BY160-'ModelParams Lw'!U$10)/'ModelParams Lw'!U$11</f>
        <v>#DIV/0!</v>
      </c>
      <c r="CJ160" s="24" t="e">
        <f ca="1">(BZ160-'ModelParams Lw'!V$10)/'ModelParams Lw'!V$11</f>
        <v>#DIV/0!</v>
      </c>
      <c r="CK160" s="66" t="e">
        <f t="shared" si="62"/>
        <v>#DIV/0!</v>
      </c>
      <c r="CL160" s="66" t="e">
        <f t="shared" si="63"/>
        <v>#DIV/0!</v>
      </c>
      <c r="CM160" s="66" t="e">
        <f t="shared" si="64"/>
        <v>#DIV/0!</v>
      </c>
      <c r="CN160" s="66" t="e">
        <f t="shared" si="65"/>
        <v>#DIV/0!</v>
      </c>
      <c r="CO160" s="66" t="e">
        <f t="shared" si="66"/>
        <v>#DIV/0!</v>
      </c>
      <c r="CP160" s="66" t="e">
        <f t="shared" si="67"/>
        <v>#DIV/0!</v>
      </c>
      <c r="CQ160" s="66" t="e">
        <f t="shared" si="68"/>
        <v>#DIV/0!</v>
      </c>
      <c r="CR160" s="66" t="e">
        <f t="shared" si="69"/>
        <v>#DIV/0!</v>
      </c>
      <c r="CS160" s="24" t="e">
        <f>10*LOG10(IF(CK160="",0,POWER(10,((CK160+'ModelParams Lw'!$O$4)/10))) +IF(CL160="",0,POWER(10,((CL160+'ModelParams Lw'!$P$4)/10))) +IF(CM160="",0,POWER(10,((CM160+'ModelParams Lw'!$Q$4)/10))) +IF(CN160="",0,POWER(10,((CN160+'ModelParams Lw'!$R$4)/10))) +IF(CO160="",0,POWER(10,((CO160+'ModelParams Lw'!$S$4)/10))) +IF(CP160="",0,POWER(10,((CP160+'ModelParams Lw'!$T$4)/10))) +IF(CQ160="",0,POWER(10,((CQ160+'ModelParams Lw'!$U$4)/10)))+IF(CR160="",0,POWER(10,((CR160+'ModelParams Lw'!$V$4)/10))))</f>
        <v>#DIV/0!</v>
      </c>
      <c r="CT160" s="24" t="e">
        <f t="shared" si="70"/>
        <v>#DIV/0!</v>
      </c>
      <c r="CU160" s="24" t="e">
        <f>(CK160-'ModelParams Lw'!O$10)/'ModelParams Lw'!O$11</f>
        <v>#DIV/0!</v>
      </c>
      <c r="CV160" s="24" t="e">
        <f>(CL160-'ModelParams Lw'!P$10)/'ModelParams Lw'!P$11</f>
        <v>#DIV/0!</v>
      </c>
      <c r="CW160" s="24" t="e">
        <f>(CM160-'ModelParams Lw'!Q$10)/'ModelParams Lw'!Q$11</f>
        <v>#DIV/0!</v>
      </c>
      <c r="CX160" s="24" t="e">
        <f>(CN160-'ModelParams Lw'!R$10)/'ModelParams Lw'!R$11</f>
        <v>#DIV/0!</v>
      </c>
      <c r="CY160" s="24" t="e">
        <f>(CO160-'ModelParams Lw'!S$10)/'ModelParams Lw'!S$11</f>
        <v>#DIV/0!</v>
      </c>
      <c r="CZ160" s="24" t="e">
        <f>(CP160-'ModelParams Lw'!T$10)/'ModelParams Lw'!T$11</f>
        <v>#DIV/0!</v>
      </c>
      <c r="DA160" s="24" t="e">
        <f>(CQ160-'ModelParams Lw'!U$10)/'ModelParams Lw'!U$11</f>
        <v>#DIV/0!</v>
      </c>
      <c r="DB160" s="24" t="e">
        <f>(CR160-'ModelParams Lw'!V$10)/'ModelParams Lw'!V$11</f>
        <v>#DIV/0!</v>
      </c>
    </row>
    <row r="161" spans="1:106">
      <c r="A161" s="12">
        <f>'Sound Power'!B161</f>
        <v>0</v>
      </c>
      <c r="B161" s="12">
        <f>'Sound Power'!D161</f>
        <v>0</v>
      </c>
      <c r="C161" s="67" t="e">
        <f>IF(Calcul!$F166="SA",'Sound Power'!BS161,'Sound Power'!T161)</f>
        <v>#DIV/0!</v>
      </c>
      <c r="D161" s="67" t="e">
        <f>IF(Calcul!$F166="SA",'Sound Power'!BT161,'Sound Power'!U161)</f>
        <v>#DIV/0!</v>
      </c>
      <c r="E161" s="67" t="e">
        <f>IF(Calcul!$F166="SA",'Sound Power'!BU161,'Sound Power'!V161)</f>
        <v>#DIV/0!</v>
      </c>
      <c r="F161" s="67" t="e">
        <f>IF(Calcul!$F166="SA",'Sound Power'!BV161,'Sound Power'!W161)</f>
        <v>#DIV/0!</v>
      </c>
      <c r="G161" s="67" t="e">
        <f>IF(Calcul!$F166="SA",'Sound Power'!BW161,'Sound Power'!X161)</f>
        <v>#DIV/0!</v>
      </c>
      <c r="H161" s="67" t="e">
        <f>IF(Calcul!$F166="SA",'Sound Power'!BX161,'Sound Power'!Y161)</f>
        <v>#DIV/0!</v>
      </c>
      <c r="I161" s="67" t="e">
        <f>IF(Calcul!$F166="SA",'Sound Power'!BY161,'Sound Power'!Z161)</f>
        <v>#DIV/0!</v>
      </c>
      <c r="J161" s="67" t="e">
        <f>IF(Calcul!$F166="SA",'Sound Power'!BZ161,'Sound Power'!AA161)</f>
        <v>#DIV/0!</v>
      </c>
      <c r="K161" s="67" t="e">
        <f>'Sound Power'!CS161</f>
        <v>#DIV/0!</v>
      </c>
      <c r="L161" s="67" t="e">
        <f>'Sound Power'!CT161</f>
        <v>#DIV/0!</v>
      </c>
      <c r="M161" s="67" t="e">
        <f>'Sound Power'!CU161</f>
        <v>#DIV/0!</v>
      </c>
      <c r="N161" s="67" t="e">
        <f>'Sound Power'!CV161</f>
        <v>#DIV/0!</v>
      </c>
      <c r="O161" s="67" t="e">
        <f>'Sound Power'!CW161</f>
        <v>#DIV/0!</v>
      </c>
      <c r="P161" s="67" t="e">
        <f>'Sound Power'!CX161</f>
        <v>#DIV/0!</v>
      </c>
      <c r="Q161" s="67" t="e">
        <f>'Sound Power'!CY161</f>
        <v>#DIV/0!</v>
      </c>
      <c r="R161" s="67" t="e">
        <f>'Sound Power'!CZ161</f>
        <v>#DIV/0!</v>
      </c>
      <c r="S161" s="64">
        <f t="shared" si="50"/>
        <v>0</v>
      </c>
      <c r="T161" s="64">
        <f t="shared" si="51"/>
        <v>0</v>
      </c>
      <c r="U161" s="67" t="e">
        <f>('ModelParams Lp'!B$4*10^'ModelParams Lp'!B$5*($S161/$T161)^'ModelParams Lp'!B$6)*3</f>
        <v>#DIV/0!</v>
      </c>
      <c r="V161" s="67" t="e">
        <f>('ModelParams Lp'!C$4*10^'ModelParams Lp'!C$5*($S161/$T161)^'ModelParams Lp'!C$6)*3</f>
        <v>#DIV/0!</v>
      </c>
      <c r="W161" s="67" t="e">
        <f>('ModelParams Lp'!D$4*10^'ModelParams Lp'!D$5*($S161/$T161)^'ModelParams Lp'!D$6)*3</f>
        <v>#DIV/0!</v>
      </c>
      <c r="X161" s="67" t="e">
        <f>('ModelParams Lp'!E$4*10^'ModelParams Lp'!E$5*($S161/$T161)^'ModelParams Lp'!E$6)*3</f>
        <v>#DIV/0!</v>
      </c>
      <c r="Y161" s="67" t="e">
        <f>('ModelParams Lp'!F$4*10^'ModelParams Lp'!F$5*($S161/$T161)^'ModelParams Lp'!F$6)*3</f>
        <v>#DIV/0!</v>
      </c>
      <c r="Z161" s="67" t="e">
        <f>('ModelParams Lp'!G$4*10^'ModelParams Lp'!G$5*($S161/$T161)^'ModelParams Lp'!G$6)*3</f>
        <v>#DIV/0!</v>
      </c>
      <c r="AA161" s="67" t="e">
        <f>('ModelParams Lp'!H$4*10^'ModelParams Lp'!H$5*($S161/$T161)^'ModelParams Lp'!H$6)*3</f>
        <v>#DIV/0!</v>
      </c>
      <c r="AB161" s="67" t="e">
        <f>('ModelParams Lp'!I$4*10^'ModelParams Lp'!I$5*($S161/$T161)^'ModelParams Lp'!I$6)*3</f>
        <v>#DIV/0!</v>
      </c>
      <c r="AC161" s="53" t="e">
        <f t="shared" si="52"/>
        <v>#DIV/0!</v>
      </c>
      <c r="AD161" s="53" t="e">
        <f>IF(AC161&lt;'ModelParams Lp'!$B$16,-1,IF(AC161&lt;'ModelParams Lp'!$C$16,0,IF(AC161&lt;'ModelParams Lp'!$D$16,1,IF(AC161&lt;'ModelParams Lp'!$E$16,2,IF(AC161&lt;'ModelParams Lp'!$F$16,3,IF(AC161&lt;'ModelParams Lp'!$G$16,4,IF(AC161&lt;'ModelParams Lp'!$H$16,5,6)))))))</f>
        <v>#DIV/0!</v>
      </c>
      <c r="AE161" s="67" t="e">
        <f ca="1">IF($AD161&gt;1,0,OFFSET('ModelParams Lp'!$C$12,0,-'Sound Pressure'!$AD161))</f>
        <v>#DIV/0!</v>
      </c>
      <c r="AF161" s="67" t="e">
        <f ca="1">IF($AD161&gt;2,0,OFFSET('ModelParams Lp'!$D$12,0,-'Sound Pressure'!$AD161))</f>
        <v>#DIV/0!</v>
      </c>
      <c r="AG161" s="67" t="e">
        <f ca="1">IF($AD161&gt;3,0,OFFSET('ModelParams Lp'!$E$12,0,-'Sound Pressure'!$AD161))</f>
        <v>#DIV/0!</v>
      </c>
      <c r="AH161" s="67" t="e">
        <f ca="1">IF($AD161&gt;4,0,OFFSET('ModelParams Lp'!$F$12,0,-'Sound Pressure'!$AD161))</f>
        <v>#DIV/0!</v>
      </c>
      <c r="AI161" s="67" t="e">
        <f ca="1">IF($AD161&gt;3,0,OFFSET('ModelParams Lp'!$G$12,0,-'Sound Pressure'!$AD161))</f>
        <v>#DIV/0!</v>
      </c>
      <c r="AJ161" s="67" t="e">
        <f ca="1">IF($AD161&gt;5,0,OFFSET('ModelParams Lp'!$H$12,0,-'Sound Pressure'!$AD161))</f>
        <v>#DIV/0!</v>
      </c>
      <c r="AK161" s="67" t="e">
        <f ca="1">IF($AD161&gt;6,0,OFFSET('ModelParams Lp'!$I$12,0,-'Sound Pressure'!$AD161))</f>
        <v>#DIV/0!</v>
      </c>
      <c r="AL161" s="67" t="e">
        <f ca="1">IF($AD161&gt;7,0,IF($AD$4&lt;0,3,OFFSET('ModelParams Lp'!$J$12,0,-'Sound Pressure'!$AD161)))</f>
        <v>#DIV/0!</v>
      </c>
      <c r="AM161" s="67" t="e">
        <f t="shared" si="71"/>
        <v>#DIV/0!</v>
      </c>
      <c r="AN161" s="67" t="e">
        <f t="shared" si="72"/>
        <v>#DIV/0!</v>
      </c>
      <c r="AO161" s="67" t="e">
        <f t="shared" si="72"/>
        <v>#DIV/0!</v>
      </c>
      <c r="AP161" s="67" t="e">
        <f t="shared" si="72"/>
        <v>#DIV/0!</v>
      </c>
      <c r="AQ161" s="67" t="e">
        <f t="shared" si="72"/>
        <v>#DIV/0!</v>
      </c>
      <c r="AR161" s="67" t="e">
        <f t="shared" si="72"/>
        <v>#DIV/0!</v>
      </c>
      <c r="AS161" s="67" t="e">
        <f t="shared" si="72"/>
        <v>#DIV/0!</v>
      </c>
      <c r="AT161" s="67" t="e">
        <f t="shared" si="72"/>
        <v>#DIV/0!</v>
      </c>
      <c r="AU161" s="67">
        <f>'ModelParams Lp'!B$22</f>
        <v>4</v>
      </c>
      <c r="AV161" s="67">
        <f>'ModelParams Lp'!C$22</f>
        <v>2</v>
      </c>
      <c r="AW161" s="67">
        <f>'ModelParams Lp'!D$22</f>
        <v>1</v>
      </c>
      <c r="AX161" s="67">
        <f>'ModelParams Lp'!E$22</f>
        <v>0</v>
      </c>
      <c r="AY161" s="67">
        <f>'ModelParams Lp'!F$22</f>
        <v>0</v>
      </c>
      <c r="AZ161" s="67">
        <f>'ModelParams Lp'!G$22</f>
        <v>0</v>
      </c>
      <c r="BA161" s="67">
        <f>'ModelParams Lp'!H$22</f>
        <v>0</v>
      </c>
      <c r="BB161" s="67">
        <f>'ModelParams Lp'!I$22</f>
        <v>0</v>
      </c>
      <c r="BC161" s="67" t="e">
        <f>-10*LOG(2/(4*PI()*2^2)+4/(0.163*(Calcul!$J166*Calcul!$K166)/VLOOKUP(Calcul!$H166,'ModelParams Lp'!$E$37:$F$39,2,0)))</f>
        <v>#N/A</v>
      </c>
      <c r="BD161" s="67" t="e">
        <f>-10*LOG(2/(4*PI()*2^2)+4/(0.163*(Calcul!$J166*Calcul!$K166)/VLOOKUP(Calcul!$H166,'ModelParams Lp'!$E$37:$F$39,2,0)))</f>
        <v>#N/A</v>
      </c>
      <c r="BE161" s="67" t="e">
        <f>-10*LOG(2/(4*PI()*2^2)+4/(0.163*(Calcul!$J166*Calcul!$K166)/VLOOKUP(Calcul!$H166,'ModelParams Lp'!$E$37:$F$39,2,0)))</f>
        <v>#N/A</v>
      </c>
      <c r="BF161" s="67" t="e">
        <f>-10*LOG(2/(4*PI()*2^2)+4/(0.163*(Calcul!$J166*Calcul!$K166)/VLOOKUP(Calcul!$H166,'ModelParams Lp'!$E$37:$F$39,2,0)))</f>
        <v>#N/A</v>
      </c>
      <c r="BG161" s="67" t="e">
        <f>-10*LOG(2/(4*PI()*2^2)+4/(0.163*(Calcul!$J166*Calcul!$K166)/VLOOKUP(Calcul!$H166,'ModelParams Lp'!$E$37:$F$39,2,0)))</f>
        <v>#N/A</v>
      </c>
      <c r="BH161" s="67" t="e">
        <f>-10*LOG(2/(4*PI()*2^2)+4/(0.163*(Calcul!$J166*Calcul!$K166)/VLOOKUP(Calcul!$H166,'ModelParams Lp'!$E$37:$F$39,2,0)))</f>
        <v>#N/A</v>
      </c>
      <c r="BI161" s="67" t="e">
        <f>-10*LOG(2/(4*PI()*2^2)+4/(0.163*(Calcul!$J166*Calcul!$K166)/VLOOKUP(Calcul!$H166,'ModelParams Lp'!$E$37:$F$39,2,0)))</f>
        <v>#N/A</v>
      </c>
      <c r="BJ161" s="67" t="e">
        <f>-10*LOG(2/(4*PI()*2^2)+4/(0.163*(Calcul!$J166*Calcul!$K166)/VLOOKUP(Calcul!$H166,'ModelParams Lp'!$E$37:$F$39,2,0)))</f>
        <v>#N/A</v>
      </c>
      <c r="BK161" s="67" t="e">
        <f>VLOOKUP(Calcul!$I166,'ModelParams Lp'!$D$28:$O$32,5,0)+BC161</f>
        <v>#N/A</v>
      </c>
      <c r="BL161" s="67" t="e">
        <f>VLOOKUP(Calcul!$I166,'ModelParams Lp'!$D$28:$O$32,6,0)+BD161</f>
        <v>#N/A</v>
      </c>
      <c r="BM161" s="67" t="e">
        <f>VLOOKUP(Calcul!$I166,'ModelParams Lp'!$D$28:$O$32,7,0)+BE161</f>
        <v>#N/A</v>
      </c>
      <c r="BN161" s="67" t="e">
        <f>VLOOKUP(Calcul!$I166,'ModelParams Lp'!$D$28:$O$32,8,0)+BF161</f>
        <v>#N/A</v>
      </c>
      <c r="BO161" s="67" t="e">
        <f>VLOOKUP(Calcul!$I166,'ModelParams Lp'!$D$28:$O$32,9,0)+BG161</f>
        <v>#N/A</v>
      </c>
      <c r="BP161" s="67" t="e">
        <f>VLOOKUP(Calcul!$I166,'ModelParams Lp'!$D$28:$O$32,10,0)+BH161</f>
        <v>#N/A</v>
      </c>
      <c r="BQ161" s="67" t="e">
        <f>VLOOKUP(Calcul!$I166,'ModelParams Lp'!$D$28:$O$32,11,0)+BI161</f>
        <v>#N/A</v>
      </c>
      <c r="BR161" s="67" t="e">
        <f>VLOOKUP(Calcul!$I166,'ModelParams Lp'!$D$28:$O$32,12,0)+BJ161</f>
        <v>#N/A</v>
      </c>
      <c r="BS161" s="66" t="e">
        <f t="shared" ca="1" si="53"/>
        <v>#DIV/0!</v>
      </c>
      <c r="BT161" s="66" t="e">
        <f t="shared" ca="1" si="54"/>
        <v>#DIV/0!</v>
      </c>
      <c r="BU161" s="66" t="e">
        <f t="shared" ca="1" si="55"/>
        <v>#DIV/0!</v>
      </c>
      <c r="BV161" s="66" t="e">
        <f t="shared" ca="1" si="56"/>
        <v>#DIV/0!</v>
      </c>
      <c r="BW161" s="66" t="e">
        <f t="shared" ca="1" si="57"/>
        <v>#DIV/0!</v>
      </c>
      <c r="BX161" s="66" t="e">
        <f t="shared" ca="1" si="58"/>
        <v>#DIV/0!</v>
      </c>
      <c r="BY161" s="66" t="e">
        <f t="shared" ca="1" si="59"/>
        <v>#DIV/0!</v>
      </c>
      <c r="BZ161" s="66" t="e">
        <f t="shared" ca="1" si="60"/>
        <v>#DIV/0!</v>
      </c>
      <c r="CA161" s="24" t="e">
        <f ca="1">10*LOG10(IF(BS161="",0,POWER(10,((BS161+'ModelParams Lw'!$O$4)/10))) +IF(BT161="",0,POWER(10,((BT161+'ModelParams Lw'!$P$4)/10))) +IF(BU161="",0,POWER(10,((BU161+'ModelParams Lw'!$Q$4)/10))) +IF(BV161="",0,POWER(10,((BV161+'ModelParams Lw'!$R$4)/10))) +IF(BW161="",0,POWER(10,((BW161+'ModelParams Lw'!$S$4)/10))) +IF(BX161="",0,POWER(10,((BX161+'ModelParams Lw'!$T$4)/10))) +IF(BY161="",0,POWER(10,((BY161+'ModelParams Lw'!$U$4)/10)))+IF(BZ161="",0,POWER(10,((BZ161+'ModelParams Lw'!$V$4)/10))))</f>
        <v>#DIV/0!</v>
      </c>
      <c r="CB161" s="24" t="e">
        <f t="shared" ca="1" si="61"/>
        <v>#DIV/0!</v>
      </c>
      <c r="CC161" s="24" t="e">
        <f ca="1">(BS161-'ModelParams Lw'!O$10)/'ModelParams Lw'!O$11</f>
        <v>#DIV/0!</v>
      </c>
      <c r="CD161" s="24" t="e">
        <f ca="1">(BT161-'ModelParams Lw'!P$10)/'ModelParams Lw'!P$11</f>
        <v>#DIV/0!</v>
      </c>
      <c r="CE161" s="24" t="e">
        <f ca="1">(BU161-'ModelParams Lw'!Q$10)/'ModelParams Lw'!Q$11</f>
        <v>#DIV/0!</v>
      </c>
      <c r="CF161" s="24" t="e">
        <f ca="1">(BV161-'ModelParams Lw'!R$10)/'ModelParams Lw'!R$11</f>
        <v>#DIV/0!</v>
      </c>
      <c r="CG161" s="24" t="e">
        <f ca="1">(BW161-'ModelParams Lw'!S$10)/'ModelParams Lw'!S$11</f>
        <v>#DIV/0!</v>
      </c>
      <c r="CH161" s="24" t="e">
        <f ca="1">(BX161-'ModelParams Lw'!T$10)/'ModelParams Lw'!T$11</f>
        <v>#DIV/0!</v>
      </c>
      <c r="CI161" s="24" t="e">
        <f ca="1">(BY161-'ModelParams Lw'!U$10)/'ModelParams Lw'!U$11</f>
        <v>#DIV/0!</v>
      </c>
      <c r="CJ161" s="24" t="e">
        <f ca="1">(BZ161-'ModelParams Lw'!V$10)/'ModelParams Lw'!V$11</f>
        <v>#DIV/0!</v>
      </c>
      <c r="CK161" s="66" t="e">
        <f t="shared" si="62"/>
        <v>#DIV/0!</v>
      </c>
      <c r="CL161" s="66" t="e">
        <f t="shared" si="63"/>
        <v>#DIV/0!</v>
      </c>
      <c r="CM161" s="66" t="e">
        <f t="shared" si="64"/>
        <v>#DIV/0!</v>
      </c>
      <c r="CN161" s="66" t="e">
        <f t="shared" si="65"/>
        <v>#DIV/0!</v>
      </c>
      <c r="CO161" s="66" t="e">
        <f t="shared" si="66"/>
        <v>#DIV/0!</v>
      </c>
      <c r="CP161" s="66" t="e">
        <f t="shared" si="67"/>
        <v>#DIV/0!</v>
      </c>
      <c r="CQ161" s="66" t="e">
        <f t="shared" si="68"/>
        <v>#DIV/0!</v>
      </c>
      <c r="CR161" s="66" t="e">
        <f t="shared" si="69"/>
        <v>#DIV/0!</v>
      </c>
      <c r="CS161" s="24" t="e">
        <f>10*LOG10(IF(CK161="",0,POWER(10,((CK161+'ModelParams Lw'!$O$4)/10))) +IF(CL161="",0,POWER(10,((CL161+'ModelParams Lw'!$P$4)/10))) +IF(CM161="",0,POWER(10,((CM161+'ModelParams Lw'!$Q$4)/10))) +IF(CN161="",0,POWER(10,((CN161+'ModelParams Lw'!$R$4)/10))) +IF(CO161="",0,POWER(10,((CO161+'ModelParams Lw'!$S$4)/10))) +IF(CP161="",0,POWER(10,((CP161+'ModelParams Lw'!$T$4)/10))) +IF(CQ161="",0,POWER(10,((CQ161+'ModelParams Lw'!$U$4)/10)))+IF(CR161="",0,POWER(10,((CR161+'ModelParams Lw'!$V$4)/10))))</f>
        <v>#DIV/0!</v>
      </c>
      <c r="CT161" s="24" t="e">
        <f t="shared" si="70"/>
        <v>#DIV/0!</v>
      </c>
      <c r="CU161" s="24" t="e">
        <f>(CK161-'ModelParams Lw'!O$10)/'ModelParams Lw'!O$11</f>
        <v>#DIV/0!</v>
      </c>
      <c r="CV161" s="24" t="e">
        <f>(CL161-'ModelParams Lw'!P$10)/'ModelParams Lw'!P$11</f>
        <v>#DIV/0!</v>
      </c>
      <c r="CW161" s="24" t="e">
        <f>(CM161-'ModelParams Lw'!Q$10)/'ModelParams Lw'!Q$11</f>
        <v>#DIV/0!</v>
      </c>
      <c r="CX161" s="24" t="e">
        <f>(CN161-'ModelParams Lw'!R$10)/'ModelParams Lw'!R$11</f>
        <v>#DIV/0!</v>
      </c>
      <c r="CY161" s="24" t="e">
        <f>(CO161-'ModelParams Lw'!S$10)/'ModelParams Lw'!S$11</f>
        <v>#DIV/0!</v>
      </c>
      <c r="CZ161" s="24" t="e">
        <f>(CP161-'ModelParams Lw'!T$10)/'ModelParams Lw'!T$11</f>
        <v>#DIV/0!</v>
      </c>
      <c r="DA161" s="24" t="e">
        <f>(CQ161-'ModelParams Lw'!U$10)/'ModelParams Lw'!U$11</f>
        <v>#DIV/0!</v>
      </c>
      <c r="DB161" s="24" t="e">
        <f>(CR161-'ModelParams Lw'!V$10)/'ModelParams Lw'!V$11</f>
        <v>#DIV/0!</v>
      </c>
    </row>
    <row r="162" spans="1:106">
      <c r="A162" s="12">
        <f>'Sound Power'!B162</f>
        <v>0</v>
      </c>
      <c r="B162" s="12">
        <f>'Sound Power'!D162</f>
        <v>0</v>
      </c>
      <c r="C162" s="67" t="e">
        <f>IF(Calcul!$F167="SA",'Sound Power'!BS162,'Sound Power'!T162)</f>
        <v>#DIV/0!</v>
      </c>
      <c r="D162" s="67" t="e">
        <f>IF(Calcul!$F167="SA",'Sound Power'!BT162,'Sound Power'!U162)</f>
        <v>#DIV/0!</v>
      </c>
      <c r="E162" s="67" t="e">
        <f>IF(Calcul!$F167="SA",'Sound Power'!BU162,'Sound Power'!V162)</f>
        <v>#DIV/0!</v>
      </c>
      <c r="F162" s="67" t="e">
        <f>IF(Calcul!$F167="SA",'Sound Power'!BV162,'Sound Power'!W162)</f>
        <v>#DIV/0!</v>
      </c>
      <c r="G162" s="67" t="e">
        <f>IF(Calcul!$F167="SA",'Sound Power'!BW162,'Sound Power'!X162)</f>
        <v>#DIV/0!</v>
      </c>
      <c r="H162" s="67" t="e">
        <f>IF(Calcul!$F167="SA",'Sound Power'!BX162,'Sound Power'!Y162)</f>
        <v>#DIV/0!</v>
      </c>
      <c r="I162" s="67" t="e">
        <f>IF(Calcul!$F167="SA",'Sound Power'!BY162,'Sound Power'!Z162)</f>
        <v>#DIV/0!</v>
      </c>
      <c r="J162" s="67" t="e">
        <f>IF(Calcul!$F167="SA",'Sound Power'!BZ162,'Sound Power'!AA162)</f>
        <v>#DIV/0!</v>
      </c>
      <c r="K162" s="67" t="e">
        <f>'Sound Power'!CS162</f>
        <v>#DIV/0!</v>
      </c>
      <c r="L162" s="67" t="e">
        <f>'Sound Power'!CT162</f>
        <v>#DIV/0!</v>
      </c>
      <c r="M162" s="67" t="e">
        <f>'Sound Power'!CU162</f>
        <v>#DIV/0!</v>
      </c>
      <c r="N162" s="67" t="e">
        <f>'Sound Power'!CV162</f>
        <v>#DIV/0!</v>
      </c>
      <c r="O162" s="67" t="e">
        <f>'Sound Power'!CW162</f>
        <v>#DIV/0!</v>
      </c>
      <c r="P162" s="67" t="e">
        <f>'Sound Power'!CX162</f>
        <v>#DIV/0!</v>
      </c>
      <c r="Q162" s="67" t="e">
        <f>'Sound Power'!CY162</f>
        <v>#DIV/0!</v>
      </c>
      <c r="R162" s="67" t="e">
        <f>'Sound Power'!CZ162</f>
        <v>#DIV/0!</v>
      </c>
      <c r="S162" s="64">
        <f t="shared" si="50"/>
        <v>0</v>
      </c>
      <c r="T162" s="64">
        <f t="shared" si="51"/>
        <v>0</v>
      </c>
      <c r="U162" s="67" t="e">
        <f>('ModelParams Lp'!B$4*10^'ModelParams Lp'!B$5*($S162/$T162)^'ModelParams Lp'!B$6)*3</f>
        <v>#DIV/0!</v>
      </c>
      <c r="V162" s="67" t="e">
        <f>('ModelParams Lp'!C$4*10^'ModelParams Lp'!C$5*($S162/$T162)^'ModelParams Lp'!C$6)*3</f>
        <v>#DIV/0!</v>
      </c>
      <c r="W162" s="67" t="e">
        <f>('ModelParams Lp'!D$4*10^'ModelParams Lp'!D$5*($S162/$T162)^'ModelParams Lp'!D$6)*3</f>
        <v>#DIV/0!</v>
      </c>
      <c r="X162" s="67" t="e">
        <f>('ModelParams Lp'!E$4*10^'ModelParams Lp'!E$5*($S162/$T162)^'ModelParams Lp'!E$6)*3</f>
        <v>#DIV/0!</v>
      </c>
      <c r="Y162" s="67" t="e">
        <f>('ModelParams Lp'!F$4*10^'ModelParams Lp'!F$5*($S162/$T162)^'ModelParams Lp'!F$6)*3</f>
        <v>#DIV/0!</v>
      </c>
      <c r="Z162" s="67" t="e">
        <f>('ModelParams Lp'!G$4*10^'ModelParams Lp'!G$5*($S162/$T162)^'ModelParams Lp'!G$6)*3</f>
        <v>#DIV/0!</v>
      </c>
      <c r="AA162" s="67" t="e">
        <f>('ModelParams Lp'!H$4*10^'ModelParams Lp'!H$5*($S162/$T162)^'ModelParams Lp'!H$6)*3</f>
        <v>#DIV/0!</v>
      </c>
      <c r="AB162" s="67" t="e">
        <f>('ModelParams Lp'!I$4*10^'ModelParams Lp'!I$5*($S162/$T162)^'ModelParams Lp'!I$6)*3</f>
        <v>#DIV/0!</v>
      </c>
      <c r="AC162" s="53" t="e">
        <f t="shared" si="52"/>
        <v>#DIV/0!</v>
      </c>
      <c r="AD162" s="53" t="e">
        <f>IF(AC162&lt;'ModelParams Lp'!$B$16,-1,IF(AC162&lt;'ModelParams Lp'!$C$16,0,IF(AC162&lt;'ModelParams Lp'!$D$16,1,IF(AC162&lt;'ModelParams Lp'!$E$16,2,IF(AC162&lt;'ModelParams Lp'!$F$16,3,IF(AC162&lt;'ModelParams Lp'!$G$16,4,IF(AC162&lt;'ModelParams Lp'!$H$16,5,6)))))))</f>
        <v>#DIV/0!</v>
      </c>
      <c r="AE162" s="67" t="e">
        <f ca="1">IF($AD162&gt;1,0,OFFSET('ModelParams Lp'!$C$12,0,-'Sound Pressure'!$AD162))</f>
        <v>#DIV/0!</v>
      </c>
      <c r="AF162" s="67" t="e">
        <f ca="1">IF($AD162&gt;2,0,OFFSET('ModelParams Lp'!$D$12,0,-'Sound Pressure'!$AD162))</f>
        <v>#DIV/0!</v>
      </c>
      <c r="AG162" s="67" t="e">
        <f ca="1">IF($AD162&gt;3,0,OFFSET('ModelParams Lp'!$E$12,0,-'Sound Pressure'!$AD162))</f>
        <v>#DIV/0!</v>
      </c>
      <c r="AH162" s="67" t="e">
        <f ca="1">IF($AD162&gt;4,0,OFFSET('ModelParams Lp'!$F$12,0,-'Sound Pressure'!$AD162))</f>
        <v>#DIV/0!</v>
      </c>
      <c r="AI162" s="67" t="e">
        <f ca="1">IF($AD162&gt;3,0,OFFSET('ModelParams Lp'!$G$12,0,-'Sound Pressure'!$AD162))</f>
        <v>#DIV/0!</v>
      </c>
      <c r="AJ162" s="67" t="e">
        <f ca="1">IF($AD162&gt;5,0,OFFSET('ModelParams Lp'!$H$12,0,-'Sound Pressure'!$AD162))</f>
        <v>#DIV/0!</v>
      </c>
      <c r="AK162" s="67" t="e">
        <f ca="1">IF($AD162&gt;6,0,OFFSET('ModelParams Lp'!$I$12,0,-'Sound Pressure'!$AD162))</f>
        <v>#DIV/0!</v>
      </c>
      <c r="AL162" s="67" t="e">
        <f ca="1">IF($AD162&gt;7,0,IF($AD$4&lt;0,3,OFFSET('ModelParams Lp'!$J$12,0,-'Sound Pressure'!$AD162)))</f>
        <v>#DIV/0!</v>
      </c>
      <c r="AM162" s="67" t="e">
        <f t="shared" si="71"/>
        <v>#DIV/0!</v>
      </c>
      <c r="AN162" s="67" t="e">
        <f t="shared" si="72"/>
        <v>#DIV/0!</v>
      </c>
      <c r="AO162" s="67" t="e">
        <f t="shared" si="72"/>
        <v>#DIV/0!</v>
      </c>
      <c r="AP162" s="67" t="e">
        <f t="shared" si="72"/>
        <v>#DIV/0!</v>
      </c>
      <c r="AQ162" s="67" t="e">
        <f t="shared" si="72"/>
        <v>#DIV/0!</v>
      </c>
      <c r="AR162" s="67" t="e">
        <f t="shared" si="72"/>
        <v>#DIV/0!</v>
      </c>
      <c r="AS162" s="67" t="e">
        <f t="shared" si="72"/>
        <v>#DIV/0!</v>
      </c>
      <c r="AT162" s="67" t="e">
        <f t="shared" si="72"/>
        <v>#DIV/0!</v>
      </c>
      <c r="AU162" s="67">
        <f>'ModelParams Lp'!B$22</f>
        <v>4</v>
      </c>
      <c r="AV162" s="67">
        <f>'ModelParams Lp'!C$22</f>
        <v>2</v>
      </c>
      <c r="AW162" s="67">
        <f>'ModelParams Lp'!D$22</f>
        <v>1</v>
      </c>
      <c r="AX162" s="67">
        <f>'ModelParams Lp'!E$22</f>
        <v>0</v>
      </c>
      <c r="AY162" s="67">
        <f>'ModelParams Lp'!F$22</f>
        <v>0</v>
      </c>
      <c r="AZ162" s="67">
        <f>'ModelParams Lp'!G$22</f>
        <v>0</v>
      </c>
      <c r="BA162" s="67">
        <f>'ModelParams Lp'!H$22</f>
        <v>0</v>
      </c>
      <c r="BB162" s="67">
        <f>'ModelParams Lp'!I$22</f>
        <v>0</v>
      </c>
      <c r="BC162" s="67" t="e">
        <f>-10*LOG(2/(4*PI()*2^2)+4/(0.163*(Calcul!$J167*Calcul!$K167)/VLOOKUP(Calcul!$H167,'ModelParams Lp'!$E$37:$F$39,2,0)))</f>
        <v>#N/A</v>
      </c>
      <c r="BD162" s="67" t="e">
        <f>-10*LOG(2/(4*PI()*2^2)+4/(0.163*(Calcul!$J167*Calcul!$K167)/VLOOKUP(Calcul!$H167,'ModelParams Lp'!$E$37:$F$39,2,0)))</f>
        <v>#N/A</v>
      </c>
      <c r="BE162" s="67" t="e">
        <f>-10*LOG(2/(4*PI()*2^2)+4/(0.163*(Calcul!$J167*Calcul!$K167)/VLOOKUP(Calcul!$H167,'ModelParams Lp'!$E$37:$F$39,2,0)))</f>
        <v>#N/A</v>
      </c>
      <c r="BF162" s="67" t="e">
        <f>-10*LOG(2/(4*PI()*2^2)+4/(0.163*(Calcul!$J167*Calcul!$K167)/VLOOKUP(Calcul!$H167,'ModelParams Lp'!$E$37:$F$39,2,0)))</f>
        <v>#N/A</v>
      </c>
      <c r="BG162" s="67" t="e">
        <f>-10*LOG(2/(4*PI()*2^2)+4/(0.163*(Calcul!$J167*Calcul!$K167)/VLOOKUP(Calcul!$H167,'ModelParams Lp'!$E$37:$F$39,2,0)))</f>
        <v>#N/A</v>
      </c>
      <c r="BH162" s="67" t="e">
        <f>-10*LOG(2/(4*PI()*2^2)+4/(0.163*(Calcul!$J167*Calcul!$K167)/VLOOKUP(Calcul!$H167,'ModelParams Lp'!$E$37:$F$39,2,0)))</f>
        <v>#N/A</v>
      </c>
      <c r="BI162" s="67" t="e">
        <f>-10*LOG(2/(4*PI()*2^2)+4/(0.163*(Calcul!$J167*Calcul!$K167)/VLOOKUP(Calcul!$H167,'ModelParams Lp'!$E$37:$F$39,2,0)))</f>
        <v>#N/A</v>
      </c>
      <c r="BJ162" s="67" t="e">
        <f>-10*LOG(2/(4*PI()*2^2)+4/(0.163*(Calcul!$J167*Calcul!$K167)/VLOOKUP(Calcul!$H167,'ModelParams Lp'!$E$37:$F$39,2,0)))</f>
        <v>#N/A</v>
      </c>
      <c r="BK162" s="67" t="e">
        <f>VLOOKUP(Calcul!$I167,'ModelParams Lp'!$D$28:$O$32,5,0)+BC162</f>
        <v>#N/A</v>
      </c>
      <c r="BL162" s="67" t="e">
        <f>VLOOKUP(Calcul!$I167,'ModelParams Lp'!$D$28:$O$32,6,0)+BD162</f>
        <v>#N/A</v>
      </c>
      <c r="BM162" s="67" t="e">
        <f>VLOOKUP(Calcul!$I167,'ModelParams Lp'!$D$28:$O$32,7,0)+BE162</f>
        <v>#N/A</v>
      </c>
      <c r="BN162" s="67" t="e">
        <f>VLOOKUP(Calcul!$I167,'ModelParams Lp'!$D$28:$O$32,8,0)+BF162</f>
        <v>#N/A</v>
      </c>
      <c r="BO162" s="67" t="e">
        <f>VLOOKUP(Calcul!$I167,'ModelParams Lp'!$D$28:$O$32,9,0)+BG162</f>
        <v>#N/A</v>
      </c>
      <c r="BP162" s="67" t="e">
        <f>VLOOKUP(Calcul!$I167,'ModelParams Lp'!$D$28:$O$32,10,0)+BH162</f>
        <v>#N/A</v>
      </c>
      <c r="BQ162" s="67" t="e">
        <f>VLOOKUP(Calcul!$I167,'ModelParams Lp'!$D$28:$O$32,11,0)+BI162</f>
        <v>#N/A</v>
      </c>
      <c r="BR162" s="67" t="e">
        <f>VLOOKUP(Calcul!$I167,'ModelParams Lp'!$D$28:$O$32,12,0)+BJ162</f>
        <v>#N/A</v>
      </c>
      <c r="BS162" s="66" t="e">
        <f t="shared" ca="1" si="53"/>
        <v>#DIV/0!</v>
      </c>
      <c r="BT162" s="66" t="e">
        <f t="shared" ca="1" si="54"/>
        <v>#DIV/0!</v>
      </c>
      <c r="BU162" s="66" t="e">
        <f t="shared" ca="1" si="55"/>
        <v>#DIV/0!</v>
      </c>
      <c r="BV162" s="66" t="e">
        <f t="shared" ca="1" si="56"/>
        <v>#DIV/0!</v>
      </c>
      <c r="BW162" s="66" t="e">
        <f t="shared" ca="1" si="57"/>
        <v>#DIV/0!</v>
      </c>
      <c r="BX162" s="66" t="e">
        <f t="shared" ca="1" si="58"/>
        <v>#DIV/0!</v>
      </c>
      <c r="BY162" s="66" t="e">
        <f t="shared" ca="1" si="59"/>
        <v>#DIV/0!</v>
      </c>
      <c r="BZ162" s="66" t="e">
        <f t="shared" ca="1" si="60"/>
        <v>#DIV/0!</v>
      </c>
      <c r="CA162" s="24" t="e">
        <f ca="1">10*LOG10(IF(BS162="",0,POWER(10,((BS162+'ModelParams Lw'!$O$4)/10))) +IF(BT162="",0,POWER(10,((BT162+'ModelParams Lw'!$P$4)/10))) +IF(BU162="",0,POWER(10,((BU162+'ModelParams Lw'!$Q$4)/10))) +IF(BV162="",0,POWER(10,((BV162+'ModelParams Lw'!$R$4)/10))) +IF(BW162="",0,POWER(10,((BW162+'ModelParams Lw'!$S$4)/10))) +IF(BX162="",0,POWER(10,((BX162+'ModelParams Lw'!$T$4)/10))) +IF(BY162="",0,POWER(10,((BY162+'ModelParams Lw'!$U$4)/10)))+IF(BZ162="",0,POWER(10,((BZ162+'ModelParams Lw'!$V$4)/10))))</f>
        <v>#DIV/0!</v>
      </c>
      <c r="CB162" s="24" t="e">
        <f t="shared" ca="1" si="61"/>
        <v>#DIV/0!</v>
      </c>
      <c r="CC162" s="24" t="e">
        <f ca="1">(BS162-'ModelParams Lw'!O$10)/'ModelParams Lw'!O$11</f>
        <v>#DIV/0!</v>
      </c>
      <c r="CD162" s="24" t="e">
        <f ca="1">(BT162-'ModelParams Lw'!P$10)/'ModelParams Lw'!P$11</f>
        <v>#DIV/0!</v>
      </c>
      <c r="CE162" s="24" t="e">
        <f ca="1">(BU162-'ModelParams Lw'!Q$10)/'ModelParams Lw'!Q$11</f>
        <v>#DIV/0!</v>
      </c>
      <c r="CF162" s="24" t="e">
        <f ca="1">(BV162-'ModelParams Lw'!R$10)/'ModelParams Lw'!R$11</f>
        <v>#DIV/0!</v>
      </c>
      <c r="CG162" s="24" t="e">
        <f ca="1">(BW162-'ModelParams Lw'!S$10)/'ModelParams Lw'!S$11</f>
        <v>#DIV/0!</v>
      </c>
      <c r="CH162" s="24" t="e">
        <f ca="1">(BX162-'ModelParams Lw'!T$10)/'ModelParams Lw'!T$11</f>
        <v>#DIV/0!</v>
      </c>
      <c r="CI162" s="24" t="e">
        <f ca="1">(BY162-'ModelParams Lw'!U$10)/'ModelParams Lw'!U$11</f>
        <v>#DIV/0!</v>
      </c>
      <c r="CJ162" s="24" t="e">
        <f ca="1">(BZ162-'ModelParams Lw'!V$10)/'ModelParams Lw'!V$11</f>
        <v>#DIV/0!</v>
      </c>
      <c r="CK162" s="66" t="e">
        <f t="shared" si="62"/>
        <v>#DIV/0!</v>
      </c>
      <c r="CL162" s="66" t="e">
        <f t="shared" si="63"/>
        <v>#DIV/0!</v>
      </c>
      <c r="CM162" s="66" t="e">
        <f t="shared" si="64"/>
        <v>#DIV/0!</v>
      </c>
      <c r="CN162" s="66" t="e">
        <f t="shared" si="65"/>
        <v>#DIV/0!</v>
      </c>
      <c r="CO162" s="66" t="e">
        <f t="shared" si="66"/>
        <v>#DIV/0!</v>
      </c>
      <c r="CP162" s="66" t="e">
        <f t="shared" si="67"/>
        <v>#DIV/0!</v>
      </c>
      <c r="CQ162" s="66" t="e">
        <f t="shared" si="68"/>
        <v>#DIV/0!</v>
      </c>
      <c r="CR162" s="66" t="e">
        <f t="shared" si="69"/>
        <v>#DIV/0!</v>
      </c>
      <c r="CS162" s="24" t="e">
        <f>10*LOG10(IF(CK162="",0,POWER(10,((CK162+'ModelParams Lw'!$O$4)/10))) +IF(CL162="",0,POWER(10,((CL162+'ModelParams Lw'!$P$4)/10))) +IF(CM162="",0,POWER(10,((CM162+'ModelParams Lw'!$Q$4)/10))) +IF(CN162="",0,POWER(10,((CN162+'ModelParams Lw'!$R$4)/10))) +IF(CO162="",0,POWER(10,((CO162+'ModelParams Lw'!$S$4)/10))) +IF(CP162="",0,POWER(10,((CP162+'ModelParams Lw'!$T$4)/10))) +IF(CQ162="",0,POWER(10,((CQ162+'ModelParams Lw'!$U$4)/10)))+IF(CR162="",0,POWER(10,((CR162+'ModelParams Lw'!$V$4)/10))))</f>
        <v>#DIV/0!</v>
      </c>
      <c r="CT162" s="24" t="e">
        <f t="shared" si="70"/>
        <v>#DIV/0!</v>
      </c>
      <c r="CU162" s="24" t="e">
        <f>(CK162-'ModelParams Lw'!O$10)/'ModelParams Lw'!O$11</f>
        <v>#DIV/0!</v>
      </c>
      <c r="CV162" s="24" t="e">
        <f>(CL162-'ModelParams Lw'!P$10)/'ModelParams Lw'!P$11</f>
        <v>#DIV/0!</v>
      </c>
      <c r="CW162" s="24" t="e">
        <f>(CM162-'ModelParams Lw'!Q$10)/'ModelParams Lw'!Q$11</f>
        <v>#DIV/0!</v>
      </c>
      <c r="CX162" s="24" t="e">
        <f>(CN162-'ModelParams Lw'!R$10)/'ModelParams Lw'!R$11</f>
        <v>#DIV/0!</v>
      </c>
      <c r="CY162" s="24" t="e">
        <f>(CO162-'ModelParams Lw'!S$10)/'ModelParams Lw'!S$11</f>
        <v>#DIV/0!</v>
      </c>
      <c r="CZ162" s="24" t="e">
        <f>(CP162-'ModelParams Lw'!T$10)/'ModelParams Lw'!T$11</f>
        <v>#DIV/0!</v>
      </c>
      <c r="DA162" s="24" t="e">
        <f>(CQ162-'ModelParams Lw'!U$10)/'ModelParams Lw'!U$11</f>
        <v>#DIV/0!</v>
      </c>
      <c r="DB162" s="24" t="e">
        <f>(CR162-'ModelParams Lw'!V$10)/'ModelParams Lw'!V$11</f>
        <v>#DIV/0!</v>
      </c>
    </row>
    <row r="163" spans="1:106">
      <c r="A163" s="12">
        <f>'Sound Power'!B163</f>
        <v>0</v>
      </c>
      <c r="B163" s="12">
        <f>'Sound Power'!D163</f>
        <v>0</v>
      </c>
      <c r="C163" s="67" t="e">
        <f>IF(Calcul!$F168="SA",'Sound Power'!BS163,'Sound Power'!T163)</f>
        <v>#DIV/0!</v>
      </c>
      <c r="D163" s="67" t="e">
        <f>IF(Calcul!$F168="SA",'Sound Power'!BT163,'Sound Power'!U163)</f>
        <v>#DIV/0!</v>
      </c>
      <c r="E163" s="67" t="e">
        <f>IF(Calcul!$F168="SA",'Sound Power'!BU163,'Sound Power'!V163)</f>
        <v>#DIV/0!</v>
      </c>
      <c r="F163" s="67" t="e">
        <f>IF(Calcul!$F168="SA",'Sound Power'!BV163,'Sound Power'!W163)</f>
        <v>#DIV/0!</v>
      </c>
      <c r="G163" s="67" t="e">
        <f>IF(Calcul!$F168="SA",'Sound Power'!BW163,'Sound Power'!X163)</f>
        <v>#DIV/0!</v>
      </c>
      <c r="H163" s="67" t="e">
        <f>IF(Calcul!$F168="SA",'Sound Power'!BX163,'Sound Power'!Y163)</f>
        <v>#DIV/0!</v>
      </c>
      <c r="I163" s="67" t="e">
        <f>IF(Calcul!$F168="SA",'Sound Power'!BY163,'Sound Power'!Z163)</f>
        <v>#DIV/0!</v>
      </c>
      <c r="J163" s="67" t="e">
        <f>IF(Calcul!$F168="SA",'Sound Power'!BZ163,'Sound Power'!AA163)</f>
        <v>#DIV/0!</v>
      </c>
      <c r="K163" s="67" t="e">
        <f>'Sound Power'!CS163</f>
        <v>#DIV/0!</v>
      </c>
      <c r="L163" s="67" t="e">
        <f>'Sound Power'!CT163</f>
        <v>#DIV/0!</v>
      </c>
      <c r="M163" s="67" t="e">
        <f>'Sound Power'!CU163</f>
        <v>#DIV/0!</v>
      </c>
      <c r="N163" s="67" t="e">
        <f>'Sound Power'!CV163</f>
        <v>#DIV/0!</v>
      </c>
      <c r="O163" s="67" t="e">
        <f>'Sound Power'!CW163</f>
        <v>#DIV/0!</v>
      </c>
      <c r="P163" s="67" t="e">
        <f>'Sound Power'!CX163</f>
        <v>#DIV/0!</v>
      </c>
      <c r="Q163" s="67" t="e">
        <f>'Sound Power'!CY163</f>
        <v>#DIV/0!</v>
      </c>
      <c r="R163" s="67" t="e">
        <f>'Sound Power'!CZ163</f>
        <v>#DIV/0!</v>
      </c>
      <c r="S163" s="64">
        <f t="shared" si="50"/>
        <v>0</v>
      </c>
      <c r="T163" s="64">
        <f t="shared" si="51"/>
        <v>0</v>
      </c>
      <c r="U163" s="67" t="e">
        <f>('ModelParams Lp'!B$4*10^'ModelParams Lp'!B$5*($S163/$T163)^'ModelParams Lp'!B$6)*3</f>
        <v>#DIV/0!</v>
      </c>
      <c r="V163" s="67" t="e">
        <f>('ModelParams Lp'!C$4*10^'ModelParams Lp'!C$5*($S163/$T163)^'ModelParams Lp'!C$6)*3</f>
        <v>#DIV/0!</v>
      </c>
      <c r="W163" s="67" t="e">
        <f>('ModelParams Lp'!D$4*10^'ModelParams Lp'!D$5*($S163/$T163)^'ModelParams Lp'!D$6)*3</f>
        <v>#DIV/0!</v>
      </c>
      <c r="X163" s="67" t="e">
        <f>('ModelParams Lp'!E$4*10^'ModelParams Lp'!E$5*($S163/$T163)^'ModelParams Lp'!E$6)*3</f>
        <v>#DIV/0!</v>
      </c>
      <c r="Y163" s="67" t="e">
        <f>('ModelParams Lp'!F$4*10^'ModelParams Lp'!F$5*($S163/$T163)^'ModelParams Lp'!F$6)*3</f>
        <v>#DIV/0!</v>
      </c>
      <c r="Z163" s="67" t="e">
        <f>('ModelParams Lp'!G$4*10^'ModelParams Lp'!G$5*($S163/$T163)^'ModelParams Lp'!G$6)*3</f>
        <v>#DIV/0!</v>
      </c>
      <c r="AA163" s="67" t="e">
        <f>('ModelParams Lp'!H$4*10^'ModelParams Lp'!H$5*($S163/$T163)^'ModelParams Lp'!H$6)*3</f>
        <v>#DIV/0!</v>
      </c>
      <c r="AB163" s="67" t="e">
        <f>('ModelParams Lp'!I$4*10^'ModelParams Lp'!I$5*($S163/$T163)^'ModelParams Lp'!I$6)*3</f>
        <v>#DIV/0!</v>
      </c>
      <c r="AC163" s="53" t="e">
        <f t="shared" si="52"/>
        <v>#DIV/0!</v>
      </c>
      <c r="AD163" s="53" t="e">
        <f>IF(AC163&lt;'ModelParams Lp'!$B$16,-1,IF(AC163&lt;'ModelParams Lp'!$C$16,0,IF(AC163&lt;'ModelParams Lp'!$D$16,1,IF(AC163&lt;'ModelParams Lp'!$E$16,2,IF(AC163&lt;'ModelParams Lp'!$F$16,3,IF(AC163&lt;'ModelParams Lp'!$G$16,4,IF(AC163&lt;'ModelParams Lp'!$H$16,5,6)))))))</f>
        <v>#DIV/0!</v>
      </c>
      <c r="AE163" s="67" t="e">
        <f ca="1">IF($AD163&gt;1,0,OFFSET('ModelParams Lp'!$C$12,0,-'Sound Pressure'!$AD163))</f>
        <v>#DIV/0!</v>
      </c>
      <c r="AF163" s="67" t="e">
        <f ca="1">IF($AD163&gt;2,0,OFFSET('ModelParams Lp'!$D$12,0,-'Sound Pressure'!$AD163))</f>
        <v>#DIV/0!</v>
      </c>
      <c r="AG163" s="67" t="e">
        <f ca="1">IF($AD163&gt;3,0,OFFSET('ModelParams Lp'!$E$12,0,-'Sound Pressure'!$AD163))</f>
        <v>#DIV/0!</v>
      </c>
      <c r="AH163" s="67" t="e">
        <f ca="1">IF($AD163&gt;4,0,OFFSET('ModelParams Lp'!$F$12,0,-'Sound Pressure'!$AD163))</f>
        <v>#DIV/0!</v>
      </c>
      <c r="AI163" s="67" t="e">
        <f ca="1">IF($AD163&gt;3,0,OFFSET('ModelParams Lp'!$G$12,0,-'Sound Pressure'!$AD163))</f>
        <v>#DIV/0!</v>
      </c>
      <c r="AJ163" s="67" t="e">
        <f ca="1">IF($AD163&gt;5,0,OFFSET('ModelParams Lp'!$H$12,0,-'Sound Pressure'!$AD163))</f>
        <v>#DIV/0!</v>
      </c>
      <c r="AK163" s="67" t="e">
        <f ca="1">IF($AD163&gt;6,0,OFFSET('ModelParams Lp'!$I$12,0,-'Sound Pressure'!$AD163))</f>
        <v>#DIV/0!</v>
      </c>
      <c r="AL163" s="67" t="e">
        <f ca="1">IF($AD163&gt;7,0,IF($AD$4&lt;0,3,OFFSET('ModelParams Lp'!$J$12,0,-'Sound Pressure'!$AD163)))</f>
        <v>#DIV/0!</v>
      </c>
      <c r="AM163" s="67" t="e">
        <f t="shared" si="71"/>
        <v>#DIV/0!</v>
      </c>
      <c r="AN163" s="67" t="e">
        <f t="shared" si="72"/>
        <v>#DIV/0!</v>
      </c>
      <c r="AO163" s="67" t="e">
        <f t="shared" si="72"/>
        <v>#DIV/0!</v>
      </c>
      <c r="AP163" s="67" t="e">
        <f t="shared" si="72"/>
        <v>#DIV/0!</v>
      </c>
      <c r="AQ163" s="67" t="e">
        <f t="shared" si="72"/>
        <v>#DIV/0!</v>
      </c>
      <c r="AR163" s="67" t="e">
        <f t="shared" si="72"/>
        <v>#DIV/0!</v>
      </c>
      <c r="AS163" s="67" t="e">
        <f t="shared" si="72"/>
        <v>#DIV/0!</v>
      </c>
      <c r="AT163" s="67" t="e">
        <f t="shared" si="72"/>
        <v>#DIV/0!</v>
      </c>
      <c r="AU163" s="67">
        <f>'ModelParams Lp'!B$22</f>
        <v>4</v>
      </c>
      <c r="AV163" s="67">
        <f>'ModelParams Lp'!C$22</f>
        <v>2</v>
      </c>
      <c r="AW163" s="67">
        <f>'ModelParams Lp'!D$22</f>
        <v>1</v>
      </c>
      <c r="AX163" s="67">
        <f>'ModelParams Lp'!E$22</f>
        <v>0</v>
      </c>
      <c r="AY163" s="67">
        <f>'ModelParams Lp'!F$22</f>
        <v>0</v>
      </c>
      <c r="AZ163" s="67">
        <f>'ModelParams Lp'!G$22</f>
        <v>0</v>
      </c>
      <c r="BA163" s="67">
        <f>'ModelParams Lp'!H$22</f>
        <v>0</v>
      </c>
      <c r="BB163" s="67">
        <f>'ModelParams Lp'!I$22</f>
        <v>0</v>
      </c>
      <c r="BC163" s="67" t="e">
        <f>-10*LOG(2/(4*PI()*2^2)+4/(0.163*(Calcul!$J168*Calcul!$K168)/VLOOKUP(Calcul!$H168,'ModelParams Lp'!$E$37:$F$39,2,0)))</f>
        <v>#N/A</v>
      </c>
      <c r="BD163" s="67" t="e">
        <f>-10*LOG(2/(4*PI()*2^2)+4/(0.163*(Calcul!$J168*Calcul!$K168)/VLOOKUP(Calcul!$H168,'ModelParams Lp'!$E$37:$F$39,2,0)))</f>
        <v>#N/A</v>
      </c>
      <c r="BE163" s="67" t="e">
        <f>-10*LOG(2/(4*PI()*2^2)+4/(0.163*(Calcul!$J168*Calcul!$K168)/VLOOKUP(Calcul!$H168,'ModelParams Lp'!$E$37:$F$39,2,0)))</f>
        <v>#N/A</v>
      </c>
      <c r="BF163" s="67" t="e">
        <f>-10*LOG(2/(4*PI()*2^2)+4/(0.163*(Calcul!$J168*Calcul!$K168)/VLOOKUP(Calcul!$H168,'ModelParams Lp'!$E$37:$F$39,2,0)))</f>
        <v>#N/A</v>
      </c>
      <c r="BG163" s="67" t="e">
        <f>-10*LOG(2/(4*PI()*2^2)+4/(0.163*(Calcul!$J168*Calcul!$K168)/VLOOKUP(Calcul!$H168,'ModelParams Lp'!$E$37:$F$39,2,0)))</f>
        <v>#N/A</v>
      </c>
      <c r="BH163" s="67" t="e">
        <f>-10*LOG(2/(4*PI()*2^2)+4/(0.163*(Calcul!$J168*Calcul!$K168)/VLOOKUP(Calcul!$H168,'ModelParams Lp'!$E$37:$F$39,2,0)))</f>
        <v>#N/A</v>
      </c>
      <c r="BI163" s="67" t="e">
        <f>-10*LOG(2/(4*PI()*2^2)+4/(0.163*(Calcul!$J168*Calcul!$K168)/VLOOKUP(Calcul!$H168,'ModelParams Lp'!$E$37:$F$39,2,0)))</f>
        <v>#N/A</v>
      </c>
      <c r="BJ163" s="67" t="e">
        <f>-10*LOG(2/(4*PI()*2^2)+4/(0.163*(Calcul!$J168*Calcul!$K168)/VLOOKUP(Calcul!$H168,'ModelParams Lp'!$E$37:$F$39,2,0)))</f>
        <v>#N/A</v>
      </c>
      <c r="BK163" s="67" t="e">
        <f>VLOOKUP(Calcul!$I168,'ModelParams Lp'!$D$28:$O$32,5,0)+BC163</f>
        <v>#N/A</v>
      </c>
      <c r="BL163" s="67" t="e">
        <f>VLOOKUP(Calcul!$I168,'ModelParams Lp'!$D$28:$O$32,6,0)+BD163</f>
        <v>#N/A</v>
      </c>
      <c r="BM163" s="67" t="e">
        <f>VLOOKUP(Calcul!$I168,'ModelParams Lp'!$D$28:$O$32,7,0)+BE163</f>
        <v>#N/A</v>
      </c>
      <c r="BN163" s="67" t="e">
        <f>VLOOKUP(Calcul!$I168,'ModelParams Lp'!$D$28:$O$32,8,0)+BF163</f>
        <v>#N/A</v>
      </c>
      <c r="BO163" s="67" t="e">
        <f>VLOOKUP(Calcul!$I168,'ModelParams Lp'!$D$28:$O$32,9,0)+BG163</f>
        <v>#N/A</v>
      </c>
      <c r="BP163" s="67" t="e">
        <f>VLOOKUP(Calcul!$I168,'ModelParams Lp'!$D$28:$O$32,10,0)+BH163</f>
        <v>#N/A</v>
      </c>
      <c r="BQ163" s="67" t="e">
        <f>VLOOKUP(Calcul!$I168,'ModelParams Lp'!$D$28:$O$32,11,0)+BI163</f>
        <v>#N/A</v>
      </c>
      <c r="BR163" s="67" t="e">
        <f>VLOOKUP(Calcul!$I168,'ModelParams Lp'!$D$28:$O$32,12,0)+BJ163</f>
        <v>#N/A</v>
      </c>
      <c r="BS163" s="66" t="e">
        <f t="shared" ca="1" si="53"/>
        <v>#DIV/0!</v>
      </c>
      <c r="BT163" s="66" t="e">
        <f t="shared" ca="1" si="54"/>
        <v>#DIV/0!</v>
      </c>
      <c r="BU163" s="66" t="e">
        <f t="shared" ca="1" si="55"/>
        <v>#DIV/0!</v>
      </c>
      <c r="BV163" s="66" t="e">
        <f t="shared" ca="1" si="56"/>
        <v>#DIV/0!</v>
      </c>
      <c r="BW163" s="66" t="e">
        <f t="shared" ca="1" si="57"/>
        <v>#DIV/0!</v>
      </c>
      <c r="BX163" s="66" t="e">
        <f t="shared" ca="1" si="58"/>
        <v>#DIV/0!</v>
      </c>
      <c r="BY163" s="66" t="e">
        <f t="shared" ca="1" si="59"/>
        <v>#DIV/0!</v>
      </c>
      <c r="BZ163" s="66" t="e">
        <f t="shared" ca="1" si="60"/>
        <v>#DIV/0!</v>
      </c>
      <c r="CA163" s="24" t="e">
        <f ca="1">10*LOG10(IF(BS163="",0,POWER(10,((BS163+'ModelParams Lw'!$O$4)/10))) +IF(BT163="",0,POWER(10,((BT163+'ModelParams Lw'!$P$4)/10))) +IF(BU163="",0,POWER(10,((BU163+'ModelParams Lw'!$Q$4)/10))) +IF(BV163="",0,POWER(10,((BV163+'ModelParams Lw'!$R$4)/10))) +IF(BW163="",0,POWER(10,((BW163+'ModelParams Lw'!$S$4)/10))) +IF(BX163="",0,POWER(10,((BX163+'ModelParams Lw'!$T$4)/10))) +IF(BY163="",0,POWER(10,((BY163+'ModelParams Lw'!$U$4)/10)))+IF(BZ163="",0,POWER(10,((BZ163+'ModelParams Lw'!$V$4)/10))))</f>
        <v>#DIV/0!</v>
      </c>
      <c r="CB163" s="24" t="e">
        <f t="shared" ca="1" si="61"/>
        <v>#DIV/0!</v>
      </c>
      <c r="CC163" s="24" t="e">
        <f ca="1">(BS163-'ModelParams Lw'!O$10)/'ModelParams Lw'!O$11</f>
        <v>#DIV/0!</v>
      </c>
      <c r="CD163" s="24" t="e">
        <f ca="1">(BT163-'ModelParams Lw'!P$10)/'ModelParams Lw'!P$11</f>
        <v>#DIV/0!</v>
      </c>
      <c r="CE163" s="24" t="e">
        <f ca="1">(BU163-'ModelParams Lw'!Q$10)/'ModelParams Lw'!Q$11</f>
        <v>#DIV/0!</v>
      </c>
      <c r="CF163" s="24" t="e">
        <f ca="1">(BV163-'ModelParams Lw'!R$10)/'ModelParams Lw'!R$11</f>
        <v>#DIV/0!</v>
      </c>
      <c r="CG163" s="24" t="e">
        <f ca="1">(BW163-'ModelParams Lw'!S$10)/'ModelParams Lw'!S$11</f>
        <v>#DIV/0!</v>
      </c>
      <c r="CH163" s="24" t="e">
        <f ca="1">(BX163-'ModelParams Lw'!T$10)/'ModelParams Lw'!T$11</f>
        <v>#DIV/0!</v>
      </c>
      <c r="CI163" s="24" t="e">
        <f ca="1">(BY163-'ModelParams Lw'!U$10)/'ModelParams Lw'!U$11</f>
        <v>#DIV/0!</v>
      </c>
      <c r="CJ163" s="24" t="e">
        <f ca="1">(BZ163-'ModelParams Lw'!V$10)/'ModelParams Lw'!V$11</f>
        <v>#DIV/0!</v>
      </c>
      <c r="CK163" s="66" t="e">
        <f t="shared" si="62"/>
        <v>#DIV/0!</v>
      </c>
      <c r="CL163" s="66" t="e">
        <f t="shared" si="63"/>
        <v>#DIV/0!</v>
      </c>
      <c r="CM163" s="66" t="e">
        <f t="shared" si="64"/>
        <v>#DIV/0!</v>
      </c>
      <c r="CN163" s="66" t="e">
        <f t="shared" si="65"/>
        <v>#DIV/0!</v>
      </c>
      <c r="CO163" s="66" t="e">
        <f t="shared" si="66"/>
        <v>#DIV/0!</v>
      </c>
      <c r="CP163" s="66" t="e">
        <f t="shared" si="67"/>
        <v>#DIV/0!</v>
      </c>
      <c r="CQ163" s="66" t="e">
        <f t="shared" si="68"/>
        <v>#DIV/0!</v>
      </c>
      <c r="CR163" s="66" t="e">
        <f t="shared" si="69"/>
        <v>#DIV/0!</v>
      </c>
      <c r="CS163" s="24" t="e">
        <f>10*LOG10(IF(CK163="",0,POWER(10,((CK163+'ModelParams Lw'!$O$4)/10))) +IF(CL163="",0,POWER(10,((CL163+'ModelParams Lw'!$P$4)/10))) +IF(CM163="",0,POWER(10,((CM163+'ModelParams Lw'!$Q$4)/10))) +IF(CN163="",0,POWER(10,((CN163+'ModelParams Lw'!$R$4)/10))) +IF(CO163="",0,POWER(10,((CO163+'ModelParams Lw'!$S$4)/10))) +IF(CP163="",0,POWER(10,((CP163+'ModelParams Lw'!$T$4)/10))) +IF(CQ163="",0,POWER(10,((CQ163+'ModelParams Lw'!$U$4)/10)))+IF(CR163="",0,POWER(10,((CR163+'ModelParams Lw'!$V$4)/10))))</f>
        <v>#DIV/0!</v>
      </c>
      <c r="CT163" s="24" t="e">
        <f t="shared" si="70"/>
        <v>#DIV/0!</v>
      </c>
      <c r="CU163" s="24" t="e">
        <f>(CK163-'ModelParams Lw'!O$10)/'ModelParams Lw'!O$11</f>
        <v>#DIV/0!</v>
      </c>
      <c r="CV163" s="24" t="e">
        <f>(CL163-'ModelParams Lw'!P$10)/'ModelParams Lw'!P$11</f>
        <v>#DIV/0!</v>
      </c>
      <c r="CW163" s="24" t="e">
        <f>(CM163-'ModelParams Lw'!Q$10)/'ModelParams Lw'!Q$11</f>
        <v>#DIV/0!</v>
      </c>
      <c r="CX163" s="24" t="e">
        <f>(CN163-'ModelParams Lw'!R$10)/'ModelParams Lw'!R$11</f>
        <v>#DIV/0!</v>
      </c>
      <c r="CY163" s="24" t="e">
        <f>(CO163-'ModelParams Lw'!S$10)/'ModelParams Lw'!S$11</f>
        <v>#DIV/0!</v>
      </c>
      <c r="CZ163" s="24" t="e">
        <f>(CP163-'ModelParams Lw'!T$10)/'ModelParams Lw'!T$11</f>
        <v>#DIV/0!</v>
      </c>
      <c r="DA163" s="24" t="e">
        <f>(CQ163-'ModelParams Lw'!U$10)/'ModelParams Lw'!U$11</f>
        <v>#DIV/0!</v>
      </c>
      <c r="DB163" s="24" t="e">
        <f>(CR163-'ModelParams Lw'!V$10)/'ModelParams Lw'!V$11</f>
        <v>#DIV/0!</v>
      </c>
    </row>
    <row r="164" spans="1:106">
      <c r="A164" s="12">
        <f>'Sound Power'!B164</f>
        <v>0</v>
      </c>
      <c r="B164" s="12">
        <f>'Sound Power'!D164</f>
        <v>0</v>
      </c>
      <c r="C164" s="67" t="e">
        <f>IF(Calcul!$F169="SA",'Sound Power'!BS164,'Sound Power'!T164)</f>
        <v>#DIV/0!</v>
      </c>
      <c r="D164" s="67" t="e">
        <f>IF(Calcul!$F169="SA",'Sound Power'!BT164,'Sound Power'!U164)</f>
        <v>#DIV/0!</v>
      </c>
      <c r="E164" s="67" t="e">
        <f>IF(Calcul!$F169="SA",'Sound Power'!BU164,'Sound Power'!V164)</f>
        <v>#DIV/0!</v>
      </c>
      <c r="F164" s="67" t="e">
        <f>IF(Calcul!$F169="SA",'Sound Power'!BV164,'Sound Power'!W164)</f>
        <v>#DIV/0!</v>
      </c>
      <c r="G164" s="67" t="e">
        <f>IF(Calcul!$F169="SA",'Sound Power'!BW164,'Sound Power'!X164)</f>
        <v>#DIV/0!</v>
      </c>
      <c r="H164" s="67" t="e">
        <f>IF(Calcul!$F169="SA",'Sound Power'!BX164,'Sound Power'!Y164)</f>
        <v>#DIV/0!</v>
      </c>
      <c r="I164" s="67" t="e">
        <f>IF(Calcul!$F169="SA",'Sound Power'!BY164,'Sound Power'!Z164)</f>
        <v>#DIV/0!</v>
      </c>
      <c r="J164" s="67" t="e">
        <f>IF(Calcul!$F169="SA",'Sound Power'!BZ164,'Sound Power'!AA164)</f>
        <v>#DIV/0!</v>
      </c>
      <c r="K164" s="67" t="e">
        <f>'Sound Power'!CS164</f>
        <v>#DIV/0!</v>
      </c>
      <c r="L164" s="67" t="e">
        <f>'Sound Power'!CT164</f>
        <v>#DIV/0!</v>
      </c>
      <c r="M164" s="67" t="e">
        <f>'Sound Power'!CU164</f>
        <v>#DIV/0!</v>
      </c>
      <c r="N164" s="67" t="e">
        <f>'Sound Power'!CV164</f>
        <v>#DIV/0!</v>
      </c>
      <c r="O164" s="67" t="e">
        <f>'Sound Power'!CW164</f>
        <v>#DIV/0!</v>
      </c>
      <c r="P164" s="67" t="e">
        <f>'Sound Power'!CX164</f>
        <v>#DIV/0!</v>
      </c>
      <c r="Q164" s="67" t="e">
        <f>'Sound Power'!CY164</f>
        <v>#DIV/0!</v>
      </c>
      <c r="R164" s="67" t="e">
        <f>'Sound Power'!CZ164</f>
        <v>#DIV/0!</v>
      </c>
      <c r="S164" s="64">
        <f t="shared" si="50"/>
        <v>0</v>
      </c>
      <c r="T164" s="64">
        <f t="shared" si="51"/>
        <v>0</v>
      </c>
      <c r="U164" s="67" t="e">
        <f>('ModelParams Lp'!B$4*10^'ModelParams Lp'!B$5*($S164/$T164)^'ModelParams Lp'!B$6)*3</f>
        <v>#DIV/0!</v>
      </c>
      <c r="V164" s="67" t="e">
        <f>('ModelParams Lp'!C$4*10^'ModelParams Lp'!C$5*($S164/$T164)^'ModelParams Lp'!C$6)*3</f>
        <v>#DIV/0!</v>
      </c>
      <c r="W164" s="67" t="e">
        <f>('ModelParams Lp'!D$4*10^'ModelParams Lp'!D$5*($S164/$T164)^'ModelParams Lp'!D$6)*3</f>
        <v>#DIV/0!</v>
      </c>
      <c r="X164" s="67" t="e">
        <f>('ModelParams Lp'!E$4*10^'ModelParams Lp'!E$5*($S164/$T164)^'ModelParams Lp'!E$6)*3</f>
        <v>#DIV/0!</v>
      </c>
      <c r="Y164" s="67" t="e">
        <f>('ModelParams Lp'!F$4*10^'ModelParams Lp'!F$5*($S164/$T164)^'ModelParams Lp'!F$6)*3</f>
        <v>#DIV/0!</v>
      </c>
      <c r="Z164" s="67" t="e">
        <f>('ModelParams Lp'!G$4*10^'ModelParams Lp'!G$5*($S164/$T164)^'ModelParams Lp'!G$6)*3</f>
        <v>#DIV/0!</v>
      </c>
      <c r="AA164" s="67" t="e">
        <f>('ModelParams Lp'!H$4*10^'ModelParams Lp'!H$5*($S164/$T164)^'ModelParams Lp'!H$6)*3</f>
        <v>#DIV/0!</v>
      </c>
      <c r="AB164" s="67" t="e">
        <f>('ModelParams Lp'!I$4*10^'ModelParams Lp'!I$5*($S164/$T164)^'ModelParams Lp'!I$6)*3</f>
        <v>#DIV/0!</v>
      </c>
      <c r="AC164" s="53" t="e">
        <f t="shared" si="52"/>
        <v>#DIV/0!</v>
      </c>
      <c r="AD164" s="53" t="e">
        <f>IF(AC164&lt;'ModelParams Lp'!$B$16,-1,IF(AC164&lt;'ModelParams Lp'!$C$16,0,IF(AC164&lt;'ModelParams Lp'!$D$16,1,IF(AC164&lt;'ModelParams Lp'!$E$16,2,IF(AC164&lt;'ModelParams Lp'!$F$16,3,IF(AC164&lt;'ModelParams Lp'!$G$16,4,IF(AC164&lt;'ModelParams Lp'!$H$16,5,6)))))))</f>
        <v>#DIV/0!</v>
      </c>
      <c r="AE164" s="67" t="e">
        <f ca="1">IF($AD164&gt;1,0,OFFSET('ModelParams Lp'!$C$12,0,-'Sound Pressure'!$AD164))</f>
        <v>#DIV/0!</v>
      </c>
      <c r="AF164" s="67" t="e">
        <f ca="1">IF($AD164&gt;2,0,OFFSET('ModelParams Lp'!$D$12,0,-'Sound Pressure'!$AD164))</f>
        <v>#DIV/0!</v>
      </c>
      <c r="AG164" s="67" t="e">
        <f ca="1">IF($AD164&gt;3,0,OFFSET('ModelParams Lp'!$E$12,0,-'Sound Pressure'!$AD164))</f>
        <v>#DIV/0!</v>
      </c>
      <c r="AH164" s="67" t="e">
        <f ca="1">IF($AD164&gt;4,0,OFFSET('ModelParams Lp'!$F$12,0,-'Sound Pressure'!$AD164))</f>
        <v>#DIV/0!</v>
      </c>
      <c r="AI164" s="67" t="e">
        <f ca="1">IF($AD164&gt;3,0,OFFSET('ModelParams Lp'!$G$12,0,-'Sound Pressure'!$AD164))</f>
        <v>#DIV/0!</v>
      </c>
      <c r="AJ164" s="67" t="e">
        <f ca="1">IF($AD164&gt;5,0,OFFSET('ModelParams Lp'!$H$12,0,-'Sound Pressure'!$AD164))</f>
        <v>#DIV/0!</v>
      </c>
      <c r="AK164" s="67" t="e">
        <f ca="1">IF($AD164&gt;6,0,OFFSET('ModelParams Lp'!$I$12,0,-'Sound Pressure'!$AD164))</f>
        <v>#DIV/0!</v>
      </c>
      <c r="AL164" s="67" t="e">
        <f ca="1">IF($AD164&gt;7,0,IF($AD$4&lt;0,3,OFFSET('ModelParams Lp'!$J$12,0,-'Sound Pressure'!$AD164)))</f>
        <v>#DIV/0!</v>
      </c>
      <c r="AM164" s="67" t="e">
        <f t="shared" si="71"/>
        <v>#DIV/0!</v>
      </c>
      <c r="AN164" s="67" t="e">
        <f t="shared" si="72"/>
        <v>#DIV/0!</v>
      </c>
      <c r="AO164" s="67" t="e">
        <f t="shared" si="72"/>
        <v>#DIV/0!</v>
      </c>
      <c r="AP164" s="67" t="e">
        <f t="shared" si="72"/>
        <v>#DIV/0!</v>
      </c>
      <c r="AQ164" s="67" t="e">
        <f t="shared" si="72"/>
        <v>#DIV/0!</v>
      </c>
      <c r="AR164" s="67" t="e">
        <f t="shared" si="72"/>
        <v>#DIV/0!</v>
      </c>
      <c r="AS164" s="67" t="e">
        <f t="shared" si="72"/>
        <v>#DIV/0!</v>
      </c>
      <c r="AT164" s="67" t="e">
        <f t="shared" si="72"/>
        <v>#DIV/0!</v>
      </c>
      <c r="AU164" s="67">
        <f>'ModelParams Lp'!B$22</f>
        <v>4</v>
      </c>
      <c r="AV164" s="67">
        <f>'ModelParams Lp'!C$22</f>
        <v>2</v>
      </c>
      <c r="AW164" s="67">
        <f>'ModelParams Lp'!D$22</f>
        <v>1</v>
      </c>
      <c r="AX164" s="67">
        <f>'ModelParams Lp'!E$22</f>
        <v>0</v>
      </c>
      <c r="AY164" s="67">
        <f>'ModelParams Lp'!F$22</f>
        <v>0</v>
      </c>
      <c r="AZ164" s="67">
        <f>'ModelParams Lp'!G$22</f>
        <v>0</v>
      </c>
      <c r="BA164" s="67">
        <f>'ModelParams Lp'!H$22</f>
        <v>0</v>
      </c>
      <c r="BB164" s="67">
        <f>'ModelParams Lp'!I$22</f>
        <v>0</v>
      </c>
      <c r="BC164" s="67" t="e">
        <f>-10*LOG(2/(4*PI()*2^2)+4/(0.163*(Calcul!$J169*Calcul!$K169)/VLOOKUP(Calcul!$H169,'ModelParams Lp'!$E$37:$F$39,2,0)))</f>
        <v>#N/A</v>
      </c>
      <c r="BD164" s="67" t="e">
        <f>-10*LOG(2/(4*PI()*2^2)+4/(0.163*(Calcul!$J169*Calcul!$K169)/VLOOKUP(Calcul!$H169,'ModelParams Lp'!$E$37:$F$39,2,0)))</f>
        <v>#N/A</v>
      </c>
      <c r="BE164" s="67" t="e">
        <f>-10*LOG(2/(4*PI()*2^2)+4/(0.163*(Calcul!$J169*Calcul!$K169)/VLOOKUP(Calcul!$H169,'ModelParams Lp'!$E$37:$F$39,2,0)))</f>
        <v>#N/A</v>
      </c>
      <c r="BF164" s="67" t="e">
        <f>-10*LOG(2/(4*PI()*2^2)+4/(0.163*(Calcul!$J169*Calcul!$K169)/VLOOKUP(Calcul!$H169,'ModelParams Lp'!$E$37:$F$39,2,0)))</f>
        <v>#N/A</v>
      </c>
      <c r="BG164" s="67" t="e">
        <f>-10*LOG(2/(4*PI()*2^2)+4/(0.163*(Calcul!$J169*Calcul!$K169)/VLOOKUP(Calcul!$H169,'ModelParams Lp'!$E$37:$F$39,2,0)))</f>
        <v>#N/A</v>
      </c>
      <c r="BH164" s="67" t="e">
        <f>-10*LOG(2/(4*PI()*2^2)+4/(0.163*(Calcul!$J169*Calcul!$K169)/VLOOKUP(Calcul!$H169,'ModelParams Lp'!$E$37:$F$39,2,0)))</f>
        <v>#N/A</v>
      </c>
      <c r="BI164" s="67" t="e">
        <f>-10*LOG(2/(4*PI()*2^2)+4/(0.163*(Calcul!$J169*Calcul!$K169)/VLOOKUP(Calcul!$H169,'ModelParams Lp'!$E$37:$F$39,2,0)))</f>
        <v>#N/A</v>
      </c>
      <c r="BJ164" s="67" t="e">
        <f>-10*LOG(2/(4*PI()*2^2)+4/(0.163*(Calcul!$J169*Calcul!$K169)/VLOOKUP(Calcul!$H169,'ModelParams Lp'!$E$37:$F$39,2,0)))</f>
        <v>#N/A</v>
      </c>
      <c r="BK164" s="67" t="e">
        <f>VLOOKUP(Calcul!$I169,'ModelParams Lp'!$D$28:$O$32,5,0)+BC164</f>
        <v>#N/A</v>
      </c>
      <c r="BL164" s="67" t="e">
        <f>VLOOKUP(Calcul!$I169,'ModelParams Lp'!$D$28:$O$32,6,0)+BD164</f>
        <v>#N/A</v>
      </c>
      <c r="BM164" s="67" t="e">
        <f>VLOOKUP(Calcul!$I169,'ModelParams Lp'!$D$28:$O$32,7,0)+BE164</f>
        <v>#N/A</v>
      </c>
      <c r="BN164" s="67" t="e">
        <f>VLOOKUP(Calcul!$I169,'ModelParams Lp'!$D$28:$O$32,8,0)+BF164</f>
        <v>#N/A</v>
      </c>
      <c r="BO164" s="67" t="e">
        <f>VLOOKUP(Calcul!$I169,'ModelParams Lp'!$D$28:$O$32,9,0)+BG164</f>
        <v>#N/A</v>
      </c>
      <c r="BP164" s="67" t="e">
        <f>VLOOKUP(Calcul!$I169,'ModelParams Lp'!$D$28:$O$32,10,0)+BH164</f>
        <v>#N/A</v>
      </c>
      <c r="BQ164" s="67" t="e">
        <f>VLOOKUP(Calcul!$I169,'ModelParams Lp'!$D$28:$O$32,11,0)+BI164</f>
        <v>#N/A</v>
      </c>
      <c r="BR164" s="67" t="e">
        <f>VLOOKUP(Calcul!$I169,'ModelParams Lp'!$D$28:$O$32,12,0)+BJ164</f>
        <v>#N/A</v>
      </c>
      <c r="BS164" s="66" t="e">
        <f t="shared" ca="1" si="53"/>
        <v>#DIV/0!</v>
      </c>
      <c r="BT164" s="66" t="e">
        <f t="shared" ca="1" si="54"/>
        <v>#DIV/0!</v>
      </c>
      <c r="BU164" s="66" t="e">
        <f t="shared" ca="1" si="55"/>
        <v>#DIV/0!</v>
      </c>
      <c r="BV164" s="66" t="e">
        <f t="shared" ca="1" si="56"/>
        <v>#DIV/0!</v>
      </c>
      <c r="BW164" s="66" t="e">
        <f t="shared" ca="1" si="57"/>
        <v>#DIV/0!</v>
      </c>
      <c r="BX164" s="66" t="e">
        <f t="shared" ca="1" si="58"/>
        <v>#DIV/0!</v>
      </c>
      <c r="BY164" s="66" t="e">
        <f t="shared" ca="1" si="59"/>
        <v>#DIV/0!</v>
      </c>
      <c r="BZ164" s="66" t="e">
        <f t="shared" ca="1" si="60"/>
        <v>#DIV/0!</v>
      </c>
      <c r="CA164" s="24" t="e">
        <f ca="1">10*LOG10(IF(BS164="",0,POWER(10,((BS164+'ModelParams Lw'!$O$4)/10))) +IF(BT164="",0,POWER(10,((BT164+'ModelParams Lw'!$P$4)/10))) +IF(BU164="",0,POWER(10,((BU164+'ModelParams Lw'!$Q$4)/10))) +IF(BV164="",0,POWER(10,((BV164+'ModelParams Lw'!$R$4)/10))) +IF(BW164="",0,POWER(10,((BW164+'ModelParams Lw'!$S$4)/10))) +IF(BX164="",0,POWER(10,((BX164+'ModelParams Lw'!$T$4)/10))) +IF(BY164="",0,POWER(10,((BY164+'ModelParams Lw'!$U$4)/10)))+IF(BZ164="",0,POWER(10,((BZ164+'ModelParams Lw'!$V$4)/10))))</f>
        <v>#DIV/0!</v>
      </c>
      <c r="CB164" s="24" t="e">
        <f t="shared" ca="1" si="61"/>
        <v>#DIV/0!</v>
      </c>
      <c r="CC164" s="24" t="e">
        <f ca="1">(BS164-'ModelParams Lw'!O$10)/'ModelParams Lw'!O$11</f>
        <v>#DIV/0!</v>
      </c>
      <c r="CD164" s="24" t="e">
        <f ca="1">(BT164-'ModelParams Lw'!P$10)/'ModelParams Lw'!P$11</f>
        <v>#DIV/0!</v>
      </c>
      <c r="CE164" s="24" t="e">
        <f ca="1">(BU164-'ModelParams Lw'!Q$10)/'ModelParams Lw'!Q$11</f>
        <v>#DIV/0!</v>
      </c>
      <c r="CF164" s="24" t="e">
        <f ca="1">(BV164-'ModelParams Lw'!R$10)/'ModelParams Lw'!R$11</f>
        <v>#DIV/0!</v>
      </c>
      <c r="CG164" s="24" t="e">
        <f ca="1">(BW164-'ModelParams Lw'!S$10)/'ModelParams Lw'!S$11</f>
        <v>#DIV/0!</v>
      </c>
      <c r="CH164" s="24" t="e">
        <f ca="1">(BX164-'ModelParams Lw'!T$10)/'ModelParams Lw'!T$11</f>
        <v>#DIV/0!</v>
      </c>
      <c r="CI164" s="24" t="e">
        <f ca="1">(BY164-'ModelParams Lw'!U$10)/'ModelParams Lw'!U$11</f>
        <v>#DIV/0!</v>
      </c>
      <c r="CJ164" s="24" t="e">
        <f ca="1">(BZ164-'ModelParams Lw'!V$10)/'ModelParams Lw'!V$11</f>
        <v>#DIV/0!</v>
      </c>
      <c r="CK164" s="66" t="e">
        <f t="shared" si="62"/>
        <v>#DIV/0!</v>
      </c>
      <c r="CL164" s="66" t="e">
        <f t="shared" si="63"/>
        <v>#DIV/0!</v>
      </c>
      <c r="CM164" s="66" t="e">
        <f t="shared" si="64"/>
        <v>#DIV/0!</v>
      </c>
      <c r="CN164" s="66" t="e">
        <f t="shared" si="65"/>
        <v>#DIV/0!</v>
      </c>
      <c r="CO164" s="66" t="e">
        <f t="shared" si="66"/>
        <v>#DIV/0!</v>
      </c>
      <c r="CP164" s="66" t="e">
        <f t="shared" si="67"/>
        <v>#DIV/0!</v>
      </c>
      <c r="CQ164" s="66" t="e">
        <f t="shared" si="68"/>
        <v>#DIV/0!</v>
      </c>
      <c r="CR164" s="66" t="e">
        <f t="shared" si="69"/>
        <v>#DIV/0!</v>
      </c>
      <c r="CS164" s="24" t="e">
        <f>10*LOG10(IF(CK164="",0,POWER(10,((CK164+'ModelParams Lw'!$O$4)/10))) +IF(CL164="",0,POWER(10,((CL164+'ModelParams Lw'!$P$4)/10))) +IF(CM164="",0,POWER(10,((CM164+'ModelParams Lw'!$Q$4)/10))) +IF(CN164="",0,POWER(10,((CN164+'ModelParams Lw'!$R$4)/10))) +IF(CO164="",0,POWER(10,((CO164+'ModelParams Lw'!$S$4)/10))) +IF(CP164="",0,POWER(10,((CP164+'ModelParams Lw'!$T$4)/10))) +IF(CQ164="",0,POWER(10,((CQ164+'ModelParams Lw'!$U$4)/10)))+IF(CR164="",0,POWER(10,((CR164+'ModelParams Lw'!$V$4)/10))))</f>
        <v>#DIV/0!</v>
      </c>
      <c r="CT164" s="24" t="e">
        <f t="shared" si="70"/>
        <v>#DIV/0!</v>
      </c>
      <c r="CU164" s="24" t="e">
        <f>(CK164-'ModelParams Lw'!O$10)/'ModelParams Lw'!O$11</f>
        <v>#DIV/0!</v>
      </c>
      <c r="CV164" s="24" t="e">
        <f>(CL164-'ModelParams Lw'!P$10)/'ModelParams Lw'!P$11</f>
        <v>#DIV/0!</v>
      </c>
      <c r="CW164" s="24" t="e">
        <f>(CM164-'ModelParams Lw'!Q$10)/'ModelParams Lw'!Q$11</f>
        <v>#DIV/0!</v>
      </c>
      <c r="CX164" s="24" t="e">
        <f>(CN164-'ModelParams Lw'!R$10)/'ModelParams Lw'!R$11</f>
        <v>#DIV/0!</v>
      </c>
      <c r="CY164" s="24" t="e">
        <f>(CO164-'ModelParams Lw'!S$10)/'ModelParams Lw'!S$11</f>
        <v>#DIV/0!</v>
      </c>
      <c r="CZ164" s="24" t="e">
        <f>(CP164-'ModelParams Lw'!T$10)/'ModelParams Lw'!T$11</f>
        <v>#DIV/0!</v>
      </c>
      <c r="DA164" s="24" t="e">
        <f>(CQ164-'ModelParams Lw'!U$10)/'ModelParams Lw'!U$11</f>
        <v>#DIV/0!</v>
      </c>
      <c r="DB164" s="24" t="e">
        <f>(CR164-'ModelParams Lw'!V$10)/'ModelParams Lw'!V$11</f>
        <v>#DIV/0!</v>
      </c>
    </row>
    <row r="165" spans="1:106">
      <c r="A165" s="12">
        <f>'Sound Power'!B165</f>
        <v>0</v>
      </c>
      <c r="B165" s="12">
        <f>'Sound Power'!D165</f>
        <v>0</v>
      </c>
      <c r="C165" s="67" t="e">
        <f>IF(Calcul!$F170="SA",'Sound Power'!BS165,'Sound Power'!T165)</f>
        <v>#DIV/0!</v>
      </c>
      <c r="D165" s="67" t="e">
        <f>IF(Calcul!$F170="SA",'Sound Power'!BT165,'Sound Power'!U165)</f>
        <v>#DIV/0!</v>
      </c>
      <c r="E165" s="67" t="e">
        <f>IF(Calcul!$F170="SA",'Sound Power'!BU165,'Sound Power'!V165)</f>
        <v>#DIV/0!</v>
      </c>
      <c r="F165" s="67" t="e">
        <f>IF(Calcul!$F170="SA",'Sound Power'!BV165,'Sound Power'!W165)</f>
        <v>#DIV/0!</v>
      </c>
      <c r="G165" s="67" t="e">
        <f>IF(Calcul!$F170="SA",'Sound Power'!BW165,'Sound Power'!X165)</f>
        <v>#DIV/0!</v>
      </c>
      <c r="H165" s="67" t="e">
        <f>IF(Calcul!$F170="SA",'Sound Power'!BX165,'Sound Power'!Y165)</f>
        <v>#DIV/0!</v>
      </c>
      <c r="I165" s="67" t="e">
        <f>IF(Calcul!$F170="SA",'Sound Power'!BY165,'Sound Power'!Z165)</f>
        <v>#DIV/0!</v>
      </c>
      <c r="J165" s="67" t="e">
        <f>IF(Calcul!$F170="SA",'Sound Power'!BZ165,'Sound Power'!AA165)</f>
        <v>#DIV/0!</v>
      </c>
      <c r="K165" s="67" t="e">
        <f>'Sound Power'!CS165</f>
        <v>#DIV/0!</v>
      </c>
      <c r="L165" s="67" t="e">
        <f>'Sound Power'!CT165</f>
        <v>#DIV/0!</v>
      </c>
      <c r="M165" s="67" t="e">
        <f>'Sound Power'!CU165</f>
        <v>#DIV/0!</v>
      </c>
      <c r="N165" s="67" t="e">
        <f>'Sound Power'!CV165</f>
        <v>#DIV/0!</v>
      </c>
      <c r="O165" s="67" t="e">
        <f>'Sound Power'!CW165</f>
        <v>#DIV/0!</v>
      </c>
      <c r="P165" s="67" t="e">
        <f>'Sound Power'!CX165</f>
        <v>#DIV/0!</v>
      </c>
      <c r="Q165" s="67" t="e">
        <f>'Sound Power'!CY165</f>
        <v>#DIV/0!</v>
      </c>
      <c r="R165" s="67" t="e">
        <f>'Sound Power'!CZ165</f>
        <v>#DIV/0!</v>
      </c>
      <c r="S165" s="64">
        <f t="shared" si="50"/>
        <v>0</v>
      </c>
      <c r="T165" s="64">
        <f t="shared" si="51"/>
        <v>0</v>
      </c>
      <c r="U165" s="67" t="e">
        <f>('ModelParams Lp'!B$4*10^'ModelParams Lp'!B$5*($S165/$T165)^'ModelParams Lp'!B$6)*3</f>
        <v>#DIV/0!</v>
      </c>
      <c r="V165" s="67" t="e">
        <f>('ModelParams Lp'!C$4*10^'ModelParams Lp'!C$5*($S165/$T165)^'ModelParams Lp'!C$6)*3</f>
        <v>#DIV/0!</v>
      </c>
      <c r="W165" s="67" t="e">
        <f>('ModelParams Lp'!D$4*10^'ModelParams Lp'!D$5*($S165/$T165)^'ModelParams Lp'!D$6)*3</f>
        <v>#DIV/0!</v>
      </c>
      <c r="X165" s="67" t="e">
        <f>('ModelParams Lp'!E$4*10^'ModelParams Lp'!E$5*($S165/$T165)^'ModelParams Lp'!E$6)*3</f>
        <v>#DIV/0!</v>
      </c>
      <c r="Y165" s="67" t="e">
        <f>('ModelParams Lp'!F$4*10^'ModelParams Lp'!F$5*($S165/$T165)^'ModelParams Lp'!F$6)*3</f>
        <v>#DIV/0!</v>
      </c>
      <c r="Z165" s="67" t="e">
        <f>('ModelParams Lp'!G$4*10^'ModelParams Lp'!G$5*($S165/$T165)^'ModelParams Lp'!G$6)*3</f>
        <v>#DIV/0!</v>
      </c>
      <c r="AA165" s="67" t="e">
        <f>('ModelParams Lp'!H$4*10^'ModelParams Lp'!H$5*($S165/$T165)^'ModelParams Lp'!H$6)*3</f>
        <v>#DIV/0!</v>
      </c>
      <c r="AB165" s="67" t="e">
        <f>('ModelParams Lp'!I$4*10^'ModelParams Lp'!I$5*($S165/$T165)^'ModelParams Lp'!I$6)*3</f>
        <v>#DIV/0!</v>
      </c>
      <c r="AC165" s="53" t="e">
        <f t="shared" si="52"/>
        <v>#DIV/0!</v>
      </c>
      <c r="AD165" s="53" t="e">
        <f>IF(AC165&lt;'ModelParams Lp'!$B$16,-1,IF(AC165&lt;'ModelParams Lp'!$C$16,0,IF(AC165&lt;'ModelParams Lp'!$D$16,1,IF(AC165&lt;'ModelParams Lp'!$E$16,2,IF(AC165&lt;'ModelParams Lp'!$F$16,3,IF(AC165&lt;'ModelParams Lp'!$G$16,4,IF(AC165&lt;'ModelParams Lp'!$H$16,5,6)))))))</f>
        <v>#DIV/0!</v>
      </c>
      <c r="AE165" s="67" t="e">
        <f ca="1">IF($AD165&gt;1,0,OFFSET('ModelParams Lp'!$C$12,0,-'Sound Pressure'!$AD165))</f>
        <v>#DIV/0!</v>
      </c>
      <c r="AF165" s="67" t="e">
        <f ca="1">IF($AD165&gt;2,0,OFFSET('ModelParams Lp'!$D$12,0,-'Sound Pressure'!$AD165))</f>
        <v>#DIV/0!</v>
      </c>
      <c r="AG165" s="67" t="e">
        <f ca="1">IF($AD165&gt;3,0,OFFSET('ModelParams Lp'!$E$12,0,-'Sound Pressure'!$AD165))</f>
        <v>#DIV/0!</v>
      </c>
      <c r="AH165" s="67" t="e">
        <f ca="1">IF($AD165&gt;4,0,OFFSET('ModelParams Lp'!$F$12,0,-'Sound Pressure'!$AD165))</f>
        <v>#DIV/0!</v>
      </c>
      <c r="AI165" s="67" t="e">
        <f ca="1">IF($AD165&gt;3,0,OFFSET('ModelParams Lp'!$G$12,0,-'Sound Pressure'!$AD165))</f>
        <v>#DIV/0!</v>
      </c>
      <c r="AJ165" s="67" t="e">
        <f ca="1">IF($AD165&gt;5,0,OFFSET('ModelParams Lp'!$H$12,0,-'Sound Pressure'!$AD165))</f>
        <v>#DIV/0!</v>
      </c>
      <c r="AK165" s="67" t="e">
        <f ca="1">IF($AD165&gt;6,0,OFFSET('ModelParams Lp'!$I$12,0,-'Sound Pressure'!$AD165))</f>
        <v>#DIV/0!</v>
      </c>
      <c r="AL165" s="67" t="e">
        <f ca="1">IF($AD165&gt;7,0,IF($AD$4&lt;0,3,OFFSET('ModelParams Lp'!$J$12,0,-'Sound Pressure'!$AD165)))</f>
        <v>#DIV/0!</v>
      </c>
      <c r="AM165" s="67" t="e">
        <f t="shared" si="71"/>
        <v>#DIV/0!</v>
      </c>
      <c r="AN165" s="67" t="e">
        <f t="shared" si="72"/>
        <v>#DIV/0!</v>
      </c>
      <c r="AO165" s="67" t="e">
        <f t="shared" si="72"/>
        <v>#DIV/0!</v>
      </c>
      <c r="AP165" s="67" t="e">
        <f t="shared" si="72"/>
        <v>#DIV/0!</v>
      </c>
      <c r="AQ165" s="67" t="e">
        <f t="shared" si="72"/>
        <v>#DIV/0!</v>
      </c>
      <c r="AR165" s="67" t="e">
        <f t="shared" si="72"/>
        <v>#DIV/0!</v>
      </c>
      <c r="AS165" s="67" t="e">
        <f t="shared" si="72"/>
        <v>#DIV/0!</v>
      </c>
      <c r="AT165" s="67" t="e">
        <f t="shared" si="72"/>
        <v>#DIV/0!</v>
      </c>
      <c r="AU165" s="67">
        <f>'ModelParams Lp'!B$22</f>
        <v>4</v>
      </c>
      <c r="AV165" s="67">
        <f>'ModelParams Lp'!C$22</f>
        <v>2</v>
      </c>
      <c r="AW165" s="67">
        <f>'ModelParams Lp'!D$22</f>
        <v>1</v>
      </c>
      <c r="AX165" s="67">
        <f>'ModelParams Lp'!E$22</f>
        <v>0</v>
      </c>
      <c r="AY165" s="67">
        <f>'ModelParams Lp'!F$22</f>
        <v>0</v>
      </c>
      <c r="AZ165" s="67">
        <f>'ModelParams Lp'!G$22</f>
        <v>0</v>
      </c>
      <c r="BA165" s="67">
        <f>'ModelParams Lp'!H$22</f>
        <v>0</v>
      </c>
      <c r="BB165" s="67">
        <f>'ModelParams Lp'!I$22</f>
        <v>0</v>
      </c>
      <c r="BC165" s="67" t="e">
        <f>-10*LOG(2/(4*PI()*2^2)+4/(0.163*(Calcul!$J170*Calcul!$K170)/VLOOKUP(Calcul!$H170,'ModelParams Lp'!$E$37:$F$39,2,0)))</f>
        <v>#N/A</v>
      </c>
      <c r="BD165" s="67" t="e">
        <f>-10*LOG(2/(4*PI()*2^2)+4/(0.163*(Calcul!$J170*Calcul!$K170)/VLOOKUP(Calcul!$H170,'ModelParams Lp'!$E$37:$F$39,2,0)))</f>
        <v>#N/A</v>
      </c>
      <c r="BE165" s="67" t="e">
        <f>-10*LOG(2/(4*PI()*2^2)+4/(0.163*(Calcul!$J170*Calcul!$K170)/VLOOKUP(Calcul!$H170,'ModelParams Lp'!$E$37:$F$39,2,0)))</f>
        <v>#N/A</v>
      </c>
      <c r="BF165" s="67" t="e">
        <f>-10*LOG(2/(4*PI()*2^2)+4/(0.163*(Calcul!$J170*Calcul!$K170)/VLOOKUP(Calcul!$H170,'ModelParams Lp'!$E$37:$F$39,2,0)))</f>
        <v>#N/A</v>
      </c>
      <c r="BG165" s="67" t="e">
        <f>-10*LOG(2/(4*PI()*2^2)+4/(0.163*(Calcul!$J170*Calcul!$K170)/VLOOKUP(Calcul!$H170,'ModelParams Lp'!$E$37:$F$39,2,0)))</f>
        <v>#N/A</v>
      </c>
      <c r="BH165" s="67" t="e">
        <f>-10*LOG(2/(4*PI()*2^2)+4/(0.163*(Calcul!$J170*Calcul!$K170)/VLOOKUP(Calcul!$H170,'ModelParams Lp'!$E$37:$F$39,2,0)))</f>
        <v>#N/A</v>
      </c>
      <c r="BI165" s="67" t="e">
        <f>-10*LOG(2/(4*PI()*2^2)+4/(0.163*(Calcul!$J170*Calcul!$K170)/VLOOKUP(Calcul!$H170,'ModelParams Lp'!$E$37:$F$39,2,0)))</f>
        <v>#N/A</v>
      </c>
      <c r="BJ165" s="67" t="e">
        <f>-10*LOG(2/(4*PI()*2^2)+4/(0.163*(Calcul!$J170*Calcul!$K170)/VLOOKUP(Calcul!$H170,'ModelParams Lp'!$E$37:$F$39,2,0)))</f>
        <v>#N/A</v>
      </c>
      <c r="BK165" s="67" t="e">
        <f>VLOOKUP(Calcul!$I170,'ModelParams Lp'!$D$28:$O$32,5,0)+BC165</f>
        <v>#N/A</v>
      </c>
      <c r="BL165" s="67" t="e">
        <f>VLOOKUP(Calcul!$I170,'ModelParams Lp'!$D$28:$O$32,6,0)+BD165</f>
        <v>#N/A</v>
      </c>
      <c r="BM165" s="67" t="e">
        <f>VLOOKUP(Calcul!$I170,'ModelParams Lp'!$D$28:$O$32,7,0)+BE165</f>
        <v>#N/A</v>
      </c>
      <c r="BN165" s="67" t="e">
        <f>VLOOKUP(Calcul!$I170,'ModelParams Lp'!$D$28:$O$32,8,0)+BF165</f>
        <v>#N/A</v>
      </c>
      <c r="BO165" s="67" t="e">
        <f>VLOOKUP(Calcul!$I170,'ModelParams Lp'!$D$28:$O$32,9,0)+BG165</f>
        <v>#N/A</v>
      </c>
      <c r="BP165" s="67" t="e">
        <f>VLOOKUP(Calcul!$I170,'ModelParams Lp'!$D$28:$O$32,10,0)+BH165</f>
        <v>#N/A</v>
      </c>
      <c r="BQ165" s="67" t="e">
        <f>VLOOKUP(Calcul!$I170,'ModelParams Lp'!$D$28:$O$32,11,0)+BI165</f>
        <v>#N/A</v>
      </c>
      <c r="BR165" s="67" t="e">
        <f>VLOOKUP(Calcul!$I170,'ModelParams Lp'!$D$28:$O$32,12,0)+BJ165</f>
        <v>#N/A</v>
      </c>
      <c r="BS165" s="66" t="e">
        <f t="shared" ca="1" si="53"/>
        <v>#DIV/0!</v>
      </c>
      <c r="BT165" s="66" t="e">
        <f t="shared" ca="1" si="54"/>
        <v>#DIV/0!</v>
      </c>
      <c r="BU165" s="66" t="e">
        <f t="shared" ca="1" si="55"/>
        <v>#DIV/0!</v>
      </c>
      <c r="BV165" s="66" t="e">
        <f t="shared" ca="1" si="56"/>
        <v>#DIV/0!</v>
      </c>
      <c r="BW165" s="66" t="e">
        <f t="shared" ca="1" si="57"/>
        <v>#DIV/0!</v>
      </c>
      <c r="BX165" s="66" t="e">
        <f t="shared" ca="1" si="58"/>
        <v>#DIV/0!</v>
      </c>
      <c r="BY165" s="66" t="e">
        <f t="shared" ca="1" si="59"/>
        <v>#DIV/0!</v>
      </c>
      <c r="BZ165" s="66" t="e">
        <f t="shared" ca="1" si="60"/>
        <v>#DIV/0!</v>
      </c>
      <c r="CA165" s="24" t="e">
        <f ca="1">10*LOG10(IF(BS165="",0,POWER(10,((BS165+'ModelParams Lw'!$O$4)/10))) +IF(BT165="",0,POWER(10,((BT165+'ModelParams Lw'!$P$4)/10))) +IF(BU165="",0,POWER(10,((BU165+'ModelParams Lw'!$Q$4)/10))) +IF(BV165="",0,POWER(10,((BV165+'ModelParams Lw'!$R$4)/10))) +IF(BW165="",0,POWER(10,((BW165+'ModelParams Lw'!$S$4)/10))) +IF(BX165="",0,POWER(10,((BX165+'ModelParams Lw'!$T$4)/10))) +IF(BY165="",0,POWER(10,((BY165+'ModelParams Lw'!$U$4)/10)))+IF(BZ165="",0,POWER(10,((BZ165+'ModelParams Lw'!$V$4)/10))))</f>
        <v>#DIV/0!</v>
      </c>
      <c r="CB165" s="24" t="e">
        <f t="shared" ca="1" si="61"/>
        <v>#DIV/0!</v>
      </c>
      <c r="CC165" s="24" t="e">
        <f ca="1">(BS165-'ModelParams Lw'!O$10)/'ModelParams Lw'!O$11</f>
        <v>#DIV/0!</v>
      </c>
      <c r="CD165" s="24" t="e">
        <f ca="1">(BT165-'ModelParams Lw'!P$10)/'ModelParams Lw'!P$11</f>
        <v>#DIV/0!</v>
      </c>
      <c r="CE165" s="24" t="e">
        <f ca="1">(BU165-'ModelParams Lw'!Q$10)/'ModelParams Lw'!Q$11</f>
        <v>#DIV/0!</v>
      </c>
      <c r="CF165" s="24" t="e">
        <f ca="1">(BV165-'ModelParams Lw'!R$10)/'ModelParams Lw'!R$11</f>
        <v>#DIV/0!</v>
      </c>
      <c r="CG165" s="24" t="e">
        <f ca="1">(BW165-'ModelParams Lw'!S$10)/'ModelParams Lw'!S$11</f>
        <v>#DIV/0!</v>
      </c>
      <c r="CH165" s="24" t="e">
        <f ca="1">(BX165-'ModelParams Lw'!T$10)/'ModelParams Lw'!T$11</f>
        <v>#DIV/0!</v>
      </c>
      <c r="CI165" s="24" t="e">
        <f ca="1">(BY165-'ModelParams Lw'!U$10)/'ModelParams Lw'!U$11</f>
        <v>#DIV/0!</v>
      </c>
      <c r="CJ165" s="24" t="e">
        <f ca="1">(BZ165-'ModelParams Lw'!V$10)/'ModelParams Lw'!V$11</f>
        <v>#DIV/0!</v>
      </c>
      <c r="CK165" s="66" t="e">
        <f t="shared" si="62"/>
        <v>#DIV/0!</v>
      </c>
      <c r="CL165" s="66" t="e">
        <f t="shared" si="63"/>
        <v>#DIV/0!</v>
      </c>
      <c r="CM165" s="66" t="e">
        <f t="shared" si="64"/>
        <v>#DIV/0!</v>
      </c>
      <c r="CN165" s="66" t="e">
        <f t="shared" si="65"/>
        <v>#DIV/0!</v>
      </c>
      <c r="CO165" s="66" t="e">
        <f t="shared" si="66"/>
        <v>#DIV/0!</v>
      </c>
      <c r="CP165" s="66" t="e">
        <f t="shared" si="67"/>
        <v>#DIV/0!</v>
      </c>
      <c r="CQ165" s="66" t="e">
        <f t="shared" si="68"/>
        <v>#DIV/0!</v>
      </c>
      <c r="CR165" s="66" t="e">
        <f t="shared" si="69"/>
        <v>#DIV/0!</v>
      </c>
      <c r="CS165" s="24" t="e">
        <f>10*LOG10(IF(CK165="",0,POWER(10,((CK165+'ModelParams Lw'!$O$4)/10))) +IF(CL165="",0,POWER(10,((CL165+'ModelParams Lw'!$P$4)/10))) +IF(CM165="",0,POWER(10,((CM165+'ModelParams Lw'!$Q$4)/10))) +IF(CN165="",0,POWER(10,((CN165+'ModelParams Lw'!$R$4)/10))) +IF(CO165="",0,POWER(10,((CO165+'ModelParams Lw'!$S$4)/10))) +IF(CP165="",0,POWER(10,((CP165+'ModelParams Lw'!$T$4)/10))) +IF(CQ165="",0,POWER(10,((CQ165+'ModelParams Lw'!$U$4)/10)))+IF(CR165="",0,POWER(10,((CR165+'ModelParams Lw'!$V$4)/10))))</f>
        <v>#DIV/0!</v>
      </c>
      <c r="CT165" s="24" t="e">
        <f t="shared" si="70"/>
        <v>#DIV/0!</v>
      </c>
      <c r="CU165" s="24" t="e">
        <f>(CK165-'ModelParams Lw'!O$10)/'ModelParams Lw'!O$11</f>
        <v>#DIV/0!</v>
      </c>
      <c r="CV165" s="24" t="e">
        <f>(CL165-'ModelParams Lw'!P$10)/'ModelParams Lw'!P$11</f>
        <v>#DIV/0!</v>
      </c>
      <c r="CW165" s="24" t="e">
        <f>(CM165-'ModelParams Lw'!Q$10)/'ModelParams Lw'!Q$11</f>
        <v>#DIV/0!</v>
      </c>
      <c r="CX165" s="24" t="e">
        <f>(CN165-'ModelParams Lw'!R$10)/'ModelParams Lw'!R$11</f>
        <v>#DIV/0!</v>
      </c>
      <c r="CY165" s="24" t="e">
        <f>(CO165-'ModelParams Lw'!S$10)/'ModelParams Lw'!S$11</f>
        <v>#DIV/0!</v>
      </c>
      <c r="CZ165" s="24" t="e">
        <f>(CP165-'ModelParams Lw'!T$10)/'ModelParams Lw'!T$11</f>
        <v>#DIV/0!</v>
      </c>
      <c r="DA165" s="24" t="e">
        <f>(CQ165-'ModelParams Lw'!U$10)/'ModelParams Lw'!U$11</f>
        <v>#DIV/0!</v>
      </c>
      <c r="DB165" s="24" t="e">
        <f>(CR165-'ModelParams Lw'!V$10)/'ModelParams Lw'!V$11</f>
        <v>#DIV/0!</v>
      </c>
    </row>
    <row r="166" spans="1:106">
      <c r="A166" s="12">
        <f>'Sound Power'!B166</f>
        <v>0</v>
      </c>
      <c r="B166" s="12">
        <f>'Sound Power'!D166</f>
        <v>0</v>
      </c>
      <c r="C166" s="67" t="e">
        <f>IF(Calcul!$F171="SA",'Sound Power'!BS166,'Sound Power'!T166)</f>
        <v>#DIV/0!</v>
      </c>
      <c r="D166" s="67" t="e">
        <f>IF(Calcul!$F171="SA",'Sound Power'!BT166,'Sound Power'!U166)</f>
        <v>#DIV/0!</v>
      </c>
      <c r="E166" s="67" t="e">
        <f>IF(Calcul!$F171="SA",'Sound Power'!BU166,'Sound Power'!V166)</f>
        <v>#DIV/0!</v>
      </c>
      <c r="F166" s="67" t="e">
        <f>IF(Calcul!$F171="SA",'Sound Power'!BV166,'Sound Power'!W166)</f>
        <v>#DIV/0!</v>
      </c>
      <c r="G166" s="67" t="e">
        <f>IF(Calcul!$F171="SA",'Sound Power'!BW166,'Sound Power'!X166)</f>
        <v>#DIV/0!</v>
      </c>
      <c r="H166" s="67" t="e">
        <f>IF(Calcul!$F171="SA",'Sound Power'!BX166,'Sound Power'!Y166)</f>
        <v>#DIV/0!</v>
      </c>
      <c r="I166" s="67" t="e">
        <f>IF(Calcul!$F171="SA",'Sound Power'!BY166,'Sound Power'!Z166)</f>
        <v>#DIV/0!</v>
      </c>
      <c r="J166" s="67" t="e">
        <f>IF(Calcul!$F171="SA",'Sound Power'!BZ166,'Sound Power'!AA166)</f>
        <v>#DIV/0!</v>
      </c>
      <c r="K166" s="67" t="e">
        <f>'Sound Power'!CS166</f>
        <v>#DIV/0!</v>
      </c>
      <c r="L166" s="67" t="e">
        <f>'Sound Power'!CT166</f>
        <v>#DIV/0!</v>
      </c>
      <c r="M166" s="67" t="e">
        <f>'Sound Power'!CU166</f>
        <v>#DIV/0!</v>
      </c>
      <c r="N166" s="67" t="e">
        <f>'Sound Power'!CV166</f>
        <v>#DIV/0!</v>
      </c>
      <c r="O166" s="67" t="e">
        <f>'Sound Power'!CW166</f>
        <v>#DIV/0!</v>
      </c>
      <c r="P166" s="67" t="e">
        <f>'Sound Power'!CX166</f>
        <v>#DIV/0!</v>
      </c>
      <c r="Q166" s="67" t="e">
        <f>'Sound Power'!CY166</f>
        <v>#DIV/0!</v>
      </c>
      <c r="R166" s="67" t="e">
        <f>'Sound Power'!CZ166</f>
        <v>#DIV/0!</v>
      </c>
      <c r="S166" s="64">
        <f t="shared" si="50"/>
        <v>0</v>
      </c>
      <c r="T166" s="64">
        <f t="shared" si="51"/>
        <v>0</v>
      </c>
      <c r="U166" s="67" t="e">
        <f>('ModelParams Lp'!B$4*10^'ModelParams Lp'!B$5*($S166/$T166)^'ModelParams Lp'!B$6)*3</f>
        <v>#DIV/0!</v>
      </c>
      <c r="V166" s="67" t="e">
        <f>('ModelParams Lp'!C$4*10^'ModelParams Lp'!C$5*($S166/$T166)^'ModelParams Lp'!C$6)*3</f>
        <v>#DIV/0!</v>
      </c>
      <c r="W166" s="67" t="e">
        <f>('ModelParams Lp'!D$4*10^'ModelParams Lp'!D$5*($S166/$T166)^'ModelParams Lp'!D$6)*3</f>
        <v>#DIV/0!</v>
      </c>
      <c r="X166" s="67" t="e">
        <f>('ModelParams Lp'!E$4*10^'ModelParams Lp'!E$5*($S166/$T166)^'ModelParams Lp'!E$6)*3</f>
        <v>#DIV/0!</v>
      </c>
      <c r="Y166" s="67" t="e">
        <f>('ModelParams Lp'!F$4*10^'ModelParams Lp'!F$5*($S166/$T166)^'ModelParams Lp'!F$6)*3</f>
        <v>#DIV/0!</v>
      </c>
      <c r="Z166" s="67" t="e">
        <f>('ModelParams Lp'!G$4*10^'ModelParams Lp'!G$5*($S166/$T166)^'ModelParams Lp'!G$6)*3</f>
        <v>#DIV/0!</v>
      </c>
      <c r="AA166" s="67" t="e">
        <f>('ModelParams Lp'!H$4*10^'ModelParams Lp'!H$5*($S166/$T166)^'ModelParams Lp'!H$6)*3</f>
        <v>#DIV/0!</v>
      </c>
      <c r="AB166" s="67" t="e">
        <f>('ModelParams Lp'!I$4*10^'ModelParams Lp'!I$5*($S166/$T166)^'ModelParams Lp'!I$6)*3</f>
        <v>#DIV/0!</v>
      </c>
      <c r="AC166" s="53" t="e">
        <f t="shared" si="52"/>
        <v>#DIV/0!</v>
      </c>
      <c r="AD166" s="53" t="e">
        <f>IF(AC166&lt;'ModelParams Lp'!$B$16,-1,IF(AC166&lt;'ModelParams Lp'!$C$16,0,IF(AC166&lt;'ModelParams Lp'!$D$16,1,IF(AC166&lt;'ModelParams Lp'!$E$16,2,IF(AC166&lt;'ModelParams Lp'!$F$16,3,IF(AC166&lt;'ModelParams Lp'!$G$16,4,IF(AC166&lt;'ModelParams Lp'!$H$16,5,6)))))))</f>
        <v>#DIV/0!</v>
      </c>
      <c r="AE166" s="67" t="e">
        <f ca="1">IF($AD166&gt;1,0,OFFSET('ModelParams Lp'!$C$12,0,-'Sound Pressure'!$AD166))</f>
        <v>#DIV/0!</v>
      </c>
      <c r="AF166" s="67" t="e">
        <f ca="1">IF($AD166&gt;2,0,OFFSET('ModelParams Lp'!$D$12,0,-'Sound Pressure'!$AD166))</f>
        <v>#DIV/0!</v>
      </c>
      <c r="AG166" s="67" t="e">
        <f ca="1">IF($AD166&gt;3,0,OFFSET('ModelParams Lp'!$E$12,0,-'Sound Pressure'!$AD166))</f>
        <v>#DIV/0!</v>
      </c>
      <c r="AH166" s="67" t="e">
        <f ca="1">IF($AD166&gt;4,0,OFFSET('ModelParams Lp'!$F$12,0,-'Sound Pressure'!$AD166))</f>
        <v>#DIV/0!</v>
      </c>
      <c r="AI166" s="67" t="e">
        <f ca="1">IF($AD166&gt;3,0,OFFSET('ModelParams Lp'!$G$12,0,-'Sound Pressure'!$AD166))</f>
        <v>#DIV/0!</v>
      </c>
      <c r="AJ166" s="67" t="e">
        <f ca="1">IF($AD166&gt;5,0,OFFSET('ModelParams Lp'!$H$12,0,-'Sound Pressure'!$AD166))</f>
        <v>#DIV/0!</v>
      </c>
      <c r="AK166" s="67" t="e">
        <f ca="1">IF($AD166&gt;6,0,OFFSET('ModelParams Lp'!$I$12,0,-'Sound Pressure'!$AD166))</f>
        <v>#DIV/0!</v>
      </c>
      <c r="AL166" s="67" t="e">
        <f ca="1">IF($AD166&gt;7,0,IF($AD$4&lt;0,3,OFFSET('ModelParams Lp'!$J$12,0,-'Sound Pressure'!$AD166)))</f>
        <v>#DIV/0!</v>
      </c>
      <c r="AM166" s="67" t="e">
        <f t="shared" si="71"/>
        <v>#DIV/0!</v>
      </c>
      <c r="AN166" s="67" t="e">
        <f t="shared" si="72"/>
        <v>#DIV/0!</v>
      </c>
      <c r="AO166" s="67" t="e">
        <f t="shared" si="72"/>
        <v>#DIV/0!</v>
      </c>
      <c r="AP166" s="67" t="e">
        <f t="shared" si="72"/>
        <v>#DIV/0!</v>
      </c>
      <c r="AQ166" s="67" t="e">
        <f t="shared" si="72"/>
        <v>#DIV/0!</v>
      </c>
      <c r="AR166" s="67" t="e">
        <f t="shared" si="72"/>
        <v>#DIV/0!</v>
      </c>
      <c r="AS166" s="67" t="e">
        <f t="shared" si="72"/>
        <v>#DIV/0!</v>
      </c>
      <c r="AT166" s="67" t="e">
        <f t="shared" si="72"/>
        <v>#DIV/0!</v>
      </c>
      <c r="AU166" s="67">
        <f>'ModelParams Lp'!B$22</f>
        <v>4</v>
      </c>
      <c r="AV166" s="67">
        <f>'ModelParams Lp'!C$22</f>
        <v>2</v>
      </c>
      <c r="AW166" s="67">
        <f>'ModelParams Lp'!D$22</f>
        <v>1</v>
      </c>
      <c r="AX166" s="67">
        <f>'ModelParams Lp'!E$22</f>
        <v>0</v>
      </c>
      <c r="AY166" s="67">
        <f>'ModelParams Lp'!F$22</f>
        <v>0</v>
      </c>
      <c r="AZ166" s="67">
        <f>'ModelParams Lp'!G$22</f>
        <v>0</v>
      </c>
      <c r="BA166" s="67">
        <f>'ModelParams Lp'!H$22</f>
        <v>0</v>
      </c>
      <c r="BB166" s="67">
        <f>'ModelParams Lp'!I$22</f>
        <v>0</v>
      </c>
      <c r="BC166" s="67" t="e">
        <f>-10*LOG(2/(4*PI()*2^2)+4/(0.163*(Calcul!$J171*Calcul!$K171)/VLOOKUP(Calcul!$H171,'ModelParams Lp'!$E$37:$F$39,2,0)))</f>
        <v>#N/A</v>
      </c>
      <c r="BD166" s="67" t="e">
        <f>-10*LOG(2/(4*PI()*2^2)+4/(0.163*(Calcul!$J171*Calcul!$K171)/VLOOKUP(Calcul!$H171,'ModelParams Lp'!$E$37:$F$39,2,0)))</f>
        <v>#N/A</v>
      </c>
      <c r="BE166" s="67" t="e">
        <f>-10*LOG(2/(4*PI()*2^2)+4/(0.163*(Calcul!$J171*Calcul!$K171)/VLOOKUP(Calcul!$H171,'ModelParams Lp'!$E$37:$F$39,2,0)))</f>
        <v>#N/A</v>
      </c>
      <c r="BF166" s="67" t="e">
        <f>-10*LOG(2/(4*PI()*2^2)+4/(0.163*(Calcul!$J171*Calcul!$K171)/VLOOKUP(Calcul!$H171,'ModelParams Lp'!$E$37:$F$39,2,0)))</f>
        <v>#N/A</v>
      </c>
      <c r="BG166" s="67" t="e">
        <f>-10*LOG(2/(4*PI()*2^2)+4/(0.163*(Calcul!$J171*Calcul!$K171)/VLOOKUP(Calcul!$H171,'ModelParams Lp'!$E$37:$F$39,2,0)))</f>
        <v>#N/A</v>
      </c>
      <c r="BH166" s="67" t="e">
        <f>-10*LOG(2/(4*PI()*2^2)+4/(0.163*(Calcul!$J171*Calcul!$K171)/VLOOKUP(Calcul!$H171,'ModelParams Lp'!$E$37:$F$39,2,0)))</f>
        <v>#N/A</v>
      </c>
      <c r="BI166" s="67" t="e">
        <f>-10*LOG(2/(4*PI()*2^2)+4/(0.163*(Calcul!$J171*Calcul!$K171)/VLOOKUP(Calcul!$H171,'ModelParams Lp'!$E$37:$F$39,2,0)))</f>
        <v>#N/A</v>
      </c>
      <c r="BJ166" s="67" t="e">
        <f>-10*LOG(2/(4*PI()*2^2)+4/(0.163*(Calcul!$J171*Calcul!$K171)/VLOOKUP(Calcul!$H171,'ModelParams Lp'!$E$37:$F$39,2,0)))</f>
        <v>#N/A</v>
      </c>
      <c r="BK166" s="67" t="e">
        <f>VLOOKUP(Calcul!$I171,'ModelParams Lp'!$D$28:$O$32,5,0)+BC166</f>
        <v>#N/A</v>
      </c>
      <c r="BL166" s="67" t="e">
        <f>VLOOKUP(Calcul!$I171,'ModelParams Lp'!$D$28:$O$32,6,0)+BD166</f>
        <v>#N/A</v>
      </c>
      <c r="BM166" s="67" t="e">
        <f>VLOOKUP(Calcul!$I171,'ModelParams Lp'!$D$28:$O$32,7,0)+BE166</f>
        <v>#N/A</v>
      </c>
      <c r="BN166" s="67" t="e">
        <f>VLOOKUP(Calcul!$I171,'ModelParams Lp'!$D$28:$O$32,8,0)+BF166</f>
        <v>#N/A</v>
      </c>
      <c r="BO166" s="67" t="e">
        <f>VLOOKUP(Calcul!$I171,'ModelParams Lp'!$D$28:$O$32,9,0)+BG166</f>
        <v>#N/A</v>
      </c>
      <c r="BP166" s="67" t="e">
        <f>VLOOKUP(Calcul!$I171,'ModelParams Lp'!$D$28:$O$32,10,0)+BH166</f>
        <v>#N/A</v>
      </c>
      <c r="BQ166" s="67" t="e">
        <f>VLOOKUP(Calcul!$I171,'ModelParams Lp'!$D$28:$O$32,11,0)+BI166</f>
        <v>#N/A</v>
      </c>
      <c r="BR166" s="67" t="e">
        <f>VLOOKUP(Calcul!$I171,'ModelParams Lp'!$D$28:$O$32,12,0)+BJ166</f>
        <v>#N/A</v>
      </c>
      <c r="BS166" s="66" t="e">
        <f t="shared" ca="1" si="53"/>
        <v>#DIV/0!</v>
      </c>
      <c r="BT166" s="66" t="e">
        <f t="shared" ca="1" si="54"/>
        <v>#DIV/0!</v>
      </c>
      <c r="BU166" s="66" t="e">
        <f t="shared" ca="1" si="55"/>
        <v>#DIV/0!</v>
      </c>
      <c r="BV166" s="66" t="e">
        <f t="shared" ca="1" si="56"/>
        <v>#DIV/0!</v>
      </c>
      <c r="BW166" s="66" t="e">
        <f t="shared" ca="1" si="57"/>
        <v>#DIV/0!</v>
      </c>
      <c r="BX166" s="66" t="e">
        <f t="shared" ca="1" si="58"/>
        <v>#DIV/0!</v>
      </c>
      <c r="BY166" s="66" t="e">
        <f t="shared" ca="1" si="59"/>
        <v>#DIV/0!</v>
      </c>
      <c r="BZ166" s="66" t="e">
        <f t="shared" ca="1" si="60"/>
        <v>#DIV/0!</v>
      </c>
      <c r="CA166" s="24" t="e">
        <f ca="1">10*LOG10(IF(BS166="",0,POWER(10,((BS166+'ModelParams Lw'!$O$4)/10))) +IF(BT166="",0,POWER(10,((BT166+'ModelParams Lw'!$P$4)/10))) +IF(BU166="",0,POWER(10,((BU166+'ModelParams Lw'!$Q$4)/10))) +IF(BV166="",0,POWER(10,((BV166+'ModelParams Lw'!$R$4)/10))) +IF(BW166="",0,POWER(10,((BW166+'ModelParams Lw'!$S$4)/10))) +IF(BX166="",0,POWER(10,((BX166+'ModelParams Lw'!$T$4)/10))) +IF(BY166="",0,POWER(10,((BY166+'ModelParams Lw'!$U$4)/10)))+IF(BZ166="",0,POWER(10,((BZ166+'ModelParams Lw'!$V$4)/10))))</f>
        <v>#DIV/0!</v>
      </c>
      <c r="CB166" s="24" t="e">
        <f t="shared" ca="1" si="61"/>
        <v>#DIV/0!</v>
      </c>
      <c r="CC166" s="24" t="e">
        <f ca="1">(BS166-'ModelParams Lw'!O$10)/'ModelParams Lw'!O$11</f>
        <v>#DIV/0!</v>
      </c>
      <c r="CD166" s="24" t="e">
        <f ca="1">(BT166-'ModelParams Lw'!P$10)/'ModelParams Lw'!P$11</f>
        <v>#DIV/0!</v>
      </c>
      <c r="CE166" s="24" t="e">
        <f ca="1">(BU166-'ModelParams Lw'!Q$10)/'ModelParams Lw'!Q$11</f>
        <v>#DIV/0!</v>
      </c>
      <c r="CF166" s="24" t="e">
        <f ca="1">(BV166-'ModelParams Lw'!R$10)/'ModelParams Lw'!R$11</f>
        <v>#DIV/0!</v>
      </c>
      <c r="CG166" s="24" t="e">
        <f ca="1">(BW166-'ModelParams Lw'!S$10)/'ModelParams Lw'!S$11</f>
        <v>#DIV/0!</v>
      </c>
      <c r="CH166" s="24" t="e">
        <f ca="1">(BX166-'ModelParams Lw'!T$10)/'ModelParams Lw'!T$11</f>
        <v>#DIV/0!</v>
      </c>
      <c r="CI166" s="24" t="e">
        <f ca="1">(BY166-'ModelParams Lw'!U$10)/'ModelParams Lw'!U$11</f>
        <v>#DIV/0!</v>
      </c>
      <c r="CJ166" s="24" t="e">
        <f ca="1">(BZ166-'ModelParams Lw'!V$10)/'ModelParams Lw'!V$11</f>
        <v>#DIV/0!</v>
      </c>
      <c r="CK166" s="66" t="e">
        <f t="shared" si="62"/>
        <v>#DIV/0!</v>
      </c>
      <c r="CL166" s="66" t="e">
        <f t="shared" si="63"/>
        <v>#DIV/0!</v>
      </c>
      <c r="CM166" s="66" t="e">
        <f t="shared" si="64"/>
        <v>#DIV/0!</v>
      </c>
      <c r="CN166" s="66" t="e">
        <f t="shared" si="65"/>
        <v>#DIV/0!</v>
      </c>
      <c r="CO166" s="66" t="e">
        <f t="shared" si="66"/>
        <v>#DIV/0!</v>
      </c>
      <c r="CP166" s="66" t="e">
        <f t="shared" si="67"/>
        <v>#DIV/0!</v>
      </c>
      <c r="CQ166" s="66" t="e">
        <f t="shared" si="68"/>
        <v>#DIV/0!</v>
      </c>
      <c r="CR166" s="66" t="e">
        <f t="shared" si="69"/>
        <v>#DIV/0!</v>
      </c>
      <c r="CS166" s="24" t="e">
        <f>10*LOG10(IF(CK166="",0,POWER(10,((CK166+'ModelParams Lw'!$O$4)/10))) +IF(CL166="",0,POWER(10,((CL166+'ModelParams Lw'!$P$4)/10))) +IF(CM166="",0,POWER(10,((CM166+'ModelParams Lw'!$Q$4)/10))) +IF(CN166="",0,POWER(10,((CN166+'ModelParams Lw'!$R$4)/10))) +IF(CO166="",0,POWER(10,((CO166+'ModelParams Lw'!$S$4)/10))) +IF(CP166="",0,POWER(10,((CP166+'ModelParams Lw'!$T$4)/10))) +IF(CQ166="",0,POWER(10,((CQ166+'ModelParams Lw'!$U$4)/10)))+IF(CR166="",0,POWER(10,((CR166+'ModelParams Lw'!$V$4)/10))))</f>
        <v>#DIV/0!</v>
      </c>
      <c r="CT166" s="24" t="e">
        <f t="shared" si="70"/>
        <v>#DIV/0!</v>
      </c>
      <c r="CU166" s="24" t="e">
        <f>(CK166-'ModelParams Lw'!O$10)/'ModelParams Lw'!O$11</f>
        <v>#DIV/0!</v>
      </c>
      <c r="CV166" s="24" t="e">
        <f>(CL166-'ModelParams Lw'!P$10)/'ModelParams Lw'!P$11</f>
        <v>#DIV/0!</v>
      </c>
      <c r="CW166" s="24" t="e">
        <f>(CM166-'ModelParams Lw'!Q$10)/'ModelParams Lw'!Q$11</f>
        <v>#DIV/0!</v>
      </c>
      <c r="CX166" s="24" t="e">
        <f>(CN166-'ModelParams Lw'!R$10)/'ModelParams Lw'!R$11</f>
        <v>#DIV/0!</v>
      </c>
      <c r="CY166" s="24" t="e">
        <f>(CO166-'ModelParams Lw'!S$10)/'ModelParams Lw'!S$11</f>
        <v>#DIV/0!</v>
      </c>
      <c r="CZ166" s="24" t="e">
        <f>(CP166-'ModelParams Lw'!T$10)/'ModelParams Lw'!T$11</f>
        <v>#DIV/0!</v>
      </c>
      <c r="DA166" s="24" t="e">
        <f>(CQ166-'ModelParams Lw'!U$10)/'ModelParams Lw'!U$11</f>
        <v>#DIV/0!</v>
      </c>
      <c r="DB166" s="24" t="e">
        <f>(CR166-'ModelParams Lw'!V$10)/'ModelParams Lw'!V$11</f>
        <v>#DIV/0!</v>
      </c>
    </row>
    <row r="167" spans="1:106">
      <c r="A167" s="12">
        <f>'Sound Power'!B167</f>
        <v>0</v>
      </c>
      <c r="B167" s="12">
        <f>'Sound Power'!D167</f>
        <v>0</v>
      </c>
      <c r="C167" s="67" t="e">
        <f>IF(Calcul!$F172="SA",'Sound Power'!BS167,'Sound Power'!T167)</f>
        <v>#DIV/0!</v>
      </c>
      <c r="D167" s="67" t="e">
        <f>IF(Calcul!$F172="SA",'Sound Power'!BT167,'Sound Power'!U167)</f>
        <v>#DIV/0!</v>
      </c>
      <c r="E167" s="67" t="e">
        <f>IF(Calcul!$F172="SA",'Sound Power'!BU167,'Sound Power'!V167)</f>
        <v>#DIV/0!</v>
      </c>
      <c r="F167" s="67" t="e">
        <f>IF(Calcul!$F172="SA",'Sound Power'!BV167,'Sound Power'!W167)</f>
        <v>#DIV/0!</v>
      </c>
      <c r="G167" s="67" t="e">
        <f>IF(Calcul!$F172="SA",'Sound Power'!BW167,'Sound Power'!X167)</f>
        <v>#DIV/0!</v>
      </c>
      <c r="H167" s="67" t="e">
        <f>IF(Calcul!$F172="SA",'Sound Power'!BX167,'Sound Power'!Y167)</f>
        <v>#DIV/0!</v>
      </c>
      <c r="I167" s="67" t="e">
        <f>IF(Calcul!$F172="SA",'Sound Power'!BY167,'Sound Power'!Z167)</f>
        <v>#DIV/0!</v>
      </c>
      <c r="J167" s="67" t="e">
        <f>IF(Calcul!$F172="SA",'Sound Power'!BZ167,'Sound Power'!AA167)</f>
        <v>#DIV/0!</v>
      </c>
      <c r="K167" s="67" t="e">
        <f>'Sound Power'!CS167</f>
        <v>#DIV/0!</v>
      </c>
      <c r="L167" s="67" t="e">
        <f>'Sound Power'!CT167</f>
        <v>#DIV/0!</v>
      </c>
      <c r="M167" s="67" t="e">
        <f>'Sound Power'!CU167</f>
        <v>#DIV/0!</v>
      </c>
      <c r="N167" s="67" t="e">
        <f>'Sound Power'!CV167</f>
        <v>#DIV/0!</v>
      </c>
      <c r="O167" s="67" t="e">
        <f>'Sound Power'!CW167</f>
        <v>#DIV/0!</v>
      </c>
      <c r="P167" s="67" t="e">
        <f>'Sound Power'!CX167</f>
        <v>#DIV/0!</v>
      </c>
      <c r="Q167" s="67" t="e">
        <f>'Sound Power'!CY167</f>
        <v>#DIV/0!</v>
      </c>
      <c r="R167" s="67" t="e">
        <f>'Sound Power'!CZ167</f>
        <v>#DIV/0!</v>
      </c>
      <c r="S167" s="64">
        <f t="shared" si="50"/>
        <v>0</v>
      </c>
      <c r="T167" s="64">
        <f t="shared" si="51"/>
        <v>0</v>
      </c>
      <c r="U167" s="67" t="e">
        <f>('ModelParams Lp'!B$4*10^'ModelParams Lp'!B$5*($S167/$T167)^'ModelParams Lp'!B$6)*3</f>
        <v>#DIV/0!</v>
      </c>
      <c r="V167" s="67" t="e">
        <f>('ModelParams Lp'!C$4*10^'ModelParams Lp'!C$5*($S167/$T167)^'ModelParams Lp'!C$6)*3</f>
        <v>#DIV/0!</v>
      </c>
      <c r="W167" s="67" t="e">
        <f>('ModelParams Lp'!D$4*10^'ModelParams Lp'!D$5*($S167/$T167)^'ModelParams Lp'!D$6)*3</f>
        <v>#DIV/0!</v>
      </c>
      <c r="X167" s="67" t="e">
        <f>('ModelParams Lp'!E$4*10^'ModelParams Lp'!E$5*($S167/$T167)^'ModelParams Lp'!E$6)*3</f>
        <v>#DIV/0!</v>
      </c>
      <c r="Y167" s="67" t="e">
        <f>('ModelParams Lp'!F$4*10^'ModelParams Lp'!F$5*($S167/$T167)^'ModelParams Lp'!F$6)*3</f>
        <v>#DIV/0!</v>
      </c>
      <c r="Z167" s="67" t="e">
        <f>('ModelParams Lp'!G$4*10^'ModelParams Lp'!G$5*($S167/$T167)^'ModelParams Lp'!G$6)*3</f>
        <v>#DIV/0!</v>
      </c>
      <c r="AA167" s="67" t="e">
        <f>('ModelParams Lp'!H$4*10^'ModelParams Lp'!H$5*($S167/$T167)^'ModelParams Lp'!H$6)*3</f>
        <v>#DIV/0!</v>
      </c>
      <c r="AB167" s="67" t="e">
        <f>('ModelParams Lp'!I$4*10^'ModelParams Lp'!I$5*($S167/$T167)^'ModelParams Lp'!I$6)*3</f>
        <v>#DIV/0!</v>
      </c>
      <c r="AC167" s="53" t="e">
        <f t="shared" si="52"/>
        <v>#DIV/0!</v>
      </c>
      <c r="AD167" s="53" t="e">
        <f>IF(AC167&lt;'ModelParams Lp'!$B$16,-1,IF(AC167&lt;'ModelParams Lp'!$C$16,0,IF(AC167&lt;'ModelParams Lp'!$D$16,1,IF(AC167&lt;'ModelParams Lp'!$E$16,2,IF(AC167&lt;'ModelParams Lp'!$F$16,3,IF(AC167&lt;'ModelParams Lp'!$G$16,4,IF(AC167&lt;'ModelParams Lp'!$H$16,5,6)))))))</f>
        <v>#DIV/0!</v>
      </c>
      <c r="AE167" s="67" t="e">
        <f ca="1">IF($AD167&gt;1,0,OFFSET('ModelParams Lp'!$C$12,0,-'Sound Pressure'!$AD167))</f>
        <v>#DIV/0!</v>
      </c>
      <c r="AF167" s="67" t="e">
        <f ca="1">IF($AD167&gt;2,0,OFFSET('ModelParams Lp'!$D$12,0,-'Sound Pressure'!$AD167))</f>
        <v>#DIV/0!</v>
      </c>
      <c r="AG167" s="67" t="e">
        <f ca="1">IF($AD167&gt;3,0,OFFSET('ModelParams Lp'!$E$12,0,-'Sound Pressure'!$AD167))</f>
        <v>#DIV/0!</v>
      </c>
      <c r="AH167" s="67" t="e">
        <f ca="1">IF($AD167&gt;4,0,OFFSET('ModelParams Lp'!$F$12,0,-'Sound Pressure'!$AD167))</f>
        <v>#DIV/0!</v>
      </c>
      <c r="AI167" s="67" t="e">
        <f ca="1">IF($AD167&gt;3,0,OFFSET('ModelParams Lp'!$G$12,0,-'Sound Pressure'!$AD167))</f>
        <v>#DIV/0!</v>
      </c>
      <c r="AJ167" s="67" t="e">
        <f ca="1">IF($AD167&gt;5,0,OFFSET('ModelParams Lp'!$H$12,0,-'Sound Pressure'!$AD167))</f>
        <v>#DIV/0!</v>
      </c>
      <c r="AK167" s="67" t="e">
        <f ca="1">IF($AD167&gt;6,0,OFFSET('ModelParams Lp'!$I$12,0,-'Sound Pressure'!$AD167))</f>
        <v>#DIV/0!</v>
      </c>
      <c r="AL167" s="67" t="e">
        <f ca="1">IF($AD167&gt;7,0,IF($AD$4&lt;0,3,OFFSET('ModelParams Lp'!$J$12,0,-'Sound Pressure'!$AD167)))</f>
        <v>#DIV/0!</v>
      </c>
      <c r="AM167" s="67" t="e">
        <f t="shared" si="71"/>
        <v>#DIV/0!</v>
      </c>
      <c r="AN167" s="67" t="e">
        <f t="shared" si="72"/>
        <v>#DIV/0!</v>
      </c>
      <c r="AO167" s="67" t="e">
        <f t="shared" si="72"/>
        <v>#DIV/0!</v>
      </c>
      <c r="AP167" s="67" t="e">
        <f t="shared" si="72"/>
        <v>#DIV/0!</v>
      </c>
      <c r="AQ167" s="67" t="e">
        <f t="shared" si="72"/>
        <v>#DIV/0!</v>
      </c>
      <c r="AR167" s="67" t="e">
        <f t="shared" si="72"/>
        <v>#DIV/0!</v>
      </c>
      <c r="AS167" s="67" t="e">
        <f t="shared" si="72"/>
        <v>#DIV/0!</v>
      </c>
      <c r="AT167" s="67" t="e">
        <f t="shared" si="72"/>
        <v>#DIV/0!</v>
      </c>
      <c r="AU167" s="67">
        <f>'ModelParams Lp'!B$22</f>
        <v>4</v>
      </c>
      <c r="AV167" s="67">
        <f>'ModelParams Lp'!C$22</f>
        <v>2</v>
      </c>
      <c r="AW167" s="67">
        <f>'ModelParams Lp'!D$22</f>
        <v>1</v>
      </c>
      <c r="AX167" s="67">
        <f>'ModelParams Lp'!E$22</f>
        <v>0</v>
      </c>
      <c r="AY167" s="67">
        <f>'ModelParams Lp'!F$22</f>
        <v>0</v>
      </c>
      <c r="AZ167" s="67">
        <f>'ModelParams Lp'!G$22</f>
        <v>0</v>
      </c>
      <c r="BA167" s="67">
        <f>'ModelParams Lp'!H$22</f>
        <v>0</v>
      </c>
      <c r="BB167" s="67">
        <f>'ModelParams Lp'!I$22</f>
        <v>0</v>
      </c>
      <c r="BC167" s="67" t="e">
        <f>-10*LOG(2/(4*PI()*2^2)+4/(0.163*(Calcul!$J172*Calcul!$K172)/VLOOKUP(Calcul!$H172,'ModelParams Lp'!$E$37:$F$39,2,0)))</f>
        <v>#N/A</v>
      </c>
      <c r="BD167" s="67" t="e">
        <f>-10*LOG(2/(4*PI()*2^2)+4/(0.163*(Calcul!$J172*Calcul!$K172)/VLOOKUP(Calcul!$H172,'ModelParams Lp'!$E$37:$F$39,2,0)))</f>
        <v>#N/A</v>
      </c>
      <c r="BE167" s="67" t="e">
        <f>-10*LOG(2/(4*PI()*2^2)+4/(0.163*(Calcul!$J172*Calcul!$K172)/VLOOKUP(Calcul!$H172,'ModelParams Lp'!$E$37:$F$39,2,0)))</f>
        <v>#N/A</v>
      </c>
      <c r="BF167" s="67" t="e">
        <f>-10*LOG(2/(4*PI()*2^2)+4/(0.163*(Calcul!$J172*Calcul!$K172)/VLOOKUP(Calcul!$H172,'ModelParams Lp'!$E$37:$F$39,2,0)))</f>
        <v>#N/A</v>
      </c>
      <c r="BG167" s="67" t="e">
        <f>-10*LOG(2/(4*PI()*2^2)+4/(0.163*(Calcul!$J172*Calcul!$K172)/VLOOKUP(Calcul!$H172,'ModelParams Lp'!$E$37:$F$39,2,0)))</f>
        <v>#N/A</v>
      </c>
      <c r="BH167" s="67" t="e">
        <f>-10*LOG(2/(4*PI()*2^2)+4/(0.163*(Calcul!$J172*Calcul!$K172)/VLOOKUP(Calcul!$H172,'ModelParams Lp'!$E$37:$F$39,2,0)))</f>
        <v>#N/A</v>
      </c>
      <c r="BI167" s="67" t="e">
        <f>-10*LOG(2/(4*PI()*2^2)+4/(0.163*(Calcul!$J172*Calcul!$K172)/VLOOKUP(Calcul!$H172,'ModelParams Lp'!$E$37:$F$39,2,0)))</f>
        <v>#N/A</v>
      </c>
      <c r="BJ167" s="67" t="e">
        <f>-10*LOG(2/(4*PI()*2^2)+4/(0.163*(Calcul!$J172*Calcul!$K172)/VLOOKUP(Calcul!$H172,'ModelParams Lp'!$E$37:$F$39,2,0)))</f>
        <v>#N/A</v>
      </c>
      <c r="BK167" s="67" t="e">
        <f>VLOOKUP(Calcul!$I172,'ModelParams Lp'!$D$28:$O$32,5,0)+BC167</f>
        <v>#N/A</v>
      </c>
      <c r="BL167" s="67" t="e">
        <f>VLOOKUP(Calcul!$I172,'ModelParams Lp'!$D$28:$O$32,6,0)+BD167</f>
        <v>#N/A</v>
      </c>
      <c r="BM167" s="67" t="e">
        <f>VLOOKUP(Calcul!$I172,'ModelParams Lp'!$D$28:$O$32,7,0)+BE167</f>
        <v>#N/A</v>
      </c>
      <c r="BN167" s="67" t="e">
        <f>VLOOKUP(Calcul!$I172,'ModelParams Lp'!$D$28:$O$32,8,0)+BF167</f>
        <v>#N/A</v>
      </c>
      <c r="BO167" s="67" t="e">
        <f>VLOOKUP(Calcul!$I172,'ModelParams Lp'!$D$28:$O$32,9,0)+BG167</f>
        <v>#N/A</v>
      </c>
      <c r="BP167" s="67" t="e">
        <f>VLOOKUP(Calcul!$I172,'ModelParams Lp'!$D$28:$O$32,10,0)+BH167</f>
        <v>#N/A</v>
      </c>
      <c r="BQ167" s="67" t="e">
        <f>VLOOKUP(Calcul!$I172,'ModelParams Lp'!$D$28:$O$32,11,0)+BI167</f>
        <v>#N/A</v>
      </c>
      <c r="BR167" s="67" t="e">
        <f>VLOOKUP(Calcul!$I172,'ModelParams Lp'!$D$28:$O$32,12,0)+BJ167</f>
        <v>#N/A</v>
      </c>
      <c r="BS167" s="66" t="e">
        <f t="shared" ca="1" si="53"/>
        <v>#DIV/0!</v>
      </c>
      <c r="BT167" s="66" t="e">
        <f t="shared" ca="1" si="54"/>
        <v>#DIV/0!</v>
      </c>
      <c r="BU167" s="66" t="e">
        <f t="shared" ca="1" si="55"/>
        <v>#DIV/0!</v>
      </c>
      <c r="BV167" s="66" t="e">
        <f t="shared" ca="1" si="56"/>
        <v>#DIV/0!</v>
      </c>
      <c r="BW167" s="66" t="e">
        <f t="shared" ca="1" si="57"/>
        <v>#DIV/0!</v>
      </c>
      <c r="BX167" s="66" t="e">
        <f t="shared" ca="1" si="58"/>
        <v>#DIV/0!</v>
      </c>
      <c r="BY167" s="66" t="e">
        <f t="shared" ca="1" si="59"/>
        <v>#DIV/0!</v>
      </c>
      <c r="BZ167" s="66" t="e">
        <f t="shared" ca="1" si="60"/>
        <v>#DIV/0!</v>
      </c>
      <c r="CA167" s="24" t="e">
        <f ca="1">10*LOG10(IF(BS167="",0,POWER(10,((BS167+'ModelParams Lw'!$O$4)/10))) +IF(BT167="",0,POWER(10,((BT167+'ModelParams Lw'!$P$4)/10))) +IF(BU167="",0,POWER(10,((BU167+'ModelParams Lw'!$Q$4)/10))) +IF(BV167="",0,POWER(10,((BV167+'ModelParams Lw'!$R$4)/10))) +IF(BW167="",0,POWER(10,((BW167+'ModelParams Lw'!$S$4)/10))) +IF(BX167="",0,POWER(10,((BX167+'ModelParams Lw'!$T$4)/10))) +IF(BY167="",0,POWER(10,((BY167+'ModelParams Lw'!$U$4)/10)))+IF(BZ167="",0,POWER(10,((BZ167+'ModelParams Lw'!$V$4)/10))))</f>
        <v>#DIV/0!</v>
      </c>
      <c r="CB167" s="24" t="e">
        <f t="shared" ca="1" si="61"/>
        <v>#DIV/0!</v>
      </c>
      <c r="CC167" s="24" t="e">
        <f ca="1">(BS167-'ModelParams Lw'!O$10)/'ModelParams Lw'!O$11</f>
        <v>#DIV/0!</v>
      </c>
      <c r="CD167" s="24" t="e">
        <f ca="1">(BT167-'ModelParams Lw'!P$10)/'ModelParams Lw'!P$11</f>
        <v>#DIV/0!</v>
      </c>
      <c r="CE167" s="24" t="e">
        <f ca="1">(BU167-'ModelParams Lw'!Q$10)/'ModelParams Lw'!Q$11</f>
        <v>#DIV/0!</v>
      </c>
      <c r="CF167" s="24" t="e">
        <f ca="1">(BV167-'ModelParams Lw'!R$10)/'ModelParams Lw'!R$11</f>
        <v>#DIV/0!</v>
      </c>
      <c r="CG167" s="24" t="e">
        <f ca="1">(BW167-'ModelParams Lw'!S$10)/'ModelParams Lw'!S$11</f>
        <v>#DIV/0!</v>
      </c>
      <c r="CH167" s="24" t="e">
        <f ca="1">(BX167-'ModelParams Lw'!T$10)/'ModelParams Lw'!T$11</f>
        <v>#DIV/0!</v>
      </c>
      <c r="CI167" s="24" t="e">
        <f ca="1">(BY167-'ModelParams Lw'!U$10)/'ModelParams Lw'!U$11</f>
        <v>#DIV/0!</v>
      </c>
      <c r="CJ167" s="24" t="e">
        <f ca="1">(BZ167-'ModelParams Lw'!V$10)/'ModelParams Lw'!V$11</f>
        <v>#DIV/0!</v>
      </c>
      <c r="CK167" s="66" t="e">
        <f t="shared" si="62"/>
        <v>#DIV/0!</v>
      </c>
      <c r="CL167" s="66" t="e">
        <f t="shared" si="63"/>
        <v>#DIV/0!</v>
      </c>
      <c r="CM167" s="66" t="e">
        <f t="shared" si="64"/>
        <v>#DIV/0!</v>
      </c>
      <c r="CN167" s="66" t="e">
        <f t="shared" si="65"/>
        <v>#DIV/0!</v>
      </c>
      <c r="CO167" s="66" t="e">
        <f t="shared" si="66"/>
        <v>#DIV/0!</v>
      </c>
      <c r="CP167" s="66" t="e">
        <f t="shared" si="67"/>
        <v>#DIV/0!</v>
      </c>
      <c r="CQ167" s="66" t="e">
        <f t="shared" si="68"/>
        <v>#DIV/0!</v>
      </c>
      <c r="CR167" s="66" t="e">
        <f t="shared" si="69"/>
        <v>#DIV/0!</v>
      </c>
      <c r="CS167" s="24" t="e">
        <f>10*LOG10(IF(CK167="",0,POWER(10,((CK167+'ModelParams Lw'!$O$4)/10))) +IF(CL167="",0,POWER(10,((CL167+'ModelParams Lw'!$P$4)/10))) +IF(CM167="",0,POWER(10,((CM167+'ModelParams Lw'!$Q$4)/10))) +IF(CN167="",0,POWER(10,((CN167+'ModelParams Lw'!$R$4)/10))) +IF(CO167="",0,POWER(10,((CO167+'ModelParams Lw'!$S$4)/10))) +IF(CP167="",0,POWER(10,((CP167+'ModelParams Lw'!$T$4)/10))) +IF(CQ167="",0,POWER(10,((CQ167+'ModelParams Lw'!$U$4)/10)))+IF(CR167="",0,POWER(10,((CR167+'ModelParams Lw'!$V$4)/10))))</f>
        <v>#DIV/0!</v>
      </c>
      <c r="CT167" s="24" t="e">
        <f t="shared" si="70"/>
        <v>#DIV/0!</v>
      </c>
      <c r="CU167" s="24" t="e">
        <f>(CK167-'ModelParams Lw'!O$10)/'ModelParams Lw'!O$11</f>
        <v>#DIV/0!</v>
      </c>
      <c r="CV167" s="24" t="e">
        <f>(CL167-'ModelParams Lw'!P$10)/'ModelParams Lw'!P$11</f>
        <v>#DIV/0!</v>
      </c>
      <c r="CW167" s="24" t="e">
        <f>(CM167-'ModelParams Lw'!Q$10)/'ModelParams Lw'!Q$11</f>
        <v>#DIV/0!</v>
      </c>
      <c r="CX167" s="24" t="e">
        <f>(CN167-'ModelParams Lw'!R$10)/'ModelParams Lw'!R$11</f>
        <v>#DIV/0!</v>
      </c>
      <c r="CY167" s="24" t="e">
        <f>(CO167-'ModelParams Lw'!S$10)/'ModelParams Lw'!S$11</f>
        <v>#DIV/0!</v>
      </c>
      <c r="CZ167" s="24" t="e">
        <f>(CP167-'ModelParams Lw'!T$10)/'ModelParams Lw'!T$11</f>
        <v>#DIV/0!</v>
      </c>
      <c r="DA167" s="24" t="e">
        <f>(CQ167-'ModelParams Lw'!U$10)/'ModelParams Lw'!U$11</f>
        <v>#DIV/0!</v>
      </c>
      <c r="DB167" s="24" t="e">
        <f>(CR167-'ModelParams Lw'!V$10)/'ModelParams Lw'!V$11</f>
        <v>#DIV/0!</v>
      </c>
    </row>
    <row r="168" spans="1:106">
      <c r="A168" s="12">
        <f>'Sound Power'!B168</f>
        <v>0</v>
      </c>
      <c r="B168" s="12">
        <f>'Sound Power'!D168</f>
        <v>0</v>
      </c>
      <c r="C168" s="67" t="e">
        <f>IF(Calcul!$F173="SA",'Sound Power'!BS168,'Sound Power'!T168)</f>
        <v>#DIV/0!</v>
      </c>
      <c r="D168" s="67" t="e">
        <f>IF(Calcul!$F173="SA",'Sound Power'!BT168,'Sound Power'!U168)</f>
        <v>#DIV/0!</v>
      </c>
      <c r="E168" s="67" t="e">
        <f>IF(Calcul!$F173="SA",'Sound Power'!BU168,'Sound Power'!V168)</f>
        <v>#DIV/0!</v>
      </c>
      <c r="F168" s="67" t="e">
        <f>IF(Calcul!$F173="SA",'Sound Power'!BV168,'Sound Power'!W168)</f>
        <v>#DIV/0!</v>
      </c>
      <c r="G168" s="67" t="e">
        <f>IF(Calcul!$F173="SA",'Sound Power'!BW168,'Sound Power'!X168)</f>
        <v>#DIV/0!</v>
      </c>
      <c r="H168" s="67" t="e">
        <f>IF(Calcul!$F173="SA",'Sound Power'!BX168,'Sound Power'!Y168)</f>
        <v>#DIV/0!</v>
      </c>
      <c r="I168" s="67" t="e">
        <f>IF(Calcul!$F173="SA",'Sound Power'!BY168,'Sound Power'!Z168)</f>
        <v>#DIV/0!</v>
      </c>
      <c r="J168" s="67" t="e">
        <f>IF(Calcul!$F173="SA",'Sound Power'!BZ168,'Sound Power'!AA168)</f>
        <v>#DIV/0!</v>
      </c>
      <c r="K168" s="67" t="e">
        <f>'Sound Power'!CS168</f>
        <v>#DIV/0!</v>
      </c>
      <c r="L168" s="67" t="e">
        <f>'Sound Power'!CT168</f>
        <v>#DIV/0!</v>
      </c>
      <c r="M168" s="67" t="e">
        <f>'Sound Power'!CU168</f>
        <v>#DIV/0!</v>
      </c>
      <c r="N168" s="67" t="e">
        <f>'Sound Power'!CV168</f>
        <v>#DIV/0!</v>
      </c>
      <c r="O168" s="67" t="e">
        <f>'Sound Power'!CW168</f>
        <v>#DIV/0!</v>
      </c>
      <c r="P168" s="67" t="e">
        <f>'Sound Power'!CX168</f>
        <v>#DIV/0!</v>
      </c>
      <c r="Q168" s="67" t="e">
        <f>'Sound Power'!CY168</f>
        <v>#DIV/0!</v>
      </c>
      <c r="R168" s="67" t="e">
        <f>'Sound Power'!CZ168</f>
        <v>#DIV/0!</v>
      </c>
      <c r="S168" s="64">
        <f t="shared" si="50"/>
        <v>0</v>
      </c>
      <c r="T168" s="64">
        <f t="shared" si="51"/>
        <v>0</v>
      </c>
      <c r="U168" s="67" t="e">
        <f>('ModelParams Lp'!B$4*10^'ModelParams Lp'!B$5*($S168/$T168)^'ModelParams Lp'!B$6)*3</f>
        <v>#DIV/0!</v>
      </c>
      <c r="V168" s="67" t="e">
        <f>('ModelParams Lp'!C$4*10^'ModelParams Lp'!C$5*($S168/$T168)^'ModelParams Lp'!C$6)*3</f>
        <v>#DIV/0!</v>
      </c>
      <c r="W168" s="67" t="e">
        <f>('ModelParams Lp'!D$4*10^'ModelParams Lp'!D$5*($S168/$T168)^'ModelParams Lp'!D$6)*3</f>
        <v>#DIV/0!</v>
      </c>
      <c r="X168" s="67" t="e">
        <f>('ModelParams Lp'!E$4*10^'ModelParams Lp'!E$5*($S168/$T168)^'ModelParams Lp'!E$6)*3</f>
        <v>#DIV/0!</v>
      </c>
      <c r="Y168" s="67" t="e">
        <f>('ModelParams Lp'!F$4*10^'ModelParams Lp'!F$5*($S168/$T168)^'ModelParams Lp'!F$6)*3</f>
        <v>#DIV/0!</v>
      </c>
      <c r="Z168" s="67" t="e">
        <f>('ModelParams Lp'!G$4*10^'ModelParams Lp'!G$5*($S168/$T168)^'ModelParams Lp'!G$6)*3</f>
        <v>#DIV/0!</v>
      </c>
      <c r="AA168" s="67" t="e">
        <f>('ModelParams Lp'!H$4*10^'ModelParams Lp'!H$5*($S168/$T168)^'ModelParams Lp'!H$6)*3</f>
        <v>#DIV/0!</v>
      </c>
      <c r="AB168" s="67" t="e">
        <f>('ModelParams Lp'!I$4*10^'ModelParams Lp'!I$5*($S168/$T168)^'ModelParams Lp'!I$6)*3</f>
        <v>#DIV/0!</v>
      </c>
      <c r="AC168" s="53" t="e">
        <f t="shared" si="52"/>
        <v>#DIV/0!</v>
      </c>
      <c r="AD168" s="53" t="e">
        <f>IF(AC168&lt;'ModelParams Lp'!$B$16,-1,IF(AC168&lt;'ModelParams Lp'!$C$16,0,IF(AC168&lt;'ModelParams Lp'!$D$16,1,IF(AC168&lt;'ModelParams Lp'!$E$16,2,IF(AC168&lt;'ModelParams Lp'!$F$16,3,IF(AC168&lt;'ModelParams Lp'!$G$16,4,IF(AC168&lt;'ModelParams Lp'!$H$16,5,6)))))))</f>
        <v>#DIV/0!</v>
      </c>
      <c r="AE168" s="67" t="e">
        <f ca="1">IF($AD168&gt;1,0,OFFSET('ModelParams Lp'!$C$12,0,-'Sound Pressure'!$AD168))</f>
        <v>#DIV/0!</v>
      </c>
      <c r="AF168" s="67" t="e">
        <f ca="1">IF($AD168&gt;2,0,OFFSET('ModelParams Lp'!$D$12,0,-'Sound Pressure'!$AD168))</f>
        <v>#DIV/0!</v>
      </c>
      <c r="AG168" s="67" t="e">
        <f ca="1">IF($AD168&gt;3,0,OFFSET('ModelParams Lp'!$E$12,0,-'Sound Pressure'!$AD168))</f>
        <v>#DIV/0!</v>
      </c>
      <c r="AH168" s="67" t="e">
        <f ca="1">IF($AD168&gt;4,0,OFFSET('ModelParams Lp'!$F$12,0,-'Sound Pressure'!$AD168))</f>
        <v>#DIV/0!</v>
      </c>
      <c r="AI168" s="67" t="e">
        <f ca="1">IF($AD168&gt;3,0,OFFSET('ModelParams Lp'!$G$12,0,-'Sound Pressure'!$AD168))</f>
        <v>#DIV/0!</v>
      </c>
      <c r="AJ168" s="67" t="e">
        <f ca="1">IF($AD168&gt;5,0,OFFSET('ModelParams Lp'!$H$12,0,-'Sound Pressure'!$AD168))</f>
        <v>#DIV/0!</v>
      </c>
      <c r="AK168" s="67" t="e">
        <f ca="1">IF($AD168&gt;6,0,OFFSET('ModelParams Lp'!$I$12,0,-'Sound Pressure'!$AD168))</f>
        <v>#DIV/0!</v>
      </c>
      <c r="AL168" s="67" t="e">
        <f ca="1">IF($AD168&gt;7,0,IF($AD$4&lt;0,3,OFFSET('ModelParams Lp'!$J$12,0,-'Sound Pressure'!$AD168)))</f>
        <v>#DIV/0!</v>
      </c>
      <c r="AM168" s="67" t="e">
        <f t="shared" si="71"/>
        <v>#DIV/0!</v>
      </c>
      <c r="AN168" s="67" t="e">
        <f t="shared" si="72"/>
        <v>#DIV/0!</v>
      </c>
      <c r="AO168" s="67" t="e">
        <f t="shared" si="72"/>
        <v>#DIV/0!</v>
      </c>
      <c r="AP168" s="67" t="e">
        <f t="shared" si="72"/>
        <v>#DIV/0!</v>
      </c>
      <c r="AQ168" s="67" t="e">
        <f t="shared" si="72"/>
        <v>#DIV/0!</v>
      </c>
      <c r="AR168" s="67" t="e">
        <f t="shared" si="72"/>
        <v>#DIV/0!</v>
      </c>
      <c r="AS168" s="67" t="e">
        <f t="shared" si="72"/>
        <v>#DIV/0!</v>
      </c>
      <c r="AT168" s="67" t="e">
        <f t="shared" si="72"/>
        <v>#DIV/0!</v>
      </c>
      <c r="AU168" s="67">
        <f>'ModelParams Lp'!B$22</f>
        <v>4</v>
      </c>
      <c r="AV168" s="67">
        <f>'ModelParams Lp'!C$22</f>
        <v>2</v>
      </c>
      <c r="AW168" s="67">
        <f>'ModelParams Lp'!D$22</f>
        <v>1</v>
      </c>
      <c r="AX168" s="67">
        <f>'ModelParams Lp'!E$22</f>
        <v>0</v>
      </c>
      <c r="AY168" s="67">
        <f>'ModelParams Lp'!F$22</f>
        <v>0</v>
      </c>
      <c r="AZ168" s="67">
        <f>'ModelParams Lp'!G$22</f>
        <v>0</v>
      </c>
      <c r="BA168" s="67">
        <f>'ModelParams Lp'!H$22</f>
        <v>0</v>
      </c>
      <c r="BB168" s="67">
        <f>'ModelParams Lp'!I$22</f>
        <v>0</v>
      </c>
      <c r="BC168" s="67" t="e">
        <f>-10*LOG(2/(4*PI()*2^2)+4/(0.163*(Calcul!$J173*Calcul!$K173)/VLOOKUP(Calcul!$H173,'ModelParams Lp'!$E$37:$F$39,2,0)))</f>
        <v>#N/A</v>
      </c>
      <c r="BD168" s="67" t="e">
        <f>-10*LOG(2/(4*PI()*2^2)+4/(0.163*(Calcul!$J173*Calcul!$K173)/VLOOKUP(Calcul!$H173,'ModelParams Lp'!$E$37:$F$39,2,0)))</f>
        <v>#N/A</v>
      </c>
      <c r="BE168" s="67" t="e">
        <f>-10*LOG(2/(4*PI()*2^2)+4/(0.163*(Calcul!$J173*Calcul!$K173)/VLOOKUP(Calcul!$H173,'ModelParams Lp'!$E$37:$F$39,2,0)))</f>
        <v>#N/A</v>
      </c>
      <c r="BF168" s="67" t="e">
        <f>-10*LOG(2/(4*PI()*2^2)+4/(0.163*(Calcul!$J173*Calcul!$K173)/VLOOKUP(Calcul!$H173,'ModelParams Lp'!$E$37:$F$39,2,0)))</f>
        <v>#N/A</v>
      </c>
      <c r="BG168" s="67" t="e">
        <f>-10*LOG(2/(4*PI()*2^2)+4/(0.163*(Calcul!$J173*Calcul!$K173)/VLOOKUP(Calcul!$H173,'ModelParams Lp'!$E$37:$F$39,2,0)))</f>
        <v>#N/A</v>
      </c>
      <c r="BH168" s="67" t="e">
        <f>-10*LOG(2/(4*PI()*2^2)+4/(0.163*(Calcul!$J173*Calcul!$K173)/VLOOKUP(Calcul!$H173,'ModelParams Lp'!$E$37:$F$39,2,0)))</f>
        <v>#N/A</v>
      </c>
      <c r="BI168" s="67" t="e">
        <f>-10*LOG(2/(4*PI()*2^2)+4/(0.163*(Calcul!$J173*Calcul!$K173)/VLOOKUP(Calcul!$H173,'ModelParams Lp'!$E$37:$F$39,2,0)))</f>
        <v>#N/A</v>
      </c>
      <c r="BJ168" s="67" t="e">
        <f>-10*LOG(2/(4*PI()*2^2)+4/(0.163*(Calcul!$J173*Calcul!$K173)/VLOOKUP(Calcul!$H173,'ModelParams Lp'!$E$37:$F$39,2,0)))</f>
        <v>#N/A</v>
      </c>
      <c r="BK168" s="67" t="e">
        <f>VLOOKUP(Calcul!$I173,'ModelParams Lp'!$D$28:$O$32,5,0)+BC168</f>
        <v>#N/A</v>
      </c>
      <c r="BL168" s="67" t="e">
        <f>VLOOKUP(Calcul!$I173,'ModelParams Lp'!$D$28:$O$32,6,0)+BD168</f>
        <v>#N/A</v>
      </c>
      <c r="BM168" s="67" t="e">
        <f>VLOOKUP(Calcul!$I173,'ModelParams Lp'!$D$28:$O$32,7,0)+BE168</f>
        <v>#N/A</v>
      </c>
      <c r="BN168" s="67" t="e">
        <f>VLOOKUP(Calcul!$I173,'ModelParams Lp'!$D$28:$O$32,8,0)+BF168</f>
        <v>#N/A</v>
      </c>
      <c r="BO168" s="67" t="e">
        <f>VLOOKUP(Calcul!$I173,'ModelParams Lp'!$D$28:$O$32,9,0)+BG168</f>
        <v>#N/A</v>
      </c>
      <c r="BP168" s="67" t="e">
        <f>VLOOKUP(Calcul!$I173,'ModelParams Lp'!$D$28:$O$32,10,0)+BH168</f>
        <v>#N/A</v>
      </c>
      <c r="BQ168" s="67" t="e">
        <f>VLOOKUP(Calcul!$I173,'ModelParams Lp'!$D$28:$O$32,11,0)+BI168</f>
        <v>#N/A</v>
      </c>
      <c r="BR168" s="67" t="e">
        <f>VLOOKUP(Calcul!$I173,'ModelParams Lp'!$D$28:$O$32,12,0)+BJ168</f>
        <v>#N/A</v>
      </c>
      <c r="BS168" s="66" t="e">
        <f t="shared" ca="1" si="53"/>
        <v>#DIV/0!</v>
      </c>
      <c r="BT168" s="66" t="e">
        <f t="shared" ca="1" si="54"/>
        <v>#DIV/0!</v>
      </c>
      <c r="BU168" s="66" t="e">
        <f t="shared" ca="1" si="55"/>
        <v>#DIV/0!</v>
      </c>
      <c r="BV168" s="66" t="e">
        <f t="shared" ca="1" si="56"/>
        <v>#DIV/0!</v>
      </c>
      <c r="BW168" s="66" t="e">
        <f t="shared" ca="1" si="57"/>
        <v>#DIV/0!</v>
      </c>
      <c r="BX168" s="66" t="e">
        <f t="shared" ca="1" si="58"/>
        <v>#DIV/0!</v>
      </c>
      <c r="BY168" s="66" t="e">
        <f t="shared" ca="1" si="59"/>
        <v>#DIV/0!</v>
      </c>
      <c r="BZ168" s="66" t="e">
        <f t="shared" ca="1" si="60"/>
        <v>#DIV/0!</v>
      </c>
      <c r="CA168" s="24" t="e">
        <f ca="1">10*LOG10(IF(BS168="",0,POWER(10,((BS168+'ModelParams Lw'!$O$4)/10))) +IF(BT168="",0,POWER(10,((BT168+'ModelParams Lw'!$P$4)/10))) +IF(BU168="",0,POWER(10,((BU168+'ModelParams Lw'!$Q$4)/10))) +IF(BV168="",0,POWER(10,((BV168+'ModelParams Lw'!$R$4)/10))) +IF(BW168="",0,POWER(10,((BW168+'ModelParams Lw'!$S$4)/10))) +IF(BX168="",0,POWER(10,((BX168+'ModelParams Lw'!$T$4)/10))) +IF(BY168="",0,POWER(10,((BY168+'ModelParams Lw'!$U$4)/10)))+IF(BZ168="",0,POWER(10,((BZ168+'ModelParams Lw'!$V$4)/10))))</f>
        <v>#DIV/0!</v>
      </c>
      <c r="CB168" s="24" t="e">
        <f t="shared" ca="1" si="61"/>
        <v>#DIV/0!</v>
      </c>
      <c r="CC168" s="24" t="e">
        <f ca="1">(BS168-'ModelParams Lw'!O$10)/'ModelParams Lw'!O$11</f>
        <v>#DIV/0!</v>
      </c>
      <c r="CD168" s="24" t="e">
        <f ca="1">(BT168-'ModelParams Lw'!P$10)/'ModelParams Lw'!P$11</f>
        <v>#DIV/0!</v>
      </c>
      <c r="CE168" s="24" t="e">
        <f ca="1">(BU168-'ModelParams Lw'!Q$10)/'ModelParams Lw'!Q$11</f>
        <v>#DIV/0!</v>
      </c>
      <c r="CF168" s="24" t="e">
        <f ca="1">(BV168-'ModelParams Lw'!R$10)/'ModelParams Lw'!R$11</f>
        <v>#DIV/0!</v>
      </c>
      <c r="CG168" s="24" t="e">
        <f ca="1">(BW168-'ModelParams Lw'!S$10)/'ModelParams Lw'!S$11</f>
        <v>#DIV/0!</v>
      </c>
      <c r="CH168" s="24" t="e">
        <f ca="1">(BX168-'ModelParams Lw'!T$10)/'ModelParams Lw'!T$11</f>
        <v>#DIV/0!</v>
      </c>
      <c r="CI168" s="24" t="e">
        <f ca="1">(BY168-'ModelParams Lw'!U$10)/'ModelParams Lw'!U$11</f>
        <v>#DIV/0!</v>
      </c>
      <c r="CJ168" s="24" t="e">
        <f ca="1">(BZ168-'ModelParams Lw'!V$10)/'ModelParams Lw'!V$11</f>
        <v>#DIV/0!</v>
      </c>
      <c r="CK168" s="66" t="e">
        <f t="shared" si="62"/>
        <v>#DIV/0!</v>
      </c>
      <c r="CL168" s="66" t="e">
        <f t="shared" si="63"/>
        <v>#DIV/0!</v>
      </c>
      <c r="CM168" s="66" t="e">
        <f t="shared" si="64"/>
        <v>#DIV/0!</v>
      </c>
      <c r="CN168" s="66" t="e">
        <f t="shared" si="65"/>
        <v>#DIV/0!</v>
      </c>
      <c r="CO168" s="66" t="e">
        <f t="shared" si="66"/>
        <v>#DIV/0!</v>
      </c>
      <c r="CP168" s="66" t="e">
        <f t="shared" si="67"/>
        <v>#DIV/0!</v>
      </c>
      <c r="CQ168" s="66" t="e">
        <f t="shared" si="68"/>
        <v>#DIV/0!</v>
      </c>
      <c r="CR168" s="66" t="e">
        <f t="shared" si="69"/>
        <v>#DIV/0!</v>
      </c>
      <c r="CS168" s="24" t="e">
        <f>10*LOG10(IF(CK168="",0,POWER(10,((CK168+'ModelParams Lw'!$O$4)/10))) +IF(CL168="",0,POWER(10,((CL168+'ModelParams Lw'!$P$4)/10))) +IF(CM168="",0,POWER(10,((CM168+'ModelParams Lw'!$Q$4)/10))) +IF(CN168="",0,POWER(10,((CN168+'ModelParams Lw'!$R$4)/10))) +IF(CO168="",0,POWER(10,((CO168+'ModelParams Lw'!$S$4)/10))) +IF(CP168="",0,POWER(10,((CP168+'ModelParams Lw'!$T$4)/10))) +IF(CQ168="",0,POWER(10,((CQ168+'ModelParams Lw'!$U$4)/10)))+IF(CR168="",0,POWER(10,((CR168+'ModelParams Lw'!$V$4)/10))))</f>
        <v>#DIV/0!</v>
      </c>
      <c r="CT168" s="24" t="e">
        <f t="shared" si="70"/>
        <v>#DIV/0!</v>
      </c>
      <c r="CU168" s="24" t="e">
        <f>(CK168-'ModelParams Lw'!O$10)/'ModelParams Lw'!O$11</f>
        <v>#DIV/0!</v>
      </c>
      <c r="CV168" s="24" t="e">
        <f>(CL168-'ModelParams Lw'!P$10)/'ModelParams Lw'!P$11</f>
        <v>#DIV/0!</v>
      </c>
      <c r="CW168" s="24" t="e">
        <f>(CM168-'ModelParams Lw'!Q$10)/'ModelParams Lw'!Q$11</f>
        <v>#DIV/0!</v>
      </c>
      <c r="CX168" s="24" t="e">
        <f>(CN168-'ModelParams Lw'!R$10)/'ModelParams Lw'!R$11</f>
        <v>#DIV/0!</v>
      </c>
      <c r="CY168" s="24" t="e">
        <f>(CO168-'ModelParams Lw'!S$10)/'ModelParams Lw'!S$11</f>
        <v>#DIV/0!</v>
      </c>
      <c r="CZ168" s="24" t="e">
        <f>(CP168-'ModelParams Lw'!T$10)/'ModelParams Lw'!T$11</f>
        <v>#DIV/0!</v>
      </c>
      <c r="DA168" s="24" t="e">
        <f>(CQ168-'ModelParams Lw'!U$10)/'ModelParams Lw'!U$11</f>
        <v>#DIV/0!</v>
      </c>
      <c r="DB168" s="24" t="e">
        <f>(CR168-'ModelParams Lw'!V$10)/'ModelParams Lw'!V$11</f>
        <v>#DIV/0!</v>
      </c>
    </row>
    <row r="169" spans="1:106">
      <c r="A169" s="12">
        <f>'Sound Power'!B169</f>
        <v>0</v>
      </c>
      <c r="B169" s="12">
        <f>'Sound Power'!D169</f>
        <v>0</v>
      </c>
      <c r="C169" s="67" t="e">
        <f>IF(Calcul!$F174="SA",'Sound Power'!BS169,'Sound Power'!T169)</f>
        <v>#DIV/0!</v>
      </c>
      <c r="D169" s="67" t="e">
        <f>IF(Calcul!$F174="SA",'Sound Power'!BT169,'Sound Power'!U169)</f>
        <v>#DIV/0!</v>
      </c>
      <c r="E169" s="67" t="e">
        <f>IF(Calcul!$F174="SA",'Sound Power'!BU169,'Sound Power'!V169)</f>
        <v>#DIV/0!</v>
      </c>
      <c r="F169" s="67" t="e">
        <f>IF(Calcul!$F174="SA",'Sound Power'!BV169,'Sound Power'!W169)</f>
        <v>#DIV/0!</v>
      </c>
      <c r="G169" s="67" t="e">
        <f>IF(Calcul!$F174="SA",'Sound Power'!BW169,'Sound Power'!X169)</f>
        <v>#DIV/0!</v>
      </c>
      <c r="H169" s="67" t="e">
        <f>IF(Calcul!$F174="SA",'Sound Power'!BX169,'Sound Power'!Y169)</f>
        <v>#DIV/0!</v>
      </c>
      <c r="I169" s="67" t="e">
        <f>IF(Calcul!$F174="SA",'Sound Power'!BY169,'Sound Power'!Z169)</f>
        <v>#DIV/0!</v>
      </c>
      <c r="J169" s="67" t="e">
        <f>IF(Calcul!$F174="SA",'Sound Power'!BZ169,'Sound Power'!AA169)</f>
        <v>#DIV/0!</v>
      </c>
      <c r="K169" s="67" t="e">
        <f>'Sound Power'!CS169</f>
        <v>#DIV/0!</v>
      </c>
      <c r="L169" s="67" t="e">
        <f>'Sound Power'!CT169</f>
        <v>#DIV/0!</v>
      </c>
      <c r="M169" s="67" t="e">
        <f>'Sound Power'!CU169</f>
        <v>#DIV/0!</v>
      </c>
      <c r="N169" s="67" t="e">
        <f>'Sound Power'!CV169</f>
        <v>#DIV/0!</v>
      </c>
      <c r="O169" s="67" t="e">
        <f>'Sound Power'!CW169</f>
        <v>#DIV/0!</v>
      </c>
      <c r="P169" s="67" t="e">
        <f>'Sound Power'!CX169</f>
        <v>#DIV/0!</v>
      </c>
      <c r="Q169" s="67" t="e">
        <f>'Sound Power'!CY169</f>
        <v>#DIV/0!</v>
      </c>
      <c r="R169" s="67" t="e">
        <f>'Sound Power'!CZ169</f>
        <v>#DIV/0!</v>
      </c>
      <c r="S169" s="64">
        <f t="shared" si="50"/>
        <v>0</v>
      </c>
      <c r="T169" s="64">
        <f t="shared" si="51"/>
        <v>0</v>
      </c>
      <c r="U169" s="67" t="e">
        <f>('ModelParams Lp'!B$4*10^'ModelParams Lp'!B$5*($S169/$T169)^'ModelParams Lp'!B$6)*3</f>
        <v>#DIV/0!</v>
      </c>
      <c r="V169" s="67" t="e">
        <f>('ModelParams Lp'!C$4*10^'ModelParams Lp'!C$5*($S169/$T169)^'ModelParams Lp'!C$6)*3</f>
        <v>#DIV/0!</v>
      </c>
      <c r="W169" s="67" t="e">
        <f>('ModelParams Lp'!D$4*10^'ModelParams Lp'!D$5*($S169/$T169)^'ModelParams Lp'!D$6)*3</f>
        <v>#DIV/0!</v>
      </c>
      <c r="X169" s="67" t="e">
        <f>('ModelParams Lp'!E$4*10^'ModelParams Lp'!E$5*($S169/$T169)^'ModelParams Lp'!E$6)*3</f>
        <v>#DIV/0!</v>
      </c>
      <c r="Y169" s="67" t="e">
        <f>('ModelParams Lp'!F$4*10^'ModelParams Lp'!F$5*($S169/$T169)^'ModelParams Lp'!F$6)*3</f>
        <v>#DIV/0!</v>
      </c>
      <c r="Z169" s="67" t="e">
        <f>('ModelParams Lp'!G$4*10^'ModelParams Lp'!G$5*($S169/$T169)^'ModelParams Lp'!G$6)*3</f>
        <v>#DIV/0!</v>
      </c>
      <c r="AA169" s="67" t="e">
        <f>('ModelParams Lp'!H$4*10^'ModelParams Lp'!H$5*($S169/$T169)^'ModelParams Lp'!H$6)*3</f>
        <v>#DIV/0!</v>
      </c>
      <c r="AB169" s="67" t="e">
        <f>('ModelParams Lp'!I$4*10^'ModelParams Lp'!I$5*($S169/$T169)^'ModelParams Lp'!I$6)*3</f>
        <v>#DIV/0!</v>
      </c>
      <c r="AC169" s="53" t="e">
        <f t="shared" si="52"/>
        <v>#DIV/0!</v>
      </c>
      <c r="AD169" s="53" t="e">
        <f>IF(AC169&lt;'ModelParams Lp'!$B$16,-1,IF(AC169&lt;'ModelParams Lp'!$C$16,0,IF(AC169&lt;'ModelParams Lp'!$D$16,1,IF(AC169&lt;'ModelParams Lp'!$E$16,2,IF(AC169&lt;'ModelParams Lp'!$F$16,3,IF(AC169&lt;'ModelParams Lp'!$G$16,4,IF(AC169&lt;'ModelParams Lp'!$H$16,5,6)))))))</f>
        <v>#DIV/0!</v>
      </c>
      <c r="AE169" s="67" t="e">
        <f ca="1">IF($AD169&gt;1,0,OFFSET('ModelParams Lp'!$C$12,0,-'Sound Pressure'!$AD169))</f>
        <v>#DIV/0!</v>
      </c>
      <c r="AF169" s="67" t="e">
        <f ca="1">IF($AD169&gt;2,0,OFFSET('ModelParams Lp'!$D$12,0,-'Sound Pressure'!$AD169))</f>
        <v>#DIV/0!</v>
      </c>
      <c r="AG169" s="67" t="e">
        <f ca="1">IF($AD169&gt;3,0,OFFSET('ModelParams Lp'!$E$12,0,-'Sound Pressure'!$AD169))</f>
        <v>#DIV/0!</v>
      </c>
      <c r="AH169" s="67" t="e">
        <f ca="1">IF($AD169&gt;4,0,OFFSET('ModelParams Lp'!$F$12,0,-'Sound Pressure'!$AD169))</f>
        <v>#DIV/0!</v>
      </c>
      <c r="AI169" s="67" t="e">
        <f ca="1">IF($AD169&gt;3,0,OFFSET('ModelParams Lp'!$G$12,0,-'Sound Pressure'!$AD169))</f>
        <v>#DIV/0!</v>
      </c>
      <c r="AJ169" s="67" t="e">
        <f ca="1">IF($AD169&gt;5,0,OFFSET('ModelParams Lp'!$H$12,0,-'Sound Pressure'!$AD169))</f>
        <v>#DIV/0!</v>
      </c>
      <c r="AK169" s="67" t="e">
        <f ca="1">IF($AD169&gt;6,0,OFFSET('ModelParams Lp'!$I$12,0,-'Sound Pressure'!$AD169))</f>
        <v>#DIV/0!</v>
      </c>
      <c r="AL169" s="67" t="e">
        <f ca="1">IF($AD169&gt;7,0,IF($AD$4&lt;0,3,OFFSET('ModelParams Lp'!$J$12,0,-'Sound Pressure'!$AD169)))</f>
        <v>#DIV/0!</v>
      </c>
      <c r="AM169" s="67" t="e">
        <f t="shared" si="71"/>
        <v>#DIV/0!</v>
      </c>
      <c r="AN169" s="67" t="e">
        <f t="shared" si="72"/>
        <v>#DIV/0!</v>
      </c>
      <c r="AO169" s="67" t="e">
        <f t="shared" si="72"/>
        <v>#DIV/0!</v>
      </c>
      <c r="AP169" s="67" t="e">
        <f t="shared" si="72"/>
        <v>#DIV/0!</v>
      </c>
      <c r="AQ169" s="67" t="e">
        <f t="shared" si="72"/>
        <v>#DIV/0!</v>
      </c>
      <c r="AR169" s="67" t="e">
        <f t="shared" si="72"/>
        <v>#DIV/0!</v>
      </c>
      <c r="AS169" s="67" t="e">
        <f t="shared" si="72"/>
        <v>#DIV/0!</v>
      </c>
      <c r="AT169" s="67" t="e">
        <f t="shared" si="72"/>
        <v>#DIV/0!</v>
      </c>
      <c r="AU169" s="67">
        <f>'ModelParams Lp'!B$22</f>
        <v>4</v>
      </c>
      <c r="AV169" s="67">
        <f>'ModelParams Lp'!C$22</f>
        <v>2</v>
      </c>
      <c r="AW169" s="67">
        <f>'ModelParams Lp'!D$22</f>
        <v>1</v>
      </c>
      <c r="AX169" s="67">
        <f>'ModelParams Lp'!E$22</f>
        <v>0</v>
      </c>
      <c r="AY169" s="67">
        <f>'ModelParams Lp'!F$22</f>
        <v>0</v>
      </c>
      <c r="AZ169" s="67">
        <f>'ModelParams Lp'!G$22</f>
        <v>0</v>
      </c>
      <c r="BA169" s="67">
        <f>'ModelParams Lp'!H$22</f>
        <v>0</v>
      </c>
      <c r="BB169" s="67">
        <f>'ModelParams Lp'!I$22</f>
        <v>0</v>
      </c>
      <c r="BC169" s="67" t="e">
        <f>-10*LOG(2/(4*PI()*2^2)+4/(0.163*(Calcul!$J174*Calcul!$K174)/VLOOKUP(Calcul!$H174,'ModelParams Lp'!$E$37:$F$39,2,0)))</f>
        <v>#N/A</v>
      </c>
      <c r="BD169" s="67" t="e">
        <f>-10*LOG(2/(4*PI()*2^2)+4/(0.163*(Calcul!$J174*Calcul!$K174)/VLOOKUP(Calcul!$H174,'ModelParams Lp'!$E$37:$F$39,2,0)))</f>
        <v>#N/A</v>
      </c>
      <c r="BE169" s="67" t="e">
        <f>-10*LOG(2/(4*PI()*2^2)+4/(0.163*(Calcul!$J174*Calcul!$K174)/VLOOKUP(Calcul!$H174,'ModelParams Lp'!$E$37:$F$39,2,0)))</f>
        <v>#N/A</v>
      </c>
      <c r="BF169" s="67" t="e">
        <f>-10*LOG(2/(4*PI()*2^2)+4/(0.163*(Calcul!$J174*Calcul!$K174)/VLOOKUP(Calcul!$H174,'ModelParams Lp'!$E$37:$F$39,2,0)))</f>
        <v>#N/A</v>
      </c>
      <c r="BG169" s="67" t="e">
        <f>-10*LOG(2/(4*PI()*2^2)+4/(0.163*(Calcul!$J174*Calcul!$K174)/VLOOKUP(Calcul!$H174,'ModelParams Lp'!$E$37:$F$39,2,0)))</f>
        <v>#N/A</v>
      </c>
      <c r="BH169" s="67" t="e">
        <f>-10*LOG(2/(4*PI()*2^2)+4/(0.163*(Calcul!$J174*Calcul!$K174)/VLOOKUP(Calcul!$H174,'ModelParams Lp'!$E$37:$F$39,2,0)))</f>
        <v>#N/A</v>
      </c>
      <c r="BI169" s="67" t="e">
        <f>-10*LOG(2/(4*PI()*2^2)+4/(0.163*(Calcul!$J174*Calcul!$K174)/VLOOKUP(Calcul!$H174,'ModelParams Lp'!$E$37:$F$39,2,0)))</f>
        <v>#N/A</v>
      </c>
      <c r="BJ169" s="67" t="e">
        <f>-10*LOG(2/(4*PI()*2^2)+4/(0.163*(Calcul!$J174*Calcul!$K174)/VLOOKUP(Calcul!$H174,'ModelParams Lp'!$E$37:$F$39,2,0)))</f>
        <v>#N/A</v>
      </c>
      <c r="BK169" s="67" t="e">
        <f>VLOOKUP(Calcul!$I174,'ModelParams Lp'!$D$28:$O$32,5,0)+BC169</f>
        <v>#N/A</v>
      </c>
      <c r="BL169" s="67" t="e">
        <f>VLOOKUP(Calcul!$I174,'ModelParams Lp'!$D$28:$O$32,6,0)+BD169</f>
        <v>#N/A</v>
      </c>
      <c r="BM169" s="67" t="e">
        <f>VLOOKUP(Calcul!$I174,'ModelParams Lp'!$D$28:$O$32,7,0)+BE169</f>
        <v>#N/A</v>
      </c>
      <c r="BN169" s="67" t="e">
        <f>VLOOKUP(Calcul!$I174,'ModelParams Lp'!$D$28:$O$32,8,0)+BF169</f>
        <v>#N/A</v>
      </c>
      <c r="BO169" s="67" t="e">
        <f>VLOOKUP(Calcul!$I174,'ModelParams Lp'!$D$28:$O$32,9,0)+BG169</f>
        <v>#N/A</v>
      </c>
      <c r="BP169" s="67" t="e">
        <f>VLOOKUP(Calcul!$I174,'ModelParams Lp'!$D$28:$O$32,10,0)+BH169</f>
        <v>#N/A</v>
      </c>
      <c r="BQ169" s="67" t="e">
        <f>VLOOKUP(Calcul!$I174,'ModelParams Lp'!$D$28:$O$32,11,0)+BI169</f>
        <v>#N/A</v>
      </c>
      <c r="BR169" s="67" t="e">
        <f>VLOOKUP(Calcul!$I174,'ModelParams Lp'!$D$28:$O$32,12,0)+BJ169</f>
        <v>#N/A</v>
      </c>
      <c r="BS169" s="66" t="e">
        <f t="shared" ca="1" si="53"/>
        <v>#DIV/0!</v>
      </c>
      <c r="BT169" s="66" t="e">
        <f t="shared" ca="1" si="54"/>
        <v>#DIV/0!</v>
      </c>
      <c r="BU169" s="66" t="e">
        <f t="shared" ca="1" si="55"/>
        <v>#DIV/0!</v>
      </c>
      <c r="BV169" s="66" t="e">
        <f t="shared" ca="1" si="56"/>
        <v>#DIV/0!</v>
      </c>
      <c r="BW169" s="66" t="e">
        <f t="shared" ca="1" si="57"/>
        <v>#DIV/0!</v>
      </c>
      <c r="BX169" s="66" t="e">
        <f t="shared" ca="1" si="58"/>
        <v>#DIV/0!</v>
      </c>
      <c r="BY169" s="66" t="e">
        <f t="shared" ca="1" si="59"/>
        <v>#DIV/0!</v>
      </c>
      <c r="BZ169" s="66" t="e">
        <f t="shared" ca="1" si="60"/>
        <v>#DIV/0!</v>
      </c>
      <c r="CA169" s="24" t="e">
        <f ca="1">10*LOG10(IF(BS169="",0,POWER(10,((BS169+'ModelParams Lw'!$O$4)/10))) +IF(BT169="",0,POWER(10,((BT169+'ModelParams Lw'!$P$4)/10))) +IF(BU169="",0,POWER(10,((BU169+'ModelParams Lw'!$Q$4)/10))) +IF(BV169="",0,POWER(10,((BV169+'ModelParams Lw'!$R$4)/10))) +IF(BW169="",0,POWER(10,((BW169+'ModelParams Lw'!$S$4)/10))) +IF(BX169="",0,POWER(10,((BX169+'ModelParams Lw'!$T$4)/10))) +IF(BY169="",0,POWER(10,((BY169+'ModelParams Lw'!$U$4)/10)))+IF(BZ169="",0,POWER(10,((BZ169+'ModelParams Lw'!$V$4)/10))))</f>
        <v>#DIV/0!</v>
      </c>
      <c r="CB169" s="24" t="e">
        <f t="shared" ca="1" si="61"/>
        <v>#DIV/0!</v>
      </c>
      <c r="CC169" s="24" t="e">
        <f ca="1">(BS169-'ModelParams Lw'!O$10)/'ModelParams Lw'!O$11</f>
        <v>#DIV/0!</v>
      </c>
      <c r="CD169" s="24" t="e">
        <f ca="1">(BT169-'ModelParams Lw'!P$10)/'ModelParams Lw'!P$11</f>
        <v>#DIV/0!</v>
      </c>
      <c r="CE169" s="24" t="e">
        <f ca="1">(BU169-'ModelParams Lw'!Q$10)/'ModelParams Lw'!Q$11</f>
        <v>#DIV/0!</v>
      </c>
      <c r="CF169" s="24" t="e">
        <f ca="1">(BV169-'ModelParams Lw'!R$10)/'ModelParams Lw'!R$11</f>
        <v>#DIV/0!</v>
      </c>
      <c r="CG169" s="24" t="e">
        <f ca="1">(BW169-'ModelParams Lw'!S$10)/'ModelParams Lw'!S$11</f>
        <v>#DIV/0!</v>
      </c>
      <c r="CH169" s="24" t="e">
        <f ca="1">(BX169-'ModelParams Lw'!T$10)/'ModelParams Lw'!T$11</f>
        <v>#DIV/0!</v>
      </c>
      <c r="CI169" s="24" t="e">
        <f ca="1">(BY169-'ModelParams Lw'!U$10)/'ModelParams Lw'!U$11</f>
        <v>#DIV/0!</v>
      </c>
      <c r="CJ169" s="24" t="e">
        <f ca="1">(BZ169-'ModelParams Lw'!V$10)/'ModelParams Lw'!V$11</f>
        <v>#DIV/0!</v>
      </c>
      <c r="CK169" s="66" t="e">
        <f t="shared" si="62"/>
        <v>#DIV/0!</v>
      </c>
      <c r="CL169" s="66" t="e">
        <f t="shared" si="63"/>
        <v>#DIV/0!</v>
      </c>
      <c r="CM169" s="66" t="e">
        <f t="shared" si="64"/>
        <v>#DIV/0!</v>
      </c>
      <c r="CN169" s="66" t="e">
        <f t="shared" si="65"/>
        <v>#DIV/0!</v>
      </c>
      <c r="CO169" s="66" t="e">
        <f t="shared" si="66"/>
        <v>#DIV/0!</v>
      </c>
      <c r="CP169" s="66" t="e">
        <f t="shared" si="67"/>
        <v>#DIV/0!</v>
      </c>
      <c r="CQ169" s="66" t="e">
        <f t="shared" si="68"/>
        <v>#DIV/0!</v>
      </c>
      <c r="CR169" s="66" t="e">
        <f t="shared" si="69"/>
        <v>#DIV/0!</v>
      </c>
      <c r="CS169" s="24" t="e">
        <f>10*LOG10(IF(CK169="",0,POWER(10,((CK169+'ModelParams Lw'!$O$4)/10))) +IF(CL169="",0,POWER(10,((CL169+'ModelParams Lw'!$P$4)/10))) +IF(CM169="",0,POWER(10,((CM169+'ModelParams Lw'!$Q$4)/10))) +IF(CN169="",0,POWER(10,((CN169+'ModelParams Lw'!$R$4)/10))) +IF(CO169="",0,POWER(10,((CO169+'ModelParams Lw'!$S$4)/10))) +IF(CP169="",0,POWER(10,((CP169+'ModelParams Lw'!$T$4)/10))) +IF(CQ169="",0,POWER(10,((CQ169+'ModelParams Lw'!$U$4)/10)))+IF(CR169="",0,POWER(10,((CR169+'ModelParams Lw'!$V$4)/10))))</f>
        <v>#DIV/0!</v>
      </c>
      <c r="CT169" s="24" t="e">
        <f t="shared" si="70"/>
        <v>#DIV/0!</v>
      </c>
      <c r="CU169" s="24" t="e">
        <f>(CK169-'ModelParams Lw'!O$10)/'ModelParams Lw'!O$11</f>
        <v>#DIV/0!</v>
      </c>
      <c r="CV169" s="24" t="e">
        <f>(CL169-'ModelParams Lw'!P$10)/'ModelParams Lw'!P$11</f>
        <v>#DIV/0!</v>
      </c>
      <c r="CW169" s="24" t="e">
        <f>(CM169-'ModelParams Lw'!Q$10)/'ModelParams Lw'!Q$11</f>
        <v>#DIV/0!</v>
      </c>
      <c r="CX169" s="24" t="e">
        <f>(CN169-'ModelParams Lw'!R$10)/'ModelParams Lw'!R$11</f>
        <v>#DIV/0!</v>
      </c>
      <c r="CY169" s="24" t="e">
        <f>(CO169-'ModelParams Lw'!S$10)/'ModelParams Lw'!S$11</f>
        <v>#DIV/0!</v>
      </c>
      <c r="CZ169" s="24" t="e">
        <f>(CP169-'ModelParams Lw'!T$10)/'ModelParams Lw'!T$11</f>
        <v>#DIV/0!</v>
      </c>
      <c r="DA169" s="24" t="e">
        <f>(CQ169-'ModelParams Lw'!U$10)/'ModelParams Lw'!U$11</f>
        <v>#DIV/0!</v>
      </c>
      <c r="DB169" s="24" t="e">
        <f>(CR169-'ModelParams Lw'!V$10)/'ModelParams Lw'!V$11</f>
        <v>#DIV/0!</v>
      </c>
    </row>
    <row r="170" spans="1:106">
      <c r="A170" s="12">
        <f>'Sound Power'!B170</f>
        <v>0</v>
      </c>
      <c r="B170" s="12">
        <f>'Sound Power'!D170</f>
        <v>0</v>
      </c>
      <c r="C170" s="67" t="e">
        <f>IF(Calcul!$F175="SA",'Sound Power'!BS170,'Sound Power'!T170)</f>
        <v>#DIV/0!</v>
      </c>
      <c r="D170" s="67" t="e">
        <f>IF(Calcul!$F175="SA",'Sound Power'!BT170,'Sound Power'!U170)</f>
        <v>#DIV/0!</v>
      </c>
      <c r="E170" s="67" t="e">
        <f>IF(Calcul!$F175="SA",'Sound Power'!BU170,'Sound Power'!V170)</f>
        <v>#DIV/0!</v>
      </c>
      <c r="F170" s="67" t="e">
        <f>IF(Calcul!$F175="SA",'Sound Power'!BV170,'Sound Power'!W170)</f>
        <v>#DIV/0!</v>
      </c>
      <c r="G170" s="67" t="e">
        <f>IF(Calcul!$F175="SA",'Sound Power'!BW170,'Sound Power'!X170)</f>
        <v>#DIV/0!</v>
      </c>
      <c r="H170" s="67" t="e">
        <f>IF(Calcul!$F175="SA",'Sound Power'!BX170,'Sound Power'!Y170)</f>
        <v>#DIV/0!</v>
      </c>
      <c r="I170" s="67" t="e">
        <f>IF(Calcul!$F175="SA",'Sound Power'!BY170,'Sound Power'!Z170)</f>
        <v>#DIV/0!</v>
      </c>
      <c r="J170" s="67" t="e">
        <f>IF(Calcul!$F175="SA",'Sound Power'!BZ170,'Sound Power'!AA170)</f>
        <v>#DIV/0!</v>
      </c>
      <c r="K170" s="67" t="e">
        <f>'Sound Power'!CS170</f>
        <v>#DIV/0!</v>
      </c>
      <c r="L170" s="67" t="e">
        <f>'Sound Power'!CT170</f>
        <v>#DIV/0!</v>
      </c>
      <c r="M170" s="67" t="e">
        <f>'Sound Power'!CU170</f>
        <v>#DIV/0!</v>
      </c>
      <c r="N170" s="67" t="e">
        <f>'Sound Power'!CV170</f>
        <v>#DIV/0!</v>
      </c>
      <c r="O170" s="67" t="e">
        <f>'Sound Power'!CW170</f>
        <v>#DIV/0!</v>
      </c>
      <c r="P170" s="67" t="e">
        <f>'Sound Power'!CX170</f>
        <v>#DIV/0!</v>
      </c>
      <c r="Q170" s="67" t="e">
        <f>'Sound Power'!CY170</f>
        <v>#DIV/0!</v>
      </c>
      <c r="R170" s="67" t="e">
        <f>'Sound Power'!CZ170</f>
        <v>#DIV/0!</v>
      </c>
      <c r="S170" s="64">
        <f t="shared" si="50"/>
        <v>0</v>
      </c>
      <c r="T170" s="64">
        <f t="shared" si="51"/>
        <v>0</v>
      </c>
      <c r="U170" s="67" t="e">
        <f>('ModelParams Lp'!B$4*10^'ModelParams Lp'!B$5*($S170/$T170)^'ModelParams Lp'!B$6)*3</f>
        <v>#DIV/0!</v>
      </c>
      <c r="V170" s="67" t="e">
        <f>('ModelParams Lp'!C$4*10^'ModelParams Lp'!C$5*($S170/$T170)^'ModelParams Lp'!C$6)*3</f>
        <v>#DIV/0!</v>
      </c>
      <c r="W170" s="67" t="e">
        <f>('ModelParams Lp'!D$4*10^'ModelParams Lp'!D$5*($S170/$T170)^'ModelParams Lp'!D$6)*3</f>
        <v>#DIV/0!</v>
      </c>
      <c r="X170" s="67" t="e">
        <f>('ModelParams Lp'!E$4*10^'ModelParams Lp'!E$5*($S170/$T170)^'ModelParams Lp'!E$6)*3</f>
        <v>#DIV/0!</v>
      </c>
      <c r="Y170" s="67" t="e">
        <f>('ModelParams Lp'!F$4*10^'ModelParams Lp'!F$5*($S170/$T170)^'ModelParams Lp'!F$6)*3</f>
        <v>#DIV/0!</v>
      </c>
      <c r="Z170" s="67" t="e">
        <f>('ModelParams Lp'!G$4*10^'ModelParams Lp'!G$5*($S170/$T170)^'ModelParams Lp'!G$6)*3</f>
        <v>#DIV/0!</v>
      </c>
      <c r="AA170" s="67" t="e">
        <f>('ModelParams Lp'!H$4*10^'ModelParams Lp'!H$5*($S170/$T170)^'ModelParams Lp'!H$6)*3</f>
        <v>#DIV/0!</v>
      </c>
      <c r="AB170" s="67" t="e">
        <f>('ModelParams Lp'!I$4*10^'ModelParams Lp'!I$5*($S170/$T170)^'ModelParams Lp'!I$6)*3</f>
        <v>#DIV/0!</v>
      </c>
      <c r="AC170" s="53" t="e">
        <f t="shared" si="52"/>
        <v>#DIV/0!</v>
      </c>
      <c r="AD170" s="53" t="e">
        <f>IF(AC170&lt;'ModelParams Lp'!$B$16,-1,IF(AC170&lt;'ModelParams Lp'!$C$16,0,IF(AC170&lt;'ModelParams Lp'!$D$16,1,IF(AC170&lt;'ModelParams Lp'!$E$16,2,IF(AC170&lt;'ModelParams Lp'!$F$16,3,IF(AC170&lt;'ModelParams Lp'!$G$16,4,IF(AC170&lt;'ModelParams Lp'!$H$16,5,6)))))))</f>
        <v>#DIV/0!</v>
      </c>
      <c r="AE170" s="67" t="e">
        <f ca="1">IF($AD170&gt;1,0,OFFSET('ModelParams Lp'!$C$12,0,-'Sound Pressure'!$AD170))</f>
        <v>#DIV/0!</v>
      </c>
      <c r="AF170" s="67" t="e">
        <f ca="1">IF($AD170&gt;2,0,OFFSET('ModelParams Lp'!$D$12,0,-'Sound Pressure'!$AD170))</f>
        <v>#DIV/0!</v>
      </c>
      <c r="AG170" s="67" t="e">
        <f ca="1">IF($AD170&gt;3,0,OFFSET('ModelParams Lp'!$E$12,0,-'Sound Pressure'!$AD170))</f>
        <v>#DIV/0!</v>
      </c>
      <c r="AH170" s="67" t="e">
        <f ca="1">IF($AD170&gt;4,0,OFFSET('ModelParams Lp'!$F$12,0,-'Sound Pressure'!$AD170))</f>
        <v>#DIV/0!</v>
      </c>
      <c r="AI170" s="67" t="e">
        <f ca="1">IF($AD170&gt;3,0,OFFSET('ModelParams Lp'!$G$12,0,-'Sound Pressure'!$AD170))</f>
        <v>#DIV/0!</v>
      </c>
      <c r="AJ170" s="67" t="e">
        <f ca="1">IF($AD170&gt;5,0,OFFSET('ModelParams Lp'!$H$12,0,-'Sound Pressure'!$AD170))</f>
        <v>#DIV/0!</v>
      </c>
      <c r="AK170" s="67" t="e">
        <f ca="1">IF($AD170&gt;6,0,OFFSET('ModelParams Lp'!$I$12,0,-'Sound Pressure'!$AD170))</f>
        <v>#DIV/0!</v>
      </c>
      <c r="AL170" s="67" t="e">
        <f ca="1">IF($AD170&gt;7,0,IF($AD$4&lt;0,3,OFFSET('ModelParams Lp'!$J$12,0,-'Sound Pressure'!$AD170)))</f>
        <v>#DIV/0!</v>
      </c>
      <c r="AM170" s="67" t="e">
        <f t="shared" si="71"/>
        <v>#DIV/0!</v>
      </c>
      <c r="AN170" s="67" t="e">
        <f t="shared" si="72"/>
        <v>#DIV/0!</v>
      </c>
      <c r="AO170" s="67" t="e">
        <f t="shared" si="72"/>
        <v>#DIV/0!</v>
      </c>
      <c r="AP170" s="67" t="e">
        <f t="shared" si="72"/>
        <v>#DIV/0!</v>
      </c>
      <c r="AQ170" s="67" t="e">
        <f t="shared" si="72"/>
        <v>#DIV/0!</v>
      </c>
      <c r="AR170" s="67" t="e">
        <f t="shared" si="72"/>
        <v>#DIV/0!</v>
      </c>
      <c r="AS170" s="67" t="e">
        <f t="shared" si="72"/>
        <v>#DIV/0!</v>
      </c>
      <c r="AT170" s="67" t="e">
        <f t="shared" si="72"/>
        <v>#DIV/0!</v>
      </c>
      <c r="AU170" s="67">
        <f>'ModelParams Lp'!B$22</f>
        <v>4</v>
      </c>
      <c r="AV170" s="67">
        <f>'ModelParams Lp'!C$22</f>
        <v>2</v>
      </c>
      <c r="AW170" s="67">
        <f>'ModelParams Lp'!D$22</f>
        <v>1</v>
      </c>
      <c r="AX170" s="67">
        <f>'ModelParams Lp'!E$22</f>
        <v>0</v>
      </c>
      <c r="AY170" s="67">
        <f>'ModelParams Lp'!F$22</f>
        <v>0</v>
      </c>
      <c r="AZ170" s="67">
        <f>'ModelParams Lp'!G$22</f>
        <v>0</v>
      </c>
      <c r="BA170" s="67">
        <f>'ModelParams Lp'!H$22</f>
        <v>0</v>
      </c>
      <c r="BB170" s="67">
        <f>'ModelParams Lp'!I$22</f>
        <v>0</v>
      </c>
      <c r="BC170" s="67" t="e">
        <f>-10*LOG(2/(4*PI()*2^2)+4/(0.163*(Calcul!$J175*Calcul!$K175)/VLOOKUP(Calcul!$H175,'ModelParams Lp'!$E$37:$F$39,2,0)))</f>
        <v>#N/A</v>
      </c>
      <c r="BD170" s="67" t="e">
        <f>-10*LOG(2/(4*PI()*2^2)+4/(0.163*(Calcul!$J175*Calcul!$K175)/VLOOKUP(Calcul!$H175,'ModelParams Lp'!$E$37:$F$39,2,0)))</f>
        <v>#N/A</v>
      </c>
      <c r="BE170" s="67" t="e">
        <f>-10*LOG(2/(4*PI()*2^2)+4/(0.163*(Calcul!$J175*Calcul!$K175)/VLOOKUP(Calcul!$H175,'ModelParams Lp'!$E$37:$F$39,2,0)))</f>
        <v>#N/A</v>
      </c>
      <c r="BF170" s="67" t="e">
        <f>-10*LOG(2/(4*PI()*2^2)+4/(0.163*(Calcul!$J175*Calcul!$K175)/VLOOKUP(Calcul!$H175,'ModelParams Lp'!$E$37:$F$39,2,0)))</f>
        <v>#N/A</v>
      </c>
      <c r="BG170" s="67" t="e">
        <f>-10*LOG(2/(4*PI()*2^2)+4/(0.163*(Calcul!$J175*Calcul!$K175)/VLOOKUP(Calcul!$H175,'ModelParams Lp'!$E$37:$F$39,2,0)))</f>
        <v>#N/A</v>
      </c>
      <c r="BH170" s="67" t="e">
        <f>-10*LOG(2/(4*PI()*2^2)+4/(0.163*(Calcul!$J175*Calcul!$K175)/VLOOKUP(Calcul!$H175,'ModelParams Lp'!$E$37:$F$39,2,0)))</f>
        <v>#N/A</v>
      </c>
      <c r="BI170" s="67" t="e">
        <f>-10*LOG(2/(4*PI()*2^2)+4/(0.163*(Calcul!$J175*Calcul!$K175)/VLOOKUP(Calcul!$H175,'ModelParams Lp'!$E$37:$F$39,2,0)))</f>
        <v>#N/A</v>
      </c>
      <c r="BJ170" s="67" t="e">
        <f>-10*LOG(2/(4*PI()*2^2)+4/(0.163*(Calcul!$J175*Calcul!$K175)/VLOOKUP(Calcul!$H175,'ModelParams Lp'!$E$37:$F$39,2,0)))</f>
        <v>#N/A</v>
      </c>
      <c r="BK170" s="67" t="e">
        <f>VLOOKUP(Calcul!$I175,'ModelParams Lp'!$D$28:$O$32,5,0)+BC170</f>
        <v>#N/A</v>
      </c>
      <c r="BL170" s="67" t="e">
        <f>VLOOKUP(Calcul!$I175,'ModelParams Lp'!$D$28:$O$32,6,0)+BD170</f>
        <v>#N/A</v>
      </c>
      <c r="BM170" s="67" t="e">
        <f>VLOOKUP(Calcul!$I175,'ModelParams Lp'!$D$28:$O$32,7,0)+BE170</f>
        <v>#N/A</v>
      </c>
      <c r="BN170" s="67" t="e">
        <f>VLOOKUP(Calcul!$I175,'ModelParams Lp'!$D$28:$O$32,8,0)+BF170</f>
        <v>#N/A</v>
      </c>
      <c r="BO170" s="67" t="e">
        <f>VLOOKUP(Calcul!$I175,'ModelParams Lp'!$D$28:$O$32,9,0)+BG170</f>
        <v>#N/A</v>
      </c>
      <c r="BP170" s="67" t="e">
        <f>VLOOKUP(Calcul!$I175,'ModelParams Lp'!$D$28:$O$32,10,0)+BH170</f>
        <v>#N/A</v>
      </c>
      <c r="BQ170" s="67" t="e">
        <f>VLOOKUP(Calcul!$I175,'ModelParams Lp'!$D$28:$O$32,11,0)+BI170</f>
        <v>#N/A</v>
      </c>
      <c r="BR170" s="67" t="e">
        <f>VLOOKUP(Calcul!$I175,'ModelParams Lp'!$D$28:$O$32,12,0)+BJ170</f>
        <v>#N/A</v>
      </c>
      <c r="BS170" s="66" t="e">
        <f t="shared" ca="1" si="53"/>
        <v>#DIV/0!</v>
      </c>
      <c r="BT170" s="66" t="e">
        <f t="shared" ca="1" si="54"/>
        <v>#DIV/0!</v>
      </c>
      <c r="BU170" s="66" t="e">
        <f t="shared" ca="1" si="55"/>
        <v>#DIV/0!</v>
      </c>
      <c r="BV170" s="66" t="e">
        <f t="shared" ca="1" si="56"/>
        <v>#DIV/0!</v>
      </c>
      <c r="BW170" s="66" t="e">
        <f t="shared" ca="1" si="57"/>
        <v>#DIV/0!</v>
      </c>
      <c r="BX170" s="66" t="e">
        <f t="shared" ca="1" si="58"/>
        <v>#DIV/0!</v>
      </c>
      <c r="BY170" s="66" t="e">
        <f t="shared" ca="1" si="59"/>
        <v>#DIV/0!</v>
      </c>
      <c r="BZ170" s="66" t="e">
        <f t="shared" ca="1" si="60"/>
        <v>#DIV/0!</v>
      </c>
      <c r="CA170" s="24" t="e">
        <f ca="1">10*LOG10(IF(BS170="",0,POWER(10,((BS170+'ModelParams Lw'!$O$4)/10))) +IF(BT170="",0,POWER(10,((BT170+'ModelParams Lw'!$P$4)/10))) +IF(BU170="",0,POWER(10,((BU170+'ModelParams Lw'!$Q$4)/10))) +IF(BV170="",0,POWER(10,((BV170+'ModelParams Lw'!$R$4)/10))) +IF(BW170="",0,POWER(10,((BW170+'ModelParams Lw'!$S$4)/10))) +IF(BX170="",0,POWER(10,((BX170+'ModelParams Lw'!$T$4)/10))) +IF(BY170="",0,POWER(10,((BY170+'ModelParams Lw'!$U$4)/10)))+IF(BZ170="",0,POWER(10,((BZ170+'ModelParams Lw'!$V$4)/10))))</f>
        <v>#DIV/0!</v>
      </c>
      <c r="CB170" s="24" t="e">
        <f t="shared" ca="1" si="61"/>
        <v>#DIV/0!</v>
      </c>
      <c r="CC170" s="24" t="e">
        <f ca="1">(BS170-'ModelParams Lw'!O$10)/'ModelParams Lw'!O$11</f>
        <v>#DIV/0!</v>
      </c>
      <c r="CD170" s="24" t="e">
        <f ca="1">(BT170-'ModelParams Lw'!P$10)/'ModelParams Lw'!P$11</f>
        <v>#DIV/0!</v>
      </c>
      <c r="CE170" s="24" t="e">
        <f ca="1">(BU170-'ModelParams Lw'!Q$10)/'ModelParams Lw'!Q$11</f>
        <v>#DIV/0!</v>
      </c>
      <c r="CF170" s="24" t="e">
        <f ca="1">(BV170-'ModelParams Lw'!R$10)/'ModelParams Lw'!R$11</f>
        <v>#DIV/0!</v>
      </c>
      <c r="CG170" s="24" t="e">
        <f ca="1">(BW170-'ModelParams Lw'!S$10)/'ModelParams Lw'!S$11</f>
        <v>#DIV/0!</v>
      </c>
      <c r="CH170" s="24" t="e">
        <f ca="1">(BX170-'ModelParams Lw'!T$10)/'ModelParams Lw'!T$11</f>
        <v>#DIV/0!</v>
      </c>
      <c r="CI170" s="24" t="e">
        <f ca="1">(BY170-'ModelParams Lw'!U$10)/'ModelParams Lw'!U$11</f>
        <v>#DIV/0!</v>
      </c>
      <c r="CJ170" s="24" t="e">
        <f ca="1">(BZ170-'ModelParams Lw'!V$10)/'ModelParams Lw'!V$11</f>
        <v>#DIV/0!</v>
      </c>
      <c r="CK170" s="66" t="e">
        <f t="shared" si="62"/>
        <v>#DIV/0!</v>
      </c>
      <c r="CL170" s="66" t="e">
        <f t="shared" si="63"/>
        <v>#DIV/0!</v>
      </c>
      <c r="CM170" s="66" t="e">
        <f t="shared" si="64"/>
        <v>#DIV/0!</v>
      </c>
      <c r="CN170" s="66" t="e">
        <f t="shared" si="65"/>
        <v>#DIV/0!</v>
      </c>
      <c r="CO170" s="66" t="e">
        <f t="shared" si="66"/>
        <v>#DIV/0!</v>
      </c>
      <c r="CP170" s="66" t="e">
        <f t="shared" si="67"/>
        <v>#DIV/0!</v>
      </c>
      <c r="CQ170" s="66" t="e">
        <f t="shared" si="68"/>
        <v>#DIV/0!</v>
      </c>
      <c r="CR170" s="66" t="e">
        <f t="shared" si="69"/>
        <v>#DIV/0!</v>
      </c>
      <c r="CS170" s="24" t="e">
        <f>10*LOG10(IF(CK170="",0,POWER(10,((CK170+'ModelParams Lw'!$O$4)/10))) +IF(CL170="",0,POWER(10,((CL170+'ModelParams Lw'!$P$4)/10))) +IF(CM170="",0,POWER(10,((CM170+'ModelParams Lw'!$Q$4)/10))) +IF(CN170="",0,POWER(10,((CN170+'ModelParams Lw'!$R$4)/10))) +IF(CO170="",0,POWER(10,((CO170+'ModelParams Lw'!$S$4)/10))) +IF(CP170="",0,POWER(10,((CP170+'ModelParams Lw'!$T$4)/10))) +IF(CQ170="",0,POWER(10,((CQ170+'ModelParams Lw'!$U$4)/10)))+IF(CR170="",0,POWER(10,((CR170+'ModelParams Lw'!$V$4)/10))))</f>
        <v>#DIV/0!</v>
      </c>
      <c r="CT170" s="24" t="e">
        <f t="shared" si="70"/>
        <v>#DIV/0!</v>
      </c>
      <c r="CU170" s="24" t="e">
        <f>(CK170-'ModelParams Lw'!O$10)/'ModelParams Lw'!O$11</f>
        <v>#DIV/0!</v>
      </c>
      <c r="CV170" s="24" t="e">
        <f>(CL170-'ModelParams Lw'!P$10)/'ModelParams Lw'!P$11</f>
        <v>#DIV/0!</v>
      </c>
      <c r="CW170" s="24" t="e">
        <f>(CM170-'ModelParams Lw'!Q$10)/'ModelParams Lw'!Q$11</f>
        <v>#DIV/0!</v>
      </c>
      <c r="CX170" s="24" t="e">
        <f>(CN170-'ModelParams Lw'!R$10)/'ModelParams Lw'!R$11</f>
        <v>#DIV/0!</v>
      </c>
      <c r="CY170" s="24" t="e">
        <f>(CO170-'ModelParams Lw'!S$10)/'ModelParams Lw'!S$11</f>
        <v>#DIV/0!</v>
      </c>
      <c r="CZ170" s="24" t="e">
        <f>(CP170-'ModelParams Lw'!T$10)/'ModelParams Lw'!T$11</f>
        <v>#DIV/0!</v>
      </c>
      <c r="DA170" s="24" t="e">
        <f>(CQ170-'ModelParams Lw'!U$10)/'ModelParams Lw'!U$11</f>
        <v>#DIV/0!</v>
      </c>
      <c r="DB170" s="24" t="e">
        <f>(CR170-'ModelParams Lw'!V$10)/'ModelParams Lw'!V$11</f>
        <v>#DIV/0!</v>
      </c>
    </row>
    <row r="171" spans="1:106">
      <c r="A171" s="12">
        <f>'Sound Power'!B171</f>
        <v>0</v>
      </c>
      <c r="B171" s="12">
        <f>'Sound Power'!D171</f>
        <v>0</v>
      </c>
      <c r="C171" s="67" t="e">
        <f>IF(Calcul!$F176="SA",'Sound Power'!BS171,'Sound Power'!T171)</f>
        <v>#DIV/0!</v>
      </c>
      <c r="D171" s="67" t="e">
        <f>IF(Calcul!$F176="SA",'Sound Power'!BT171,'Sound Power'!U171)</f>
        <v>#DIV/0!</v>
      </c>
      <c r="E171" s="67" t="e">
        <f>IF(Calcul!$F176="SA",'Sound Power'!BU171,'Sound Power'!V171)</f>
        <v>#DIV/0!</v>
      </c>
      <c r="F171" s="67" t="e">
        <f>IF(Calcul!$F176="SA",'Sound Power'!BV171,'Sound Power'!W171)</f>
        <v>#DIV/0!</v>
      </c>
      <c r="G171" s="67" t="e">
        <f>IF(Calcul!$F176="SA",'Sound Power'!BW171,'Sound Power'!X171)</f>
        <v>#DIV/0!</v>
      </c>
      <c r="H171" s="67" t="e">
        <f>IF(Calcul!$F176="SA",'Sound Power'!BX171,'Sound Power'!Y171)</f>
        <v>#DIV/0!</v>
      </c>
      <c r="I171" s="67" t="e">
        <f>IF(Calcul!$F176="SA",'Sound Power'!BY171,'Sound Power'!Z171)</f>
        <v>#DIV/0!</v>
      </c>
      <c r="J171" s="67" t="e">
        <f>IF(Calcul!$F176="SA",'Sound Power'!BZ171,'Sound Power'!AA171)</f>
        <v>#DIV/0!</v>
      </c>
      <c r="K171" s="67" t="e">
        <f>'Sound Power'!CS171</f>
        <v>#DIV/0!</v>
      </c>
      <c r="L171" s="67" t="e">
        <f>'Sound Power'!CT171</f>
        <v>#DIV/0!</v>
      </c>
      <c r="M171" s="67" t="e">
        <f>'Sound Power'!CU171</f>
        <v>#DIV/0!</v>
      </c>
      <c r="N171" s="67" t="e">
        <f>'Sound Power'!CV171</f>
        <v>#DIV/0!</v>
      </c>
      <c r="O171" s="67" t="e">
        <f>'Sound Power'!CW171</f>
        <v>#DIV/0!</v>
      </c>
      <c r="P171" s="67" t="e">
        <f>'Sound Power'!CX171</f>
        <v>#DIV/0!</v>
      </c>
      <c r="Q171" s="67" t="e">
        <f>'Sound Power'!CY171</f>
        <v>#DIV/0!</v>
      </c>
      <c r="R171" s="67" t="e">
        <f>'Sound Power'!CZ171</f>
        <v>#DIV/0!</v>
      </c>
      <c r="S171" s="64">
        <f t="shared" si="50"/>
        <v>0</v>
      </c>
      <c r="T171" s="64">
        <f t="shared" si="51"/>
        <v>0</v>
      </c>
      <c r="U171" s="67" t="e">
        <f>('ModelParams Lp'!B$4*10^'ModelParams Lp'!B$5*($S171/$T171)^'ModelParams Lp'!B$6)*3</f>
        <v>#DIV/0!</v>
      </c>
      <c r="V171" s="67" t="e">
        <f>('ModelParams Lp'!C$4*10^'ModelParams Lp'!C$5*($S171/$T171)^'ModelParams Lp'!C$6)*3</f>
        <v>#DIV/0!</v>
      </c>
      <c r="W171" s="67" t="e">
        <f>('ModelParams Lp'!D$4*10^'ModelParams Lp'!D$5*($S171/$T171)^'ModelParams Lp'!D$6)*3</f>
        <v>#DIV/0!</v>
      </c>
      <c r="X171" s="67" t="e">
        <f>('ModelParams Lp'!E$4*10^'ModelParams Lp'!E$5*($S171/$T171)^'ModelParams Lp'!E$6)*3</f>
        <v>#DIV/0!</v>
      </c>
      <c r="Y171" s="67" t="e">
        <f>('ModelParams Lp'!F$4*10^'ModelParams Lp'!F$5*($S171/$T171)^'ModelParams Lp'!F$6)*3</f>
        <v>#DIV/0!</v>
      </c>
      <c r="Z171" s="67" t="e">
        <f>('ModelParams Lp'!G$4*10^'ModelParams Lp'!G$5*($S171/$T171)^'ModelParams Lp'!G$6)*3</f>
        <v>#DIV/0!</v>
      </c>
      <c r="AA171" s="67" t="e">
        <f>('ModelParams Lp'!H$4*10^'ModelParams Lp'!H$5*($S171/$T171)^'ModelParams Lp'!H$6)*3</f>
        <v>#DIV/0!</v>
      </c>
      <c r="AB171" s="67" t="e">
        <f>('ModelParams Lp'!I$4*10^'ModelParams Lp'!I$5*($S171/$T171)^'ModelParams Lp'!I$6)*3</f>
        <v>#DIV/0!</v>
      </c>
      <c r="AC171" s="53" t="e">
        <f t="shared" si="52"/>
        <v>#DIV/0!</v>
      </c>
      <c r="AD171" s="53" t="e">
        <f>IF(AC171&lt;'ModelParams Lp'!$B$16,-1,IF(AC171&lt;'ModelParams Lp'!$C$16,0,IF(AC171&lt;'ModelParams Lp'!$D$16,1,IF(AC171&lt;'ModelParams Lp'!$E$16,2,IF(AC171&lt;'ModelParams Lp'!$F$16,3,IF(AC171&lt;'ModelParams Lp'!$G$16,4,IF(AC171&lt;'ModelParams Lp'!$H$16,5,6)))))))</f>
        <v>#DIV/0!</v>
      </c>
      <c r="AE171" s="67" t="e">
        <f ca="1">IF($AD171&gt;1,0,OFFSET('ModelParams Lp'!$C$12,0,-'Sound Pressure'!$AD171))</f>
        <v>#DIV/0!</v>
      </c>
      <c r="AF171" s="67" t="e">
        <f ca="1">IF($AD171&gt;2,0,OFFSET('ModelParams Lp'!$D$12,0,-'Sound Pressure'!$AD171))</f>
        <v>#DIV/0!</v>
      </c>
      <c r="AG171" s="67" t="e">
        <f ca="1">IF($AD171&gt;3,0,OFFSET('ModelParams Lp'!$E$12,0,-'Sound Pressure'!$AD171))</f>
        <v>#DIV/0!</v>
      </c>
      <c r="AH171" s="67" t="e">
        <f ca="1">IF($AD171&gt;4,0,OFFSET('ModelParams Lp'!$F$12,0,-'Sound Pressure'!$AD171))</f>
        <v>#DIV/0!</v>
      </c>
      <c r="AI171" s="67" t="e">
        <f ca="1">IF($AD171&gt;3,0,OFFSET('ModelParams Lp'!$G$12,0,-'Sound Pressure'!$AD171))</f>
        <v>#DIV/0!</v>
      </c>
      <c r="AJ171" s="67" t="e">
        <f ca="1">IF($AD171&gt;5,0,OFFSET('ModelParams Lp'!$H$12,0,-'Sound Pressure'!$AD171))</f>
        <v>#DIV/0!</v>
      </c>
      <c r="AK171" s="67" t="e">
        <f ca="1">IF($AD171&gt;6,0,OFFSET('ModelParams Lp'!$I$12,0,-'Sound Pressure'!$AD171))</f>
        <v>#DIV/0!</v>
      </c>
      <c r="AL171" s="67" t="e">
        <f ca="1">IF($AD171&gt;7,0,IF($AD$4&lt;0,3,OFFSET('ModelParams Lp'!$J$12,0,-'Sound Pressure'!$AD171)))</f>
        <v>#DIV/0!</v>
      </c>
      <c r="AM171" s="67" t="e">
        <f t="shared" si="71"/>
        <v>#DIV/0!</v>
      </c>
      <c r="AN171" s="67" t="e">
        <f t="shared" si="72"/>
        <v>#DIV/0!</v>
      </c>
      <c r="AO171" s="67" t="e">
        <f t="shared" si="72"/>
        <v>#DIV/0!</v>
      </c>
      <c r="AP171" s="67" t="e">
        <f t="shared" si="72"/>
        <v>#DIV/0!</v>
      </c>
      <c r="AQ171" s="67" t="e">
        <f t="shared" si="72"/>
        <v>#DIV/0!</v>
      </c>
      <c r="AR171" s="67" t="e">
        <f t="shared" si="72"/>
        <v>#DIV/0!</v>
      </c>
      <c r="AS171" s="67" t="e">
        <f t="shared" si="72"/>
        <v>#DIV/0!</v>
      </c>
      <c r="AT171" s="67" t="e">
        <f t="shared" si="72"/>
        <v>#DIV/0!</v>
      </c>
      <c r="AU171" s="67">
        <f>'ModelParams Lp'!B$22</f>
        <v>4</v>
      </c>
      <c r="AV171" s="67">
        <f>'ModelParams Lp'!C$22</f>
        <v>2</v>
      </c>
      <c r="AW171" s="67">
        <f>'ModelParams Lp'!D$22</f>
        <v>1</v>
      </c>
      <c r="AX171" s="67">
        <f>'ModelParams Lp'!E$22</f>
        <v>0</v>
      </c>
      <c r="AY171" s="67">
        <f>'ModelParams Lp'!F$22</f>
        <v>0</v>
      </c>
      <c r="AZ171" s="67">
        <f>'ModelParams Lp'!G$22</f>
        <v>0</v>
      </c>
      <c r="BA171" s="67">
        <f>'ModelParams Lp'!H$22</f>
        <v>0</v>
      </c>
      <c r="BB171" s="67">
        <f>'ModelParams Lp'!I$22</f>
        <v>0</v>
      </c>
      <c r="BC171" s="67" t="e">
        <f>-10*LOG(2/(4*PI()*2^2)+4/(0.163*(Calcul!$J176*Calcul!$K176)/VLOOKUP(Calcul!$H176,'ModelParams Lp'!$E$37:$F$39,2,0)))</f>
        <v>#N/A</v>
      </c>
      <c r="BD171" s="67" t="e">
        <f>-10*LOG(2/(4*PI()*2^2)+4/(0.163*(Calcul!$J176*Calcul!$K176)/VLOOKUP(Calcul!$H176,'ModelParams Lp'!$E$37:$F$39,2,0)))</f>
        <v>#N/A</v>
      </c>
      <c r="BE171" s="67" t="e">
        <f>-10*LOG(2/(4*PI()*2^2)+4/(0.163*(Calcul!$J176*Calcul!$K176)/VLOOKUP(Calcul!$H176,'ModelParams Lp'!$E$37:$F$39,2,0)))</f>
        <v>#N/A</v>
      </c>
      <c r="BF171" s="67" t="e">
        <f>-10*LOG(2/(4*PI()*2^2)+4/(0.163*(Calcul!$J176*Calcul!$K176)/VLOOKUP(Calcul!$H176,'ModelParams Lp'!$E$37:$F$39,2,0)))</f>
        <v>#N/A</v>
      </c>
      <c r="BG171" s="67" t="e">
        <f>-10*LOG(2/(4*PI()*2^2)+4/(0.163*(Calcul!$J176*Calcul!$K176)/VLOOKUP(Calcul!$H176,'ModelParams Lp'!$E$37:$F$39,2,0)))</f>
        <v>#N/A</v>
      </c>
      <c r="BH171" s="67" t="e">
        <f>-10*LOG(2/(4*PI()*2^2)+4/(0.163*(Calcul!$J176*Calcul!$K176)/VLOOKUP(Calcul!$H176,'ModelParams Lp'!$E$37:$F$39,2,0)))</f>
        <v>#N/A</v>
      </c>
      <c r="BI171" s="67" t="e">
        <f>-10*LOG(2/(4*PI()*2^2)+4/(0.163*(Calcul!$J176*Calcul!$K176)/VLOOKUP(Calcul!$H176,'ModelParams Lp'!$E$37:$F$39,2,0)))</f>
        <v>#N/A</v>
      </c>
      <c r="BJ171" s="67" t="e">
        <f>-10*LOG(2/(4*PI()*2^2)+4/(0.163*(Calcul!$J176*Calcul!$K176)/VLOOKUP(Calcul!$H176,'ModelParams Lp'!$E$37:$F$39,2,0)))</f>
        <v>#N/A</v>
      </c>
      <c r="BK171" s="67" t="e">
        <f>VLOOKUP(Calcul!$I176,'ModelParams Lp'!$D$28:$O$32,5,0)+BC171</f>
        <v>#N/A</v>
      </c>
      <c r="BL171" s="67" t="e">
        <f>VLOOKUP(Calcul!$I176,'ModelParams Lp'!$D$28:$O$32,6,0)+BD171</f>
        <v>#N/A</v>
      </c>
      <c r="BM171" s="67" t="e">
        <f>VLOOKUP(Calcul!$I176,'ModelParams Lp'!$D$28:$O$32,7,0)+BE171</f>
        <v>#N/A</v>
      </c>
      <c r="BN171" s="67" t="e">
        <f>VLOOKUP(Calcul!$I176,'ModelParams Lp'!$D$28:$O$32,8,0)+BF171</f>
        <v>#N/A</v>
      </c>
      <c r="BO171" s="67" t="e">
        <f>VLOOKUP(Calcul!$I176,'ModelParams Lp'!$D$28:$O$32,9,0)+BG171</f>
        <v>#N/A</v>
      </c>
      <c r="BP171" s="67" t="e">
        <f>VLOOKUP(Calcul!$I176,'ModelParams Lp'!$D$28:$O$32,10,0)+BH171</f>
        <v>#N/A</v>
      </c>
      <c r="BQ171" s="67" t="e">
        <f>VLOOKUP(Calcul!$I176,'ModelParams Lp'!$D$28:$O$32,11,0)+BI171</f>
        <v>#N/A</v>
      </c>
      <c r="BR171" s="67" t="e">
        <f>VLOOKUP(Calcul!$I176,'ModelParams Lp'!$D$28:$O$32,12,0)+BJ171</f>
        <v>#N/A</v>
      </c>
      <c r="BS171" s="66" t="e">
        <f t="shared" ca="1" si="53"/>
        <v>#DIV/0!</v>
      </c>
      <c r="BT171" s="66" t="e">
        <f t="shared" ca="1" si="54"/>
        <v>#DIV/0!</v>
      </c>
      <c r="BU171" s="66" t="e">
        <f t="shared" ca="1" si="55"/>
        <v>#DIV/0!</v>
      </c>
      <c r="BV171" s="66" t="e">
        <f t="shared" ca="1" si="56"/>
        <v>#DIV/0!</v>
      </c>
      <c r="BW171" s="66" t="e">
        <f t="shared" ca="1" si="57"/>
        <v>#DIV/0!</v>
      </c>
      <c r="BX171" s="66" t="e">
        <f t="shared" ca="1" si="58"/>
        <v>#DIV/0!</v>
      </c>
      <c r="BY171" s="66" t="e">
        <f t="shared" ca="1" si="59"/>
        <v>#DIV/0!</v>
      </c>
      <c r="BZ171" s="66" t="e">
        <f t="shared" ca="1" si="60"/>
        <v>#DIV/0!</v>
      </c>
      <c r="CA171" s="24" t="e">
        <f ca="1">10*LOG10(IF(BS171="",0,POWER(10,((BS171+'ModelParams Lw'!$O$4)/10))) +IF(BT171="",0,POWER(10,((BT171+'ModelParams Lw'!$P$4)/10))) +IF(BU171="",0,POWER(10,((BU171+'ModelParams Lw'!$Q$4)/10))) +IF(BV171="",0,POWER(10,((BV171+'ModelParams Lw'!$R$4)/10))) +IF(BW171="",0,POWER(10,((BW171+'ModelParams Lw'!$S$4)/10))) +IF(BX171="",0,POWER(10,((BX171+'ModelParams Lw'!$T$4)/10))) +IF(BY171="",0,POWER(10,((BY171+'ModelParams Lw'!$U$4)/10)))+IF(BZ171="",0,POWER(10,((BZ171+'ModelParams Lw'!$V$4)/10))))</f>
        <v>#DIV/0!</v>
      </c>
      <c r="CB171" s="24" t="e">
        <f t="shared" ca="1" si="61"/>
        <v>#DIV/0!</v>
      </c>
      <c r="CC171" s="24" t="e">
        <f ca="1">(BS171-'ModelParams Lw'!O$10)/'ModelParams Lw'!O$11</f>
        <v>#DIV/0!</v>
      </c>
      <c r="CD171" s="24" t="e">
        <f ca="1">(BT171-'ModelParams Lw'!P$10)/'ModelParams Lw'!P$11</f>
        <v>#DIV/0!</v>
      </c>
      <c r="CE171" s="24" t="e">
        <f ca="1">(BU171-'ModelParams Lw'!Q$10)/'ModelParams Lw'!Q$11</f>
        <v>#DIV/0!</v>
      </c>
      <c r="CF171" s="24" t="e">
        <f ca="1">(BV171-'ModelParams Lw'!R$10)/'ModelParams Lw'!R$11</f>
        <v>#DIV/0!</v>
      </c>
      <c r="CG171" s="24" t="e">
        <f ca="1">(BW171-'ModelParams Lw'!S$10)/'ModelParams Lw'!S$11</f>
        <v>#DIV/0!</v>
      </c>
      <c r="CH171" s="24" t="e">
        <f ca="1">(BX171-'ModelParams Lw'!T$10)/'ModelParams Lw'!T$11</f>
        <v>#DIV/0!</v>
      </c>
      <c r="CI171" s="24" t="e">
        <f ca="1">(BY171-'ModelParams Lw'!U$10)/'ModelParams Lw'!U$11</f>
        <v>#DIV/0!</v>
      </c>
      <c r="CJ171" s="24" t="e">
        <f ca="1">(BZ171-'ModelParams Lw'!V$10)/'ModelParams Lw'!V$11</f>
        <v>#DIV/0!</v>
      </c>
      <c r="CK171" s="66" t="e">
        <f t="shared" si="62"/>
        <v>#DIV/0!</v>
      </c>
      <c r="CL171" s="66" t="e">
        <f t="shared" si="63"/>
        <v>#DIV/0!</v>
      </c>
      <c r="CM171" s="66" t="e">
        <f t="shared" si="64"/>
        <v>#DIV/0!</v>
      </c>
      <c r="CN171" s="66" t="e">
        <f t="shared" si="65"/>
        <v>#DIV/0!</v>
      </c>
      <c r="CO171" s="66" t="e">
        <f t="shared" si="66"/>
        <v>#DIV/0!</v>
      </c>
      <c r="CP171" s="66" t="e">
        <f t="shared" si="67"/>
        <v>#DIV/0!</v>
      </c>
      <c r="CQ171" s="66" t="e">
        <f t="shared" si="68"/>
        <v>#DIV/0!</v>
      </c>
      <c r="CR171" s="66" t="e">
        <f t="shared" si="69"/>
        <v>#DIV/0!</v>
      </c>
      <c r="CS171" s="24" t="e">
        <f>10*LOG10(IF(CK171="",0,POWER(10,((CK171+'ModelParams Lw'!$O$4)/10))) +IF(CL171="",0,POWER(10,((CL171+'ModelParams Lw'!$P$4)/10))) +IF(CM171="",0,POWER(10,((CM171+'ModelParams Lw'!$Q$4)/10))) +IF(CN171="",0,POWER(10,((CN171+'ModelParams Lw'!$R$4)/10))) +IF(CO171="",0,POWER(10,((CO171+'ModelParams Lw'!$S$4)/10))) +IF(CP171="",0,POWER(10,((CP171+'ModelParams Lw'!$T$4)/10))) +IF(CQ171="",0,POWER(10,((CQ171+'ModelParams Lw'!$U$4)/10)))+IF(CR171="",0,POWER(10,((CR171+'ModelParams Lw'!$V$4)/10))))</f>
        <v>#DIV/0!</v>
      </c>
      <c r="CT171" s="24" t="e">
        <f t="shared" si="70"/>
        <v>#DIV/0!</v>
      </c>
      <c r="CU171" s="24" t="e">
        <f>(CK171-'ModelParams Lw'!O$10)/'ModelParams Lw'!O$11</f>
        <v>#DIV/0!</v>
      </c>
      <c r="CV171" s="24" t="e">
        <f>(CL171-'ModelParams Lw'!P$10)/'ModelParams Lw'!P$11</f>
        <v>#DIV/0!</v>
      </c>
      <c r="CW171" s="24" t="e">
        <f>(CM171-'ModelParams Lw'!Q$10)/'ModelParams Lw'!Q$11</f>
        <v>#DIV/0!</v>
      </c>
      <c r="CX171" s="24" t="e">
        <f>(CN171-'ModelParams Lw'!R$10)/'ModelParams Lw'!R$11</f>
        <v>#DIV/0!</v>
      </c>
      <c r="CY171" s="24" t="e">
        <f>(CO171-'ModelParams Lw'!S$10)/'ModelParams Lw'!S$11</f>
        <v>#DIV/0!</v>
      </c>
      <c r="CZ171" s="24" t="e">
        <f>(CP171-'ModelParams Lw'!T$10)/'ModelParams Lw'!T$11</f>
        <v>#DIV/0!</v>
      </c>
      <c r="DA171" s="24" t="e">
        <f>(CQ171-'ModelParams Lw'!U$10)/'ModelParams Lw'!U$11</f>
        <v>#DIV/0!</v>
      </c>
      <c r="DB171" s="24" t="e">
        <f>(CR171-'ModelParams Lw'!V$10)/'ModelParams Lw'!V$11</f>
        <v>#DIV/0!</v>
      </c>
    </row>
    <row r="172" spans="1:106">
      <c r="A172" s="12">
        <f>'Sound Power'!B172</f>
        <v>0</v>
      </c>
      <c r="B172" s="12">
        <f>'Sound Power'!D172</f>
        <v>0</v>
      </c>
      <c r="C172" s="67" t="e">
        <f>IF(Calcul!$F177="SA",'Sound Power'!BS172,'Sound Power'!T172)</f>
        <v>#DIV/0!</v>
      </c>
      <c r="D172" s="67" t="e">
        <f>IF(Calcul!$F177="SA",'Sound Power'!BT172,'Sound Power'!U172)</f>
        <v>#DIV/0!</v>
      </c>
      <c r="E172" s="67" t="e">
        <f>IF(Calcul!$F177="SA",'Sound Power'!BU172,'Sound Power'!V172)</f>
        <v>#DIV/0!</v>
      </c>
      <c r="F172" s="67" t="e">
        <f>IF(Calcul!$F177="SA",'Sound Power'!BV172,'Sound Power'!W172)</f>
        <v>#DIV/0!</v>
      </c>
      <c r="G172" s="67" t="e">
        <f>IF(Calcul!$F177="SA",'Sound Power'!BW172,'Sound Power'!X172)</f>
        <v>#DIV/0!</v>
      </c>
      <c r="H172" s="67" t="e">
        <f>IF(Calcul!$F177="SA",'Sound Power'!BX172,'Sound Power'!Y172)</f>
        <v>#DIV/0!</v>
      </c>
      <c r="I172" s="67" t="e">
        <f>IF(Calcul!$F177="SA",'Sound Power'!BY172,'Sound Power'!Z172)</f>
        <v>#DIV/0!</v>
      </c>
      <c r="J172" s="67" t="e">
        <f>IF(Calcul!$F177="SA",'Sound Power'!BZ172,'Sound Power'!AA172)</f>
        <v>#DIV/0!</v>
      </c>
      <c r="K172" s="67" t="e">
        <f>'Sound Power'!CS172</f>
        <v>#DIV/0!</v>
      </c>
      <c r="L172" s="67" t="e">
        <f>'Sound Power'!CT172</f>
        <v>#DIV/0!</v>
      </c>
      <c r="M172" s="67" t="e">
        <f>'Sound Power'!CU172</f>
        <v>#DIV/0!</v>
      </c>
      <c r="N172" s="67" t="e">
        <f>'Sound Power'!CV172</f>
        <v>#DIV/0!</v>
      </c>
      <c r="O172" s="67" t="e">
        <f>'Sound Power'!CW172</f>
        <v>#DIV/0!</v>
      </c>
      <c r="P172" s="67" t="e">
        <f>'Sound Power'!CX172</f>
        <v>#DIV/0!</v>
      </c>
      <c r="Q172" s="67" t="e">
        <f>'Sound Power'!CY172</f>
        <v>#DIV/0!</v>
      </c>
      <c r="R172" s="67" t="e">
        <f>'Sound Power'!CZ172</f>
        <v>#DIV/0!</v>
      </c>
      <c r="S172" s="64">
        <f t="shared" si="50"/>
        <v>0</v>
      </c>
      <c r="T172" s="64">
        <f t="shared" si="51"/>
        <v>0</v>
      </c>
      <c r="U172" s="67" t="e">
        <f>('ModelParams Lp'!B$4*10^'ModelParams Lp'!B$5*($S172/$T172)^'ModelParams Lp'!B$6)*3</f>
        <v>#DIV/0!</v>
      </c>
      <c r="V172" s="67" t="e">
        <f>('ModelParams Lp'!C$4*10^'ModelParams Lp'!C$5*($S172/$T172)^'ModelParams Lp'!C$6)*3</f>
        <v>#DIV/0!</v>
      </c>
      <c r="W172" s="67" t="e">
        <f>('ModelParams Lp'!D$4*10^'ModelParams Lp'!D$5*($S172/$T172)^'ModelParams Lp'!D$6)*3</f>
        <v>#DIV/0!</v>
      </c>
      <c r="X172" s="67" t="e">
        <f>('ModelParams Lp'!E$4*10^'ModelParams Lp'!E$5*($S172/$T172)^'ModelParams Lp'!E$6)*3</f>
        <v>#DIV/0!</v>
      </c>
      <c r="Y172" s="67" t="e">
        <f>('ModelParams Lp'!F$4*10^'ModelParams Lp'!F$5*($S172/$T172)^'ModelParams Lp'!F$6)*3</f>
        <v>#DIV/0!</v>
      </c>
      <c r="Z172" s="67" t="e">
        <f>('ModelParams Lp'!G$4*10^'ModelParams Lp'!G$5*($S172/$T172)^'ModelParams Lp'!G$6)*3</f>
        <v>#DIV/0!</v>
      </c>
      <c r="AA172" s="67" t="e">
        <f>('ModelParams Lp'!H$4*10^'ModelParams Lp'!H$5*($S172/$T172)^'ModelParams Lp'!H$6)*3</f>
        <v>#DIV/0!</v>
      </c>
      <c r="AB172" s="67" t="e">
        <f>('ModelParams Lp'!I$4*10^'ModelParams Lp'!I$5*($S172/$T172)^'ModelParams Lp'!I$6)*3</f>
        <v>#DIV/0!</v>
      </c>
      <c r="AC172" s="53" t="e">
        <f t="shared" si="52"/>
        <v>#DIV/0!</v>
      </c>
      <c r="AD172" s="53" t="e">
        <f>IF(AC172&lt;'ModelParams Lp'!$B$16,-1,IF(AC172&lt;'ModelParams Lp'!$C$16,0,IF(AC172&lt;'ModelParams Lp'!$D$16,1,IF(AC172&lt;'ModelParams Lp'!$E$16,2,IF(AC172&lt;'ModelParams Lp'!$F$16,3,IF(AC172&lt;'ModelParams Lp'!$G$16,4,IF(AC172&lt;'ModelParams Lp'!$H$16,5,6)))))))</f>
        <v>#DIV/0!</v>
      </c>
      <c r="AE172" s="67" t="e">
        <f ca="1">IF($AD172&gt;1,0,OFFSET('ModelParams Lp'!$C$12,0,-'Sound Pressure'!$AD172))</f>
        <v>#DIV/0!</v>
      </c>
      <c r="AF172" s="67" t="e">
        <f ca="1">IF($AD172&gt;2,0,OFFSET('ModelParams Lp'!$D$12,0,-'Sound Pressure'!$AD172))</f>
        <v>#DIV/0!</v>
      </c>
      <c r="AG172" s="67" t="e">
        <f ca="1">IF($AD172&gt;3,0,OFFSET('ModelParams Lp'!$E$12,0,-'Sound Pressure'!$AD172))</f>
        <v>#DIV/0!</v>
      </c>
      <c r="AH172" s="67" t="e">
        <f ca="1">IF($AD172&gt;4,0,OFFSET('ModelParams Lp'!$F$12,0,-'Sound Pressure'!$AD172))</f>
        <v>#DIV/0!</v>
      </c>
      <c r="AI172" s="67" t="e">
        <f ca="1">IF($AD172&gt;3,0,OFFSET('ModelParams Lp'!$G$12,0,-'Sound Pressure'!$AD172))</f>
        <v>#DIV/0!</v>
      </c>
      <c r="AJ172" s="67" t="e">
        <f ca="1">IF($AD172&gt;5,0,OFFSET('ModelParams Lp'!$H$12,0,-'Sound Pressure'!$AD172))</f>
        <v>#DIV/0!</v>
      </c>
      <c r="AK172" s="67" t="e">
        <f ca="1">IF($AD172&gt;6,0,OFFSET('ModelParams Lp'!$I$12,0,-'Sound Pressure'!$AD172))</f>
        <v>#DIV/0!</v>
      </c>
      <c r="AL172" s="67" t="e">
        <f ca="1">IF($AD172&gt;7,0,IF($AD$4&lt;0,3,OFFSET('ModelParams Lp'!$J$12,0,-'Sound Pressure'!$AD172)))</f>
        <v>#DIV/0!</v>
      </c>
      <c r="AM172" s="67" t="e">
        <f t="shared" si="71"/>
        <v>#DIV/0!</v>
      </c>
      <c r="AN172" s="67" t="e">
        <f t="shared" si="72"/>
        <v>#DIV/0!</v>
      </c>
      <c r="AO172" s="67" t="e">
        <f t="shared" si="72"/>
        <v>#DIV/0!</v>
      </c>
      <c r="AP172" s="67" t="e">
        <f t="shared" si="72"/>
        <v>#DIV/0!</v>
      </c>
      <c r="AQ172" s="67" t="e">
        <f t="shared" si="72"/>
        <v>#DIV/0!</v>
      </c>
      <c r="AR172" s="67" t="e">
        <f t="shared" si="72"/>
        <v>#DIV/0!</v>
      </c>
      <c r="AS172" s="67" t="e">
        <f t="shared" si="72"/>
        <v>#DIV/0!</v>
      </c>
      <c r="AT172" s="67" t="e">
        <f t="shared" si="72"/>
        <v>#DIV/0!</v>
      </c>
      <c r="AU172" s="67">
        <f>'ModelParams Lp'!B$22</f>
        <v>4</v>
      </c>
      <c r="AV172" s="67">
        <f>'ModelParams Lp'!C$22</f>
        <v>2</v>
      </c>
      <c r="AW172" s="67">
        <f>'ModelParams Lp'!D$22</f>
        <v>1</v>
      </c>
      <c r="AX172" s="67">
        <f>'ModelParams Lp'!E$22</f>
        <v>0</v>
      </c>
      <c r="AY172" s="67">
        <f>'ModelParams Lp'!F$22</f>
        <v>0</v>
      </c>
      <c r="AZ172" s="67">
        <f>'ModelParams Lp'!G$22</f>
        <v>0</v>
      </c>
      <c r="BA172" s="67">
        <f>'ModelParams Lp'!H$22</f>
        <v>0</v>
      </c>
      <c r="BB172" s="67">
        <f>'ModelParams Lp'!I$22</f>
        <v>0</v>
      </c>
      <c r="BC172" s="67" t="e">
        <f>-10*LOG(2/(4*PI()*2^2)+4/(0.163*(Calcul!$J177*Calcul!$K177)/VLOOKUP(Calcul!$H177,'ModelParams Lp'!$E$37:$F$39,2,0)))</f>
        <v>#N/A</v>
      </c>
      <c r="BD172" s="67" t="e">
        <f>-10*LOG(2/(4*PI()*2^2)+4/(0.163*(Calcul!$J177*Calcul!$K177)/VLOOKUP(Calcul!$H177,'ModelParams Lp'!$E$37:$F$39,2,0)))</f>
        <v>#N/A</v>
      </c>
      <c r="BE172" s="67" t="e">
        <f>-10*LOG(2/(4*PI()*2^2)+4/(0.163*(Calcul!$J177*Calcul!$K177)/VLOOKUP(Calcul!$H177,'ModelParams Lp'!$E$37:$F$39,2,0)))</f>
        <v>#N/A</v>
      </c>
      <c r="BF172" s="67" t="e">
        <f>-10*LOG(2/(4*PI()*2^2)+4/(0.163*(Calcul!$J177*Calcul!$K177)/VLOOKUP(Calcul!$H177,'ModelParams Lp'!$E$37:$F$39,2,0)))</f>
        <v>#N/A</v>
      </c>
      <c r="BG172" s="67" t="e">
        <f>-10*LOG(2/(4*PI()*2^2)+4/(0.163*(Calcul!$J177*Calcul!$K177)/VLOOKUP(Calcul!$H177,'ModelParams Lp'!$E$37:$F$39,2,0)))</f>
        <v>#N/A</v>
      </c>
      <c r="BH172" s="67" t="e">
        <f>-10*LOG(2/(4*PI()*2^2)+4/(0.163*(Calcul!$J177*Calcul!$K177)/VLOOKUP(Calcul!$H177,'ModelParams Lp'!$E$37:$F$39,2,0)))</f>
        <v>#N/A</v>
      </c>
      <c r="BI172" s="67" t="e">
        <f>-10*LOG(2/(4*PI()*2^2)+4/(0.163*(Calcul!$J177*Calcul!$K177)/VLOOKUP(Calcul!$H177,'ModelParams Lp'!$E$37:$F$39,2,0)))</f>
        <v>#N/A</v>
      </c>
      <c r="BJ172" s="67" t="e">
        <f>-10*LOG(2/(4*PI()*2^2)+4/(0.163*(Calcul!$J177*Calcul!$K177)/VLOOKUP(Calcul!$H177,'ModelParams Lp'!$E$37:$F$39,2,0)))</f>
        <v>#N/A</v>
      </c>
      <c r="BK172" s="67" t="e">
        <f>VLOOKUP(Calcul!$I177,'ModelParams Lp'!$D$28:$O$32,5,0)+BC172</f>
        <v>#N/A</v>
      </c>
      <c r="BL172" s="67" t="e">
        <f>VLOOKUP(Calcul!$I177,'ModelParams Lp'!$D$28:$O$32,6,0)+BD172</f>
        <v>#N/A</v>
      </c>
      <c r="BM172" s="67" t="e">
        <f>VLOOKUP(Calcul!$I177,'ModelParams Lp'!$D$28:$O$32,7,0)+BE172</f>
        <v>#N/A</v>
      </c>
      <c r="BN172" s="67" t="e">
        <f>VLOOKUP(Calcul!$I177,'ModelParams Lp'!$D$28:$O$32,8,0)+BF172</f>
        <v>#N/A</v>
      </c>
      <c r="BO172" s="67" t="e">
        <f>VLOOKUP(Calcul!$I177,'ModelParams Lp'!$D$28:$O$32,9,0)+BG172</f>
        <v>#N/A</v>
      </c>
      <c r="BP172" s="67" t="e">
        <f>VLOOKUP(Calcul!$I177,'ModelParams Lp'!$D$28:$O$32,10,0)+BH172</f>
        <v>#N/A</v>
      </c>
      <c r="BQ172" s="67" t="e">
        <f>VLOOKUP(Calcul!$I177,'ModelParams Lp'!$D$28:$O$32,11,0)+BI172</f>
        <v>#N/A</v>
      </c>
      <c r="BR172" s="67" t="e">
        <f>VLOOKUP(Calcul!$I177,'ModelParams Lp'!$D$28:$O$32,12,0)+BJ172</f>
        <v>#N/A</v>
      </c>
      <c r="BS172" s="66" t="e">
        <f t="shared" ca="1" si="53"/>
        <v>#DIV/0!</v>
      </c>
      <c r="BT172" s="66" t="e">
        <f t="shared" ca="1" si="54"/>
        <v>#DIV/0!</v>
      </c>
      <c r="BU172" s="66" t="e">
        <f t="shared" ca="1" si="55"/>
        <v>#DIV/0!</v>
      </c>
      <c r="BV172" s="66" t="e">
        <f t="shared" ca="1" si="56"/>
        <v>#DIV/0!</v>
      </c>
      <c r="BW172" s="66" t="e">
        <f t="shared" ca="1" si="57"/>
        <v>#DIV/0!</v>
      </c>
      <c r="BX172" s="66" t="e">
        <f t="shared" ca="1" si="58"/>
        <v>#DIV/0!</v>
      </c>
      <c r="BY172" s="66" t="e">
        <f t="shared" ca="1" si="59"/>
        <v>#DIV/0!</v>
      </c>
      <c r="BZ172" s="66" t="e">
        <f t="shared" ca="1" si="60"/>
        <v>#DIV/0!</v>
      </c>
      <c r="CA172" s="24" t="e">
        <f ca="1">10*LOG10(IF(BS172="",0,POWER(10,((BS172+'ModelParams Lw'!$O$4)/10))) +IF(BT172="",0,POWER(10,((BT172+'ModelParams Lw'!$P$4)/10))) +IF(BU172="",0,POWER(10,((BU172+'ModelParams Lw'!$Q$4)/10))) +IF(BV172="",0,POWER(10,((BV172+'ModelParams Lw'!$R$4)/10))) +IF(BW172="",0,POWER(10,((BW172+'ModelParams Lw'!$S$4)/10))) +IF(BX172="",0,POWER(10,((BX172+'ModelParams Lw'!$T$4)/10))) +IF(BY172="",0,POWER(10,((BY172+'ModelParams Lw'!$U$4)/10)))+IF(BZ172="",0,POWER(10,((BZ172+'ModelParams Lw'!$V$4)/10))))</f>
        <v>#DIV/0!</v>
      </c>
      <c r="CB172" s="24" t="e">
        <f t="shared" ca="1" si="61"/>
        <v>#DIV/0!</v>
      </c>
      <c r="CC172" s="24" t="e">
        <f ca="1">(BS172-'ModelParams Lw'!O$10)/'ModelParams Lw'!O$11</f>
        <v>#DIV/0!</v>
      </c>
      <c r="CD172" s="24" t="e">
        <f ca="1">(BT172-'ModelParams Lw'!P$10)/'ModelParams Lw'!P$11</f>
        <v>#DIV/0!</v>
      </c>
      <c r="CE172" s="24" t="e">
        <f ca="1">(BU172-'ModelParams Lw'!Q$10)/'ModelParams Lw'!Q$11</f>
        <v>#DIV/0!</v>
      </c>
      <c r="CF172" s="24" t="e">
        <f ca="1">(BV172-'ModelParams Lw'!R$10)/'ModelParams Lw'!R$11</f>
        <v>#DIV/0!</v>
      </c>
      <c r="CG172" s="24" t="e">
        <f ca="1">(BW172-'ModelParams Lw'!S$10)/'ModelParams Lw'!S$11</f>
        <v>#DIV/0!</v>
      </c>
      <c r="CH172" s="24" t="e">
        <f ca="1">(BX172-'ModelParams Lw'!T$10)/'ModelParams Lw'!T$11</f>
        <v>#DIV/0!</v>
      </c>
      <c r="CI172" s="24" t="e">
        <f ca="1">(BY172-'ModelParams Lw'!U$10)/'ModelParams Lw'!U$11</f>
        <v>#DIV/0!</v>
      </c>
      <c r="CJ172" s="24" t="e">
        <f ca="1">(BZ172-'ModelParams Lw'!V$10)/'ModelParams Lw'!V$11</f>
        <v>#DIV/0!</v>
      </c>
      <c r="CK172" s="66" t="e">
        <f t="shared" si="62"/>
        <v>#DIV/0!</v>
      </c>
      <c r="CL172" s="66" t="e">
        <f t="shared" si="63"/>
        <v>#DIV/0!</v>
      </c>
      <c r="CM172" s="66" t="e">
        <f t="shared" si="64"/>
        <v>#DIV/0!</v>
      </c>
      <c r="CN172" s="66" t="e">
        <f t="shared" si="65"/>
        <v>#DIV/0!</v>
      </c>
      <c r="CO172" s="66" t="e">
        <f t="shared" si="66"/>
        <v>#DIV/0!</v>
      </c>
      <c r="CP172" s="66" t="e">
        <f t="shared" si="67"/>
        <v>#DIV/0!</v>
      </c>
      <c r="CQ172" s="66" t="e">
        <f t="shared" si="68"/>
        <v>#DIV/0!</v>
      </c>
      <c r="CR172" s="66" t="e">
        <f t="shared" si="69"/>
        <v>#DIV/0!</v>
      </c>
      <c r="CS172" s="24" t="e">
        <f>10*LOG10(IF(CK172="",0,POWER(10,((CK172+'ModelParams Lw'!$O$4)/10))) +IF(CL172="",0,POWER(10,((CL172+'ModelParams Lw'!$P$4)/10))) +IF(CM172="",0,POWER(10,((CM172+'ModelParams Lw'!$Q$4)/10))) +IF(CN172="",0,POWER(10,((CN172+'ModelParams Lw'!$R$4)/10))) +IF(CO172="",0,POWER(10,((CO172+'ModelParams Lw'!$S$4)/10))) +IF(CP172="",0,POWER(10,((CP172+'ModelParams Lw'!$T$4)/10))) +IF(CQ172="",0,POWER(10,((CQ172+'ModelParams Lw'!$U$4)/10)))+IF(CR172="",0,POWER(10,((CR172+'ModelParams Lw'!$V$4)/10))))</f>
        <v>#DIV/0!</v>
      </c>
      <c r="CT172" s="24" t="e">
        <f t="shared" si="70"/>
        <v>#DIV/0!</v>
      </c>
      <c r="CU172" s="24" t="e">
        <f>(CK172-'ModelParams Lw'!O$10)/'ModelParams Lw'!O$11</f>
        <v>#DIV/0!</v>
      </c>
      <c r="CV172" s="24" t="e">
        <f>(CL172-'ModelParams Lw'!P$10)/'ModelParams Lw'!P$11</f>
        <v>#DIV/0!</v>
      </c>
      <c r="CW172" s="24" t="e">
        <f>(CM172-'ModelParams Lw'!Q$10)/'ModelParams Lw'!Q$11</f>
        <v>#DIV/0!</v>
      </c>
      <c r="CX172" s="24" t="e">
        <f>(CN172-'ModelParams Lw'!R$10)/'ModelParams Lw'!R$11</f>
        <v>#DIV/0!</v>
      </c>
      <c r="CY172" s="24" t="e">
        <f>(CO172-'ModelParams Lw'!S$10)/'ModelParams Lw'!S$11</f>
        <v>#DIV/0!</v>
      </c>
      <c r="CZ172" s="24" t="e">
        <f>(CP172-'ModelParams Lw'!T$10)/'ModelParams Lw'!T$11</f>
        <v>#DIV/0!</v>
      </c>
      <c r="DA172" s="24" t="e">
        <f>(CQ172-'ModelParams Lw'!U$10)/'ModelParams Lw'!U$11</f>
        <v>#DIV/0!</v>
      </c>
      <c r="DB172" s="24" t="e">
        <f>(CR172-'ModelParams Lw'!V$10)/'ModelParams Lw'!V$11</f>
        <v>#DIV/0!</v>
      </c>
    </row>
    <row r="173" spans="1:106">
      <c r="A173" s="12">
        <f>'Sound Power'!B173</f>
        <v>0</v>
      </c>
      <c r="B173" s="12">
        <f>'Sound Power'!D173</f>
        <v>0</v>
      </c>
      <c r="C173" s="67" t="e">
        <f>IF(Calcul!$F178="SA",'Sound Power'!BS173,'Sound Power'!T173)</f>
        <v>#DIV/0!</v>
      </c>
      <c r="D173" s="67" t="e">
        <f>IF(Calcul!$F178="SA",'Sound Power'!BT173,'Sound Power'!U173)</f>
        <v>#DIV/0!</v>
      </c>
      <c r="E173" s="67" t="e">
        <f>IF(Calcul!$F178="SA",'Sound Power'!BU173,'Sound Power'!V173)</f>
        <v>#DIV/0!</v>
      </c>
      <c r="F173" s="67" t="e">
        <f>IF(Calcul!$F178="SA",'Sound Power'!BV173,'Sound Power'!W173)</f>
        <v>#DIV/0!</v>
      </c>
      <c r="G173" s="67" t="e">
        <f>IF(Calcul!$F178="SA",'Sound Power'!BW173,'Sound Power'!X173)</f>
        <v>#DIV/0!</v>
      </c>
      <c r="H173" s="67" t="e">
        <f>IF(Calcul!$F178="SA",'Sound Power'!BX173,'Sound Power'!Y173)</f>
        <v>#DIV/0!</v>
      </c>
      <c r="I173" s="67" t="e">
        <f>IF(Calcul!$F178="SA",'Sound Power'!BY173,'Sound Power'!Z173)</f>
        <v>#DIV/0!</v>
      </c>
      <c r="J173" s="67" t="e">
        <f>IF(Calcul!$F178="SA",'Sound Power'!BZ173,'Sound Power'!AA173)</f>
        <v>#DIV/0!</v>
      </c>
      <c r="K173" s="67" t="e">
        <f>'Sound Power'!CS173</f>
        <v>#DIV/0!</v>
      </c>
      <c r="L173" s="67" t="e">
        <f>'Sound Power'!CT173</f>
        <v>#DIV/0!</v>
      </c>
      <c r="M173" s="67" t="e">
        <f>'Sound Power'!CU173</f>
        <v>#DIV/0!</v>
      </c>
      <c r="N173" s="67" t="e">
        <f>'Sound Power'!CV173</f>
        <v>#DIV/0!</v>
      </c>
      <c r="O173" s="67" t="e">
        <f>'Sound Power'!CW173</f>
        <v>#DIV/0!</v>
      </c>
      <c r="P173" s="67" t="e">
        <f>'Sound Power'!CX173</f>
        <v>#DIV/0!</v>
      </c>
      <c r="Q173" s="67" t="e">
        <f>'Sound Power'!CY173</f>
        <v>#DIV/0!</v>
      </c>
      <c r="R173" s="67" t="e">
        <f>'Sound Power'!CZ173</f>
        <v>#DIV/0!</v>
      </c>
      <c r="S173" s="64">
        <f t="shared" si="50"/>
        <v>0</v>
      </c>
      <c r="T173" s="64">
        <f t="shared" si="51"/>
        <v>0</v>
      </c>
      <c r="U173" s="67" t="e">
        <f>('ModelParams Lp'!B$4*10^'ModelParams Lp'!B$5*($S173/$T173)^'ModelParams Lp'!B$6)*3</f>
        <v>#DIV/0!</v>
      </c>
      <c r="V173" s="67" t="e">
        <f>('ModelParams Lp'!C$4*10^'ModelParams Lp'!C$5*($S173/$T173)^'ModelParams Lp'!C$6)*3</f>
        <v>#DIV/0!</v>
      </c>
      <c r="W173" s="67" t="e">
        <f>('ModelParams Lp'!D$4*10^'ModelParams Lp'!D$5*($S173/$T173)^'ModelParams Lp'!D$6)*3</f>
        <v>#DIV/0!</v>
      </c>
      <c r="X173" s="67" t="e">
        <f>('ModelParams Lp'!E$4*10^'ModelParams Lp'!E$5*($S173/$T173)^'ModelParams Lp'!E$6)*3</f>
        <v>#DIV/0!</v>
      </c>
      <c r="Y173" s="67" t="e">
        <f>('ModelParams Lp'!F$4*10^'ModelParams Lp'!F$5*($S173/$T173)^'ModelParams Lp'!F$6)*3</f>
        <v>#DIV/0!</v>
      </c>
      <c r="Z173" s="67" t="e">
        <f>('ModelParams Lp'!G$4*10^'ModelParams Lp'!G$5*($S173/$T173)^'ModelParams Lp'!G$6)*3</f>
        <v>#DIV/0!</v>
      </c>
      <c r="AA173" s="67" t="e">
        <f>('ModelParams Lp'!H$4*10^'ModelParams Lp'!H$5*($S173/$T173)^'ModelParams Lp'!H$6)*3</f>
        <v>#DIV/0!</v>
      </c>
      <c r="AB173" s="67" t="e">
        <f>('ModelParams Lp'!I$4*10^'ModelParams Lp'!I$5*($S173/$T173)^'ModelParams Lp'!I$6)*3</f>
        <v>#DIV/0!</v>
      </c>
      <c r="AC173" s="53" t="e">
        <f t="shared" si="52"/>
        <v>#DIV/0!</v>
      </c>
      <c r="AD173" s="53" t="e">
        <f>IF(AC173&lt;'ModelParams Lp'!$B$16,-1,IF(AC173&lt;'ModelParams Lp'!$C$16,0,IF(AC173&lt;'ModelParams Lp'!$D$16,1,IF(AC173&lt;'ModelParams Lp'!$E$16,2,IF(AC173&lt;'ModelParams Lp'!$F$16,3,IF(AC173&lt;'ModelParams Lp'!$G$16,4,IF(AC173&lt;'ModelParams Lp'!$H$16,5,6)))))))</f>
        <v>#DIV/0!</v>
      </c>
      <c r="AE173" s="67" t="e">
        <f ca="1">IF($AD173&gt;1,0,OFFSET('ModelParams Lp'!$C$12,0,-'Sound Pressure'!$AD173))</f>
        <v>#DIV/0!</v>
      </c>
      <c r="AF173" s="67" t="e">
        <f ca="1">IF($AD173&gt;2,0,OFFSET('ModelParams Lp'!$D$12,0,-'Sound Pressure'!$AD173))</f>
        <v>#DIV/0!</v>
      </c>
      <c r="AG173" s="67" t="e">
        <f ca="1">IF($AD173&gt;3,0,OFFSET('ModelParams Lp'!$E$12,0,-'Sound Pressure'!$AD173))</f>
        <v>#DIV/0!</v>
      </c>
      <c r="AH173" s="67" t="e">
        <f ca="1">IF($AD173&gt;4,0,OFFSET('ModelParams Lp'!$F$12,0,-'Sound Pressure'!$AD173))</f>
        <v>#DIV/0!</v>
      </c>
      <c r="AI173" s="67" t="e">
        <f ca="1">IF($AD173&gt;3,0,OFFSET('ModelParams Lp'!$G$12,0,-'Sound Pressure'!$AD173))</f>
        <v>#DIV/0!</v>
      </c>
      <c r="AJ173" s="67" t="e">
        <f ca="1">IF($AD173&gt;5,0,OFFSET('ModelParams Lp'!$H$12,0,-'Sound Pressure'!$AD173))</f>
        <v>#DIV/0!</v>
      </c>
      <c r="AK173" s="67" t="e">
        <f ca="1">IF($AD173&gt;6,0,OFFSET('ModelParams Lp'!$I$12,0,-'Sound Pressure'!$AD173))</f>
        <v>#DIV/0!</v>
      </c>
      <c r="AL173" s="67" t="e">
        <f ca="1">IF($AD173&gt;7,0,IF($AD$4&lt;0,3,OFFSET('ModelParams Lp'!$J$12,0,-'Sound Pressure'!$AD173)))</f>
        <v>#DIV/0!</v>
      </c>
      <c r="AM173" s="67" t="e">
        <f t="shared" si="71"/>
        <v>#DIV/0!</v>
      </c>
      <c r="AN173" s="67" t="e">
        <f t="shared" si="72"/>
        <v>#DIV/0!</v>
      </c>
      <c r="AO173" s="67" t="e">
        <f t="shared" si="72"/>
        <v>#DIV/0!</v>
      </c>
      <c r="AP173" s="67" t="e">
        <f t="shared" si="72"/>
        <v>#DIV/0!</v>
      </c>
      <c r="AQ173" s="67" t="e">
        <f t="shared" si="72"/>
        <v>#DIV/0!</v>
      </c>
      <c r="AR173" s="67" t="e">
        <f t="shared" si="72"/>
        <v>#DIV/0!</v>
      </c>
      <c r="AS173" s="67" t="e">
        <f t="shared" si="72"/>
        <v>#DIV/0!</v>
      </c>
      <c r="AT173" s="67" t="e">
        <f t="shared" si="72"/>
        <v>#DIV/0!</v>
      </c>
      <c r="AU173" s="67">
        <f>'ModelParams Lp'!B$22</f>
        <v>4</v>
      </c>
      <c r="AV173" s="67">
        <f>'ModelParams Lp'!C$22</f>
        <v>2</v>
      </c>
      <c r="AW173" s="67">
        <f>'ModelParams Lp'!D$22</f>
        <v>1</v>
      </c>
      <c r="AX173" s="67">
        <f>'ModelParams Lp'!E$22</f>
        <v>0</v>
      </c>
      <c r="AY173" s="67">
        <f>'ModelParams Lp'!F$22</f>
        <v>0</v>
      </c>
      <c r="AZ173" s="67">
        <f>'ModelParams Lp'!G$22</f>
        <v>0</v>
      </c>
      <c r="BA173" s="67">
        <f>'ModelParams Lp'!H$22</f>
        <v>0</v>
      </c>
      <c r="BB173" s="67">
        <f>'ModelParams Lp'!I$22</f>
        <v>0</v>
      </c>
      <c r="BC173" s="67" t="e">
        <f>-10*LOG(2/(4*PI()*2^2)+4/(0.163*(Calcul!$J178*Calcul!$K178)/VLOOKUP(Calcul!$H178,'ModelParams Lp'!$E$37:$F$39,2,0)))</f>
        <v>#N/A</v>
      </c>
      <c r="BD173" s="67" t="e">
        <f>-10*LOG(2/(4*PI()*2^2)+4/(0.163*(Calcul!$J178*Calcul!$K178)/VLOOKUP(Calcul!$H178,'ModelParams Lp'!$E$37:$F$39,2,0)))</f>
        <v>#N/A</v>
      </c>
      <c r="BE173" s="67" t="e">
        <f>-10*LOG(2/(4*PI()*2^2)+4/(0.163*(Calcul!$J178*Calcul!$K178)/VLOOKUP(Calcul!$H178,'ModelParams Lp'!$E$37:$F$39,2,0)))</f>
        <v>#N/A</v>
      </c>
      <c r="BF173" s="67" t="e">
        <f>-10*LOG(2/(4*PI()*2^2)+4/(0.163*(Calcul!$J178*Calcul!$K178)/VLOOKUP(Calcul!$H178,'ModelParams Lp'!$E$37:$F$39,2,0)))</f>
        <v>#N/A</v>
      </c>
      <c r="BG173" s="67" t="e">
        <f>-10*LOG(2/(4*PI()*2^2)+4/(0.163*(Calcul!$J178*Calcul!$K178)/VLOOKUP(Calcul!$H178,'ModelParams Lp'!$E$37:$F$39,2,0)))</f>
        <v>#N/A</v>
      </c>
      <c r="BH173" s="67" t="e">
        <f>-10*LOG(2/(4*PI()*2^2)+4/(0.163*(Calcul!$J178*Calcul!$K178)/VLOOKUP(Calcul!$H178,'ModelParams Lp'!$E$37:$F$39,2,0)))</f>
        <v>#N/A</v>
      </c>
      <c r="BI173" s="67" t="e">
        <f>-10*LOG(2/(4*PI()*2^2)+4/(0.163*(Calcul!$J178*Calcul!$K178)/VLOOKUP(Calcul!$H178,'ModelParams Lp'!$E$37:$F$39,2,0)))</f>
        <v>#N/A</v>
      </c>
      <c r="BJ173" s="67" t="e">
        <f>-10*LOG(2/(4*PI()*2^2)+4/(0.163*(Calcul!$J178*Calcul!$K178)/VLOOKUP(Calcul!$H178,'ModelParams Lp'!$E$37:$F$39,2,0)))</f>
        <v>#N/A</v>
      </c>
      <c r="BK173" s="67" t="e">
        <f>VLOOKUP(Calcul!$I178,'ModelParams Lp'!$D$28:$O$32,5,0)+BC173</f>
        <v>#N/A</v>
      </c>
      <c r="BL173" s="67" t="e">
        <f>VLOOKUP(Calcul!$I178,'ModelParams Lp'!$D$28:$O$32,6,0)+BD173</f>
        <v>#N/A</v>
      </c>
      <c r="BM173" s="67" t="e">
        <f>VLOOKUP(Calcul!$I178,'ModelParams Lp'!$D$28:$O$32,7,0)+BE173</f>
        <v>#N/A</v>
      </c>
      <c r="BN173" s="67" t="e">
        <f>VLOOKUP(Calcul!$I178,'ModelParams Lp'!$D$28:$O$32,8,0)+BF173</f>
        <v>#N/A</v>
      </c>
      <c r="BO173" s="67" t="e">
        <f>VLOOKUP(Calcul!$I178,'ModelParams Lp'!$D$28:$O$32,9,0)+BG173</f>
        <v>#N/A</v>
      </c>
      <c r="BP173" s="67" t="e">
        <f>VLOOKUP(Calcul!$I178,'ModelParams Lp'!$D$28:$O$32,10,0)+BH173</f>
        <v>#N/A</v>
      </c>
      <c r="BQ173" s="67" t="e">
        <f>VLOOKUP(Calcul!$I178,'ModelParams Lp'!$D$28:$O$32,11,0)+BI173</f>
        <v>#N/A</v>
      </c>
      <c r="BR173" s="67" t="e">
        <f>VLOOKUP(Calcul!$I178,'ModelParams Lp'!$D$28:$O$32,12,0)+BJ173</f>
        <v>#N/A</v>
      </c>
      <c r="BS173" s="66" t="e">
        <f t="shared" ca="1" si="53"/>
        <v>#DIV/0!</v>
      </c>
      <c r="BT173" s="66" t="e">
        <f t="shared" ca="1" si="54"/>
        <v>#DIV/0!</v>
      </c>
      <c r="BU173" s="66" t="e">
        <f t="shared" ca="1" si="55"/>
        <v>#DIV/0!</v>
      </c>
      <c r="BV173" s="66" t="e">
        <f t="shared" ca="1" si="56"/>
        <v>#DIV/0!</v>
      </c>
      <c r="BW173" s="66" t="e">
        <f t="shared" ca="1" si="57"/>
        <v>#DIV/0!</v>
      </c>
      <c r="BX173" s="66" t="e">
        <f t="shared" ca="1" si="58"/>
        <v>#DIV/0!</v>
      </c>
      <c r="BY173" s="66" t="e">
        <f t="shared" ca="1" si="59"/>
        <v>#DIV/0!</v>
      </c>
      <c r="BZ173" s="66" t="e">
        <f t="shared" ca="1" si="60"/>
        <v>#DIV/0!</v>
      </c>
      <c r="CA173" s="24" t="e">
        <f ca="1">10*LOG10(IF(BS173="",0,POWER(10,((BS173+'ModelParams Lw'!$O$4)/10))) +IF(BT173="",0,POWER(10,((BT173+'ModelParams Lw'!$P$4)/10))) +IF(BU173="",0,POWER(10,((BU173+'ModelParams Lw'!$Q$4)/10))) +IF(BV173="",0,POWER(10,((BV173+'ModelParams Lw'!$R$4)/10))) +IF(BW173="",0,POWER(10,((BW173+'ModelParams Lw'!$S$4)/10))) +IF(BX173="",0,POWER(10,((BX173+'ModelParams Lw'!$T$4)/10))) +IF(BY173="",0,POWER(10,((BY173+'ModelParams Lw'!$U$4)/10)))+IF(BZ173="",0,POWER(10,((BZ173+'ModelParams Lw'!$V$4)/10))))</f>
        <v>#DIV/0!</v>
      </c>
      <c r="CB173" s="24" t="e">
        <f t="shared" ca="1" si="61"/>
        <v>#DIV/0!</v>
      </c>
      <c r="CC173" s="24" t="e">
        <f ca="1">(BS173-'ModelParams Lw'!O$10)/'ModelParams Lw'!O$11</f>
        <v>#DIV/0!</v>
      </c>
      <c r="CD173" s="24" t="e">
        <f ca="1">(BT173-'ModelParams Lw'!P$10)/'ModelParams Lw'!P$11</f>
        <v>#DIV/0!</v>
      </c>
      <c r="CE173" s="24" t="e">
        <f ca="1">(BU173-'ModelParams Lw'!Q$10)/'ModelParams Lw'!Q$11</f>
        <v>#DIV/0!</v>
      </c>
      <c r="CF173" s="24" t="e">
        <f ca="1">(BV173-'ModelParams Lw'!R$10)/'ModelParams Lw'!R$11</f>
        <v>#DIV/0!</v>
      </c>
      <c r="CG173" s="24" t="e">
        <f ca="1">(BW173-'ModelParams Lw'!S$10)/'ModelParams Lw'!S$11</f>
        <v>#DIV/0!</v>
      </c>
      <c r="CH173" s="24" t="e">
        <f ca="1">(BX173-'ModelParams Lw'!T$10)/'ModelParams Lw'!T$11</f>
        <v>#DIV/0!</v>
      </c>
      <c r="CI173" s="24" t="e">
        <f ca="1">(BY173-'ModelParams Lw'!U$10)/'ModelParams Lw'!U$11</f>
        <v>#DIV/0!</v>
      </c>
      <c r="CJ173" s="24" t="e">
        <f ca="1">(BZ173-'ModelParams Lw'!V$10)/'ModelParams Lw'!V$11</f>
        <v>#DIV/0!</v>
      </c>
      <c r="CK173" s="66" t="e">
        <f t="shared" si="62"/>
        <v>#DIV/0!</v>
      </c>
      <c r="CL173" s="66" t="e">
        <f t="shared" si="63"/>
        <v>#DIV/0!</v>
      </c>
      <c r="CM173" s="66" t="e">
        <f t="shared" si="64"/>
        <v>#DIV/0!</v>
      </c>
      <c r="CN173" s="66" t="e">
        <f t="shared" si="65"/>
        <v>#DIV/0!</v>
      </c>
      <c r="CO173" s="66" t="e">
        <f t="shared" si="66"/>
        <v>#DIV/0!</v>
      </c>
      <c r="CP173" s="66" t="e">
        <f t="shared" si="67"/>
        <v>#DIV/0!</v>
      </c>
      <c r="CQ173" s="66" t="e">
        <f t="shared" si="68"/>
        <v>#DIV/0!</v>
      </c>
      <c r="CR173" s="66" t="e">
        <f t="shared" si="69"/>
        <v>#DIV/0!</v>
      </c>
      <c r="CS173" s="24" t="e">
        <f>10*LOG10(IF(CK173="",0,POWER(10,((CK173+'ModelParams Lw'!$O$4)/10))) +IF(CL173="",0,POWER(10,((CL173+'ModelParams Lw'!$P$4)/10))) +IF(CM173="",0,POWER(10,((CM173+'ModelParams Lw'!$Q$4)/10))) +IF(CN173="",0,POWER(10,((CN173+'ModelParams Lw'!$R$4)/10))) +IF(CO173="",0,POWER(10,((CO173+'ModelParams Lw'!$S$4)/10))) +IF(CP173="",0,POWER(10,((CP173+'ModelParams Lw'!$T$4)/10))) +IF(CQ173="",0,POWER(10,((CQ173+'ModelParams Lw'!$U$4)/10)))+IF(CR173="",0,POWER(10,((CR173+'ModelParams Lw'!$V$4)/10))))</f>
        <v>#DIV/0!</v>
      </c>
      <c r="CT173" s="24" t="e">
        <f t="shared" si="70"/>
        <v>#DIV/0!</v>
      </c>
      <c r="CU173" s="24" t="e">
        <f>(CK173-'ModelParams Lw'!O$10)/'ModelParams Lw'!O$11</f>
        <v>#DIV/0!</v>
      </c>
      <c r="CV173" s="24" t="e">
        <f>(CL173-'ModelParams Lw'!P$10)/'ModelParams Lw'!P$11</f>
        <v>#DIV/0!</v>
      </c>
      <c r="CW173" s="24" t="e">
        <f>(CM173-'ModelParams Lw'!Q$10)/'ModelParams Lw'!Q$11</f>
        <v>#DIV/0!</v>
      </c>
      <c r="CX173" s="24" t="e">
        <f>(CN173-'ModelParams Lw'!R$10)/'ModelParams Lw'!R$11</f>
        <v>#DIV/0!</v>
      </c>
      <c r="CY173" s="24" t="e">
        <f>(CO173-'ModelParams Lw'!S$10)/'ModelParams Lw'!S$11</f>
        <v>#DIV/0!</v>
      </c>
      <c r="CZ173" s="24" t="e">
        <f>(CP173-'ModelParams Lw'!T$10)/'ModelParams Lw'!T$11</f>
        <v>#DIV/0!</v>
      </c>
      <c r="DA173" s="24" t="e">
        <f>(CQ173-'ModelParams Lw'!U$10)/'ModelParams Lw'!U$11</f>
        <v>#DIV/0!</v>
      </c>
      <c r="DB173" s="24" t="e">
        <f>(CR173-'ModelParams Lw'!V$10)/'ModelParams Lw'!V$11</f>
        <v>#DIV/0!</v>
      </c>
    </row>
    <row r="174" spans="1:106">
      <c r="A174" s="12">
        <f>'Sound Power'!B174</f>
        <v>0</v>
      </c>
      <c r="B174" s="12">
        <f>'Sound Power'!D174</f>
        <v>0</v>
      </c>
      <c r="C174" s="67" t="e">
        <f>IF(Calcul!$F179="SA",'Sound Power'!BS174,'Sound Power'!T174)</f>
        <v>#DIV/0!</v>
      </c>
      <c r="D174" s="67" t="e">
        <f>IF(Calcul!$F179="SA",'Sound Power'!BT174,'Sound Power'!U174)</f>
        <v>#DIV/0!</v>
      </c>
      <c r="E174" s="67" t="e">
        <f>IF(Calcul!$F179="SA",'Sound Power'!BU174,'Sound Power'!V174)</f>
        <v>#DIV/0!</v>
      </c>
      <c r="F174" s="67" t="e">
        <f>IF(Calcul!$F179="SA",'Sound Power'!BV174,'Sound Power'!W174)</f>
        <v>#DIV/0!</v>
      </c>
      <c r="G174" s="67" t="e">
        <f>IF(Calcul!$F179="SA",'Sound Power'!BW174,'Sound Power'!X174)</f>
        <v>#DIV/0!</v>
      </c>
      <c r="H174" s="67" t="e">
        <f>IF(Calcul!$F179="SA",'Sound Power'!BX174,'Sound Power'!Y174)</f>
        <v>#DIV/0!</v>
      </c>
      <c r="I174" s="67" t="e">
        <f>IF(Calcul!$F179="SA",'Sound Power'!BY174,'Sound Power'!Z174)</f>
        <v>#DIV/0!</v>
      </c>
      <c r="J174" s="67" t="e">
        <f>IF(Calcul!$F179="SA",'Sound Power'!BZ174,'Sound Power'!AA174)</f>
        <v>#DIV/0!</v>
      </c>
      <c r="K174" s="67" t="e">
        <f>'Sound Power'!CS174</f>
        <v>#DIV/0!</v>
      </c>
      <c r="L174" s="67" t="e">
        <f>'Sound Power'!CT174</f>
        <v>#DIV/0!</v>
      </c>
      <c r="M174" s="67" t="e">
        <f>'Sound Power'!CU174</f>
        <v>#DIV/0!</v>
      </c>
      <c r="N174" s="67" t="e">
        <f>'Sound Power'!CV174</f>
        <v>#DIV/0!</v>
      </c>
      <c r="O174" s="67" t="e">
        <f>'Sound Power'!CW174</f>
        <v>#DIV/0!</v>
      </c>
      <c r="P174" s="67" t="e">
        <f>'Sound Power'!CX174</f>
        <v>#DIV/0!</v>
      </c>
      <c r="Q174" s="67" t="e">
        <f>'Sound Power'!CY174</f>
        <v>#DIV/0!</v>
      </c>
      <c r="R174" s="67" t="e">
        <f>'Sound Power'!CZ174</f>
        <v>#DIV/0!</v>
      </c>
      <c r="S174" s="64">
        <f t="shared" si="50"/>
        <v>0</v>
      </c>
      <c r="T174" s="64">
        <f t="shared" si="51"/>
        <v>0</v>
      </c>
      <c r="U174" s="67" t="e">
        <f>('ModelParams Lp'!B$4*10^'ModelParams Lp'!B$5*($S174/$T174)^'ModelParams Lp'!B$6)*3</f>
        <v>#DIV/0!</v>
      </c>
      <c r="V174" s="67" t="e">
        <f>('ModelParams Lp'!C$4*10^'ModelParams Lp'!C$5*($S174/$T174)^'ModelParams Lp'!C$6)*3</f>
        <v>#DIV/0!</v>
      </c>
      <c r="W174" s="67" t="e">
        <f>('ModelParams Lp'!D$4*10^'ModelParams Lp'!D$5*($S174/$T174)^'ModelParams Lp'!D$6)*3</f>
        <v>#DIV/0!</v>
      </c>
      <c r="X174" s="67" t="e">
        <f>('ModelParams Lp'!E$4*10^'ModelParams Lp'!E$5*($S174/$T174)^'ModelParams Lp'!E$6)*3</f>
        <v>#DIV/0!</v>
      </c>
      <c r="Y174" s="67" t="e">
        <f>('ModelParams Lp'!F$4*10^'ModelParams Lp'!F$5*($S174/$T174)^'ModelParams Lp'!F$6)*3</f>
        <v>#DIV/0!</v>
      </c>
      <c r="Z174" s="67" t="e">
        <f>('ModelParams Lp'!G$4*10^'ModelParams Lp'!G$5*($S174/$T174)^'ModelParams Lp'!G$6)*3</f>
        <v>#DIV/0!</v>
      </c>
      <c r="AA174" s="67" t="e">
        <f>('ModelParams Lp'!H$4*10^'ModelParams Lp'!H$5*($S174/$T174)^'ModelParams Lp'!H$6)*3</f>
        <v>#DIV/0!</v>
      </c>
      <c r="AB174" s="67" t="e">
        <f>('ModelParams Lp'!I$4*10^'ModelParams Lp'!I$5*($S174/$T174)^'ModelParams Lp'!I$6)*3</f>
        <v>#DIV/0!</v>
      </c>
      <c r="AC174" s="53" t="e">
        <f t="shared" si="52"/>
        <v>#DIV/0!</v>
      </c>
      <c r="AD174" s="53" t="e">
        <f>IF(AC174&lt;'ModelParams Lp'!$B$16,-1,IF(AC174&lt;'ModelParams Lp'!$C$16,0,IF(AC174&lt;'ModelParams Lp'!$D$16,1,IF(AC174&lt;'ModelParams Lp'!$E$16,2,IF(AC174&lt;'ModelParams Lp'!$F$16,3,IF(AC174&lt;'ModelParams Lp'!$G$16,4,IF(AC174&lt;'ModelParams Lp'!$H$16,5,6)))))))</f>
        <v>#DIV/0!</v>
      </c>
      <c r="AE174" s="67" t="e">
        <f ca="1">IF($AD174&gt;1,0,OFFSET('ModelParams Lp'!$C$12,0,-'Sound Pressure'!$AD174))</f>
        <v>#DIV/0!</v>
      </c>
      <c r="AF174" s="67" t="e">
        <f ca="1">IF($AD174&gt;2,0,OFFSET('ModelParams Lp'!$D$12,0,-'Sound Pressure'!$AD174))</f>
        <v>#DIV/0!</v>
      </c>
      <c r="AG174" s="67" t="e">
        <f ca="1">IF($AD174&gt;3,0,OFFSET('ModelParams Lp'!$E$12,0,-'Sound Pressure'!$AD174))</f>
        <v>#DIV/0!</v>
      </c>
      <c r="AH174" s="67" t="e">
        <f ca="1">IF($AD174&gt;4,0,OFFSET('ModelParams Lp'!$F$12,0,-'Sound Pressure'!$AD174))</f>
        <v>#DIV/0!</v>
      </c>
      <c r="AI174" s="67" t="e">
        <f ca="1">IF($AD174&gt;3,0,OFFSET('ModelParams Lp'!$G$12,0,-'Sound Pressure'!$AD174))</f>
        <v>#DIV/0!</v>
      </c>
      <c r="AJ174" s="67" t="e">
        <f ca="1">IF($AD174&gt;5,0,OFFSET('ModelParams Lp'!$H$12,0,-'Sound Pressure'!$AD174))</f>
        <v>#DIV/0!</v>
      </c>
      <c r="AK174" s="67" t="e">
        <f ca="1">IF($AD174&gt;6,0,OFFSET('ModelParams Lp'!$I$12,0,-'Sound Pressure'!$AD174))</f>
        <v>#DIV/0!</v>
      </c>
      <c r="AL174" s="67" t="e">
        <f ca="1">IF($AD174&gt;7,0,IF($AD$4&lt;0,3,OFFSET('ModelParams Lp'!$J$12,0,-'Sound Pressure'!$AD174)))</f>
        <v>#DIV/0!</v>
      </c>
      <c r="AM174" s="67" t="e">
        <f t="shared" si="71"/>
        <v>#DIV/0!</v>
      </c>
      <c r="AN174" s="67" t="e">
        <f t="shared" si="72"/>
        <v>#DIV/0!</v>
      </c>
      <c r="AO174" s="67" t="e">
        <f t="shared" si="72"/>
        <v>#DIV/0!</v>
      </c>
      <c r="AP174" s="67" t="e">
        <f t="shared" si="72"/>
        <v>#DIV/0!</v>
      </c>
      <c r="AQ174" s="67" t="e">
        <f t="shared" si="72"/>
        <v>#DIV/0!</v>
      </c>
      <c r="AR174" s="67" t="e">
        <f t="shared" si="72"/>
        <v>#DIV/0!</v>
      </c>
      <c r="AS174" s="67" t="e">
        <f t="shared" si="72"/>
        <v>#DIV/0!</v>
      </c>
      <c r="AT174" s="67" t="e">
        <f t="shared" si="72"/>
        <v>#DIV/0!</v>
      </c>
      <c r="AU174" s="67">
        <f>'ModelParams Lp'!B$22</f>
        <v>4</v>
      </c>
      <c r="AV174" s="67">
        <f>'ModelParams Lp'!C$22</f>
        <v>2</v>
      </c>
      <c r="AW174" s="67">
        <f>'ModelParams Lp'!D$22</f>
        <v>1</v>
      </c>
      <c r="AX174" s="67">
        <f>'ModelParams Lp'!E$22</f>
        <v>0</v>
      </c>
      <c r="AY174" s="67">
        <f>'ModelParams Lp'!F$22</f>
        <v>0</v>
      </c>
      <c r="AZ174" s="67">
        <f>'ModelParams Lp'!G$22</f>
        <v>0</v>
      </c>
      <c r="BA174" s="67">
        <f>'ModelParams Lp'!H$22</f>
        <v>0</v>
      </c>
      <c r="BB174" s="67">
        <f>'ModelParams Lp'!I$22</f>
        <v>0</v>
      </c>
      <c r="BC174" s="67" t="e">
        <f>-10*LOG(2/(4*PI()*2^2)+4/(0.163*(Calcul!$J179*Calcul!$K179)/VLOOKUP(Calcul!$H179,'ModelParams Lp'!$E$37:$F$39,2,0)))</f>
        <v>#N/A</v>
      </c>
      <c r="BD174" s="67" t="e">
        <f>-10*LOG(2/(4*PI()*2^2)+4/(0.163*(Calcul!$J179*Calcul!$K179)/VLOOKUP(Calcul!$H179,'ModelParams Lp'!$E$37:$F$39,2,0)))</f>
        <v>#N/A</v>
      </c>
      <c r="BE174" s="67" t="e">
        <f>-10*LOG(2/(4*PI()*2^2)+4/(0.163*(Calcul!$J179*Calcul!$K179)/VLOOKUP(Calcul!$H179,'ModelParams Lp'!$E$37:$F$39,2,0)))</f>
        <v>#N/A</v>
      </c>
      <c r="BF174" s="67" t="e">
        <f>-10*LOG(2/(4*PI()*2^2)+4/(0.163*(Calcul!$J179*Calcul!$K179)/VLOOKUP(Calcul!$H179,'ModelParams Lp'!$E$37:$F$39,2,0)))</f>
        <v>#N/A</v>
      </c>
      <c r="BG174" s="67" t="e">
        <f>-10*LOG(2/(4*PI()*2^2)+4/(0.163*(Calcul!$J179*Calcul!$K179)/VLOOKUP(Calcul!$H179,'ModelParams Lp'!$E$37:$F$39,2,0)))</f>
        <v>#N/A</v>
      </c>
      <c r="BH174" s="67" t="e">
        <f>-10*LOG(2/(4*PI()*2^2)+4/(0.163*(Calcul!$J179*Calcul!$K179)/VLOOKUP(Calcul!$H179,'ModelParams Lp'!$E$37:$F$39,2,0)))</f>
        <v>#N/A</v>
      </c>
      <c r="BI174" s="67" t="e">
        <f>-10*LOG(2/(4*PI()*2^2)+4/(0.163*(Calcul!$J179*Calcul!$K179)/VLOOKUP(Calcul!$H179,'ModelParams Lp'!$E$37:$F$39,2,0)))</f>
        <v>#N/A</v>
      </c>
      <c r="BJ174" s="67" t="e">
        <f>-10*LOG(2/(4*PI()*2^2)+4/(0.163*(Calcul!$J179*Calcul!$K179)/VLOOKUP(Calcul!$H179,'ModelParams Lp'!$E$37:$F$39,2,0)))</f>
        <v>#N/A</v>
      </c>
      <c r="BK174" s="67" t="e">
        <f>VLOOKUP(Calcul!$I179,'ModelParams Lp'!$D$28:$O$32,5,0)+BC174</f>
        <v>#N/A</v>
      </c>
      <c r="BL174" s="67" t="e">
        <f>VLOOKUP(Calcul!$I179,'ModelParams Lp'!$D$28:$O$32,6,0)+BD174</f>
        <v>#N/A</v>
      </c>
      <c r="BM174" s="67" t="e">
        <f>VLOOKUP(Calcul!$I179,'ModelParams Lp'!$D$28:$O$32,7,0)+BE174</f>
        <v>#N/A</v>
      </c>
      <c r="BN174" s="67" t="e">
        <f>VLOOKUP(Calcul!$I179,'ModelParams Lp'!$D$28:$O$32,8,0)+BF174</f>
        <v>#N/A</v>
      </c>
      <c r="BO174" s="67" t="e">
        <f>VLOOKUP(Calcul!$I179,'ModelParams Lp'!$D$28:$O$32,9,0)+BG174</f>
        <v>#N/A</v>
      </c>
      <c r="BP174" s="67" t="e">
        <f>VLOOKUP(Calcul!$I179,'ModelParams Lp'!$D$28:$O$32,10,0)+BH174</f>
        <v>#N/A</v>
      </c>
      <c r="BQ174" s="67" t="e">
        <f>VLOOKUP(Calcul!$I179,'ModelParams Lp'!$D$28:$O$32,11,0)+BI174</f>
        <v>#N/A</v>
      </c>
      <c r="BR174" s="67" t="e">
        <f>VLOOKUP(Calcul!$I179,'ModelParams Lp'!$D$28:$O$32,12,0)+BJ174</f>
        <v>#N/A</v>
      </c>
      <c r="BS174" s="66" t="e">
        <f t="shared" ca="1" si="53"/>
        <v>#DIV/0!</v>
      </c>
      <c r="BT174" s="66" t="e">
        <f t="shared" ca="1" si="54"/>
        <v>#DIV/0!</v>
      </c>
      <c r="BU174" s="66" t="e">
        <f t="shared" ca="1" si="55"/>
        <v>#DIV/0!</v>
      </c>
      <c r="BV174" s="66" t="e">
        <f t="shared" ca="1" si="56"/>
        <v>#DIV/0!</v>
      </c>
      <c r="BW174" s="66" t="e">
        <f t="shared" ca="1" si="57"/>
        <v>#DIV/0!</v>
      </c>
      <c r="BX174" s="66" t="e">
        <f t="shared" ca="1" si="58"/>
        <v>#DIV/0!</v>
      </c>
      <c r="BY174" s="66" t="e">
        <f t="shared" ca="1" si="59"/>
        <v>#DIV/0!</v>
      </c>
      <c r="BZ174" s="66" t="e">
        <f t="shared" ca="1" si="60"/>
        <v>#DIV/0!</v>
      </c>
      <c r="CA174" s="24" t="e">
        <f ca="1">10*LOG10(IF(BS174="",0,POWER(10,((BS174+'ModelParams Lw'!$O$4)/10))) +IF(BT174="",0,POWER(10,((BT174+'ModelParams Lw'!$P$4)/10))) +IF(BU174="",0,POWER(10,((BU174+'ModelParams Lw'!$Q$4)/10))) +IF(BV174="",0,POWER(10,((BV174+'ModelParams Lw'!$R$4)/10))) +IF(BW174="",0,POWER(10,((BW174+'ModelParams Lw'!$S$4)/10))) +IF(BX174="",0,POWER(10,((BX174+'ModelParams Lw'!$T$4)/10))) +IF(BY174="",0,POWER(10,((BY174+'ModelParams Lw'!$U$4)/10)))+IF(BZ174="",0,POWER(10,((BZ174+'ModelParams Lw'!$V$4)/10))))</f>
        <v>#DIV/0!</v>
      </c>
      <c r="CB174" s="24" t="e">
        <f t="shared" ca="1" si="61"/>
        <v>#DIV/0!</v>
      </c>
      <c r="CC174" s="24" t="e">
        <f ca="1">(BS174-'ModelParams Lw'!O$10)/'ModelParams Lw'!O$11</f>
        <v>#DIV/0!</v>
      </c>
      <c r="CD174" s="24" t="e">
        <f ca="1">(BT174-'ModelParams Lw'!P$10)/'ModelParams Lw'!P$11</f>
        <v>#DIV/0!</v>
      </c>
      <c r="CE174" s="24" t="e">
        <f ca="1">(BU174-'ModelParams Lw'!Q$10)/'ModelParams Lw'!Q$11</f>
        <v>#DIV/0!</v>
      </c>
      <c r="CF174" s="24" t="e">
        <f ca="1">(BV174-'ModelParams Lw'!R$10)/'ModelParams Lw'!R$11</f>
        <v>#DIV/0!</v>
      </c>
      <c r="CG174" s="24" t="e">
        <f ca="1">(BW174-'ModelParams Lw'!S$10)/'ModelParams Lw'!S$11</f>
        <v>#DIV/0!</v>
      </c>
      <c r="CH174" s="24" t="e">
        <f ca="1">(BX174-'ModelParams Lw'!T$10)/'ModelParams Lw'!T$11</f>
        <v>#DIV/0!</v>
      </c>
      <c r="CI174" s="24" t="e">
        <f ca="1">(BY174-'ModelParams Lw'!U$10)/'ModelParams Lw'!U$11</f>
        <v>#DIV/0!</v>
      </c>
      <c r="CJ174" s="24" t="e">
        <f ca="1">(BZ174-'ModelParams Lw'!V$10)/'ModelParams Lw'!V$11</f>
        <v>#DIV/0!</v>
      </c>
      <c r="CK174" s="66" t="e">
        <f t="shared" si="62"/>
        <v>#DIV/0!</v>
      </c>
      <c r="CL174" s="66" t="e">
        <f t="shared" si="63"/>
        <v>#DIV/0!</v>
      </c>
      <c r="CM174" s="66" t="e">
        <f t="shared" si="64"/>
        <v>#DIV/0!</v>
      </c>
      <c r="CN174" s="66" t="e">
        <f t="shared" si="65"/>
        <v>#DIV/0!</v>
      </c>
      <c r="CO174" s="66" t="e">
        <f t="shared" si="66"/>
        <v>#DIV/0!</v>
      </c>
      <c r="CP174" s="66" t="e">
        <f t="shared" si="67"/>
        <v>#DIV/0!</v>
      </c>
      <c r="CQ174" s="66" t="e">
        <f t="shared" si="68"/>
        <v>#DIV/0!</v>
      </c>
      <c r="CR174" s="66" t="e">
        <f t="shared" si="69"/>
        <v>#DIV/0!</v>
      </c>
      <c r="CS174" s="24" t="e">
        <f>10*LOG10(IF(CK174="",0,POWER(10,((CK174+'ModelParams Lw'!$O$4)/10))) +IF(CL174="",0,POWER(10,((CL174+'ModelParams Lw'!$P$4)/10))) +IF(CM174="",0,POWER(10,((CM174+'ModelParams Lw'!$Q$4)/10))) +IF(CN174="",0,POWER(10,((CN174+'ModelParams Lw'!$R$4)/10))) +IF(CO174="",0,POWER(10,((CO174+'ModelParams Lw'!$S$4)/10))) +IF(CP174="",0,POWER(10,((CP174+'ModelParams Lw'!$T$4)/10))) +IF(CQ174="",0,POWER(10,((CQ174+'ModelParams Lw'!$U$4)/10)))+IF(CR174="",0,POWER(10,((CR174+'ModelParams Lw'!$V$4)/10))))</f>
        <v>#DIV/0!</v>
      </c>
      <c r="CT174" s="24" t="e">
        <f t="shared" si="70"/>
        <v>#DIV/0!</v>
      </c>
      <c r="CU174" s="24" t="e">
        <f>(CK174-'ModelParams Lw'!O$10)/'ModelParams Lw'!O$11</f>
        <v>#DIV/0!</v>
      </c>
      <c r="CV174" s="24" t="e">
        <f>(CL174-'ModelParams Lw'!P$10)/'ModelParams Lw'!P$11</f>
        <v>#DIV/0!</v>
      </c>
      <c r="CW174" s="24" t="e">
        <f>(CM174-'ModelParams Lw'!Q$10)/'ModelParams Lw'!Q$11</f>
        <v>#DIV/0!</v>
      </c>
      <c r="CX174" s="24" t="e">
        <f>(CN174-'ModelParams Lw'!R$10)/'ModelParams Lw'!R$11</f>
        <v>#DIV/0!</v>
      </c>
      <c r="CY174" s="24" t="e">
        <f>(CO174-'ModelParams Lw'!S$10)/'ModelParams Lw'!S$11</f>
        <v>#DIV/0!</v>
      </c>
      <c r="CZ174" s="24" t="e">
        <f>(CP174-'ModelParams Lw'!T$10)/'ModelParams Lw'!T$11</f>
        <v>#DIV/0!</v>
      </c>
      <c r="DA174" s="24" t="e">
        <f>(CQ174-'ModelParams Lw'!U$10)/'ModelParams Lw'!U$11</f>
        <v>#DIV/0!</v>
      </c>
      <c r="DB174" s="24" t="e">
        <f>(CR174-'ModelParams Lw'!V$10)/'ModelParams Lw'!V$11</f>
        <v>#DIV/0!</v>
      </c>
    </row>
    <row r="175" spans="1:106">
      <c r="A175" s="12">
        <f>'Sound Power'!B175</f>
        <v>0</v>
      </c>
      <c r="B175" s="12">
        <f>'Sound Power'!D175</f>
        <v>0</v>
      </c>
      <c r="C175" s="67" t="e">
        <f>IF(Calcul!$F180="SA",'Sound Power'!BS175,'Sound Power'!T175)</f>
        <v>#DIV/0!</v>
      </c>
      <c r="D175" s="67" t="e">
        <f>IF(Calcul!$F180="SA",'Sound Power'!BT175,'Sound Power'!U175)</f>
        <v>#DIV/0!</v>
      </c>
      <c r="E175" s="67" t="e">
        <f>IF(Calcul!$F180="SA",'Sound Power'!BU175,'Sound Power'!V175)</f>
        <v>#DIV/0!</v>
      </c>
      <c r="F175" s="67" t="e">
        <f>IF(Calcul!$F180="SA",'Sound Power'!BV175,'Sound Power'!W175)</f>
        <v>#DIV/0!</v>
      </c>
      <c r="G175" s="67" t="e">
        <f>IF(Calcul!$F180="SA",'Sound Power'!BW175,'Sound Power'!X175)</f>
        <v>#DIV/0!</v>
      </c>
      <c r="H175" s="67" t="e">
        <f>IF(Calcul!$F180="SA",'Sound Power'!BX175,'Sound Power'!Y175)</f>
        <v>#DIV/0!</v>
      </c>
      <c r="I175" s="67" t="e">
        <f>IF(Calcul!$F180="SA",'Sound Power'!BY175,'Sound Power'!Z175)</f>
        <v>#DIV/0!</v>
      </c>
      <c r="J175" s="67" t="e">
        <f>IF(Calcul!$F180="SA",'Sound Power'!BZ175,'Sound Power'!AA175)</f>
        <v>#DIV/0!</v>
      </c>
      <c r="K175" s="67" t="e">
        <f>'Sound Power'!CS175</f>
        <v>#DIV/0!</v>
      </c>
      <c r="L175" s="67" t="e">
        <f>'Sound Power'!CT175</f>
        <v>#DIV/0!</v>
      </c>
      <c r="M175" s="67" t="e">
        <f>'Sound Power'!CU175</f>
        <v>#DIV/0!</v>
      </c>
      <c r="N175" s="67" t="e">
        <f>'Sound Power'!CV175</f>
        <v>#DIV/0!</v>
      </c>
      <c r="O175" s="67" t="e">
        <f>'Sound Power'!CW175</f>
        <v>#DIV/0!</v>
      </c>
      <c r="P175" s="67" t="e">
        <f>'Sound Power'!CX175</f>
        <v>#DIV/0!</v>
      </c>
      <c r="Q175" s="67" t="e">
        <f>'Sound Power'!CY175</f>
        <v>#DIV/0!</v>
      </c>
      <c r="R175" s="67" t="e">
        <f>'Sound Power'!CZ175</f>
        <v>#DIV/0!</v>
      </c>
      <c r="S175" s="64">
        <f t="shared" si="50"/>
        <v>0</v>
      </c>
      <c r="T175" s="64">
        <f t="shared" si="51"/>
        <v>0</v>
      </c>
      <c r="U175" s="67" t="e">
        <f>('ModelParams Lp'!B$4*10^'ModelParams Lp'!B$5*($S175/$T175)^'ModelParams Lp'!B$6)*3</f>
        <v>#DIV/0!</v>
      </c>
      <c r="V175" s="67" t="e">
        <f>('ModelParams Lp'!C$4*10^'ModelParams Lp'!C$5*($S175/$T175)^'ModelParams Lp'!C$6)*3</f>
        <v>#DIV/0!</v>
      </c>
      <c r="W175" s="67" t="e">
        <f>('ModelParams Lp'!D$4*10^'ModelParams Lp'!D$5*($S175/$T175)^'ModelParams Lp'!D$6)*3</f>
        <v>#DIV/0!</v>
      </c>
      <c r="X175" s="67" t="e">
        <f>('ModelParams Lp'!E$4*10^'ModelParams Lp'!E$5*($S175/$T175)^'ModelParams Lp'!E$6)*3</f>
        <v>#DIV/0!</v>
      </c>
      <c r="Y175" s="67" t="e">
        <f>('ModelParams Lp'!F$4*10^'ModelParams Lp'!F$5*($S175/$T175)^'ModelParams Lp'!F$6)*3</f>
        <v>#DIV/0!</v>
      </c>
      <c r="Z175" s="67" t="e">
        <f>('ModelParams Lp'!G$4*10^'ModelParams Lp'!G$5*($S175/$T175)^'ModelParams Lp'!G$6)*3</f>
        <v>#DIV/0!</v>
      </c>
      <c r="AA175" s="67" t="e">
        <f>('ModelParams Lp'!H$4*10^'ModelParams Lp'!H$5*($S175/$T175)^'ModelParams Lp'!H$6)*3</f>
        <v>#DIV/0!</v>
      </c>
      <c r="AB175" s="67" t="e">
        <f>('ModelParams Lp'!I$4*10^'ModelParams Lp'!I$5*($S175/$T175)^'ModelParams Lp'!I$6)*3</f>
        <v>#DIV/0!</v>
      </c>
      <c r="AC175" s="53" t="e">
        <f t="shared" si="52"/>
        <v>#DIV/0!</v>
      </c>
      <c r="AD175" s="53" t="e">
        <f>IF(AC175&lt;'ModelParams Lp'!$B$16,-1,IF(AC175&lt;'ModelParams Lp'!$C$16,0,IF(AC175&lt;'ModelParams Lp'!$D$16,1,IF(AC175&lt;'ModelParams Lp'!$E$16,2,IF(AC175&lt;'ModelParams Lp'!$F$16,3,IF(AC175&lt;'ModelParams Lp'!$G$16,4,IF(AC175&lt;'ModelParams Lp'!$H$16,5,6)))))))</f>
        <v>#DIV/0!</v>
      </c>
      <c r="AE175" s="67" t="e">
        <f ca="1">IF($AD175&gt;1,0,OFFSET('ModelParams Lp'!$C$12,0,-'Sound Pressure'!$AD175))</f>
        <v>#DIV/0!</v>
      </c>
      <c r="AF175" s="67" t="e">
        <f ca="1">IF($AD175&gt;2,0,OFFSET('ModelParams Lp'!$D$12,0,-'Sound Pressure'!$AD175))</f>
        <v>#DIV/0!</v>
      </c>
      <c r="AG175" s="67" t="e">
        <f ca="1">IF($AD175&gt;3,0,OFFSET('ModelParams Lp'!$E$12,0,-'Sound Pressure'!$AD175))</f>
        <v>#DIV/0!</v>
      </c>
      <c r="AH175" s="67" t="e">
        <f ca="1">IF($AD175&gt;4,0,OFFSET('ModelParams Lp'!$F$12,0,-'Sound Pressure'!$AD175))</f>
        <v>#DIV/0!</v>
      </c>
      <c r="AI175" s="67" t="e">
        <f ca="1">IF($AD175&gt;3,0,OFFSET('ModelParams Lp'!$G$12,0,-'Sound Pressure'!$AD175))</f>
        <v>#DIV/0!</v>
      </c>
      <c r="AJ175" s="67" t="e">
        <f ca="1">IF($AD175&gt;5,0,OFFSET('ModelParams Lp'!$H$12,0,-'Sound Pressure'!$AD175))</f>
        <v>#DIV/0!</v>
      </c>
      <c r="AK175" s="67" t="e">
        <f ca="1">IF($AD175&gt;6,0,OFFSET('ModelParams Lp'!$I$12,0,-'Sound Pressure'!$AD175))</f>
        <v>#DIV/0!</v>
      </c>
      <c r="AL175" s="67" t="e">
        <f ca="1">IF($AD175&gt;7,0,IF($AD$4&lt;0,3,OFFSET('ModelParams Lp'!$J$12,0,-'Sound Pressure'!$AD175)))</f>
        <v>#DIV/0!</v>
      </c>
      <c r="AM175" s="67" t="e">
        <f t="shared" si="71"/>
        <v>#DIV/0!</v>
      </c>
      <c r="AN175" s="67" t="e">
        <f t="shared" si="72"/>
        <v>#DIV/0!</v>
      </c>
      <c r="AO175" s="67" t="e">
        <f t="shared" si="72"/>
        <v>#DIV/0!</v>
      </c>
      <c r="AP175" s="67" t="e">
        <f t="shared" si="72"/>
        <v>#DIV/0!</v>
      </c>
      <c r="AQ175" s="67" t="e">
        <f t="shared" si="72"/>
        <v>#DIV/0!</v>
      </c>
      <c r="AR175" s="67" t="e">
        <f t="shared" si="72"/>
        <v>#DIV/0!</v>
      </c>
      <c r="AS175" s="67" t="e">
        <f t="shared" si="72"/>
        <v>#DIV/0!</v>
      </c>
      <c r="AT175" s="67" t="e">
        <f t="shared" si="72"/>
        <v>#DIV/0!</v>
      </c>
      <c r="AU175" s="67">
        <f>'ModelParams Lp'!B$22</f>
        <v>4</v>
      </c>
      <c r="AV175" s="67">
        <f>'ModelParams Lp'!C$22</f>
        <v>2</v>
      </c>
      <c r="AW175" s="67">
        <f>'ModelParams Lp'!D$22</f>
        <v>1</v>
      </c>
      <c r="AX175" s="67">
        <f>'ModelParams Lp'!E$22</f>
        <v>0</v>
      </c>
      <c r="AY175" s="67">
        <f>'ModelParams Lp'!F$22</f>
        <v>0</v>
      </c>
      <c r="AZ175" s="67">
        <f>'ModelParams Lp'!G$22</f>
        <v>0</v>
      </c>
      <c r="BA175" s="67">
        <f>'ModelParams Lp'!H$22</f>
        <v>0</v>
      </c>
      <c r="BB175" s="67">
        <f>'ModelParams Lp'!I$22</f>
        <v>0</v>
      </c>
      <c r="BC175" s="67" t="e">
        <f>-10*LOG(2/(4*PI()*2^2)+4/(0.163*(Calcul!$J180*Calcul!$K180)/VLOOKUP(Calcul!$H180,'ModelParams Lp'!$E$37:$F$39,2,0)))</f>
        <v>#N/A</v>
      </c>
      <c r="BD175" s="67" t="e">
        <f>-10*LOG(2/(4*PI()*2^2)+4/(0.163*(Calcul!$J180*Calcul!$K180)/VLOOKUP(Calcul!$H180,'ModelParams Lp'!$E$37:$F$39,2,0)))</f>
        <v>#N/A</v>
      </c>
      <c r="BE175" s="67" t="e">
        <f>-10*LOG(2/(4*PI()*2^2)+4/(0.163*(Calcul!$J180*Calcul!$K180)/VLOOKUP(Calcul!$H180,'ModelParams Lp'!$E$37:$F$39,2,0)))</f>
        <v>#N/A</v>
      </c>
      <c r="BF175" s="67" t="e">
        <f>-10*LOG(2/(4*PI()*2^2)+4/(0.163*(Calcul!$J180*Calcul!$K180)/VLOOKUP(Calcul!$H180,'ModelParams Lp'!$E$37:$F$39,2,0)))</f>
        <v>#N/A</v>
      </c>
      <c r="BG175" s="67" t="e">
        <f>-10*LOG(2/(4*PI()*2^2)+4/(0.163*(Calcul!$J180*Calcul!$K180)/VLOOKUP(Calcul!$H180,'ModelParams Lp'!$E$37:$F$39,2,0)))</f>
        <v>#N/A</v>
      </c>
      <c r="BH175" s="67" t="e">
        <f>-10*LOG(2/(4*PI()*2^2)+4/(0.163*(Calcul!$J180*Calcul!$K180)/VLOOKUP(Calcul!$H180,'ModelParams Lp'!$E$37:$F$39,2,0)))</f>
        <v>#N/A</v>
      </c>
      <c r="BI175" s="67" t="e">
        <f>-10*LOG(2/(4*PI()*2^2)+4/(0.163*(Calcul!$J180*Calcul!$K180)/VLOOKUP(Calcul!$H180,'ModelParams Lp'!$E$37:$F$39,2,0)))</f>
        <v>#N/A</v>
      </c>
      <c r="BJ175" s="67" t="e">
        <f>-10*LOG(2/(4*PI()*2^2)+4/(0.163*(Calcul!$J180*Calcul!$K180)/VLOOKUP(Calcul!$H180,'ModelParams Lp'!$E$37:$F$39,2,0)))</f>
        <v>#N/A</v>
      </c>
      <c r="BK175" s="67" t="e">
        <f>VLOOKUP(Calcul!$I180,'ModelParams Lp'!$D$28:$O$32,5,0)+BC175</f>
        <v>#N/A</v>
      </c>
      <c r="BL175" s="67" t="e">
        <f>VLOOKUP(Calcul!$I180,'ModelParams Lp'!$D$28:$O$32,6,0)+BD175</f>
        <v>#N/A</v>
      </c>
      <c r="BM175" s="67" t="e">
        <f>VLOOKUP(Calcul!$I180,'ModelParams Lp'!$D$28:$O$32,7,0)+BE175</f>
        <v>#N/A</v>
      </c>
      <c r="BN175" s="67" t="e">
        <f>VLOOKUP(Calcul!$I180,'ModelParams Lp'!$D$28:$O$32,8,0)+BF175</f>
        <v>#N/A</v>
      </c>
      <c r="BO175" s="67" t="e">
        <f>VLOOKUP(Calcul!$I180,'ModelParams Lp'!$D$28:$O$32,9,0)+BG175</f>
        <v>#N/A</v>
      </c>
      <c r="BP175" s="67" t="e">
        <f>VLOOKUP(Calcul!$I180,'ModelParams Lp'!$D$28:$O$32,10,0)+BH175</f>
        <v>#N/A</v>
      </c>
      <c r="BQ175" s="67" t="e">
        <f>VLOOKUP(Calcul!$I180,'ModelParams Lp'!$D$28:$O$32,11,0)+BI175</f>
        <v>#N/A</v>
      </c>
      <c r="BR175" s="67" t="e">
        <f>VLOOKUP(Calcul!$I180,'ModelParams Lp'!$D$28:$O$32,12,0)+BJ175</f>
        <v>#N/A</v>
      </c>
      <c r="BS175" s="66" t="e">
        <f t="shared" ca="1" si="53"/>
        <v>#DIV/0!</v>
      </c>
      <c r="BT175" s="66" t="e">
        <f t="shared" ca="1" si="54"/>
        <v>#DIV/0!</v>
      </c>
      <c r="BU175" s="66" t="e">
        <f t="shared" ca="1" si="55"/>
        <v>#DIV/0!</v>
      </c>
      <c r="BV175" s="66" t="e">
        <f t="shared" ca="1" si="56"/>
        <v>#DIV/0!</v>
      </c>
      <c r="BW175" s="66" t="e">
        <f t="shared" ca="1" si="57"/>
        <v>#DIV/0!</v>
      </c>
      <c r="BX175" s="66" t="e">
        <f t="shared" ca="1" si="58"/>
        <v>#DIV/0!</v>
      </c>
      <c r="BY175" s="66" t="e">
        <f t="shared" ca="1" si="59"/>
        <v>#DIV/0!</v>
      </c>
      <c r="BZ175" s="66" t="e">
        <f t="shared" ca="1" si="60"/>
        <v>#DIV/0!</v>
      </c>
      <c r="CA175" s="24" t="e">
        <f ca="1">10*LOG10(IF(BS175="",0,POWER(10,((BS175+'ModelParams Lw'!$O$4)/10))) +IF(BT175="",0,POWER(10,((BT175+'ModelParams Lw'!$P$4)/10))) +IF(BU175="",0,POWER(10,((BU175+'ModelParams Lw'!$Q$4)/10))) +IF(BV175="",0,POWER(10,((BV175+'ModelParams Lw'!$R$4)/10))) +IF(BW175="",0,POWER(10,((BW175+'ModelParams Lw'!$S$4)/10))) +IF(BX175="",0,POWER(10,((BX175+'ModelParams Lw'!$T$4)/10))) +IF(BY175="",0,POWER(10,((BY175+'ModelParams Lw'!$U$4)/10)))+IF(BZ175="",0,POWER(10,((BZ175+'ModelParams Lw'!$V$4)/10))))</f>
        <v>#DIV/0!</v>
      </c>
      <c r="CB175" s="24" t="e">
        <f t="shared" ca="1" si="61"/>
        <v>#DIV/0!</v>
      </c>
      <c r="CC175" s="24" t="e">
        <f ca="1">(BS175-'ModelParams Lw'!O$10)/'ModelParams Lw'!O$11</f>
        <v>#DIV/0!</v>
      </c>
      <c r="CD175" s="24" t="e">
        <f ca="1">(BT175-'ModelParams Lw'!P$10)/'ModelParams Lw'!P$11</f>
        <v>#DIV/0!</v>
      </c>
      <c r="CE175" s="24" t="e">
        <f ca="1">(BU175-'ModelParams Lw'!Q$10)/'ModelParams Lw'!Q$11</f>
        <v>#DIV/0!</v>
      </c>
      <c r="CF175" s="24" t="e">
        <f ca="1">(BV175-'ModelParams Lw'!R$10)/'ModelParams Lw'!R$11</f>
        <v>#DIV/0!</v>
      </c>
      <c r="CG175" s="24" t="e">
        <f ca="1">(BW175-'ModelParams Lw'!S$10)/'ModelParams Lw'!S$11</f>
        <v>#DIV/0!</v>
      </c>
      <c r="CH175" s="24" t="e">
        <f ca="1">(BX175-'ModelParams Lw'!T$10)/'ModelParams Lw'!T$11</f>
        <v>#DIV/0!</v>
      </c>
      <c r="CI175" s="24" t="e">
        <f ca="1">(BY175-'ModelParams Lw'!U$10)/'ModelParams Lw'!U$11</f>
        <v>#DIV/0!</v>
      </c>
      <c r="CJ175" s="24" t="e">
        <f ca="1">(BZ175-'ModelParams Lw'!V$10)/'ModelParams Lw'!V$11</f>
        <v>#DIV/0!</v>
      </c>
      <c r="CK175" s="66" t="e">
        <f t="shared" si="62"/>
        <v>#DIV/0!</v>
      </c>
      <c r="CL175" s="66" t="e">
        <f t="shared" si="63"/>
        <v>#DIV/0!</v>
      </c>
      <c r="CM175" s="66" t="e">
        <f t="shared" si="64"/>
        <v>#DIV/0!</v>
      </c>
      <c r="CN175" s="66" t="e">
        <f t="shared" si="65"/>
        <v>#DIV/0!</v>
      </c>
      <c r="CO175" s="66" t="e">
        <f t="shared" si="66"/>
        <v>#DIV/0!</v>
      </c>
      <c r="CP175" s="66" t="e">
        <f t="shared" si="67"/>
        <v>#DIV/0!</v>
      </c>
      <c r="CQ175" s="66" t="e">
        <f t="shared" si="68"/>
        <v>#DIV/0!</v>
      </c>
      <c r="CR175" s="66" t="e">
        <f t="shared" si="69"/>
        <v>#DIV/0!</v>
      </c>
      <c r="CS175" s="24" t="e">
        <f>10*LOG10(IF(CK175="",0,POWER(10,((CK175+'ModelParams Lw'!$O$4)/10))) +IF(CL175="",0,POWER(10,((CL175+'ModelParams Lw'!$P$4)/10))) +IF(CM175="",0,POWER(10,((CM175+'ModelParams Lw'!$Q$4)/10))) +IF(CN175="",0,POWER(10,((CN175+'ModelParams Lw'!$R$4)/10))) +IF(CO175="",0,POWER(10,((CO175+'ModelParams Lw'!$S$4)/10))) +IF(CP175="",0,POWER(10,((CP175+'ModelParams Lw'!$T$4)/10))) +IF(CQ175="",0,POWER(10,((CQ175+'ModelParams Lw'!$U$4)/10)))+IF(CR175="",0,POWER(10,((CR175+'ModelParams Lw'!$V$4)/10))))</f>
        <v>#DIV/0!</v>
      </c>
      <c r="CT175" s="24" t="e">
        <f t="shared" si="70"/>
        <v>#DIV/0!</v>
      </c>
      <c r="CU175" s="24" t="e">
        <f>(CK175-'ModelParams Lw'!O$10)/'ModelParams Lw'!O$11</f>
        <v>#DIV/0!</v>
      </c>
      <c r="CV175" s="24" t="e">
        <f>(CL175-'ModelParams Lw'!P$10)/'ModelParams Lw'!P$11</f>
        <v>#DIV/0!</v>
      </c>
      <c r="CW175" s="24" t="e">
        <f>(CM175-'ModelParams Lw'!Q$10)/'ModelParams Lw'!Q$11</f>
        <v>#DIV/0!</v>
      </c>
      <c r="CX175" s="24" t="e">
        <f>(CN175-'ModelParams Lw'!R$10)/'ModelParams Lw'!R$11</f>
        <v>#DIV/0!</v>
      </c>
      <c r="CY175" s="24" t="e">
        <f>(CO175-'ModelParams Lw'!S$10)/'ModelParams Lw'!S$11</f>
        <v>#DIV/0!</v>
      </c>
      <c r="CZ175" s="24" t="e">
        <f>(CP175-'ModelParams Lw'!T$10)/'ModelParams Lw'!T$11</f>
        <v>#DIV/0!</v>
      </c>
      <c r="DA175" s="24" t="e">
        <f>(CQ175-'ModelParams Lw'!U$10)/'ModelParams Lw'!U$11</f>
        <v>#DIV/0!</v>
      </c>
      <c r="DB175" s="24" t="e">
        <f>(CR175-'ModelParams Lw'!V$10)/'ModelParams Lw'!V$11</f>
        <v>#DIV/0!</v>
      </c>
    </row>
    <row r="176" spans="1:106">
      <c r="A176" s="12">
        <f>'Sound Power'!B176</f>
        <v>0</v>
      </c>
      <c r="B176" s="12">
        <f>'Sound Power'!D176</f>
        <v>0</v>
      </c>
      <c r="C176" s="67" t="e">
        <f>IF(Calcul!$F181="SA",'Sound Power'!BS176,'Sound Power'!T176)</f>
        <v>#DIV/0!</v>
      </c>
      <c r="D176" s="67" t="e">
        <f>IF(Calcul!$F181="SA",'Sound Power'!BT176,'Sound Power'!U176)</f>
        <v>#DIV/0!</v>
      </c>
      <c r="E176" s="67" t="e">
        <f>IF(Calcul!$F181="SA",'Sound Power'!BU176,'Sound Power'!V176)</f>
        <v>#DIV/0!</v>
      </c>
      <c r="F176" s="67" t="e">
        <f>IF(Calcul!$F181="SA",'Sound Power'!BV176,'Sound Power'!W176)</f>
        <v>#DIV/0!</v>
      </c>
      <c r="G176" s="67" t="e">
        <f>IF(Calcul!$F181="SA",'Sound Power'!BW176,'Sound Power'!X176)</f>
        <v>#DIV/0!</v>
      </c>
      <c r="H176" s="67" t="e">
        <f>IF(Calcul!$F181="SA",'Sound Power'!BX176,'Sound Power'!Y176)</f>
        <v>#DIV/0!</v>
      </c>
      <c r="I176" s="67" t="e">
        <f>IF(Calcul!$F181="SA",'Sound Power'!BY176,'Sound Power'!Z176)</f>
        <v>#DIV/0!</v>
      </c>
      <c r="J176" s="67" t="e">
        <f>IF(Calcul!$F181="SA",'Sound Power'!BZ176,'Sound Power'!AA176)</f>
        <v>#DIV/0!</v>
      </c>
      <c r="K176" s="67" t="e">
        <f>'Sound Power'!CS176</f>
        <v>#DIV/0!</v>
      </c>
      <c r="L176" s="67" t="e">
        <f>'Sound Power'!CT176</f>
        <v>#DIV/0!</v>
      </c>
      <c r="M176" s="67" t="e">
        <f>'Sound Power'!CU176</f>
        <v>#DIV/0!</v>
      </c>
      <c r="N176" s="67" t="e">
        <f>'Sound Power'!CV176</f>
        <v>#DIV/0!</v>
      </c>
      <c r="O176" s="67" t="e">
        <f>'Sound Power'!CW176</f>
        <v>#DIV/0!</v>
      </c>
      <c r="P176" s="67" t="e">
        <f>'Sound Power'!CX176</f>
        <v>#DIV/0!</v>
      </c>
      <c r="Q176" s="67" t="e">
        <f>'Sound Power'!CY176</f>
        <v>#DIV/0!</v>
      </c>
      <c r="R176" s="67" t="e">
        <f>'Sound Power'!CZ176</f>
        <v>#DIV/0!</v>
      </c>
      <c r="S176" s="64">
        <f t="shared" si="50"/>
        <v>0</v>
      </c>
      <c r="T176" s="64">
        <f t="shared" si="51"/>
        <v>0</v>
      </c>
      <c r="U176" s="67" t="e">
        <f>('ModelParams Lp'!B$4*10^'ModelParams Lp'!B$5*($S176/$T176)^'ModelParams Lp'!B$6)*3</f>
        <v>#DIV/0!</v>
      </c>
      <c r="V176" s="67" t="e">
        <f>('ModelParams Lp'!C$4*10^'ModelParams Lp'!C$5*($S176/$T176)^'ModelParams Lp'!C$6)*3</f>
        <v>#DIV/0!</v>
      </c>
      <c r="W176" s="67" t="e">
        <f>('ModelParams Lp'!D$4*10^'ModelParams Lp'!D$5*($S176/$T176)^'ModelParams Lp'!D$6)*3</f>
        <v>#DIV/0!</v>
      </c>
      <c r="X176" s="67" t="e">
        <f>('ModelParams Lp'!E$4*10^'ModelParams Lp'!E$5*($S176/$T176)^'ModelParams Lp'!E$6)*3</f>
        <v>#DIV/0!</v>
      </c>
      <c r="Y176" s="67" t="e">
        <f>('ModelParams Lp'!F$4*10^'ModelParams Lp'!F$5*($S176/$T176)^'ModelParams Lp'!F$6)*3</f>
        <v>#DIV/0!</v>
      </c>
      <c r="Z176" s="67" t="e">
        <f>('ModelParams Lp'!G$4*10^'ModelParams Lp'!G$5*($S176/$T176)^'ModelParams Lp'!G$6)*3</f>
        <v>#DIV/0!</v>
      </c>
      <c r="AA176" s="67" t="e">
        <f>('ModelParams Lp'!H$4*10^'ModelParams Lp'!H$5*($S176/$T176)^'ModelParams Lp'!H$6)*3</f>
        <v>#DIV/0!</v>
      </c>
      <c r="AB176" s="67" t="e">
        <f>('ModelParams Lp'!I$4*10^'ModelParams Lp'!I$5*($S176/$T176)^'ModelParams Lp'!I$6)*3</f>
        <v>#DIV/0!</v>
      </c>
      <c r="AC176" s="53" t="e">
        <f t="shared" si="52"/>
        <v>#DIV/0!</v>
      </c>
      <c r="AD176" s="53" t="e">
        <f>IF(AC176&lt;'ModelParams Lp'!$B$16,-1,IF(AC176&lt;'ModelParams Lp'!$C$16,0,IF(AC176&lt;'ModelParams Lp'!$D$16,1,IF(AC176&lt;'ModelParams Lp'!$E$16,2,IF(AC176&lt;'ModelParams Lp'!$F$16,3,IF(AC176&lt;'ModelParams Lp'!$G$16,4,IF(AC176&lt;'ModelParams Lp'!$H$16,5,6)))))))</f>
        <v>#DIV/0!</v>
      </c>
      <c r="AE176" s="67" t="e">
        <f ca="1">IF($AD176&gt;1,0,OFFSET('ModelParams Lp'!$C$12,0,-'Sound Pressure'!$AD176))</f>
        <v>#DIV/0!</v>
      </c>
      <c r="AF176" s="67" t="e">
        <f ca="1">IF($AD176&gt;2,0,OFFSET('ModelParams Lp'!$D$12,0,-'Sound Pressure'!$AD176))</f>
        <v>#DIV/0!</v>
      </c>
      <c r="AG176" s="67" t="e">
        <f ca="1">IF($AD176&gt;3,0,OFFSET('ModelParams Lp'!$E$12,0,-'Sound Pressure'!$AD176))</f>
        <v>#DIV/0!</v>
      </c>
      <c r="AH176" s="67" t="e">
        <f ca="1">IF($AD176&gt;4,0,OFFSET('ModelParams Lp'!$F$12,0,-'Sound Pressure'!$AD176))</f>
        <v>#DIV/0!</v>
      </c>
      <c r="AI176" s="67" t="e">
        <f ca="1">IF($AD176&gt;3,0,OFFSET('ModelParams Lp'!$G$12,0,-'Sound Pressure'!$AD176))</f>
        <v>#DIV/0!</v>
      </c>
      <c r="AJ176" s="67" t="e">
        <f ca="1">IF($AD176&gt;5,0,OFFSET('ModelParams Lp'!$H$12,0,-'Sound Pressure'!$AD176))</f>
        <v>#DIV/0!</v>
      </c>
      <c r="AK176" s="67" t="e">
        <f ca="1">IF($AD176&gt;6,0,OFFSET('ModelParams Lp'!$I$12,0,-'Sound Pressure'!$AD176))</f>
        <v>#DIV/0!</v>
      </c>
      <c r="AL176" s="67" t="e">
        <f ca="1">IF($AD176&gt;7,0,IF($AD$4&lt;0,3,OFFSET('ModelParams Lp'!$J$12,0,-'Sound Pressure'!$AD176)))</f>
        <v>#DIV/0!</v>
      </c>
      <c r="AM176" s="67" t="e">
        <f t="shared" si="71"/>
        <v>#DIV/0!</v>
      </c>
      <c r="AN176" s="67" t="e">
        <f t="shared" si="72"/>
        <v>#DIV/0!</v>
      </c>
      <c r="AO176" s="67" t="e">
        <f t="shared" si="72"/>
        <v>#DIV/0!</v>
      </c>
      <c r="AP176" s="67" t="e">
        <f t="shared" si="72"/>
        <v>#DIV/0!</v>
      </c>
      <c r="AQ176" s="67" t="e">
        <f t="shared" si="72"/>
        <v>#DIV/0!</v>
      </c>
      <c r="AR176" s="67" t="e">
        <f t="shared" si="72"/>
        <v>#DIV/0!</v>
      </c>
      <c r="AS176" s="67" t="e">
        <f t="shared" si="72"/>
        <v>#DIV/0!</v>
      </c>
      <c r="AT176" s="67" t="e">
        <f t="shared" si="72"/>
        <v>#DIV/0!</v>
      </c>
      <c r="AU176" s="67">
        <f>'ModelParams Lp'!B$22</f>
        <v>4</v>
      </c>
      <c r="AV176" s="67">
        <f>'ModelParams Lp'!C$22</f>
        <v>2</v>
      </c>
      <c r="AW176" s="67">
        <f>'ModelParams Lp'!D$22</f>
        <v>1</v>
      </c>
      <c r="AX176" s="67">
        <f>'ModelParams Lp'!E$22</f>
        <v>0</v>
      </c>
      <c r="AY176" s="67">
        <f>'ModelParams Lp'!F$22</f>
        <v>0</v>
      </c>
      <c r="AZ176" s="67">
        <f>'ModelParams Lp'!G$22</f>
        <v>0</v>
      </c>
      <c r="BA176" s="67">
        <f>'ModelParams Lp'!H$22</f>
        <v>0</v>
      </c>
      <c r="BB176" s="67">
        <f>'ModelParams Lp'!I$22</f>
        <v>0</v>
      </c>
      <c r="BC176" s="67" t="e">
        <f>-10*LOG(2/(4*PI()*2^2)+4/(0.163*(Calcul!$J181*Calcul!$K181)/VLOOKUP(Calcul!$H181,'ModelParams Lp'!$E$37:$F$39,2,0)))</f>
        <v>#N/A</v>
      </c>
      <c r="BD176" s="67" t="e">
        <f>-10*LOG(2/(4*PI()*2^2)+4/(0.163*(Calcul!$J181*Calcul!$K181)/VLOOKUP(Calcul!$H181,'ModelParams Lp'!$E$37:$F$39,2,0)))</f>
        <v>#N/A</v>
      </c>
      <c r="BE176" s="67" t="e">
        <f>-10*LOG(2/(4*PI()*2^2)+4/(0.163*(Calcul!$J181*Calcul!$K181)/VLOOKUP(Calcul!$H181,'ModelParams Lp'!$E$37:$F$39,2,0)))</f>
        <v>#N/A</v>
      </c>
      <c r="BF176" s="67" t="e">
        <f>-10*LOG(2/(4*PI()*2^2)+4/(0.163*(Calcul!$J181*Calcul!$K181)/VLOOKUP(Calcul!$H181,'ModelParams Lp'!$E$37:$F$39,2,0)))</f>
        <v>#N/A</v>
      </c>
      <c r="BG176" s="67" t="e">
        <f>-10*LOG(2/(4*PI()*2^2)+4/(0.163*(Calcul!$J181*Calcul!$K181)/VLOOKUP(Calcul!$H181,'ModelParams Lp'!$E$37:$F$39,2,0)))</f>
        <v>#N/A</v>
      </c>
      <c r="BH176" s="67" t="e">
        <f>-10*LOG(2/(4*PI()*2^2)+4/(0.163*(Calcul!$J181*Calcul!$K181)/VLOOKUP(Calcul!$H181,'ModelParams Lp'!$E$37:$F$39,2,0)))</f>
        <v>#N/A</v>
      </c>
      <c r="BI176" s="67" t="e">
        <f>-10*LOG(2/(4*PI()*2^2)+4/(0.163*(Calcul!$J181*Calcul!$K181)/VLOOKUP(Calcul!$H181,'ModelParams Lp'!$E$37:$F$39,2,0)))</f>
        <v>#N/A</v>
      </c>
      <c r="BJ176" s="67" t="e">
        <f>-10*LOG(2/(4*PI()*2^2)+4/(0.163*(Calcul!$J181*Calcul!$K181)/VLOOKUP(Calcul!$H181,'ModelParams Lp'!$E$37:$F$39,2,0)))</f>
        <v>#N/A</v>
      </c>
      <c r="BK176" s="67" t="e">
        <f>VLOOKUP(Calcul!$I181,'ModelParams Lp'!$D$28:$O$32,5,0)+BC176</f>
        <v>#N/A</v>
      </c>
      <c r="BL176" s="67" t="e">
        <f>VLOOKUP(Calcul!$I181,'ModelParams Lp'!$D$28:$O$32,6,0)+BD176</f>
        <v>#N/A</v>
      </c>
      <c r="BM176" s="67" t="e">
        <f>VLOOKUP(Calcul!$I181,'ModelParams Lp'!$D$28:$O$32,7,0)+BE176</f>
        <v>#N/A</v>
      </c>
      <c r="BN176" s="67" t="e">
        <f>VLOOKUP(Calcul!$I181,'ModelParams Lp'!$D$28:$O$32,8,0)+BF176</f>
        <v>#N/A</v>
      </c>
      <c r="BO176" s="67" t="e">
        <f>VLOOKUP(Calcul!$I181,'ModelParams Lp'!$D$28:$O$32,9,0)+BG176</f>
        <v>#N/A</v>
      </c>
      <c r="BP176" s="67" t="e">
        <f>VLOOKUP(Calcul!$I181,'ModelParams Lp'!$D$28:$O$32,10,0)+BH176</f>
        <v>#N/A</v>
      </c>
      <c r="BQ176" s="67" t="e">
        <f>VLOOKUP(Calcul!$I181,'ModelParams Lp'!$D$28:$O$32,11,0)+BI176</f>
        <v>#N/A</v>
      </c>
      <c r="BR176" s="67" t="e">
        <f>VLOOKUP(Calcul!$I181,'ModelParams Lp'!$D$28:$O$32,12,0)+BJ176</f>
        <v>#N/A</v>
      </c>
      <c r="BS176" s="66" t="e">
        <f t="shared" ca="1" si="53"/>
        <v>#DIV/0!</v>
      </c>
      <c r="BT176" s="66" t="e">
        <f t="shared" ca="1" si="54"/>
        <v>#DIV/0!</v>
      </c>
      <c r="BU176" s="66" t="e">
        <f t="shared" ca="1" si="55"/>
        <v>#DIV/0!</v>
      </c>
      <c r="BV176" s="66" t="e">
        <f t="shared" ca="1" si="56"/>
        <v>#DIV/0!</v>
      </c>
      <c r="BW176" s="66" t="e">
        <f t="shared" ca="1" si="57"/>
        <v>#DIV/0!</v>
      </c>
      <c r="BX176" s="66" t="e">
        <f t="shared" ca="1" si="58"/>
        <v>#DIV/0!</v>
      </c>
      <c r="BY176" s="66" t="e">
        <f t="shared" ca="1" si="59"/>
        <v>#DIV/0!</v>
      </c>
      <c r="BZ176" s="66" t="e">
        <f t="shared" ca="1" si="60"/>
        <v>#DIV/0!</v>
      </c>
      <c r="CA176" s="24" t="e">
        <f ca="1">10*LOG10(IF(BS176="",0,POWER(10,((BS176+'ModelParams Lw'!$O$4)/10))) +IF(BT176="",0,POWER(10,((BT176+'ModelParams Lw'!$P$4)/10))) +IF(BU176="",0,POWER(10,((BU176+'ModelParams Lw'!$Q$4)/10))) +IF(BV176="",0,POWER(10,((BV176+'ModelParams Lw'!$R$4)/10))) +IF(BW176="",0,POWER(10,((BW176+'ModelParams Lw'!$S$4)/10))) +IF(BX176="",0,POWER(10,((BX176+'ModelParams Lw'!$T$4)/10))) +IF(BY176="",0,POWER(10,((BY176+'ModelParams Lw'!$U$4)/10)))+IF(BZ176="",0,POWER(10,((BZ176+'ModelParams Lw'!$V$4)/10))))</f>
        <v>#DIV/0!</v>
      </c>
      <c r="CB176" s="24" t="e">
        <f t="shared" ca="1" si="61"/>
        <v>#DIV/0!</v>
      </c>
      <c r="CC176" s="24" t="e">
        <f ca="1">(BS176-'ModelParams Lw'!O$10)/'ModelParams Lw'!O$11</f>
        <v>#DIV/0!</v>
      </c>
      <c r="CD176" s="24" t="e">
        <f ca="1">(BT176-'ModelParams Lw'!P$10)/'ModelParams Lw'!P$11</f>
        <v>#DIV/0!</v>
      </c>
      <c r="CE176" s="24" t="e">
        <f ca="1">(BU176-'ModelParams Lw'!Q$10)/'ModelParams Lw'!Q$11</f>
        <v>#DIV/0!</v>
      </c>
      <c r="CF176" s="24" t="e">
        <f ca="1">(BV176-'ModelParams Lw'!R$10)/'ModelParams Lw'!R$11</f>
        <v>#DIV/0!</v>
      </c>
      <c r="CG176" s="24" t="e">
        <f ca="1">(BW176-'ModelParams Lw'!S$10)/'ModelParams Lw'!S$11</f>
        <v>#DIV/0!</v>
      </c>
      <c r="CH176" s="24" t="e">
        <f ca="1">(BX176-'ModelParams Lw'!T$10)/'ModelParams Lw'!T$11</f>
        <v>#DIV/0!</v>
      </c>
      <c r="CI176" s="24" t="e">
        <f ca="1">(BY176-'ModelParams Lw'!U$10)/'ModelParams Lw'!U$11</f>
        <v>#DIV/0!</v>
      </c>
      <c r="CJ176" s="24" t="e">
        <f ca="1">(BZ176-'ModelParams Lw'!V$10)/'ModelParams Lw'!V$11</f>
        <v>#DIV/0!</v>
      </c>
      <c r="CK176" s="66" t="e">
        <f t="shared" si="62"/>
        <v>#DIV/0!</v>
      </c>
      <c r="CL176" s="66" t="e">
        <f t="shared" si="63"/>
        <v>#DIV/0!</v>
      </c>
      <c r="CM176" s="66" t="e">
        <f t="shared" si="64"/>
        <v>#DIV/0!</v>
      </c>
      <c r="CN176" s="66" t="e">
        <f t="shared" si="65"/>
        <v>#DIV/0!</v>
      </c>
      <c r="CO176" s="66" t="e">
        <f t="shared" si="66"/>
        <v>#DIV/0!</v>
      </c>
      <c r="CP176" s="66" t="e">
        <f t="shared" si="67"/>
        <v>#DIV/0!</v>
      </c>
      <c r="CQ176" s="66" t="e">
        <f t="shared" si="68"/>
        <v>#DIV/0!</v>
      </c>
      <c r="CR176" s="66" t="e">
        <f t="shared" si="69"/>
        <v>#DIV/0!</v>
      </c>
      <c r="CS176" s="24" t="e">
        <f>10*LOG10(IF(CK176="",0,POWER(10,((CK176+'ModelParams Lw'!$O$4)/10))) +IF(CL176="",0,POWER(10,((CL176+'ModelParams Lw'!$P$4)/10))) +IF(CM176="",0,POWER(10,((CM176+'ModelParams Lw'!$Q$4)/10))) +IF(CN176="",0,POWER(10,((CN176+'ModelParams Lw'!$R$4)/10))) +IF(CO176="",0,POWER(10,((CO176+'ModelParams Lw'!$S$4)/10))) +IF(CP176="",0,POWER(10,((CP176+'ModelParams Lw'!$T$4)/10))) +IF(CQ176="",0,POWER(10,((CQ176+'ModelParams Lw'!$U$4)/10)))+IF(CR176="",0,POWER(10,((CR176+'ModelParams Lw'!$V$4)/10))))</f>
        <v>#DIV/0!</v>
      </c>
      <c r="CT176" s="24" t="e">
        <f t="shared" si="70"/>
        <v>#DIV/0!</v>
      </c>
      <c r="CU176" s="24" t="e">
        <f>(CK176-'ModelParams Lw'!O$10)/'ModelParams Lw'!O$11</f>
        <v>#DIV/0!</v>
      </c>
      <c r="CV176" s="24" t="e">
        <f>(CL176-'ModelParams Lw'!P$10)/'ModelParams Lw'!P$11</f>
        <v>#DIV/0!</v>
      </c>
      <c r="CW176" s="24" t="e">
        <f>(CM176-'ModelParams Lw'!Q$10)/'ModelParams Lw'!Q$11</f>
        <v>#DIV/0!</v>
      </c>
      <c r="CX176" s="24" t="e">
        <f>(CN176-'ModelParams Lw'!R$10)/'ModelParams Lw'!R$11</f>
        <v>#DIV/0!</v>
      </c>
      <c r="CY176" s="24" t="e">
        <f>(CO176-'ModelParams Lw'!S$10)/'ModelParams Lw'!S$11</f>
        <v>#DIV/0!</v>
      </c>
      <c r="CZ176" s="24" t="e">
        <f>(CP176-'ModelParams Lw'!T$10)/'ModelParams Lw'!T$11</f>
        <v>#DIV/0!</v>
      </c>
      <c r="DA176" s="24" t="e">
        <f>(CQ176-'ModelParams Lw'!U$10)/'ModelParams Lw'!U$11</f>
        <v>#DIV/0!</v>
      </c>
      <c r="DB176" s="24" t="e">
        <f>(CR176-'ModelParams Lw'!V$10)/'ModelParams Lw'!V$11</f>
        <v>#DIV/0!</v>
      </c>
    </row>
    <row r="177" spans="1:106">
      <c r="A177" s="12">
        <f>'Sound Power'!B177</f>
        <v>0</v>
      </c>
      <c r="B177" s="12">
        <f>'Sound Power'!D177</f>
        <v>0</v>
      </c>
      <c r="C177" s="67" t="e">
        <f>IF(Calcul!$F182="SA",'Sound Power'!BS177,'Sound Power'!T177)</f>
        <v>#DIV/0!</v>
      </c>
      <c r="D177" s="67" t="e">
        <f>IF(Calcul!$F182="SA",'Sound Power'!BT177,'Sound Power'!U177)</f>
        <v>#DIV/0!</v>
      </c>
      <c r="E177" s="67" t="e">
        <f>IF(Calcul!$F182="SA",'Sound Power'!BU177,'Sound Power'!V177)</f>
        <v>#DIV/0!</v>
      </c>
      <c r="F177" s="67" t="e">
        <f>IF(Calcul!$F182="SA",'Sound Power'!BV177,'Sound Power'!W177)</f>
        <v>#DIV/0!</v>
      </c>
      <c r="G177" s="67" t="e">
        <f>IF(Calcul!$F182="SA",'Sound Power'!BW177,'Sound Power'!X177)</f>
        <v>#DIV/0!</v>
      </c>
      <c r="H177" s="67" t="e">
        <f>IF(Calcul!$F182="SA",'Sound Power'!BX177,'Sound Power'!Y177)</f>
        <v>#DIV/0!</v>
      </c>
      <c r="I177" s="67" t="e">
        <f>IF(Calcul!$F182="SA",'Sound Power'!BY177,'Sound Power'!Z177)</f>
        <v>#DIV/0!</v>
      </c>
      <c r="J177" s="67" t="e">
        <f>IF(Calcul!$F182="SA",'Sound Power'!BZ177,'Sound Power'!AA177)</f>
        <v>#DIV/0!</v>
      </c>
      <c r="K177" s="67" t="e">
        <f>'Sound Power'!CS177</f>
        <v>#DIV/0!</v>
      </c>
      <c r="L177" s="67" t="e">
        <f>'Sound Power'!CT177</f>
        <v>#DIV/0!</v>
      </c>
      <c r="M177" s="67" t="e">
        <f>'Sound Power'!CU177</f>
        <v>#DIV/0!</v>
      </c>
      <c r="N177" s="67" t="e">
        <f>'Sound Power'!CV177</f>
        <v>#DIV/0!</v>
      </c>
      <c r="O177" s="67" t="e">
        <f>'Sound Power'!CW177</f>
        <v>#DIV/0!</v>
      </c>
      <c r="P177" s="67" t="e">
        <f>'Sound Power'!CX177</f>
        <v>#DIV/0!</v>
      </c>
      <c r="Q177" s="67" t="e">
        <f>'Sound Power'!CY177</f>
        <v>#DIV/0!</v>
      </c>
      <c r="R177" s="67" t="e">
        <f>'Sound Power'!CZ177</f>
        <v>#DIV/0!</v>
      </c>
      <c r="S177" s="64">
        <f t="shared" si="50"/>
        <v>0</v>
      </c>
      <c r="T177" s="64">
        <f t="shared" si="51"/>
        <v>0</v>
      </c>
      <c r="U177" s="67" t="e">
        <f>('ModelParams Lp'!B$4*10^'ModelParams Lp'!B$5*($S177/$T177)^'ModelParams Lp'!B$6)*3</f>
        <v>#DIV/0!</v>
      </c>
      <c r="V177" s="67" t="e">
        <f>('ModelParams Lp'!C$4*10^'ModelParams Lp'!C$5*($S177/$T177)^'ModelParams Lp'!C$6)*3</f>
        <v>#DIV/0!</v>
      </c>
      <c r="W177" s="67" t="e">
        <f>('ModelParams Lp'!D$4*10^'ModelParams Lp'!D$5*($S177/$T177)^'ModelParams Lp'!D$6)*3</f>
        <v>#DIV/0!</v>
      </c>
      <c r="X177" s="67" t="e">
        <f>('ModelParams Lp'!E$4*10^'ModelParams Lp'!E$5*($S177/$T177)^'ModelParams Lp'!E$6)*3</f>
        <v>#DIV/0!</v>
      </c>
      <c r="Y177" s="67" t="e">
        <f>('ModelParams Lp'!F$4*10^'ModelParams Lp'!F$5*($S177/$T177)^'ModelParams Lp'!F$6)*3</f>
        <v>#DIV/0!</v>
      </c>
      <c r="Z177" s="67" t="e">
        <f>('ModelParams Lp'!G$4*10^'ModelParams Lp'!G$5*($S177/$T177)^'ModelParams Lp'!G$6)*3</f>
        <v>#DIV/0!</v>
      </c>
      <c r="AA177" s="67" t="e">
        <f>('ModelParams Lp'!H$4*10^'ModelParams Lp'!H$5*($S177/$T177)^'ModelParams Lp'!H$6)*3</f>
        <v>#DIV/0!</v>
      </c>
      <c r="AB177" s="67" t="e">
        <f>('ModelParams Lp'!I$4*10^'ModelParams Lp'!I$5*($S177/$T177)^'ModelParams Lp'!I$6)*3</f>
        <v>#DIV/0!</v>
      </c>
      <c r="AC177" s="53" t="e">
        <f t="shared" si="52"/>
        <v>#DIV/0!</v>
      </c>
      <c r="AD177" s="53" t="e">
        <f>IF(AC177&lt;'ModelParams Lp'!$B$16,-1,IF(AC177&lt;'ModelParams Lp'!$C$16,0,IF(AC177&lt;'ModelParams Lp'!$D$16,1,IF(AC177&lt;'ModelParams Lp'!$E$16,2,IF(AC177&lt;'ModelParams Lp'!$F$16,3,IF(AC177&lt;'ModelParams Lp'!$G$16,4,IF(AC177&lt;'ModelParams Lp'!$H$16,5,6)))))))</f>
        <v>#DIV/0!</v>
      </c>
      <c r="AE177" s="67" t="e">
        <f ca="1">IF($AD177&gt;1,0,OFFSET('ModelParams Lp'!$C$12,0,-'Sound Pressure'!$AD177))</f>
        <v>#DIV/0!</v>
      </c>
      <c r="AF177" s="67" t="e">
        <f ca="1">IF($AD177&gt;2,0,OFFSET('ModelParams Lp'!$D$12,0,-'Sound Pressure'!$AD177))</f>
        <v>#DIV/0!</v>
      </c>
      <c r="AG177" s="67" t="e">
        <f ca="1">IF($AD177&gt;3,0,OFFSET('ModelParams Lp'!$E$12,0,-'Sound Pressure'!$AD177))</f>
        <v>#DIV/0!</v>
      </c>
      <c r="AH177" s="67" t="e">
        <f ca="1">IF($AD177&gt;4,0,OFFSET('ModelParams Lp'!$F$12,0,-'Sound Pressure'!$AD177))</f>
        <v>#DIV/0!</v>
      </c>
      <c r="AI177" s="67" t="e">
        <f ca="1">IF($AD177&gt;3,0,OFFSET('ModelParams Lp'!$G$12,0,-'Sound Pressure'!$AD177))</f>
        <v>#DIV/0!</v>
      </c>
      <c r="AJ177" s="67" t="e">
        <f ca="1">IF($AD177&gt;5,0,OFFSET('ModelParams Lp'!$H$12,0,-'Sound Pressure'!$AD177))</f>
        <v>#DIV/0!</v>
      </c>
      <c r="AK177" s="67" t="e">
        <f ca="1">IF($AD177&gt;6,0,OFFSET('ModelParams Lp'!$I$12,0,-'Sound Pressure'!$AD177))</f>
        <v>#DIV/0!</v>
      </c>
      <c r="AL177" s="67" t="e">
        <f ca="1">IF($AD177&gt;7,0,IF($AD$4&lt;0,3,OFFSET('ModelParams Lp'!$J$12,0,-'Sound Pressure'!$AD177)))</f>
        <v>#DIV/0!</v>
      </c>
      <c r="AM177" s="67" t="e">
        <f t="shared" si="71"/>
        <v>#DIV/0!</v>
      </c>
      <c r="AN177" s="67" t="e">
        <f t="shared" si="72"/>
        <v>#DIV/0!</v>
      </c>
      <c r="AO177" s="67" t="e">
        <f t="shared" si="72"/>
        <v>#DIV/0!</v>
      </c>
      <c r="AP177" s="67" t="e">
        <f t="shared" si="72"/>
        <v>#DIV/0!</v>
      </c>
      <c r="AQ177" s="67" t="e">
        <f t="shared" si="72"/>
        <v>#DIV/0!</v>
      </c>
      <c r="AR177" s="67" t="e">
        <f t="shared" si="72"/>
        <v>#DIV/0!</v>
      </c>
      <c r="AS177" s="67" t="e">
        <f t="shared" si="72"/>
        <v>#DIV/0!</v>
      </c>
      <c r="AT177" s="67" t="e">
        <f t="shared" si="72"/>
        <v>#DIV/0!</v>
      </c>
      <c r="AU177" s="67">
        <f>'ModelParams Lp'!B$22</f>
        <v>4</v>
      </c>
      <c r="AV177" s="67">
        <f>'ModelParams Lp'!C$22</f>
        <v>2</v>
      </c>
      <c r="AW177" s="67">
        <f>'ModelParams Lp'!D$22</f>
        <v>1</v>
      </c>
      <c r="AX177" s="67">
        <f>'ModelParams Lp'!E$22</f>
        <v>0</v>
      </c>
      <c r="AY177" s="67">
        <f>'ModelParams Lp'!F$22</f>
        <v>0</v>
      </c>
      <c r="AZ177" s="67">
        <f>'ModelParams Lp'!G$22</f>
        <v>0</v>
      </c>
      <c r="BA177" s="67">
        <f>'ModelParams Lp'!H$22</f>
        <v>0</v>
      </c>
      <c r="BB177" s="67">
        <f>'ModelParams Lp'!I$22</f>
        <v>0</v>
      </c>
      <c r="BC177" s="67" t="e">
        <f>-10*LOG(2/(4*PI()*2^2)+4/(0.163*(Calcul!$J182*Calcul!$K182)/VLOOKUP(Calcul!$H182,'ModelParams Lp'!$E$37:$F$39,2,0)))</f>
        <v>#N/A</v>
      </c>
      <c r="BD177" s="67" t="e">
        <f>-10*LOG(2/(4*PI()*2^2)+4/(0.163*(Calcul!$J182*Calcul!$K182)/VLOOKUP(Calcul!$H182,'ModelParams Lp'!$E$37:$F$39,2,0)))</f>
        <v>#N/A</v>
      </c>
      <c r="BE177" s="67" t="e">
        <f>-10*LOG(2/(4*PI()*2^2)+4/(0.163*(Calcul!$J182*Calcul!$K182)/VLOOKUP(Calcul!$H182,'ModelParams Lp'!$E$37:$F$39,2,0)))</f>
        <v>#N/A</v>
      </c>
      <c r="BF177" s="67" t="e">
        <f>-10*LOG(2/(4*PI()*2^2)+4/(0.163*(Calcul!$J182*Calcul!$K182)/VLOOKUP(Calcul!$H182,'ModelParams Lp'!$E$37:$F$39,2,0)))</f>
        <v>#N/A</v>
      </c>
      <c r="BG177" s="67" t="e">
        <f>-10*LOG(2/(4*PI()*2^2)+4/(0.163*(Calcul!$J182*Calcul!$K182)/VLOOKUP(Calcul!$H182,'ModelParams Lp'!$E$37:$F$39,2,0)))</f>
        <v>#N/A</v>
      </c>
      <c r="BH177" s="67" t="e">
        <f>-10*LOG(2/(4*PI()*2^2)+4/(0.163*(Calcul!$J182*Calcul!$K182)/VLOOKUP(Calcul!$H182,'ModelParams Lp'!$E$37:$F$39,2,0)))</f>
        <v>#N/A</v>
      </c>
      <c r="BI177" s="67" t="e">
        <f>-10*LOG(2/(4*PI()*2^2)+4/(0.163*(Calcul!$J182*Calcul!$K182)/VLOOKUP(Calcul!$H182,'ModelParams Lp'!$E$37:$F$39,2,0)))</f>
        <v>#N/A</v>
      </c>
      <c r="BJ177" s="67" t="e">
        <f>-10*LOG(2/(4*PI()*2^2)+4/(0.163*(Calcul!$J182*Calcul!$K182)/VLOOKUP(Calcul!$H182,'ModelParams Lp'!$E$37:$F$39,2,0)))</f>
        <v>#N/A</v>
      </c>
      <c r="BK177" s="67" t="e">
        <f>VLOOKUP(Calcul!$I182,'ModelParams Lp'!$D$28:$O$32,5,0)+BC177</f>
        <v>#N/A</v>
      </c>
      <c r="BL177" s="67" t="e">
        <f>VLOOKUP(Calcul!$I182,'ModelParams Lp'!$D$28:$O$32,6,0)+BD177</f>
        <v>#N/A</v>
      </c>
      <c r="BM177" s="67" t="e">
        <f>VLOOKUP(Calcul!$I182,'ModelParams Lp'!$D$28:$O$32,7,0)+BE177</f>
        <v>#N/A</v>
      </c>
      <c r="BN177" s="67" t="e">
        <f>VLOOKUP(Calcul!$I182,'ModelParams Lp'!$D$28:$O$32,8,0)+BF177</f>
        <v>#N/A</v>
      </c>
      <c r="BO177" s="67" t="e">
        <f>VLOOKUP(Calcul!$I182,'ModelParams Lp'!$D$28:$O$32,9,0)+BG177</f>
        <v>#N/A</v>
      </c>
      <c r="BP177" s="67" t="e">
        <f>VLOOKUP(Calcul!$I182,'ModelParams Lp'!$D$28:$O$32,10,0)+BH177</f>
        <v>#N/A</v>
      </c>
      <c r="BQ177" s="67" t="e">
        <f>VLOOKUP(Calcul!$I182,'ModelParams Lp'!$D$28:$O$32,11,0)+BI177</f>
        <v>#N/A</v>
      </c>
      <c r="BR177" s="67" t="e">
        <f>VLOOKUP(Calcul!$I182,'ModelParams Lp'!$D$28:$O$32,12,0)+BJ177</f>
        <v>#N/A</v>
      </c>
      <c r="BS177" s="66" t="e">
        <f t="shared" ca="1" si="53"/>
        <v>#DIV/0!</v>
      </c>
      <c r="BT177" s="66" t="e">
        <f t="shared" ca="1" si="54"/>
        <v>#DIV/0!</v>
      </c>
      <c r="BU177" s="66" t="e">
        <f t="shared" ca="1" si="55"/>
        <v>#DIV/0!</v>
      </c>
      <c r="BV177" s="66" t="e">
        <f t="shared" ca="1" si="56"/>
        <v>#DIV/0!</v>
      </c>
      <c r="BW177" s="66" t="e">
        <f t="shared" ca="1" si="57"/>
        <v>#DIV/0!</v>
      </c>
      <c r="BX177" s="66" t="e">
        <f t="shared" ca="1" si="58"/>
        <v>#DIV/0!</v>
      </c>
      <c r="BY177" s="66" t="e">
        <f t="shared" ca="1" si="59"/>
        <v>#DIV/0!</v>
      </c>
      <c r="BZ177" s="66" t="e">
        <f t="shared" ca="1" si="60"/>
        <v>#DIV/0!</v>
      </c>
      <c r="CA177" s="24" t="e">
        <f ca="1">10*LOG10(IF(BS177="",0,POWER(10,((BS177+'ModelParams Lw'!$O$4)/10))) +IF(BT177="",0,POWER(10,((BT177+'ModelParams Lw'!$P$4)/10))) +IF(BU177="",0,POWER(10,((BU177+'ModelParams Lw'!$Q$4)/10))) +IF(BV177="",0,POWER(10,((BV177+'ModelParams Lw'!$R$4)/10))) +IF(BW177="",0,POWER(10,((BW177+'ModelParams Lw'!$S$4)/10))) +IF(BX177="",0,POWER(10,((BX177+'ModelParams Lw'!$T$4)/10))) +IF(BY177="",0,POWER(10,((BY177+'ModelParams Lw'!$U$4)/10)))+IF(BZ177="",0,POWER(10,((BZ177+'ModelParams Lw'!$V$4)/10))))</f>
        <v>#DIV/0!</v>
      </c>
      <c r="CB177" s="24" t="e">
        <f t="shared" ca="1" si="61"/>
        <v>#DIV/0!</v>
      </c>
      <c r="CC177" s="24" t="e">
        <f ca="1">(BS177-'ModelParams Lw'!O$10)/'ModelParams Lw'!O$11</f>
        <v>#DIV/0!</v>
      </c>
      <c r="CD177" s="24" t="e">
        <f ca="1">(BT177-'ModelParams Lw'!P$10)/'ModelParams Lw'!P$11</f>
        <v>#DIV/0!</v>
      </c>
      <c r="CE177" s="24" t="e">
        <f ca="1">(BU177-'ModelParams Lw'!Q$10)/'ModelParams Lw'!Q$11</f>
        <v>#DIV/0!</v>
      </c>
      <c r="CF177" s="24" t="e">
        <f ca="1">(BV177-'ModelParams Lw'!R$10)/'ModelParams Lw'!R$11</f>
        <v>#DIV/0!</v>
      </c>
      <c r="CG177" s="24" t="e">
        <f ca="1">(BW177-'ModelParams Lw'!S$10)/'ModelParams Lw'!S$11</f>
        <v>#DIV/0!</v>
      </c>
      <c r="CH177" s="24" t="e">
        <f ca="1">(BX177-'ModelParams Lw'!T$10)/'ModelParams Lw'!T$11</f>
        <v>#DIV/0!</v>
      </c>
      <c r="CI177" s="24" t="e">
        <f ca="1">(BY177-'ModelParams Lw'!U$10)/'ModelParams Lw'!U$11</f>
        <v>#DIV/0!</v>
      </c>
      <c r="CJ177" s="24" t="e">
        <f ca="1">(BZ177-'ModelParams Lw'!V$10)/'ModelParams Lw'!V$11</f>
        <v>#DIV/0!</v>
      </c>
      <c r="CK177" s="66" t="e">
        <f t="shared" si="62"/>
        <v>#DIV/0!</v>
      </c>
      <c r="CL177" s="66" t="e">
        <f t="shared" si="63"/>
        <v>#DIV/0!</v>
      </c>
      <c r="CM177" s="66" t="e">
        <f t="shared" si="64"/>
        <v>#DIV/0!</v>
      </c>
      <c r="CN177" s="66" t="e">
        <f t="shared" si="65"/>
        <v>#DIV/0!</v>
      </c>
      <c r="CO177" s="66" t="e">
        <f t="shared" si="66"/>
        <v>#DIV/0!</v>
      </c>
      <c r="CP177" s="66" t="e">
        <f t="shared" si="67"/>
        <v>#DIV/0!</v>
      </c>
      <c r="CQ177" s="66" t="e">
        <f t="shared" si="68"/>
        <v>#DIV/0!</v>
      </c>
      <c r="CR177" s="66" t="e">
        <f t="shared" si="69"/>
        <v>#DIV/0!</v>
      </c>
      <c r="CS177" s="24" t="e">
        <f>10*LOG10(IF(CK177="",0,POWER(10,((CK177+'ModelParams Lw'!$O$4)/10))) +IF(CL177="",0,POWER(10,((CL177+'ModelParams Lw'!$P$4)/10))) +IF(CM177="",0,POWER(10,((CM177+'ModelParams Lw'!$Q$4)/10))) +IF(CN177="",0,POWER(10,((CN177+'ModelParams Lw'!$R$4)/10))) +IF(CO177="",0,POWER(10,((CO177+'ModelParams Lw'!$S$4)/10))) +IF(CP177="",0,POWER(10,((CP177+'ModelParams Lw'!$T$4)/10))) +IF(CQ177="",0,POWER(10,((CQ177+'ModelParams Lw'!$U$4)/10)))+IF(CR177="",0,POWER(10,((CR177+'ModelParams Lw'!$V$4)/10))))</f>
        <v>#DIV/0!</v>
      </c>
      <c r="CT177" s="24" t="e">
        <f t="shared" si="70"/>
        <v>#DIV/0!</v>
      </c>
      <c r="CU177" s="24" t="e">
        <f>(CK177-'ModelParams Lw'!O$10)/'ModelParams Lw'!O$11</f>
        <v>#DIV/0!</v>
      </c>
      <c r="CV177" s="24" t="e">
        <f>(CL177-'ModelParams Lw'!P$10)/'ModelParams Lw'!P$11</f>
        <v>#DIV/0!</v>
      </c>
      <c r="CW177" s="24" t="e">
        <f>(CM177-'ModelParams Lw'!Q$10)/'ModelParams Lw'!Q$11</f>
        <v>#DIV/0!</v>
      </c>
      <c r="CX177" s="24" t="e">
        <f>(CN177-'ModelParams Lw'!R$10)/'ModelParams Lw'!R$11</f>
        <v>#DIV/0!</v>
      </c>
      <c r="CY177" s="24" t="e">
        <f>(CO177-'ModelParams Lw'!S$10)/'ModelParams Lw'!S$11</f>
        <v>#DIV/0!</v>
      </c>
      <c r="CZ177" s="24" t="e">
        <f>(CP177-'ModelParams Lw'!T$10)/'ModelParams Lw'!T$11</f>
        <v>#DIV/0!</v>
      </c>
      <c r="DA177" s="24" t="e">
        <f>(CQ177-'ModelParams Lw'!U$10)/'ModelParams Lw'!U$11</f>
        <v>#DIV/0!</v>
      </c>
      <c r="DB177" s="24" t="e">
        <f>(CR177-'ModelParams Lw'!V$10)/'ModelParams Lw'!V$11</f>
        <v>#DIV/0!</v>
      </c>
    </row>
    <row r="178" spans="1:106">
      <c r="A178" s="12">
        <f>'Sound Power'!B178</f>
        <v>0</v>
      </c>
      <c r="B178" s="12">
        <f>'Sound Power'!D178</f>
        <v>0</v>
      </c>
      <c r="C178" s="67" t="e">
        <f>IF(Calcul!$F183="SA",'Sound Power'!BS178,'Sound Power'!T178)</f>
        <v>#DIV/0!</v>
      </c>
      <c r="D178" s="67" t="e">
        <f>IF(Calcul!$F183="SA",'Sound Power'!BT178,'Sound Power'!U178)</f>
        <v>#DIV/0!</v>
      </c>
      <c r="E178" s="67" t="e">
        <f>IF(Calcul!$F183="SA",'Sound Power'!BU178,'Sound Power'!V178)</f>
        <v>#DIV/0!</v>
      </c>
      <c r="F178" s="67" t="e">
        <f>IF(Calcul!$F183="SA",'Sound Power'!BV178,'Sound Power'!W178)</f>
        <v>#DIV/0!</v>
      </c>
      <c r="G178" s="67" t="e">
        <f>IF(Calcul!$F183="SA",'Sound Power'!BW178,'Sound Power'!X178)</f>
        <v>#DIV/0!</v>
      </c>
      <c r="H178" s="67" t="e">
        <f>IF(Calcul!$F183="SA",'Sound Power'!BX178,'Sound Power'!Y178)</f>
        <v>#DIV/0!</v>
      </c>
      <c r="I178" s="67" t="e">
        <f>IF(Calcul!$F183="SA",'Sound Power'!BY178,'Sound Power'!Z178)</f>
        <v>#DIV/0!</v>
      </c>
      <c r="J178" s="67" t="e">
        <f>IF(Calcul!$F183="SA",'Sound Power'!BZ178,'Sound Power'!AA178)</f>
        <v>#DIV/0!</v>
      </c>
      <c r="K178" s="67" t="e">
        <f>'Sound Power'!CS178</f>
        <v>#DIV/0!</v>
      </c>
      <c r="L178" s="67" t="e">
        <f>'Sound Power'!CT178</f>
        <v>#DIV/0!</v>
      </c>
      <c r="M178" s="67" t="e">
        <f>'Sound Power'!CU178</f>
        <v>#DIV/0!</v>
      </c>
      <c r="N178" s="67" t="e">
        <f>'Sound Power'!CV178</f>
        <v>#DIV/0!</v>
      </c>
      <c r="O178" s="67" t="e">
        <f>'Sound Power'!CW178</f>
        <v>#DIV/0!</v>
      </c>
      <c r="P178" s="67" t="e">
        <f>'Sound Power'!CX178</f>
        <v>#DIV/0!</v>
      </c>
      <c r="Q178" s="67" t="e">
        <f>'Sound Power'!CY178</f>
        <v>#DIV/0!</v>
      </c>
      <c r="R178" s="67" t="e">
        <f>'Sound Power'!CZ178</f>
        <v>#DIV/0!</v>
      </c>
      <c r="S178" s="64">
        <f t="shared" si="50"/>
        <v>0</v>
      </c>
      <c r="T178" s="64">
        <f t="shared" si="51"/>
        <v>0</v>
      </c>
      <c r="U178" s="67" t="e">
        <f>('ModelParams Lp'!B$4*10^'ModelParams Lp'!B$5*($S178/$T178)^'ModelParams Lp'!B$6)*3</f>
        <v>#DIV/0!</v>
      </c>
      <c r="V178" s="67" t="e">
        <f>('ModelParams Lp'!C$4*10^'ModelParams Lp'!C$5*($S178/$T178)^'ModelParams Lp'!C$6)*3</f>
        <v>#DIV/0!</v>
      </c>
      <c r="W178" s="67" t="e">
        <f>('ModelParams Lp'!D$4*10^'ModelParams Lp'!D$5*($S178/$T178)^'ModelParams Lp'!D$6)*3</f>
        <v>#DIV/0!</v>
      </c>
      <c r="X178" s="67" t="e">
        <f>('ModelParams Lp'!E$4*10^'ModelParams Lp'!E$5*($S178/$T178)^'ModelParams Lp'!E$6)*3</f>
        <v>#DIV/0!</v>
      </c>
      <c r="Y178" s="67" t="e">
        <f>('ModelParams Lp'!F$4*10^'ModelParams Lp'!F$5*($S178/$T178)^'ModelParams Lp'!F$6)*3</f>
        <v>#DIV/0!</v>
      </c>
      <c r="Z178" s="67" t="e">
        <f>('ModelParams Lp'!G$4*10^'ModelParams Lp'!G$5*($S178/$T178)^'ModelParams Lp'!G$6)*3</f>
        <v>#DIV/0!</v>
      </c>
      <c r="AA178" s="67" t="e">
        <f>('ModelParams Lp'!H$4*10^'ModelParams Lp'!H$5*($S178/$T178)^'ModelParams Lp'!H$6)*3</f>
        <v>#DIV/0!</v>
      </c>
      <c r="AB178" s="67" t="e">
        <f>('ModelParams Lp'!I$4*10^'ModelParams Lp'!I$5*($S178/$T178)^'ModelParams Lp'!I$6)*3</f>
        <v>#DIV/0!</v>
      </c>
      <c r="AC178" s="53" t="e">
        <f t="shared" si="52"/>
        <v>#DIV/0!</v>
      </c>
      <c r="AD178" s="53" t="e">
        <f>IF(AC178&lt;'ModelParams Lp'!$B$16,-1,IF(AC178&lt;'ModelParams Lp'!$C$16,0,IF(AC178&lt;'ModelParams Lp'!$D$16,1,IF(AC178&lt;'ModelParams Lp'!$E$16,2,IF(AC178&lt;'ModelParams Lp'!$F$16,3,IF(AC178&lt;'ModelParams Lp'!$G$16,4,IF(AC178&lt;'ModelParams Lp'!$H$16,5,6)))))))</f>
        <v>#DIV/0!</v>
      </c>
      <c r="AE178" s="67" t="e">
        <f ca="1">IF($AD178&gt;1,0,OFFSET('ModelParams Lp'!$C$12,0,-'Sound Pressure'!$AD178))</f>
        <v>#DIV/0!</v>
      </c>
      <c r="AF178" s="67" t="e">
        <f ca="1">IF($AD178&gt;2,0,OFFSET('ModelParams Lp'!$D$12,0,-'Sound Pressure'!$AD178))</f>
        <v>#DIV/0!</v>
      </c>
      <c r="AG178" s="67" t="e">
        <f ca="1">IF($AD178&gt;3,0,OFFSET('ModelParams Lp'!$E$12,0,-'Sound Pressure'!$AD178))</f>
        <v>#DIV/0!</v>
      </c>
      <c r="AH178" s="67" t="e">
        <f ca="1">IF($AD178&gt;4,0,OFFSET('ModelParams Lp'!$F$12,0,-'Sound Pressure'!$AD178))</f>
        <v>#DIV/0!</v>
      </c>
      <c r="AI178" s="67" t="e">
        <f ca="1">IF($AD178&gt;3,0,OFFSET('ModelParams Lp'!$G$12,0,-'Sound Pressure'!$AD178))</f>
        <v>#DIV/0!</v>
      </c>
      <c r="AJ178" s="67" t="e">
        <f ca="1">IF($AD178&gt;5,0,OFFSET('ModelParams Lp'!$H$12,0,-'Sound Pressure'!$AD178))</f>
        <v>#DIV/0!</v>
      </c>
      <c r="AK178" s="67" t="e">
        <f ca="1">IF($AD178&gt;6,0,OFFSET('ModelParams Lp'!$I$12,0,-'Sound Pressure'!$AD178))</f>
        <v>#DIV/0!</v>
      </c>
      <c r="AL178" s="67" t="e">
        <f ca="1">IF($AD178&gt;7,0,IF($AD$4&lt;0,3,OFFSET('ModelParams Lp'!$J$12,0,-'Sound Pressure'!$AD178)))</f>
        <v>#DIV/0!</v>
      </c>
      <c r="AM178" s="67" t="e">
        <f t="shared" si="71"/>
        <v>#DIV/0!</v>
      </c>
      <c r="AN178" s="67" t="e">
        <f t="shared" si="72"/>
        <v>#DIV/0!</v>
      </c>
      <c r="AO178" s="67" t="e">
        <f t="shared" si="72"/>
        <v>#DIV/0!</v>
      </c>
      <c r="AP178" s="67" t="e">
        <f t="shared" si="72"/>
        <v>#DIV/0!</v>
      </c>
      <c r="AQ178" s="67" t="e">
        <f t="shared" si="72"/>
        <v>#DIV/0!</v>
      </c>
      <c r="AR178" s="67" t="e">
        <f t="shared" si="72"/>
        <v>#DIV/0!</v>
      </c>
      <c r="AS178" s="67" t="e">
        <f t="shared" si="72"/>
        <v>#DIV/0!</v>
      </c>
      <c r="AT178" s="67" t="e">
        <f t="shared" si="72"/>
        <v>#DIV/0!</v>
      </c>
      <c r="AU178" s="67">
        <f>'ModelParams Lp'!B$22</f>
        <v>4</v>
      </c>
      <c r="AV178" s="67">
        <f>'ModelParams Lp'!C$22</f>
        <v>2</v>
      </c>
      <c r="AW178" s="67">
        <f>'ModelParams Lp'!D$22</f>
        <v>1</v>
      </c>
      <c r="AX178" s="67">
        <f>'ModelParams Lp'!E$22</f>
        <v>0</v>
      </c>
      <c r="AY178" s="67">
        <f>'ModelParams Lp'!F$22</f>
        <v>0</v>
      </c>
      <c r="AZ178" s="67">
        <f>'ModelParams Lp'!G$22</f>
        <v>0</v>
      </c>
      <c r="BA178" s="67">
        <f>'ModelParams Lp'!H$22</f>
        <v>0</v>
      </c>
      <c r="BB178" s="67">
        <f>'ModelParams Lp'!I$22</f>
        <v>0</v>
      </c>
      <c r="BC178" s="67" t="e">
        <f>-10*LOG(2/(4*PI()*2^2)+4/(0.163*(Calcul!$J183*Calcul!$K183)/VLOOKUP(Calcul!$H183,'ModelParams Lp'!$E$37:$F$39,2,0)))</f>
        <v>#N/A</v>
      </c>
      <c r="BD178" s="67" t="e">
        <f>-10*LOG(2/(4*PI()*2^2)+4/(0.163*(Calcul!$J183*Calcul!$K183)/VLOOKUP(Calcul!$H183,'ModelParams Lp'!$E$37:$F$39,2,0)))</f>
        <v>#N/A</v>
      </c>
      <c r="BE178" s="67" t="e">
        <f>-10*LOG(2/(4*PI()*2^2)+4/(0.163*(Calcul!$J183*Calcul!$K183)/VLOOKUP(Calcul!$H183,'ModelParams Lp'!$E$37:$F$39,2,0)))</f>
        <v>#N/A</v>
      </c>
      <c r="BF178" s="67" t="e">
        <f>-10*LOG(2/(4*PI()*2^2)+4/(0.163*(Calcul!$J183*Calcul!$K183)/VLOOKUP(Calcul!$H183,'ModelParams Lp'!$E$37:$F$39,2,0)))</f>
        <v>#N/A</v>
      </c>
      <c r="BG178" s="67" t="e">
        <f>-10*LOG(2/(4*PI()*2^2)+4/(0.163*(Calcul!$J183*Calcul!$K183)/VLOOKUP(Calcul!$H183,'ModelParams Lp'!$E$37:$F$39,2,0)))</f>
        <v>#N/A</v>
      </c>
      <c r="BH178" s="67" t="e">
        <f>-10*LOG(2/(4*PI()*2^2)+4/(0.163*(Calcul!$J183*Calcul!$K183)/VLOOKUP(Calcul!$H183,'ModelParams Lp'!$E$37:$F$39,2,0)))</f>
        <v>#N/A</v>
      </c>
      <c r="BI178" s="67" t="e">
        <f>-10*LOG(2/(4*PI()*2^2)+4/(0.163*(Calcul!$J183*Calcul!$K183)/VLOOKUP(Calcul!$H183,'ModelParams Lp'!$E$37:$F$39,2,0)))</f>
        <v>#N/A</v>
      </c>
      <c r="BJ178" s="67" t="e">
        <f>-10*LOG(2/(4*PI()*2^2)+4/(0.163*(Calcul!$J183*Calcul!$K183)/VLOOKUP(Calcul!$H183,'ModelParams Lp'!$E$37:$F$39,2,0)))</f>
        <v>#N/A</v>
      </c>
      <c r="BK178" s="67" t="e">
        <f>VLOOKUP(Calcul!$I183,'ModelParams Lp'!$D$28:$O$32,5,0)+BC178</f>
        <v>#N/A</v>
      </c>
      <c r="BL178" s="67" t="e">
        <f>VLOOKUP(Calcul!$I183,'ModelParams Lp'!$D$28:$O$32,6,0)+BD178</f>
        <v>#N/A</v>
      </c>
      <c r="BM178" s="67" t="e">
        <f>VLOOKUP(Calcul!$I183,'ModelParams Lp'!$D$28:$O$32,7,0)+BE178</f>
        <v>#N/A</v>
      </c>
      <c r="BN178" s="67" t="e">
        <f>VLOOKUP(Calcul!$I183,'ModelParams Lp'!$D$28:$O$32,8,0)+BF178</f>
        <v>#N/A</v>
      </c>
      <c r="BO178" s="67" t="e">
        <f>VLOOKUP(Calcul!$I183,'ModelParams Lp'!$D$28:$O$32,9,0)+BG178</f>
        <v>#N/A</v>
      </c>
      <c r="BP178" s="67" t="e">
        <f>VLOOKUP(Calcul!$I183,'ModelParams Lp'!$D$28:$O$32,10,0)+BH178</f>
        <v>#N/A</v>
      </c>
      <c r="BQ178" s="67" t="e">
        <f>VLOOKUP(Calcul!$I183,'ModelParams Lp'!$D$28:$O$32,11,0)+BI178</f>
        <v>#N/A</v>
      </c>
      <c r="BR178" s="67" t="e">
        <f>VLOOKUP(Calcul!$I183,'ModelParams Lp'!$D$28:$O$32,12,0)+BJ178</f>
        <v>#N/A</v>
      </c>
      <c r="BS178" s="66" t="e">
        <f t="shared" ca="1" si="53"/>
        <v>#DIV/0!</v>
      </c>
      <c r="BT178" s="66" t="e">
        <f t="shared" ca="1" si="54"/>
        <v>#DIV/0!</v>
      </c>
      <c r="BU178" s="66" t="e">
        <f t="shared" ca="1" si="55"/>
        <v>#DIV/0!</v>
      </c>
      <c r="BV178" s="66" t="e">
        <f t="shared" ca="1" si="56"/>
        <v>#DIV/0!</v>
      </c>
      <c r="BW178" s="66" t="e">
        <f t="shared" ca="1" si="57"/>
        <v>#DIV/0!</v>
      </c>
      <c r="BX178" s="66" t="e">
        <f t="shared" ca="1" si="58"/>
        <v>#DIV/0!</v>
      </c>
      <c r="BY178" s="66" t="e">
        <f t="shared" ca="1" si="59"/>
        <v>#DIV/0!</v>
      </c>
      <c r="BZ178" s="66" t="e">
        <f t="shared" ca="1" si="60"/>
        <v>#DIV/0!</v>
      </c>
      <c r="CA178" s="24" t="e">
        <f ca="1">10*LOG10(IF(BS178="",0,POWER(10,((BS178+'ModelParams Lw'!$O$4)/10))) +IF(BT178="",0,POWER(10,((BT178+'ModelParams Lw'!$P$4)/10))) +IF(BU178="",0,POWER(10,((BU178+'ModelParams Lw'!$Q$4)/10))) +IF(BV178="",0,POWER(10,((BV178+'ModelParams Lw'!$R$4)/10))) +IF(BW178="",0,POWER(10,((BW178+'ModelParams Lw'!$S$4)/10))) +IF(BX178="",0,POWER(10,((BX178+'ModelParams Lw'!$T$4)/10))) +IF(BY178="",0,POWER(10,((BY178+'ModelParams Lw'!$U$4)/10)))+IF(BZ178="",0,POWER(10,((BZ178+'ModelParams Lw'!$V$4)/10))))</f>
        <v>#DIV/0!</v>
      </c>
      <c r="CB178" s="24" t="e">
        <f t="shared" ca="1" si="61"/>
        <v>#DIV/0!</v>
      </c>
      <c r="CC178" s="24" t="e">
        <f ca="1">(BS178-'ModelParams Lw'!O$10)/'ModelParams Lw'!O$11</f>
        <v>#DIV/0!</v>
      </c>
      <c r="CD178" s="24" t="e">
        <f ca="1">(BT178-'ModelParams Lw'!P$10)/'ModelParams Lw'!P$11</f>
        <v>#DIV/0!</v>
      </c>
      <c r="CE178" s="24" t="e">
        <f ca="1">(BU178-'ModelParams Lw'!Q$10)/'ModelParams Lw'!Q$11</f>
        <v>#DIV/0!</v>
      </c>
      <c r="CF178" s="24" t="e">
        <f ca="1">(BV178-'ModelParams Lw'!R$10)/'ModelParams Lw'!R$11</f>
        <v>#DIV/0!</v>
      </c>
      <c r="CG178" s="24" t="e">
        <f ca="1">(BW178-'ModelParams Lw'!S$10)/'ModelParams Lw'!S$11</f>
        <v>#DIV/0!</v>
      </c>
      <c r="CH178" s="24" t="e">
        <f ca="1">(BX178-'ModelParams Lw'!T$10)/'ModelParams Lw'!T$11</f>
        <v>#DIV/0!</v>
      </c>
      <c r="CI178" s="24" t="e">
        <f ca="1">(BY178-'ModelParams Lw'!U$10)/'ModelParams Lw'!U$11</f>
        <v>#DIV/0!</v>
      </c>
      <c r="CJ178" s="24" t="e">
        <f ca="1">(BZ178-'ModelParams Lw'!V$10)/'ModelParams Lw'!V$11</f>
        <v>#DIV/0!</v>
      </c>
      <c r="CK178" s="66" t="e">
        <f t="shared" si="62"/>
        <v>#DIV/0!</v>
      </c>
      <c r="CL178" s="66" t="e">
        <f t="shared" si="63"/>
        <v>#DIV/0!</v>
      </c>
      <c r="CM178" s="66" t="e">
        <f t="shared" si="64"/>
        <v>#DIV/0!</v>
      </c>
      <c r="CN178" s="66" t="e">
        <f t="shared" si="65"/>
        <v>#DIV/0!</v>
      </c>
      <c r="CO178" s="66" t="e">
        <f t="shared" si="66"/>
        <v>#DIV/0!</v>
      </c>
      <c r="CP178" s="66" t="e">
        <f t="shared" si="67"/>
        <v>#DIV/0!</v>
      </c>
      <c r="CQ178" s="66" t="e">
        <f t="shared" si="68"/>
        <v>#DIV/0!</v>
      </c>
      <c r="CR178" s="66" t="e">
        <f t="shared" si="69"/>
        <v>#DIV/0!</v>
      </c>
      <c r="CS178" s="24" t="e">
        <f>10*LOG10(IF(CK178="",0,POWER(10,((CK178+'ModelParams Lw'!$O$4)/10))) +IF(CL178="",0,POWER(10,((CL178+'ModelParams Lw'!$P$4)/10))) +IF(CM178="",0,POWER(10,((CM178+'ModelParams Lw'!$Q$4)/10))) +IF(CN178="",0,POWER(10,((CN178+'ModelParams Lw'!$R$4)/10))) +IF(CO178="",0,POWER(10,((CO178+'ModelParams Lw'!$S$4)/10))) +IF(CP178="",0,POWER(10,((CP178+'ModelParams Lw'!$T$4)/10))) +IF(CQ178="",0,POWER(10,((CQ178+'ModelParams Lw'!$U$4)/10)))+IF(CR178="",0,POWER(10,((CR178+'ModelParams Lw'!$V$4)/10))))</f>
        <v>#DIV/0!</v>
      </c>
      <c r="CT178" s="24" t="e">
        <f t="shared" si="70"/>
        <v>#DIV/0!</v>
      </c>
      <c r="CU178" s="24" t="e">
        <f>(CK178-'ModelParams Lw'!O$10)/'ModelParams Lw'!O$11</f>
        <v>#DIV/0!</v>
      </c>
      <c r="CV178" s="24" t="e">
        <f>(CL178-'ModelParams Lw'!P$10)/'ModelParams Lw'!P$11</f>
        <v>#DIV/0!</v>
      </c>
      <c r="CW178" s="24" t="e">
        <f>(CM178-'ModelParams Lw'!Q$10)/'ModelParams Lw'!Q$11</f>
        <v>#DIV/0!</v>
      </c>
      <c r="CX178" s="24" t="e">
        <f>(CN178-'ModelParams Lw'!R$10)/'ModelParams Lw'!R$11</f>
        <v>#DIV/0!</v>
      </c>
      <c r="CY178" s="24" t="e">
        <f>(CO178-'ModelParams Lw'!S$10)/'ModelParams Lw'!S$11</f>
        <v>#DIV/0!</v>
      </c>
      <c r="CZ178" s="24" t="e">
        <f>(CP178-'ModelParams Lw'!T$10)/'ModelParams Lw'!T$11</f>
        <v>#DIV/0!</v>
      </c>
      <c r="DA178" s="24" t="e">
        <f>(CQ178-'ModelParams Lw'!U$10)/'ModelParams Lw'!U$11</f>
        <v>#DIV/0!</v>
      </c>
      <c r="DB178" s="24" t="e">
        <f>(CR178-'ModelParams Lw'!V$10)/'ModelParams Lw'!V$11</f>
        <v>#DIV/0!</v>
      </c>
    </row>
    <row r="179" spans="1:106">
      <c r="A179" s="12">
        <f>'Sound Power'!B179</f>
        <v>0</v>
      </c>
      <c r="B179" s="12">
        <f>'Sound Power'!D179</f>
        <v>0</v>
      </c>
      <c r="C179" s="67" t="e">
        <f>IF(Calcul!$F184="SA",'Sound Power'!BS179,'Sound Power'!T179)</f>
        <v>#DIV/0!</v>
      </c>
      <c r="D179" s="67" t="e">
        <f>IF(Calcul!$F184="SA",'Sound Power'!BT179,'Sound Power'!U179)</f>
        <v>#DIV/0!</v>
      </c>
      <c r="E179" s="67" t="e">
        <f>IF(Calcul!$F184="SA",'Sound Power'!BU179,'Sound Power'!V179)</f>
        <v>#DIV/0!</v>
      </c>
      <c r="F179" s="67" t="e">
        <f>IF(Calcul!$F184="SA",'Sound Power'!BV179,'Sound Power'!W179)</f>
        <v>#DIV/0!</v>
      </c>
      <c r="G179" s="67" t="e">
        <f>IF(Calcul!$F184="SA",'Sound Power'!BW179,'Sound Power'!X179)</f>
        <v>#DIV/0!</v>
      </c>
      <c r="H179" s="67" t="e">
        <f>IF(Calcul!$F184="SA",'Sound Power'!BX179,'Sound Power'!Y179)</f>
        <v>#DIV/0!</v>
      </c>
      <c r="I179" s="67" t="e">
        <f>IF(Calcul!$F184="SA",'Sound Power'!BY179,'Sound Power'!Z179)</f>
        <v>#DIV/0!</v>
      </c>
      <c r="J179" s="67" t="e">
        <f>IF(Calcul!$F184="SA",'Sound Power'!BZ179,'Sound Power'!AA179)</f>
        <v>#DIV/0!</v>
      </c>
      <c r="K179" s="67" t="e">
        <f>'Sound Power'!CS179</f>
        <v>#DIV/0!</v>
      </c>
      <c r="L179" s="67" t="e">
        <f>'Sound Power'!CT179</f>
        <v>#DIV/0!</v>
      </c>
      <c r="M179" s="67" t="e">
        <f>'Sound Power'!CU179</f>
        <v>#DIV/0!</v>
      </c>
      <c r="N179" s="67" t="e">
        <f>'Sound Power'!CV179</f>
        <v>#DIV/0!</v>
      </c>
      <c r="O179" s="67" t="e">
        <f>'Sound Power'!CW179</f>
        <v>#DIV/0!</v>
      </c>
      <c r="P179" s="67" t="e">
        <f>'Sound Power'!CX179</f>
        <v>#DIV/0!</v>
      </c>
      <c r="Q179" s="67" t="e">
        <f>'Sound Power'!CY179</f>
        <v>#DIV/0!</v>
      </c>
      <c r="R179" s="67" t="e">
        <f>'Sound Power'!CZ179</f>
        <v>#DIV/0!</v>
      </c>
      <c r="S179" s="64">
        <f t="shared" si="50"/>
        <v>0</v>
      </c>
      <c r="T179" s="64">
        <f t="shared" si="51"/>
        <v>0</v>
      </c>
      <c r="U179" s="67" t="e">
        <f>('ModelParams Lp'!B$4*10^'ModelParams Lp'!B$5*($S179/$T179)^'ModelParams Lp'!B$6)*3</f>
        <v>#DIV/0!</v>
      </c>
      <c r="V179" s="67" t="e">
        <f>('ModelParams Lp'!C$4*10^'ModelParams Lp'!C$5*($S179/$T179)^'ModelParams Lp'!C$6)*3</f>
        <v>#DIV/0!</v>
      </c>
      <c r="W179" s="67" t="e">
        <f>('ModelParams Lp'!D$4*10^'ModelParams Lp'!D$5*($S179/$T179)^'ModelParams Lp'!D$6)*3</f>
        <v>#DIV/0!</v>
      </c>
      <c r="X179" s="67" t="e">
        <f>('ModelParams Lp'!E$4*10^'ModelParams Lp'!E$5*($S179/$T179)^'ModelParams Lp'!E$6)*3</f>
        <v>#DIV/0!</v>
      </c>
      <c r="Y179" s="67" t="e">
        <f>('ModelParams Lp'!F$4*10^'ModelParams Lp'!F$5*($S179/$T179)^'ModelParams Lp'!F$6)*3</f>
        <v>#DIV/0!</v>
      </c>
      <c r="Z179" s="67" t="e">
        <f>('ModelParams Lp'!G$4*10^'ModelParams Lp'!G$5*($S179/$T179)^'ModelParams Lp'!G$6)*3</f>
        <v>#DIV/0!</v>
      </c>
      <c r="AA179" s="67" t="e">
        <f>('ModelParams Lp'!H$4*10^'ModelParams Lp'!H$5*($S179/$T179)^'ModelParams Lp'!H$6)*3</f>
        <v>#DIV/0!</v>
      </c>
      <c r="AB179" s="67" t="e">
        <f>('ModelParams Lp'!I$4*10^'ModelParams Lp'!I$5*($S179/$T179)^'ModelParams Lp'!I$6)*3</f>
        <v>#DIV/0!</v>
      </c>
      <c r="AC179" s="53" t="e">
        <f t="shared" si="52"/>
        <v>#DIV/0!</v>
      </c>
      <c r="AD179" s="53" t="e">
        <f>IF(AC179&lt;'ModelParams Lp'!$B$16,-1,IF(AC179&lt;'ModelParams Lp'!$C$16,0,IF(AC179&lt;'ModelParams Lp'!$D$16,1,IF(AC179&lt;'ModelParams Lp'!$E$16,2,IF(AC179&lt;'ModelParams Lp'!$F$16,3,IF(AC179&lt;'ModelParams Lp'!$G$16,4,IF(AC179&lt;'ModelParams Lp'!$H$16,5,6)))))))</f>
        <v>#DIV/0!</v>
      </c>
      <c r="AE179" s="67" t="e">
        <f ca="1">IF($AD179&gt;1,0,OFFSET('ModelParams Lp'!$C$12,0,-'Sound Pressure'!$AD179))</f>
        <v>#DIV/0!</v>
      </c>
      <c r="AF179" s="67" t="e">
        <f ca="1">IF($AD179&gt;2,0,OFFSET('ModelParams Lp'!$D$12,0,-'Sound Pressure'!$AD179))</f>
        <v>#DIV/0!</v>
      </c>
      <c r="AG179" s="67" t="e">
        <f ca="1">IF($AD179&gt;3,0,OFFSET('ModelParams Lp'!$E$12,0,-'Sound Pressure'!$AD179))</f>
        <v>#DIV/0!</v>
      </c>
      <c r="AH179" s="67" t="e">
        <f ca="1">IF($AD179&gt;4,0,OFFSET('ModelParams Lp'!$F$12,0,-'Sound Pressure'!$AD179))</f>
        <v>#DIV/0!</v>
      </c>
      <c r="AI179" s="67" t="e">
        <f ca="1">IF($AD179&gt;3,0,OFFSET('ModelParams Lp'!$G$12,0,-'Sound Pressure'!$AD179))</f>
        <v>#DIV/0!</v>
      </c>
      <c r="AJ179" s="67" t="e">
        <f ca="1">IF($AD179&gt;5,0,OFFSET('ModelParams Lp'!$H$12,0,-'Sound Pressure'!$AD179))</f>
        <v>#DIV/0!</v>
      </c>
      <c r="AK179" s="67" t="e">
        <f ca="1">IF($AD179&gt;6,0,OFFSET('ModelParams Lp'!$I$12,0,-'Sound Pressure'!$AD179))</f>
        <v>#DIV/0!</v>
      </c>
      <c r="AL179" s="67" t="e">
        <f ca="1">IF($AD179&gt;7,0,IF($AD$4&lt;0,3,OFFSET('ModelParams Lp'!$J$12,0,-'Sound Pressure'!$AD179)))</f>
        <v>#DIV/0!</v>
      </c>
      <c r="AM179" s="67" t="e">
        <f t="shared" si="71"/>
        <v>#DIV/0!</v>
      </c>
      <c r="AN179" s="67" t="e">
        <f t="shared" si="72"/>
        <v>#DIV/0!</v>
      </c>
      <c r="AO179" s="67" t="e">
        <f t="shared" si="72"/>
        <v>#DIV/0!</v>
      </c>
      <c r="AP179" s="67" t="e">
        <f t="shared" si="72"/>
        <v>#DIV/0!</v>
      </c>
      <c r="AQ179" s="67" t="e">
        <f t="shared" si="72"/>
        <v>#DIV/0!</v>
      </c>
      <c r="AR179" s="67" t="e">
        <f t="shared" si="72"/>
        <v>#DIV/0!</v>
      </c>
      <c r="AS179" s="67" t="e">
        <f t="shared" si="72"/>
        <v>#DIV/0!</v>
      </c>
      <c r="AT179" s="67" t="e">
        <f t="shared" si="72"/>
        <v>#DIV/0!</v>
      </c>
      <c r="AU179" s="67">
        <f>'ModelParams Lp'!B$22</f>
        <v>4</v>
      </c>
      <c r="AV179" s="67">
        <f>'ModelParams Lp'!C$22</f>
        <v>2</v>
      </c>
      <c r="AW179" s="67">
        <f>'ModelParams Lp'!D$22</f>
        <v>1</v>
      </c>
      <c r="AX179" s="67">
        <f>'ModelParams Lp'!E$22</f>
        <v>0</v>
      </c>
      <c r="AY179" s="67">
        <f>'ModelParams Lp'!F$22</f>
        <v>0</v>
      </c>
      <c r="AZ179" s="67">
        <f>'ModelParams Lp'!G$22</f>
        <v>0</v>
      </c>
      <c r="BA179" s="67">
        <f>'ModelParams Lp'!H$22</f>
        <v>0</v>
      </c>
      <c r="BB179" s="67">
        <f>'ModelParams Lp'!I$22</f>
        <v>0</v>
      </c>
      <c r="BC179" s="67" t="e">
        <f>-10*LOG(2/(4*PI()*2^2)+4/(0.163*(Calcul!$J184*Calcul!$K184)/VLOOKUP(Calcul!$H184,'ModelParams Lp'!$E$37:$F$39,2,0)))</f>
        <v>#N/A</v>
      </c>
      <c r="BD179" s="67" t="e">
        <f>-10*LOG(2/(4*PI()*2^2)+4/(0.163*(Calcul!$J184*Calcul!$K184)/VLOOKUP(Calcul!$H184,'ModelParams Lp'!$E$37:$F$39,2,0)))</f>
        <v>#N/A</v>
      </c>
      <c r="BE179" s="67" t="e">
        <f>-10*LOG(2/(4*PI()*2^2)+4/(0.163*(Calcul!$J184*Calcul!$K184)/VLOOKUP(Calcul!$H184,'ModelParams Lp'!$E$37:$F$39,2,0)))</f>
        <v>#N/A</v>
      </c>
      <c r="BF179" s="67" t="e">
        <f>-10*LOG(2/(4*PI()*2^2)+4/(0.163*(Calcul!$J184*Calcul!$K184)/VLOOKUP(Calcul!$H184,'ModelParams Lp'!$E$37:$F$39,2,0)))</f>
        <v>#N/A</v>
      </c>
      <c r="BG179" s="67" t="e">
        <f>-10*LOG(2/(4*PI()*2^2)+4/(0.163*(Calcul!$J184*Calcul!$K184)/VLOOKUP(Calcul!$H184,'ModelParams Lp'!$E$37:$F$39,2,0)))</f>
        <v>#N/A</v>
      </c>
      <c r="BH179" s="67" t="e">
        <f>-10*LOG(2/(4*PI()*2^2)+4/(0.163*(Calcul!$J184*Calcul!$K184)/VLOOKUP(Calcul!$H184,'ModelParams Lp'!$E$37:$F$39,2,0)))</f>
        <v>#N/A</v>
      </c>
      <c r="BI179" s="67" t="e">
        <f>-10*LOG(2/(4*PI()*2^2)+4/(0.163*(Calcul!$J184*Calcul!$K184)/VLOOKUP(Calcul!$H184,'ModelParams Lp'!$E$37:$F$39,2,0)))</f>
        <v>#N/A</v>
      </c>
      <c r="BJ179" s="67" t="e">
        <f>-10*LOG(2/(4*PI()*2^2)+4/(0.163*(Calcul!$J184*Calcul!$K184)/VLOOKUP(Calcul!$H184,'ModelParams Lp'!$E$37:$F$39,2,0)))</f>
        <v>#N/A</v>
      </c>
      <c r="BK179" s="67" t="e">
        <f>VLOOKUP(Calcul!$I184,'ModelParams Lp'!$D$28:$O$32,5,0)+BC179</f>
        <v>#N/A</v>
      </c>
      <c r="BL179" s="67" t="e">
        <f>VLOOKUP(Calcul!$I184,'ModelParams Lp'!$D$28:$O$32,6,0)+BD179</f>
        <v>#N/A</v>
      </c>
      <c r="BM179" s="67" t="e">
        <f>VLOOKUP(Calcul!$I184,'ModelParams Lp'!$D$28:$O$32,7,0)+BE179</f>
        <v>#N/A</v>
      </c>
      <c r="BN179" s="67" t="e">
        <f>VLOOKUP(Calcul!$I184,'ModelParams Lp'!$D$28:$O$32,8,0)+BF179</f>
        <v>#N/A</v>
      </c>
      <c r="BO179" s="67" t="e">
        <f>VLOOKUP(Calcul!$I184,'ModelParams Lp'!$D$28:$O$32,9,0)+BG179</f>
        <v>#N/A</v>
      </c>
      <c r="BP179" s="67" t="e">
        <f>VLOOKUP(Calcul!$I184,'ModelParams Lp'!$D$28:$O$32,10,0)+BH179</f>
        <v>#N/A</v>
      </c>
      <c r="BQ179" s="67" t="e">
        <f>VLOOKUP(Calcul!$I184,'ModelParams Lp'!$D$28:$O$32,11,0)+BI179</f>
        <v>#N/A</v>
      </c>
      <c r="BR179" s="67" t="e">
        <f>VLOOKUP(Calcul!$I184,'ModelParams Lp'!$D$28:$O$32,12,0)+BJ179</f>
        <v>#N/A</v>
      </c>
      <c r="BS179" s="66" t="e">
        <f t="shared" ca="1" si="53"/>
        <v>#DIV/0!</v>
      </c>
      <c r="BT179" s="66" t="e">
        <f t="shared" ca="1" si="54"/>
        <v>#DIV/0!</v>
      </c>
      <c r="BU179" s="66" t="e">
        <f t="shared" ca="1" si="55"/>
        <v>#DIV/0!</v>
      </c>
      <c r="BV179" s="66" t="e">
        <f t="shared" ca="1" si="56"/>
        <v>#DIV/0!</v>
      </c>
      <c r="BW179" s="66" t="e">
        <f t="shared" ca="1" si="57"/>
        <v>#DIV/0!</v>
      </c>
      <c r="BX179" s="66" t="e">
        <f t="shared" ca="1" si="58"/>
        <v>#DIV/0!</v>
      </c>
      <c r="BY179" s="66" t="e">
        <f t="shared" ca="1" si="59"/>
        <v>#DIV/0!</v>
      </c>
      <c r="BZ179" s="66" t="e">
        <f t="shared" ca="1" si="60"/>
        <v>#DIV/0!</v>
      </c>
      <c r="CA179" s="24" t="e">
        <f ca="1">10*LOG10(IF(BS179="",0,POWER(10,((BS179+'ModelParams Lw'!$O$4)/10))) +IF(BT179="",0,POWER(10,((BT179+'ModelParams Lw'!$P$4)/10))) +IF(BU179="",0,POWER(10,((BU179+'ModelParams Lw'!$Q$4)/10))) +IF(BV179="",0,POWER(10,((BV179+'ModelParams Lw'!$R$4)/10))) +IF(BW179="",0,POWER(10,((BW179+'ModelParams Lw'!$S$4)/10))) +IF(BX179="",0,POWER(10,((BX179+'ModelParams Lw'!$T$4)/10))) +IF(BY179="",0,POWER(10,((BY179+'ModelParams Lw'!$U$4)/10)))+IF(BZ179="",0,POWER(10,((BZ179+'ModelParams Lw'!$V$4)/10))))</f>
        <v>#DIV/0!</v>
      </c>
      <c r="CB179" s="24" t="e">
        <f t="shared" ca="1" si="61"/>
        <v>#DIV/0!</v>
      </c>
      <c r="CC179" s="24" t="e">
        <f ca="1">(BS179-'ModelParams Lw'!O$10)/'ModelParams Lw'!O$11</f>
        <v>#DIV/0!</v>
      </c>
      <c r="CD179" s="24" t="e">
        <f ca="1">(BT179-'ModelParams Lw'!P$10)/'ModelParams Lw'!P$11</f>
        <v>#DIV/0!</v>
      </c>
      <c r="CE179" s="24" t="e">
        <f ca="1">(BU179-'ModelParams Lw'!Q$10)/'ModelParams Lw'!Q$11</f>
        <v>#DIV/0!</v>
      </c>
      <c r="CF179" s="24" t="e">
        <f ca="1">(BV179-'ModelParams Lw'!R$10)/'ModelParams Lw'!R$11</f>
        <v>#DIV/0!</v>
      </c>
      <c r="CG179" s="24" t="e">
        <f ca="1">(BW179-'ModelParams Lw'!S$10)/'ModelParams Lw'!S$11</f>
        <v>#DIV/0!</v>
      </c>
      <c r="CH179" s="24" t="e">
        <f ca="1">(BX179-'ModelParams Lw'!T$10)/'ModelParams Lw'!T$11</f>
        <v>#DIV/0!</v>
      </c>
      <c r="CI179" s="24" t="e">
        <f ca="1">(BY179-'ModelParams Lw'!U$10)/'ModelParams Lw'!U$11</f>
        <v>#DIV/0!</v>
      </c>
      <c r="CJ179" s="24" t="e">
        <f ca="1">(BZ179-'ModelParams Lw'!V$10)/'ModelParams Lw'!V$11</f>
        <v>#DIV/0!</v>
      </c>
      <c r="CK179" s="66" t="e">
        <f t="shared" si="62"/>
        <v>#DIV/0!</v>
      </c>
      <c r="CL179" s="66" t="e">
        <f t="shared" si="63"/>
        <v>#DIV/0!</v>
      </c>
      <c r="CM179" s="66" t="e">
        <f t="shared" si="64"/>
        <v>#DIV/0!</v>
      </c>
      <c r="CN179" s="66" t="e">
        <f t="shared" si="65"/>
        <v>#DIV/0!</v>
      </c>
      <c r="CO179" s="66" t="e">
        <f t="shared" si="66"/>
        <v>#DIV/0!</v>
      </c>
      <c r="CP179" s="66" t="e">
        <f t="shared" si="67"/>
        <v>#DIV/0!</v>
      </c>
      <c r="CQ179" s="66" t="e">
        <f t="shared" si="68"/>
        <v>#DIV/0!</v>
      </c>
      <c r="CR179" s="66" t="e">
        <f t="shared" si="69"/>
        <v>#DIV/0!</v>
      </c>
      <c r="CS179" s="24" t="e">
        <f>10*LOG10(IF(CK179="",0,POWER(10,((CK179+'ModelParams Lw'!$O$4)/10))) +IF(CL179="",0,POWER(10,((CL179+'ModelParams Lw'!$P$4)/10))) +IF(CM179="",0,POWER(10,((CM179+'ModelParams Lw'!$Q$4)/10))) +IF(CN179="",0,POWER(10,((CN179+'ModelParams Lw'!$R$4)/10))) +IF(CO179="",0,POWER(10,((CO179+'ModelParams Lw'!$S$4)/10))) +IF(CP179="",0,POWER(10,((CP179+'ModelParams Lw'!$T$4)/10))) +IF(CQ179="",0,POWER(10,((CQ179+'ModelParams Lw'!$U$4)/10)))+IF(CR179="",0,POWER(10,((CR179+'ModelParams Lw'!$V$4)/10))))</f>
        <v>#DIV/0!</v>
      </c>
      <c r="CT179" s="24" t="e">
        <f t="shared" si="70"/>
        <v>#DIV/0!</v>
      </c>
      <c r="CU179" s="24" t="e">
        <f>(CK179-'ModelParams Lw'!O$10)/'ModelParams Lw'!O$11</f>
        <v>#DIV/0!</v>
      </c>
      <c r="CV179" s="24" t="e">
        <f>(CL179-'ModelParams Lw'!P$10)/'ModelParams Lw'!P$11</f>
        <v>#DIV/0!</v>
      </c>
      <c r="CW179" s="24" t="e">
        <f>(CM179-'ModelParams Lw'!Q$10)/'ModelParams Lw'!Q$11</f>
        <v>#DIV/0!</v>
      </c>
      <c r="CX179" s="24" t="e">
        <f>(CN179-'ModelParams Lw'!R$10)/'ModelParams Lw'!R$11</f>
        <v>#DIV/0!</v>
      </c>
      <c r="CY179" s="24" t="e">
        <f>(CO179-'ModelParams Lw'!S$10)/'ModelParams Lw'!S$11</f>
        <v>#DIV/0!</v>
      </c>
      <c r="CZ179" s="24" t="e">
        <f>(CP179-'ModelParams Lw'!T$10)/'ModelParams Lw'!T$11</f>
        <v>#DIV/0!</v>
      </c>
      <c r="DA179" s="24" t="e">
        <f>(CQ179-'ModelParams Lw'!U$10)/'ModelParams Lw'!U$11</f>
        <v>#DIV/0!</v>
      </c>
      <c r="DB179" s="24" t="e">
        <f>(CR179-'ModelParams Lw'!V$10)/'ModelParams Lw'!V$11</f>
        <v>#DIV/0!</v>
      </c>
    </row>
    <row r="180" spans="1:106">
      <c r="A180" s="12">
        <f>'Sound Power'!B180</f>
        <v>0</v>
      </c>
      <c r="B180" s="12">
        <f>'Sound Power'!D180</f>
        <v>0</v>
      </c>
      <c r="C180" s="67" t="e">
        <f>IF(Calcul!$F185="SA",'Sound Power'!BS180,'Sound Power'!T180)</f>
        <v>#DIV/0!</v>
      </c>
      <c r="D180" s="67" t="e">
        <f>IF(Calcul!$F185="SA",'Sound Power'!BT180,'Sound Power'!U180)</f>
        <v>#DIV/0!</v>
      </c>
      <c r="E180" s="67" t="e">
        <f>IF(Calcul!$F185="SA",'Sound Power'!BU180,'Sound Power'!V180)</f>
        <v>#DIV/0!</v>
      </c>
      <c r="F180" s="67" t="e">
        <f>IF(Calcul!$F185="SA",'Sound Power'!BV180,'Sound Power'!W180)</f>
        <v>#DIV/0!</v>
      </c>
      <c r="G180" s="67" t="e">
        <f>IF(Calcul!$F185="SA",'Sound Power'!BW180,'Sound Power'!X180)</f>
        <v>#DIV/0!</v>
      </c>
      <c r="H180" s="67" t="e">
        <f>IF(Calcul!$F185="SA",'Sound Power'!BX180,'Sound Power'!Y180)</f>
        <v>#DIV/0!</v>
      </c>
      <c r="I180" s="67" t="e">
        <f>IF(Calcul!$F185="SA",'Sound Power'!BY180,'Sound Power'!Z180)</f>
        <v>#DIV/0!</v>
      </c>
      <c r="J180" s="67" t="e">
        <f>IF(Calcul!$F185="SA",'Sound Power'!BZ180,'Sound Power'!AA180)</f>
        <v>#DIV/0!</v>
      </c>
      <c r="K180" s="67" t="e">
        <f>'Sound Power'!CS180</f>
        <v>#DIV/0!</v>
      </c>
      <c r="L180" s="67" t="e">
        <f>'Sound Power'!CT180</f>
        <v>#DIV/0!</v>
      </c>
      <c r="M180" s="67" t="e">
        <f>'Sound Power'!CU180</f>
        <v>#DIV/0!</v>
      </c>
      <c r="N180" s="67" t="e">
        <f>'Sound Power'!CV180</f>
        <v>#DIV/0!</v>
      </c>
      <c r="O180" s="67" t="e">
        <f>'Sound Power'!CW180</f>
        <v>#DIV/0!</v>
      </c>
      <c r="P180" s="67" t="e">
        <f>'Sound Power'!CX180</f>
        <v>#DIV/0!</v>
      </c>
      <c r="Q180" s="67" t="e">
        <f>'Sound Power'!CY180</f>
        <v>#DIV/0!</v>
      </c>
      <c r="R180" s="67" t="e">
        <f>'Sound Power'!CZ180</f>
        <v>#DIV/0!</v>
      </c>
      <c r="S180" s="64">
        <f t="shared" si="50"/>
        <v>0</v>
      </c>
      <c r="T180" s="64">
        <f t="shared" si="51"/>
        <v>0</v>
      </c>
      <c r="U180" s="67" t="e">
        <f>('ModelParams Lp'!B$4*10^'ModelParams Lp'!B$5*($S180/$T180)^'ModelParams Lp'!B$6)*3</f>
        <v>#DIV/0!</v>
      </c>
      <c r="V180" s="67" t="e">
        <f>('ModelParams Lp'!C$4*10^'ModelParams Lp'!C$5*($S180/$T180)^'ModelParams Lp'!C$6)*3</f>
        <v>#DIV/0!</v>
      </c>
      <c r="W180" s="67" t="e">
        <f>('ModelParams Lp'!D$4*10^'ModelParams Lp'!D$5*($S180/$T180)^'ModelParams Lp'!D$6)*3</f>
        <v>#DIV/0!</v>
      </c>
      <c r="X180" s="67" t="e">
        <f>('ModelParams Lp'!E$4*10^'ModelParams Lp'!E$5*($S180/$T180)^'ModelParams Lp'!E$6)*3</f>
        <v>#DIV/0!</v>
      </c>
      <c r="Y180" s="67" t="e">
        <f>('ModelParams Lp'!F$4*10^'ModelParams Lp'!F$5*($S180/$T180)^'ModelParams Lp'!F$6)*3</f>
        <v>#DIV/0!</v>
      </c>
      <c r="Z180" s="67" t="e">
        <f>('ModelParams Lp'!G$4*10^'ModelParams Lp'!G$5*($S180/$T180)^'ModelParams Lp'!G$6)*3</f>
        <v>#DIV/0!</v>
      </c>
      <c r="AA180" s="67" t="e">
        <f>('ModelParams Lp'!H$4*10^'ModelParams Lp'!H$5*($S180/$T180)^'ModelParams Lp'!H$6)*3</f>
        <v>#DIV/0!</v>
      </c>
      <c r="AB180" s="67" t="e">
        <f>('ModelParams Lp'!I$4*10^'ModelParams Lp'!I$5*($S180/$T180)^'ModelParams Lp'!I$6)*3</f>
        <v>#DIV/0!</v>
      </c>
      <c r="AC180" s="53" t="e">
        <f t="shared" si="52"/>
        <v>#DIV/0!</v>
      </c>
      <c r="AD180" s="53" t="e">
        <f>IF(AC180&lt;'ModelParams Lp'!$B$16,-1,IF(AC180&lt;'ModelParams Lp'!$C$16,0,IF(AC180&lt;'ModelParams Lp'!$D$16,1,IF(AC180&lt;'ModelParams Lp'!$E$16,2,IF(AC180&lt;'ModelParams Lp'!$F$16,3,IF(AC180&lt;'ModelParams Lp'!$G$16,4,IF(AC180&lt;'ModelParams Lp'!$H$16,5,6)))))))</f>
        <v>#DIV/0!</v>
      </c>
      <c r="AE180" s="67" t="e">
        <f ca="1">IF($AD180&gt;1,0,OFFSET('ModelParams Lp'!$C$12,0,-'Sound Pressure'!$AD180))</f>
        <v>#DIV/0!</v>
      </c>
      <c r="AF180" s="67" t="e">
        <f ca="1">IF($AD180&gt;2,0,OFFSET('ModelParams Lp'!$D$12,0,-'Sound Pressure'!$AD180))</f>
        <v>#DIV/0!</v>
      </c>
      <c r="AG180" s="67" t="e">
        <f ca="1">IF($AD180&gt;3,0,OFFSET('ModelParams Lp'!$E$12,0,-'Sound Pressure'!$AD180))</f>
        <v>#DIV/0!</v>
      </c>
      <c r="AH180" s="67" t="e">
        <f ca="1">IF($AD180&gt;4,0,OFFSET('ModelParams Lp'!$F$12,0,-'Sound Pressure'!$AD180))</f>
        <v>#DIV/0!</v>
      </c>
      <c r="AI180" s="67" t="e">
        <f ca="1">IF($AD180&gt;3,0,OFFSET('ModelParams Lp'!$G$12,0,-'Sound Pressure'!$AD180))</f>
        <v>#DIV/0!</v>
      </c>
      <c r="AJ180" s="67" t="e">
        <f ca="1">IF($AD180&gt;5,0,OFFSET('ModelParams Lp'!$H$12,0,-'Sound Pressure'!$AD180))</f>
        <v>#DIV/0!</v>
      </c>
      <c r="AK180" s="67" t="e">
        <f ca="1">IF($AD180&gt;6,0,OFFSET('ModelParams Lp'!$I$12,0,-'Sound Pressure'!$AD180))</f>
        <v>#DIV/0!</v>
      </c>
      <c r="AL180" s="67" t="e">
        <f ca="1">IF($AD180&gt;7,0,IF($AD$4&lt;0,3,OFFSET('ModelParams Lp'!$J$12,0,-'Sound Pressure'!$AD180)))</f>
        <v>#DIV/0!</v>
      </c>
      <c r="AM180" s="67" t="e">
        <f t="shared" si="71"/>
        <v>#DIV/0!</v>
      </c>
      <c r="AN180" s="67" t="e">
        <f t="shared" si="72"/>
        <v>#DIV/0!</v>
      </c>
      <c r="AO180" s="67" t="e">
        <f t="shared" si="72"/>
        <v>#DIV/0!</v>
      </c>
      <c r="AP180" s="67" t="e">
        <f t="shared" si="72"/>
        <v>#DIV/0!</v>
      </c>
      <c r="AQ180" s="67" t="e">
        <f t="shared" si="72"/>
        <v>#DIV/0!</v>
      </c>
      <c r="AR180" s="67" t="e">
        <f t="shared" si="72"/>
        <v>#DIV/0!</v>
      </c>
      <c r="AS180" s="67" t="e">
        <f t="shared" si="72"/>
        <v>#DIV/0!</v>
      </c>
      <c r="AT180" s="67" t="e">
        <f t="shared" si="72"/>
        <v>#DIV/0!</v>
      </c>
      <c r="AU180" s="67">
        <f>'ModelParams Lp'!B$22</f>
        <v>4</v>
      </c>
      <c r="AV180" s="67">
        <f>'ModelParams Lp'!C$22</f>
        <v>2</v>
      </c>
      <c r="AW180" s="67">
        <f>'ModelParams Lp'!D$22</f>
        <v>1</v>
      </c>
      <c r="AX180" s="67">
        <f>'ModelParams Lp'!E$22</f>
        <v>0</v>
      </c>
      <c r="AY180" s="67">
        <f>'ModelParams Lp'!F$22</f>
        <v>0</v>
      </c>
      <c r="AZ180" s="67">
        <f>'ModelParams Lp'!G$22</f>
        <v>0</v>
      </c>
      <c r="BA180" s="67">
        <f>'ModelParams Lp'!H$22</f>
        <v>0</v>
      </c>
      <c r="BB180" s="67">
        <f>'ModelParams Lp'!I$22</f>
        <v>0</v>
      </c>
      <c r="BC180" s="67" t="e">
        <f>-10*LOG(2/(4*PI()*2^2)+4/(0.163*(Calcul!$J185*Calcul!$K185)/VLOOKUP(Calcul!$H185,'ModelParams Lp'!$E$37:$F$39,2,0)))</f>
        <v>#N/A</v>
      </c>
      <c r="BD180" s="67" t="e">
        <f>-10*LOG(2/(4*PI()*2^2)+4/(0.163*(Calcul!$J185*Calcul!$K185)/VLOOKUP(Calcul!$H185,'ModelParams Lp'!$E$37:$F$39,2,0)))</f>
        <v>#N/A</v>
      </c>
      <c r="BE180" s="67" t="e">
        <f>-10*LOG(2/(4*PI()*2^2)+4/(0.163*(Calcul!$J185*Calcul!$K185)/VLOOKUP(Calcul!$H185,'ModelParams Lp'!$E$37:$F$39,2,0)))</f>
        <v>#N/A</v>
      </c>
      <c r="BF180" s="67" t="e">
        <f>-10*LOG(2/(4*PI()*2^2)+4/(0.163*(Calcul!$J185*Calcul!$K185)/VLOOKUP(Calcul!$H185,'ModelParams Lp'!$E$37:$F$39,2,0)))</f>
        <v>#N/A</v>
      </c>
      <c r="BG180" s="67" t="e">
        <f>-10*LOG(2/(4*PI()*2^2)+4/(0.163*(Calcul!$J185*Calcul!$K185)/VLOOKUP(Calcul!$H185,'ModelParams Lp'!$E$37:$F$39,2,0)))</f>
        <v>#N/A</v>
      </c>
      <c r="BH180" s="67" t="e">
        <f>-10*LOG(2/(4*PI()*2^2)+4/(0.163*(Calcul!$J185*Calcul!$K185)/VLOOKUP(Calcul!$H185,'ModelParams Lp'!$E$37:$F$39,2,0)))</f>
        <v>#N/A</v>
      </c>
      <c r="BI180" s="67" t="e">
        <f>-10*LOG(2/(4*PI()*2^2)+4/(0.163*(Calcul!$J185*Calcul!$K185)/VLOOKUP(Calcul!$H185,'ModelParams Lp'!$E$37:$F$39,2,0)))</f>
        <v>#N/A</v>
      </c>
      <c r="BJ180" s="67" t="e">
        <f>-10*LOG(2/(4*PI()*2^2)+4/(0.163*(Calcul!$J185*Calcul!$K185)/VLOOKUP(Calcul!$H185,'ModelParams Lp'!$E$37:$F$39,2,0)))</f>
        <v>#N/A</v>
      </c>
      <c r="BK180" s="67" t="e">
        <f>VLOOKUP(Calcul!$I185,'ModelParams Lp'!$D$28:$O$32,5,0)+BC180</f>
        <v>#N/A</v>
      </c>
      <c r="BL180" s="67" t="e">
        <f>VLOOKUP(Calcul!$I185,'ModelParams Lp'!$D$28:$O$32,6,0)+BD180</f>
        <v>#N/A</v>
      </c>
      <c r="BM180" s="67" t="e">
        <f>VLOOKUP(Calcul!$I185,'ModelParams Lp'!$D$28:$O$32,7,0)+BE180</f>
        <v>#N/A</v>
      </c>
      <c r="BN180" s="67" t="e">
        <f>VLOOKUP(Calcul!$I185,'ModelParams Lp'!$D$28:$O$32,8,0)+BF180</f>
        <v>#N/A</v>
      </c>
      <c r="BO180" s="67" t="e">
        <f>VLOOKUP(Calcul!$I185,'ModelParams Lp'!$D$28:$O$32,9,0)+BG180</f>
        <v>#N/A</v>
      </c>
      <c r="BP180" s="67" t="e">
        <f>VLOOKUP(Calcul!$I185,'ModelParams Lp'!$D$28:$O$32,10,0)+BH180</f>
        <v>#N/A</v>
      </c>
      <c r="BQ180" s="67" t="e">
        <f>VLOOKUP(Calcul!$I185,'ModelParams Lp'!$D$28:$O$32,11,0)+BI180</f>
        <v>#N/A</v>
      </c>
      <c r="BR180" s="67" t="e">
        <f>VLOOKUP(Calcul!$I185,'ModelParams Lp'!$D$28:$O$32,12,0)+BJ180</f>
        <v>#N/A</v>
      </c>
      <c r="BS180" s="66" t="e">
        <f t="shared" ca="1" si="53"/>
        <v>#DIV/0!</v>
      </c>
      <c r="BT180" s="66" t="e">
        <f t="shared" ca="1" si="54"/>
        <v>#DIV/0!</v>
      </c>
      <c r="BU180" s="66" t="e">
        <f t="shared" ca="1" si="55"/>
        <v>#DIV/0!</v>
      </c>
      <c r="BV180" s="66" t="e">
        <f t="shared" ca="1" si="56"/>
        <v>#DIV/0!</v>
      </c>
      <c r="BW180" s="66" t="e">
        <f t="shared" ca="1" si="57"/>
        <v>#DIV/0!</v>
      </c>
      <c r="BX180" s="66" t="e">
        <f t="shared" ca="1" si="58"/>
        <v>#DIV/0!</v>
      </c>
      <c r="BY180" s="66" t="e">
        <f t="shared" ca="1" si="59"/>
        <v>#DIV/0!</v>
      </c>
      <c r="BZ180" s="66" t="e">
        <f t="shared" ca="1" si="60"/>
        <v>#DIV/0!</v>
      </c>
      <c r="CA180" s="24" t="e">
        <f ca="1">10*LOG10(IF(BS180="",0,POWER(10,((BS180+'ModelParams Lw'!$O$4)/10))) +IF(BT180="",0,POWER(10,((BT180+'ModelParams Lw'!$P$4)/10))) +IF(BU180="",0,POWER(10,((BU180+'ModelParams Lw'!$Q$4)/10))) +IF(BV180="",0,POWER(10,((BV180+'ModelParams Lw'!$R$4)/10))) +IF(BW180="",0,POWER(10,((BW180+'ModelParams Lw'!$S$4)/10))) +IF(BX180="",0,POWER(10,((BX180+'ModelParams Lw'!$T$4)/10))) +IF(BY180="",0,POWER(10,((BY180+'ModelParams Lw'!$U$4)/10)))+IF(BZ180="",0,POWER(10,((BZ180+'ModelParams Lw'!$V$4)/10))))</f>
        <v>#DIV/0!</v>
      </c>
      <c r="CB180" s="24" t="e">
        <f t="shared" ca="1" si="61"/>
        <v>#DIV/0!</v>
      </c>
      <c r="CC180" s="24" t="e">
        <f ca="1">(BS180-'ModelParams Lw'!O$10)/'ModelParams Lw'!O$11</f>
        <v>#DIV/0!</v>
      </c>
      <c r="CD180" s="24" t="e">
        <f ca="1">(BT180-'ModelParams Lw'!P$10)/'ModelParams Lw'!P$11</f>
        <v>#DIV/0!</v>
      </c>
      <c r="CE180" s="24" t="e">
        <f ca="1">(BU180-'ModelParams Lw'!Q$10)/'ModelParams Lw'!Q$11</f>
        <v>#DIV/0!</v>
      </c>
      <c r="CF180" s="24" t="e">
        <f ca="1">(BV180-'ModelParams Lw'!R$10)/'ModelParams Lw'!R$11</f>
        <v>#DIV/0!</v>
      </c>
      <c r="CG180" s="24" t="e">
        <f ca="1">(BW180-'ModelParams Lw'!S$10)/'ModelParams Lw'!S$11</f>
        <v>#DIV/0!</v>
      </c>
      <c r="CH180" s="24" t="e">
        <f ca="1">(BX180-'ModelParams Lw'!T$10)/'ModelParams Lw'!T$11</f>
        <v>#DIV/0!</v>
      </c>
      <c r="CI180" s="24" t="e">
        <f ca="1">(BY180-'ModelParams Lw'!U$10)/'ModelParams Lw'!U$11</f>
        <v>#DIV/0!</v>
      </c>
      <c r="CJ180" s="24" t="e">
        <f ca="1">(BZ180-'ModelParams Lw'!V$10)/'ModelParams Lw'!V$11</f>
        <v>#DIV/0!</v>
      </c>
      <c r="CK180" s="66" t="e">
        <f t="shared" si="62"/>
        <v>#DIV/0!</v>
      </c>
      <c r="CL180" s="66" t="e">
        <f t="shared" si="63"/>
        <v>#DIV/0!</v>
      </c>
      <c r="CM180" s="66" t="e">
        <f t="shared" si="64"/>
        <v>#DIV/0!</v>
      </c>
      <c r="CN180" s="66" t="e">
        <f t="shared" si="65"/>
        <v>#DIV/0!</v>
      </c>
      <c r="CO180" s="66" t="e">
        <f t="shared" si="66"/>
        <v>#DIV/0!</v>
      </c>
      <c r="CP180" s="66" t="e">
        <f t="shared" si="67"/>
        <v>#DIV/0!</v>
      </c>
      <c r="CQ180" s="66" t="e">
        <f t="shared" si="68"/>
        <v>#DIV/0!</v>
      </c>
      <c r="CR180" s="66" t="e">
        <f t="shared" si="69"/>
        <v>#DIV/0!</v>
      </c>
      <c r="CS180" s="24" t="e">
        <f>10*LOG10(IF(CK180="",0,POWER(10,((CK180+'ModelParams Lw'!$O$4)/10))) +IF(CL180="",0,POWER(10,((CL180+'ModelParams Lw'!$P$4)/10))) +IF(CM180="",0,POWER(10,((CM180+'ModelParams Lw'!$Q$4)/10))) +IF(CN180="",0,POWER(10,((CN180+'ModelParams Lw'!$R$4)/10))) +IF(CO180="",0,POWER(10,((CO180+'ModelParams Lw'!$S$4)/10))) +IF(CP180="",0,POWER(10,((CP180+'ModelParams Lw'!$T$4)/10))) +IF(CQ180="",0,POWER(10,((CQ180+'ModelParams Lw'!$U$4)/10)))+IF(CR180="",0,POWER(10,((CR180+'ModelParams Lw'!$V$4)/10))))</f>
        <v>#DIV/0!</v>
      </c>
      <c r="CT180" s="24" t="e">
        <f t="shared" si="70"/>
        <v>#DIV/0!</v>
      </c>
      <c r="CU180" s="24" t="e">
        <f>(CK180-'ModelParams Lw'!O$10)/'ModelParams Lw'!O$11</f>
        <v>#DIV/0!</v>
      </c>
      <c r="CV180" s="24" t="e">
        <f>(CL180-'ModelParams Lw'!P$10)/'ModelParams Lw'!P$11</f>
        <v>#DIV/0!</v>
      </c>
      <c r="CW180" s="24" t="e">
        <f>(CM180-'ModelParams Lw'!Q$10)/'ModelParams Lw'!Q$11</f>
        <v>#DIV/0!</v>
      </c>
      <c r="CX180" s="24" t="e">
        <f>(CN180-'ModelParams Lw'!R$10)/'ModelParams Lw'!R$11</f>
        <v>#DIV/0!</v>
      </c>
      <c r="CY180" s="24" t="e">
        <f>(CO180-'ModelParams Lw'!S$10)/'ModelParams Lw'!S$11</f>
        <v>#DIV/0!</v>
      </c>
      <c r="CZ180" s="24" t="e">
        <f>(CP180-'ModelParams Lw'!T$10)/'ModelParams Lw'!T$11</f>
        <v>#DIV/0!</v>
      </c>
      <c r="DA180" s="24" t="e">
        <f>(CQ180-'ModelParams Lw'!U$10)/'ModelParams Lw'!U$11</f>
        <v>#DIV/0!</v>
      </c>
      <c r="DB180" s="24" t="e">
        <f>(CR180-'ModelParams Lw'!V$10)/'ModelParams Lw'!V$11</f>
        <v>#DIV/0!</v>
      </c>
    </row>
    <row r="181" spans="1:106">
      <c r="A181" s="12">
        <f>'Sound Power'!B181</f>
        <v>0</v>
      </c>
      <c r="B181" s="12">
        <f>'Sound Power'!D181</f>
        <v>0</v>
      </c>
      <c r="C181" s="67" t="e">
        <f>IF(Calcul!$F186="SA",'Sound Power'!BS181,'Sound Power'!T181)</f>
        <v>#DIV/0!</v>
      </c>
      <c r="D181" s="67" t="e">
        <f>IF(Calcul!$F186="SA",'Sound Power'!BT181,'Sound Power'!U181)</f>
        <v>#DIV/0!</v>
      </c>
      <c r="E181" s="67" t="e">
        <f>IF(Calcul!$F186="SA",'Sound Power'!BU181,'Sound Power'!V181)</f>
        <v>#DIV/0!</v>
      </c>
      <c r="F181" s="67" t="e">
        <f>IF(Calcul!$F186="SA",'Sound Power'!BV181,'Sound Power'!W181)</f>
        <v>#DIV/0!</v>
      </c>
      <c r="G181" s="67" t="e">
        <f>IF(Calcul!$F186="SA",'Sound Power'!BW181,'Sound Power'!X181)</f>
        <v>#DIV/0!</v>
      </c>
      <c r="H181" s="67" t="e">
        <f>IF(Calcul!$F186="SA",'Sound Power'!BX181,'Sound Power'!Y181)</f>
        <v>#DIV/0!</v>
      </c>
      <c r="I181" s="67" t="e">
        <f>IF(Calcul!$F186="SA",'Sound Power'!BY181,'Sound Power'!Z181)</f>
        <v>#DIV/0!</v>
      </c>
      <c r="J181" s="67" t="e">
        <f>IF(Calcul!$F186="SA",'Sound Power'!BZ181,'Sound Power'!AA181)</f>
        <v>#DIV/0!</v>
      </c>
      <c r="K181" s="67" t="e">
        <f>'Sound Power'!CS181</f>
        <v>#DIV/0!</v>
      </c>
      <c r="L181" s="67" t="e">
        <f>'Sound Power'!CT181</f>
        <v>#DIV/0!</v>
      </c>
      <c r="M181" s="67" t="e">
        <f>'Sound Power'!CU181</f>
        <v>#DIV/0!</v>
      </c>
      <c r="N181" s="67" t="e">
        <f>'Sound Power'!CV181</f>
        <v>#DIV/0!</v>
      </c>
      <c r="O181" s="67" t="e">
        <f>'Sound Power'!CW181</f>
        <v>#DIV/0!</v>
      </c>
      <c r="P181" s="67" t="e">
        <f>'Sound Power'!CX181</f>
        <v>#DIV/0!</v>
      </c>
      <c r="Q181" s="67" t="e">
        <f>'Sound Power'!CY181</f>
        <v>#DIV/0!</v>
      </c>
      <c r="R181" s="67" t="e">
        <f>'Sound Power'!CZ181</f>
        <v>#DIV/0!</v>
      </c>
      <c r="S181" s="64">
        <f t="shared" si="50"/>
        <v>0</v>
      </c>
      <c r="T181" s="64">
        <f t="shared" si="51"/>
        <v>0</v>
      </c>
      <c r="U181" s="67" t="e">
        <f>('ModelParams Lp'!B$4*10^'ModelParams Lp'!B$5*($S181/$T181)^'ModelParams Lp'!B$6)*3</f>
        <v>#DIV/0!</v>
      </c>
      <c r="V181" s="67" t="e">
        <f>('ModelParams Lp'!C$4*10^'ModelParams Lp'!C$5*($S181/$T181)^'ModelParams Lp'!C$6)*3</f>
        <v>#DIV/0!</v>
      </c>
      <c r="W181" s="67" t="e">
        <f>('ModelParams Lp'!D$4*10^'ModelParams Lp'!D$5*($S181/$T181)^'ModelParams Lp'!D$6)*3</f>
        <v>#DIV/0!</v>
      </c>
      <c r="X181" s="67" t="e">
        <f>('ModelParams Lp'!E$4*10^'ModelParams Lp'!E$5*($S181/$T181)^'ModelParams Lp'!E$6)*3</f>
        <v>#DIV/0!</v>
      </c>
      <c r="Y181" s="67" t="e">
        <f>('ModelParams Lp'!F$4*10^'ModelParams Lp'!F$5*($S181/$T181)^'ModelParams Lp'!F$6)*3</f>
        <v>#DIV/0!</v>
      </c>
      <c r="Z181" s="67" t="e">
        <f>('ModelParams Lp'!G$4*10^'ModelParams Lp'!G$5*($S181/$T181)^'ModelParams Lp'!G$6)*3</f>
        <v>#DIV/0!</v>
      </c>
      <c r="AA181" s="67" t="e">
        <f>('ModelParams Lp'!H$4*10^'ModelParams Lp'!H$5*($S181/$T181)^'ModelParams Lp'!H$6)*3</f>
        <v>#DIV/0!</v>
      </c>
      <c r="AB181" s="67" t="e">
        <f>('ModelParams Lp'!I$4*10^'ModelParams Lp'!I$5*($S181/$T181)^'ModelParams Lp'!I$6)*3</f>
        <v>#DIV/0!</v>
      </c>
      <c r="AC181" s="53" t="e">
        <f t="shared" si="52"/>
        <v>#DIV/0!</v>
      </c>
      <c r="AD181" s="53" t="e">
        <f>IF(AC181&lt;'ModelParams Lp'!$B$16,-1,IF(AC181&lt;'ModelParams Lp'!$C$16,0,IF(AC181&lt;'ModelParams Lp'!$D$16,1,IF(AC181&lt;'ModelParams Lp'!$E$16,2,IF(AC181&lt;'ModelParams Lp'!$F$16,3,IF(AC181&lt;'ModelParams Lp'!$G$16,4,IF(AC181&lt;'ModelParams Lp'!$H$16,5,6)))))))</f>
        <v>#DIV/0!</v>
      </c>
      <c r="AE181" s="67" t="e">
        <f ca="1">IF($AD181&gt;1,0,OFFSET('ModelParams Lp'!$C$12,0,-'Sound Pressure'!$AD181))</f>
        <v>#DIV/0!</v>
      </c>
      <c r="AF181" s="67" t="e">
        <f ca="1">IF($AD181&gt;2,0,OFFSET('ModelParams Lp'!$D$12,0,-'Sound Pressure'!$AD181))</f>
        <v>#DIV/0!</v>
      </c>
      <c r="AG181" s="67" t="e">
        <f ca="1">IF($AD181&gt;3,0,OFFSET('ModelParams Lp'!$E$12,0,-'Sound Pressure'!$AD181))</f>
        <v>#DIV/0!</v>
      </c>
      <c r="AH181" s="67" t="e">
        <f ca="1">IF($AD181&gt;4,0,OFFSET('ModelParams Lp'!$F$12,0,-'Sound Pressure'!$AD181))</f>
        <v>#DIV/0!</v>
      </c>
      <c r="AI181" s="67" t="e">
        <f ca="1">IF($AD181&gt;3,0,OFFSET('ModelParams Lp'!$G$12,0,-'Sound Pressure'!$AD181))</f>
        <v>#DIV/0!</v>
      </c>
      <c r="AJ181" s="67" t="e">
        <f ca="1">IF($AD181&gt;5,0,OFFSET('ModelParams Lp'!$H$12,0,-'Sound Pressure'!$AD181))</f>
        <v>#DIV/0!</v>
      </c>
      <c r="AK181" s="67" t="e">
        <f ca="1">IF($AD181&gt;6,0,OFFSET('ModelParams Lp'!$I$12,0,-'Sound Pressure'!$AD181))</f>
        <v>#DIV/0!</v>
      </c>
      <c r="AL181" s="67" t="e">
        <f ca="1">IF($AD181&gt;7,0,IF($AD$4&lt;0,3,OFFSET('ModelParams Lp'!$J$12,0,-'Sound Pressure'!$AD181)))</f>
        <v>#DIV/0!</v>
      </c>
      <c r="AM181" s="67" t="e">
        <f t="shared" si="71"/>
        <v>#DIV/0!</v>
      </c>
      <c r="AN181" s="67" t="e">
        <f t="shared" si="72"/>
        <v>#DIV/0!</v>
      </c>
      <c r="AO181" s="67" t="e">
        <f t="shared" si="72"/>
        <v>#DIV/0!</v>
      </c>
      <c r="AP181" s="67" t="e">
        <f t="shared" si="72"/>
        <v>#DIV/0!</v>
      </c>
      <c r="AQ181" s="67" t="e">
        <f t="shared" si="72"/>
        <v>#DIV/0!</v>
      </c>
      <c r="AR181" s="67" t="e">
        <f t="shared" si="72"/>
        <v>#DIV/0!</v>
      </c>
      <c r="AS181" s="67" t="e">
        <f t="shared" si="72"/>
        <v>#DIV/0!</v>
      </c>
      <c r="AT181" s="67" t="e">
        <f t="shared" si="72"/>
        <v>#DIV/0!</v>
      </c>
      <c r="AU181" s="67">
        <f>'ModelParams Lp'!B$22</f>
        <v>4</v>
      </c>
      <c r="AV181" s="67">
        <f>'ModelParams Lp'!C$22</f>
        <v>2</v>
      </c>
      <c r="AW181" s="67">
        <f>'ModelParams Lp'!D$22</f>
        <v>1</v>
      </c>
      <c r="AX181" s="67">
        <f>'ModelParams Lp'!E$22</f>
        <v>0</v>
      </c>
      <c r="AY181" s="67">
        <f>'ModelParams Lp'!F$22</f>
        <v>0</v>
      </c>
      <c r="AZ181" s="67">
        <f>'ModelParams Lp'!G$22</f>
        <v>0</v>
      </c>
      <c r="BA181" s="67">
        <f>'ModelParams Lp'!H$22</f>
        <v>0</v>
      </c>
      <c r="BB181" s="67">
        <f>'ModelParams Lp'!I$22</f>
        <v>0</v>
      </c>
      <c r="BC181" s="67" t="e">
        <f>-10*LOG(2/(4*PI()*2^2)+4/(0.163*(Calcul!$J186*Calcul!$K186)/VLOOKUP(Calcul!$H186,'ModelParams Lp'!$E$37:$F$39,2,0)))</f>
        <v>#N/A</v>
      </c>
      <c r="BD181" s="67" t="e">
        <f>-10*LOG(2/(4*PI()*2^2)+4/(0.163*(Calcul!$J186*Calcul!$K186)/VLOOKUP(Calcul!$H186,'ModelParams Lp'!$E$37:$F$39,2,0)))</f>
        <v>#N/A</v>
      </c>
      <c r="BE181" s="67" t="e">
        <f>-10*LOG(2/(4*PI()*2^2)+4/(0.163*(Calcul!$J186*Calcul!$K186)/VLOOKUP(Calcul!$H186,'ModelParams Lp'!$E$37:$F$39,2,0)))</f>
        <v>#N/A</v>
      </c>
      <c r="BF181" s="67" t="e">
        <f>-10*LOG(2/(4*PI()*2^2)+4/(0.163*(Calcul!$J186*Calcul!$K186)/VLOOKUP(Calcul!$H186,'ModelParams Lp'!$E$37:$F$39,2,0)))</f>
        <v>#N/A</v>
      </c>
      <c r="BG181" s="67" t="e">
        <f>-10*LOG(2/(4*PI()*2^2)+4/(0.163*(Calcul!$J186*Calcul!$K186)/VLOOKUP(Calcul!$H186,'ModelParams Lp'!$E$37:$F$39,2,0)))</f>
        <v>#N/A</v>
      </c>
      <c r="BH181" s="67" t="e">
        <f>-10*LOG(2/(4*PI()*2^2)+4/(0.163*(Calcul!$J186*Calcul!$K186)/VLOOKUP(Calcul!$H186,'ModelParams Lp'!$E$37:$F$39,2,0)))</f>
        <v>#N/A</v>
      </c>
      <c r="BI181" s="67" t="e">
        <f>-10*LOG(2/(4*PI()*2^2)+4/(0.163*(Calcul!$J186*Calcul!$K186)/VLOOKUP(Calcul!$H186,'ModelParams Lp'!$E$37:$F$39,2,0)))</f>
        <v>#N/A</v>
      </c>
      <c r="BJ181" s="67" t="e">
        <f>-10*LOG(2/(4*PI()*2^2)+4/(0.163*(Calcul!$J186*Calcul!$K186)/VLOOKUP(Calcul!$H186,'ModelParams Lp'!$E$37:$F$39,2,0)))</f>
        <v>#N/A</v>
      </c>
      <c r="BK181" s="67" t="e">
        <f>VLOOKUP(Calcul!$I186,'ModelParams Lp'!$D$28:$O$32,5,0)+BC181</f>
        <v>#N/A</v>
      </c>
      <c r="BL181" s="67" t="e">
        <f>VLOOKUP(Calcul!$I186,'ModelParams Lp'!$D$28:$O$32,6,0)+BD181</f>
        <v>#N/A</v>
      </c>
      <c r="BM181" s="67" t="e">
        <f>VLOOKUP(Calcul!$I186,'ModelParams Lp'!$D$28:$O$32,7,0)+BE181</f>
        <v>#N/A</v>
      </c>
      <c r="BN181" s="67" t="e">
        <f>VLOOKUP(Calcul!$I186,'ModelParams Lp'!$D$28:$O$32,8,0)+BF181</f>
        <v>#N/A</v>
      </c>
      <c r="BO181" s="67" t="e">
        <f>VLOOKUP(Calcul!$I186,'ModelParams Lp'!$D$28:$O$32,9,0)+BG181</f>
        <v>#N/A</v>
      </c>
      <c r="BP181" s="67" t="e">
        <f>VLOOKUP(Calcul!$I186,'ModelParams Lp'!$D$28:$O$32,10,0)+BH181</f>
        <v>#N/A</v>
      </c>
      <c r="BQ181" s="67" t="e">
        <f>VLOOKUP(Calcul!$I186,'ModelParams Lp'!$D$28:$O$32,11,0)+BI181</f>
        <v>#N/A</v>
      </c>
      <c r="BR181" s="67" t="e">
        <f>VLOOKUP(Calcul!$I186,'ModelParams Lp'!$D$28:$O$32,12,0)+BJ181</f>
        <v>#N/A</v>
      </c>
      <c r="BS181" s="66" t="e">
        <f t="shared" ca="1" si="53"/>
        <v>#DIV/0!</v>
      </c>
      <c r="BT181" s="66" t="e">
        <f t="shared" ca="1" si="54"/>
        <v>#DIV/0!</v>
      </c>
      <c r="BU181" s="66" t="e">
        <f t="shared" ca="1" si="55"/>
        <v>#DIV/0!</v>
      </c>
      <c r="BV181" s="66" t="e">
        <f t="shared" ca="1" si="56"/>
        <v>#DIV/0!</v>
      </c>
      <c r="BW181" s="66" t="e">
        <f t="shared" ca="1" si="57"/>
        <v>#DIV/0!</v>
      </c>
      <c r="BX181" s="66" t="e">
        <f t="shared" ca="1" si="58"/>
        <v>#DIV/0!</v>
      </c>
      <c r="BY181" s="66" t="e">
        <f t="shared" ca="1" si="59"/>
        <v>#DIV/0!</v>
      </c>
      <c r="BZ181" s="66" t="e">
        <f t="shared" ca="1" si="60"/>
        <v>#DIV/0!</v>
      </c>
      <c r="CA181" s="24" t="e">
        <f ca="1">10*LOG10(IF(BS181="",0,POWER(10,((BS181+'ModelParams Lw'!$O$4)/10))) +IF(BT181="",0,POWER(10,((BT181+'ModelParams Lw'!$P$4)/10))) +IF(BU181="",0,POWER(10,((BU181+'ModelParams Lw'!$Q$4)/10))) +IF(BV181="",0,POWER(10,((BV181+'ModelParams Lw'!$R$4)/10))) +IF(BW181="",0,POWER(10,((BW181+'ModelParams Lw'!$S$4)/10))) +IF(BX181="",0,POWER(10,((BX181+'ModelParams Lw'!$T$4)/10))) +IF(BY181="",0,POWER(10,((BY181+'ModelParams Lw'!$U$4)/10)))+IF(BZ181="",0,POWER(10,((BZ181+'ModelParams Lw'!$V$4)/10))))</f>
        <v>#DIV/0!</v>
      </c>
      <c r="CB181" s="24" t="e">
        <f t="shared" ca="1" si="61"/>
        <v>#DIV/0!</v>
      </c>
      <c r="CC181" s="24" t="e">
        <f ca="1">(BS181-'ModelParams Lw'!O$10)/'ModelParams Lw'!O$11</f>
        <v>#DIV/0!</v>
      </c>
      <c r="CD181" s="24" t="e">
        <f ca="1">(BT181-'ModelParams Lw'!P$10)/'ModelParams Lw'!P$11</f>
        <v>#DIV/0!</v>
      </c>
      <c r="CE181" s="24" t="e">
        <f ca="1">(BU181-'ModelParams Lw'!Q$10)/'ModelParams Lw'!Q$11</f>
        <v>#DIV/0!</v>
      </c>
      <c r="CF181" s="24" t="e">
        <f ca="1">(BV181-'ModelParams Lw'!R$10)/'ModelParams Lw'!R$11</f>
        <v>#DIV/0!</v>
      </c>
      <c r="CG181" s="24" t="e">
        <f ca="1">(BW181-'ModelParams Lw'!S$10)/'ModelParams Lw'!S$11</f>
        <v>#DIV/0!</v>
      </c>
      <c r="CH181" s="24" t="e">
        <f ca="1">(BX181-'ModelParams Lw'!T$10)/'ModelParams Lw'!T$11</f>
        <v>#DIV/0!</v>
      </c>
      <c r="CI181" s="24" t="e">
        <f ca="1">(BY181-'ModelParams Lw'!U$10)/'ModelParams Lw'!U$11</f>
        <v>#DIV/0!</v>
      </c>
      <c r="CJ181" s="24" t="e">
        <f ca="1">(BZ181-'ModelParams Lw'!V$10)/'ModelParams Lw'!V$11</f>
        <v>#DIV/0!</v>
      </c>
      <c r="CK181" s="66" t="e">
        <f t="shared" si="62"/>
        <v>#DIV/0!</v>
      </c>
      <c r="CL181" s="66" t="e">
        <f t="shared" si="63"/>
        <v>#DIV/0!</v>
      </c>
      <c r="CM181" s="66" t="e">
        <f t="shared" si="64"/>
        <v>#DIV/0!</v>
      </c>
      <c r="CN181" s="66" t="e">
        <f t="shared" si="65"/>
        <v>#DIV/0!</v>
      </c>
      <c r="CO181" s="66" t="e">
        <f t="shared" si="66"/>
        <v>#DIV/0!</v>
      </c>
      <c r="CP181" s="66" t="e">
        <f t="shared" si="67"/>
        <v>#DIV/0!</v>
      </c>
      <c r="CQ181" s="66" t="e">
        <f t="shared" si="68"/>
        <v>#DIV/0!</v>
      </c>
      <c r="CR181" s="66" t="e">
        <f t="shared" si="69"/>
        <v>#DIV/0!</v>
      </c>
      <c r="CS181" s="24" t="e">
        <f>10*LOG10(IF(CK181="",0,POWER(10,((CK181+'ModelParams Lw'!$O$4)/10))) +IF(CL181="",0,POWER(10,((CL181+'ModelParams Lw'!$P$4)/10))) +IF(CM181="",0,POWER(10,((CM181+'ModelParams Lw'!$Q$4)/10))) +IF(CN181="",0,POWER(10,((CN181+'ModelParams Lw'!$R$4)/10))) +IF(CO181="",0,POWER(10,((CO181+'ModelParams Lw'!$S$4)/10))) +IF(CP181="",0,POWER(10,((CP181+'ModelParams Lw'!$T$4)/10))) +IF(CQ181="",0,POWER(10,((CQ181+'ModelParams Lw'!$U$4)/10)))+IF(CR181="",0,POWER(10,((CR181+'ModelParams Lw'!$V$4)/10))))</f>
        <v>#DIV/0!</v>
      </c>
      <c r="CT181" s="24" t="e">
        <f t="shared" si="70"/>
        <v>#DIV/0!</v>
      </c>
      <c r="CU181" s="24" t="e">
        <f>(CK181-'ModelParams Lw'!O$10)/'ModelParams Lw'!O$11</f>
        <v>#DIV/0!</v>
      </c>
      <c r="CV181" s="24" t="e">
        <f>(CL181-'ModelParams Lw'!P$10)/'ModelParams Lw'!P$11</f>
        <v>#DIV/0!</v>
      </c>
      <c r="CW181" s="24" t="e">
        <f>(CM181-'ModelParams Lw'!Q$10)/'ModelParams Lw'!Q$11</f>
        <v>#DIV/0!</v>
      </c>
      <c r="CX181" s="24" t="e">
        <f>(CN181-'ModelParams Lw'!R$10)/'ModelParams Lw'!R$11</f>
        <v>#DIV/0!</v>
      </c>
      <c r="CY181" s="24" t="e">
        <f>(CO181-'ModelParams Lw'!S$10)/'ModelParams Lw'!S$11</f>
        <v>#DIV/0!</v>
      </c>
      <c r="CZ181" s="24" t="e">
        <f>(CP181-'ModelParams Lw'!T$10)/'ModelParams Lw'!T$11</f>
        <v>#DIV/0!</v>
      </c>
      <c r="DA181" s="24" t="e">
        <f>(CQ181-'ModelParams Lw'!U$10)/'ModelParams Lw'!U$11</f>
        <v>#DIV/0!</v>
      </c>
      <c r="DB181" s="24" t="e">
        <f>(CR181-'ModelParams Lw'!V$10)/'ModelParams Lw'!V$11</f>
        <v>#DIV/0!</v>
      </c>
    </row>
    <row r="182" spans="1:106">
      <c r="A182" s="12">
        <f>'Sound Power'!B182</f>
        <v>0</v>
      </c>
      <c r="B182" s="12">
        <f>'Sound Power'!D182</f>
        <v>0</v>
      </c>
      <c r="C182" s="67" t="e">
        <f>IF(Calcul!$F187="SA",'Sound Power'!BS182,'Sound Power'!T182)</f>
        <v>#DIV/0!</v>
      </c>
      <c r="D182" s="67" t="e">
        <f>IF(Calcul!$F187="SA",'Sound Power'!BT182,'Sound Power'!U182)</f>
        <v>#DIV/0!</v>
      </c>
      <c r="E182" s="67" t="e">
        <f>IF(Calcul!$F187="SA",'Sound Power'!BU182,'Sound Power'!V182)</f>
        <v>#DIV/0!</v>
      </c>
      <c r="F182" s="67" t="e">
        <f>IF(Calcul!$F187="SA",'Sound Power'!BV182,'Sound Power'!W182)</f>
        <v>#DIV/0!</v>
      </c>
      <c r="G182" s="67" t="e">
        <f>IF(Calcul!$F187="SA",'Sound Power'!BW182,'Sound Power'!X182)</f>
        <v>#DIV/0!</v>
      </c>
      <c r="H182" s="67" t="e">
        <f>IF(Calcul!$F187="SA",'Sound Power'!BX182,'Sound Power'!Y182)</f>
        <v>#DIV/0!</v>
      </c>
      <c r="I182" s="67" t="e">
        <f>IF(Calcul!$F187="SA",'Sound Power'!BY182,'Sound Power'!Z182)</f>
        <v>#DIV/0!</v>
      </c>
      <c r="J182" s="67" t="e">
        <f>IF(Calcul!$F187="SA",'Sound Power'!BZ182,'Sound Power'!AA182)</f>
        <v>#DIV/0!</v>
      </c>
      <c r="K182" s="67" t="e">
        <f>'Sound Power'!CS182</f>
        <v>#DIV/0!</v>
      </c>
      <c r="L182" s="67" t="e">
        <f>'Sound Power'!CT182</f>
        <v>#DIV/0!</v>
      </c>
      <c r="M182" s="67" t="e">
        <f>'Sound Power'!CU182</f>
        <v>#DIV/0!</v>
      </c>
      <c r="N182" s="67" t="e">
        <f>'Sound Power'!CV182</f>
        <v>#DIV/0!</v>
      </c>
      <c r="O182" s="67" t="e">
        <f>'Sound Power'!CW182</f>
        <v>#DIV/0!</v>
      </c>
      <c r="P182" s="67" t="e">
        <f>'Sound Power'!CX182</f>
        <v>#DIV/0!</v>
      </c>
      <c r="Q182" s="67" t="e">
        <f>'Sound Power'!CY182</f>
        <v>#DIV/0!</v>
      </c>
      <c r="R182" s="67" t="e">
        <f>'Sound Power'!CZ182</f>
        <v>#DIV/0!</v>
      </c>
      <c r="S182" s="64">
        <f t="shared" si="50"/>
        <v>0</v>
      </c>
      <c r="T182" s="64">
        <f t="shared" si="51"/>
        <v>0</v>
      </c>
      <c r="U182" s="67" t="e">
        <f>('ModelParams Lp'!B$4*10^'ModelParams Lp'!B$5*($S182/$T182)^'ModelParams Lp'!B$6)*3</f>
        <v>#DIV/0!</v>
      </c>
      <c r="V182" s="67" t="e">
        <f>('ModelParams Lp'!C$4*10^'ModelParams Lp'!C$5*($S182/$T182)^'ModelParams Lp'!C$6)*3</f>
        <v>#DIV/0!</v>
      </c>
      <c r="W182" s="67" t="e">
        <f>('ModelParams Lp'!D$4*10^'ModelParams Lp'!D$5*($S182/$T182)^'ModelParams Lp'!D$6)*3</f>
        <v>#DIV/0!</v>
      </c>
      <c r="X182" s="67" t="e">
        <f>('ModelParams Lp'!E$4*10^'ModelParams Lp'!E$5*($S182/$T182)^'ModelParams Lp'!E$6)*3</f>
        <v>#DIV/0!</v>
      </c>
      <c r="Y182" s="67" t="e">
        <f>('ModelParams Lp'!F$4*10^'ModelParams Lp'!F$5*($S182/$T182)^'ModelParams Lp'!F$6)*3</f>
        <v>#DIV/0!</v>
      </c>
      <c r="Z182" s="67" t="e">
        <f>('ModelParams Lp'!G$4*10^'ModelParams Lp'!G$5*($S182/$T182)^'ModelParams Lp'!G$6)*3</f>
        <v>#DIV/0!</v>
      </c>
      <c r="AA182" s="67" t="e">
        <f>('ModelParams Lp'!H$4*10^'ModelParams Lp'!H$5*($S182/$T182)^'ModelParams Lp'!H$6)*3</f>
        <v>#DIV/0!</v>
      </c>
      <c r="AB182" s="67" t="e">
        <f>('ModelParams Lp'!I$4*10^'ModelParams Lp'!I$5*($S182/$T182)^'ModelParams Lp'!I$6)*3</f>
        <v>#DIV/0!</v>
      </c>
      <c r="AC182" s="53" t="e">
        <f t="shared" si="52"/>
        <v>#DIV/0!</v>
      </c>
      <c r="AD182" s="53" t="e">
        <f>IF(AC182&lt;'ModelParams Lp'!$B$16,-1,IF(AC182&lt;'ModelParams Lp'!$C$16,0,IF(AC182&lt;'ModelParams Lp'!$D$16,1,IF(AC182&lt;'ModelParams Lp'!$E$16,2,IF(AC182&lt;'ModelParams Lp'!$F$16,3,IF(AC182&lt;'ModelParams Lp'!$G$16,4,IF(AC182&lt;'ModelParams Lp'!$H$16,5,6)))))))</f>
        <v>#DIV/0!</v>
      </c>
      <c r="AE182" s="67" t="e">
        <f ca="1">IF($AD182&gt;1,0,OFFSET('ModelParams Lp'!$C$12,0,-'Sound Pressure'!$AD182))</f>
        <v>#DIV/0!</v>
      </c>
      <c r="AF182" s="67" t="e">
        <f ca="1">IF($AD182&gt;2,0,OFFSET('ModelParams Lp'!$D$12,0,-'Sound Pressure'!$AD182))</f>
        <v>#DIV/0!</v>
      </c>
      <c r="AG182" s="67" t="e">
        <f ca="1">IF($AD182&gt;3,0,OFFSET('ModelParams Lp'!$E$12,0,-'Sound Pressure'!$AD182))</f>
        <v>#DIV/0!</v>
      </c>
      <c r="AH182" s="67" t="e">
        <f ca="1">IF($AD182&gt;4,0,OFFSET('ModelParams Lp'!$F$12,0,-'Sound Pressure'!$AD182))</f>
        <v>#DIV/0!</v>
      </c>
      <c r="AI182" s="67" t="e">
        <f ca="1">IF($AD182&gt;3,0,OFFSET('ModelParams Lp'!$G$12,0,-'Sound Pressure'!$AD182))</f>
        <v>#DIV/0!</v>
      </c>
      <c r="AJ182" s="67" t="e">
        <f ca="1">IF($AD182&gt;5,0,OFFSET('ModelParams Lp'!$H$12,0,-'Sound Pressure'!$AD182))</f>
        <v>#DIV/0!</v>
      </c>
      <c r="AK182" s="67" t="e">
        <f ca="1">IF($AD182&gt;6,0,OFFSET('ModelParams Lp'!$I$12,0,-'Sound Pressure'!$AD182))</f>
        <v>#DIV/0!</v>
      </c>
      <c r="AL182" s="67" t="e">
        <f ca="1">IF($AD182&gt;7,0,IF($AD$4&lt;0,3,OFFSET('ModelParams Lp'!$J$12,0,-'Sound Pressure'!$AD182)))</f>
        <v>#DIV/0!</v>
      </c>
      <c r="AM182" s="67" t="e">
        <f t="shared" si="71"/>
        <v>#DIV/0!</v>
      </c>
      <c r="AN182" s="67" t="e">
        <f t="shared" si="72"/>
        <v>#DIV/0!</v>
      </c>
      <c r="AO182" s="67" t="e">
        <f t="shared" si="72"/>
        <v>#DIV/0!</v>
      </c>
      <c r="AP182" s="67" t="e">
        <f t="shared" si="72"/>
        <v>#DIV/0!</v>
      </c>
      <c r="AQ182" s="67" t="e">
        <f t="shared" si="72"/>
        <v>#DIV/0!</v>
      </c>
      <c r="AR182" s="67" t="e">
        <f t="shared" si="72"/>
        <v>#DIV/0!</v>
      </c>
      <c r="AS182" s="67" t="e">
        <f t="shared" si="72"/>
        <v>#DIV/0!</v>
      </c>
      <c r="AT182" s="67" t="e">
        <f t="shared" si="72"/>
        <v>#DIV/0!</v>
      </c>
      <c r="AU182" s="67">
        <f>'ModelParams Lp'!B$22</f>
        <v>4</v>
      </c>
      <c r="AV182" s="67">
        <f>'ModelParams Lp'!C$22</f>
        <v>2</v>
      </c>
      <c r="AW182" s="67">
        <f>'ModelParams Lp'!D$22</f>
        <v>1</v>
      </c>
      <c r="AX182" s="67">
        <f>'ModelParams Lp'!E$22</f>
        <v>0</v>
      </c>
      <c r="AY182" s="67">
        <f>'ModelParams Lp'!F$22</f>
        <v>0</v>
      </c>
      <c r="AZ182" s="67">
        <f>'ModelParams Lp'!G$22</f>
        <v>0</v>
      </c>
      <c r="BA182" s="67">
        <f>'ModelParams Lp'!H$22</f>
        <v>0</v>
      </c>
      <c r="BB182" s="67">
        <f>'ModelParams Lp'!I$22</f>
        <v>0</v>
      </c>
      <c r="BC182" s="67" t="e">
        <f>-10*LOG(2/(4*PI()*2^2)+4/(0.163*(Calcul!$J187*Calcul!$K187)/VLOOKUP(Calcul!$H187,'ModelParams Lp'!$E$37:$F$39,2,0)))</f>
        <v>#N/A</v>
      </c>
      <c r="BD182" s="67" t="e">
        <f>-10*LOG(2/(4*PI()*2^2)+4/(0.163*(Calcul!$J187*Calcul!$K187)/VLOOKUP(Calcul!$H187,'ModelParams Lp'!$E$37:$F$39,2,0)))</f>
        <v>#N/A</v>
      </c>
      <c r="BE182" s="67" t="e">
        <f>-10*LOG(2/(4*PI()*2^2)+4/(0.163*(Calcul!$J187*Calcul!$K187)/VLOOKUP(Calcul!$H187,'ModelParams Lp'!$E$37:$F$39,2,0)))</f>
        <v>#N/A</v>
      </c>
      <c r="BF182" s="67" t="e">
        <f>-10*LOG(2/(4*PI()*2^2)+4/(0.163*(Calcul!$J187*Calcul!$K187)/VLOOKUP(Calcul!$H187,'ModelParams Lp'!$E$37:$F$39,2,0)))</f>
        <v>#N/A</v>
      </c>
      <c r="BG182" s="67" t="e">
        <f>-10*LOG(2/(4*PI()*2^2)+4/(0.163*(Calcul!$J187*Calcul!$K187)/VLOOKUP(Calcul!$H187,'ModelParams Lp'!$E$37:$F$39,2,0)))</f>
        <v>#N/A</v>
      </c>
      <c r="BH182" s="67" t="e">
        <f>-10*LOG(2/(4*PI()*2^2)+4/(0.163*(Calcul!$J187*Calcul!$K187)/VLOOKUP(Calcul!$H187,'ModelParams Lp'!$E$37:$F$39,2,0)))</f>
        <v>#N/A</v>
      </c>
      <c r="BI182" s="67" t="e">
        <f>-10*LOG(2/(4*PI()*2^2)+4/(0.163*(Calcul!$J187*Calcul!$K187)/VLOOKUP(Calcul!$H187,'ModelParams Lp'!$E$37:$F$39,2,0)))</f>
        <v>#N/A</v>
      </c>
      <c r="BJ182" s="67" t="e">
        <f>-10*LOG(2/(4*PI()*2^2)+4/(0.163*(Calcul!$J187*Calcul!$K187)/VLOOKUP(Calcul!$H187,'ModelParams Lp'!$E$37:$F$39,2,0)))</f>
        <v>#N/A</v>
      </c>
      <c r="BK182" s="67" t="e">
        <f>VLOOKUP(Calcul!$I187,'ModelParams Lp'!$D$28:$O$32,5,0)+BC182</f>
        <v>#N/A</v>
      </c>
      <c r="BL182" s="67" t="e">
        <f>VLOOKUP(Calcul!$I187,'ModelParams Lp'!$D$28:$O$32,6,0)+BD182</f>
        <v>#N/A</v>
      </c>
      <c r="BM182" s="67" t="e">
        <f>VLOOKUP(Calcul!$I187,'ModelParams Lp'!$D$28:$O$32,7,0)+BE182</f>
        <v>#N/A</v>
      </c>
      <c r="BN182" s="67" t="e">
        <f>VLOOKUP(Calcul!$I187,'ModelParams Lp'!$D$28:$O$32,8,0)+BF182</f>
        <v>#N/A</v>
      </c>
      <c r="BO182" s="67" t="e">
        <f>VLOOKUP(Calcul!$I187,'ModelParams Lp'!$D$28:$O$32,9,0)+BG182</f>
        <v>#N/A</v>
      </c>
      <c r="BP182" s="67" t="e">
        <f>VLOOKUP(Calcul!$I187,'ModelParams Lp'!$D$28:$O$32,10,0)+BH182</f>
        <v>#N/A</v>
      </c>
      <c r="BQ182" s="67" t="e">
        <f>VLOOKUP(Calcul!$I187,'ModelParams Lp'!$D$28:$O$32,11,0)+BI182</f>
        <v>#N/A</v>
      </c>
      <c r="BR182" s="67" t="e">
        <f>VLOOKUP(Calcul!$I187,'ModelParams Lp'!$D$28:$O$32,12,0)+BJ182</f>
        <v>#N/A</v>
      </c>
      <c r="BS182" s="66" t="e">
        <f t="shared" ca="1" si="53"/>
        <v>#DIV/0!</v>
      </c>
      <c r="BT182" s="66" t="e">
        <f t="shared" ca="1" si="54"/>
        <v>#DIV/0!</v>
      </c>
      <c r="BU182" s="66" t="e">
        <f t="shared" ca="1" si="55"/>
        <v>#DIV/0!</v>
      </c>
      <c r="BV182" s="66" t="e">
        <f t="shared" ca="1" si="56"/>
        <v>#DIV/0!</v>
      </c>
      <c r="BW182" s="66" t="e">
        <f t="shared" ca="1" si="57"/>
        <v>#DIV/0!</v>
      </c>
      <c r="BX182" s="66" t="e">
        <f t="shared" ca="1" si="58"/>
        <v>#DIV/0!</v>
      </c>
      <c r="BY182" s="66" t="e">
        <f t="shared" ca="1" si="59"/>
        <v>#DIV/0!</v>
      </c>
      <c r="BZ182" s="66" t="e">
        <f t="shared" ca="1" si="60"/>
        <v>#DIV/0!</v>
      </c>
      <c r="CA182" s="24" t="e">
        <f ca="1">10*LOG10(IF(BS182="",0,POWER(10,((BS182+'ModelParams Lw'!$O$4)/10))) +IF(BT182="",0,POWER(10,((BT182+'ModelParams Lw'!$P$4)/10))) +IF(BU182="",0,POWER(10,((BU182+'ModelParams Lw'!$Q$4)/10))) +IF(BV182="",0,POWER(10,((BV182+'ModelParams Lw'!$R$4)/10))) +IF(BW182="",0,POWER(10,((BW182+'ModelParams Lw'!$S$4)/10))) +IF(BX182="",0,POWER(10,((BX182+'ModelParams Lw'!$T$4)/10))) +IF(BY182="",0,POWER(10,((BY182+'ModelParams Lw'!$U$4)/10)))+IF(BZ182="",0,POWER(10,((BZ182+'ModelParams Lw'!$V$4)/10))))</f>
        <v>#DIV/0!</v>
      </c>
      <c r="CB182" s="24" t="e">
        <f t="shared" ca="1" si="61"/>
        <v>#DIV/0!</v>
      </c>
      <c r="CC182" s="24" t="e">
        <f ca="1">(BS182-'ModelParams Lw'!O$10)/'ModelParams Lw'!O$11</f>
        <v>#DIV/0!</v>
      </c>
      <c r="CD182" s="24" t="e">
        <f ca="1">(BT182-'ModelParams Lw'!P$10)/'ModelParams Lw'!P$11</f>
        <v>#DIV/0!</v>
      </c>
      <c r="CE182" s="24" t="e">
        <f ca="1">(BU182-'ModelParams Lw'!Q$10)/'ModelParams Lw'!Q$11</f>
        <v>#DIV/0!</v>
      </c>
      <c r="CF182" s="24" t="e">
        <f ca="1">(BV182-'ModelParams Lw'!R$10)/'ModelParams Lw'!R$11</f>
        <v>#DIV/0!</v>
      </c>
      <c r="CG182" s="24" t="e">
        <f ca="1">(BW182-'ModelParams Lw'!S$10)/'ModelParams Lw'!S$11</f>
        <v>#DIV/0!</v>
      </c>
      <c r="CH182" s="24" t="e">
        <f ca="1">(BX182-'ModelParams Lw'!T$10)/'ModelParams Lw'!T$11</f>
        <v>#DIV/0!</v>
      </c>
      <c r="CI182" s="24" t="e">
        <f ca="1">(BY182-'ModelParams Lw'!U$10)/'ModelParams Lw'!U$11</f>
        <v>#DIV/0!</v>
      </c>
      <c r="CJ182" s="24" t="e">
        <f ca="1">(BZ182-'ModelParams Lw'!V$10)/'ModelParams Lw'!V$11</f>
        <v>#DIV/0!</v>
      </c>
      <c r="CK182" s="66" t="e">
        <f t="shared" si="62"/>
        <v>#DIV/0!</v>
      </c>
      <c r="CL182" s="66" t="e">
        <f t="shared" si="63"/>
        <v>#DIV/0!</v>
      </c>
      <c r="CM182" s="66" t="e">
        <f t="shared" si="64"/>
        <v>#DIV/0!</v>
      </c>
      <c r="CN182" s="66" t="e">
        <f t="shared" si="65"/>
        <v>#DIV/0!</v>
      </c>
      <c r="CO182" s="66" t="e">
        <f t="shared" si="66"/>
        <v>#DIV/0!</v>
      </c>
      <c r="CP182" s="66" t="e">
        <f t="shared" si="67"/>
        <v>#DIV/0!</v>
      </c>
      <c r="CQ182" s="66" t="e">
        <f t="shared" si="68"/>
        <v>#DIV/0!</v>
      </c>
      <c r="CR182" s="66" t="e">
        <f t="shared" si="69"/>
        <v>#DIV/0!</v>
      </c>
      <c r="CS182" s="24" t="e">
        <f>10*LOG10(IF(CK182="",0,POWER(10,((CK182+'ModelParams Lw'!$O$4)/10))) +IF(CL182="",0,POWER(10,((CL182+'ModelParams Lw'!$P$4)/10))) +IF(CM182="",0,POWER(10,((CM182+'ModelParams Lw'!$Q$4)/10))) +IF(CN182="",0,POWER(10,((CN182+'ModelParams Lw'!$R$4)/10))) +IF(CO182="",0,POWER(10,((CO182+'ModelParams Lw'!$S$4)/10))) +IF(CP182="",0,POWER(10,((CP182+'ModelParams Lw'!$T$4)/10))) +IF(CQ182="",0,POWER(10,((CQ182+'ModelParams Lw'!$U$4)/10)))+IF(CR182="",0,POWER(10,((CR182+'ModelParams Lw'!$V$4)/10))))</f>
        <v>#DIV/0!</v>
      </c>
      <c r="CT182" s="24" t="e">
        <f t="shared" si="70"/>
        <v>#DIV/0!</v>
      </c>
      <c r="CU182" s="24" t="e">
        <f>(CK182-'ModelParams Lw'!O$10)/'ModelParams Lw'!O$11</f>
        <v>#DIV/0!</v>
      </c>
      <c r="CV182" s="24" t="e">
        <f>(CL182-'ModelParams Lw'!P$10)/'ModelParams Lw'!P$11</f>
        <v>#DIV/0!</v>
      </c>
      <c r="CW182" s="24" t="e">
        <f>(CM182-'ModelParams Lw'!Q$10)/'ModelParams Lw'!Q$11</f>
        <v>#DIV/0!</v>
      </c>
      <c r="CX182" s="24" t="e">
        <f>(CN182-'ModelParams Lw'!R$10)/'ModelParams Lw'!R$11</f>
        <v>#DIV/0!</v>
      </c>
      <c r="CY182" s="24" t="e">
        <f>(CO182-'ModelParams Lw'!S$10)/'ModelParams Lw'!S$11</f>
        <v>#DIV/0!</v>
      </c>
      <c r="CZ182" s="24" t="e">
        <f>(CP182-'ModelParams Lw'!T$10)/'ModelParams Lw'!T$11</f>
        <v>#DIV/0!</v>
      </c>
      <c r="DA182" s="24" t="e">
        <f>(CQ182-'ModelParams Lw'!U$10)/'ModelParams Lw'!U$11</f>
        <v>#DIV/0!</v>
      </c>
      <c r="DB182" s="24" t="e">
        <f>(CR182-'ModelParams Lw'!V$10)/'ModelParams Lw'!V$11</f>
        <v>#DIV/0!</v>
      </c>
    </row>
    <row r="183" spans="1:106">
      <c r="A183" s="12">
        <f>'Sound Power'!B183</f>
        <v>0</v>
      </c>
      <c r="B183" s="12">
        <f>'Sound Power'!D183</f>
        <v>0</v>
      </c>
      <c r="C183" s="67" t="e">
        <f>IF(Calcul!$F188="SA",'Sound Power'!BS183,'Sound Power'!T183)</f>
        <v>#DIV/0!</v>
      </c>
      <c r="D183" s="67" t="e">
        <f>IF(Calcul!$F188="SA",'Sound Power'!BT183,'Sound Power'!U183)</f>
        <v>#DIV/0!</v>
      </c>
      <c r="E183" s="67" t="e">
        <f>IF(Calcul!$F188="SA",'Sound Power'!BU183,'Sound Power'!V183)</f>
        <v>#DIV/0!</v>
      </c>
      <c r="F183" s="67" t="e">
        <f>IF(Calcul!$F188="SA",'Sound Power'!BV183,'Sound Power'!W183)</f>
        <v>#DIV/0!</v>
      </c>
      <c r="G183" s="67" t="e">
        <f>IF(Calcul!$F188="SA",'Sound Power'!BW183,'Sound Power'!X183)</f>
        <v>#DIV/0!</v>
      </c>
      <c r="H183" s="67" t="e">
        <f>IF(Calcul!$F188="SA",'Sound Power'!BX183,'Sound Power'!Y183)</f>
        <v>#DIV/0!</v>
      </c>
      <c r="I183" s="67" t="e">
        <f>IF(Calcul!$F188="SA",'Sound Power'!BY183,'Sound Power'!Z183)</f>
        <v>#DIV/0!</v>
      </c>
      <c r="J183" s="67" t="e">
        <f>IF(Calcul!$F188="SA",'Sound Power'!BZ183,'Sound Power'!AA183)</f>
        <v>#DIV/0!</v>
      </c>
      <c r="K183" s="67" t="e">
        <f>'Sound Power'!CS183</f>
        <v>#DIV/0!</v>
      </c>
      <c r="L183" s="67" t="e">
        <f>'Sound Power'!CT183</f>
        <v>#DIV/0!</v>
      </c>
      <c r="M183" s="67" t="e">
        <f>'Sound Power'!CU183</f>
        <v>#DIV/0!</v>
      </c>
      <c r="N183" s="67" t="e">
        <f>'Sound Power'!CV183</f>
        <v>#DIV/0!</v>
      </c>
      <c r="O183" s="67" t="e">
        <f>'Sound Power'!CW183</f>
        <v>#DIV/0!</v>
      </c>
      <c r="P183" s="67" t="e">
        <f>'Sound Power'!CX183</f>
        <v>#DIV/0!</v>
      </c>
      <c r="Q183" s="67" t="e">
        <f>'Sound Power'!CY183</f>
        <v>#DIV/0!</v>
      </c>
      <c r="R183" s="67" t="e">
        <f>'Sound Power'!CZ183</f>
        <v>#DIV/0!</v>
      </c>
      <c r="S183" s="64">
        <f t="shared" si="50"/>
        <v>0</v>
      </c>
      <c r="T183" s="64">
        <f t="shared" si="51"/>
        <v>0</v>
      </c>
      <c r="U183" s="67" t="e">
        <f>('ModelParams Lp'!B$4*10^'ModelParams Lp'!B$5*($S183/$T183)^'ModelParams Lp'!B$6)*3</f>
        <v>#DIV/0!</v>
      </c>
      <c r="V183" s="67" t="e">
        <f>('ModelParams Lp'!C$4*10^'ModelParams Lp'!C$5*($S183/$T183)^'ModelParams Lp'!C$6)*3</f>
        <v>#DIV/0!</v>
      </c>
      <c r="W183" s="67" t="e">
        <f>('ModelParams Lp'!D$4*10^'ModelParams Lp'!D$5*($S183/$T183)^'ModelParams Lp'!D$6)*3</f>
        <v>#DIV/0!</v>
      </c>
      <c r="X183" s="67" t="e">
        <f>('ModelParams Lp'!E$4*10^'ModelParams Lp'!E$5*($S183/$T183)^'ModelParams Lp'!E$6)*3</f>
        <v>#DIV/0!</v>
      </c>
      <c r="Y183" s="67" t="e">
        <f>('ModelParams Lp'!F$4*10^'ModelParams Lp'!F$5*($S183/$T183)^'ModelParams Lp'!F$6)*3</f>
        <v>#DIV/0!</v>
      </c>
      <c r="Z183" s="67" t="e">
        <f>('ModelParams Lp'!G$4*10^'ModelParams Lp'!G$5*($S183/$T183)^'ModelParams Lp'!G$6)*3</f>
        <v>#DIV/0!</v>
      </c>
      <c r="AA183" s="67" t="e">
        <f>('ModelParams Lp'!H$4*10^'ModelParams Lp'!H$5*($S183/$T183)^'ModelParams Lp'!H$6)*3</f>
        <v>#DIV/0!</v>
      </c>
      <c r="AB183" s="67" t="e">
        <f>('ModelParams Lp'!I$4*10^'ModelParams Lp'!I$5*($S183/$T183)^'ModelParams Lp'!I$6)*3</f>
        <v>#DIV/0!</v>
      </c>
      <c r="AC183" s="53" t="e">
        <f t="shared" si="52"/>
        <v>#DIV/0!</v>
      </c>
      <c r="AD183" s="53" t="e">
        <f>IF(AC183&lt;'ModelParams Lp'!$B$16,-1,IF(AC183&lt;'ModelParams Lp'!$C$16,0,IF(AC183&lt;'ModelParams Lp'!$D$16,1,IF(AC183&lt;'ModelParams Lp'!$E$16,2,IF(AC183&lt;'ModelParams Lp'!$F$16,3,IF(AC183&lt;'ModelParams Lp'!$G$16,4,IF(AC183&lt;'ModelParams Lp'!$H$16,5,6)))))))</f>
        <v>#DIV/0!</v>
      </c>
      <c r="AE183" s="67" t="e">
        <f ca="1">IF($AD183&gt;1,0,OFFSET('ModelParams Lp'!$C$12,0,-'Sound Pressure'!$AD183))</f>
        <v>#DIV/0!</v>
      </c>
      <c r="AF183" s="67" t="e">
        <f ca="1">IF($AD183&gt;2,0,OFFSET('ModelParams Lp'!$D$12,0,-'Sound Pressure'!$AD183))</f>
        <v>#DIV/0!</v>
      </c>
      <c r="AG183" s="67" t="e">
        <f ca="1">IF($AD183&gt;3,0,OFFSET('ModelParams Lp'!$E$12,0,-'Sound Pressure'!$AD183))</f>
        <v>#DIV/0!</v>
      </c>
      <c r="AH183" s="67" t="e">
        <f ca="1">IF($AD183&gt;4,0,OFFSET('ModelParams Lp'!$F$12,0,-'Sound Pressure'!$AD183))</f>
        <v>#DIV/0!</v>
      </c>
      <c r="AI183" s="67" t="e">
        <f ca="1">IF($AD183&gt;3,0,OFFSET('ModelParams Lp'!$G$12,0,-'Sound Pressure'!$AD183))</f>
        <v>#DIV/0!</v>
      </c>
      <c r="AJ183" s="67" t="e">
        <f ca="1">IF($AD183&gt;5,0,OFFSET('ModelParams Lp'!$H$12,0,-'Sound Pressure'!$AD183))</f>
        <v>#DIV/0!</v>
      </c>
      <c r="AK183" s="67" t="e">
        <f ca="1">IF($AD183&gt;6,0,OFFSET('ModelParams Lp'!$I$12,0,-'Sound Pressure'!$AD183))</f>
        <v>#DIV/0!</v>
      </c>
      <c r="AL183" s="67" t="e">
        <f ca="1">IF($AD183&gt;7,0,IF($AD$4&lt;0,3,OFFSET('ModelParams Lp'!$J$12,0,-'Sound Pressure'!$AD183)))</f>
        <v>#DIV/0!</v>
      </c>
      <c r="AM183" s="67" t="e">
        <f t="shared" si="71"/>
        <v>#DIV/0!</v>
      </c>
      <c r="AN183" s="67" t="e">
        <f t="shared" si="72"/>
        <v>#DIV/0!</v>
      </c>
      <c r="AO183" s="67" t="e">
        <f t="shared" si="72"/>
        <v>#DIV/0!</v>
      </c>
      <c r="AP183" s="67" t="e">
        <f t="shared" si="72"/>
        <v>#DIV/0!</v>
      </c>
      <c r="AQ183" s="67" t="e">
        <f t="shared" si="72"/>
        <v>#DIV/0!</v>
      </c>
      <c r="AR183" s="67" t="e">
        <f t="shared" si="72"/>
        <v>#DIV/0!</v>
      </c>
      <c r="AS183" s="67" t="e">
        <f t="shared" si="72"/>
        <v>#DIV/0!</v>
      </c>
      <c r="AT183" s="67" t="e">
        <f t="shared" si="72"/>
        <v>#DIV/0!</v>
      </c>
      <c r="AU183" s="67">
        <f>'ModelParams Lp'!B$22</f>
        <v>4</v>
      </c>
      <c r="AV183" s="67">
        <f>'ModelParams Lp'!C$22</f>
        <v>2</v>
      </c>
      <c r="AW183" s="67">
        <f>'ModelParams Lp'!D$22</f>
        <v>1</v>
      </c>
      <c r="AX183" s="67">
        <f>'ModelParams Lp'!E$22</f>
        <v>0</v>
      </c>
      <c r="AY183" s="67">
        <f>'ModelParams Lp'!F$22</f>
        <v>0</v>
      </c>
      <c r="AZ183" s="67">
        <f>'ModelParams Lp'!G$22</f>
        <v>0</v>
      </c>
      <c r="BA183" s="67">
        <f>'ModelParams Lp'!H$22</f>
        <v>0</v>
      </c>
      <c r="BB183" s="67">
        <f>'ModelParams Lp'!I$22</f>
        <v>0</v>
      </c>
      <c r="BC183" s="67" t="e">
        <f>-10*LOG(2/(4*PI()*2^2)+4/(0.163*(Calcul!$J188*Calcul!$K188)/VLOOKUP(Calcul!$H188,'ModelParams Lp'!$E$37:$F$39,2,0)))</f>
        <v>#N/A</v>
      </c>
      <c r="BD183" s="67" t="e">
        <f>-10*LOG(2/(4*PI()*2^2)+4/(0.163*(Calcul!$J188*Calcul!$K188)/VLOOKUP(Calcul!$H188,'ModelParams Lp'!$E$37:$F$39,2,0)))</f>
        <v>#N/A</v>
      </c>
      <c r="BE183" s="67" t="e">
        <f>-10*LOG(2/(4*PI()*2^2)+4/(0.163*(Calcul!$J188*Calcul!$K188)/VLOOKUP(Calcul!$H188,'ModelParams Lp'!$E$37:$F$39,2,0)))</f>
        <v>#N/A</v>
      </c>
      <c r="BF183" s="67" t="e">
        <f>-10*LOG(2/(4*PI()*2^2)+4/(0.163*(Calcul!$J188*Calcul!$K188)/VLOOKUP(Calcul!$H188,'ModelParams Lp'!$E$37:$F$39,2,0)))</f>
        <v>#N/A</v>
      </c>
      <c r="BG183" s="67" t="e">
        <f>-10*LOG(2/(4*PI()*2^2)+4/(0.163*(Calcul!$J188*Calcul!$K188)/VLOOKUP(Calcul!$H188,'ModelParams Lp'!$E$37:$F$39,2,0)))</f>
        <v>#N/A</v>
      </c>
      <c r="BH183" s="67" t="e">
        <f>-10*LOG(2/(4*PI()*2^2)+4/(0.163*(Calcul!$J188*Calcul!$K188)/VLOOKUP(Calcul!$H188,'ModelParams Lp'!$E$37:$F$39,2,0)))</f>
        <v>#N/A</v>
      </c>
      <c r="BI183" s="67" t="e">
        <f>-10*LOG(2/(4*PI()*2^2)+4/(0.163*(Calcul!$J188*Calcul!$K188)/VLOOKUP(Calcul!$H188,'ModelParams Lp'!$E$37:$F$39,2,0)))</f>
        <v>#N/A</v>
      </c>
      <c r="BJ183" s="67" t="e">
        <f>-10*LOG(2/(4*PI()*2^2)+4/(0.163*(Calcul!$J188*Calcul!$K188)/VLOOKUP(Calcul!$H188,'ModelParams Lp'!$E$37:$F$39,2,0)))</f>
        <v>#N/A</v>
      </c>
      <c r="BK183" s="67" t="e">
        <f>VLOOKUP(Calcul!$I188,'ModelParams Lp'!$D$28:$O$32,5,0)+BC183</f>
        <v>#N/A</v>
      </c>
      <c r="BL183" s="67" t="e">
        <f>VLOOKUP(Calcul!$I188,'ModelParams Lp'!$D$28:$O$32,6,0)+BD183</f>
        <v>#N/A</v>
      </c>
      <c r="BM183" s="67" t="e">
        <f>VLOOKUP(Calcul!$I188,'ModelParams Lp'!$D$28:$O$32,7,0)+BE183</f>
        <v>#N/A</v>
      </c>
      <c r="BN183" s="67" t="e">
        <f>VLOOKUP(Calcul!$I188,'ModelParams Lp'!$D$28:$O$32,8,0)+BF183</f>
        <v>#N/A</v>
      </c>
      <c r="BO183" s="67" t="e">
        <f>VLOOKUP(Calcul!$I188,'ModelParams Lp'!$D$28:$O$32,9,0)+BG183</f>
        <v>#N/A</v>
      </c>
      <c r="BP183" s="67" t="e">
        <f>VLOOKUP(Calcul!$I188,'ModelParams Lp'!$D$28:$O$32,10,0)+BH183</f>
        <v>#N/A</v>
      </c>
      <c r="BQ183" s="67" t="e">
        <f>VLOOKUP(Calcul!$I188,'ModelParams Lp'!$D$28:$O$32,11,0)+BI183</f>
        <v>#N/A</v>
      </c>
      <c r="BR183" s="67" t="e">
        <f>VLOOKUP(Calcul!$I188,'ModelParams Lp'!$D$28:$O$32,12,0)+BJ183</f>
        <v>#N/A</v>
      </c>
      <c r="BS183" s="66" t="e">
        <f t="shared" ca="1" si="53"/>
        <v>#DIV/0!</v>
      </c>
      <c r="BT183" s="66" t="e">
        <f t="shared" ca="1" si="54"/>
        <v>#DIV/0!</v>
      </c>
      <c r="BU183" s="66" t="e">
        <f t="shared" ca="1" si="55"/>
        <v>#DIV/0!</v>
      </c>
      <c r="BV183" s="66" t="e">
        <f t="shared" ca="1" si="56"/>
        <v>#DIV/0!</v>
      </c>
      <c r="BW183" s="66" t="e">
        <f t="shared" ca="1" si="57"/>
        <v>#DIV/0!</v>
      </c>
      <c r="BX183" s="66" t="e">
        <f t="shared" ca="1" si="58"/>
        <v>#DIV/0!</v>
      </c>
      <c r="BY183" s="66" t="e">
        <f t="shared" ca="1" si="59"/>
        <v>#DIV/0!</v>
      </c>
      <c r="BZ183" s="66" t="e">
        <f t="shared" ca="1" si="60"/>
        <v>#DIV/0!</v>
      </c>
      <c r="CA183" s="24" t="e">
        <f ca="1">10*LOG10(IF(BS183="",0,POWER(10,((BS183+'ModelParams Lw'!$O$4)/10))) +IF(BT183="",0,POWER(10,((BT183+'ModelParams Lw'!$P$4)/10))) +IF(BU183="",0,POWER(10,((BU183+'ModelParams Lw'!$Q$4)/10))) +IF(BV183="",0,POWER(10,((BV183+'ModelParams Lw'!$R$4)/10))) +IF(BW183="",0,POWER(10,((BW183+'ModelParams Lw'!$S$4)/10))) +IF(BX183="",0,POWER(10,((BX183+'ModelParams Lw'!$T$4)/10))) +IF(BY183="",0,POWER(10,((BY183+'ModelParams Lw'!$U$4)/10)))+IF(BZ183="",0,POWER(10,((BZ183+'ModelParams Lw'!$V$4)/10))))</f>
        <v>#DIV/0!</v>
      </c>
      <c r="CB183" s="24" t="e">
        <f t="shared" ca="1" si="61"/>
        <v>#DIV/0!</v>
      </c>
      <c r="CC183" s="24" t="e">
        <f ca="1">(BS183-'ModelParams Lw'!O$10)/'ModelParams Lw'!O$11</f>
        <v>#DIV/0!</v>
      </c>
      <c r="CD183" s="24" t="e">
        <f ca="1">(BT183-'ModelParams Lw'!P$10)/'ModelParams Lw'!P$11</f>
        <v>#DIV/0!</v>
      </c>
      <c r="CE183" s="24" t="e">
        <f ca="1">(BU183-'ModelParams Lw'!Q$10)/'ModelParams Lw'!Q$11</f>
        <v>#DIV/0!</v>
      </c>
      <c r="CF183" s="24" t="e">
        <f ca="1">(BV183-'ModelParams Lw'!R$10)/'ModelParams Lw'!R$11</f>
        <v>#DIV/0!</v>
      </c>
      <c r="CG183" s="24" t="e">
        <f ca="1">(BW183-'ModelParams Lw'!S$10)/'ModelParams Lw'!S$11</f>
        <v>#DIV/0!</v>
      </c>
      <c r="CH183" s="24" t="e">
        <f ca="1">(BX183-'ModelParams Lw'!T$10)/'ModelParams Lw'!T$11</f>
        <v>#DIV/0!</v>
      </c>
      <c r="CI183" s="24" t="e">
        <f ca="1">(BY183-'ModelParams Lw'!U$10)/'ModelParams Lw'!U$11</f>
        <v>#DIV/0!</v>
      </c>
      <c r="CJ183" s="24" t="e">
        <f ca="1">(BZ183-'ModelParams Lw'!V$10)/'ModelParams Lw'!V$11</f>
        <v>#DIV/0!</v>
      </c>
      <c r="CK183" s="66" t="e">
        <f t="shared" si="62"/>
        <v>#DIV/0!</v>
      </c>
      <c r="CL183" s="66" t="e">
        <f t="shared" si="63"/>
        <v>#DIV/0!</v>
      </c>
      <c r="CM183" s="66" t="e">
        <f t="shared" si="64"/>
        <v>#DIV/0!</v>
      </c>
      <c r="CN183" s="66" t="e">
        <f t="shared" si="65"/>
        <v>#DIV/0!</v>
      </c>
      <c r="CO183" s="66" t="e">
        <f t="shared" si="66"/>
        <v>#DIV/0!</v>
      </c>
      <c r="CP183" s="66" t="e">
        <f t="shared" si="67"/>
        <v>#DIV/0!</v>
      </c>
      <c r="CQ183" s="66" t="e">
        <f t="shared" si="68"/>
        <v>#DIV/0!</v>
      </c>
      <c r="CR183" s="66" t="e">
        <f t="shared" si="69"/>
        <v>#DIV/0!</v>
      </c>
      <c r="CS183" s="24" t="e">
        <f>10*LOG10(IF(CK183="",0,POWER(10,((CK183+'ModelParams Lw'!$O$4)/10))) +IF(CL183="",0,POWER(10,((CL183+'ModelParams Lw'!$P$4)/10))) +IF(CM183="",0,POWER(10,((CM183+'ModelParams Lw'!$Q$4)/10))) +IF(CN183="",0,POWER(10,((CN183+'ModelParams Lw'!$R$4)/10))) +IF(CO183="",0,POWER(10,((CO183+'ModelParams Lw'!$S$4)/10))) +IF(CP183="",0,POWER(10,((CP183+'ModelParams Lw'!$T$4)/10))) +IF(CQ183="",0,POWER(10,((CQ183+'ModelParams Lw'!$U$4)/10)))+IF(CR183="",0,POWER(10,((CR183+'ModelParams Lw'!$V$4)/10))))</f>
        <v>#DIV/0!</v>
      </c>
      <c r="CT183" s="24" t="e">
        <f t="shared" si="70"/>
        <v>#DIV/0!</v>
      </c>
      <c r="CU183" s="24" t="e">
        <f>(CK183-'ModelParams Lw'!O$10)/'ModelParams Lw'!O$11</f>
        <v>#DIV/0!</v>
      </c>
      <c r="CV183" s="24" t="e">
        <f>(CL183-'ModelParams Lw'!P$10)/'ModelParams Lw'!P$11</f>
        <v>#DIV/0!</v>
      </c>
      <c r="CW183" s="24" t="e">
        <f>(CM183-'ModelParams Lw'!Q$10)/'ModelParams Lw'!Q$11</f>
        <v>#DIV/0!</v>
      </c>
      <c r="CX183" s="24" t="e">
        <f>(CN183-'ModelParams Lw'!R$10)/'ModelParams Lw'!R$11</f>
        <v>#DIV/0!</v>
      </c>
      <c r="CY183" s="24" t="e">
        <f>(CO183-'ModelParams Lw'!S$10)/'ModelParams Lw'!S$11</f>
        <v>#DIV/0!</v>
      </c>
      <c r="CZ183" s="24" t="e">
        <f>(CP183-'ModelParams Lw'!T$10)/'ModelParams Lw'!T$11</f>
        <v>#DIV/0!</v>
      </c>
      <c r="DA183" s="24" t="e">
        <f>(CQ183-'ModelParams Lw'!U$10)/'ModelParams Lw'!U$11</f>
        <v>#DIV/0!</v>
      </c>
      <c r="DB183" s="24" t="e">
        <f>(CR183-'ModelParams Lw'!V$10)/'ModelParams Lw'!V$11</f>
        <v>#DIV/0!</v>
      </c>
    </row>
    <row r="184" spans="1:106">
      <c r="A184" s="12">
        <f>'Sound Power'!B184</f>
        <v>0</v>
      </c>
      <c r="B184" s="12">
        <f>'Sound Power'!D184</f>
        <v>0</v>
      </c>
      <c r="C184" s="67" t="e">
        <f>IF(Calcul!$F189="SA",'Sound Power'!BS184,'Sound Power'!T184)</f>
        <v>#DIV/0!</v>
      </c>
      <c r="D184" s="67" t="e">
        <f>IF(Calcul!$F189="SA",'Sound Power'!BT184,'Sound Power'!U184)</f>
        <v>#DIV/0!</v>
      </c>
      <c r="E184" s="67" t="e">
        <f>IF(Calcul!$F189="SA",'Sound Power'!BU184,'Sound Power'!V184)</f>
        <v>#DIV/0!</v>
      </c>
      <c r="F184" s="67" t="e">
        <f>IF(Calcul!$F189="SA",'Sound Power'!BV184,'Sound Power'!W184)</f>
        <v>#DIV/0!</v>
      </c>
      <c r="G184" s="67" t="e">
        <f>IF(Calcul!$F189="SA",'Sound Power'!BW184,'Sound Power'!X184)</f>
        <v>#DIV/0!</v>
      </c>
      <c r="H184" s="67" t="e">
        <f>IF(Calcul!$F189="SA",'Sound Power'!BX184,'Sound Power'!Y184)</f>
        <v>#DIV/0!</v>
      </c>
      <c r="I184" s="67" t="e">
        <f>IF(Calcul!$F189="SA",'Sound Power'!BY184,'Sound Power'!Z184)</f>
        <v>#DIV/0!</v>
      </c>
      <c r="J184" s="67" t="e">
        <f>IF(Calcul!$F189="SA",'Sound Power'!BZ184,'Sound Power'!AA184)</f>
        <v>#DIV/0!</v>
      </c>
      <c r="K184" s="67" t="e">
        <f>'Sound Power'!CS184</f>
        <v>#DIV/0!</v>
      </c>
      <c r="L184" s="67" t="e">
        <f>'Sound Power'!CT184</f>
        <v>#DIV/0!</v>
      </c>
      <c r="M184" s="67" t="e">
        <f>'Sound Power'!CU184</f>
        <v>#DIV/0!</v>
      </c>
      <c r="N184" s="67" t="e">
        <f>'Sound Power'!CV184</f>
        <v>#DIV/0!</v>
      </c>
      <c r="O184" s="67" t="e">
        <f>'Sound Power'!CW184</f>
        <v>#DIV/0!</v>
      </c>
      <c r="P184" s="67" t="e">
        <f>'Sound Power'!CX184</f>
        <v>#DIV/0!</v>
      </c>
      <c r="Q184" s="67" t="e">
        <f>'Sound Power'!CY184</f>
        <v>#DIV/0!</v>
      </c>
      <c r="R184" s="67" t="e">
        <f>'Sound Power'!CZ184</f>
        <v>#DIV/0!</v>
      </c>
      <c r="S184" s="64">
        <f t="shared" si="50"/>
        <v>0</v>
      </c>
      <c r="T184" s="64">
        <f t="shared" si="51"/>
        <v>0</v>
      </c>
      <c r="U184" s="67" t="e">
        <f>('ModelParams Lp'!B$4*10^'ModelParams Lp'!B$5*($S184/$T184)^'ModelParams Lp'!B$6)*3</f>
        <v>#DIV/0!</v>
      </c>
      <c r="V184" s="67" t="e">
        <f>('ModelParams Lp'!C$4*10^'ModelParams Lp'!C$5*($S184/$T184)^'ModelParams Lp'!C$6)*3</f>
        <v>#DIV/0!</v>
      </c>
      <c r="W184" s="67" t="e">
        <f>('ModelParams Lp'!D$4*10^'ModelParams Lp'!D$5*($S184/$T184)^'ModelParams Lp'!D$6)*3</f>
        <v>#DIV/0!</v>
      </c>
      <c r="X184" s="67" t="e">
        <f>('ModelParams Lp'!E$4*10^'ModelParams Lp'!E$5*($S184/$T184)^'ModelParams Lp'!E$6)*3</f>
        <v>#DIV/0!</v>
      </c>
      <c r="Y184" s="67" t="e">
        <f>('ModelParams Lp'!F$4*10^'ModelParams Lp'!F$5*($S184/$T184)^'ModelParams Lp'!F$6)*3</f>
        <v>#DIV/0!</v>
      </c>
      <c r="Z184" s="67" t="e">
        <f>('ModelParams Lp'!G$4*10^'ModelParams Lp'!G$5*($S184/$T184)^'ModelParams Lp'!G$6)*3</f>
        <v>#DIV/0!</v>
      </c>
      <c r="AA184" s="67" t="e">
        <f>('ModelParams Lp'!H$4*10^'ModelParams Lp'!H$5*($S184/$T184)^'ModelParams Lp'!H$6)*3</f>
        <v>#DIV/0!</v>
      </c>
      <c r="AB184" s="67" t="e">
        <f>('ModelParams Lp'!I$4*10^'ModelParams Lp'!I$5*($S184/$T184)^'ModelParams Lp'!I$6)*3</f>
        <v>#DIV/0!</v>
      </c>
      <c r="AC184" s="53" t="e">
        <f t="shared" si="52"/>
        <v>#DIV/0!</v>
      </c>
      <c r="AD184" s="53" t="e">
        <f>IF(AC184&lt;'ModelParams Lp'!$B$16,-1,IF(AC184&lt;'ModelParams Lp'!$C$16,0,IF(AC184&lt;'ModelParams Lp'!$D$16,1,IF(AC184&lt;'ModelParams Lp'!$E$16,2,IF(AC184&lt;'ModelParams Lp'!$F$16,3,IF(AC184&lt;'ModelParams Lp'!$G$16,4,IF(AC184&lt;'ModelParams Lp'!$H$16,5,6)))))))</f>
        <v>#DIV/0!</v>
      </c>
      <c r="AE184" s="67" t="e">
        <f ca="1">IF($AD184&gt;1,0,OFFSET('ModelParams Lp'!$C$12,0,-'Sound Pressure'!$AD184))</f>
        <v>#DIV/0!</v>
      </c>
      <c r="AF184" s="67" t="e">
        <f ca="1">IF($AD184&gt;2,0,OFFSET('ModelParams Lp'!$D$12,0,-'Sound Pressure'!$AD184))</f>
        <v>#DIV/0!</v>
      </c>
      <c r="AG184" s="67" t="e">
        <f ca="1">IF($AD184&gt;3,0,OFFSET('ModelParams Lp'!$E$12,0,-'Sound Pressure'!$AD184))</f>
        <v>#DIV/0!</v>
      </c>
      <c r="AH184" s="67" t="e">
        <f ca="1">IF($AD184&gt;4,0,OFFSET('ModelParams Lp'!$F$12,0,-'Sound Pressure'!$AD184))</f>
        <v>#DIV/0!</v>
      </c>
      <c r="AI184" s="67" t="e">
        <f ca="1">IF($AD184&gt;3,0,OFFSET('ModelParams Lp'!$G$12,0,-'Sound Pressure'!$AD184))</f>
        <v>#DIV/0!</v>
      </c>
      <c r="AJ184" s="67" t="e">
        <f ca="1">IF($AD184&gt;5,0,OFFSET('ModelParams Lp'!$H$12,0,-'Sound Pressure'!$AD184))</f>
        <v>#DIV/0!</v>
      </c>
      <c r="AK184" s="67" t="e">
        <f ca="1">IF($AD184&gt;6,0,OFFSET('ModelParams Lp'!$I$12,0,-'Sound Pressure'!$AD184))</f>
        <v>#DIV/0!</v>
      </c>
      <c r="AL184" s="67" t="e">
        <f ca="1">IF($AD184&gt;7,0,IF($AD$4&lt;0,3,OFFSET('ModelParams Lp'!$J$12,0,-'Sound Pressure'!$AD184)))</f>
        <v>#DIV/0!</v>
      </c>
      <c r="AM184" s="67" t="e">
        <f t="shared" si="71"/>
        <v>#DIV/0!</v>
      </c>
      <c r="AN184" s="67" t="e">
        <f t="shared" si="72"/>
        <v>#DIV/0!</v>
      </c>
      <c r="AO184" s="67" t="e">
        <f t="shared" si="72"/>
        <v>#DIV/0!</v>
      </c>
      <c r="AP184" s="67" t="e">
        <f t="shared" si="72"/>
        <v>#DIV/0!</v>
      </c>
      <c r="AQ184" s="67" t="e">
        <f t="shared" si="72"/>
        <v>#DIV/0!</v>
      </c>
      <c r="AR184" s="67" t="e">
        <f t="shared" si="72"/>
        <v>#DIV/0!</v>
      </c>
      <c r="AS184" s="67" t="e">
        <f t="shared" si="72"/>
        <v>#DIV/0!</v>
      </c>
      <c r="AT184" s="67" t="e">
        <f t="shared" si="72"/>
        <v>#DIV/0!</v>
      </c>
      <c r="AU184" s="67">
        <f>'ModelParams Lp'!B$22</f>
        <v>4</v>
      </c>
      <c r="AV184" s="67">
        <f>'ModelParams Lp'!C$22</f>
        <v>2</v>
      </c>
      <c r="AW184" s="67">
        <f>'ModelParams Lp'!D$22</f>
        <v>1</v>
      </c>
      <c r="AX184" s="67">
        <f>'ModelParams Lp'!E$22</f>
        <v>0</v>
      </c>
      <c r="AY184" s="67">
        <f>'ModelParams Lp'!F$22</f>
        <v>0</v>
      </c>
      <c r="AZ184" s="67">
        <f>'ModelParams Lp'!G$22</f>
        <v>0</v>
      </c>
      <c r="BA184" s="67">
        <f>'ModelParams Lp'!H$22</f>
        <v>0</v>
      </c>
      <c r="BB184" s="67">
        <f>'ModelParams Lp'!I$22</f>
        <v>0</v>
      </c>
      <c r="BC184" s="67" t="e">
        <f>-10*LOG(2/(4*PI()*2^2)+4/(0.163*(Calcul!$J189*Calcul!$K189)/VLOOKUP(Calcul!$H189,'ModelParams Lp'!$E$37:$F$39,2,0)))</f>
        <v>#N/A</v>
      </c>
      <c r="BD184" s="67" t="e">
        <f>-10*LOG(2/(4*PI()*2^2)+4/(0.163*(Calcul!$J189*Calcul!$K189)/VLOOKUP(Calcul!$H189,'ModelParams Lp'!$E$37:$F$39,2,0)))</f>
        <v>#N/A</v>
      </c>
      <c r="BE184" s="67" t="e">
        <f>-10*LOG(2/(4*PI()*2^2)+4/(0.163*(Calcul!$J189*Calcul!$K189)/VLOOKUP(Calcul!$H189,'ModelParams Lp'!$E$37:$F$39,2,0)))</f>
        <v>#N/A</v>
      </c>
      <c r="BF184" s="67" t="e">
        <f>-10*LOG(2/(4*PI()*2^2)+4/(0.163*(Calcul!$J189*Calcul!$K189)/VLOOKUP(Calcul!$H189,'ModelParams Lp'!$E$37:$F$39,2,0)))</f>
        <v>#N/A</v>
      </c>
      <c r="BG184" s="67" t="e">
        <f>-10*LOG(2/(4*PI()*2^2)+4/(0.163*(Calcul!$J189*Calcul!$K189)/VLOOKUP(Calcul!$H189,'ModelParams Lp'!$E$37:$F$39,2,0)))</f>
        <v>#N/A</v>
      </c>
      <c r="BH184" s="67" t="e">
        <f>-10*LOG(2/(4*PI()*2^2)+4/(0.163*(Calcul!$J189*Calcul!$K189)/VLOOKUP(Calcul!$H189,'ModelParams Lp'!$E$37:$F$39,2,0)))</f>
        <v>#N/A</v>
      </c>
      <c r="BI184" s="67" t="e">
        <f>-10*LOG(2/(4*PI()*2^2)+4/(0.163*(Calcul!$J189*Calcul!$K189)/VLOOKUP(Calcul!$H189,'ModelParams Lp'!$E$37:$F$39,2,0)))</f>
        <v>#N/A</v>
      </c>
      <c r="BJ184" s="67" t="e">
        <f>-10*LOG(2/(4*PI()*2^2)+4/(0.163*(Calcul!$J189*Calcul!$K189)/VLOOKUP(Calcul!$H189,'ModelParams Lp'!$E$37:$F$39,2,0)))</f>
        <v>#N/A</v>
      </c>
      <c r="BK184" s="67" t="e">
        <f>VLOOKUP(Calcul!$I189,'ModelParams Lp'!$D$28:$O$32,5,0)+BC184</f>
        <v>#N/A</v>
      </c>
      <c r="BL184" s="67" t="e">
        <f>VLOOKUP(Calcul!$I189,'ModelParams Lp'!$D$28:$O$32,6,0)+BD184</f>
        <v>#N/A</v>
      </c>
      <c r="BM184" s="67" t="e">
        <f>VLOOKUP(Calcul!$I189,'ModelParams Lp'!$D$28:$O$32,7,0)+BE184</f>
        <v>#N/A</v>
      </c>
      <c r="BN184" s="67" t="e">
        <f>VLOOKUP(Calcul!$I189,'ModelParams Lp'!$D$28:$O$32,8,0)+BF184</f>
        <v>#N/A</v>
      </c>
      <c r="BO184" s="67" t="e">
        <f>VLOOKUP(Calcul!$I189,'ModelParams Lp'!$D$28:$O$32,9,0)+BG184</f>
        <v>#N/A</v>
      </c>
      <c r="BP184" s="67" t="e">
        <f>VLOOKUP(Calcul!$I189,'ModelParams Lp'!$D$28:$O$32,10,0)+BH184</f>
        <v>#N/A</v>
      </c>
      <c r="BQ184" s="67" t="e">
        <f>VLOOKUP(Calcul!$I189,'ModelParams Lp'!$D$28:$O$32,11,0)+BI184</f>
        <v>#N/A</v>
      </c>
      <c r="BR184" s="67" t="e">
        <f>VLOOKUP(Calcul!$I189,'ModelParams Lp'!$D$28:$O$32,12,0)+BJ184</f>
        <v>#N/A</v>
      </c>
      <c r="BS184" s="66" t="e">
        <f t="shared" ca="1" si="53"/>
        <v>#DIV/0!</v>
      </c>
      <c r="BT184" s="66" t="e">
        <f t="shared" ca="1" si="54"/>
        <v>#DIV/0!</v>
      </c>
      <c r="BU184" s="66" t="e">
        <f t="shared" ca="1" si="55"/>
        <v>#DIV/0!</v>
      </c>
      <c r="BV184" s="66" t="e">
        <f t="shared" ca="1" si="56"/>
        <v>#DIV/0!</v>
      </c>
      <c r="BW184" s="66" t="e">
        <f t="shared" ca="1" si="57"/>
        <v>#DIV/0!</v>
      </c>
      <c r="BX184" s="66" t="e">
        <f t="shared" ca="1" si="58"/>
        <v>#DIV/0!</v>
      </c>
      <c r="BY184" s="66" t="e">
        <f t="shared" ca="1" si="59"/>
        <v>#DIV/0!</v>
      </c>
      <c r="BZ184" s="66" t="e">
        <f t="shared" ca="1" si="60"/>
        <v>#DIV/0!</v>
      </c>
      <c r="CA184" s="24" t="e">
        <f ca="1">10*LOG10(IF(BS184="",0,POWER(10,((BS184+'ModelParams Lw'!$O$4)/10))) +IF(BT184="",0,POWER(10,((BT184+'ModelParams Lw'!$P$4)/10))) +IF(BU184="",0,POWER(10,((BU184+'ModelParams Lw'!$Q$4)/10))) +IF(BV184="",0,POWER(10,((BV184+'ModelParams Lw'!$R$4)/10))) +IF(BW184="",0,POWER(10,((BW184+'ModelParams Lw'!$S$4)/10))) +IF(BX184="",0,POWER(10,((BX184+'ModelParams Lw'!$T$4)/10))) +IF(BY184="",0,POWER(10,((BY184+'ModelParams Lw'!$U$4)/10)))+IF(BZ184="",0,POWER(10,((BZ184+'ModelParams Lw'!$V$4)/10))))</f>
        <v>#DIV/0!</v>
      </c>
      <c r="CB184" s="24" t="e">
        <f t="shared" ca="1" si="61"/>
        <v>#DIV/0!</v>
      </c>
      <c r="CC184" s="24" t="e">
        <f ca="1">(BS184-'ModelParams Lw'!O$10)/'ModelParams Lw'!O$11</f>
        <v>#DIV/0!</v>
      </c>
      <c r="CD184" s="24" t="e">
        <f ca="1">(BT184-'ModelParams Lw'!P$10)/'ModelParams Lw'!P$11</f>
        <v>#DIV/0!</v>
      </c>
      <c r="CE184" s="24" t="e">
        <f ca="1">(BU184-'ModelParams Lw'!Q$10)/'ModelParams Lw'!Q$11</f>
        <v>#DIV/0!</v>
      </c>
      <c r="CF184" s="24" t="e">
        <f ca="1">(BV184-'ModelParams Lw'!R$10)/'ModelParams Lw'!R$11</f>
        <v>#DIV/0!</v>
      </c>
      <c r="CG184" s="24" t="e">
        <f ca="1">(BW184-'ModelParams Lw'!S$10)/'ModelParams Lw'!S$11</f>
        <v>#DIV/0!</v>
      </c>
      <c r="CH184" s="24" t="e">
        <f ca="1">(BX184-'ModelParams Lw'!T$10)/'ModelParams Lw'!T$11</f>
        <v>#DIV/0!</v>
      </c>
      <c r="CI184" s="24" t="e">
        <f ca="1">(BY184-'ModelParams Lw'!U$10)/'ModelParams Lw'!U$11</f>
        <v>#DIV/0!</v>
      </c>
      <c r="CJ184" s="24" t="e">
        <f ca="1">(BZ184-'ModelParams Lw'!V$10)/'ModelParams Lw'!V$11</f>
        <v>#DIV/0!</v>
      </c>
      <c r="CK184" s="66" t="e">
        <f t="shared" si="62"/>
        <v>#DIV/0!</v>
      </c>
      <c r="CL184" s="66" t="e">
        <f t="shared" si="63"/>
        <v>#DIV/0!</v>
      </c>
      <c r="CM184" s="66" t="e">
        <f t="shared" si="64"/>
        <v>#DIV/0!</v>
      </c>
      <c r="CN184" s="66" t="e">
        <f t="shared" si="65"/>
        <v>#DIV/0!</v>
      </c>
      <c r="CO184" s="66" t="e">
        <f t="shared" si="66"/>
        <v>#DIV/0!</v>
      </c>
      <c r="CP184" s="66" t="e">
        <f t="shared" si="67"/>
        <v>#DIV/0!</v>
      </c>
      <c r="CQ184" s="66" t="e">
        <f t="shared" si="68"/>
        <v>#DIV/0!</v>
      </c>
      <c r="CR184" s="66" t="e">
        <f t="shared" si="69"/>
        <v>#DIV/0!</v>
      </c>
      <c r="CS184" s="24" t="e">
        <f>10*LOG10(IF(CK184="",0,POWER(10,((CK184+'ModelParams Lw'!$O$4)/10))) +IF(CL184="",0,POWER(10,((CL184+'ModelParams Lw'!$P$4)/10))) +IF(CM184="",0,POWER(10,((CM184+'ModelParams Lw'!$Q$4)/10))) +IF(CN184="",0,POWER(10,((CN184+'ModelParams Lw'!$R$4)/10))) +IF(CO184="",0,POWER(10,((CO184+'ModelParams Lw'!$S$4)/10))) +IF(CP184="",0,POWER(10,((CP184+'ModelParams Lw'!$T$4)/10))) +IF(CQ184="",0,POWER(10,((CQ184+'ModelParams Lw'!$U$4)/10)))+IF(CR184="",0,POWER(10,((CR184+'ModelParams Lw'!$V$4)/10))))</f>
        <v>#DIV/0!</v>
      </c>
      <c r="CT184" s="24" t="e">
        <f t="shared" si="70"/>
        <v>#DIV/0!</v>
      </c>
      <c r="CU184" s="24" t="e">
        <f>(CK184-'ModelParams Lw'!O$10)/'ModelParams Lw'!O$11</f>
        <v>#DIV/0!</v>
      </c>
      <c r="CV184" s="24" t="e">
        <f>(CL184-'ModelParams Lw'!P$10)/'ModelParams Lw'!P$11</f>
        <v>#DIV/0!</v>
      </c>
      <c r="CW184" s="24" t="e">
        <f>(CM184-'ModelParams Lw'!Q$10)/'ModelParams Lw'!Q$11</f>
        <v>#DIV/0!</v>
      </c>
      <c r="CX184" s="24" t="e">
        <f>(CN184-'ModelParams Lw'!R$10)/'ModelParams Lw'!R$11</f>
        <v>#DIV/0!</v>
      </c>
      <c r="CY184" s="24" t="e">
        <f>(CO184-'ModelParams Lw'!S$10)/'ModelParams Lw'!S$11</f>
        <v>#DIV/0!</v>
      </c>
      <c r="CZ184" s="24" t="e">
        <f>(CP184-'ModelParams Lw'!T$10)/'ModelParams Lw'!T$11</f>
        <v>#DIV/0!</v>
      </c>
      <c r="DA184" s="24" t="e">
        <f>(CQ184-'ModelParams Lw'!U$10)/'ModelParams Lw'!U$11</f>
        <v>#DIV/0!</v>
      </c>
      <c r="DB184" s="24" t="e">
        <f>(CR184-'ModelParams Lw'!V$10)/'ModelParams Lw'!V$11</f>
        <v>#DIV/0!</v>
      </c>
    </row>
    <row r="185" spans="1:106">
      <c r="A185" s="12">
        <f>'Sound Power'!B185</f>
        <v>0</v>
      </c>
      <c r="B185" s="12">
        <f>'Sound Power'!D185</f>
        <v>0</v>
      </c>
      <c r="C185" s="67" t="e">
        <f>IF(Calcul!$F190="SA",'Sound Power'!BS185,'Sound Power'!T185)</f>
        <v>#DIV/0!</v>
      </c>
      <c r="D185" s="67" t="e">
        <f>IF(Calcul!$F190="SA",'Sound Power'!BT185,'Sound Power'!U185)</f>
        <v>#DIV/0!</v>
      </c>
      <c r="E185" s="67" t="e">
        <f>IF(Calcul!$F190="SA",'Sound Power'!BU185,'Sound Power'!V185)</f>
        <v>#DIV/0!</v>
      </c>
      <c r="F185" s="67" t="e">
        <f>IF(Calcul!$F190="SA",'Sound Power'!BV185,'Sound Power'!W185)</f>
        <v>#DIV/0!</v>
      </c>
      <c r="G185" s="67" t="e">
        <f>IF(Calcul!$F190="SA",'Sound Power'!BW185,'Sound Power'!X185)</f>
        <v>#DIV/0!</v>
      </c>
      <c r="H185" s="67" t="e">
        <f>IF(Calcul!$F190="SA",'Sound Power'!BX185,'Sound Power'!Y185)</f>
        <v>#DIV/0!</v>
      </c>
      <c r="I185" s="67" t="e">
        <f>IF(Calcul!$F190="SA",'Sound Power'!BY185,'Sound Power'!Z185)</f>
        <v>#DIV/0!</v>
      </c>
      <c r="J185" s="67" t="e">
        <f>IF(Calcul!$F190="SA",'Sound Power'!BZ185,'Sound Power'!AA185)</f>
        <v>#DIV/0!</v>
      </c>
      <c r="K185" s="67" t="e">
        <f>'Sound Power'!CS185</f>
        <v>#DIV/0!</v>
      </c>
      <c r="L185" s="67" t="e">
        <f>'Sound Power'!CT185</f>
        <v>#DIV/0!</v>
      </c>
      <c r="M185" s="67" t="e">
        <f>'Sound Power'!CU185</f>
        <v>#DIV/0!</v>
      </c>
      <c r="N185" s="67" t="e">
        <f>'Sound Power'!CV185</f>
        <v>#DIV/0!</v>
      </c>
      <c r="O185" s="67" t="e">
        <f>'Sound Power'!CW185</f>
        <v>#DIV/0!</v>
      </c>
      <c r="P185" s="67" t="e">
        <f>'Sound Power'!CX185</f>
        <v>#DIV/0!</v>
      </c>
      <c r="Q185" s="67" t="e">
        <f>'Sound Power'!CY185</f>
        <v>#DIV/0!</v>
      </c>
      <c r="R185" s="67" t="e">
        <f>'Sound Power'!CZ185</f>
        <v>#DIV/0!</v>
      </c>
      <c r="S185" s="64">
        <f t="shared" si="50"/>
        <v>0</v>
      </c>
      <c r="T185" s="64">
        <f t="shared" si="51"/>
        <v>0</v>
      </c>
      <c r="U185" s="67" t="e">
        <f>('ModelParams Lp'!B$4*10^'ModelParams Lp'!B$5*($S185/$T185)^'ModelParams Lp'!B$6)*3</f>
        <v>#DIV/0!</v>
      </c>
      <c r="V185" s="67" t="e">
        <f>('ModelParams Lp'!C$4*10^'ModelParams Lp'!C$5*($S185/$T185)^'ModelParams Lp'!C$6)*3</f>
        <v>#DIV/0!</v>
      </c>
      <c r="W185" s="67" t="e">
        <f>('ModelParams Lp'!D$4*10^'ModelParams Lp'!D$5*($S185/$T185)^'ModelParams Lp'!D$6)*3</f>
        <v>#DIV/0!</v>
      </c>
      <c r="X185" s="67" t="e">
        <f>('ModelParams Lp'!E$4*10^'ModelParams Lp'!E$5*($S185/$T185)^'ModelParams Lp'!E$6)*3</f>
        <v>#DIV/0!</v>
      </c>
      <c r="Y185" s="67" t="e">
        <f>('ModelParams Lp'!F$4*10^'ModelParams Lp'!F$5*($S185/$T185)^'ModelParams Lp'!F$6)*3</f>
        <v>#DIV/0!</v>
      </c>
      <c r="Z185" s="67" t="e">
        <f>('ModelParams Lp'!G$4*10^'ModelParams Lp'!G$5*($S185/$T185)^'ModelParams Lp'!G$6)*3</f>
        <v>#DIV/0!</v>
      </c>
      <c r="AA185" s="67" t="e">
        <f>('ModelParams Lp'!H$4*10^'ModelParams Lp'!H$5*($S185/$T185)^'ModelParams Lp'!H$6)*3</f>
        <v>#DIV/0!</v>
      </c>
      <c r="AB185" s="67" t="e">
        <f>('ModelParams Lp'!I$4*10^'ModelParams Lp'!I$5*($S185/$T185)^'ModelParams Lp'!I$6)*3</f>
        <v>#DIV/0!</v>
      </c>
      <c r="AC185" s="53" t="e">
        <f t="shared" si="52"/>
        <v>#DIV/0!</v>
      </c>
      <c r="AD185" s="53" t="e">
        <f>IF(AC185&lt;'ModelParams Lp'!$B$16,-1,IF(AC185&lt;'ModelParams Lp'!$C$16,0,IF(AC185&lt;'ModelParams Lp'!$D$16,1,IF(AC185&lt;'ModelParams Lp'!$E$16,2,IF(AC185&lt;'ModelParams Lp'!$F$16,3,IF(AC185&lt;'ModelParams Lp'!$G$16,4,IF(AC185&lt;'ModelParams Lp'!$H$16,5,6)))))))</f>
        <v>#DIV/0!</v>
      </c>
      <c r="AE185" s="67" t="e">
        <f ca="1">IF($AD185&gt;1,0,OFFSET('ModelParams Lp'!$C$12,0,-'Sound Pressure'!$AD185))</f>
        <v>#DIV/0!</v>
      </c>
      <c r="AF185" s="67" t="e">
        <f ca="1">IF($AD185&gt;2,0,OFFSET('ModelParams Lp'!$D$12,0,-'Sound Pressure'!$AD185))</f>
        <v>#DIV/0!</v>
      </c>
      <c r="AG185" s="67" t="e">
        <f ca="1">IF($AD185&gt;3,0,OFFSET('ModelParams Lp'!$E$12,0,-'Sound Pressure'!$AD185))</f>
        <v>#DIV/0!</v>
      </c>
      <c r="AH185" s="67" t="e">
        <f ca="1">IF($AD185&gt;4,0,OFFSET('ModelParams Lp'!$F$12,0,-'Sound Pressure'!$AD185))</f>
        <v>#DIV/0!</v>
      </c>
      <c r="AI185" s="67" t="e">
        <f ca="1">IF($AD185&gt;3,0,OFFSET('ModelParams Lp'!$G$12,0,-'Sound Pressure'!$AD185))</f>
        <v>#DIV/0!</v>
      </c>
      <c r="AJ185" s="67" t="e">
        <f ca="1">IF($AD185&gt;5,0,OFFSET('ModelParams Lp'!$H$12,0,-'Sound Pressure'!$AD185))</f>
        <v>#DIV/0!</v>
      </c>
      <c r="AK185" s="67" t="e">
        <f ca="1">IF($AD185&gt;6,0,OFFSET('ModelParams Lp'!$I$12,0,-'Sound Pressure'!$AD185))</f>
        <v>#DIV/0!</v>
      </c>
      <c r="AL185" s="67" t="e">
        <f ca="1">IF($AD185&gt;7,0,IF($AD$4&lt;0,3,OFFSET('ModelParams Lp'!$J$12,0,-'Sound Pressure'!$AD185)))</f>
        <v>#DIV/0!</v>
      </c>
      <c r="AM185" s="67" t="e">
        <f t="shared" si="71"/>
        <v>#DIV/0!</v>
      </c>
      <c r="AN185" s="67" t="e">
        <f t="shared" si="72"/>
        <v>#DIV/0!</v>
      </c>
      <c r="AO185" s="67" t="e">
        <f t="shared" si="72"/>
        <v>#DIV/0!</v>
      </c>
      <c r="AP185" s="67" t="e">
        <f t="shared" si="72"/>
        <v>#DIV/0!</v>
      </c>
      <c r="AQ185" s="67" t="e">
        <f t="shared" si="72"/>
        <v>#DIV/0!</v>
      </c>
      <c r="AR185" s="67" t="e">
        <f t="shared" si="72"/>
        <v>#DIV/0!</v>
      </c>
      <c r="AS185" s="67" t="e">
        <f t="shared" si="72"/>
        <v>#DIV/0!</v>
      </c>
      <c r="AT185" s="67" t="e">
        <f t="shared" si="72"/>
        <v>#DIV/0!</v>
      </c>
      <c r="AU185" s="67">
        <f>'ModelParams Lp'!B$22</f>
        <v>4</v>
      </c>
      <c r="AV185" s="67">
        <f>'ModelParams Lp'!C$22</f>
        <v>2</v>
      </c>
      <c r="AW185" s="67">
        <f>'ModelParams Lp'!D$22</f>
        <v>1</v>
      </c>
      <c r="AX185" s="67">
        <f>'ModelParams Lp'!E$22</f>
        <v>0</v>
      </c>
      <c r="AY185" s="67">
        <f>'ModelParams Lp'!F$22</f>
        <v>0</v>
      </c>
      <c r="AZ185" s="67">
        <f>'ModelParams Lp'!G$22</f>
        <v>0</v>
      </c>
      <c r="BA185" s="67">
        <f>'ModelParams Lp'!H$22</f>
        <v>0</v>
      </c>
      <c r="BB185" s="67">
        <f>'ModelParams Lp'!I$22</f>
        <v>0</v>
      </c>
      <c r="BC185" s="67" t="e">
        <f>-10*LOG(2/(4*PI()*2^2)+4/(0.163*(Calcul!$J190*Calcul!$K190)/VLOOKUP(Calcul!$H190,'ModelParams Lp'!$E$37:$F$39,2,0)))</f>
        <v>#N/A</v>
      </c>
      <c r="BD185" s="67" t="e">
        <f>-10*LOG(2/(4*PI()*2^2)+4/(0.163*(Calcul!$J190*Calcul!$K190)/VLOOKUP(Calcul!$H190,'ModelParams Lp'!$E$37:$F$39,2,0)))</f>
        <v>#N/A</v>
      </c>
      <c r="BE185" s="67" t="e">
        <f>-10*LOG(2/(4*PI()*2^2)+4/(0.163*(Calcul!$J190*Calcul!$K190)/VLOOKUP(Calcul!$H190,'ModelParams Lp'!$E$37:$F$39,2,0)))</f>
        <v>#N/A</v>
      </c>
      <c r="BF185" s="67" t="e">
        <f>-10*LOG(2/(4*PI()*2^2)+4/(0.163*(Calcul!$J190*Calcul!$K190)/VLOOKUP(Calcul!$H190,'ModelParams Lp'!$E$37:$F$39,2,0)))</f>
        <v>#N/A</v>
      </c>
      <c r="BG185" s="67" t="e">
        <f>-10*LOG(2/(4*PI()*2^2)+4/(0.163*(Calcul!$J190*Calcul!$K190)/VLOOKUP(Calcul!$H190,'ModelParams Lp'!$E$37:$F$39,2,0)))</f>
        <v>#N/A</v>
      </c>
      <c r="BH185" s="67" t="e">
        <f>-10*LOG(2/(4*PI()*2^2)+4/(0.163*(Calcul!$J190*Calcul!$K190)/VLOOKUP(Calcul!$H190,'ModelParams Lp'!$E$37:$F$39,2,0)))</f>
        <v>#N/A</v>
      </c>
      <c r="BI185" s="67" t="e">
        <f>-10*LOG(2/(4*PI()*2^2)+4/(0.163*(Calcul!$J190*Calcul!$K190)/VLOOKUP(Calcul!$H190,'ModelParams Lp'!$E$37:$F$39,2,0)))</f>
        <v>#N/A</v>
      </c>
      <c r="BJ185" s="67" t="e">
        <f>-10*LOG(2/(4*PI()*2^2)+4/(0.163*(Calcul!$J190*Calcul!$K190)/VLOOKUP(Calcul!$H190,'ModelParams Lp'!$E$37:$F$39,2,0)))</f>
        <v>#N/A</v>
      </c>
      <c r="BK185" s="67" t="e">
        <f>VLOOKUP(Calcul!$I190,'ModelParams Lp'!$D$28:$O$32,5,0)+BC185</f>
        <v>#N/A</v>
      </c>
      <c r="BL185" s="67" t="e">
        <f>VLOOKUP(Calcul!$I190,'ModelParams Lp'!$D$28:$O$32,6,0)+BD185</f>
        <v>#N/A</v>
      </c>
      <c r="BM185" s="67" t="e">
        <f>VLOOKUP(Calcul!$I190,'ModelParams Lp'!$D$28:$O$32,7,0)+BE185</f>
        <v>#N/A</v>
      </c>
      <c r="BN185" s="67" t="e">
        <f>VLOOKUP(Calcul!$I190,'ModelParams Lp'!$D$28:$O$32,8,0)+BF185</f>
        <v>#N/A</v>
      </c>
      <c r="BO185" s="67" t="e">
        <f>VLOOKUP(Calcul!$I190,'ModelParams Lp'!$D$28:$O$32,9,0)+BG185</f>
        <v>#N/A</v>
      </c>
      <c r="BP185" s="67" t="e">
        <f>VLOOKUP(Calcul!$I190,'ModelParams Lp'!$D$28:$O$32,10,0)+BH185</f>
        <v>#N/A</v>
      </c>
      <c r="BQ185" s="67" t="e">
        <f>VLOOKUP(Calcul!$I190,'ModelParams Lp'!$D$28:$O$32,11,0)+BI185</f>
        <v>#N/A</v>
      </c>
      <c r="BR185" s="67" t="e">
        <f>VLOOKUP(Calcul!$I190,'ModelParams Lp'!$D$28:$O$32,12,0)+BJ185</f>
        <v>#N/A</v>
      </c>
      <c r="BS185" s="66" t="e">
        <f t="shared" ca="1" si="53"/>
        <v>#DIV/0!</v>
      </c>
      <c r="BT185" s="66" t="e">
        <f t="shared" ca="1" si="54"/>
        <v>#DIV/0!</v>
      </c>
      <c r="BU185" s="66" t="e">
        <f t="shared" ca="1" si="55"/>
        <v>#DIV/0!</v>
      </c>
      <c r="BV185" s="66" t="e">
        <f t="shared" ca="1" si="56"/>
        <v>#DIV/0!</v>
      </c>
      <c r="BW185" s="66" t="e">
        <f t="shared" ca="1" si="57"/>
        <v>#DIV/0!</v>
      </c>
      <c r="BX185" s="66" t="e">
        <f t="shared" ca="1" si="58"/>
        <v>#DIV/0!</v>
      </c>
      <c r="BY185" s="66" t="e">
        <f t="shared" ca="1" si="59"/>
        <v>#DIV/0!</v>
      </c>
      <c r="BZ185" s="66" t="e">
        <f t="shared" ca="1" si="60"/>
        <v>#DIV/0!</v>
      </c>
      <c r="CA185" s="24" t="e">
        <f ca="1">10*LOG10(IF(BS185="",0,POWER(10,((BS185+'ModelParams Lw'!$O$4)/10))) +IF(BT185="",0,POWER(10,((BT185+'ModelParams Lw'!$P$4)/10))) +IF(BU185="",0,POWER(10,((BU185+'ModelParams Lw'!$Q$4)/10))) +IF(BV185="",0,POWER(10,((BV185+'ModelParams Lw'!$R$4)/10))) +IF(BW185="",0,POWER(10,((BW185+'ModelParams Lw'!$S$4)/10))) +IF(BX185="",0,POWER(10,((BX185+'ModelParams Lw'!$T$4)/10))) +IF(BY185="",0,POWER(10,((BY185+'ModelParams Lw'!$U$4)/10)))+IF(BZ185="",0,POWER(10,((BZ185+'ModelParams Lw'!$V$4)/10))))</f>
        <v>#DIV/0!</v>
      </c>
      <c r="CB185" s="24" t="e">
        <f t="shared" ca="1" si="61"/>
        <v>#DIV/0!</v>
      </c>
      <c r="CC185" s="24" t="e">
        <f ca="1">(BS185-'ModelParams Lw'!O$10)/'ModelParams Lw'!O$11</f>
        <v>#DIV/0!</v>
      </c>
      <c r="CD185" s="24" t="e">
        <f ca="1">(BT185-'ModelParams Lw'!P$10)/'ModelParams Lw'!P$11</f>
        <v>#DIV/0!</v>
      </c>
      <c r="CE185" s="24" t="e">
        <f ca="1">(BU185-'ModelParams Lw'!Q$10)/'ModelParams Lw'!Q$11</f>
        <v>#DIV/0!</v>
      </c>
      <c r="CF185" s="24" t="e">
        <f ca="1">(BV185-'ModelParams Lw'!R$10)/'ModelParams Lw'!R$11</f>
        <v>#DIV/0!</v>
      </c>
      <c r="CG185" s="24" t="e">
        <f ca="1">(BW185-'ModelParams Lw'!S$10)/'ModelParams Lw'!S$11</f>
        <v>#DIV/0!</v>
      </c>
      <c r="CH185" s="24" t="e">
        <f ca="1">(BX185-'ModelParams Lw'!T$10)/'ModelParams Lw'!T$11</f>
        <v>#DIV/0!</v>
      </c>
      <c r="CI185" s="24" t="e">
        <f ca="1">(BY185-'ModelParams Lw'!U$10)/'ModelParams Lw'!U$11</f>
        <v>#DIV/0!</v>
      </c>
      <c r="CJ185" s="24" t="e">
        <f ca="1">(BZ185-'ModelParams Lw'!V$10)/'ModelParams Lw'!V$11</f>
        <v>#DIV/0!</v>
      </c>
      <c r="CK185" s="66" t="e">
        <f t="shared" si="62"/>
        <v>#DIV/0!</v>
      </c>
      <c r="CL185" s="66" t="e">
        <f t="shared" si="63"/>
        <v>#DIV/0!</v>
      </c>
      <c r="CM185" s="66" t="e">
        <f t="shared" si="64"/>
        <v>#DIV/0!</v>
      </c>
      <c r="CN185" s="66" t="e">
        <f t="shared" si="65"/>
        <v>#DIV/0!</v>
      </c>
      <c r="CO185" s="66" t="e">
        <f t="shared" si="66"/>
        <v>#DIV/0!</v>
      </c>
      <c r="CP185" s="66" t="e">
        <f t="shared" si="67"/>
        <v>#DIV/0!</v>
      </c>
      <c r="CQ185" s="66" t="e">
        <f t="shared" si="68"/>
        <v>#DIV/0!</v>
      </c>
      <c r="CR185" s="66" t="e">
        <f t="shared" si="69"/>
        <v>#DIV/0!</v>
      </c>
      <c r="CS185" s="24" t="e">
        <f>10*LOG10(IF(CK185="",0,POWER(10,((CK185+'ModelParams Lw'!$O$4)/10))) +IF(CL185="",0,POWER(10,((CL185+'ModelParams Lw'!$P$4)/10))) +IF(CM185="",0,POWER(10,((CM185+'ModelParams Lw'!$Q$4)/10))) +IF(CN185="",0,POWER(10,((CN185+'ModelParams Lw'!$R$4)/10))) +IF(CO185="",0,POWER(10,((CO185+'ModelParams Lw'!$S$4)/10))) +IF(CP185="",0,POWER(10,((CP185+'ModelParams Lw'!$T$4)/10))) +IF(CQ185="",0,POWER(10,((CQ185+'ModelParams Lw'!$U$4)/10)))+IF(CR185="",0,POWER(10,((CR185+'ModelParams Lw'!$V$4)/10))))</f>
        <v>#DIV/0!</v>
      </c>
      <c r="CT185" s="24" t="e">
        <f t="shared" si="70"/>
        <v>#DIV/0!</v>
      </c>
      <c r="CU185" s="24" t="e">
        <f>(CK185-'ModelParams Lw'!O$10)/'ModelParams Lw'!O$11</f>
        <v>#DIV/0!</v>
      </c>
      <c r="CV185" s="24" t="e">
        <f>(CL185-'ModelParams Lw'!P$10)/'ModelParams Lw'!P$11</f>
        <v>#DIV/0!</v>
      </c>
      <c r="CW185" s="24" t="e">
        <f>(CM185-'ModelParams Lw'!Q$10)/'ModelParams Lw'!Q$11</f>
        <v>#DIV/0!</v>
      </c>
      <c r="CX185" s="24" t="e">
        <f>(CN185-'ModelParams Lw'!R$10)/'ModelParams Lw'!R$11</f>
        <v>#DIV/0!</v>
      </c>
      <c r="CY185" s="24" t="e">
        <f>(CO185-'ModelParams Lw'!S$10)/'ModelParams Lw'!S$11</f>
        <v>#DIV/0!</v>
      </c>
      <c r="CZ185" s="24" t="e">
        <f>(CP185-'ModelParams Lw'!T$10)/'ModelParams Lw'!T$11</f>
        <v>#DIV/0!</v>
      </c>
      <c r="DA185" s="24" t="e">
        <f>(CQ185-'ModelParams Lw'!U$10)/'ModelParams Lw'!U$11</f>
        <v>#DIV/0!</v>
      </c>
      <c r="DB185" s="24" t="e">
        <f>(CR185-'ModelParams Lw'!V$10)/'ModelParams Lw'!V$11</f>
        <v>#DIV/0!</v>
      </c>
    </row>
    <row r="186" spans="1:106">
      <c r="A186" s="12">
        <f>'Sound Power'!B186</f>
        <v>0</v>
      </c>
      <c r="B186" s="12">
        <f>'Sound Power'!D186</f>
        <v>0</v>
      </c>
      <c r="C186" s="67" t="e">
        <f>IF(Calcul!$F191="SA",'Sound Power'!BS186,'Sound Power'!T186)</f>
        <v>#DIV/0!</v>
      </c>
      <c r="D186" s="67" t="e">
        <f>IF(Calcul!$F191="SA",'Sound Power'!BT186,'Sound Power'!U186)</f>
        <v>#DIV/0!</v>
      </c>
      <c r="E186" s="67" t="e">
        <f>IF(Calcul!$F191="SA",'Sound Power'!BU186,'Sound Power'!V186)</f>
        <v>#DIV/0!</v>
      </c>
      <c r="F186" s="67" t="e">
        <f>IF(Calcul!$F191="SA",'Sound Power'!BV186,'Sound Power'!W186)</f>
        <v>#DIV/0!</v>
      </c>
      <c r="G186" s="67" t="e">
        <f>IF(Calcul!$F191="SA",'Sound Power'!BW186,'Sound Power'!X186)</f>
        <v>#DIV/0!</v>
      </c>
      <c r="H186" s="67" t="e">
        <f>IF(Calcul!$F191="SA",'Sound Power'!BX186,'Sound Power'!Y186)</f>
        <v>#DIV/0!</v>
      </c>
      <c r="I186" s="67" t="e">
        <f>IF(Calcul!$F191="SA",'Sound Power'!BY186,'Sound Power'!Z186)</f>
        <v>#DIV/0!</v>
      </c>
      <c r="J186" s="67" t="e">
        <f>IF(Calcul!$F191="SA",'Sound Power'!BZ186,'Sound Power'!AA186)</f>
        <v>#DIV/0!</v>
      </c>
      <c r="K186" s="67" t="e">
        <f>'Sound Power'!CS186</f>
        <v>#DIV/0!</v>
      </c>
      <c r="L186" s="67" t="e">
        <f>'Sound Power'!CT186</f>
        <v>#DIV/0!</v>
      </c>
      <c r="M186" s="67" t="e">
        <f>'Sound Power'!CU186</f>
        <v>#DIV/0!</v>
      </c>
      <c r="N186" s="67" t="e">
        <f>'Sound Power'!CV186</f>
        <v>#DIV/0!</v>
      </c>
      <c r="O186" s="67" t="e">
        <f>'Sound Power'!CW186</f>
        <v>#DIV/0!</v>
      </c>
      <c r="P186" s="67" t="e">
        <f>'Sound Power'!CX186</f>
        <v>#DIV/0!</v>
      </c>
      <c r="Q186" s="67" t="e">
        <f>'Sound Power'!CY186</f>
        <v>#DIV/0!</v>
      </c>
      <c r="R186" s="67" t="e">
        <f>'Sound Power'!CZ186</f>
        <v>#DIV/0!</v>
      </c>
      <c r="S186" s="64">
        <f t="shared" si="50"/>
        <v>0</v>
      </c>
      <c r="T186" s="64">
        <f t="shared" si="51"/>
        <v>0</v>
      </c>
      <c r="U186" s="67" t="e">
        <f>('ModelParams Lp'!B$4*10^'ModelParams Lp'!B$5*($S186/$T186)^'ModelParams Lp'!B$6)*3</f>
        <v>#DIV/0!</v>
      </c>
      <c r="V186" s="67" t="e">
        <f>('ModelParams Lp'!C$4*10^'ModelParams Lp'!C$5*($S186/$T186)^'ModelParams Lp'!C$6)*3</f>
        <v>#DIV/0!</v>
      </c>
      <c r="W186" s="67" t="e">
        <f>('ModelParams Lp'!D$4*10^'ModelParams Lp'!D$5*($S186/$T186)^'ModelParams Lp'!D$6)*3</f>
        <v>#DIV/0!</v>
      </c>
      <c r="X186" s="67" t="e">
        <f>('ModelParams Lp'!E$4*10^'ModelParams Lp'!E$5*($S186/$T186)^'ModelParams Lp'!E$6)*3</f>
        <v>#DIV/0!</v>
      </c>
      <c r="Y186" s="67" t="e">
        <f>('ModelParams Lp'!F$4*10^'ModelParams Lp'!F$5*($S186/$T186)^'ModelParams Lp'!F$6)*3</f>
        <v>#DIV/0!</v>
      </c>
      <c r="Z186" s="67" t="e">
        <f>('ModelParams Lp'!G$4*10^'ModelParams Lp'!G$5*($S186/$T186)^'ModelParams Lp'!G$6)*3</f>
        <v>#DIV/0!</v>
      </c>
      <c r="AA186" s="67" t="e">
        <f>('ModelParams Lp'!H$4*10^'ModelParams Lp'!H$5*($S186/$T186)^'ModelParams Lp'!H$6)*3</f>
        <v>#DIV/0!</v>
      </c>
      <c r="AB186" s="67" t="e">
        <f>('ModelParams Lp'!I$4*10^'ModelParams Lp'!I$5*($S186/$T186)^'ModelParams Lp'!I$6)*3</f>
        <v>#DIV/0!</v>
      </c>
      <c r="AC186" s="53" t="e">
        <f t="shared" si="52"/>
        <v>#DIV/0!</v>
      </c>
      <c r="AD186" s="53" t="e">
        <f>IF(AC186&lt;'ModelParams Lp'!$B$16,-1,IF(AC186&lt;'ModelParams Lp'!$C$16,0,IF(AC186&lt;'ModelParams Lp'!$D$16,1,IF(AC186&lt;'ModelParams Lp'!$E$16,2,IF(AC186&lt;'ModelParams Lp'!$F$16,3,IF(AC186&lt;'ModelParams Lp'!$G$16,4,IF(AC186&lt;'ModelParams Lp'!$H$16,5,6)))))))</f>
        <v>#DIV/0!</v>
      </c>
      <c r="AE186" s="67" t="e">
        <f ca="1">IF($AD186&gt;1,0,OFFSET('ModelParams Lp'!$C$12,0,-'Sound Pressure'!$AD186))</f>
        <v>#DIV/0!</v>
      </c>
      <c r="AF186" s="67" t="e">
        <f ca="1">IF($AD186&gt;2,0,OFFSET('ModelParams Lp'!$D$12,0,-'Sound Pressure'!$AD186))</f>
        <v>#DIV/0!</v>
      </c>
      <c r="AG186" s="67" t="e">
        <f ca="1">IF($AD186&gt;3,0,OFFSET('ModelParams Lp'!$E$12,0,-'Sound Pressure'!$AD186))</f>
        <v>#DIV/0!</v>
      </c>
      <c r="AH186" s="67" t="e">
        <f ca="1">IF($AD186&gt;4,0,OFFSET('ModelParams Lp'!$F$12,0,-'Sound Pressure'!$AD186))</f>
        <v>#DIV/0!</v>
      </c>
      <c r="AI186" s="67" t="e">
        <f ca="1">IF($AD186&gt;3,0,OFFSET('ModelParams Lp'!$G$12,0,-'Sound Pressure'!$AD186))</f>
        <v>#DIV/0!</v>
      </c>
      <c r="AJ186" s="67" t="e">
        <f ca="1">IF($AD186&gt;5,0,OFFSET('ModelParams Lp'!$H$12,0,-'Sound Pressure'!$AD186))</f>
        <v>#DIV/0!</v>
      </c>
      <c r="AK186" s="67" t="e">
        <f ca="1">IF($AD186&gt;6,0,OFFSET('ModelParams Lp'!$I$12,0,-'Sound Pressure'!$AD186))</f>
        <v>#DIV/0!</v>
      </c>
      <c r="AL186" s="67" t="e">
        <f ca="1">IF($AD186&gt;7,0,IF($AD$4&lt;0,3,OFFSET('ModelParams Lp'!$J$12,0,-'Sound Pressure'!$AD186)))</f>
        <v>#DIV/0!</v>
      </c>
      <c r="AM186" s="67" t="e">
        <f t="shared" si="71"/>
        <v>#DIV/0!</v>
      </c>
      <c r="AN186" s="67" t="e">
        <f t="shared" si="72"/>
        <v>#DIV/0!</v>
      </c>
      <c r="AO186" s="67" t="e">
        <f t="shared" si="72"/>
        <v>#DIV/0!</v>
      </c>
      <c r="AP186" s="67" t="e">
        <f t="shared" si="72"/>
        <v>#DIV/0!</v>
      </c>
      <c r="AQ186" s="67" t="e">
        <f t="shared" si="72"/>
        <v>#DIV/0!</v>
      </c>
      <c r="AR186" s="67" t="e">
        <f t="shared" si="72"/>
        <v>#DIV/0!</v>
      </c>
      <c r="AS186" s="67" t="e">
        <f t="shared" si="72"/>
        <v>#DIV/0!</v>
      </c>
      <c r="AT186" s="67" t="e">
        <f t="shared" si="72"/>
        <v>#DIV/0!</v>
      </c>
      <c r="AU186" s="67">
        <f>'ModelParams Lp'!B$22</f>
        <v>4</v>
      </c>
      <c r="AV186" s="67">
        <f>'ModelParams Lp'!C$22</f>
        <v>2</v>
      </c>
      <c r="AW186" s="67">
        <f>'ModelParams Lp'!D$22</f>
        <v>1</v>
      </c>
      <c r="AX186" s="67">
        <f>'ModelParams Lp'!E$22</f>
        <v>0</v>
      </c>
      <c r="AY186" s="67">
        <f>'ModelParams Lp'!F$22</f>
        <v>0</v>
      </c>
      <c r="AZ186" s="67">
        <f>'ModelParams Lp'!G$22</f>
        <v>0</v>
      </c>
      <c r="BA186" s="67">
        <f>'ModelParams Lp'!H$22</f>
        <v>0</v>
      </c>
      <c r="BB186" s="67">
        <f>'ModelParams Lp'!I$22</f>
        <v>0</v>
      </c>
      <c r="BC186" s="67" t="e">
        <f>-10*LOG(2/(4*PI()*2^2)+4/(0.163*(Calcul!$J191*Calcul!$K191)/VLOOKUP(Calcul!$H191,'ModelParams Lp'!$E$37:$F$39,2,0)))</f>
        <v>#N/A</v>
      </c>
      <c r="BD186" s="67" t="e">
        <f>-10*LOG(2/(4*PI()*2^2)+4/(0.163*(Calcul!$J191*Calcul!$K191)/VLOOKUP(Calcul!$H191,'ModelParams Lp'!$E$37:$F$39,2,0)))</f>
        <v>#N/A</v>
      </c>
      <c r="BE186" s="67" t="e">
        <f>-10*LOG(2/(4*PI()*2^2)+4/(0.163*(Calcul!$J191*Calcul!$K191)/VLOOKUP(Calcul!$H191,'ModelParams Lp'!$E$37:$F$39,2,0)))</f>
        <v>#N/A</v>
      </c>
      <c r="BF186" s="67" t="e">
        <f>-10*LOG(2/(4*PI()*2^2)+4/(0.163*(Calcul!$J191*Calcul!$K191)/VLOOKUP(Calcul!$H191,'ModelParams Lp'!$E$37:$F$39,2,0)))</f>
        <v>#N/A</v>
      </c>
      <c r="BG186" s="67" t="e">
        <f>-10*LOG(2/(4*PI()*2^2)+4/(0.163*(Calcul!$J191*Calcul!$K191)/VLOOKUP(Calcul!$H191,'ModelParams Lp'!$E$37:$F$39,2,0)))</f>
        <v>#N/A</v>
      </c>
      <c r="BH186" s="67" t="e">
        <f>-10*LOG(2/(4*PI()*2^2)+4/(0.163*(Calcul!$J191*Calcul!$K191)/VLOOKUP(Calcul!$H191,'ModelParams Lp'!$E$37:$F$39,2,0)))</f>
        <v>#N/A</v>
      </c>
      <c r="BI186" s="67" t="e">
        <f>-10*LOG(2/(4*PI()*2^2)+4/(0.163*(Calcul!$J191*Calcul!$K191)/VLOOKUP(Calcul!$H191,'ModelParams Lp'!$E$37:$F$39,2,0)))</f>
        <v>#N/A</v>
      </c>
      <c r="BJ186" s="67" t="e">
        <f>-10*LOG(2/(4*PI()*2^2)+4/(0.163*(Calcul!$J191*Calcul!$K191)/VLOOKUP(Calcul!$H191,'ModelParams Lp'!$E$37:$F$39,2,0)))</f>
        <v>#N/A</v>
      </c>
      <c r="BK186" s="67" t="e">
        <f>VLOOKUP(Calcul!$I191,'ModelParams Lp'!$D$28:$O$32,5,0)+BC186</f>
        <v>#N/A</v>
      </c>
      <c r="BL186" s="67" t="e">
        <f>VLOOKUP(Calcul!$I191,'ModelParams Lp'!$D$28:$O$32,6,0)+BD186</f>
        <v>#N/A</v>
      </c>
      <c r="BM186" s="67" t="e">
        <f>VLOOKUP(Calcul!$I191,'ModelParams Lp'!$D$28:$O$32,7,0)+BE186</f>
        <v>#N/A</v>
      </c>
      <c r="BN186" s="67" t="e">
        <f>VLOOKUP(Calcul!$I191,'ModelParams Lp'!$D$28:$O$32,8,0)+BF186</f>
        <v>#N/A</v>
      </c>
      <c r="BO186" s="67" t="e">
        <f>VLOOKUP(Calcul!$I191,'ModelParams Lp'!$D$28:$O$32,9,0)+BG186</f>
        <v>#N/A</v>
      </c>
      <c r="BP186" s="67" t="e">
        <f>VLOOKUP(Calcul!$I191,'ModelParams Lp'!$D$28:$O$32,10,0)+BH186</f>
        <v>#N/A</v>
      </c>
      <c r="BQ186" s="67" t="e">
        <f>VLOOKUP(Calcul!$I191,'ModelParams Lp'!$D$28:$O$32,11,0)+BI186</f>
        <v>#N/A</v>
      </c>
      <c r="BR186" s="67" t="e">
        <f>VLOOKUP(Calcul!$I191,'ModelParams Lp'!$D$28:$O$32,12,0)+BJ186</f>
        <v>#N/A</v>
      </c>
      <c r="BS186" s="66" t="e">
        <f t="shared" ca="1" si="53"/>
        <v>#DIV/0!</v>
      </c>
      <c r="BT186" s="66" t="e">
        <f t="shared" ca="1" si="54"/>
        <v>#DIV/0!</v>
      </c>
      <c r="BU186" s="66" t="e">
        <f t="shared" ca="1" si="55"/>
        <v>#DIV/0!</v>
      </c>
      <c r="BV186" s="66" t="e">
        <f t="shared" ca="1" si="56"/>
        <v>#DIV/0!</v>
      </c>
      <c r="BW186" s="66" t="e">
        <f t="shared" ca="1" si="57"/>
        <v>#DIV/0!</v>
      </c>
      <c r="BX186" s="66" t="e">
        <f t="shared" ca="1" si="58"/>
        <v>#DIV/0!</v>
      </c>
      <c r="BY186" s="66" t="e">
        <f t="shared" ca="1" si="59"/>
        <v>#DIV/0!</v>
      </c>
      <c r="BZ186" s="66" t="e">
        <f t="shared" ca="1" si="60"/>
        <v>#DIV/0!</v>
      </c>
      <c r="CA186" s="24" t="e">
        <f ca="1">10*LOG10(IF(BS186="",0,POWER(10,((BS186+'ModelParams Lw'!$O$4)/10))) +IF(BT186="",0,POWER(10,((BT186+'ModelParams Lw'!$P$4)/10))) +IF(BU186="",0,POWER(10,((BU186+'ModelParams Lw'!$Q$4)/10))) +IF(BV186="",0,POWER(10,((BV186+'ModelParams Lw'!$R$4)/10))) +IF(BW186="",0,POWER(10,((BW186+'ModelParams Lw'!$S$4)/10))) +IF(BX186="",0,POWER(10,((BX186+'ModelParams Lw'!$T$4)/10))) +IF(BY186="",0,POWER(10,((BY186+'ModelParams Lw'!$U$4)/10)))+IF(BZ186="",0,POWER(10,((BZ186+'ModelParams Lw'!$V$4)/10))))</f>
        <v>#DIV/0!</v>
      </c>
      <c r="CB186" s="24" t="e">
        <f t="shared" ca="1" si="61"/>
        <v>#DIV/0!</v>
      </c>
      <c r="CC186" s="24" t="e">
        <f ca="1">(BS186-'ModelParams Lw'!O$10)/'ModelParams Lw'!O$11</f>
        <v>#DIV/0!</v>
      </c>
      <c r="CD186" s="24" t="e">
        <f ca="1">(BT186-'ModelParams Lw'!P$10)/'ModelParams Lw'!P$11</f>
        <v>#DIV/0!</v>
      </c>
      <c r="CE186" s="24" t="e">
        <f ca="1">(BU186-'ModelParams Lw'!Q$10)/'ModelParams Lw'!Q$11</f>
        <v>#DIV/0!</v>
      </c>
      <c r="CF186" s="24" t="e">
        <f ca="1">(BV186-'ModelParams Lw'!R$10)/'ModelParams Lw'!R$11</f>
        <v>#DIV/0!</v>
      </c>
      <c r="CG186" s="24" t="e">
        <f ca="1">(BW186-'ModelParams Lw'!S$10)/'ModelParams Lw'!S$11</f>
        <v>#DIV/0!</v>
      </c>
      <c r="CH186" s="24" t="e">
        <f ca="1">(BX186-'ModelParams Lw'!T$10)/'ModelParams Lw'!T$11</f>
        <v>#DIV/0!</v>
      </c>
      <c r="CI186" s="24" t="e">
        <f ca="1">(BY186-'ModelParams Lw'!U$10)/'ModelParams Lw'!U$11</f>
        <v>#DIV/0!</v>
      </c>
      <c r="CJ186" s="24" t="e">
        <f ca="1">(BZ186-'ModelParams Lw'!V$10)/'ModelParams Lw'!V$11</f>
        <v>#DIV/0!</v>
      </c>
      <c r="CK186" s="66" t="e">
        <f t="shared" si="62"/>
        <v>#DIV/0!</v>
      </c>
      <c r="CL186" s="66" t="e">
        <f t="shared" si="63"/>
        <v>#DIV/0!</v>
      </c>
      <c r="CM186" s="66" t="e">
        <f t="shared" si="64"/>
        <v>#DIV/0!</v>
      </c>
      <c r="CN186" s="66" t="e">
        <f t="shared" si="65"/>
        <v>#DIV/0!</v>
      </c>
      <c r="CO186" s="66" t="e">
        <f t="shared" si="66"/>
        <v>#DIV/0!</v>
      </c>
      <c r="CP186" s="66" t="e">
        <f t="shared" si="67"/>
        <v>#DIV/0!</v>
      </c>
      <c r="CQ186" s="66" t="e">
        <f t="shared" si="68"/>
        <v>#DIV/0!</v>
      </c>
      <c r="CR186" s="66" t="e">
        <f t="shared" si="69"/>
        <v>#DIV/0!</v>
      </c>
      <c r="CS186" s="24" t="e">
        <f>10*LOG10(IF(CK186="",0,POWER(10,((CK186+'ModelParams Lw'!$O$4)/10))) +IF(CL186="",0,POWER(10,((CL186+'ModelParams Lw'!$P$4)/10))) +IF(CM186="",0,POWER(10,((CM186+'ModelParams Lw'!$Q$4)/10))) +IF(CN186="",0,POWER(10,((CN186+'ModelParams Lw'!$R$4)/10))) +IF(CO186="",0,POWER(10,((CO186+'ModelParams Lw'!$S$4)/10))) +IF(CP186="",0,POWER(10,((CP186+'ModelParams Lw'!$T$4)/10))) +IF(CQ186="",0,POWER(10,((CQ186+'ModelParams Lw'!$U$4)/10)))+IF(CR186="",0,POWER(10,((CR186+'ModelParams Lw'!$V$4)/10))))</f>
        <v>#DIV/0!</v>
      </c>
      <c r="CT186" s="24" t="e">
        <f t="shared" si="70"/>
        <v>#DIV/0!</v>
      </c>
      <c r="CU186" s="24" t="e">
        <f>(CK186-'ModelParams Lw'!O$10)/'ModelParams Lw'!O$11</f>
        <v>#DIV/0!</v>
      </c>
      <c r="CV186" s="24" t="e">
        <f>(CL186-'ModelParams Lw'!P$10)/'ModelParams Lw'!P$11</f>
        <v>#DIV/0!</v>
      </c>
      <c r="CW186" s="24" t="e">
        <f>(CM186-'ModelParams Lw'!Q$10)/'ModelParams Lw'!Q$11</f>
        <v>#DIV/0!</v>
      </c>
      <c r="CX186" s="24" t="e">
        <f>(CN186-'ModelParams Lw'!R$10)/'ModelParams Lw'!R$11</f>
        <v>#DIV/0!</v>
      </c>
      <c r="CY186" s="24" t="e">
        <f>(CO186-'ModelParams Lw'!S$10)/'ModelParams Lw'!S$11</f>
        <v>#DIV/0!</v>
      </c>
      <c r="CZ186" s="24" t="e">
        <f>(CP186-'ModelParams Lw'!T$10)/'ModelParams Lw'!T$11</f>
        <v>#DIV/0!</v>
      </c>
      <c r="DA186" s="24" t="e">
        <f>(CQ186-'ModelParams Lw'!U$10)/'ModelParams Lw'!U$11</f>
        <v>#DIV/0!</v>
      </c>
      <c r="DB186" s="24" t="e">
        <f>(CR186-'ModelParams Lw'!V$10)/'ModelParams Lw'!V$11</f>
        <v>#DIV/0!</v>
      </c>
    </row>
    <row r="187" spans="1:106">
      <c r="A187" s="12">
        <f>'Sound Power'!B187</f>
        <v>0</v>
      </c>
      <c r="B187" s="12">
        <f>'Sound Power'!D187</f>
        <v>0</v>
      </c>
      <c r="C187" s="67" t="e">
        <f>IF(Calcul!$F192="SA",'Sound Power'!BS187,'Sound Power'!T187)</f>
        <v>#DIV/0!</v>
      </c>
      <c r="D187" s="67" t="e">
        <f>IF(Calcul!$F192="SA",'Sound Power'!BT187,'Sound Power'!U187)</f>
        <v>#DIV/0!</v>
      </c>
      <c r="E187" s="67" t="e">
        <f>IF(Calcul!$F192="SA",'Sound Power'!BU187,'Sound Power'!V187)</f>
        <v>#DIV/0!</v>
      </c>
      <c r="F187" s="67" t="e">
        <f>IF(Calcul!$F192="SA",'Sound Power'!BV187,'Sound Power'!W187)</f>
        <v>#DIV/0!</v>
      </c>
      <c r="G187" s="67" t="e">
        <f>IF(Calcul!$F192="SA",'Sound Power'!BW187,'Sound Power'!X187)</f>
        <v>#DIV/0!</v>
      </c>
      <c r="H187" s="67" t="e">
        <f>IF(Calcul!$F192="SA",'Sound Power'!BX187,'Sound Power'!Y187)</f>
        <v>#DIV/0!</v>
      </c>
      <c r="I187" s="67" t="e">
        <f>IF(Calcul!$F192="SA",'Sound Power'!BY187,'Sound Power'!Z187)</f>
        <v>#DIV/0!</v>
      </c>
      <c r="J187" s="67" t="e">
        <f>IF(Calcul!$F192="SA",'Sound Power'!BZ187,'Sound Power'!AA187)</f>
        <v>#DIV/0!</v>
      </c>
      <c r="K187" s="67" t="e">
        <f>'Sound Power'!CS187</f>
        <v>#DIV/0!</v>
      </c>
      <c r="L187" s="67" t="e">
        <f>'Sound Power'!CT187</f>
        <v>#DIV/0!</v>
      </c>
      <c r="M187" s="67" t="e">
        <f>'Sound Power'!CU187</f>
        <v>#DIV/0!</v>
      </c>
      <c r="N187" s="67" t="e">
        <f>'Sound Power'!CV187</f>
        <v>#DIV/0!</v>
      </c>
      <c r="O187" s="67" t="e">
        <f>'Sound Power'!CW187</f>
        <v>#DIV/0!</v>
      </c>
      <c r="P187" s="67" t="e">
        <f>'Sound Power'!CX187</f>
        <v>#DIV/0!</v>
      </c>
      <c r="Q187" s="67" t="e">
        <f>'Sound Power'!CY187</f>
        <v>#DIV/0!</v>
      </c>
      <c r="R187" s="67" t="e">
        <f>'Sound Power'!CZ187</f>
        <v>#DIV/0!</v>
      </c>
      <c r="S187" s="64">
        <f t="shared" si="50"/>
        <v>0</v>
      </c>
      <c r="T187" s="64">
        <f t="shared" si="51"/>
        <v>0</v>
      </c>
      <c r="U187" s="67" t="e">
        <f>('ModelParams Lp'!B$4*10^'ModelParams Lp'!B$5*($S187/$T187)^'ModelParams Lp'!B$6)*3</f>
        <v>#DIV/0!</v>
      </c>
      <c r="V187" s="67" t="e">
        <f>('ModelParams Lp'!C$4*10^'ModelParams Lp'!C$5*($S187/$T187)^'ModelParams Lp'!C$6)*3</f>
        <v>#DIV/0!</v>
      </c>
      <c r="W187" s="67" t="e">
        <f>('ModelParams Lp'!D$4*10^'ModelParams Lp'!D$5*($S187/$T187)^'ModelParams Lp'!D$6)*3</f>
        <v>#DIV/0!</v>
      </c>
      <c r="X187" s="67" t="e">
        <f>('ModelParams Lp'!E$4*10^'ModelParams Lp'!E$5*($S187/$T187)^'ModelParams Lp'!E$6)*3</f>
        <v>#DIV/0!</v>
      </c>
      <c r="Y187" s="67" t="e">
        <f>('ModelParams Lp'!F$4*10^'ModelParams Lp'!F$5*($S187/$T187)^'ModelParams Lp'!F$6)*3</f>
        <v>#DIV/0!</v>
      </c>
      <c r="Z187" s="67" t="e">
        <f>('ModelParams Lp'!G$4*10^'ModelParams Lp'!G$5*($S187/$T187)^'ModelParams Lp'!G$6)*3</f>
        <v>#DIV/0!</v>
      </c>
      <c r="AA187" s="67" t="e">
        <f>('ModelParams Lp'!H$4*10^'ModelParams Lp'!H$5*($S187/$T187)^'ModelParams Lp'!H$6)*3</f>
        <v>#DIV/0!</v>
      </c>
      <c r="AB187" s="67" t="e">
        <f>('ModelParams Lp'!I$4*10^'ModelParams Lp'!I$5*($S187/$T187)^'ModelParams Lp'!I$6)*3</f>
        <v>#DIV/0!</v>
      </c>
      <c r="AC187" s="53" t="e">
        <f t="shared" si="52"/>
        <v>#DIV/0!</v>
      </c>
      <c r="AD187" s="53" t="e">
        <f>IF(AC187&lt;'ModelParams Lp'!$B$16,-1,IF(AC187&lt;'ModelParams Lp'!$C$16,0,IF(AC187&lt;'ModelParams Lp'!$D$16,1,IF(AC187&lt;'ModelParams Lp'!$E$16,2,IF(AC187&lt;'ModelParams Lp'!$F$16,3,IF(AC187&lt;'ModelParams Lp'!$G$16,4,IF(AC187&lt;'ModelParams Lp'!$H$16,5,6)))))))</f>
        <v>#DIV/0!</v>
      </c>
      <c r="AE187" s="67" t="e">
        <f ca="1">IF($AD187&gt;1,0,OFFSET('ModelParams Lp'!$C$12,0,-'Sound Pressure'!$AD187))</f>
        <v>#DIV/0!</v>
      </c>
      <c r="AF187" s="67" t="e">
        <f ca="1">IF($AD187&gt;2,0,OFFSET('ModelParams Lp'!$D$12,0,-'Sound Pressure'!$AD187))</f>
        <v>#DIV/0!</v>
      </c>
      <c r="AG187" s="67" t="e">
        <f ca="1">IF($AD187&gt;3,0,OFFSET('ModelParams Lp'!$E$12,0,-'Sound Pressure'!$AD187))</f>
        <v>#DIV/0!</v>
      </c>
      <c r="AH187" s="67" t="e">
        <f ca="1">IF($AD187&gt;4,0,OFFSET('ModelParams Lp'!$F$12,0,-'Sound Pressure'!$AD187))</f>
        <v>#DIV/0!</v>
      </c>
      <c r="AI187" s="67" t="e">
        <f ca="1">IF($AD187&gt;3,0,OFFSET('ModelParams Lp'!$G$12,0,-'Sound Pressure'!$AD187))</f>
        <v>#DIV/0!</v>
      </c>
      <c r="AJ187" s="67" t="e">
        <f ca="1">IF($AD187&gt;5,0,OFFSET('ModelParams Lp'!$H$12,0,-'Sound Pressure'!$AD187))</f>
        <v>#DIV/0!</v>
      </c>
      <c r="AK187" s="67" t="e">
        <f ca="1">IF($AD187&gt;6,0,OFFSET('ModelParams Lp'!$I$12,0,-'Sound Pressure'!$AD187))</f>
        <v>#DIV/0!</v>
      </c>
      <c r="AL187" s="67" t="e">
        <f ca="1">IF($AD187&gt;7,0,IF($AD$4&lt;0,3,OFFSET('ModelParams Lp'!$J$12,0,-'Sound Pressure'!$AD187)))</f>
        <v>#DIV/0!</v>
      </c>
      <c r="AM187" s="67" t="e">
        <f t="shared" si="71"/>
        <v>#DIV/0!</v>
      </c>
      <c r="AN187" s="67" t="e">
        <f t="shared" si="72"/>
        <v>#DIV/0!</v>
      </c>
      <c r="AO187" s="67" t="e">
        <f t="shared" si="72"/>
        <v>#DIV/0!</v>
      </c>
      <c r="AP187" s="67" t="e">
        <f t="shared" si="72"/>
        <v>#DIV/0!</v>
      </c>
      <c r="AQ187" s="67" t="e">
        <f t="shared" si="72"/>
        <v>#DIV/0!</v>
      </c>
      <c r="AR187" s="67" t="e">
        <f t="shared" si="72"/>
        <v>#DIV/0!</v>
      </c>
      <c r="AS187" s="67" t="e">
        <f t="shared" si="72"/>
        <v>#DIV/0!</v>
      </c>
      <c r="AT187" s="67" t="e">
        <f t="shared" si="72"/>
        <v>#DIV/0!</v>
      </c>
      <c r="AU187" s="67">
        <f>'ModelParams Lp'!B$22</f>
        <v>4</v>
      </c>
      <c r="AV187" s="67">
        <f>'ModelParams Lp'!C$22</f>
        <v>2</v>
      </c>
      <c r="AW187" s="67">
        <f>'ModelParams Lp'!D$22</f>
        <v>1</v>
      </c>
      <c r="AX187" s="67">
        <f>'ModelParams Lp'!E$22</f>
        <v>0</v>
      </c>
      <c r="AY187" s="67">
        <f>'ModelParams Lp'!F$22</f>
        <v>0</v>
      </c>
      <c r="AZ187" s="67">
        <f>'ModelParams Lp'!G$22</f>
        <v>0</v>
      </c>
      <c r="BA187" s="67">
        <f>'ModelParams Lp'!H$22</f>
        <v>0</v>
      </c>
      <c r="BB187" s="67">
        <f>'ModelParams Lp'!I$22</f>
        <v>0</v>
      </c>
      <c r="BC187" s="67" t="e">
        <f>-10*LOG(2/(4*PI()*2^2)+4/(0.163*(Calcul!$J192*Calcul!$K192)/VLOOKUP(Calcul!$H192,'ModelParams Lp'!$E$37:$F$39,2,0)))</f>
        <v>#N/A</v>
      </c>
      <c r="BD187" s="67" t="e">
        <f>-10*LOG(2/(4*PI()*2^2)+4/(0.163*(Calcul!$J192*Calcul!$K192)/VLOOKUP(Calcul!$H192,'ModelParams Lp'!$E$37:$F$39,2,0)))</f>
        <v>#N/A</v>
      </c>
      <c r="BE187" s="67" t="e">
        <f>-10*LOG(2/(4*PI()*2^2)+4/(0.163*(Calcul!$J192*Calcul!$K192)/VLOOKUP(Calcul!$H192,'ModelParams Lp'!$E$37:$F$39,2,0)))</f>
        <v>#N/A</v>
      </c>
      <c r="BF187" s="67" t="e">
        <f>-10*LOG(2/(4*PI()*2^2)+4/(0.163*(Calcul!$J192*Calcul!$K192)/VLOOKUP(Calcul!$H192,'ModelParams Lp'!$E$37:$F$39,2,0)))</f>
        <v>#N/A</v>
      </c>
      <c r="BG187" s="67" t="e">
        <f>-10*LOG(2/(4*PI()*2^2)+4/(0.163*(Calcul!$J192*Calcul!$K192)/VLOOKUP(Calcul!$H192,'ModelParams Lp'!$E$37:$F$39,2,0)))</f>
        <v>#N/A</v>
      </c>
      <c r="BH187" s="67" t="e">
        <f>-10*LOG(2/(4*PI()*2^2)+4/(0.163*(Calcul!$J192*Calcul!$K192)/VLOOKUP(Calcul!$H192,'ModelParams Lp'!$E$37:$F$39,2,0)))</f>
        <v>#N/A</v>
      </c>
      <c r="BI187" s="67" t="e">
        <f>-10*LOG(2/(4*PI()*2^2)+4/(0.163*(Calcul!$J192*Calcul!$K192)/VLOOKUP(Calcul!$H192,'ModelParams Lp'!$E$37:$F$39,2,0)))</f>
        <v>#N/A</v>
      </c>
      <c r="BJ187" s="67" t="e">
        <f>-10*LOG(2/(4*PI()*2^2)+4/(0.163*(Calcul!$J192*Calcul!$K192)/VLOOKUP(Calcul!$H192,'ModelParams Lp'!$E$37:$F$39,2,0)))</f>
        <v>#N/A</v>
      </c>
      <c r="BK187" s="67" t="e">
        <f>VLOOKUP(Calcul!$I192,'ModelParams Lp'!$D$28:$O$32,5,0)+BC187</f>
        <v>#N/A</v>
      </c>
      <c r="BL187" s="67" t="e">
        <f>VLOOKUP(Calcul!$I192,'ModelParams Lp'!$D$28:$O$32,6,0)+BD187</f>
        <v>#N/A</v>
      </c>
      <c r="BM187" s="67" t="e">
        <f>VLOOKUP(Calcul!$I192,'ModelParams Lp'!$D$28:$O$32,7,0)+BE187</f>
        <v>#N/A</v>
      </c>
      <c r="BN187" s="67" t="e">
        <f>VLOOKUP(Calcul!$I192,'ModelParams Lp'!$D$28:$O$32,8,0)+BF187</f>
        <v>#N/A</v>
      </c>
      <c r="BO187" s="67" t="e">
        <f>VLOOKUP(Calcul!$I192,'ModelParams Lp'!$D$28:$O$32,9,0)+BG187</f>
        <v>#N/A</v>
      </c>
      <c r="BP187" s="67" t="e">
        <f>VLOOKUP(Calcul!$I192,'ModelParams Lp'!$D$28:$O$32,10,0)+BH187</f>
        <v>#N/A</v>
      </c>
      <c r="BQ187" s="67" t="e">
        <f>VLOOKUP(Calcul!$I192,'ModelParams Lp'!$D$28:$O$32,11,0)+BI187</f>
        <v>#N/A</v>
      </c>
      <c r="BR187" s="67" t="e">
        <f>VLOOKUP(Calcul!$I192,'ModelParams Lp'!$D$28:$O$32,12,0)+BJ187</f>
        <v>#N/A</v>
      </c>
      <c r="BS187" s="66" t="e">
        <f t="shared" ca="1" si="53"/>
        <v>#DIV/0!</v>
      </c>
      <c r="BT187" s="66" t="e">
        <f t="shared" ca="1" si="54"/>
        <v>#DIV/0!</v>
      </c>
      <c r="BU187" s="66" t="e">
        <f t="shared" ca="1" si="55"/>
        <v>#DIV/0!</v>
      </c>
      <c r="BV187" s="66" t="e">
        <f t="shared" ca="1" si="56"/>
        <v>#DIV/0!</v>
      </c>
      <c r="BW187" s="66" t="e">
        <f t="shared" ca="1" si="57"/>
        <v>#DIV/0!</v>
      </c>
      <c r="BX187" s="66" t="e">
        <f t="shared" ca="1" si="58"/>
        <v>#DIV/0!</v>
      </c>
      <c r="BY187" s="66" t="e">
        <f t="shared" ca="1" si="59"/>
        <v>#DIV/0!</v>
      </c>
      <c r="BZ187" s="66" t="e">
        <f t="shared" ca="1" si="60"/>
        <v>#DIV/0!</v>
      </c>
      <c r="CA187" s="24" t="e">
        <f ca="1">10*LOG10(IF(BS187="",0,POWER(10,((BS187+'ModelParams Lw'!$O$4)/10))) +IF(BT187="",0,POWER(10,((BT187+'ModelParams Lw'!$P$4)/10))) +IF(BU187="",0,POWER(10,((BU187+'ModelParams Lw'!$Q$4)/10))) +IF(BV187="",0,POWER(10,((BV187+'ModelParams Lw'!$R$4)/10))) +IF(BW187="",0,POWER(10,((BW187+'ModelParams Lw'!$S$4)/10))) +IF(BX187="",0,POWER(10,((BX187+'ModelParams Lw'!$T$4)/10))) +IF(BY187="",0,POWER(10,((BY187+'ModelParams Lw'!$U$4)/10)))+IF(BZ187="",0,POWER(10,((BZ187+'ModelParams Lw'!$V$4)/10))))</f>
        <v>#DIV/0!</v>
      </c>
      <c r="CB187" s="24" t="e">
        <f t="shared" ca="1" si="61"/>
        <v>#DIV/0!</v>
      </c>
      <c r="CC187" s="24" t="e">
        <f ca="1">(BS187-'ModelParams Lw'!O$10)/'ModelParams Lw'!O$11</f>
        <v>#DIV/0!</v>
      </c>
      <c r="CD187" s="24" t="e">
        <f ca="1">(BT187-'ModelParams Lw'!P$10)/'ModelParams Lw'!P$11</f>
        <v>#DIV/0!</v>
      </c>
      <c r="CE187" s="24" t="e">
        <f ca="1">(BU187-'ModelParams Lw'!Q$10)/'ModelParams Lw'!Q$11</f>
        <v>#DIV/0!</v>
      </c>
      <c r="CF187" s="24" t="e">
        <f ca="1">(BV187-'ModelParams Lw'!R$10)/'ModelParams Lw'!R$11</f>
        <v>#DIV/0!</v>
      </c>
      <c r="CG187" s="24" t="e">
        <f ca="1">(BW187-'ModelParams Lw'!S$10)/'ModelParams Lw'!S$11</f>
        <v>#DIV/0!</v>
      </c>
      <c r="CH187" s="24" t="e">
        <f ca="1">(BX187-'ModelParams Lw'!T$10)/'ModelParams Lw'!T$11</f>
        <v>#DIV/0!</v>
      </c>
      <c r="CI187" s="24" t="e">
        <f ca="1">(BY187-'ModelParams Lw'!U$10)/'ModelParams Lw'!U$11</f>
        <v>#DIV/0!</v>
      </c>
      <c r="CJ187" s="24" t="e">
        <f ca="1">(BZ187-'ModelParams Lw'!V$10)/'ModelParams Lw'!V$11</f>
        <v>#DIV/0!</v>
      </c>
      <c r="CK187" s="66" t="e">
        <f t="shared" si="62"/>
        <v>#DIV/0!</v>
      </c>
      <c r="CL187" s="66" t="e">
        <f t="shared" si="63"/>
        <v>#DIV/0!</v>
      </c>
      <c r="CM187" s="66" t="e">
        <f t="shared" si="64"/>
        <v>#DIV/0!</v>
      </c>
      <c r="CN187" s="66" t="e">
        <f t="shared" si="65"/>
        <v>#DIV/0!</v>
      </c>
      <c r="CO187" s="66" t="e">
        <f t="shared" si="66"/>
        <v>#DIV/0!</v>
      </c>
      <c r="CP187" s="66" t="e">
        <f t="shared" si="67"/>
        <v>#DIV/0!</v>
      </c>
      <c r="CQ187" s="66" t="e">
        <f t="shared" si="68"/>
        <v>#DIV/0!</v>
      </c>
      <c r="CR187" s="66" t="e">
        <f t="shared" si="69"/>
        <v>#DIV/0!</v>
      </c>
      <c r="CS187" s="24" t="e">
        <f>10*LOG10(IF(CK187="",0,POWER(10,((CK187+'ModelParams Lw'!$O$4)/10))) +IF(CL187="",0,POWER(10,((CL187+'ModelParams Lw'!$P$4)/10))) +IF(CM187="",0,POWER(10,((CM187+'ModelParams Lw'!$Q$4)/10))) +IF(CN187="",0,POWER(10,((CN187+'ModelParams Lw'!$R$4)/10))) +IF(CO187="",0,POWER(10,((CO187+'ModelParams Lw'!$S$4)/10))) +IF(CP187="",0,POWER(10,((CP187+'ModelParams Lw'!$T$4)/10))) +IF(CQ187="",0,POWER(10,((CQ187+'ModelParams Lw'!$U$4)/10)))+IF(CR187="",0,POWER(10,((CR187+'ModelParams Lw'!$V$4)/10))))</f>
        <v>#DIV/0!</v>
      </c>
      <c r="CT187" s="24" t="e">
        <f t="shared" si="70"/>
        <v>#DIV/0!</v>
      </c>
      <c r="CU187" s="24" t="e">
        <f>(CK187-'ModelParams Lw'!O$10)/'ModelParams Lw'!O$11</f>
        <v>#DIV/0!</v>
      </c>
      <c r="CV187" s="24" t="e">
        <f>(CL187-'ModelParams Lw'!P$10)/'ModelParams Lw'!P$11</f>
        <v>#DIV/0!</v>
      </c>
      <c r="CW187" s="24" t="e">
        <f>(CM187-'ModelParams Lw'!Q$10)/'ModelParams Lw'!Q$11</f>
        <v>#DIV/0!</v>
      </c>
      <c r="CX187" s="24" t="e">
        <f>(CN187-'ModelParams Lw'!R$10)/'ModelParams Lw'!R$11</f>
        <v>#DIV/0!</v>
      </c>
      <c r="CY187" s="24" t="e">
        <f>(CO187-'ModelParams Lw'!S$10)/'ModelParams Lw'!S$11</f>
        <v>#DIV/0!</v>
      </c>
      <c r="CZ187" s="24" t="e">
        <f>(CP187-'ModelParams Lw'!T$10)/'ModelParams Lw'!T$11</f>
        <v>#DIV/0!</v>
      </c>
      <c r="DA187" s="24" t="e">
        <f>(CQ187-'ModelParams Lw'!U$10)/'ModelParams Lw'!U$11</f>
        <v>#DIV/0!</v>
      </c>
      <c r="DB187" s="24" t="e">
        <f>(CR187-'ModelParams Lw'!V$10)/'ModelParams Lw'!V$11</f>
        <v>#DIV/0!</v>
      </c>
    </row>
    <row r="188" spans="1:106">
      <c r="A188" s="12">
        <f>'Sound Power'!B188</f>
        <v>0</v>
      </c>
      <c r="B188" s="12">
        <f>'Sound Power'!D188</f>
        <v>0</v>
      </c>
      <c r="C188" s="67" t="e">
        <f>IF(Calcul!$F193="SA",'Sound Power'!BS188,'Sound Power'!T188)</f>
        <v>#DIV/0!</v>
      </c>
      <c r="D188" s="67" t="e">
        <f>IF(Calcul!$F193="SA",'Sound Power'!BT188,'Sound Power'!U188)</f>
        <v>#DIV/0!</v>
      </c>
      <c r="E188" s="67" t="e">
        <f>IF(Calcul!$F193="SA",'Sound Power'!BU188,'Sound Power'!V188)</f>
        <v>#DIV/0!</v>
      </c>
      <c r="F188" s="67" t="e">
        <f>IF(Calcul!$F193="SA",'Sound Power'!BV188,'Sound Power'!W188)</f>
        <v>#DIV/0!</v>
      </c>
      <c r="G188" s="67" t="e">
        <f>IF(Calcul!$F193="SA",'Sound Power'!BW188,'Sound Power'!X188)</f>
        <v>#DIV/0!</v>
      </c>
      <c r="H188" s="67" t="e">
        <f>IF(Calcul!$F193="SA",'Sound Power'!BX188,'Sound Power'!Y188)</f>
        <v>#DIV/0!</v>
      </c>
      <c r="I188" s="67" t="e">
        <f>IF(Calcul!$F193="SA",'Sound Power'!BY188,'Sound Power'!Z188)</f>
        <v>#DIV/0!</v>
      </c>
      <c r="J188" s="67" t="e">
        <f>IF(Calcul!$F193="SA",'Sound Power'!BZ188,'Sound Power'!AA188)</f>
        <v>#DIV/0!</v>
      </c>
      <c r="K188" s="67" t="e">
        <f>'Sound Power'!CS188</f>
        <v>#DIV/0!</v>
      </c>
      <c r="L188" s="67" t="e">
        <f>'Sound Power'!CT188</f>
        <v>#DIV/0!</v>
      </c>
      <c r="M188" s="67" t="e">
        <f>'Sound Power'!CU188</f>
        <v>#DIV/0!</v>
      </c>
      <c r="N188" s="67" t="e">
        <f>'Sound Power'!CV188</f>
        <v>#DIV/0!</v>
      </c>
      <c r="O188" s="67" t="e">
        <f>'Sound Power'!CW188</f>
        <v>#DIV/0!</v>
      </c>
      <c r="P188" s="67" t="e">
        <f>'Sound Power'!CX188</f>
        <v>#DIV/0!</v>
      </c>
      <c r="Q188" s="67" t="e">
        <f>'Sound Power'!CY188</f>
        <v>#DIV/0!</v>
      </c>
      <c r="R188" s="67" t="e">
        <f>'Sound Power'!CZ188</f>
        <v>#DIV/0!</v>
      </c>
      <c r="S188" s="64">
        <f t="shared" si="50"/>
        <v>0</v>
      </c>
      <c r="T188" s="64">
        <f t="shared" si="51"/>
        <v>0</v>
      </c>
      <c r="U188" s="67" t="e">
        <f>('ModelParams Lp'!B$4*10^'ModelParams Lp'!B$5*($S188/$T188)^'ModelParams Lp'!B$6)*3</f>
        <v>#DIV/0!</v>
      </c>
      <c r="V188" s="67" t="e">
        <f>('ModelParams Lp'!C$4*10^'ModelParams Lp'!C$5*($S188/$T188)^'ModelParams Lp'!C$6)*3</f>
        <v>#DIV/0!</v>
      </c>
      <c r="W188" s="67" t="e">
        <f>('ModelParams Lp'!D$4*10^'ModelParams Lp'!D$5*($S188/$T188)^'ModelParams Lp'!D$6)*3</f>
        <v>#DIV/0!</v>
      </c>
      <c r="X188" s="67" t="e">
        <f>('ModelParams Lp'!E$4*10^'ModelParams Lp'!E$5*($S188/$T188)^'ModelParams Lp'!E$6)*3</f>
        <v>#DIV/0!</v>
      </c>
      <c r="Y188" s="67" t="e">
        <f>('ModelParams Lp'!F$4*10^'ModelParams Lp'!F$5*($S188/$T188)^'ModelParams Lp'!F$6)*3</f>
        <v>#DIV/0!</v>
      </c>
      <c r="Z188" s="67" t="e">
        <f>('ModelParams Lp'!G$4*10^'ModelParams Lp'!G$5*($S188/$T188)^'ModelParams Lp'!G$6)*3</f>
        <v>#DIV/0!</v>
      </c>
      <c r="AA188" s="67" t="e">
        <f>('ModelParams Lp'!H$4*10^'ModelParams Lp'!H$5*($S188/$T188)^'ModelParams Lp'!H$6)*3</f>
        <v>#DIV/0!</v>
      </c>
      <c r="AB188" s="67" t="e">
        <f>('ModelParams Lp'!I$4*10^'ModelParams Lp'!I$5*($S188/$T188)^'ModelParams Lp'!I$6)*3</f>
        <v>#DIV/0!</v>
      </c>
      <c r="AC188" s="53" t="e">
        <f t="shared" si="52"/>
        <v>#DIV/0!</v>
      </c>
      <c r="AD188" s="53" t="e">
        <f>IF(AC188&lt;'ModelParams Lp'!$B$16,-1,IF(AC188&lt;'ModelParams Lp'!$C$16,0,IF(AC188&lt;'ModelParams Lp'!$D$16,1,IF(AC188&lt;'ModelParams Lp'!$E$16,2,IF(AC188&lt;'ModelParams Lp'!$F$16,3,IF(AC188&lt;'ModelParams Lp'!$G$16,4,IF(AC188&lt;'ModelParams Lp'!$H$16,5,6)))))))</f>
        <v>#DIV/0!</v>
      </c>
      <c r="AE188" s="67" t="e">
        <f ca="1">IF($AD188&gt;1,0,OFFSET('ModelParams Lp'!$C$12,0,-'Sound Pressure'!$AD188))</f>
        <v>#DIV/0!</v>
      </c>
      <c r="AF188" s="67" t="e">
        <f ca="1">IF($AD188&gt;2,0,OFFSET('ModelParams Lp'!$D$12,0,-'Sound Pressure'!$AD188))</f>
        <v>#DIV/0!</v>
      </c>
      <c r="AG188" s="67" t="e">
        <f ca="1">IF($AD188&gt;3,0,OFFSET('ModelParams Lp'!$E$12,0,-'Sound Pressure'!$AD188))</f>
        <v>#DIV/0!</v>
      </c>
      <c r="AH188" s="67" t="e">
        <f ca="1">IF($AD188&gt;4,0,OFFSET('ModelParams Lp'!$F$12,0,-'Sound Pressure'!$AD188))</f>
        <v>#DIV/0!</v>
      </c>
      <c r="AI188" s="67" t="e">
        <f ca="1">IF($AD188&gt;3,0,OFFSET('ModelParams Lp'!$G$12,0,-'Sound Pressure'!$AD188))</f>
        <v>#DIV/0!</v>
      </c>
      <c r="AJ188" s="67" t="e">
        <f ca="1">IF($AD188&gt;5,0,OFFSET('ModelParams Lp'!$H$12,0,-'Sound Pressure'!$AD188))</f>
        <v>#DIV/0!</v>
      </c>
      <c r="AK188" s="67" t="e">
        <f ca="1">IF($AD188&gt;6,0,OFFSET('ModelParams Lp'!$I$12,0,-'Sound Pressure'!$AD188))</f>
        <v>#DIV/0!</v>
      </c>
      <c r="AL188" s="67" t="e">
        <f ca="1">IF($AD188&gt;7,0,IF($AD$4&lt;0,3,OFFSET('ModelParams Lp'!$J$12,0,-'Sound Pressure'!$AD188)))</f>
        <v>#DIV/0!</v>
      </c>
      <c r="AM188" s="67" t="e">
        <f t="shared" si="71"/>
        <v>#DIV/0!</v>
      </c>
      <c r="AN188" s="67" t="e">
        <f t="shared" si="72"/>
        <v>#DIV/0!</v>
      </c>
      <c r="AO188" s="67" t="e">
        <f t="shared" si="72"/>
        <v>#DIV/0!</v>
      </c>
      <c r="AP188" s="67" t="e">
        <f t="shared" si="72"/>
        <v>#DIV/0!</v>
      </c>
      <c r="AQ188" s="67" t="e">
        <f t="shared" si="72"/>
        <v>#DIV/0!</v>
      </c>
      <c r="AR188" s="67" t="e">
        <f t="shared" si="72"/>
        <v>#DIV/0!</v>
      </c>
      <c r="AS188" s="67" t="e">
        <f t="shared" si="72"/>
        <v>#DIV/0!</v>
      </c>
      <c r="AT188" s="67" t="e">
        <f t="shared" si="72"/>
        <v>#DIV/0!</v>
      </c>
      <c r="AU188" s="67">
        <f>'ModelParams Lp'!B$22</f>
        <v>4</v>
      </c>
      <c r="AV188" s="67">
        <f>'ModelParams Lp'!C$22</f>
        <v>2</v>
      </c>
      <c r="AW188" s="67">
        <f>'ModelParams Lp'!D$22</f>
        <v>1</v>
      </c>
      <c r="AX188" s="67">
        <f>'ModelParams Lp'!E$22</f>
        <v>0</v>
      </c>
      <c r="AY188" s="67">
        <f>'ModelParams Lp'!F$22</f>
        <v>0</v>
      </c>
      <c r="AZ188" s="67">
        <f>'ModelParams Lp'!G$22</f>
        <v>0</v>
      </c>
      <c r="BA188" s="67">
        <f>'ModelParams Lp'!H$22</f>
        <v>0</v>
      </c>
      <c r="BB188" s="67">
        <f>'ModelParams Lp'!I$22</f>
        <v>0</v>
      </c>
      <c r="BC188" s="67" t="e">
        <f>-10*LOG(2/(4*PI()*2^2)+4/(0.163*(Calcul!$J193*Calcul!$K193)/VLOOKUP(Calcul!$H193,'ModelParams Lp'!$E$37:$F$39,2,0)))</f>
        <v>#N/A</v>
      </c>
      <c r="BD188" s="67" t="e">
        <f>-10*LOG(2/(4*PI()*2^2)+4/(0.163*(Calcul!$J193*Calcul!$K193)/VLOOKUP(Calcul!$H193,'ModelParams Lp'!$E$37:$F$39,2,0)))</f>
        <v>#N/A</v>
      </c>
      <c r="BE188" s="67" t="e">
        <f>-10*LOG(2/(4*PI()*2^2)+4/(0.163*(Calcul!$J193*Calcul!$K193)/VLOOKUP(Calcul!$H193,'ModelParams Lp'!$E$37:$F$39,2,0)))</f>
        <v>#N/A</v>
      </c>
      <c r="BF188" s="67" t="e">
        <f>-10*LOG(2/(4*PI()*2^2)+4/(0.163*(Calcul!$J193*Calcul!$K193)/VLOOKUP(Calcul!$H193,'ModelParams Lp'!$E$37:$F$39,2,0)))</f>
        <v>#N/A</v>
      </c>
      <c r="BG188" s="67" t="e">
        <f>-10*LOG(2/(4*PI()*2^2)+4/(0.163*(Calcul!$J193*Calcul!$K193)/VLOOKUP(Calcul!$H193,'ModelParams Lp'!$E$37:$F$39,2,0)))</f>
        <v>#N/A</v>
      </c>
      <c r="BH188" s="67" t="e">
        <f>-10*LOG(2/(4*PI()*2^2)+4/(0.163*(Calcul!$J193*Calcul!$K193)/VLOOKUP(Calcul!$H193,'ModelParams Lp'!$E$37:$F$39,2,0)))</f>
        <v>#N/A</v>
      </c>
      <c r="BI188" s="67" t="e">
        <f>-10*LOG(2/(4*PI()*2^2)+4/(0.163*(Calcul!$J193*Calcul!$K193)/VLOOKUP(Calcul!$H193,'ModelParams Lp'!$E$37:$F$39,2,0)))</f>
        <v>#N/A</v>
      </c>
      <c r="BJ188" s="67" t="e">
        <f>-10*LOG(2/(4*PI()*2^2)+4/(0.163*(Calcul!$J193*Calcul!$K193)/VLOOKUP(Calcul!$H193,'ModelParams Lp'!$E$37:$F$39,2,0)))</f>
        <v>#N/A</v>
      </c>
      <c r="BK188" s="67" t="e">
        <f>VLOOKUP(Calcul!$I193,'ModelParams Lp'!$D$28:$O$32,5,0)+BC188</f>
        <v>#N/A</v>
      </c>
      <c r="BL188" s="67" t="e">
        <f>VLOOKUP(Calcul!$I193,'ModelParams Lp'!$D$28:$O$32,6,0)+BD188</f>
        <v>#N/A</v>
      </c>
      <c r="BM188" s="67" t="e">
        <f>VLOOKUP(Calcul!$I193,'ModelParams Lp'!$D$28:$O$32,7,0)+BE188</f>
        <v>#N/A</v>
      </c>
      <c r="BN188" s="67" t="e">
        <f>VLOOKUP(Calcul!$I193,'ModelParams Lp'!$D$28:$O$32,8,0)+BF188</f>
        <v>#N/A</v>
      </c>
      <c r="BO188" s="67" t="e">
        <f>VLOOKUP(Calcul!$I193,'ModelParams Lp'!$D$28:$O$32,9,0)+BG188</f>
        <v>#N/A</v>
      </c>
      <c r="BP188" s="67" t="e">
        <f>VLOOKUP(Calcul!$I193,'ModelParams Lp'!$D$28:$O$32,10,0)+BH188</f>
        <v>#N/A</v>
      </c>
      <c r="BQ188" s="67" t="e">
        <f>VLOOKUP(Calcul!$I193,'ModelParams Lp'!$D$28:$O$32,11,0)+BI188</f>
        <v>#N/A</v>
      </c>
      <c r="BR188" s="67" t="e">
        <f>VLOOKUP(Calcul!$I193,'ModelParams Lp'!$D$28:$O$32,12,0)+BJ188</f>
        <v>#N/A</v>
      </c>
      <c r="BS188" s="66" t="e">
        <f t="shared" ca="1" si="53"/>
        <v>#DIV/0!</v>
      </c>
      <c r="BT188" s="66" t="e">
        <f t="shared" ca="1" si="54"/>
        <v>#DIV/0!</v>
      </c>
      <c r="BU188" s="66" t="e">
        <f t="shared" ca="1" si="55"/>
        <v>#DIV/0!</v>
      </c>
      <c r="BV188" s="66" t="e">
        <f t="shared" ca="1" si="56"/>
        <v>#DIV/0!</v>
      </c>
      <c r="BW188" s="66" t="e">
        <f t="shared" ca="1" si="57"/>
        <v>#DIV/0!</v>
      </c>
      <c r="BX188" s="66" t="e">
        <f t="shared" ca="1" si="58"/>
        <v>#DIV/0!</v>
      </c>
      <c r="BY188" s="66" t="e">
        <f t="shared" ca="1" si="59"/>
        <v>#DIV/0!</v>
      </c>
      <c r="BZ188" s="66" t="e">
        <f t="shared" ca="1" si="60"/>
        <v>#DIV/0!</v>
      </c>
      <c r="CA188" s="24" t="e">
        <f ca="1">10*LOG10(IF(BS188="",0,POWER(10,((BS188+'ModelParams Lw'!$O$4)/10))) +IF(BT188="",0,POWER(10,((BT188+'ModelParams Lw'!$P$4)/10))) +IF(BU188="",0,POWER(10,((BU188+'ModelParams Lw'!$Q$4)/10))) +IF(BV188="",0,POWER(10,((BV188+'ModelParams Lw'!$R$4)/10))) +IF(BW188="",0,POWER(10,((BW188+'ModelParams Lw'!$S$4)/10))) +IF(BX188="",0,POWER(10,((BX188+'ModelParams Lw'!$T$4)/10))) +IF(BY188="",0,POWER(10,((BY188+'ModelParams Lw'!$U$4)/10)))+IF(BZ188="",0,POWER(10,((BZ188+'ModelParams Lw'!$V$4)/10))))</f>
        <v>#DIV/0!</v>
      </c>
      <c r="CB188" s="24" t="e">
        <f t="shared" ca="1" si="61"/>
        <v>#DIV/0!</v>
      </c>
      <c r="CC188" s="24" t="e">
        <f ca="1">(BS188-'ModelParams Lw'!O$10)/'ModelParams Lw'!O$11</f>
        <v>#DIV/0!</v>
      </c>
      <c r="CD188" s="24" t="e">
        <f ca="1">(BT188-'ModelParams Lw'!P$10)/'ModelParams Lw'!P$11</f>
        <v>#DIV/0!</v>
      </c>
      <c r="CE188" s="24" t="e">
        <f ca="1">(BU188-'ModelParams Lw'!Q$10)/'ModelParams Lw'!Q$11</f>
        <v>#DIV/0!</v>
      </c>
      <c r="CF188" s="24" t="e">
        <f ca="1">(BV188-'ModelParams Lw'!R$10)/'ModelParams Lw'!R$11</f>
        <v>#DIV/0!</v>
      </c>
      <c r="CG188" s="24" t="e">
        <f ca="1">(BW188-'ModelParams Lw'!S$10)/'ModelParams Lw'!S$11</f>
        <v>#DIV/0!</v>
      </c>
      <c r="CH188" s="24" t="e">
        <f ca="1">(BX188-'ModelParams Lw'!T$10)/'ModelParams Lw'!T$11</f>
        <v>#DIV/0!</v>
      </c>
      <c r="CI188" s="24" t="e">
        <f ca="1">(BY188-'ModelParams Lw'!U$10)/'ModelParams Lw'!U$11</f>
        <v>#DIV/0!</v>
      </c>
      <c r="CJ188" s="24" t="e">
        <f ca="1">(BZ188-'ModelParams Lw'!V$10)/'ModelParams Lw'!V$11</f>
        <v>#DIV/0!</v>
      </c>
      <c r="CK188" s="66" t="e">
        <f t="shared" si="62"/>
        <v>#DIV/0!</v>
      </c>
      <c r="CL188" s="66" t="e">
        <f t="shared" si="63"/>
        <v>#DIV/0!</v>
      </c>
      <c r="CM188" s="66" t="e">
        <f t="shared" si="64"/>
        <v>#DIV/0!</v>
      </c>
      <c r="CN188" s="66" t="e">
        <f t="shared" si="65"/>
        <v>#DIV/0!</v>
      </c>
      <c r="CO188" s="66" t="e">
        <f t="shared" si="66"/>
        <v>#DIV/0!</v>
      </c>
      <c r="CP188" s="66" t="e">
        <f t="shared" si="67"/>
        <v>#DIV/0!</v>
      </c>
      <c r="CQ188" s="66" t="e">
        <f t="shared" si="68"/>
        <v>#DIV/0!</v>
      </c>
      <c r="CR188" s="66" t="e">
        <f t="shared" si="69"/>
        <v>#DIV/0!</v>
      </c>
      <c r="CS188" s="24" t="e">
        <f>10*LOG10(IF(CK188="",0,POWER(10,((CK188+'ModelParams Lw'!$O$4)/10))) +IF(CL188="",0,POWER(10,((CL188+'ModelParams Lw'!$P$4)/10))) +IF(CM188="",0,POWER(10,((CM188+'ModelParams Lw'!$Q$4)/10))) +IF(CN188="",0,POWER(10,((CN188+'ModelParams Lw'!$R$4)/10))) +IF(CO188="",0,POWER(10,((CO188+'ModelParams Lw'!$S$4)/10))) +IF(CP188="",0,POWER(10,((CP188+'ModelParams Lw'!$T$4)/10))) +IF(CQ188="",0,POWER(10,((CQ188+'ModelParams Lw'!$U$4)/10)))+IF(CR188="",0,POWER(10,((CR188+'ModelParams Lw'!$V$4)/10))))</f>
        <v>#DIV/0!</v>
      </c>
      <c r="CT188" s="24" t="e">
        <f t="shared" si="70"/>
        <v>#DIV/0!</v>
      </c>
      <c r="CU188" s="24" t="e">
        <f>(CK188-'ModelParams Lw'!O$10)/'ModelParams Lw'!O$11</f>
        <v>#DIV/0!</v>
      </c>
      <c r="CV188" s="24" t="e">
        <f>(CL188-'ModelParams Lw'!P$10)/'ModelParams Lw'!P$11</f>
        <v>#DIV/0!</v>
      </c>
      <c r="CW188" s="24" t="e">
        <f>(CM188-'ModelParams Lw'!Q$10)/'ModelParams Lw'!Q$11</f>
        <v>#DIV/0!</v>
      </c>
      <c r="CX188" s="24" t="e">
        <f>(CN188-'ModelParams Lw'!R$10)/'ModelParams Lw'!R$11</f>
        <v>#DIV/0!</v>
      </c>
      <c r="CY188" s="24" t="e">
        <f>(CO188-'ModelParams Lw'!S$10)/'ModelParams Lw'!S$11</f>
        <v>#DIV/0!</v>
      </c>
      <c r="CZ188" s="24" t="e">
        <f>(CP188-'ModelParams Lw'!T$10)/'ModelParams Lw'!T$11</f>
        <v>#DIV/0!</v>
      </c>
      <c r="DA188" s="24" t="e">
        <f>(CQ188-'ModelParams Lw'!U$10)/'ModelParams Lw'!U$11</f>
        <v>#DIV/0!</v>
      </c>
      <c r="DB188" s="24" t="e">
        <f>(CR188-'ModelParams Lw'!V$10)/'ModelParams Lw'!V$11</f>
        <v>#DIV/0!</v>
      </c>
    </row>
    <row r="189" spans="1:106">
      <c r="A189" s="12">
        <f>'Sound Power'!B189</f>
        <v>0</v>
      </c>
      <c r="B189" s="12">
        <f>'Sound Power'!D189</f>
        <v>0</v>
      </c>
      <c r="C189" s="67" t="e">
        <f>IF(Calcul!$F194="SA",'Sound Power'!BS189,'Sound Power'!T189)</f>
        <v>#DIV/0!</v>
      </c>
      <c r="D189" s="67" t="e">
        <f>IF(Calcul!$F194="SA",'Sound Power'!BT189,'Sound Power'!U189)</f>
        <v>#DIV/0!</v>
      </c>
      <c r="E189" s="67" t="e">
        <f>IF(Calcul!$F194="SA",'Sound Power'!BU189,'Sound Power'!V189)</f>
        <v>#DIV/0!</v>
      </c>
      <c r="F189" s="67" t="e">
        <f>IF(Calcul!$F194="SA",'Sound Power'!BV189,'Sound Power'!W189)</f>
        <v>#DIV/0!</v>
      </c>
      <c r="G189" s="67" t="e">
        <f>IF(Calcul!$F194="SA",'Sound Power'!BW189,'Sound Power'!X189)</f>
        <v>#DIV/0!</v>
      </c>
      <c r="H189" s="67" t="e">
        <f>IF(Calcul!$F194="SA",'Sound Power'!BX189,'Sound Power'!Y189)</f>
        <v>#DIV/0!</v>
      </c>
      <c r="I189" s="67" t="e">
        <f>IF(Calcul!$F194="SA",'Sound Power'!BY189,'Sound Power'!Z189)</f>
        <v>#DIV/0!</v>
      </c>
      <c r="J189" s="67" t="e">
        <f>IF(Calcul!$F194="SA",'Sound Power'!BZ189,'Sound Power'!AA189)</f>
        <v>#DIV/0!</v>
      </c>
      <c r="K189" s="67" t="e">
        <f>'Sound Power'!CS189</f>
        <v>#DIV/0!</v>
      </c>
      <c r="L189" s="67" t="e">
        <f>'Sound Power'!CT189</f>
        <v>#DIV/0!</v>
      </c>
      <c r="M189" s="67" t="e">
        <f>'Sound Power'!CU189</f>
        <v>#DIV/0!</v>
      </c>
      <c r="N189" s="67" t="e">
        <f>'Sound Power'!CV189</f>
        <v>#DIV/0!</v>
      </c>
      <c r="O189" s="67" t="e">
        <f>'Sound Power'!CW189</f>
        <v>#DIV/0!</v>
      </c>
      <c r="P189" s="67" t="e">
        <f>'Sound Power'!CX189</f>
        <v>#DIV/0!</v>
      </c>
      <c r="Q189" s="67" t="e">
        <f>'Sound Power'!CY189</f>
        <v>#DIV/0!</v>
      </c>
      <c r="R189" s="67" t="e">
        <f>'Sound Power'!CZ189</f>
        <v>#DIV/0!</v>
      </c>
      <c r="S189" s="64">
        <f t="shared" si="50"/>
        <v>0</v>
      </c>
      <c r="T189" s="64">
        <f t="shared" si="51"/>
        <v>0</v>
      </c>
      <c r="U189" s="67" t="e">
        <f>('ModelParams Lp'!B$4*10^'ModelParams Lp'!B$5*($S189/$T189)^'ModelParams Lp'!B$6)*3</f>
        <v>#DIV/0!</v>
      </c>
      <c r="V189" s="67" t="e">
        <f>('ModelParams Lp'!C$4*10^'ModelParams Lp'!C$5*($S189/$T189)^'ModelParams Lp'!C$6)*3</f>
        <v>#DIV/0!</v>
      </c>
      <c r="W189" s="67" t="e">
        <f>('ModelParams Lp'!D$4*10^'ModelParams Lp'!D$5*($S189/$T189)^'ModelParams Lp'!D$6)*3</f>
        <v>#DIV/0!</v>
      </c>
      <c r="X189" s="67" t="e">
        <f>('ModelParams Lp'!E$4*10^'ModelParams Lp'!E$5*($S189/$T189)^'ModelParams Lp'!E$6)*3</f>
        <v>#DIV/0!</v>
      </c>
      <c r="Y189" s="67" t="e">
        <f>('ModelParams Lp'!F$4*10^'ModelParams Lp'!F$5*($S189/$T189)^'ModelParams Lp'!F$6)*3</f>
        <v>#DIV/0!</v>
      </c>
      <c r="Z189" s="67" t="e">
        <f>('ModelParams Lp'!G$4*10^'ModelParams Lp'!G$5*($S189/$T189)^'ModelParams Lp'!G$6)*3</f>
        <v>#DIV/0!</v>
      </c>
      <c r="AA189" s="67" t="e">
        <f>('ModelParams Lp'!H$4*10^'ModelParams Lp'!H$5*($S189/$T189)^'ModelParams Lp'!H$6)*3</f>
        <v>#DIV/0!</v>
      </c>
      <c r="AB189" s="67" t="e">
        <f>('ModelParams Lp'!I$4*10^'ModelParams Lp'!I$5*($S189/$T189)^'ModelParams Lp'!I$6)*3</f>
        <v>#DIV/0!</v>
      </c>
      <c r="AC189" s="53" t="e">
        <f t="shared" si="52"/>
        <v>#DIV/0!</v>
      </c>
      <c r="AD189" s="53" t="e">
        <f>IF(AC189&lt;'ModelParams Lp'!$B$16,-1,IF(AC189&lt;'ModelParams Lp'!$C$16,0,IF(AC189&lt;'ModelParams Lp'!$D$16,1,IF(AC189&lt;'ModelParams Lp'!$E$16,2,IF(AC189&lt;'ModelParams Lp'!$F$16,3,IF(AC189&lt;'ModelParams Lp'!$G$16,4,IF(AC189&lt;'ModelParams Lp'!$H$16,5,6)))))))</f>
        <v>#DIV/0!</v>
      </c>
      <c r="AE189" s="67" t="e">
        <f ca="1">IF($AD189&gt;1,0,OFFSET('ModelParams Lp'!$C$12,0,-'Sound Pressure'!$AD189))</f>
        <v>#DIV/0!</v>
      </c>
      <c r="AF189" s="67" t="e">
        <f ca="1">IF($AD189&gt;2,0,OFFSET('ModelParams Lp'!$D$12,0,-'Sound Pressure'!$AD189))</f>
        <v>#DIV/0!</v>
      </c>
      <c r="AG189" s="67" t="e">
        <f ca="1">IF($AD189&gt;3,0,OFFSET('ModelParams Lp'!$E$12,0,-'Sound Pressure'!$AD189))</f>
        <v>#DIV/0!</v>
      </c>
      <c r="AH189" s="67" t="e">
        <f ca="1">IF($AD189&gt;4,0,OFFSET('ModelParams Lp'!$F$12,0,-'Sound Pressure'!$AD189))</f>
        <v>#DIV/0!</v>
      </c>
      <c r="AI189" s="67" t="e">
        <f ca="1">IF($AD189&gt;3,0,OFFSET('ModelParams Lp'!$G$12,0,-'Sound Pressure'!$AD189))</f>
        <v>#DIV/0!</v>
      </c>
      <c r="AJ189" s="67" t="e">
        <f ca="1">IF($AD189&gt;5,0,OFFSET('ModelParams Lp'!$H$12,0,-'Sound Pressure'!$AD189))</f>
        <v>#DIV/0!</v>
      </c>
      <c r="AK189" s="67" t="e">
        <f ca="1">IF($AD189&gt;6,0,OFFSET('ModelParams Lp'!$I$12,0,-'Sound Pressure'!$AD189))</f>
        <v>#DIV/0!</v>
      </c>
      <c r="AL189" s="67" t="e">
        <f ca="1">IF($AD189&gt;7,0,IF($AD$4&lt;0,3,OFFSET('ModelParams Lp'!$J$12,0,-'Sound Pressure'!$AD189)))</f>
        <v>#DIV/0!</v>
      </c>
      <c r="AM189" s="67" t="e">
        <f t="shared" si="71"/>
        <v>#DIV/0!</v>
      </c>
      <c r="AN189" s="67" t="e">
        <f t="shared" si="72"/>
        <v>#DIV/0!</v>
      </c>
      <c r="AO189" s="67" t="e">
        <f t="shared" si="72"/>
        <v>#DIV/0!</v>
      </c>
      <c r="AP189" s="67" t="e">
        <f t="shared" si="72"/>
        <v>#DIV/0!</v>
      </c>
      <c r="AQ189" s="67" t="e">
        <f t="shared" si="72"/>
        <v>#DIV/0!</v>
      </c>
      <c r="AR189" s="67" t="e">
        <f t="shared" si="72"/>
        <v>#DIV/0!</v>
      </c>
      <c r="AS189" s="67" t="e">
        <f t="shared" si="72"/>
        <v>#DIV/0!</v>
      </c>
      <c r="AT189" s="67" t="e">
        <f t="shared" si="72"/>
        <v>#DIV/0!</v>
      </c>
      <c r="AU189" s="67">
        <f>'ModelParams Lp'!B$22</f>
        <v>4</v>
      </c>
      <c r="AV189" s="67">
        <f>'ModelParams Lp'!C$22</f>
        <v>2</v>
      </c>
      <c r="AW189" s="67">
        <f>'ModelParams Lp'!D$22</f>
        <v>1</v>
      </c>
      <c r="AX189" s="67">
        <f>'ModelParams Lp'!E$22</f>
        <v>0</v>
      </c>
      <c r="AY189" s="67">
        <f>'ModelParams Lp'!F$22</f>
        <v>0</v>
      </c>
      <c r="AZ189" s="67">
        <f>'ModelParams Lp'!G$22</f>
        <v>0</v>
      </c>
      <c r="BA189" s="67">
        <f>'ModelParams Lp'!H$22</f>
        <v>0</v>
      </c>
      <c r="BB189" s="67">
        <f>'ModelParams Lp'!I$22</f>
        <v>0</v>
      </c>
      <c r="BC189" s="67" t="e">
        <f>-10*LOG(2/(4*PI()*2^2)+4/(0.163*(Calcul!$J194*Calcul!$K194)/VLOOKUP(Calcul!$H194,'ModelParams Lp'!$E$37:$F$39,2,0)))</f>
        <v>#N/A</v>
      </c>
      <c r="BD189" s="67" t="e">
        <f>-10*LOG(2/(4*PI()*2^2)+4/(0.163*(Calcul!$J194*Calcul!$K194)/VLOOKUP(Calcul!$H194,'ModelParams Lp'!$E$37:$F$39,2,0)))</f>
        <v>#N/A</v>
      </c>
      <c r="BE189" s="67" t="e">
        <f>-10*LOG(2/(4*PI()*2^2)+4/(0.163*(Calcul!$J194*Calcul!$K194)/VLOOKUP(Calcul!$H194,'ModelParams Lp'!$E$37:$F$39,2,0)))</f>
        <v>#N/A</v>
      </c>
      <c r="BF189" s="67" t="e">
        <f>-10*LOG(2/(4*PI()*2^2)+4/(0.163*(Calcul!$J194*Calcul!$K194)/VLOOKUP(Calcul!$H194,'ModelParams Lp'!$E$37:$F$39,2,0)))</f>
        <v>#N/A</v>
      </c>
      <c r="BG189" s="67" t="e">
        <f>-10*LOG(2/(4*PI()*2^2)+4/(0.163*(Calcul!$J194*Calcul!$K194)/VLOOKUP(Calcul!$H194,'ModelParams Lp'!$E$37:$F$39,2,0)))</f>
        <v>#N/A</v>
      </c>
      <c r="BH189" s="67" t="e">
        <f>-10*LOG(2/(4*PI()*2^2)+4/(0.163*(Calcul!$J194*Calcul!$K194)/VLOOKUP(Calcul!$H194,'ModelParams Lp'!$E$37:$F$39,2,0)))</f>
        <v>#N/A</v>
      </c>
      <c r="BI189" s="67" t="e">
        <f>-10*LOG(2/(4*PI()*2^2)+4/(0.163*(Calcul!$J194*Calcul!$K194)/VLOOKUP(Calcul!$H194,'ModelParams Lp'!$E$37:$F$39,2,0)))</f>
        <v>#N/A</v>
      </c>
      <c r="BJ189" s="67" t="e">
        <f>-10*LOG(2/(4*PI()*2^2)+4/(0.163*(Calcul!$J194*Calcul!$K194)/VLOOKUP(Calcul!$H194,'ModelParams Lp'!$E$37:$F$39,2,0)))</f>
        <v>#N/A</v>
      </c>
      <c r="BK189" s="67" t="e">
        <f>VLOOKUP(Calcul!$I194,'ModelParams Lp'!$D$28:$O$32,5,0)+BC189</f>
        <v>#N/A</v>
      </c>
      <c r="BL189" s="67" t="e">
        <f>VLOOKUP(Calcul!$I194,'ModelParams Lp'!$D$28:$O$32,6,0)+BD189</f>
        <v>#N/A</v>
      </c>
      <c r="BM189" s="67" t="e">
        <f>VLOOKUP(Calcul!$I194,'ModelParams Lp'!$D$28:$O$32,7,0)+BE189</f>
        <v>#N/A</v>
      </c>
      <c r="BN189" s="67" t="e">
        <f>VLOOKUP(Calcul!$I194,'ModelParams Lp'!$D$28:$O$32,8,0)+BF189</f>
        <v>#N/A</v>
      </c>
      <c r="BO189" s="67" t="e">
        <f>VLOOKUP(Calcul!$I194,'ModelParams Lp'!$D$28:$O$32,9,0)+BG189</f>
        <v>#N/A</v>
      </c>
      <c r="BP189" s="67" t="e">
        <f>VLOOKUP(Calcul!$I194,'ModelParams Lp'!$D$28:$O$32,10,0)+BH189</f>
        <v>#N/A</v>
      </c>
      <c r="BQ189" s="67" t="e">
        <f>VLOOKUP(Calcul!$I194,'ModelParams Lp'!$D$28:$O$32,11,0)+BI189</f>
        <v>#N/A</v>
      </c>
      <c r="BR189" s="67" t="e">
        <f>VLOOKUP(Calcul!$I194,'ModelParams Lp'!$D$28:$O$32,12,0)+BJ189</f>
        <v>#N/A</v>
      </c>
      <c r="BS189" s="66" t="e">
        <f t="shared" ca="1" si="53"/>
        <v>#DIV/0!</v>
      </c>
      <c r="BT189" s="66" t="e">
        <f t="shared" ca="1" si="54"/>
        <v>#DIV/0!</v>
      </c>
      <c r="BU189" s="66" t="e">
        <f t="shared" ca="1" si="55"/>
        <v>#DIV/0!</v>
      </c>
      <c r="BV189" s="66" t="e">
        <f t="shared" ca="1" si="56"/>
        <v>#DIV/0!</v>
      </c>
      <c r="BW189" s="66" t="e">
        <f t="shared" ca="1" si="57"/>
        <v>#DIV/0!</v>
      </c>
      <c r="BX189" s="66" t="e">
        <f t="shared" ca="1" si="58"/>
        <v>#DIV/0!</v>
      </c>
      <c r="BY189" s="66" t="e">
        <f t="shared" ca="1" si="59"/>
        <v>#DIV/0!</v>
      </c>
      <c r="BZ189" s="66" t="e">
        <f t="shared" ca="1" si="60"/>
        <v>#DIV/0!</v>
      </c>
      <c r="CA189" s="24" t="e">
        <f ca="1">10*LOG10(IF(BS189="",0,POWER(10,((BS189+'ModelParams Lw'!$O$4)/10))) +IF(BT189="",0,POWER(10,((BT189+'ModelParams Lw'!$P$4)/10))) +IF(BU189="",0,POWER(10,((BU189+'ModelParams Lw'!$Q$4)/10))) +IF(BV189="",0,POWER(10,((BV189+'ModelParams Lw'!$R$4)/10))) +IF(BW189="",0,POWER(10,((BW189+'ModelParams Lw'!$S$4)/10))) +IF(BX189="",0,POWER(10,((BX189+'ModelParams Lw'!$T$4)/10))) +IF(BY189="",0,POWER(10,((BY189+'ModelParams Lw'!$U$4)/10)))+IF(BZ189="",0,POWER(10,((BZ189+'ModelParams Lw'!$V$4)/10))))</f>
        <v>#DIV/0!</v>
      </c>
      <c r="CB189" s="24" t="e">
        <f t="shared" ca="1" si="61"/>
        <v>#DIV/0!</v>
      </c>
      <c r="CC189" s="24" t="e">
        <f ca="1">(BS189-'ModelParams Lw'!O$10)/'ModelParams Lw'!O$11</f>
        <v>#DIV/0!</v>
      </c>
      <c r="CD189" s="24" t="e">
        <f ca="1">(BT189-'ModelParams Lw'!P$10)/'ModelParams Lw'!P$11</f>
        <v>#DIV/0!</v>
      </c>
      <c r="CE189" s="24" t="e">
        <f ca="1">(BU189-'ModelParams Lw'!Q$10)/'ModelParams Lw'!Q$11</f>
        <v>#DIV/0!</v>
      </c>
      <c r="CF189" s="24" t="e">
        <f ca="1">(BV189-'ModelParams Lw'!R$10)/'ModelParams Lw'!R$11</f>
        <v>#DIV/0!</v>
      </c>
      <c r="CG189" s="24" t="e">
        <f ca="1">(BW189-'ModelParams Lw'!S$10)/'ModelParams Lw'!S$11</f>
        <v>#DIV/0!</v>
      </c>
      <c r="CH189" s="24" t="e">
        <f ca="1">(BX189-'ModelParams Lw'!T$10)/'ModelParams Lw'!T$11</f>
        <v>#DIV/0!</v>
      </c>
      <c r="CI189" s="24" t="e">
        <f ca="1">(BY189-'ModelParams Lw'!U$10)/'ModelParams Lw'!U$11</f>
        <v>#DIV/0!</v>
      </c>
      <c r="CJ189" s="24" t="e">
        <f ca="1">(BZ189-'ModelParams Lw'!V$10)/'ModelParams Lw'!V$11</f>
        <v>#DIV/0!</v>
      </c>
      <c r="CK189" s="66" t="e">
        <f t="shared" si="62"/>
        <v>#DIV/0!</v>
      </c>
      <c r="CL189" s="66" t="e">
        <f t="shared" si="63"/>
        <v>#DIV/0!</v>
      </c>
      <c r="CM189" s="66" t="e">
        <f t="shared" si="64"/>
        <v>#DIV/0!</v>
      </c>
      <c r="CN189" s="66" t="e">
        <f t="shared" si="65"/>
        <v>#DIV/0!</v>
      </c>
      <c r="CO189" s="66" t="e">
        <f t="shared" si="66"/>
        <v>#DIV/0!</v>
      </c>
      <c r="CP189" s="66" t="e">
        <f t="shared" si="67"/>
        <v>#DIV/0!</v>
      </c>
      <c r="CQ189" s="66" t="e">
        <f t="shared" si="68"/>
        <v>#DIV/0!</v>
      </c>
      <c r="CR189" s="66" t="e">
        <f t="shared" si="69"/>
        <v>#DIV/0!</v>
      </c>
      <c r="CS189" s="24" t="e">
        <f>10*LOG10(IF(CK189="",0,POWER(10,((CK189+'ModelParams Lw'!$O$4)/10))) +IF(CL189="",0,POWER(10,((CL189+'ModelParams Lw'!$P$4)/10))) +IF(CM189="",0,POWER(10,((CM189+'ModelParams Lw'!$Q$4)/10))) +IF(CN189="",0,POWER(10,((CN189+'ModelParams Lw'!$R$4)/10))) +IF(CO189="",0,POWER(10,((CO189+'ModelParams Lw'!$S$4)/10))) +IF(CP189="",0,POWER(10,((CP189+'ModelParams Lw'!$T$4)/10))) +IF(CQ189="",0,POWER(10,((CQ189+'ModelParams Lw'!$U$4)/10)))+IF(CR189="",0,POWER(10,((CR189+'ModelParams Lw'!$V$4)/10))))</f>
        <v>#DIV/0!</v>
      </c>
      <c r="CT189" s="24" t="e">
        <f t="shared" si="70"/>
        <v>#DIV/0!</v>
      </c>
      <c r="CU189" s="24" t="e">
        <f>(CK189-'ModelParams Lw'!O$10)/'ModelParams Lw'!O$11</f>
        <v>#DIV/0!</v>
      </c>
      <c r="CV189" s="24" t="e">
        <f>(CL189-'ModelParams Lw'!P$10)/'ModelParams Lw'!P$11</f>
        <v>#DIV/0!</v>
      </c>
      <c r="CW189" s="24" t="e">
        <f>(CM189-'ModelParams Lw'!Q$10)/'ModelParams Lw'!Q$11</f>
        <v>#DIV/0!</v>
      </c>
      <c r="CX189" s="24" t="e">
        <f>(CN189-'ModelParams Lw'!R$10)/'ModelParams Lw'!R$11</f>
        <v>#DIV/0!</v>
      </c>
      <c r="CY189" s="24" t="e">
        <f>(CO189-'ModelParams Lw'!S$10)/'ModelParams Lw'!S$11</f>
        <v>#DIV/0!</v>
      </c>
      <c r="CZ189" s="24" t="e">
        <f>(CP189-'ModelParams Lw'!T$10)/'ModelParams Lw'!T$11</f>
        <v>#DIV/0!</v>
      </c>
      <c r="DA189" s="24" t="e">
        <f>(CQ189-'ModelParams Lw'!U$10)/'ModelParams Lw'!U$11</f>
        <v>#DIV/0!</v>
      </c>
      <c r="DB189" s="24" t="e">
        <f>(CR189-'ModelParams Lw'!V$10)/'ModelParams Lw'!V$11</f>
        <v>#DIV/0!</v>
      </c>
    </row>
    <row r="190" spans="1:106">
      <c r="A190" s="12">
        <f>'Sound Power'!B190</f>
        <v>0</v>
      </c>
      <c r="B190" s="12">
        <f>'Sound Power'!D190</f>
        <v>0</v>
      </c>
      <c r="C190" s="67" t="e">
        <f>IF(Calcul!$F195="SA",'Sound Power'!BS190,'Sound Power'!T190)</f>
        <v>#DIV/0!</v>
      </c>
      <c r="D190" s="67" t="e">
        <f>IF(Calcul!$F195="SA",'Sound Power'!BT190,'Sound Power'!U190)</f>
        <v>#DIV/0!</v>
      </c>
      <c r="E190" s="67" t="e">
        <f>IF(Calcul!$F195="SA",'Sound Power'!BU190,'Sound Power'!V190)</f>
        <v>#DIV/0!</v>
      </c>
      <c r="F190" s="67" t="e">
        <f>IF(Calcul!$F195="SA",'Sound Power'!BV190,'Sound Power'!W190)</f>
        <v>#DIV/0!</v>
      </c>
      <c r="G190" s="67" t="e">
        <f>IF(Calcul!$F195="SA",'Sound Power'!BW190,'Sound Power'!X190)</f>
        <v>#DIV/0!</v>
      </c>
      <c r="H190" s="67" t="e">
        <f>IF(Calcul!$F195="SA",'Sound Power'!BX190,'Sound Power'!Y190)</f>
        <v>#DIV/0!</v>
      </c>
      <c r="I190" s="67" t="e">
        <f>IF(Calcul!$F195="SA",'Sound Power'!BY190,'Sound Power'!Z190)</f>
        <v>#DIV/0!</v>
      </c>
      <c r="J190" s="67" t="e">
        <f>IF(Calcul!$F195="SA",'Sound Power'!BZ190,'Sound Power'!AA190)</f>
        <v>#DIV/0!</v>
      </c>
      <c r="K190" s="67" t="e">
        <f>'Sound Power'!CS190</f>
        <v>#DIV/0!</v>
      </c>
      <c r="L190" s="67" t="e">
        <f>'Sound Power'!CT190</f>
        <v>#DIV/0!</v>
      </c>
      <c r="M190" s="67" t="e">
        <f>'Sound Power'!CU190</f>
        <v>#DIV/0!</v>
      </c>
      <c r="N190" s="67" t="e">
        <f>'Sound Power'!CV190</f>
        <v>#DIV/0!</v>
      </c>
      <c r="O190" s="67" t="e">
        <f>'Sound Power'!CW190</f>
        <v>#DIV/0!</v>
      </c>
      <c r="P190" s="67" t="e">
        <f>'Sound Power'!CX190</f>
        <v>#DIV/0!</v>
      </c>
      <c r="Q190" s="67" t="e">
        <f>'Sound Power'!CY190</f>
        <v>#DIV/0!</v>
      </c>
      <c r="R190" s="67" t="e">
        <f>'Sound Power'!CZ190</f>
        <v>#DIV/0!</v>
      </c>
      <c r="S190" s="64">
        <f t="shared" si="50"/>
        <v>0</v>
      </c>
      <c r="T190" s="64">
        <f t="shared" si="51"/>
        <v>0</v>
      </c>
      <c r="U190" s="67" t="e">
        <f>('ModelParams Lp'!B$4*10^'ModelParams Lp'!B$5*($S190/$T190)^'ModelParams Lp'!B$6)*3</f>
        <v>#DIV/0!</v>
      </c>
      <c r="V190" s="67" t="e">
        <f>('ModelParams Lp'!C$4*10^'ModelParams Lp'!C$5*($S190/$T190)^'ModelParams Lp'!C$6)*3</f>
        <v>#DIV/0!</v>
      </c>
      <c r="W190" s="67" t="e">
        <f>('ModelParams Lp'!D$4*10^'ModelParams Lp'!D$5*($S190/$T190)^'ModelParams Lp'!D$6)*3</f>
        <v>#DIV/0!</v>
      </c>
      <c r="X190" s="67" t="e">
        <f>('ModelParams Lp'!E$4*10^'ModelParams Lp'!E$5*($S190/$T190)^'ModelParams Lp'!E$6)*3</f>
        <v>#DIV/0!</v>
      </c>
      <c r="Y190" s="67" t="e">
        <f>('ModelParams Lp'!F$4*10^'ModelParams Lp'!F$5*($S190/$T190)^'ModelParams Lp'!F$6)*3</f>
        <v>#DIV/0!</v>
      </c>
      <c r="Z190" s="67" t="e">
        <f>('ModelParams Lp'!G$4*10^'ModelParams Lp'!G$5*($S190/$T190)^'ModelParams Lp'!G$6)*3</f>
        <v>#DIV/0!</v>
      </c>
      <c r="AA190" s="67" t="e">
        <f>('ModelParams Lp'!H$4*10^'ModelParams Lp'!H$5*($S190/$T190)^'ModelParams Lp'!H$6)*3</f>
        <v>#DIV/0!</v>
      </c>
      <c r="AB190" s="67" t="e">
        <f>('ModelParams Lp'!I$4*10^'ModelParams Lp'!I$5*($S190/$T190)^'ModelParams Lp'!I$6)*3</f>
        <v>#DIV/0!</v>
      </c>
      <c r="AC190" s="53" t="e">
        <f t="shared" si="52"/>
        <v>#DIV/0!</v>
      </c>
      <c r="AD190" s="53" t="e">
        <f>IF(AC190&lt;'ModelParams Lp'!$B$16,-1,IF(AC190&lt;'ModelParams Lp'!$C$16,0,IF(AC190&lt;'ModelParams Lp'!$D$16,1,IF(AC190&lt;'ModelParams Lp'!$E$16,2,IF(AC190&lt;'ModelParams Lp'!$F$16,3,IF(AC190&lt;'ModelParams Lp'!$G$16,4,IF(AC190&lt;'ModelParams Lp'!$H$16,5,6)))))))</f>
        <v>#DIV/0!</v>
      </c>
      <c r="AE190" s="67" t="e">
        <f ca="1">IF($AD190&gt;1,0,OFFSET('ModelParams Lp'!$C$12,0,-'Sound Pressure'!$AD190))</f>
        <v>#DIV/0!</v>
      </c>
      <c r="AF190" s="67" t="e">
        <f ca="1">IF($AD190&gt;2,0,OFFSET('ModelParams Lp'!$D$12,0,-'Sound Pressure'!$AD190))</f>
        <v>#DIV/0!</v>
      </c>
      <c r="AG190" s="67" t="e">
        <f ca="1">IF($AD190&gt;3,0,OFFSET('ModelParams Lp'!$E$12,0,-'Sound Pressure'!$AD190))</f>
        <v>#DIV/0!</v>
      </c>
      <c r="AH190" s="67" t="e">
        <f ca="1">IF($AD190&gt;4,0,OFFSET('ModelParams Lp'!$F$12,0,-'Sound Pressure'!$AD190))</f>
        <v>#DIV/0!</v>
      </c>
      <c r="AI190" s="67" t="e">
        <f ca="1">IF($AD190&gt;3,0,OFFSET('ModelParams Lp'!$G$12,0,-'Sound Pressure'!$AD190))</f>
        <v>#DIV/0!</v>
      </c>
      <c r="AJ190" s="67" t="e">
        <f ca="1">IF($AD190&gt;5,0,OFFSET('ModelParams Lp'!$H$12,0,-'Sound Pressure'!$AD190))</f>
        <v>#DIV/0!</v>
      </c>
      <c r="AK190" s="67" t="e">
        <f ca="1">IF($AD190&gt;6,0,OFFSET('ModelParams Lp'!$I$12,0,-'Sound Pressure'!$AD190))</f>
        <v>#DIV/0!</v>
      </c>
      <c r="AL190" s="67" t="e">
        <f ca="1">IF($AD190&gt;7,0,IF($AD$4&lt;0,3,OFFSET('ModelParams Lp'!$J$12,0,-'Sound Pressure'!$AD190)))</f>
        <v>#DIV/0!</v>
      </c>
      <c r="AM190" s="67" t="e">
        <f t="shared" si="71"/>
        <v>#DIV/0!</v>
      </c>
      <c r="AN190" s="67" t="e">
        <f t="shared" si="72"/>
        <v>#DIV/0!</v>
      </c>
      <c r="AO190" s="67" t="e">
        <f t="shared" si="72"/>
        <v>#DIV/0!</v>
      </c>
      <c r="AP190" s="67" t="e">
        <f t="shared" si="72"/>
        <v>#DIV/0!</v>
      </c>
      <c r="AQ190" s="67" t="e">
        <f t="shared" si="72"/>
        <v>#DIV/0!</v>
      </c>
      <c r="AR190" s="67" t="e">
        <f t="shared" si="72"/>
        <v>#DIV/0!</v>
      </c>
      <c r="AS190" s="67" t="e">
        <f t="shared" si="72"/>
        <v>#DIV/0!</v>
      </c>
      <c r="AT190" s="67" t="e">
        <f t="shared" si="72"/>
        <v>#DIV/0!</v>
      </c>
      <c r="AU190" s="67">
        <f>'ModelParams Lp'!B$22</f>
        <v>4</v>
      </c>
      <c r="AV190" s="67">
        <f>'ModelParams Lp'!C$22</f>
        <v>2</v>
      </c>
      <c r="AW190" s="67">
        <f>'ModelParams Lp'!D$22</f>
        <v>1</v>
      </c>
      <c r="AX190" s="67">
        <f>'ModelParams Lp'!E$22</f>
        <v>0</v>
      </c>
      <c r="AY190" s="67">
        <f>'ModelParams Lp'!F$22</f>
        <v>0</v>
      </c>
      <c r="AZ190" s="67">
        <f>'ModelParams Lp'!G$22</f>
        <v>0</v>
      </c>
      <c r="BA190" s="67">
        <f>'ModelParams Lp'!H$22</f>
        <v>0</v>
      </c>
      <c r="BB190" s="67">
        <f>'ModelParams Lp'!I$22</f>
        <v>0</v>
      </c>
      <c r="BC190" s="67" t="e">
        <f>-10*LOG(2/(4*PI()*2^2)+4/(0.163*(Calcul!$J195*Calcul!$K195)/VLOOKUP(Calcul!$H195,'ModelParams Lp'!$E$37:$F$39,2,0)))</f>
        <v>#N/A</v>
      </c>
      <c r="BD190" s="67" t="e">
        <f>-10*LOG(2/(4*PI()*2^2)+4/(0.163*(Calcul!$J195*Calcul!$K195)/VLOOKUP(Calcul!$H195,'ModelParams Lp'!$E$37:$F$39,2,0)))</f>
        <v>#N/A</v>
      </c>
      <c r="BE190" s="67" t="e">
        <f>-10*LOG(2/(4*PI()*2^2)+4/(0.163*(Calcul!$J195*Calcul!$K195)/VLOOKUP(Calcul!$H195,'ModelParams Lp'!$E$37:$F$39,2,0)))</f>
        <v>#N/A</v>
      </c>
      <c r="BF190" s="67" t="e">
        <f>-10*LOG(2/(4*PI()*2^2)+4/(0.163*(Calcul!$J195*Calcul!$K195)/VLOOKUP(Calcul!$H195,'ModelParams Lp'!$E$37:$F$39,2,0)))</f>
        <v>#N/A</v>
      </c>
      <c r="BG190" s="67" t="e">
        <f>-10*LOG(2/(4*PI()*2^2)+4/(0.163*(Calcul!$J195*Calcul!$K195)/VLOOKUP(Calcul!$H195,'ModelParams Lp'!$E$37:$F$39,2,0)))</f>
        <v>#N/A</v>
      </c>
      <c r="BH190" s="67" t="e">
        <f>-10*LOG(2/(4*PI()*2^2)+4/(0.163*(Calcul!$J195*Calcul!$K195)/VLOOKUP(Calcul!$H195,'ModelParams Lp'!$E$37:$F$39,2,0)))</f>
        <v>#N/A</v>
      </c>
      <c r="BI190" s="67" t="e">
        <f>-10*LOG(2/(4*PI()*2^2)+4/(0.163*(Calcul!$J195*Calcul!$K195)/VLOOKUP(Calcul!$H195,'ModelParams Lp'!$E$37:$F$39,2,0)))</f>
        <v>#N/A</v>
      </c>
      <c r="BJ190" s="67" t="e">
        <f>-10*LOG(2/(4*PI()*2^2)+4/(0.163*(Calcul!$J195*Calcul!$K195)/VLOOKUP(Calcul!$H195,'ModelParams Lp'!$E$37:$F$39,2,0)))</f>
        <v>#N/A</v>
      </c>
      <c r="BK190" s="67" t="e">
        <f>VLOOKUP(Calcul!$I195,'ModelParams Lp'!$D$28:$O$32,5,0)+BC190</f>
        <v>#N/A</v>
      </c>
      <c r="BL190" s="67" t="e">
        <f>VLOOKUP(Calcul!$I195,'ModelParams Lp'!$D$28:$O$32,6,0)+BD190</f>
        <v>#N/A</v>
      </c>
      <c r="BM190" s="67" t="e">
        <f>VLOOKUP(Calcul!$I195,'ModelParams Lp'!$D$28:$O$32,7,0)+BE190</f>
        <v>#N/A</v>
      </c>
      <c r="BN190" s="67" t="e">
        <f>VLOOKUP(Calcul!$I195,'ModelParams Lp'!$D$28:$O$32,8,0)+BF190</f>
        <v>#N/A</v>
      </c>
      <c r="BO190" s="67" t="e">
        <f>VLOOKUP(Calcul!$I195,'ModelParams Lp'!$D$28:$O$32,9,0)+BG190</f>
        <v>#N/A</v>
      </c>
      <c r="BP190" s="67" t="e">
        <f>VLOOKUP(Calcul!$I195,'ModelParams Lp'!$D$28:$O$32,10,0)+BH190</f>
        <v>#N/A</v>
      </c>
      <c r="BQ190" s="67" t="e">
        <f>VLOOKUP(Calcul!$I195,'ModelParams Lp'!$D$28:$O$32,11,0)+BI190</f>
        <v>#N/A</v>
      </c>
      <c r="BR190" s="67" t="e">
        <f>VLOOKUP(Calcul!$I195,'ModelParams Lp'!$D$28:$O$32,12,0)+BJ190</f>
        <v>#N/A</v>
      </c>
      <c r="BS190" s="66" t="e">
        <f t="shared" ca="1" si="53"/>
        <v>#DIV/0!</v>
      </c>
      <c r="BT190" s="66" t="e">
        <f t="shared" ca="1" si="54"/>
        <v>#DIV/0!</v>
      </c>
      <c r="BU190" s="66" t="e">
        <f t="shared" ca="1" si="55"/>
        <v>#DIV/0!</v>
      </c>
      <c r="BV190" s="66" t="e">
        <f t="shared" ca="1" si="56"/>
        <v>#DIV/0!</v>
      </c>
      <c r="BW190" s="66" t="e">
        <f t="shared" ca="1" si="57"/>
        <v>#DIV/0!</v>
      </c>
      <c r="BX190" s="66" t="e">
        <f t="shared" ca="1" si="58"/>
        <v>#DIV/0!</v>
      </c>
      <c r="BY190" s="66" t="e">
        <f t="shared" ca="1" si="59"/>
        <v>#DIV/0!</v>
      </c>
      <c r="BZ190" s="66" t="e">
        <f t="shared" ca="1" si="60"/>
        <v>#DIV/0!</v>
      </c>
      <c r="CA190" s="24" t="e">
        <f ca="1">10*LOG10(IF(BS190="",0,POWER(10,((BS190+'ModelParams Lw'!$O$4)/10))) +IF(BT190="",0,POWER(10,((BT190+'ModelParams Lw'!$P$4)/10))) +IF(BU190="",0,POWER(10,((BU190+'ModelParams Lw'!$Q$4)/10))) +IF(BV190="",0,POWER(10,((BV190+'ModelParams Lw'!$R$4)/10))) +IF(BW190="",0,POWER(10,((BW190+'ModelParams Lw'!$S$4)/10))) +IF(BX190="",0,POWER(10,((BX190+'ModelParams Lw'!$T$4)/10))) +IF(BY190="",0,POWER(10,((BY190+'ModelParams Lw'!$U$4)/10)))+IF(BZ190="",0,POWER(10,((BZ190+'ModelParams Lw'!$V$4)/10))))</f>
        <v>#DIV/0!</v>
      </c>
      <c r="CB190" s="24" t="e">
        <f t="shared" ca="1" si="61"/>
        <v>#DIV/0!</v>
      </c>
      <c r="CC190" s="24" t="e">
        <f ca="1">(BS190-'ModelParams Lw'!O$10)/'ModelParams Lw'!O$11</f>
        <v>#DIV/0!</v>
      </c>
      <c r="CD190" s="24" t="e">
        <f ca="1">(BT190-'ModelParams Lw'!P$10)/'ModelParams Lw'!P$11</f>
        <v>#DIV/0!</v>
      </c>
      <c r="CE190" s="24" t="e">
        <f ca="1">(BU190-'ModelParams Lw'!Q$10)/'ModelParams Lw'!Q$11</f>
        <v>#DIV/0!</v>
      </c>
      <c r="CF190" s="24" t="e">
        <f ca="1">(BV190-'ModelParams Lw'!R$10)/'ModelParams Lw'!R$11</f>
        <v>#DIV/0!</v>
      </c>
      <c r="CG190" s="24" t="e">
        <f ca="1">(BW190-'ModelParams Lw'!S$10)/'ModelParams Lw'!S$11</f>
        <v>#DIV/0!</v>
      </c>
      <c r="CH190" s="24" t="e">
        <f ca="1">(BX190-'ModelParams Lw'!T$10)/'ModelParams Lw'!T$11</f>
        <v>#DIV/0!</v>
      </c>
      <c r="CI190" s="24" t="e">
        <f ca="1">(BY190-'ModelParams Lw'!U$10)/'ModelParams Lw'!U$11</f>
        <v>#DIV/0!</v>
      </c>
      <c r="CJ190" s="24" t="e">
        <f ca="1">(BZ190-'ModelParams Lw'!V$10)/'ModelParams Lw'!V$11</f>
        <v>#DIV/0!</v>
      </c>
      <c r="CK190" s="66" t="e">
        <f t="shared" si="62"/>
        <v>#DIV/0!</v>
      </c>
      <c r="CL190" s="66" t="e">
        <f t="shared" si="63"/>
        <v>#DIV/0!</v>
      </c>
      <c r="CM190" s="66" t="e">
        <f t="shared" si="64"/>
        <v>#DIV/0!</v>
      </c>
      <c r="CN190" s="66" t="e">
        <f t="shared" si="65"/>
        <v>#DIV/0!</v>
      </c>
      <c r="CO190" s="66" t="e">
        <f t="shared" si="66"/>
        <v>#DIV/0!</v>
      </c>
      <c r="CP190" s="66" t="e">
        <f t="shared" si="67"/>
        <v>#DIV/0!</v>
      </c>
      <c r="CQ190" s="66" t="e">
        <f t="shared" si="68"/>
        <v>#DIV/0!</v>
      </c>
      <c r="CR190" s="66" t="e">
        <f t="shared" si="69"/>
        <v>#DIV/0!</v>
      </c>
      <c r="CS190" s="24" t="e">
        <f>10*LOG10(IF(CK190="",0,POWER(10,((CK190+'ModelParams Lw'!$O$4)/10))) +IF(CL190="",0,POWER(10,((CL190+'ModelParams Lw'!$P$4)/10))) +IF(CM190="",0,POWER(10,((CM190+'ModelParams Lw'!$Q$4)/10))) +IF(CN190="",0,POWER(10,((CN190+'ModelParams Lw'!$R$4)/10))) +IF(CO190="",0,POWER(10,((CO190+'ModelParams Lw'!$S$4)/10))) +IF(CP190="",0,POWER(10,((CP190+'ModelParams Lw'!$T$4)/10))) +IF(CQ190="",0,POWER(10,((CQ190+'ModelParams Lw'!$U$4)/10)))+IF(CR190="",0,POWER(10,((CR190+'ModelParams Lw'!$V$4)/10))))</f>
        <v>#DIV/0!</v>
      </c>
      <c r="CT190" s="24" t="e">
        <f t="shared" si="70"/>
        <v>#DIV/0!</v>
      </c>
      <c r="CU190" s="24" t="e">
        <f>(CK190-'ModelParams Lw'!O$10)/'ModelParams Lw'!O$11</f>
        <v>#DIV/0!</v>
      </c>
      <c r="CV190" s="24" t="e">
        <f>(CL190-'ModelParams Lw'!P$10)/'ModelParams Lw'!P$11</f>
        <v>#DIV/0!</v>
      </c>
      <c r="CW190" s="24" t="e">
        <f>(CM190-'ModelParams Lw'!Q$10)/'ModelParams Lw'!Q$11</f>
        <v>#DIV/0!</v>
      </c>
      <c r="CX190" s="24" t="e">
        <f>(CN190-'ModelParams Lw'!R$10)/'ModelParams Lw'!R$11</f>
        <v>#DIV/0!</v>
      </c>
      <c r="CY190" s="24" t="e">
        <f>(CO190-'ModelParams Lw'!S$10)/'ModelParams Lw'!S$11</f>
        <v>#DIV/0!</v>
      </c>
      <c r="CZ190" s="24" t="e">
        <f>(CP190-'ModelParams Lw'!T$10)/'ModelParams Lw'!T$11</f>
        <v>#DIV/0!</v>
      </c>
      <c r="DA190" s="24" t="e">
        <f>(CQ190-'ModelParams Lw'!U$10)/'ModelParams Lw'!U$11</f>
        <v>#DIV/0!</v>
      </c>
      <c r="DB190" s="24" t="e">
        <f>(CR190-'ModelParams Lw'!V$10)/'ModelParams Lw'!V$11</f>
        <v>#DIV/0!</v>
      </c>
    </row>
    <row r="191" spans="1:106">
      <c r="A191" s="12">
        <f>'Sound Power'!B191</f>
        <v>0</v>
      </c>
      <c r="B191" s="12">
        <f>'Sound Power'!D191</f>
        <v>0</v>
      </c>
      <c r="C191" s="67" t="e">
        <f>IF(Calcul!$F196="SA",'Sound Power'!BS191,'Sound Power'!T191)</f>
        <v>#DIV/0!</v>
      </c>
      <c r="D191" s="67" t="e">
        <f>IF(Calcul!$F196="SA",'Sound Power'!BT191,'Sound Power'!U191)</f>
        <v>#DIV/0!</v>
      </c>
      <c r="E191" s="67" t="e">
        <f>IF(Calcul!$F196="SA",'Sound Power'!BU191,'Sound Power'!V191)</f>
        <v>#DIV/0!</v>
      </c>
      <c r="F191" s="67" t="e">
        <f>IF(Calcul!$F196="SA",'Sound Power'!BV191,'Sound Power'!W191)</f>
        <v>#DIV/0!</v>
      </c>
      <c r="G191" s="67" t="e">
        <f>IF(Calcul!$F196="SA",'Sound Power'!BW191,'Sound Power'!X191)</f>
        <v>#DIV/0!</v>
      </c>
      <c r="H191" s="67" t="e">
        <f>IF(Calcul!$F196="SA",'Sound Power'!BX191,'Sound Power'!Y191)</f>
        <v>#DIV/0!</v>
      </c>
      <c r="I191" s="67" t="e">
        <f>IF(Calcul!$F196="SA",'Sound Power'!BY191,'Sound Power'!Z191)</f>
        <v>#DIV/0!</v>
      </c>
      <c r="J191" s="67" t="e">
        <f>IF(Calcul!$F196="SA",'Sound Power'!BZ191,'Sound Power'!AA191)</f>
        <v>#DIV/0!</v>
      </c>
      <c r="K191" s="67" t="e">
        <f>'Sound Power'!CS191</f>
        <v>#DIV/0!</v>
      </c>
      <c r="L191" s="67" t="e">
        <f>'Sound Power'!CT191</f>
        <v>#DIV/0!</v>
      </c>
      <c r="M191" s="67" t="e">
        <f>'Sound Power'!CU191</f>
        <v>#DIV/0!</v>
      </c>
      <c r="N191" s="67" t="e">
        <f>'Sound Power'!CV191</f>
        <v>#DIV/0!</v>
      </c>
      <c r="O191" s="67" t="e">
        <f>'Sound Power'!CW191</f>
        <v>#DIV/0!</v>
      </c>
      <c r="P191" s="67" t="e">
        <f>'Sound Power'!CX191</f>
        <v>#DIV/0!</v>
      </c>
      <c r="Q191" s="67" t="e">
        <f>'Sound Power'!CY191</f>
        <v>#DIV/0!</v>
      </c>
      <c r="R191" s="67" t="e">
        <f>'Sound Power'!CZ191</f>
        <v>#DIV/0!</v>
      </c>
      <c r="S191" s="64">
        <f t="shared" si="50"/>
        <v>0</v>
      </c>
      <c r="T191" s="64">
        <f t="shared" si="51"/>
        <v>0</v>
      </c>
      <c r="U191" s="67" t="e">
        <f>('ModelParams Lp'!B$4*10^'ModelParams Lp'!B$5*($S191/$T191)^'ModelParams Lp'!B$6)*3</f>
        <v>#DIV/0!</v>
      </c>
      <c r="V191" s="67" t="e">
        <f>('ModelParams Lp'!C$4*10^'ModelParams Lp'!C$5*($S191/$T191)^'ModelParams Lp'!C$6)*3</f>
        <v>#DIV/0!</v>
      </c>
      <c r="W191" s="67" t="e">
        <f>('ModelParams Lp'!D$4*10^'ModelParams Lp'!D$5*($S191/$T191)^'ModelParams Lp'!D$6)*3</f>
        <v>#DIV/0!</v>
      </c>
      <c r="X191" s="67" t="e">
        <f>('ModelParams Lp'!E$4*10^'ModelParams Lp'!E$5*($S191/$T191)^'ModelParams Lp'!E$6)*3</f>
        <v>#DIV/0!</v>
      </c>
      <c r="Y191" s="67" t="e">
        <f>('ModelParams Lp'!F$4*10^'ModelParams Lp'!F$5*($S191/$T191)^'ModelParams Lp'!F$6)*3</f>
        <v>#DIV/0!</v>
      </c>
      <c r="Z191" s="67" t="e">
        <f>('ModelParams Lp'!G$4*10^'ModelParams Lp'!G$5*($S191/$T191)^'ModelParams Lp'!G$6)*3</f>
        <v>#DIV/0!</v>
      </c>
      <c r="AA191" s="67" t="e">
        <f>('ModelParams Lp'!H$4*10^'ModelParams Lp'!H$5*($S191/$T191)^'ModelParams Lp'!H$6)*3</f>
        <v>#DIV/0!</v>
      </c>
      <c r="AB191" s="67" t="e">
        <f>('ModelParams Lp'!I$4*10^'ModelParams Lp'!I$5*($S191/$T191)^'ModelParams Lp'!I$6)*3</f>
        <v>#DIV/0!</v>
      </c>
      <c r="AC191" s="53" t="e">
        <f t="shared" si="52"/>
        <v>#DIV/0!</v>
      </c>
      <c r="AD191" s="53" t="e">
        <f>IF(AC191&lt;'ModelParams Lp'!$B$16,-1,IF(AC191&lt;'ModelParams Lp'!$C$16,0,IF(AC191&lt;'ModelParams Lp'!$D$16,1,IF(AC191&lt;'ModelParams Lp'!$E$16,2,IF(AC191&lt;'ModelParams Lp'!$F$16,3,IF(AC191&lt;'ModelParams Lp'!$G$16,4,IF(AC191&lt;'ModelParams Lp'!$H$16,5,6)))))))</f>
        <v>#DIV/0!</v>
      </c>
      <c r="AE191" s="67" t="e">
        <f ca="1">IF($AD191&gt;1,0,OFFSET('ModelParams Lp'!$C$12,0,-'Sound Pressure'!$AD191))</f>
        <v>#DIV/0!</v>
      </c>
      <c r="AF191" s="67" t="e">
        <f ca="1">IF($AD191&gt;2,0,OFFSET('ModelParams Lp'!$D$12,0,-'Sound Pressure'!$AD191))</f>
        <v>#DIV/0!</v>
      </c>
      <c r="AG191" s="67" t="e">
        <f ca="1">IF($AD191&gt;3,0,OFFSET('ModelParams Lp'!$E$12,0,-'Sound Pressure'!$AD191))</f>
        <v>#DIV/0!</v>
      </c>
      <c r="AH191" s="67" t="e">
        <f ca="1">IF($AD191&gt;4,0,OFFSET('ModelParams Lp'!$F$12,0,-'Sound Pressure'!$AD191))</f>
        <v>#DIV/0!</v>
      </c>
      <c r="AI191" s="67" t="e">
        <f ca="1">IF($AD191&gt;3,0,OFFSET('ModelParams Lp'!$G$12,0,-'Sound Pressure'!$AD191))</f>
        <v>#DIV/0!</v>
      </c>
      <c r="AJ191" s="67" t="e">
        <f ca="1">IF($AD191&gt;5,0,OFFSET('ModelParams Lp'!$H$12,0,-'Sound Pressure'!$AD191))</f>
        <v>#DIV/0!</v>
      </c>
      <c r="AK191" s="67" t="e">
        <f ca="1">IF($AD191&gt;6,0,OFFSET('ModelParams Lp'!$I$12,0,-'Sound Pressure'!$AD191))</f>
        <v>#DIV/0!</v>
      </c>
      <c r="AL191" s="67" t="e">
        <f ca="1">IF($AD191&gt;7,0,IF($AD$4&lt;0,3,OFFSET('ModelParams Lp'!$J$12,0,-'Sound Pressure'!$AD191)))</f>
        <v>#DIV/0!</v>
      </c>
      <c r="AM191" s="67" t="e">
        <f t="shared" si="71"/>
        <v>#DIV/0!</v>
      </c>
      <c r="AN191" s="67" t="e">
        <f t="shared" si="72"/>
        <v>#DIV/0!</v>
      </c>
      <c r="AO191" s="67" t="e">
        <f t="shared" ref="AN191:AT227" si="73">10*LOG(1+(343.2/(4*PI()*AO$3))^2*(2*PI()/$T191))</f>
        <v>#DIV/0!</v>
      </c>
      <c r="AP191" s="67" t="e">
        <f t="shared" si="73"/>
        <v>#DIV/0!</v>
      </c>
      <c r="AQ191" s="67" t="e">
        <f t="shared" si="73"/>
        <v>#DIV/0!</v>
      </c>
      <c r="AR191" s="67" t="e">
        <f t="shared" si="73"/>
        <v>#DIV/0!</v>
      </c>
      <c r="AS191" s="67" t="e">
        <f t="shared" si="73"/>
        <v>#DIV/0!</v>
      </c>
      <c r="AT191" s="67" t="e">
        <f t="shared" si="73"/>
        <v>#DIV/0!</v>
      </c>
      <c r="AU191" s="67">
        <f>'ModelParams Lp'!B$22</f>
        <v>4</v>
      </c>
      <c r="AV191" s="67">
        <f>'ModelParams Lp'!C$22</f>
        <v>2</v>
      </c>
      <c r="AW191" s="67">
        <f>'ModelParams Lp'!D$22</f>
        <v>1</v>
      </c>
      <c r="AX191" s="67">
        <f>'ModelParams Lp'!E$22</f>
        <v>0</v>
      </c>
      <c r="AY191" s="67">
        <f>'ModelParams Lp'!F$22</f>
        <v>0</v>
      </c>
      <c r="AZ191" s="67">
        <f>'ModelParams Lp'!G$22</f>
        <v>0</v>
      </c>
      <c r="BA191" s="67">
        <f>'ModelParams Lp'!H$22</f>
        <v>0</v>
      </c>
      <c r="BB191" s="67">
        <f>'ModelParams Lp'!I$22</f>
        <v>0</v>
      </c>
      <c r="BC191" s="67" t="e">
        <f>-10*LOG(2/(4*PI()*2^2)+4/(0.163*(Calcul!$J196*Calcul!$K196)/VLOOKUP(Calcul!$H196,'ModelParams Lp'!$E$37:$F$39,2,0)))</f>
        <v>#N/A</v>
      </c>
      <c r="BD191" s="67" t="e">
        <f>-10*LOG(2/(4*PI()*2^2)+4/(0.163*(Calcul!$J196*Calcul!$K196)/VLOOKUP(Calcul!$H196,'ModelParams Lp'!$E$37:$F$39,2,0)))</f>
        <v>#N/A</v>
      </c>
      <c r="BE191" s="67" t="e">
        <f>-10*LOG(2/(4*PI()*2^2)+4/(0.163*(Calcul!$J196*Calcul!$K196)/VLOOKUP(Calcul!$H196,'ModelParams Lp'!$E$37:$F$39,2,0)))</f>
        <v>#N/A</v>
      </c>
      <c r="BF191" s="67" t="e">
        <f>-10*LOG(2/(4*PI()*2^2)+4/(0.163*(Calcul!$J196*Calcul!$K196)/VLOOKUP(Calcul!$H196,'ModelParams Lp'!$E$37:$F$39,2,0)))</f>
        <v>#N/A</v>
      </c>
      <c r="BG191" s="67" t="e">
        <f>-10*LOG(2/(4*PI()*2^2)+4/(0.163*(Calcul!$J196*Calcul!$K196)/VLOOKUP(Calcul!$H196,'ModelParams Lp'!$E$37:$F$39,2,0)))</f>
        <v>#N/A</v>
      </c>
      <c r="BH191" s="67" t="e">
        <f>-10*LOG(2/(4*PI()*2^2)+4/(0.163*(Calcul!$J196*Calcul!$K196)/VLOOKUP(Calcul!$H196,'ModelParams Lp'!$E$37:$F$39,2,0)))</f>
        <v>#N/A</v>
      </c>
      <c r="BI191" s="67" t="e">
        <f>-10*LOG(2/(4*PI()*2^2)+4/(0.163*(Calcul!$J196*Calcul!$K196)/VLOOKUP(Calcul!$H196,'ModelParams Lp'!$E$37:$F$39,2,0)))</f>
        <v>#N/A</v>
      </c>
      <c r="BJ191" s="67" t="e">
        <f>-10*LOG(2/(4*PI()*2^2)+4/(0.163*(Calcul!$J196*Calcul!$K196)/VLOOKUP(Calcul!$H196,'ModelParams Lp'!$E$37:$F$39,2,0)))</f>
        <v>#N/A</v>
      </c>
      <c r="BK191" s="67" t="e">
        <f>VLOOKUP(Calcul!$I196,'ModelParams Lp'!$D$28:$O$32,5,0)+BC191</f>
        <v>#N/A</v>
      </c>
      <c r="BL191" s="67" t="e">
        <f>VLOOKUP(Calcul!$I196,'ModelParams Lp'!$D$28:$O$32,6,0)+BD191</f>
        <v>#N/A</v>
      </c>
      <c r="BM191" s="67" t="e">
        <f>VLOOKUP(Calcul!$I196,'ModelParams Lp'!$D$28:$O$32,7,0)+BE191</f>
        <v>#N/A</v>
      </c>
      <c r="BN191" s="67" t="e">
        <f>VLOOKUP(Calcul!$I196,'ModelParams Lp'!$D$28:$O$32,8,0)+BF191</f>
        <v>#N/A</v>
      </c>
      <c r="BO191" s="67" t="e">
        <f>VLOOKUP(Calcul!$I196,'ModelParams Lp'!$D$28:$O$32,9,0)+BG191</f>
        <v>#N/A</v>
      </c>
      <c r="BP191" s="67" t="e">
        <f>VLOOKUP(Calcul!$I196,'ModelParams Lp'!$D$28:$O$32,10,0)+BH191</f>
        <v>#N/A</v>
      </c>
      <c r="BQ191" s="67" t="e">
        <f>VLOOKUP(Calcul!$I196,'ModelParams Lp'!$D$28:$O$32,11,0)+BI191</f>
        <v>#N/A</v>
      </c>
      <c r="BR191" s="67" t="e">
        <f>VLOOKUP(Calcul!$I196,'ModelParams Lp'!$D$28:$O$32,12,0)+BJ191</f>
        <v>#N/A</v>
      </c>
      <c r="BS191" s="66" t="e">
        <f t="shared" ca="1" si="53"/>
        <v>#DIV/0!</v>
      </c>
      <c r="BT191" s="66" t="e">
        <f t="shared" ca="1" si="54"/>
        <v>#DIV/0!</v>
      </c>
      <c r="BU191" s="66" t="e">
        <f t="shared" ca="1" si="55"/>
        <v>#DIV/0!</v>
      </c>
      <c r="BV191" s="66" t="e">
        <f t="shared" ca="1" si="56"/>
        <v>#DIV/0!</v>
      </c>
      <c r="BW191" s="66" t="e">
        <f t="shared" ca="1" si="57"/>
        <v>#DIV/0!</v>
      </c>
      <c r="BX191" s="66" t="e">
        <f t="shared" ca="1" si="58"/>
        <v>#DIV/0!</v>
      </c>
      <c r="BY191" s="66" t="e">
        <f t="shared" ca="1" si="59"/>
        <v>#DIV/0!</v>
      </c>
      <c r="BZ191" s="66" t="e">
        <f t="shared" ca="1" si="60"/>
        <v>#DIV/0!</v>
      </c>
      <c r="CA191" s="24" t="e">
        <f ca="1">10*LOG10(IF(BS191="",0,POWER(10,((BS191+'ModelParams Lw'!$O$4)/10))) +IF(BT191="",0,POWER(10,((BT191+'ModelParams Lw'!$P$4)/10))) +IF(BU191="",0,POWER(10,((BU191+'ModelParams Lw'!$Q$4)/10))) +IF(BV191="",0,POWER(10,((BV191+'ModelParams Lw'!$R$4)/10))) +IF(BW191="",0,POWER(10,((BW191+'ModelParams Lw'!$S$4)/10))) +IF(BX191="",0,POWER(10,((BX191+'ModelParams Lw'!$T$4)/10))) +IF(BY191="",0,POWER(10,((BY191+'ModelParams Lw'!$U$4)/10)))+IF(BZ191="",0,POWER(10,((BZ191+'ModelParams Lw'!$V$4)/10))))</f>
        <v>#DIV/0!</v>
      </c>
      <c r="CB191" s="24" t="e">
        <f t="shared" ca="1" si="61"/>
        <v>#DIV/0!</v>
      </c>
      <c r="CC191" s="24" t="e">
        <f ca="1">(BS191-'ModelParams Lw'!O$10)/'ModelParams Lw'!O$11</f>
        <v>#DIV/0!</v>
      </c>
      <c r="CD191" s="24" t="e">
        <f ca="1">(BT191-'ModelParams Lw'!P$10)/'ModelParams Lw'!P$11</f>
        <v>#DIV/0!</v>
      </c>
      <c r="CE191" s="24" t="e">
        <f ca="1">(BU191-'ModelParams Lw'!Q$10)/'ModelParams Lw'!Q$11</f>
        <v>#DIV/0!</v>
      </c>
      <c r="CF191" s="24" t="e">
        <f ca="1">(BV191-'ModelParams Lw'!R$10)/'ModelParams Lw'!R$11</f>
        <v>#DIV/0!</v>
      </c>
      <c r="CG191" s="24" t="e">
        <f ca="1">(BW191-'ModelParams Lw'!S$10)/'ModelParams Lw'!S$11</f>
        <v>#DIV/0!</v>
      </c>
      <c r="CH191" s="24" t="e">
        <f ca="1">(BX191-'ModelParams Lw'!T$10)/'ModelParams Lw'!T$11</f>
        <v>#DIV/0!</v>
      </c>
      <c r="CI191" s="24" t="e">
        <f ca="1">(BY191-'ModelParams Lw'!U$10)/'ModelParams Lw'!U$11</f>
        <v>#DIV/0!</v>
      </c>
      <c r="CJ191" s="24" t="e">
        <f ca="1">(BZ191-'ModelParams Lw'!V$10)/'ModelParams Lw'!V$11</f>
        <v>#DIV/0!</v>
      </c>
      <c r="CK191" s="66" t="e">
        <f t="shared" si="62"/>
        <v>#DIV/0!</v>
      </c>
      <c r="CL191" s="66" t="e">
        <f t="shared" si="63"/>
        <v>#DIV/0!</v>
      </c>
      <c r="CM191" s="66" t="e">
        <f t="shared" si="64"/>
        <v>#DIV/0!</v>
      </c>
      <c r="CN191" s="66" t="e">
        <f t="shared" si="65"/>
        <v>#DIV/0!</v>
      </c>
      <c r="CO191" s="66" t="e">
        <f t="shared" si="66"/>
        <v>#DIV/0!</v>
      </c>
      <c r="CP191" s="66" t="e">
        <f t="shared" si="67"/>
        <v>#DIV/0!</v>
      </c>
      <c r="CQ191" s="66" t="e">
        <f t="shared" si="68"/>
        <v>#DIV/0!</v>
      </c>
      <c r="CR191" s="66" t="e">
        <f t="shared" si="69"/>
        <v>#DIV/0!</v>
      </c>
      <c r="CS191" s="24" t="e">
        <f>10*LOG10(IF(CK191="",0,POWER(10,((CK191+'ModelParams Lw'!$O$4)/10))) +IF(CL191="",0,POWER(10,((CL191+'ModelParams Lw'!$P$4)/10))) +IF(CM191="",0,POWER(10,((CM191+'ModelParams Lw'!$Q$4)/10))) +IF(CN191="",0,POWER(10,((CN191+'ModelParams Lw'!$R$4)/10))) +IF(CO191="",0,POWER(10,((CO191+'ModelParams Lw'!$S$4)/10))) +IF(CP191="",0,POWER(10,((CP191+'ModelParams Lw'!$T$4)/10))) +IF(CQ191="",0,POWER(10,((CQ191+'ModelParams Lw'!$U$4)/10)))+IF(CR191="",0,POWER(10,((CR191+'ModelParams Lw'!$V$4)/10))))</f>
        <v>#DIV/0!</v>
      </c>
      <c r="CT191" s="24" t="e">
        <f t="shared" si="70"/>
        <v>#DIV/0!</v>
      </c>
      <c r="CU191" s="24" t="e">
        <f>(CK191-'ModelParams Lw'!O$10)/'ModelParams Lw'!O$11</f>
        <v>#DIV/0!</v>
      </c>
      <c r="CV191" s="24" t="e">
        <f>(CL191-'ModelParams Lw'!P$10)/'ModelParams Lw'!P$11</f>
        <v>#DIV/0!</v>
      </c>
      <c r="CW191" s="24" t="e">
        <f>(CM191-'ModelParams Lw'!Q$10)/'ModelParams Lw'!Q$11</f>
        <v>#DIV/0!</v>
      </c>
      <c r="CX191" s="24" t="e">
        <f>(CN191-'ModelParams Lw'!R$10)/'ModelParams Lw'!R$11</f>
        <v>#DIV/0!</v>
      </c>
      <c r="CY191" s="24" t="e">
        <f>(CO191-'ModelParams Lw'!S$10)/'ModelParams Lw'!S$11</f>
        <v>#DIV/0!</v>
      </c>
      <c r="CZ191" s="24" t="e">
        <f>(CP191-'ModelParams Lw'!T$10)/'ModelParams Lw'!T$11</f>
        <v>#DIV/0!</v>
      </c>
      <c r="DA191" s="24" t="e">
        <f>(CQ191-'ModelParams Lw'!U$10)/'ModelParams Lw'!U$11</f>
        <v>#DIV/0!</v>
      </c>
      <c r="DB191" s="24" t="e">
        <f>(CR191-'ModelParams Lw'!V$10)/'ModelParams Lw'!V$11</f>
        <v>#DIV/0!</v>
      </c>
    </row>
    <row r="192" spans="1:106">
      <c r="A192" s="12">
        <f>'Sound Power'!B192</f>
        <v>0</v>
      </c>
      <c r="B192" s="12">
        <f>'Sound Power'!D192</f>
        <v>0</v>
      </c>
      <c r="C192" s="67" t="e">
        <f>IF(Calcul!$F197="SA",'Sound Power'!BS192,'Sound Power'!T192)</f>
        <v>#DIV/0!</v>
      </c>
      <c r="D192" s="67" t="e">
        <f>IF(Calcul!$F197="SA",'Sound Power'!BT192,'Sound Power'!U192)</f>
        <v>#DIV/0!</v>
      </c>
      <c r="E192" s="67" t="e">
        <f>IF(Calcul!$F197="SA",'Sound Power'!BU192,'Sound Power'!V192)</f>
        <v>#DIV/0!</v>
      </c>
      <c r="F192" s="67" t="e">
        <f>IF(Calcul!$F197="SA",'Sound Power'!BV192,'Sound Power'!W192)</f>
        <v>#DIV/0!</v>
      </c>
      <c r="G192" s="67" t="e">
        <f>IF(Calcul!$F197="SA",'Sound Power'!BW192,'Sound Power'!X192)</f>
        <v>#DIV/0!</v>
      </c>
      <c r="H192" s="67" t="e">
        <f>IF(Calcul!$F197="SA",'Sound Power'!BX192,'Sound Power'!Y192)</f>
        <v>#DIV/0!</v>
      </c>
      <c r="I192" s="67" t="e">
        <f>IF(Calcul!$F197="SA",'Sound Power'!BY192,'Sound Power'!Z192)</f>
        <v>#DIV/0!</v>
      </c>
      <c r="J192" s="67" t="e">
        <f>IF(Calcul!$F197="SA",'Sound Power'!BZ192,'Sound Power'!AA192)</f>
        <v>#DIV/0!</v>
      </c>
      <c r="K192" s="67" t="e">
        <f>'Sound Power'!CS192</f>
        <v>#DIV/0!</v>
      </c>
      <c r="L192" s="67" t="e">
        <f>'Sound Power'!CT192</f>
        <v>#DIV/0!</v>
      </c>
      <c r="M192" s="67" t="e">
        <f>'Sound Power'!CU192</f>
        <v>#DIV/0!</v>
      </c>
      <c r="N192" s="67" t="e">
        <f>'Sound Power'!CV192</f>
        <v>#DIV/0!</v>
      </c>
      <c r="O192" s="67" t="e">
        <f>'Sound Power'!CW192</f>
        <v>#DIV/0!</v>
      </c>
      <c r="P192" s="67" t="e">
        <f>'Sound Power'!CX192</f>
        <v>#DIV/0!</v>
      </c>
      <c r="Q192" s="67" t="e">
        <f>'Sound Power'!CY192</f>
        <v>#DIV/0!</v>
      </c>
      <c r="R192" s="67" t="e">
        <f>'Sound Power'!CZ192</f>
        <v>#DIV/0!</v>
      </c>
      <c r="S192" s="64">
        <f t="shared" si="50"/>
        <v>0</v>
      </c>
      <c r="T192" s="64">
        <f t="shared" si="51"/>
        <v>0</v>
      </c>
      <c r="U192" s="67" t="e">
        <f>('ModelParams Lp'!B$4*10^'ModelParams Lp'!B$5*($S192/$T192)^'ModelParams Lp'!B$6)*3</f>
        <v>#DIV/0!</v>
      </c>
      <c r="V192" s="67" t="e">
        <f>('ModelParams Lp'!C$4*10^'ModelParams Lp'!C$5*($S192/$T192)^'ModelParams Lp'!C$6)*3</f>
        <v>#DIV/0!</v>
      </c>
      <c r="W192" s="67" t="e">
        <f>('ModelParams Lp'!D$4*10^'ModelParams Lp'!D$5*($S192/$T192)^'ModelParams Lp'!D$6)*3</f>
        <v>#DIV/0!</v>
      </c>
      <c r="X192" s="67" t="e">
        <f>('ModelParams Lp'!E$4*10^'ModelParams Lp'!E$5*($S192/$T192)^'ModelParams Lp'!E$6)*3</f>
        <v>#DIV/0!</v>
      </c>
      <c r="Y192" s="67" t="e">
        <f>('ModelParams Lp'!F$4*10^'ModelParams Lp'!F$5*($S192/$T192)^'ModelParams Lp'!F$6)*3</f>
        <v>#DIV/0!</v>
      </c>
      <c r="Z192" s="67" t="e">
        <f>('ModelParams Lp'!G$4*10^'ModelParams Lp'!G$5*($S192/$T192)^'ModelParams Lp'!G$6)*3</f>
        <v>#DIV/0!</v>
      </c>
      <c r="AA192" s="67" t="e">
        <f>('ModelParams Lp'!H$4*10^'ModelParams Lp'!H$5*($S192/$T192)^'ModelParams Lp'!H$6)*3</f>
        <v>#DIV/0!</v>
      </c>
      <c r="AB192" s="67" t="e">
        <f>('ModelParams Lp'!I$4*10^'ModelParams Lp'!I$5*($S192/$T192)^'ModelParams Lp'!I$6)*3</f>
        <v>#DIV/0!</v>
      </c>
      <c r="AC192" s="53" t="e">
        <f t="shared" si="52"/>
        <v>#DIV/0!</v>
      </c>
      <c r="AD192" s="53" t="e">
        <f>IF(AC192&lt;'ModelParams Lp'!$B$16,-1,IF(AC192&lt;'ModelParams Lp'!$C$16,0,IF(AC192&lt;'ModelParams Lp'!$D$16,1,IF(AC192&lt;'ModelParams Lp'!$E$16,2,IF(AC192&lt;'ModelParams Lp'!$F$16,3,IF(AC192&lt;'ModelParams Lp'!$G$16,4,IF(AC192&lt;'ModelParams Lp'!$H$16,5,6)))))))</f>
        <v>#DIV/0!</v>
      </c>
      <c r="AE192" s="67" t="e">
        <f ca="1">IF($AD192&gt;1,0,OFFSET('ModelParams Lp'!$C$12,0,-'Sound Pressure'!$AD192))</f>
        <v>#DIV/0!</v>
      </c>
      <c r="AF192" s="67" t="e">
        <f ca="1">IF($AD192&gt;2,0,OFFSET('ModelParams Lp'!$D$12,0,-'Sound Pressure'!$AD192))</f>
        <v>#DIV/0!</v>
      </c>
      <c r="AG192" s="67" t="e">
        <f ca="1">IF($AD192&gt;3,0,OFFSET('ModelParams Lp'!$E$12,0,-'Sound Pressure'!$AD192))</f>
        <v>#DIV/0!</v>
      </c>
      <c r="AH192" s="67" t="e">
        <f ca="1">IF($AD192&gt;4,0,OFFSET('ModelParams Lp'!$F$12,0,-'Sound Pressure'!$AD192))</f>
        <v>#DIV/0!</v>
      </c>
      <c r="AI192" s="67" t="e">
        <f ca="1">IF($AD192&gt;3,0,OFFSET('ModelParams Lp'!$G$12,0,-'Sound Pressure'!$AD192))</f>
        <v>#DIV/0!</v>
      </c>
      <c r="AJ192" s="67" t="e">
        <f ca="1">IF($AD192&gt;5,0,OFFSET('ModelParams Lp'!$H$12,0,-'Sound Pressure'!$AD192))</f>
        <v>#DIV/0!</v>
      </c>
      <c r="AK192" s="67" t="e">
        <f ca="1">IF($AD192&gt;6,0,OFFSET('ModelParams Lp'!$I$12,0,-'Sound Pressure'!$AD192))</f>
        <v>#DIV/0!</v>
      </c>
      <c r="AL192" s="67" t="e">
        <f ca="1">IF($AD192&gt;7,0,IF($AD$4&lt;0,3,OFFSET('ModelParams Lp'!$J$12,0,-'Sound Pressure'!$AD192)))</f>
        <v>#DIV/0!</v>
      </c>
      <c r="AM192" s="67" t="e">
        <f t="shared" si="71"/>
        <v>#DIV/0!</v>
      </c>
      <c r="AN192" s="67" t="e">
        <f t="shared" si="73"/>
        <v>#DIV/0!</v>
      </c>
      <c r="AO192" s="67" t="e">
        <f t="shared" si="73"/>
        <v>#DIV/0!</v>
      </c>
      <c r="AP192" s="67" t="e">
        <f t="shared" si="73"/>
        <v>#DIV/0!</v>
      </c>
      <c r="AQ192" s="67" t="e">
        <f t="shared" si="73"/>
        <v>#DIV/0!</v>
      </c>
      <c r="AR192" s="67" t="e">
        <f t="shared" si="73"/>
        <v>#DIV/0!</v>
      </c>
      <c r="AS192" s="67" t="e">
        <f t="shared" si="73"/>
        <v>#DIV/0!</v>
      </c>
      <c r="AT192" s="67" t="e">
        <f t="shared" si="73"/>
        <v>#DIV/0!</v>
      </c>
      <c r="AU192" s="67">
        <f>'ModelParams Lp'!B$22</f>
        <v>4</v>
      </c>
      <c r="AV192" s="67">
        <f>'ModelParams Lp'!C$22</f>
        <v>2</v>
      </c>
      <c r="AW192" s="67">
        <f>'ModelParams Lp'!D$22</f>
        <v>1</v>
      </c>
      <c r="AX192" s="67">
        <f>'ModelParams Lp'!E$22</f>
        <v>0</v>
      </c>
      <c r="AY192" s="67">
        <f>'ModelParams Lp'!F$22</f>
        <v>0</v>
      </c>
      <c r="AZ192" s="67">
        <f>'ModelParams Lp'!G$22</f>
        <v>0</v>
      </c>
      <c r="BA192" s="67">
        <f>'ModelParams Lp'!H$22</f>
        <v>0</v>
      </c>
      <c r="BB192" s="67">
        <f>'ModelParams Lp'!I$22</f>
        <v>0</v>
      </c>
      <c r="BC192" s="67" t="e">
        <f>-10*LOG(2/(4*PI()*2^2)+4/(0.163*(Calcul!$J197*Calcul!$K197)/VLOOKUP(Calcul!$H197,'ModelParams Lp'!$E$37:$F$39,2,0)))</f>
        <v>#N/A</v>
      </c>
      <c r="BD192" s="67" t="e">
        <f>-10*LOG(2/(4*PI()*2^2)+4/(0.163*(Calcul!$J197*Calcul!$K197)/VLOOKUP(Calcul!$H197,'ModelParams Lp'!$E$37:$F$39,2,0)))</f>
        <v>#N/A</v>
      </c>
      <c r="BE192" s="67" t="e">
        <f>-10*LOG(2/(4*PI()*2^2)+4/(0.163*(Calcul!$J197*Calcul!$K197)/VLOOKUP(Calcul!$H197,'ModelParams Lp'!$E$37:$F$39,2,0)))</f>
        <v>#N/A</v>
      </c>
      <c r="BF192" s="67" t="e">
        <f>-10*LOG(2/(4*PI()*2^2)+4/(0.163*(Calcul!$J197*Calcul!$K197)/VLOOKUP(Calcul!$H197,'ModelParams Lp'!$E$37:$F$39,2,0)))</f>
        <v>#N/A</v>
      </c>
      <c r="BG192" s="67" t="e">
        <f>-10*LOG(2/(4*PI()*2^2)+4/(0.163*(Calcul!$J197*Calcul!$K197)/VLOOKUP(Calcul!$H197,'ModelParams Lp'!$E$37:$F$39,2,0)))</f>
        <v>#N/A</v>
      </c>
      <c r="BH192" s="67" t="e">
        <f>-10*LOG(2/(4*PI()*2^2)+4/(0.163*(Calcul!$J197*Calcul!$K197)/VLOOKUP(Calcul!$H197,'ModelParams Lp'!$E$37:$F$39,2,0)))</f>
        <v>#N/A</v>
      </c>
      <c r="BI192" s="67" t="e">
        <f>-10*LOG(2/(4*PI()*2^2)+4/(0.163*(Calcul!$J197*Calcul!$K197)/VLOOKUP(Calcul!$H197,'ModelParams Lp'!$E$37:$F$39,2,0)))</f>
        <v>#N/A</v>
      </c>
      <c r="BJ192" s="67" t="e">
        <f>-10*LOG(2/(4*PI()*2^2)+4/(0.163*(Calcul!$J197*Calcul!$K197)/VLOOKUP(Calcul!$H197,'ModelParams Lp'!$E$37:$F$39,2,0)))</f>
        <v>#N/A</v>
      </c>
      <c r="BK192" s="67" t="e">
        <f>VLOOKUP(Calcul!$I197,'ModelParams Lp'!$D$28:$O$32,5,0)+BC192</f>
        <v>#N/A</v>
      </c>
      <c r="BL192" s="67" t="e">
        <f>VLOOKUP(Calcul!$I197,'ModelParams Lp'!$D$28:$O$32,6,0)+BD192</f>
        <v>#N/A</v>
      </c>
      <c r="BM192" s="67" t="e">
        <f>VLOOKUP(Calcul!$I197,'ModelParams Lp'!$D$28:$O$32,7,0)+BE192</f>
        <v>#N/A</v>
      </c>
      <c r="BN192" s="67" t="e">
        <f>VLOOKUP(Calcul!$I197,'ModelParams Lp'!$D$28:$O$32,8,0)+BF192</f>
        <v>#N/A</v>
      </c>
      <c r="BO192" s="67" t="e">
        <f>VLOOKUP(Calcul!$I197,'ModelParams Lp'!$D$28:$O$32,9,0)+BG192</f>
        <v>#N/A</v>
      </c>
      <c r="BP192" s="67" t="e">
        <f>VLOOKUP(Calcul!$I197,'ModelParams Lp'!$D$28:$O$32,10,0)+BH192</f>
        <v>#N/A</v>
      </c>
      <c r="BQ192" s="67" t="e">
        <f>VLOOKUP(Calcul!$I197,'ModelParams Lp'!$D$28:$O$32,11,0)+BI192</f>
        <v>#N/A</v>
      </c>
      <c r="BR192" s="67" t="e">
        <f>VLOOKUP(Calcul!$I197,'ModelParams Lp'!$D$28:$O$32,12,0)+BJ192</f>
        <v>#N/A</v>
      </c>
      <c r="BS192" s="66" t="e">
        <f t="shared" ca="1" si="53"/>
        <v>#DIV/0!</v>
      </c>
      <c r="BT192" s="66" t="e">
        <f t="shared" ca="1" si="54"/>
        <v>#DIV/0!</v>
      </c>
      <c r="BU192" s="66" t="e">
        <f t="shared" ca="1" si="55"/>
        <v>#DIV/0!</v>
      </c>
      <c r="BV192" s="66" t="e">
        <f t="shared" ca="1" si="56"/>
        <v>#DIV/0!</v>
      </c>
      <c r="BW192" s="66" t="e">
        <f t="shared" ca="1" si="57"/>
        <v>#DIV/0!</v>
      </c>
      <c r="BX192" s="66" t="e">
        <f t="shared" ca="1" si="58"/>
        <v>#DIV/0!</v>
      </c>
      <c r="BY192" s="66" t="e">
        <f t="shared" ca="1" si="59"/>
        <v>#DIV/0!</v>
      </c>
      <c r="BZ192" s="66" t="e">
        <f t="shared" ca="1" si="60"/>
        <v>#DIV/0!</v>
      </c>
      <c r="CA192" s="24" t="e">
        <f ca="1">10*LOG10(IF(BS192="",0,POWER(10,((BS192+'ModelParams Lw'!$O$4)/10))) +IF(BT192="",0,POWER(10,((BT192+'ModelParams Lw'!$P$4)/10))) +IF(BU192="",0,POWER(10,((BU192+'ModelParams Lw'!$Q$4)/10))) +IF(BV192="",0,POWER(10,((BV192+'ModelParams Lw'!$R$4)/10))) +IF(BW192="",0,POWER(10,((BW192+'ModelParams Lw'!$S$4)/10))) +IF(BX192="",0,POWER(10,((BX192+'ModelParams Lw'!$T$4)/10))) +IF(BY192="",0,POWER(10,((BY192+'ModelParams Lw'!$U$4)/10)))+IF(BZ192="",0,POWER(10,((BZ192+'ModelParams Lw'!$V$4)/10))))</f>
        <v>#DIV/0!</v>
      </c>
      <c r="CB192" s="24" t="e">
        <f t="shared" ca="1" si="61"/>
        <v>#DIV/0!</v>
      </c>
      <c r="CC192" s="24" t="e">
        <f ca="1">(BS192-'ModelParams Lw'!O$10)/'ModelParams Lw'!O$11</f>
        <v>#DIV/0!</v>
      </c>
      <c r="CD192" s="24" t="e">
        <f ca="1">(BT192-'ModelParams Lw'!P$10)/'ModelParams Lw'!P$11</f>
        <v>#DIV/0!</v>
      </c>
      <c r="CE192" s="24" t="e">
        <f ca="1">(BU192-'ModelParams Lw'!Q$10)/'ModelParams Lw'!Q$11</f>
        <v>#DIV/0!</v>
      </c>
      <c r="CF192" s="24" t="e">
        <f ca="1">(BV192-'ModelParams Lw'!R$10)/'ModelParams Lw'!R$11</f>
        <v>#DIV/0!</v>
      </c>
      <c r="CG192" s="24" t="e">
        <f ca="1">(BW192-'ModelParams Lw'!S$10)/'ModelParams Lw'!S$11</f>
        <v>#DIV/0!</v>
      </c>
      <c r="CH192" s="24" t="e">
        <f ca="1">(BX192-'ModelParams Lw'!T$10)/'ModelParams Lw'!T$11</f>
        <v>#DIV/0!</v>
      </c>
      <c r="CI192" s="24" t="e">
        <f ca="1">(BY192-'ModelParams Lw'!U$10)/'ModelParams Lw'!U$11</f>
        <v>#DIV/0!</v>
      </c>
      <c r="CJ192" s="24" t="e">
        <f ca="1">(BZ192-'ModelParams Lw'!V$10)/'ModelParams Lw'!V$11</f>
        <v>#DIV/0!</v>
      </c>
      <c r="CK192" s="66" t="e">
        <f t="shared" si="62"/>
        <v>#DIV/0!</v>
      </c>
      <c r="CL192" s="66" t="e">
        <f t="shared" si="63"/>
        <v>#DIV/0!</v>
      </c>
      <c r="CM192" s="66" t="e">
        <f t="shared" si="64"/>
        <v>#DIV/0!</v>
      </c>
      <c r="CN192" s="66" t="e">
        <f t="shared" si="65"/>
        <v>#DIV/0!</v>
      </c>
      <c r="CO192" s="66" t="e">
        <f t="shared" si="66"/>
        <v>#DIV/0!</v>
      </c>
      <c r="CP192" s="66" t="e">
        <f t="shared" si="67"/>
        <v>#DIV/0!</v>
      </c>
      <c r="CQ192" s="66" t="e">
        <f t="shared" si="68"/>
        <v>#DIV/0!</v>
      </c>
      <c r="CR192" s="66" t="e">
        <f t="shared" si="69"/>
        <v>#DIV/0!</v>
      </c>
      <c r="CS192" s="24" t="e">
        <f>10*LOG10(IF(CK192="",0,POWER(10,((CK192+'ModelParams Lw'!$O$4)/10))) +IF(CL192="",0,POWER(10,((CL192+'ModelParams Lw'!$P$4)/10))) +IF(CM192="",0,POWER(10,((CM192+'ModelParams Lw'!$Q$4)/10))) +IF(CN192="",0,POWER(10,((CN192+'ModelParams Lw'!$R$4)/10))) +IF(CO192="",0,POWER(10,((CO192+'ModelParams Lw'!$S$4)/10))) +IF(CP192="",0,POWER(10,((CP192+'ModelParams Lw'!$T$4)/10))) +IF(CQ192="",0,POWER(10,((CQ192+'ModelParams Lw'!$U$4)/10)))+IF(CR192="",0,POWER(10,((CR192+'ModelParams Lw'!$V$4)/10))))</f>
        <v>#DIV/0!</v>
      </c>
      <c r="CT192" s="24" t="e">
        <f t="shared" si="70"/>
        <v>#DIV/0!</v>
      </c>
      <c r="CU192" s="24" t="e">
        <f>(CK192-'ModelParams Lw'!O$10)/'ModelParams Lw'!O$11</f>
        <v>#DIV/0!</v>
      </c>
      <c r="CV192" s="24" t="e">
        <f>(CL192-'ModelParams Lw'!P$10)/'ModelParams Lw'!P$11</f>
        <v>#DIV/0!</v>
      </c>
      <c r="CW192" s="24" t="e">
        <f>(CM192-'ModelParams Lw'!Q$10)/'ModelParams Lw'!Q$11</f>
        <v>#DIV/0!</v>
      </c>
      <c r="CX192" s="24" t="e">
        <f>(CN192-'ModelParams Lw'!R$10)/'ModelParams Lw'!R$11</f>
        <v>#DIV/0!</v>
      </c>
      <c r="CY192" s="24" t="e">
        <f>(CO192-'ModelParams Lw'!S$10)/'ModelParams Lw'!S$11</f>
        <v>#DIV/0!</v>
      </c>
      <c r="CZ192" s="24" t="e">
        <f>(CP192-'ModelParams Lw'!T$10)/'ModelParams Lw'!T$11</f>
        <v>#DIV/0!</v>
      </c>
      <c r="DA192" s="24" t="e">
        <f>(CQ192-'ModelParams Lw'!U$10)/'ModelParams Lw'!U$11</f>
        <v>#DIV/0!</v>
      </c>
      <c r="DB192" s="24" t="e">
        <f>(CR192-'ModelParams Lw'!V$10)/'ModelParams Lw'!V$11</f>
        <v>#DIV/0!</v>
      </c>
    </row>
    <row r="193" spans="1:106">
      <c r="A193" s="12">
        <f>'Sound Power'!B193</f>
        <v>0</v>
      </c>
      <c r="B193" s="12">
        <f>'Sound Power'!D193</f>
        <v>0</v>
      </c>
      <c r="C193" s="67" t="e">
        <f>IF(Calcul!$F198="SA",'Sound Power'!BS193,'Sound Power'!T193)</f>
        <v>#DIV/0!</v>
      </c>
      <c r="D193" s="67" t="e">
        <f>IF(Calcul!$F198="SA",'Sound Power'!BT193,'Sound Power'!U193)</f>
        <v>#DIV/0!</v>
      </c>
      <c r="E193" s="67" t="e">
        <f>IF(Calcul!$F198="SA",'Sound Power'!BU193,'Sound Power'!V193)</f>
        <v>#DIV/0!</v>
      </c>
      <c r="F193" s="67" t="e">
        <f>IF(Calcul!$F198="SA",'Sound Power'!BV193,'Sound Power'!W193)</f>
        <v>#DIV/0!</v>
      </c>
      <c r="G193" s="67" t="e">
        <f>IF(Calcul!$F198="SA",'Sound Power'!BW193,'Sound Power'!X193)</f>
        <v>#DIV/0!</v>
      </c>
      <c r="H193" s="67" t="e">
        <f>IF(Calcul!$F198="SA",'Sound Power'!BX193,'Sound Power'!Y193)</f>
        <v>#DIV/0!</v>
      </c>
      <c r="I193" s="67" t="e">
        <f>IF(Calcul!$F198="SA",'Sound Power'!BY193,'Sound Power'!Z193)</f>
        <v>#DIV/0!</v>
      </c>
      <c r="J193" s="67" t="e">
        <f>IF(Calcul!$F198="SA",'Sound Power'!BZ193,'Sound Power'!AA193)</f>
        <v>#DIV/0!</v>
      </c>
      <c r="K193" s="67" t="e">
        <f>'Sound Power'!CS193</f>
        <v>#DIV/0!</v>
      </c>
      <c r="L193" s="67" t="e">
        <f>'Sound Power'!CT193</f>
        <v>#DIV/0!</v>
      </c>
      <c r="M193" s="67" t="e">
        <f>'Sound Power'!CU193</f>
        <v>#DIV/0!</v>
      </c>
      <c r="N193" s="67" t="e">
        <f>'Sound Power'!CV193</f>
        <v>#DIV/0!</v>
      </c>
      <c r="O193" s="67" t="e">
        <f>'Sound Power'!CW193</f>
        <v>#DIV/0!</v>
      </c>
      <c r="P193" s="67" t="e">
        <f>'Sound Power'!CX193</f>
        <v>#DIV/0!</v>
      </c>
      <c r="Q193" s="67" t="e">
        <f>'Sound Power'!CY193</f>
        <v>#DIV/0!</v>
      </c>
      <c r="R193" s="67" t="e">
        <f>'Sound Power'!CZ193</f>
        <v>#DIV/0!</v>
      </c>
      <c r="S193" s="64">
        <f t="shared" si="50"/>
        <v>0</v>
      </c>
      <c r="T193" s="64">
        <f t="shared" si="51"/>
        <v>0</v>
      </c>
      <c r="U193" s="67" t="e">
        <f>('ModelParams Lp'!B$4*10^'ModelParams Lp'!B$5*($S193/$T193)^'ModelParams Lp'!B$6)*3</f>
        <v>#DIV/0!</v>
      </c>
      <c r="V193" s="67" t="e">
        <f>('ModelParams Lp'!C$4*10^'ModelParams Lp'!C$5*($S193/$T193)^'ModelParams Lp'!C$6)*3</f>
        <v>#DIV/0!</v>
      </c>
      <c r="W193" s="67" t="e">
        <f>('ModelParams Lp'!D$4*10^'ModelParams Lp'!D$5*($S193/$T193)^'ModelParams Lp'!D$6)*3</f>
        <v>#DIV/0!</v>
      </c>
      <c r="X193" s="67" t="e">
        <f>('ModelParams Lp'!E$4*10^'ModelParams Lp'!E$5*($S193/$T193)^'ModelParams Lp'!E$6)*3</f>
        <v>#DIV/0!</v>
      </c>
      <c r="Y193" s="67" t="e">
        <f>('ModelParams Lp'!F$4*10^'ModelParams Lp'!F$5*($S193/$T193)^'ModelParams Lp'!F$6)*3</f>
        <v>#DIV/0!</v>
      </c>
      <c r="Z193" s="67" t="e">
        <f>('ModelParams Lp'!G$4*10^'ModelParams Lp'!G$5*($S193/$T193)^'ModelParams Lp'!G$6)*3</f>
        <v>#DIV/0!</v>
      </c>
      <c r="AA193" s="67" t="e">
        <f>('ModelParams Lp'!H$4*10^'ModelParams Lp'!H$5*($S193/$T193)^'ModelParams Lp'!H$6)*3</f>
        <v>#DIV/0!</v>
      </c>
      <c r="AB193" s="67" t="e">
        <f>('ModelParams Lp'!I$4*10^'ModelParams Lp'!I$5*($S193/$T193)^'ModelParams Lp'!I$6)*3</f>
        <v>#DIV/0!</v>
      </c>
      <c r="AC193" s="53" t="e">
        <f t="shared" si="52"/>
        <v>#DIV/0!</v>
      </c>
      <c r="AD193" s="53" t="e">
        <f>IF(AC193&lt;'ModelParams Lp'!$B$16,-1,IF(AC193&lt;'ModelParams Lp'!$C$16,0,IF(AC193&lt;'ModelParams Lp'!$D$16,1,IF(AC193&lt;'ModelParams Lp'!$E$16,2,IF(AC193&lt;'ModelParams Lp'!$F$16,3,IF(AC193&lt;'ModelParams Lp'!$G$16,4,IF(AC193&lt;'ModelParams Lp'!$H$16,5,6)))))))</f>
        <v>#DIV/0!</v>
      </c>
      <c r="AE193" s="67" t="e">
        <f ca="1">IF($AD193&gt;1,0,OFFSET('ModelParams Lp'!$C$12,0,-'Sound Pressure'!$AD193))</f>
        <v>#DIV/0!</v>
      </c>
      <c r="AF193" s="67" t="e">
        <f ca="1">IF($AD193&gt;2,0,OFFSET('ModelParams Lp'!$D$12,0,-'Sound Pressure'!$AD193))</f>
        <v>#DIV/0!</v>
      </c>
      <c r="AG193" s="67" t="e">
        <f ca="1">IF($AD193&gt;3,0,OFFSET('ModelParams Lp'!$E$12,0,-'Sound Pressure'!$AD193))</f>
        <v>#DIV/0!</v>
      </c>
      <c r="AH193" s="67" t="e">
        <f ca="1">IF($AD193&gt;4,0,OFFSET('ModelParams Lp'!$F$12,0,-'Sound Pressure'!$AD193))</f>
        <v>#DIV/0!</v>
      </c>
      <c r="AI193" s="67" t="e">
        <f ca="1">IF($AD193&gt;3,0,OFFSET('ModelParams Lp'!$G$12,0,-'Sound Pressure'!$AD193))</f>
        <v>#DIV/0!</v>
      </c>
      <c r="AJ193" s="67" t="e">
        <f ca="1">IF($AD193&gt;5,0,OFFSET('ModelParams Lp'!$H$12,0,-'Sound Pressure'!$AD193))</f>
        <v>#DIV/0!</v>
      </c>
      <c r="AK193" s="67" t="e">
        <f ca="1">IF($AD193&gt;6,0,OFFSET('ModelParams Lp'!$I$12,0,-'Sound Pressure'!$AD193))</f>
        <v>#DIV/0!</v>
      </c>
      <c r="AL193" s="67" t="e">
        <f ca="1">IF($AD193&gt;7,0,IF($AD$4&lt;0,3,OFFSET('ModelParams Lp'!$J$12,0,-'Sound Pressure'!$AD193)))</f>
        <v>#DIV/0!</v>
      </c>
      <c r="AM193" s="67" t="e">
        <f t="shared" si="71"/>
        <v>#DIV/0!</v>
      </c>
      <c r="AN193" s="67" t="e">
        <f t="shared" si="73"/>
        <v>#DIV/0!</v>
      </c>
      <c r="AO193" s="67" t="e">
        <f t="shared" si="73"/>
        <v>#DIV/0!</v>
      </c>
      <c r="AP193" s="67" t="e">
        <f t="shared" si="73"/>
        <v>#DIV/0!</v>
      </c>
      <c r="AQ193" s="67" t="e">
        <f t="shared" si="73"/>
        <v>#DIV/0!</v>
      </c>
      <c r="AR193" s="67" t="e">
        <f t="shared" si="73"/>
        <v>#DIV/0!</v>
      </c>
      <c r="AS193" s="67" t="e">
        <f t="shared" si="73"/>
        <v>#DIV/0!</v>
      </c>
      <c r="AT193" s="67" t="e">
        <f t="shared" si="73"/>
        <v>#DIV/0!</v>
      </c>
      <c r="AU193" s="67">
        <f>'ModelParams Lp'!B$22</f>
        <v>4</v>
      </c>
      <c r="AV193" s="67">
        <f>'ModelParams Lp'!C$22</f>
        <v>2</v>
      </c>
      <c r="AW193" s="67">
        <f>'ModelParams Lp'!D$22</f>
        <v>1</v>
      </c>
      <c r="AX193" s="67">
        <f>'ModelParams Lp'!E$22</f>
        <v>0</v>
      </c>
      <c r="AY193" s="67">
        <f>'ModelParams Lp'!F$22</f>
        <v>0</v>
      </c>
      <c r="AZ193" s="67">
        <f>'ModelParams Lp'!G$22</f>
        <v>0</v>
      </c>
      <c r="BA193" s="67">
        <f>'ModelParams Lp'!H$22</f>
        <v>0</v>
      </c>
      <c r="BB193" s="67">
        <f>'ModelParams Lp'!I$22</f>
        <v>0</v>
      </c>
      <c r="BC193" s="67" t="e">
        <f>-10*LOG(2/(4*PI()*2^2)+4/(0.163*(Calcul!$J198*Calcul!$K198)/VLOOKUP(Calcul!$H198,'ModelParams Lp'!$E$37:$F$39,2,0)))</f>
        <v>#N/A</v>
      </c>
      <c r="BD193" s="67" t="e">
        <f>-10*LOG(2/(4*PI()*2^2)+4/(0.163*(Calcul!$J198*Calcul!$K198)/VLOOKUP(Calcul!$H198,'ModelParams Lp'!$E$37:$F$39,2,0)))</f>
        <v>#N/A</v>
      </c>
      <c r="BE193" s="67" t="e">
        <f>-10*LOG(2/(4*PI()*2^2)+4/(0.163*(Calcul!$J198*Calcul!$K198)/VLOOKUP(Calcul!$H198,'ModelParams Lp'!$E$37:$F$39,2,0)))</f>
        <v>#N/A</v>
      </c>
      <c r="BF193" s="67" t="e">
        <f>-10*LOG(2/(4*PI()*2^2)+4/(0.163*(Calcul!$J198*Calcul!$K198)/VLOOKUP(Calcul!$H198,'ModelParams Lp'!$E$37:$F$39,2,0)))</f>
        <v>#N/A</v>
      </c>
      <c r="BG193" s="67" t="e">
        <f>-10*LOG(2/(4*PI()*2^2)+4/(0.163*(Calcul!$J198*Calcul!$K198)/VLOOKUP(Calcul!$H198,'ModelParams Lp'!$E$37:$F$39,2,0)))</f>
        <v>#N/A</v>
      </c>
      <c r="BH193" s="67" t="e">
        <f>-10*LOG(2/(4*PI()*2^2)+4/(0.163*(Calcul!$J198*Calcul!$K198)/VLOOKUP(Calcul!$H198,'ModelParams Lp'!$E$37:$F$39,2,0)))</f>
        <v>#N/A</v>
      </c>
      <c r="BI193" s="67" t="e">
        <f>-10*LOG(2/(4*PI()*2^2)+4/(0.163*(Calcul!$J198*Calcul!$K198)/VLOOKUP(Calcul!$H198,'ModelParams Lp'!$E$37:$F$39,2,0)))</f>
        <v>#N/A</v>
      </c>
      <c r="BJ193" s="67" t="e">
        <f>-10*LOG(2/(4*PI()*2^2)+4/(0.163*(Calcul!$J198*Calcul!$K198)/VLOOKUP(Calcul!$H198,'ModelParams Lp'!$E$37:$F$39,2,0)))</f>
        <v>#N/A</v>
      </c>
      <c r="BK193" s="67" t="e">
        <f>VLOOKUP(Calcul!$I198,'ModelParams Lp'!$D$28:$O$32,5,0)+BC193</f>
        <v>#N/A</v>
      </c>
      <c r="BL193" s="67" t="e">
        <f>VLOOKUP(Calcul!$I198,'ModelParams Lp'!$D$28:$O$32,6,0)+BD193</f>
        <v>#N/A</v>
      </c>
      <c r="BM193" s="67" t="e">
        <f>VLOOKUP(Calcul!$I198,'ModelParams Lp'!$D$28:$O$32,7,0)+BE193</f>
        <v>#N/A</v>
      </c>
      <c r="BN193" s="67" t="e">
        <f>VLOOKUP(Calcul!$I198,'ModelParams Lp'!$D$28:$O$32,8,0)+BF193</f>
        <v>#N/A</v>
      </c>
      <c r="BO193" s="67" t="e">
        <f>VLOOKUP(Calcul!$I198,'ModelParams Lp'!$D$28:$O$32,9,0)+BG193</f>
        <v>#N/A</v>
      </c>
      <c r="BP193" s="67" t="e">
        <f>VLOOKUP(Calcul!$I198,'ModelParams Lp'!$D$28:$O$32,10,0)+BH193</f>
        <v>#N/A</v>
      </c>
      <c r="BQ193" s="67" t="e">
        <f>VLOOKUP(Calcul!$I198,'ModelParams Lp'!$D$28:$O$32,11,0)+BI193</f>
        <v>#N/A</v>
      </c>
      <c r="BR193" s="67" t="e">
        <f>VLOOKUP(Calcul!$I198,'ModelParams Lp'!$D$28:$O$32,12,0)+BJ193</f>
        <v>#N/A</v>
      </c>
      <c r="BS193" s="66" t="e">
        <f t="shared" ca="1" si="53"/>
        <v>#DIV/0!</v>
      </c>
      <c r="BT193" s="66" t="e">
        <f t="shared" ca="1" si="54"/>
        <v>#DIV/0!</v>
      </c>
      <c r="BU193" s="66" t="e">
        <f t="shared" ca="1" si="55"/>
        <v>#DIV/0!</v>
      </c>
      <c r="BV193" s="66" t="e">
        <f t="shared" ca="1" si="56"/>
        <v>#DIV/0!</v>
      </c>
      <c r="BW193" s="66" t="e">
        <f t="shared" ca="1" si="57"/>
        <v>#DIV/0!</v>
      </c>
      <c r="BX193" s="66" t="e">
        <f t="shared" ca="1" si="58"/>
        <v>#DIV/0!</v>
      </c>
      <c r="BY193" s="66" t="e">
        <f t="shared" ca="1" si="59"/>
        <v>#DIV/0!</v>
      </c>
      <c r="BZ193" s="66" t="e">
        <f t="shared" ca="1" si="60"/>
        <v>#DIV/0!</v>
      </c>
      <c r="CA193" s="24" t="e">
        <f ca="1">10*LOG10(IF(BS193="",0,POWER(10,((BS193+'ModelParams Lw'!$O$4)/10))) +IF(BT193="",0,POWER(10,((BT193+'ModelParams Lw'!$P$4)/10))) +IF(BU193="",0,POWER(10,((BU193+'ModelParams Lw'!$Q$4)/10))) +IF(BV193="",0,POWER(10,((BV193+'ModelParams Lw'!$R$4)/10))) +IF(BW193="",0,POWER(10,((BW193+'ModelParams Lw'!$S$4)/10))) +IF(BX193="",0,POWER(10,((BX193+'ModelParams Lw'!$T$4)/10))) +IF(BY193="",0,POWER(10,((BY193+'ModelParams Lw'!$U$4)/10)))+IF(BZ193="",0,POWER(10,((BZ193+'ModelParams Lw'!$V$4)/10))))</f>
        <v>#DIV/0!</v>
      </c>
      <c r="CB193" s="24" t="e">
        <f t="shared" ca="1" si="61"/>
        <v>#DIV/0!</v>
      </c>
      <c r="CC193" s="24" t="e">
        <f ca="1">(BS193-'ModelParams Lw'!O$10)/'ModelParams Lw'!O$11</f>
        <v>#DIV/0!</v>
      </c>
      <c r="CD193" s="24" t="e">
        <f ca="1">(BT193-'ModelParams Lw'!P$10)/'ModelParams Lw'!P$11</f>
        <v>#DIV/0!</v>
      </c>
      <c r="CE193" s="24" t="e">
        <f ca="1">(BU193-'ModelParams Lw'!Q$10)/'ModelParams Lw'!Q$11</f>
        <v>#DIV/0!</v>
      </c>
      <c r="CF193" s="24" t="e">
        <f ca="1">(BV193-'ModelParams Lw'!R$10)/'ModelParams Lw'!R$11</f>
        <v>#DIV/0!</v>
      </c>
      <c r="CG193" s="24" t="e">
        <f ca="1">(BW193-'ModelParams Lw'!S$10)/'ModelParams Lw'!S$11</f>
        <v>#DIV/0!</v>
      </c>
      <c r="CH193" s="24" t="e">
        <f ca="1">(BX193-'ModelParams Lw'!T$10)/'ModelParams Lw'!T$11</f>
        <v>#DIV/0!</v>
      </c>
      <c r="CI193" s="24" t="e">
        <f ca="1">(BY193-'ModelParams Lw'!U$10)/'ModelParams Lw'!U$11</f>
        <v>#DIV/0!</v>
      </c>
      <c r="CJ193" s="24" t="e">
        <f ca="1">(BZ193-'ModelParams Lw'!V$10)/'ModelParams Lw'!V$11</f>
        <v>#DIV/0!</v>
      </c>
      <c r="CK193" s="66" t="e">
        <f t="shared" si="62"/>
        <v>#DIV/0!</v>
      </c>
      <c r="CL193" s="66" t="e">
        <f t="shared" si="63"/>
        <v>#DIV/0!</v>
      </c>
      <c r="CM193" s="66" t="e">
        <f t="shared" si="64"/>
        <v>#DIV/0!</v>
      </c>
      <c r="CN193" s="66" t="e">
        <f t="shared" si="65"/>
        <v>#DIV/0!</v>
      </c>
      <c r="CO193" s="66" t="e">
        <f t="shared" si="66"/>
        <v>#DIV/0!</v>
      </c>
      <c r="CP193" s="66" t="e">
        <f t="shared" si="67"/>
        <v>#DIV/0!</v>
      </c>
      <c r="CQ193" s="66" t="e">
        <f t="shared" si="68"/>
        <v>#DIV/0!</v>
      </c>
      <c r="CR193" s="66" t="e">
        <f t="shared" si="69"/>
        <v>#DIV/0!</v>
      </c>
      <c r="CS193" s="24" t="e">
        <f>10*LOG10(IF(CK193="",0,POWER(10,((CK193+'ModelParams Lw'!$O$4)/10))) +IF(CL193="",0,POWER(10,((CL193+'ModelParams Lw'!$P$4)/10))) +IF(CM193="",0,POWER(10,((CM193+'ModelParams Lw'!$Q$4)/10))) +IF(CN193="",0,POWER(10,((CN193+'ModelParams Lw'!$R$4)/10))) +IF(CO193="",0,POWER(10,((CO193+'ModelParams Lw'!$S$4)/10))) +IF(CP193="",0,POWER(10,((CP193+'ModelParams Lw'!$T$4)/10))) +IF(CQ193="",0,POWER(10,((CQ193+'ModelParams Lw'!$U$4)/10)))+IF(CR193="",0,POWER(10,((CR193+'ModelParams Lw'!$V$4)/10))))</f>
        <v>#DIV/0!</v>
      </c>
      <c r="CT193" s="24" t="e">
        <f t="shared" si="70"/>
        <v>#DIV/0!</v>
      </c>
      <c r="CU193" s="24" t="e">
        <f>(CK193-'ModelParams Lw'!O$10)/'ModelParams Lw'!O$11</f>
        <v>#DIV/0!</v>
      </c>
      <c r="CV193" s="24" t="e">
        <f>(CL193-'ModelParams Lw'!P$10)/'ModelParams Lw'!P$11</f>
        <v>#DIV/0!</v>
      </c>
      <c r="CW193" s="24" t="e">
        <f>(CM193-'ModelParams Lw'!Q$10)/'ModelParams Lw'!Q$11</f>
        <v>#DIV/0!</v>
      </c>
      <c r="CX193" s="24" t="e">
        <f>(CN193-'ModelParams Lw'!R$10)/'ModelParams Lw'!R$11</f>
        <v>#DIV/0!</v>
      </c>
      <c r="CY193" s="24" t="e">
        <f>(CO193-'ModelParams Lw'!S$10)/'ModelParams Lw'!S$11</f>
        <v>#DIV/0!</v>
      </c>
      <c r="CZ193" s="24" t="e">
        <f>(CP193-'ModelParams Lw'!T$10)/'ModelParams Lw'!T$11</f>
        <v>#DIV/0!</v>
      </c>
      <c r="DA193" s="24" t="e">
        <f>(CQ193-'ModelParams Lw'!U$10)/'ModelParams Lw'!U$11</f>
        <v>#DIV/0!</v>
      </c>
      <c r="DB193" s="24" t="e">
        <f>(CR193-'ModelParams Lw'!V$10)/'ModelParams Lw'!V$11</f>
        <v>#DIV/0!</v>
      </c>
    </row>
    <row r="194" spans="1:106">
      <c r="A194" s="12">
        <f>'Sound Power'!B194</f>
        <v>0</v>
      </c>
      <c r="B194" s="12">
        <f>'Sound Power'!D194</f>
        <v>0</v>
      </c>
      <c r="C194" s="67" t="e">
        <f>IF(Calcul!$F199="SA",'Sound Power'!BS194,'Sound Power'!T194)</f>
        <v>#DIV/0!</v>
      </c>
      <c r="D194" s="67" t="e">
        <f>IF(Calcul!$F199="SA",'Sound Power'!BT194,'Sound Power'!U194)</f>
        <v>#DIV/0!</v>
      </c>
      <c r="E194" s="67" t="e">
        <f>IF(Calcul!$F199="SA",'Sound Power'!BU194,'Sound Power'!V194)</f>
        <v>#DIV/0!</v>
      </c>
      <c r="F194" s="67" t="e">
        <f>IF(Calcul!$F199="SA",'Sound Power'!BV194,'Sound Power'!W194)</f>
        <v>#DIV/0!</v>
      </c>
      <c r="G194" s="67" t="e">
        <f>IF(Calcul!$F199="SA",'Sound Power'!BW194,'Sound Power'!X194)</f>
        <v>#DIV/0!</v>
      </c>
      <c r="H194" s="67" t="e">
        <f>IF(Calcul!$F199="SA",'Sound Power'!BX194,'Sound Power'!Y194)</f>
        <v>#DIV/0!</v>
      </c>
      <c r="I194" s="67" t="e">
        <f>IF(Calcul!$F199="SA",'Sound Power'!BY194,'Sound Power'!Z194)</f>
        <v>#DIV/0!</v>
      </c>
      <c r="J194" s="67" t="e">
        <f>IF(Calcul!$F199="SA",'Sound Power'!BZ194,'Sound Power'!AA194)</f>
        <v>#DIV/0!</v>
      </c>
      <c r="K194" s="67" t="e">
        <f>'Sound Power'!CS194</f>
        <v>#DIV/0!</v>
      </c>
      <c r="L194" s="67" t="e">
        <f>'Sound Power'!CT194</f>
        <v>#DIV/0!</v>
      </c>
      <c r="M194" s="67" t="e">
        <f>'Sound Power'!CU194</f>
        <v>#DIV/0!</v>
      </c>
      <c r="N194" s="67" t="e">
        <f>'Sound Power'!CV194</f>
        <v>#DIV/0!</v>
      </c>
      <c r="O194" s="67" t="e">
        <f>'Sound Power'!CW194</f>
        <v>#DIV/0!</v>
      </c>
      <c r="P194" s="67" t="e">
        <f>'Sound Power'!CX194</f>
        <v>#DIV/0!</v>
      </c>
      <c r="Q194" s="67" t="e">
        <f>'Sound Power'!CY194</f>
        <v>#DIV/0!</v>
      </c>
      <c r="R194" s="67" t="e">
        <f>'Sound Power'!CZ194</f>
        <v>#DIV/0!</v>
      </c>
      <c r="S194" s="64">
        <f t="shared" si="50"/>
        <v>0</v>
      </c>
      <c r="T194" s="64">
        <f t="shared" si="51"/>
        <v>0</v>
      </c>
      <c r="U194" s="67" t="e">
        <f>('ModelParams Lp'!B$4*10^'ModelParams Lp'!B$5*($S194/$T194)^'ModelParams Lp'!B$6)*3</f>
        <v>#DIV/0!</v>
      </c>
      <c r="V194" s="67" t="e">
        <f>('ModelParams Lp'!C$4*10^'ModelParams Lp'!C$5*($S194/$T194)^'ModelParams Lp'!C$6)*3</f>
        <v>#DIV/0!</v>
      </c>
      <c r="W194" s="67" t="e">
        <f>('ModelParams Lp'!D$4*10^'ModelParams Lp'!D$5*($S194/$T194)^'ModelParams Lp'!D$6)*3</f>
        <v>#DIV/0!</v>
      </c>
      <c r="X194" s="67" t="e">
        <f>('ModelParams Lp'!E$4*10^'ModelParams Lp'!E$5*($S194/$T194)^'ModelParams Lp'!E$6)*3</f>
        <v>#DIV/0!</v>
      </c>
      <c r="Y194" s="67" t="e">
        <f>('ModelParams Lp'!F$4*10^'ModelParams Lp'!F$5*($S194/$T194)^'ModelParams Lp'!F$6)*3</f>
        <v>#DIV/0!</v>
      </c>
      <c r="Z194" s="67" t="e">
        <f>('ModelParams Lp'!G$4*10^'ModelParams Lp'!G$5*($S194/$T194)^'ModelParams Lp'!G$6)*3</f>
        <v>#DIV/0!</v>
      </c>
      <c r="AA194" s="67" t="e">
        <f>('ModelParams Lp'!H$4*10^'ModelParams Lp'!H$5*($S194/$T194)^'ModelParams Lp'!H$6)*3</f>
        <v>#DIV/0!</v>
      </c>
      <c r="AB194" s="67" t="e">
        <f>('ModelParams Lp'!I$4*10^'ModelParams Lp'!I$5*($S194/$T194)^'ModelParams Lp'!I$6)*3</f>
        <v>#DIV/0!</v>
      </c>
      <c r="AC194" s="53" t="e">
        <f t="shared" si="52"/>
        <v>#DIV/0!</v>
      </c>
      <c r="AD194" s="53" t="e">
        <f>IF(AC194&lt;'ModelParams Lp'!$B$16,-1,IF(AC194&lt;'ModelParams Lp'!$C$16,0,IF(AC194&lt;'ModelParams Lp'!$D$16,1,IF(AC194&lt;'ModelParams Lp'!$E$16,2,IF(AC194&lt;'ModelParams Lp'!$F$16,3,IF(AC194&lt;'ModelParams Lp'!$G$16,4,IF(AC194&lt;'ModelParams Lp'!$H$16,5,6)))))))</f>
        <v>#DIV/0!</v>
      </c>
      <c r="AE194" s="67" t="e">
        <f ca="1">IF($AD194&gt;1,0,OFFSET('ModelParams Lp'!$C$12,0,-'Sound Pressure'!$AD194))</f>
        <v>#DIV/0!</v>
      </c>
      <c r="AF194" s="67" t="e">
        <f ca="1">IF($AD194&gt;2,0,OFFSET('ModelParams Lp'!$D$12,0,-'Sound Pressure'!$AD194))</f>
        <v>#DIV/0!</v>
      </c>
      <c r="AG194" s="67" t="e">
        <f ca="1">IF($AD194&gt;3,0,OFFSET('ModelParams Lp'!$E$12,0,-'Sound Pressure'!$AD194))</f>
        <v>#DIV/0!</v>
      </c>
      <c r="AH194" s="67" t="e">
        <f ca="1">IF($AD194&gt;4,0,OFFSET('ModelParams Lp'!$F$12,0,-'Sound Pressure'!$AD194))</f>
        <v>#DIV/0!</v>
      </c>
      <c r="AI194" s="67" t="e">
        <f ca="1">IF($AD194&gt;3,0,OFFSET('ModelParams Lp'!$G$12,0,-'Sound Pressure'!$AD194))</f>
        <v>#DIV/0!</v>
      </c>
      <c r="AJ194" s="67" t="e">
        <f ca="1">IF($AD194&gt;5,0,OFFSET('ModelParams Lp'!$H$12,0,-'Sound Pressure'!$AD194))</f>
        <v>#DIV/0!</v>
      </c>
      <c r="AK194" s="67" t="e">
        <f ca="1">IF($AD194&gt;6,0,OFFSET('ModelParams Lp'!$I$12,0,-'Sound Pressure'!$AD194))</f>
        <v>#DIV/0!</v>
      </c>
      <c r="AL194" s="67" t="e">
        <f ca="1">IF($AD194&gt;7,0,IF($AD$4&lt;0,3,OFFSET('ModelParams Lp'!$J$12,0,-'Sound Pressure'!$AD194)))</f>
        <v>#DIV/0!</v>
      </c>
      <c r="AM194" s="67" t="e">
        <f t="shared" si="71"/>
        <v>#DIV/0!</v>
      </c>
      <c r="AN194" s="67" t="e">
        <f t="shared" si="73"/>
        <v>#DIV/0!</v>
      </c>
      <c r="AO194" s="67" t="e">
        <f t="shared" si="73"/>
        <v>#DIV/0!</v>
      </c>
      <c r="AP194" s="67" t="e">
        <f t="shared" si="73"/>
        <v>#DIV/0!</v>
      </c>
      <c r="AQ194" s="67" t="e">
        <f t="shared" si="73"/>
        <v>#DIV/0!</v>
      </c>
      <c r="AR194" s="67" t="e">
        <f t="shared" si="73"/>
        <v>#DIV/0!</v>
      </c>
      <c r="AS194" s="67" t="e">
        <f t="shared" si="73"/>
        <v>#DIV/0!</v>
      </c>
      <c r="AT194" s="67" t="e">
        <f t="shared" si="73"/>
        <v>#DIV/0!</v>
      </c>
      <c r="AU194" s="67">
        <f>'ModelParams Lp'!B$22</f>
        <v>4</v>
      </c>
      <c r="AV194" s="67">
        <f>'ModelParams Lp'!C$22</f>
        <v>2</v>
      </c>
      <c r="AW194" s="67">
        <f>'ModelParams Lp'!D$22</f>
        <v>1</v>
      </c>
      <c r="AX194" s="67">
        <f>'ModelParams Lp'!E$22</f>
        <v>0</v>
      </c>
      <c r="AY194" s="67">
        <f>'ModelParams Lp'!F$22</f>
        <v>0</v>
      </c>
      <c r="AZ194" s="67">
        <f>'ModelParams Lp'!G$22</f>
        <v>0</v>
      </c>
      <c r="BA194" s="67">
        <f>'ModelParams Lp'!H$22</f>
        <v>0</v>
      </c>
      <c r="BB194" s="67">
        <f>'ModelParams Lp'!I$22</f>
        <v>0</v>
      </c>
      <c r="BC194" s="67" t="e">
        <f>-10*LOG(2/(4*PI()*2^2)+4/(0.163*(Calcul!$J199*Calcul!$K199)/VLOOKUP(Calcul!$H199,'ModelParams Lp'!$E$37:$F$39,2,0)))</f>
        <v>#N/A</v>
      </c>
      <c r="BD194" s="67" t="e">
        <f>-10*LOG(2/(4*PI()*2^2)+4/(0.163*(Calcul!$J199*Calcul!$K199)/VLOOKUP(Calcul!$H199,'ModelParams Lp'!$E$37:$F$39,2,0)))</f>
        <v>#N/A</v>
      </c>
      <c r="BE194" s="67" t="e">
        <f>-10*LOG(2/(4*PI()*2^2)+4/(0.163*(Calcul!$J199*Calcul!$K199)/VLOOKUP(Calcul!$H199,'ModelParams Lp'!$E$37:$F$39,2,0)))</f>
        <v>#N/A</v>
      </c>
      <c r="BF194" s="67" t="e">
        <f>-10*LOG(2/(4*PI()*2^2)+4/(0.163*(Calcul!$J199*Calcul!$K199)/VLOOKUP(Calcul!$H199,'ModelParams Lp'!$E$37:$F$39,2,0)))</f>
        <v>#N/A</v>
      </c>
      <c r="BG194" s="67" t="e">
        <f>-10*LOG(2/(4*PI()*2^2)+4/(0.163*(Calcul!$J199*Calcul!$K199)/VLOOKUP(Calcul!$H199,'ModelParams Lp'!$E$37:$F$39,2,0)))</f>
        <v>#N/A</v>
      </c>
      <c r="BH194" s="67" t="e">
        <f>-10*LOG(2/(4*PI()*2^2)+4/(0.163*(Calcul!$J199*Calcul!$K199)/VLOOKUP(Calcul!$H199,'ModelParams Lp'!$E$37:$F$39,2,0)))</f>
        <v>#N/A</v>
      </c>
      <c r="BI194" s="67" t="e">
        <f>-10*LOG(2/(4*PI()*2^2)+4/(0.163*(Calcul!$J199*Calcul!$K199)/VLOOKUP(Calcul!$H199,'ModelParams Lp'!$E$37:$F$39,2,0)))</f>
        <v>#N/A</v>
      </c>
      <c r="BJ194" s="67" t="e">
        <f>-10*LOG(2/(4*PI()*2^2)+4/(0.163*(Calcul!$J199*Calcul!$K199)/VLOOKUP(Calcul!$H199,'ModelParams Lp'!$E$37:$F$39,2,0)))</f>
        <v>#N/A</v>
      </c>
      <c r="BK194" s="67" t="e">
        <f>VLOOKUP(Calcul!$I199,'ModelParams Lp'!$D$28:$O$32,5,0)+BC194</f>
        <v>#N/A</v>
      </c>
      <c r="BL194" s="67" t="e">
        <f>VLOOKUP(Calcul!$I199,'ModelParams Lp'!$D$28:$O$32,6,0)+BD194</f>
        <v>#N/A</v>
      </c>
      <c r="BM194" s="67" t="e">
        <f>VLOOKUP(Calcul!$I199,'ModelParams Lp'!$D$28:$O$32,7,0)+BE194</f>
        <v>#N/A</v>
      </c>
      <c r="BN194" s="67" t="e">
        <f>VLOOKUP(Calcul!$I199,'ModelParams Lp'!$D$28:$O$32,8,0)+BF194</f>
        <v>#N/A</v>
      </c>
      <c r="BO194" s="67" t="e">
        <f>VLOOKUP(Calcul!$I199,'ModelParams Lp'!$D$28:$O$32,9,0)+BG194</f>
        <v>#N/A</v>
      </c>
      <c r="BP194" s="67" t="e">
        <f>VLOOKUP(Calcul!$I199,'ModelParams Lp'!$D$28:$O$32,10,0)+BH194</f>
        <v>#N/A</v>
      </c>
      <c r="BQ194" s="67" t="e">
        <f>VLOOKUP(Calcul!$I199,'ModelParams Lp'!$D$28:$O$32,11,0)+BI194</f>
        <v>#N/A</v>
      </c>
      <c r="BR194" s="67" t="e">
        <f>VLOOKUP(Calcul!$I199,'ModelParams Lp'!$D$28:$O$32,12,0)+BJ194</f>
        <v>#N/A</v>
      </c>
      <c r="BS194" s="66" t="e">
        <f t="shared" ca="1" si="53"/>
        <v>#DIV/0!</v>
      </c>
      <c r="BT194" s="66" t="e">
        <f t="shared" ca="1" si="54"/>
        <v>#DIV/0!</v>
      </c>
      <c r="BU194" s="66" t="e">
        <f t="shared" ca="1" si="55"/>
        <v>#DIV/0!</v>
      </c>
      <c r="BV194" s="66" t="e">
        <f t="shared" ca="1" si="56"/>
        <v>#DIV/0!</v>
      </c>
      <c r="BW194" s="66" t="e">
        <f t="shared" ca="1" si="57"/>
        <v>#DIV/0!</v>
      </c>
      <c r="BX194" s="66" t="e">
        <f t="shared" ca="1" si="58"/>
        <v>#DIV/0!</v>
      </c>
      <c r="BY194" s="66" t="e">
        <f t="shared" ca="1" si="59"/>
        <v>#DIV/0!</v>
      </c>
      <c r="BZ194" s="66" t="e">
        <f t="shared" ca="1" si="60"/>
        <v>#DIV/0!</v>
      </c>
      <c r="CA194" s="24" t="e">
        <f ca="1">10*LOG10(IF(BS194="",0,POWER(10,((BS194+'ModelParams Lw'!$O$4)/10))) +IF(BT194="",0,POWER(10,((BT194+'ModelParams Lw'!$P$4)/10))) +IF(BU194="",0,POWER(10,((BU194+'ModelParams Lw'!$Q$4)/10))) +IF(BV194="",0,POWER(10,((BV194+'ModelParams Lw'!$R$4)/10))) +IF(BW194="",0,POWER(10,((BW194+'ModelParams Lw'!$S$4)/10))) +IF(BX194="",0,POWER(10,((BX194+'ModelParams Lw'!$T$4)/10))) +IF(BY194="",0,POWER(10,((BY194+'ModelParams Lw'!$U$4)/10)))+IF(BZ194="",0,POWER(10,((BZ194+'ModelParams Lw'!$V$4)/10))))</f>
        <v>#DIV/0!</v>
      </c>
      <c r="CB194" s="24" t="e">
        <f t="shared" ca="1" si="61"/>
        <v>#DIV/0!</v>
      </c>
      <c r="CC194" s="24" t="e">
        <f ca="1">(BS194-'ModelParams Lw'!O$10)/'ModelParams Lw'!O$11</f>
        <v>#DIV/0!</v>
      </c>
      <c r="CD194" s="24" t="e">
        <f ca="1">(BT194-'ModelParams Lw'!P$10)/'ModelParams Lw'!P$11</f>
        <v>#DIV/0!</v>
      </c>
      <c r="CE194" s="24" t="e">
        <f ca="1">(BU194-'ModelParams Lw'!Q$10)/'ModelParams Lw'!Q$11</f>
        <v>#DIV/0!</v>
      </c>
      <c r="CF194" s="24" t="e">
        <f ca="1">(BV194-'ModelParams Lw'!R$10)/'ModelParams Lw'!R$11</f>
        <v>#DIV/0!</v>
      </c>
      <c r="CG194" s="24" t="e">
        <f ca="1">(BW194-'ModelParams Lw'!S$10)/'ModelParams Lw'!S$11</f>
        <v>#DIV/0!</v>
      </c>
      <c r="CH194" s="24" t="e">
        <f ca="1">(BX194-'ModelParams Lw'!T$10)/'ModelParams Lw'!T$11</f>
        <v>#DIV/0!</v>
      </c>
      <c r="CI194" s="24" t="e">
        <f ca="1">(BY194-'ModelParams Lw'!U$10)/'ModelParams Lw'!U$11</f>
        <v>#DIV/0!</v>
      </c>
      <c r="CJ194" s="24" t="e">
        <f ca="1">(BZ194-'ModelParams Lw'!V$10)/'ModelParams Lw'!V$11</f>
        <v>#DIV/0!</v>
      </c>
      <c r="CK194" s="66" t="e">
        <f t="shared" si="62"/>
        <v>#DIV/0!</v>
      </c>
      <c r="CL194" s="66" t="e">
        <f t="shared" si="63"/>
        <v>#DIV/0!</v>
      </c>
      <c r="CM194" s="66" t="e">
        <f t="shared" si="64"/>
        <v>#DIV/0!</v>
      </c>
      <c r="CN194" s="66" t="e">
        <f t="shared" si="65"/>
        <v>#DIV/0!</v>
      </c>
      <c r="CO194" s="66" t="e">
        <f t="shared" si="66"/>
        <v>#DIV/0!</v>
      </c>
      <c r="CP194" s="66" t="e">
        <f t="shared" si="67"/>
        <v>#DIV/0!</v>
      </c>
      <c r="CQ194" s="66" t="e">
        <f t="shared" si="68"/>
        <v>#DIV/0!</v>
      </c>
      <c r="CR194" s="66" t="e">
        <f t="shared" si="69"/>
        <v>#DIV/0!</v>
      </c>
      <c r="CS194" s="24" t="e">
        <f>10*LOG10(IF(CK194="",0,POWER(10,((CK194+'ModelParams Lw'!$O$4)/10))) +IF(CL194="",0,POWER(10,((CL194+'ModelParams Lw'!$P$4)/10))) +IF(CM194="",0,POWER(10,((CM194+'ModelParams Lw'!$Q$4)/10))) +IF(CN194="",0,POWER(10,((CN194+'ModelParams Lw'!$R$4)/10))) +IF(CO194="",0,POWER(10,((CO194+'ModelParams Lw'!$S$4)/10))) +IF(CP194="",0,POWER(10,((CP194+'ModelParams Lw'!$T$4)/10))) +IF(CQ194="",0,POWER(10,((CQ194+'ModelParams Lw'!$U$4)/10)))+IF(CR194="",0,POWER(10,((CR194+'ModelParams Lw'!$V$4)/10))))</f>
        <v>#DIV/0!</v>
      </c>
      <c r="CT194" s="24" t="e">
        <f t="shared" si="70"/>
        <v>#DIV/0!</v>
      </c>
      <c r="CU194" s="24" t="e">
        <f>(CK194-'ModelParams Lw'!O$10)/'ModelParams Lw'!O$11</f>
        <v>#DIV/0!</v>
      </c>
      <c r="CV194" s="24" t="e">
        <f>(CL194-'ModelParams Lw'!P$10)/'ModelParams Lw'!P$11</f>
        <v>#DIV/0!</v>
      </c>
      <c r="CW194" s="24" t="e">
        <f>(CM194-'ModelParams Lw'!Q$10)/'ModelParams Lw'!Q$11</f>
        <v>#DIV/0!</v>
      </c>
      <c r="CX194" s="24" t="e">
        <f>(CN194-'ModelParams Lw'!R$10)/'ModelParams Lw'!R$11</f>
        <v>#DIV/0!</v>
      </c>
      <c r="CY194" s="24" t="e">
        <f>(CO194-'ModelParams Lw'!S$10)/'ModelParams Lw'!S$11</f>
        <v>#DIV/0!</v>
      </c>
      <c r="CZ194" s="24" t="e">
        <f>(CP194-'ModelParams Lw'!T$10)/'ModelParams Lw'!T$11</f>
        <v>#DIV/0!</v>
      </c>
      <c r="DA194" s="24" t="e">
        <f>(CQ194-'ModelParams Lw'!U$10)/'ModelParams Lw'!U$11</f>
        <v>#DIV/0!</v>
      </c>
      <c r="DB194" s="24" t="e">
        <f>(CR194-'ModelParams Lw'!V$10)/'ModelParams Lw'!V$11</f>
        <v>#DIV/0!</v>
      </c>
    </row>
    <row r="195" spans="1:106">
      <c r="A195" s="12">
        <f>'Sound Power'!B195</f>
        <v>0</v>
      </c>
      <c r="B195" s="12">
        <f>'Sound Power'!D195</f>
        <v>0</v>
      </c>
      <c r="C195" s="67" t="e">
        <f>IF(Calcul!$F200="SA",'Sound Power'!BS195,'Sound Power'!T195)</f>
        <v>#DIV/0!</v>
      </c>
      <c r="D195" s="67" t="e">
        <f>IF(Calcul!$F200="SA",'Sound Power'!BT195,'Sound Power'!U195)</f>
        <v>#DIV/0!</v>
      </c>
      <c r="E195" s="67" t="e">
        <f>IF(Calcul!$F200="SA",'Sound Power'!BU195,'Sound Power'!V195)</f>
        <v>#DIV/0!</v>
      </c>
      <c r="F195" s="67" t="e">
        <f>IF(Calcul!$F200="SA",'Sound Power'!BV195,'Sound Power'!W195)</f>
        <v>#DIV/0!</v>
      </c>
      <c r="G195" s="67" t="e">
        <f>IF(Calcul!$F200="SA",'Sound Power'!BW195,'Sound Power'!X195)</f>
        <v>#DIV/0!</v>
      </c>
      <c r="H195" s="67" t="e">
        <f>IF(Calcul!$F200="SA",'Sound Power'!BX195,'Sound Power'!Y195)</f>
        <v>#DIV/0!</v>
      </c>
      <c r="I195" s="67" t="e">
        <f>IF(Calcul!$F200="SA",'Sound Power'!BY195,'Sound Power'!Z195)</f>
        <v>#DIV/0!</v>
      </c>
      <c r="J195" s="67" t="e">
        <f>IF(Calcul!$F200="SA",'Sound Power'!BZ195,'Sound Power'!AA195)</f>
        <v>#DIV/0!</v>
      </c>
      <c r="K195" s="67" t="e">
        <f>'Sound Power'!CS195</f>
        <v>#DIV/0!</v>
      </c>
      <c r="L195" s="67" t="e">
        <f>'Sound Power'!CT195</f>
        <v>#DIV/0!</v>
      </c>
      <c r="M195" s="67" t="e">
        <f>'Sound Power'!CU195</f>
        <v>#DIV/0!</v>
      </c>
      <c r="N195" s="67" t="e">
        <f>'Sound Power'!CV195</f>
        <v>#DIV/0!</v>
      </c>
      <c r="O195" s="67" t="e">
        <f>'Sound Power'!CW195</f>
        <v>#DIV/0!</v>
      </c>
      <c r="P195" s="67" t="e">
        <f>'Sound Power'!CX195</f>
        <v>#DIV/0!</v>
      </c>
      <c r="Q195" s="67" t="e">
        <f>'Sound Power'!CY195</f>
        <v>#DIV/0!</v>
      </c>
      <c r="R195" s="67" t="e">
        <f>'Sound Power'!CZ195</f>
        <v>#DIV/0!</v>
      </c>
      <c r="S195" s="64">
        <f t="shared" si="50"/>
        <v>0</v>
      </c>
      <c r="T195" s="64">
        <f t="shared" si="51"/>
        <v>0</v>
      </c>
      <c r="U195" s="67" t="e">
        <f>('ModelParams Lp'!B$4*10^'ModelParams Lp'!B$5*($S195/$T195)^'ModelParams Lp'!B$6)*3</f>
        <v>#DIV/0!</v>
      </c>
      <c r="V195" s="67" t="e">
        <f>('ModelParams Lp'!C$4*10^'ModelParams Lp'!C$5*($S195/$T195)^'ModelParams Lp'!C$6)*3</f>
        <v>#DIV/0!</v>
      </c>
      <c r="W195" s="67" t="e">
        <f>('ModelParams Lp'!D$4*10^'ModelParams Lp'!D$5*($S195/$T195)^'ModelParams Lp'!D$6)*3</f>
        <v>#DIV/0!</v>
      </c>
      <c r="X195" s="67" t="e">
        <f>('ModelParams Lp'!E$4*10^'ModelParams Lp'!E$5*($S195/$T195)^'ModelParams Lp'!E$6)*3</f>
        <v>#DIV/0!</v>
      </c>
      <c r="Y195" s="67" t="e">
        <f>('ModelParams Lp'!F$4*10^'ModelParams Lp'!F$5*($S195/$T195)^'ModelParams Lp'!F$6)*3</f>
        <v>#DIV/0!</v>
      </c>
      <c r="Z195" s="67" t="e">
        <f>('ModelParams Lp'!G$4*10^'ModelParams Lp'!G$5*($S195/$T195)^'ModelParams Lp'!G$6)*3</f>
        <v>#DIV/0!</v>
      </c>
      <c r="AA195" s="67" t="e">
        <f>('ModelParams Lp'!H$4*10^'ModelParams Lp'!H$5*($S195/$T195)^'ModelParams Lp'!H$6)*3</f>
        <v>#DIV/0!</v>
      </c>
      <c r="AB195" s="67" t="e">
        <f>('ModelParams Lp'!I$4*10^'ModelParams Lp'!I$5*($S195/$T195)^'ModelParams Lp'!I$6)*3</f>
        <v>#DIV/0!</v>
      </c>
      <c r="AC195" s="53" t="e">
        <f t="shared" si="52"/>
        <v>#DIV/0!</v>
      </c>
      <c r="AD195" s="53" t="e">
        <f>IF(AC195&lt;'ModelParams Lp'!$B$16,-1,IF(AC195&lt;'ModelParams Lp'!$C$16,0,IF(AC195&lt;'ModelParams Lp'!$D$16,1,IF(AC195&lt;'ModelParams Lp'!$E$16,2,IF(AC195&lt;'ModelParams Lp'!$F$16,3,IF(AC195&lt;'ModelParams Lp'!$G$16,4,IF(AC195&lt;'ModelParams Lp'!$H$16,5,6)))))))</f>
        <v>#DIV/0!</v>
      </c>
      <c r="AE195" s="67" t="e">
        <f ca="1">IF($AD195&gt;1,0,OFFSET('ModelParams Lp'!$C$12,0,-'Sound Pressure'!$AD195))</f>
        <v>#DIV/0!</v>
      </c>
      <c r="AF195" s="67" t="e">
        <f ca="1">IF($AD195&gt;2,0,OFFSET('ModelParams Lp'!$D$12,0,-'Sound Pressure'!$AD195))</f>
        <v>#DIV/0!</v>
      </c>
      <c r="AG195" s="67" t="e">
        <f ca="1">IF($AD195&gt;3,0,OFFSET('ModelParams Lp'!$E$12,0,-'Sound Pressure'!$AD195))</f>
        <v>#DIV/0!</v>
      </c>
      <c r="AH195" s="67" t="e">
        <f ca="1">IF($AD195&gt;4,0,OFFSET('ModelParams Lp'!$F$12,0,-'Sound Pressure'!$AD195))</f>
        <v>#DIV/0!</v>
      </c>
      <c r="AI195" s="67" t="e">
        <f ca="1">IF($AD195&gt;3,0,OFFSET('ModelParams Lp'!$G$12,0,-'Sound Pressure'!$AD195))</f>
        <v>#DIV/0!</v>
      </c>
      <c r="AJ195" s="67" t="e">
        <f ca="1">IF($AD195&gt;5,0,OFFSET('ModelParams Lp'!$H$12,0,-'Sound Pressure'!$AD195))</f>
        <v>#DIV/0!</v>
      </c>
      <c r="AK195" s="67" t="e">
        <f ca="1">IF($AD195&gt;6,0,OFFSET('ModelParams Lp'!$I$12,0,-'Sound Pressure'!$AD195))</f>
        <v>#DIV/0!</v>
      </c>
      <c r="AL195" s="67" t="e">
        <f ca="1">IF($AD195&gt;7,0,IF($AD$4&lt;0,3,OFFSET('ModelParams Lp'!$J$12,0,-'Sound Pressure'!$AD195)))</f>
        <v>#DIV/0!</v>
      </c>
      <c r="AM195" s="67" t="e">
        <f t="shared" si="71"/>
        <v>#DIV/0!</v>
      </c>
      <c r="AN195" s="67" t="e">
        <f t="shared" si="73"/>
        <v>#DIV/0!</v>
      </c>
      <c r="AO195" s="67" t="e">
        <f t="shared" si="73"/>
        <v>#DIV/0!</v>
      </c>
      <c r="AP195" s="67" t="e">
        <f t="shared" si="73"/>
        <v>#DIV/0!</v>
      </c>
      <c r="AQ195" s="67" t="e">
        <f t="shared" si="73"/>
        <v>#DIV/0!</v>
      </c>
      <c r="AR195" s="67" t="e">
        <f t="shared" si="73"/>
        <v>#DIV/0!</v>
      </c>
      <c r="AS195" s="67" t="e">
        <f t="shared" si="73"/>
        <v>#DIV/0!</v>
      </c>
      <c r="AT195" s="67" t="e">
        <f t="shared" si="73"/>
        <v>#DIV/0!</v>
      </c>
      <c r="AU195" s="67">
        <f>'ModelParams Lp'!B$22</f>
        <v>4</v>
      </c>
      <c r="AV195" s="67">
        <f>'ModelParams Lp'!C$22</f>
        <v>2</v>
      </c>
      <c r="AW195" s="67">
        <f>'ModelParams Lp'!D$22</f>
        <v>1</v>
      </c>
      <c r="AX195" s="67">
        <f>'ModelParams Lp'!E$22</f>
        <v>0</v>
      </c>
      <c r="AY195" s="67">
        <f>'ModelParams Lp'!F$22</f>
        <v>0</v>
      </c>
      <c r="AZ195" s="67">
        <f>'ModelParams Lp'!G$22</f>
        <v>0</v>
      </c>
      <c r="BA195" s="67">
        <f>'ModelParams Lp'!H$22</f>
        <v>0</v>
      </c>
      <c r="BB195" s="67">
        <f>'ModelParams Lp'!I$22</f>
        <v>0</v>
      </c>
      <c r="BC195" s="67" t="e">
        <f>-10*LOG(2/(4*PI()*2^2)+4/(0.163*(Calcul!$J200*Calcul!$K200)/VLOOKUP(Calcul!$H200,'ModelParams Lp'!$E$37:$F$39,2,0)))</f>
        <v>#N/A</v>
      </c>
      <c r="BD195" s="67" t="e">
        <f>-10*LOG(2/(4*PI()*2^2)+4/(0.163*(Calcul!$J200*Calcul!$K200)/VLOOKUP(Calcul!$H200,'ModelParams Lp'!$E$37:$F$39,2,0)))</f>
        <v>#N/A</v>
      </c>
      <c r="BE195" s="67" t="e">
        <f>-10*LOG(2/(4*PI()*2^2)+4/(0.163*(Calcul!$J200*Calcul!$K200)/VLOOKUP(Calcul!$H200,'ModelParams Lp'!$E$37:$F$39,2,0)))</f>
        <v>#N/A</v>
      </c>
      <c r="BF195" s="67" t="e">
        <f>-10*LOG(2/(4*PI()*2^2)+4/(0.163*(Calcul!$J200*Calcul!$K200)/VLOOKUP(Calcul!$H200,'ModelParams Lp'!$E$37:$F$39,2,0)))</f>
        <v>#N/A</v>
      </c>
      <c r="BG195" s="67" t="e">
        <f>-10*LOG(2/(4*PI()*2^2)+4/(0.163*(Calcul!$J200*Calcul!$K200)/VLOOKUP(Calcul!$H200,'ModelParams Lp'!$E$37:$F$39,2,0)))</f>
        <v>#N/A</v>
      </c>
      <c r="BH195" s="67" t="e">
        <f>-10*LOG(2/(4*PI()*2^2)+4/(0.163*(Calcul!$J200*Calcul!$K200)/VLOOKUP(Calcul!$H200,'ModelParams Lp'!$E$37:$F$39,2,0)))</f>
        <v>#N/A</v>
      </c>
      <c r="BI195" s="67" t="e">
        <f>-10*LOG(2/(4*PI()*2^2)+4/(0.163*(Calcul!$J200*Calcul!$K200)/VLOOKUP(Calcul!$H200,'ModelParams Lp'!$E$37:$F$39,2,0)))</f>
        <v>#N/A</v>
      </c>
      <c r="BJ195" s="67" t="e">
        <f>-10*LOG(2/(4*PI()*2^2)+4/(0.163*(Calcul!$J200*Calcul!$K200)/VLOOKUP(Calcul!$H200,'ModelParams Lp'!$E$37:$F$39,2,0)))</f>
        <v>#N/A</v>
      </c>
      <c r="BK195" s="67" t="e">
        <f>VLOOKUP(Calcul!$I200,'ModelParams Lp'!$D$28:$O$32,5,0)+BC195</f>
        <v>#N/A</v>
      </c>
      <c r="BL195" s="67" t="e">
        <f>VLOOKUP(Calcul!$I200,'ModelParams Lp'!$D$28:$O$32,6,0)+BD195</f>
        <v>#N/A</v>
      </c>
      <c r="BM195" s="67" t="e">
        <f>VLOOKUP(Calcul!$I200,'ModelParams Lp'!$D$28:$O$32,7,0)+BE195</f>
        <v>#N/A</v>
      </c>
      <c r="BN195" s="67" t="e">
        <f>VLOOKUP(Calcul!$I200,'ModelParams Lp'!$D$28:$O$32,8,0)+BF195</f>
        <v>#N/A</v>
      </c>
      <c r="BO195" s="67" t="e">
        <f>VLOOKUP(Calcul!$I200,'ModelParams Lp'!$D$28:$O$32,9,0)+BG195</f>
        <v>#N/A</v>
      </c>
      <c r="BP195" s="67" t="e">
        <f>VLOOKUP(Calcul!$I200,'ModelParams Lp'!$D$28:$O$32,10,0)+BH195</f>
        <v>#N/A</v>
      </c>
      <c r="BQ195" s="67" t="e">
        <f>VLOOKUP(Calcul!$I200,'ModelParams Lp'!$D$28:$O$32,11,0)+BI195</f>
        <v>#N/A</v>
      </c>
      <c r="BR195" s="67" t="e">
        <f>VLOOKUP(Calcul!$I200,'ModelParams Lp'!$D$28:$O$32,12,0)+BJ195</f>
        <v>#N/A</v>
      </c>
      <c r="BS195" s="66" t="e">
        <f t="shared" ca="1" si="53"/>
        <v>#DIV/0!</v>
      </c>
      <c r="BT195" s="66" t="e">
        <f t="shared" ca="1" si="54"/>
        <v>#DIV/0!</v>
      </c>
      <c r="BU195" s="66" t="e">
        <f t="shared" ca="1" si="55"/>
        <v>#DIV/0!</v>
      </c>
      <c r="BV195" s="66" t="e">
        <f t="shared" ca="1" si="56"/>
        <v>#DIV/0!</v>
      </c>
      <c r="BW195" s="66" t="e">
        <f t="shared" ca="1" si="57"/>
        <v>#DIV/0!</v>
      </c>
      <c r="BX195" s="66" t="e">
        <f t="shared" ca="1" si="58"/>
        <v>#DIV/0!</v>
      </c>
      <c r="BY195" s="66" t="e">
        <f t="shared" ca="1" si="59"/>
        <v>#DIV/0!</v>
      </c>
      <c r="BZ195" s="66" t="e">
        <f t="shared" ca="1" si="60"/>
        <v>#DIV/0!</v>
      </c>
      <c r="CA195" s="24" t="e">
        <f ca="1">10*LOG10(IF(BS195="",0,POWER(10,((BS195+'ModelParams Lw'!$O$4)/10))) +IF(BT195="",0,POWER(10,((BT195+'ModelParams Lw'!$P$4)/10))) +IF(BU195="",0,POWER(10,((BU195+'ModelParams Lw'!$Q$4)/10))) +IF(BV195="",0,POWER(10,((BV195+'ModelParams Lw'!$R$4)/10))) +IF(BW195="",0,POWER(10,((BW195+'ModelParams Lw'!$S$4)/10))) +IF(BX195="",0,POWER(10,((BX195+'ModelParams Lw'!$T$4)/10))) +IF(BY195="",0,POWER(10,((BY195+'ModelParams Lw'!$U$4)/10)))+IF(BZ195="",0,POWER(10,((BZ195+'ModelParams Lw'!$V$4)/10))))</f>
        <v>#DIV/0!</v>
      </c>
      <c r="CB195" s="24" t="e">
        <f t="shared" ca="1" si="61"/>
        <v>#DIV/0!</v>
      </c>
      <c r="CC195" s="24" t="e">
        <f ca="1">(BS195-'ModelParams Lw'!O$10)/'ModelParams Lw'!O$11</f>
        <v>#DIV/0!</v>
      </c>
      <c r="CD195" s="24" t="e">
        <f ca="1">(BT195-'ModelParams Lw'!P$10)/'ModelParams Lw'!P$11</f>
        <v>#DIV/0!</v>
      </c>
      <c r="CE195" s="24" t="e">
        <f ca="1">(BU195-'ModelParams Lw'!Q$10)/'ModelParams Lw'!Q$11</f>
        <v>#DIV/0!</v>
      </c>
      <c r="CF195" s="24" t="e">
        <f ca="1">(BV195-'ModelParams Lw'!R$10)/'ModelParams Lw'!R$11</f>
        <v>#DIV/0!</v>
      </c>
      <c r="CG195" s="24" t="e">
        <f ca="1">(BW195-'ModelParams Lw'!S$10)/'ModelParams Lw'!S$11</f>
        <v>#DIV/0!</v>
      </c>
      <c r="CH195" s="24" t="e">
        <f ca="1">(BX195-'ModelParams Lw'!T$10)/'ModelParams Lw'!T$11</f>
        <v>#DIV/0!</v>
      </c>
      <c r="CI195" s="24" t="e">
        <f ca="1">(BY195-'ModelParams Lw'!U$10)/'ModelParams Lw'!U$11</f>
        <v>#DIV/0!</v>
      </c>
      <c r="CJ195" s="24" t="e">
        <f ca="1">(BZ195-'ModelParams Lw'!V$10)/'ModelParams Lw'!V$11</f>
        <v>#DIV/0!</v>
      </c>
      <c r="CK195" s="66" t="e">
        <f t="shared" si="62"/>
        <v>#DIV/0!</v>
      </c>
      <c r="CL195" s="66" t="e">
        <f t="shared" si="63"/>
        <v>#DIV/0!</v>
      </c>
      <c r="CM195" s="66" t="e">
        <f t="shared" si="64"/>
        <v>#DIV/0!</v>
      </c>
      <c r="CN195" s="66" t="e">
        <f t="shared" si="65"/>
        <v>#DIV/0!</v>
      </c>
      <c r="CO195" s="66" t="e">
        <f t="shared" si="66"/>
        <v>#DIV/0!</v>
      </c>
      <c r="CP195" s="66" t="e">
        <f t="shared" si="67"/>
        <v>#DIV/0!</v>
      </c>
      <c r="CQ195" s="66" t="e">
        <f t="shared" si="68"/>
        <v>#DIV/0!</v>
      </c>
      <c r="CR195" s="66" t="e">
        <f t="shared" si="69"/>
        <v>#DIV/0!</v>
      </c>
      <c r="CS195" s="24" t="e">
        <f>10*LOG10(IF(CK195="",0,POWER(10,((CK195+'ModelParams Lw'!$O$4)/10))) +IF(CL195="",0,POWER(10,((CL195+'ModelParams Lw'!$P$4)/10))) +IF(CM195="",0,POWER(10,((CM195+'ModelParams Lw'!$Q$4)/10))) +IF(CN195="",0,POWER(10,((CN195+'ModelParams Lw'!$R$4)/10))) +IF(CO195="",0,POWER(10,((CO195+'ModelParams Lw'!$S$4)/10))) +IF(CP195="",0,POWER(10,((CP195+'ModelParams Lw'!$T$4)/10))) +IF(CQ195="",0,POWER(10,((CQ195+'ModelParams Lw'!$U$4)/10)))+IF(CR195="",0,POWER(10,((CR195+'ModelParams Lw'!$V$4)/10))))</f>
        <v>#DIV/0!</v>
      </c>
      <c r="CT195" s="24" t="e">
        <f t="shared" si="70"/>
        <v>#DIV/0!</v>
      </c>
      <c r="CU195" s="24" t="e">
        <f>(CK195-'ModelParams Lw'!O$10)/'ModelParams Lw'!O$11</f>
        <v>#DIV/0!</v>
      </c>
      <c r="CV195" s="24" t="e">
        <f>(CL195-'ModelParams Lw'!P$10)/'ModelParams Lw'!P$11</f>
        <v>#DIV/0!</v>
      </c>
      <c r="CW195" s="24" t="e">
        <f>(CM195-'ModelParams Lw'!Q$10)/'ModelParams Lw'!Q$11</f>
        <v>#DIV/0!</v>
      </c>
      <c r="CX195" s="24" t="e">
        <f>(CN195-'ModelParams Lw'!R$10)/'ModelParams Lw'!R$11</f>
        <v>#DIV/0!</v>
      </c>
      <c r="CY195" s="24" t="e">
        <f>(CO195-'ModelParams Lw'!S$10)/'ModelParams Lw'!S$11</f>
        <v>#DIV/0!</v>
      </c>
      <c r="CZ195" s="24" t="e">
        <f>(CP195-'ModelParams Lw'!T$10)/'ModelParams Lw'!T$11</f>
        <v>#DIV/0!</v>
      </c>
      <c r="DA195" s="24" t="e">
        <f>(CQ195-'ModelParams Lw'!U$10)/'ModelParams Lw'!U$11</f>
        <v>#DIV/0!</v>
      </c>
      <c r="DB195" s="24" t="e">
        <f>(CR195-'ModelParams Lw'!V$10)/'ModelParams Lw'!V$11</f>
        <v>#DIV/0!</v>
      </c>
    </row>
    <row r="196" spans="1:106">
      <c r="A196" s="12">
        <f>'Sound Power'!B196</f>
        <v>0</v>
      </c>
      <c r="B196" s="12">
        <f>'Sound Power'!D196</f>
        <v>0</v>
      </c>
      <c r="C196" s="67" t="e">
        <f>IF(Calcul!$F201="SA",'Sound Power'!BS196,'Sound Power'!T196)</f>
        <v>#DIV/0!</v>
      </c>
      <c r="D196" s="67" t="e">
        <f>IF(Calcul!$F201="SA",'Sound Power'!BT196,'Sound Power'!U196)</f>
        <v>#DIV/0!</v>
      </c>
      <c r="E196" s="67" t="e">
        <f>IF(Calcul!$F201="SA",'Sound Power'!BU196,'Sound Power'!V196)</f>
        <v>#DIV/0!</v>
      </c>
      <c r="F196" s="67" t="e">
        <f>IF(Calcul!$F201="SA",'Sound Power'!BV196,'Sound Power'!W196)</f>
        <v>#DIV/0!</v>
      </c>
      <c r="G196" s="67" t="e">
        <f>IF(Calcul!$F201="SA",'Sound Power'!BW196,'Sound Power'!X196)</f>
        <v>#DIV/0!</v>
      </c>
      <c r="H196" s="67" t="e">
        <f>IF(Calcul!$F201="SA",'Sound Power'!BX196,'Sound Power'!Y196)</f>
        <v>#DIV/0!</v>
      </c>
      <c r="I196" s="67" t="e">
        <f>IF(Calcul!$F201="SA",'Sound Power'!BY196,'Sound Power'!Z196)</f>
        <v>#DIV/0!</v>
      </c>
      <c r="J196" s="67" t="e">
        <f>IF(Calcul!$F201="SA",'Sound Power'!BZ196,'Sound Power'!AA196)</f>
        <v>#DIV/0!</v>
      </c>
      <c r="K196" s="67" t="e">
        <f>'Sound Power'!CS196</f>
        <v>#DIV/0!</v>
      </c>
      <c r="L196" s="67" t="e">
        <f>'Sound Power'!CT196</f>
        <v>#DIV/0!</v>
      </c>
      <c r="M196" s="67" t="e">
        <f>'Sound Power'!CU196</f>
        <v>#DIV/0!</v>
      </c>
      <c r="N196" s="67" t="e">
        <f>'Sound Power'!CV196</f>
        <v>#DIV/0!</v>
      </c>
      <c r="O196" s="67" t="e">
        <f>'Sound Power'!CW196</f>
        <v>#DIV/0!</v>
      </c>
      <c r="P196" s="67" t="e">
        <f>'Sound Power'!CX196</f>
        <v>#DIV/0!</v>
      </c>
      <c r="Q196" s="67" t="e">
        <f>'Sound Power'!CY196</f>
        <v>#DIV/0!</v>
      </c>
      <c r="R196" s="67" t="e">
        <f>'Sound Power'!CZ196</f>
        <v>#DIV/0!</v>
      </c>
      <c r="S196" s="64">
        <f t="shared" si="50"/>
        <v>0</v>
      </c>
      <c r="T196" s="64">
        <f t="shared" si="51"/>
        <v>0</v>
      </c>
      <c r="U196" s="67" t="e">
        <f>('ModelParams Lp'!B$4*10^'ModelParams Lp'!B$5*($S196/$T196)^'ModelParams Lp'!B$6)*3</f>
        <v>#DIV/0!</v>
      </c>
      <c r="V196" s="67" t="e">
        <f>('ModelParams Lp'!C$4*10^'ModelParams Lp'!C$5*($S196/$T196)^'ModelParams Lp'!C$6)*3</f>
        <v>#DIV/0!</v>
      </c>
      <c r="W196" s="67" t="e">
        <f>('ModelParams Lp'!D$4*10^'ModelParams Lp'!D$5*($S196/$T196)^'ModelParams Lp'!D$6)*3</f>
        <v>#DIV/0!</v>
      </c>
      <c r="X196" s="67" t="e">
        <f>('ModelParams Lp'!E$4*10^'ModelParams Lp'!E$5*($S196/$T196)^'ModelParams Lp'!E$6)*3</f>
        <v>#DIV/0!</v>
      </c>
      <c r="Y196" s="67" t="e">
        <f>('ModelParams Lp'!F$4*10^'ModelParams Lp'!F$5*($S196/$T196)^'ModelParams Lp'!F$6)*3</f>
        <v>#DIV/0!</v>
      </c>
      <c r="Z196" s="67" t="e">
        <f>('ModelParams Lp'!G$4*10^'ModelParams Lp'!G$5*($S196/$T196)^'ModelParams Lp'!G$6)*3</f>
        <v>#DIV/0!</v>
      </c>
      <c r="AA196" s="67" t="e">
        <f>('ModelParams Lp'!H$4*10^'ModelParams Lp'!H$5*($S196/$T196)^'ModelParams Lp'!H$6)*3</f>
        <v>#DIV/0!</v>
      </c>
      <c r="AB196" s="67" t="e">
        <f>('ModelParams Lp'!I$4*10^'ModelParams Lp'!I$5*($S196/$T196)^'ModelParams Lp'!I$6)*3</f>
        <v>#DIV/0!</v>
      </c>
      <c r="AC196" s="53" t="e">
        <f t="shared" si="52"/>
        <v>#DIV/0!</v>
      </c>
      <c r="AD196" s="53" t="e">
        <f>IF(AC196&lt;'ModelParams Lp'!$B$16,-1,IF(AC196&lt;'ModelParams Lp'!$C$16,0,IF(AC196&lt;'ModelParams Lp'!$D$16,1,IF(AC196&lt;'ModelParams Lp'!$E$16,2,IF(AC196&lt;'ModelParams Lp'!$F$16,3,IF(AC196&lt;'ModelParams Lp'!$G$16,4,IF(AC196&lt;'ModelParams Lp'!$H$16,5,6)))))))</f>
        <v>#DIV/0!</v>
      </c>
      <c r="AE196" s="67" t="e">
        <f ca="1">IF($AD196&gt;1,0,OFFSET('ModelParams Lp'!$C$12,0,-'Sound Pressure'!$AD196))</f>
        <v>#DIV/0!</v>
      </c>
      <c r="AF196" s="67" t="e">
        <f ca="1">IF($AD196&gt;2,0,OFFSET('ModelParams Lp'!$D$12,0,-'Sound Pressure'!$AD196))</f>
        <v>#DIV/0!</v>
      </c>
      <c r="AG196" s="67" t="e">
        <f ca="1">IF($AD196&gt;3,0,OFFSET('ModelParams Lp'!$E$12,0,-'Sound Pressure'!$AD196))</f>
        <v>#DIV/0!</v>
      </c>
      <c r="AH196" s="67" t="e">
        <f ca="1">IF($AD196&gt;4,0,OFFSET('ModelParams Lp'!$F$12,0,-'Sound Pressure'!$AD196))</f>
        <v>#DIV/0!</v>
      </c>
      <c r="AI196" s="67" t="e">
        <f ca="1">IF($AD196&gt;3,0,OFFSET('ModelParams Lp'!$G$12,0,-'Sound Pressure'!$AD196))</f>
        <v>#DIV/0!</v>
      </c>
      <c r="AJ196" s="67" t="e">
        <f ca="1">IF($AD196&gt;5,0,OFFSET('ModelParams Lp'!$H$12,0,-'Sound Pressure'!$AD196))</f>
        <v>#DIV/0!</v>
      </c>
      <c r="AK196" s="67" t="e">
        <f ca="1">IF($AD196&gt;6,0,OFFSET('ModelParams Lp'!$I$12,0,-'Sound Pressure'!$AD196))</f>
        <v>#DIV/0!</v>
      </c>
      <c r="AL196" s="67" t="e">
        <f ca="1">IF($AD196&gt;7,0,IF($AD$4&lt;0,3,OFFSET('ModelParams Lp'!$J$12,0,-'Sound Pressure'!$AD196)))</f>
        <v>#DIV/0!</v>
      </c>
      <c r="AM196" s="67" t="e">
        <f t="shared" si="71"/>
        <v>#DIV/0!</v>
      </c>
      <c r="AN196" s="67" t="e">
        <f t="shared" si="73"/>
        <v>#DIV/0!</v>
      </c>
      <c r="AO196" s="67" t="e">
        <f t="shared" si="73"/>
        <v>#DIV/0!</v>
      </c>
      <c r="AP196" s="67" t="e">
        <f t="shared" si="73"/>
        <v>#DIV/0!</v>
      </c>
      <c r="AQ196" s="67" t="e">
        <f t="shared" si="73"/>
        <v>#DIV/0!</v>
      </c>
      <c r="AR196" s="67" t="e">
        <f t="shared" si="73"/>
        <v>#DIV/0!</v>
      </c>
      <c r="AS196" s="67" t="e">
        <f t="shared" si="73"/>
        <v>#DIV/0!</v>
      </c>
      <c r="AT196" s="67" t="e">
        <f t="shared" si="73"/>
        <v>#DIV/0!</v>
      </c>
      <c r="AU196" s="67">
        <f>'ModelParams Lp'!B$22</f>
        <v>4</v>
      </c>
      <c r="AV196" s="67">
        <f>'ModelParams Lp'!C$22</f>
        <v>2</v>
      </c>
      <c r="AW196" s="67">
        <f>'ModelParams Lp'!D$22</f>
        <v>1</v>
      </c>
      <c r="AX196" s="67">
        <f>'ModelParams Lp'!E$22</f>
        <v>0</v>
      </c>
      <c r="AY196" s="67">
        <f>'ModelParams Lp'!F$22</f>
        <v>0</v>
      </c>
      <c r="AZ196" s="67">
        <f>'ModelParams Lp'!G$22</f>
        <v>0</v>
      </c>
      <c r="BA196" s="67">
        <f>'ModelParams Lp'!H$22</f>
        <v>0</v>
      </c>
      <c r="BB196" s="67">
        <f>'ModelParams Lp'!I$22</f>
        <v>0</v>
      </c>
      <c r="BC196" s="67" t="e">
        <f>-10*LOG(2/(4*PI()*2^2)+4/(0.163*(Calcul!$J201*Calcul!$K201)/VLOOKUP(Calcul!$H201,'ModelParams Lp'!$E$37:$F$39,2,0)))</f>
        <v>#N/A</v>
      </c>
      <c r="BD196" s="67" t="e">
        <f>-10*LOG(2/(4*PI()*2^2)+4/(0.163*(Calcul!$J201*Calcul!$K201)/VLOOKUP(Calcul!$H201,'ModelParams Lp'!$E$37:$F$39,2,0)))</f>
        <v>#N/A</v>
      </c>
      <c r="BE196" s="67" t="e">
        <f>-10*LOG(2/(4*PI()*2^2)+4/(0.163*(Calcul!$J201*Calcul!$K201)/VLOOKUP(Calcul!$H201,'ModelParams Lp'!$E$37:$F$39,2,0)))</f>
        <v>#N/A</v>
      </c>
      <c r="BF196" s="67" t="e">
        <f>-10*LOG(2/(4*PI()*2^2)+4/(0.163*(Calcul!$J201*Calcul!$K201)/VLOOKUP(Calcul!$H201,'ModelParams Lp'!$E$37:$F$39,2,0)))</f>
        <v>#N/A</v>
      </c>
      <c r="BG196" s="67" t="e">
        <f>-10*LOG(2/(4*PI()*2^2)+4/(0.163*(Calcul!$J201*Calcul!$K201)/VLOOKUP(Calcul!$H201,'ModelParams Lp'!$E$37:$F$39,2,0)))</f>
        <v>#N/A</v>
      </c>
      <c r="BH196" s="67" t="e">
        <f>-10*LOG(2/(4*PI()*2^2)+4/(0.163*(Calcul!$J201*Calcul!$K201)/VLOOKUP(Calcul!$H201,'ModelParams Lp'!$E$37:$F$39,2,0)))</f>
        <v>#N/A</v>
      </c>
      <c r="BI196" s="67" t="e">
        <f>-10*LOG(2/(4*PI()*2^2)+4/(0.163*(Calcul!$J201*Calcul!$K201)/VLOOKUP(Calcul!$H201,'ModelParams Lp'!$E$37:$F$39,2,0)))</f>
        <v>#N/A</v>
      </c>
      <c r="BJ196" s="67" t="e">
        <f>-10*LOG(2/(4*PI()*2^2)+4/(0.163*(Calcul!$J201*Calcul!$K201)/VLOOKUP(Calcul!$H201,'ModelParams Lp'!$E$37:$F$39,2,0)))</f>
        <v>#N/A</v>
      </c>
      <c r="BK196" s="67" t="e">
        <f>VLOOKUP(Calcul!$I201,'ModelParams Lp'!$D$28:$O$32,5,0)+BC196</f>
        <v>#N/A</v>
      </c>
      <c r="BL196" s="67" t="e">
        <f>VLOOKUP(Calcul!$I201,'ModelParams Lp'!$D$28:$O$32,6,0)+BD196</f>
        <v>#N/A</v>
      </c>
      <c r="BM196" s="67" t="e">
        <f>VLOOKUP(Calcul!$I201,'ModelParams Lp'!$D$28:$O$32,7,0)+BE196</f>
        <v>#N/A</v>
      </c>
      <c r="BN196" s="67" t="e">
        <f>VLOOKUP(Calcul!$I201,'ModelParams Lp'!$D$28:$O$32,8,0)+BF196</f>
        <v>#N/A</v>
      </c>
      <c r="BO196" s="67" t="e">
        <f>VLOOKUP(Calcul!$I201,'ModelParams Lp'!$D$28:$O$32,9,0)+BG196</f>
        <v>#N/A</v>
      </c>
      <c r="BP196" s="67" t="e">
        <f>VLOOKUP(Calcul!$I201,'ModelParams Lp'!$D$28:$O$32,10,0)+BH196</f>
        <v>#N/A</v>
      </c>
      <c r="BQ196" s="67" t="e">
        <f>VLOOKUP(Calcul!$I201,'ModelParams Lp'!$D$28:$O$32,11,0)+BI196</f>
        <v>#N/A</v>
      </c>
      <c r="BR196" s="67" t="e">
        <f>VLOOKUP(Calcul!$I201,'ModelParams Lp'!$D$28:$O$32,12,0)+BJ196</f>
        <v>#N/A</v>
      </c>
      <c r="BS196" s="66" t="e">
        <f t="shared" ca="1" si="53"/>
        <v>#DIV/0!</v>
      </c>
      <c r="BT196" s="66" t="e">
        <f t="shared" ca="1" si="54"/>
        <v>#DIV/0!</v>
      </c>
      <c r="BU196" s="66" t="e">
        <f t="shared" ca="1" si="55"/>
        <v>#DIV/0!</v>
      </c>
      <c r="BV196" s="66" t="e">
        <f t="shared" ca="1" si="56"/>
        <v>#DIV/0!</v>
      </c>
      <c r="BW196" s="66" t="e">
        <f t="shared" ca="1" si="57"/>
        <v>#DIV/0!</v>
      </c>
      <c r="BX196" s="66" t="e">
        <f t="shared" ca="1" si="58"/>
        <v>#DIV/0!</v>
      </c>
      <c r="BY196" s="66" t="e">
        <f t="shared" ca="1" si="59"/>
        <v>#DIV/0!</v>
      </c>
      <c r="BZ196" s="66" t="e">
        <f t="shared" ca="1" si="60"/>
        <v>#DIV/0!</v>
      </c>
      <c r="CA196" s="24" t="e">
        <f ca="1">10*LOG10(IF(BS196="",0,POWER(10,((BS196+'ModelParams Lw'!$O$4)/10))) +IF(BT196="",0,POWER(10,((BT196+'ModelParams Lw'!$P$4)/10))) +IF(BU196="",0,POWER(10,((BU196+'ModelParams Lw'!$Q$4)/10))) +IF(BV196="",0,POWER(10,((BV196+'ModelParams Lw'!$R$4)/10))) +IF(BW196="",0,POWER(10,((BW196+'ModelParams Lw'!$S$4)/10))) +IF(BX196="",0,POWER(10,((BX196+'ModelParams Lw'!$T$4)/10))) +IF(BY196="",0,POWER(10,((BY196+'ModelParams Lw'!$U$4)/10)))+IF(BZ196="",0,POWER(10,((BZ196+'ModelParams Lw'!$V$4)/10))))</f>
        <v>#DIV/0!</v>
      </c>
      <c r="CB196" s="24" t="e">
        <f t="shared" ca="1" si="61"/>
        <v>#DIV/0!</v>
      </c>
      <c r="CC196" s="24" t="e">
        <f ca="1">(BS196-'ModelParams Lw'!O$10)/'ModelParams Lw'!O$11</f>
        <v>#DIV/0!</v>
      </c>
      <c r="CD196" s="24" t="e">
        <f ca="1">(BT196-'ModelParams Lw'!P$10)/'ModelParams Lw'!P$11</f>
        <v>#DIV/0!</v>
      </c>
      <c r="CE196" s="24" t="e">
        <f ca="1">(BU196-'ModelParams Lw'!Q$10)/'ModelParams Lw'!Q$11</f>
        <v>#DIV/0!</v>
      </c>
      <c r="CF196" s="24" t="e">
        <f ca="1">(BV196-'ModelParams Lw'!R$10)/'ModelParams Lw'!R$11</f>
        <v>#DIV/0!</v>
      </c>
      <c r="CG196" s="24" t="e">
        <f ca="1">(BW196-'ModelParams Lw'!S$10)/'ModelParams Lw'!S$11</f>
        <v>#DIV/0!</v>
      </c>
      <c r="CH196" s="24" t="e">
        <f ca="1">(BX196-'ModelParams Lw'!T$10)/'ModelParams Lw'!T$11</f>
        <v>#DIV/0!</v>
      </c>
      <c r="CI196" s="24" t="e">
        <f ca="1">(BY196-'ModelParams Lw'!U$10)/'ModelParams Lw'!U$11</f>
        <v>#DIV/0!</v>
      </c>
      <c r="CJ196" s="24" t="e">
        <f ca="1">(BZ196-'ModelParams Lw'!V$10)/'ModelParams Lw'!V$11</f>
        <v>#DIV/0!</v>
      </c>
      <c r="CK196" s="66" t="e">
        <f t="shared" si="62"/>
        <v>#DIV/0!</v>
      </c>
      <c r="CL196" s="66" t="e">
        <f t="shared" si="63"/>
        <v>#DIV/0!</v>
      </c>
      <c r="CM196" s="66" t="e">
        <f t="shared" si="64"/>
        <v>#DIV/0!</v>
      </c>
      <c r="CN196" s="66" t="e">
        <f t="shared" si="65"/>
        <v>#DIV/0!</v>
      </c>
      <c r="CO196" s="66" t="e">
        <f t="shared" si="66"/>
        <v>#DIV/0!</v>
      </c>
      <c r="CP196" s="66" t="e">
        <f t="shared" si="67"/>
        <v>#DIV/0!</v>
      </c>
      <c r="CQ196" s="66" t="e">
        <f t="shared" si="68"/>
        <v>#DIV/0!</v>
      </c>
      <c r="CR196" s="66" t="e">
        <f t="shared" si="69"/>
        <v>#DIV/0!</v>
      </c>
      <c r="CS196" s="24" t="e">
        <f>10*LOG10(IF(CK196="",0,POWER(10,((CK196+'ModelParams Lw'!$O$4)/10))) +IF(CL196="",0,POWER(10,((CL196+'ModelParams Lw'!$P$4)/10))) +IF(CM196="",0,POWER(10,((CM196+'ModelParams Lw'!$Q$4)/10))) +IF(CN196="",0,POWER(10,((CN196+'ModelParams Lw'!$R$4)/10))) +IF(CO196="",0,POWER(10,((CO196+'ModelParams Lw'!$S$4)/10))) +IF(CP196="",0,POWER(10,((CP196+'ModelParams Lw'!$T$4)/10))) +IF(CQ196="",0,POWER(10,((CQ196+'ModelParams Lw'!$U$4)/10)))+IF(CR196="",0,POWER(10,((CR196+'ModelParams Lw'!$V$4)/10))))</f>
        <v>#DIV/0!</v>
      </c>
      <c r="CT196" s="24" t="e">
        <f t="shared" si="70"/>
        <v>#DIV/0!</v>
      </c>
      <c r="CU196" s="24" t="e">
        <f>(CK196-'ModelParams Lw'!O$10)/'ModelParams Lw'!O$11</f>
        <v>#DIV/0!</v>
      </c>
      <c r="CV196" s="24" t="e">
        <f>(CL196-'ModelParams Lw'!P$10)/'ModelParams Lw'!P$11</f>
        <v>#DIV/0!</v>
      </c>
      <c r="CW196" s="24" t="e">
        <f>(CM196-'ModelParams Lw'!Q$10)/'ModelParams Lw'!Q$11</f>
        <v>#DIV/0!</v>
      </c>
      <c r="CX196" s="24" t="e">
        <f>(CN196-'ModelParams Lw'!R$10)/'ModelParams Lw'!R$11</f>
        <v>#DIV/0!</v>
      </c>
      <c r="CY196" s="24" t="e">
        <f>(CO196-'ModelParams Lw'!S$10)/'ModelParams Lw'!S$11</f>
        <v>#DIV/0!</v>
      </c>
      <c r="CZ196" s="24" t="e">
        <f>(CP196-'ModelParams Lw'!T$10)/'ModelParams Lw'!T$11</f>
        <v>#DIV/0!</v>
      </c>
      <c r="DA196" s="24" t="e">
        <f>(CQ196-'ModelParams Lw'!U$10)/'ModelParams Lw'!U$11</f>
        <v>#DIV/0!</v>
      </c>
      <c r="DB196" s="24" t="e">
        <f>(CR196-'ModelParams Lw'!V$10)/'ModelParams Lw'!V$11</f>
        <v>#DIV/0!</v>
      </c>
    </row>
    <row r="197" spans="1:106">
      <c r="A197" s="12">
        <f>'Sound Power'!B197</f>
        <v>0</v>
      </c>
      <c r="B197" s="12">
        <f>'Sound Power'!D197</f>
        <v>0</v>
      </c>
      <c r="C197" s="67" t="e">
        <f>IF(Calcul!$F202="SA",'Sound Power'!BS197,'Sound Power'!T197)</f>
        <v>#DIV/0!</v>
      </c>
      <c r="D197" s="67" t="e">
        <f>IF(Calcul!$F202="SA",'Sound Power'!BT197,'Sound Power'!U197)</f>
        <v>#DIV/0!</v>
      </c>
      <c r="E197" s="67" t="e">
        <f>IF(Calcul!$F202="SA",'Sound Power'!BU197,'Sound Power'!V197)</f>
        <v>#DIV/0!</v>
      </c>
      <c r="F197" s="67" t="e">
        <f>IF(Calcul!$F202="SA",'Sound Power'!BV197,'Sound Power'!W197)</f>
        <v>#DIV/0!</v>
      </c>
      <c r="G197" s="67" t="e">
        <f>IF(Calcul!$F202="SA",'Sound Power'!BW197,'Sound Power'!X197)</f>
        <v>#DIV/0!</v>
      </c>
      <c r="H197" s="67" t="e">
        <f>IF(Calcul!$F202="SA",'Sound Power'!BX197,'Sound Power'!Y197)</f>
        <v>#DIV/0!</v>
      </c>
      <c r="I197" s="67" t="e">
        <f>IF(Calcul!$F202="SA",'Sound Power'!BY197,'Sound Power'!Z197)</f>
        <v>#DIV/0!</v>
      </c>
      <c r="J197" s="67" t="e">
        <f>IF(Calcul!$F202="SA",'Sound Power'!BZ197,'Sound Power'!AA197)</f>
        <v>#DIV/0!</v>
      </c>
      <c r="K197" s="67" t="e">
        <f>'Sound Power'!CS197</f>
        <v>#DIV/0!</v>
      </c>
      <c r="L197" s="67" t="e">
        <f>'Sound Power'!CT197</f>
        <v>#DIV/0!</v>
      </c>
      <c r="M197" s="67" t="e">
        <f>'Sound Power'!CU197</f>
        <v>#DIV/0!</v>
      </c>
      <c r="N197" s="67" t="e">
        <f>'Sound Power'!CV197</f>
        <v>#DIV/0!</v>
      </c>
      <c r="O197" s="67" t="e">
        <f>'Sound Power'!CW197</f>
        <v>#DIV/0!</v>
      </c>
      <c r="P197" s="67" t="e">
        <f>'Sound Power'!CX197</f>
        <v>#DIV/0!</v>
      </c>
      <c r="Q197" s="67" t="e">
        <f>'Sound Power'!CY197</f>
        <v>#DIV/0!</v>
      </c>
      <c r="R197" s="67" t="e">
        <f>'Sound Power'!CZ197</f>
        <v>#DIV/0!</v>
      </c>
      <c r="S197" s="64">
        <f t="shared" ref="S197:S260" si="74">PI()*(B197/1000)</f>
        <v>0</v>
      </c>
      <c r="T197" s="64">
        <f t="shared" ref="T197:T260" si="75">PI()/4*(B197/1000)^2</f>
        <v>0</v>
      </c>
      <c r="U197" s="67" t="e">
        <f>('ModelParams Lp'!B$4*10^'ModelParams Lp'!B$5*($S197/$T197)^'ModelParams Lp'!B$6)*3</f>
        <v>#DIV/0!</v>
      </c>
      <c r="V197" s="67" t="e">
        <f>('ModelParams Lp'!C$4*10^'ModelParams Lp'!C$5*($S197/$T197)^'ModelParams Lp'!C$6)*3</f>
        <v>#DIV/0!</v>
      </c>
      <c r="W197" s="67" t="e">
        <f>('ModelParams Lp'!D$4*10^'ModelParams Lp'!D$5*($S197/$T197)^'ModelParams Lp'!D$6)*3</f>
        <v>#DIV/0!</v>
      </c>
      <c r="X197" s="67" t="e">
        <f>('ModelParams Lp'!E$4*10^'ModelParams Lp'!E$5*($S197/$T197)^'ModelParams Lp'!E$6)*3</f>
        <v>#DIV/0!</v>
      </c>
      <c r="Y197" s="67" t="e">
        <f>('ModelParams Lp'!F$4*10^'ModelParams Lp'!F$5*($S197/$T197)^'ModelParams Lp'!F$6)*3</f>
        <v>#DIV/0!</v>
      </c>
      <c r="Z197" s="67" t="e">
        <f>('ModelParams Lp'!G$4*10^'ModelParams Lp'!G$5*($S197/$T197)^'ModelParams Lp'!G$6)*3</f>
        <v>#DIV/0!</v>
      </c>
      <c r="AA197" s="67" t="e">
        <f>('ModelParams Lp'!H$4*10^'ModelParams Lp'!H$5*($S197/$T197)^'ModelParams Lp'!H$6)*3</f>
        <v>#DIV/0!</v>
      </c>
      <c r="AB197" s="67" t="e">
        <f>('ModelParams Lp'!I$4*10^'ModelParams Lp'!I$5*($S197/$T197)^'ModelParams Lp'!I$6)*3</f>
        <v>#DIV/0!</v>
      </c>
      <c r="AC197" s="53" t="e">
        <f t="shared" ref="AC197:AC260" si="76">0.586*343.2/(B197/1000)</f>
        <v>#DIV/0!</v>
      </c>
      <c r="AD197" s="53" t="e">
        <f>IF(AC197&lt;'ModelParams Lp'!$B$16,-1,IF(AC197&lt;'ModelParams Lp'!$C$16,0,IF(AC197&lt;'ModelParams Lp'!$D$16,1,IF(AC197&lt;'ModelParams Lp'!$E$16,2,IF(AC197&lt;'ModelParams Lp'!$F$16,3,IF(AC197&lt;'ModelParams Lp'!$G$16,4,IF(AC197&lt;'ModelParams Lp'!$H$16,5,6)))))))</f>
        <v>#DIV/0!</v>
      </c>
      <c r="AE197" s="67" t="e">
        <f ca="1">IF($AD197&gt;1,0,OFFSET('ModelParams Lp'!$C$12,0,-'Sound Pressure'!$AD197))</f>
        <v>#DIV/0!</v>
      </c>
      <c r="AF197" s="67" t="e">
        <f ca="1">IF($AD197&gt;2,0,OFFSET('ModelParams Lp'!$D$12,0,-'Sound Pressure'!$AD197))</f>
        <v>#DIV/0!</v>
      </c>
      <c r="AG197" s="67" t="e">
        <f ca="1">IF($AD197&gt;3,0,OFFSET('ModelParams Lp'!$E$12,0,-'Sound Pressure'!$AD197))</f>
        <v>#DIV/0!</v>
      </c>
      <c r="AH197" s="67" t="e">
        <f ca="1">IF($AD197&gt;4,0,OFFSET('ModelParams Lp'!$F$12,0,-'Sound Pressure'!$AD197))</f>
        <v>#DIV/0!</v>
      </c>
      <c r="AI197" s="67" t="e">
        <f ca="1">IF($AD197&gt;3,0,OFFSET('ModelParams Lp'!$G$12,0,-'Sound Pressure'!$AD197))</f>
        <v>#DIV/0!</v>
      </c>
      <c r="AJ197" s="67" t="e">
        <f ca="1">IF($AD197&gt;5,0,OFFSET('ModelParams Lp'!$H$12,0,-'Sound Pressure'!$AD197))</f>
        <v>#DIV/0!</v>
      </c>
      <c r="AK197" s="67" t="e">
        <f ca="1">IF($AD197&gt;6,0,OFFSET('ModelParams Lp'!$I$12,0,-'Sound Pressure'!$AD197))</f>
        <v>#DIV/0!</v>
      </c>
      <c r="AL197" s="67" t="e">
        <f ca="1">IF($AD197&gt;7,0,IF($AD$4&lt;0,3,OFFSET('ModelParams Lp'!$J$12,0,-'Sound Pressure'!$AD197)))</f>
        <v>#DIV/0!</v>
      </c>
      <c r="AM197" s="67" t="e">
        <f t="shared" si="71"/>
        <v>#DIV/0!</v>
      </c>
      <c r="AN197" s="67" t="e">
        <f t="shared" si="73"/>
        <v>#DIV/0!</v>
      </c>
      <c r="AO197" s="67" t="e">
        <f t="shared" si="73"/>
        <v>#DIV/0!</v>
      </c>
      <c r="AP197" s="67" t="e">
        <f t="shared" si="73"/>
        <v>#DIV/0!</v>
      </c>
      <c r="AQ197" s="67" t="e">
        <f t="shared" si="73"/>
        <v>#DIV/0!</v>
      </c>
      <c r="AR197" s="67" t="e">
        <f t="shared" si="73"/>
        <v>#DIV/0!</v>
      </c>
      <c r="AS197" s="67" t="e">
        <f t="shared" si="73"/>
        <v>#DIV/0!</v>
      </c>
      <c r="AT197" s="67" t="e">
        <f t="shared" si="73"/>
        <v>#DIV/0!</v>
      </c>
      <c r="AU197" s="67">
        <f>'ModelParams Lp'!B$22</f>
        <v>4</v>
      </c>
      <c r="AV197" s="67">
        <f>'ModelParams Lp'!C$22</f>
        <v>2</v>
      </c>
      <c r="AW197" s="67">
        <f>'ModelParams Lp'!D$22</f>
        <v>1</v>
      </c>
      <c r="AX197" s="67">
        <f>'ModelParams Lp'!E$22</f>
        <v>0</v>
      </c>
      <c r="AY197" s="67">
        <f>'ModelParams Lp'!F$22</f>
        <v>0</v>
      </c>
      <c r="AZ197" s="67">
        <f>'ModelParams Lp'!G$22</f>
        <v>0</v>
      </c>
      <c r="BA197" s="67">
        <f>'ModelParams Lp'!H$22</f>
        <v>0</v>
      </c>
      <c r="BB197" s="67">
        <f>'ModelParams Lp'!I$22</f>
        <v>0</v>
      </c>
      <c r="BC197" s="67" t="e">
        <f>-10*LOG(2/(4*PI()*2^2)+4/(0.163*(Calcul!$J202*Calcul!$K202)/VLOOKUP(Calcul!$H202,'ModelParams Lp'!$E$37:$F$39,2,0)))</f>
        <v>#N/A</v>
      </c>
      <c r="BD197" s="67" t="e">
        <f>-10*LOG(2/(4*PI()*2^2)+4/(0.163*(Calcul!$J202*Calcul!$K202)/VLOOKUP(Calcul!$H202,'ModelParams Lp'!$E$37:$F$39,2,0)))</f>
        <v>#N/A</v>
      </c>
      <c r="BE197" s="67" t="e">
        <f>-10*LOG(2/(4*PI()*2^2)+4/(0.163*(Calcul!$J202*Calcul!$K202)/VLOOKUP(Calcul!$H202,'ModelParams Lp'!$E$37:$F$39,2,0)))</f>
        <v>#N/A</v>
      </c>
      <c r="BF197" s="67" t="e">
        <f>-10*LOG(2/(4*PI()*2^2)+4/(0.163*(Calcul!$J202*Calcul!$K202)/VLOOKUP(Calcul!$H202,'ModelParams Lp'!$E$37:$F$39,2,0)))</f>
        <v>#N/A</v>
      </c>
      <c r="BG197" s="67" t="e">
        <f>-10*LOG(2/(4*PI()*2^2)+4/(0.163*(Calcul!$J202*Calcul!$K202)/VLOOKUP(Calcul!$H202,'ModelParams Lp'!$E$37:$F$39,2,0)))</f>
        <v>#N/A</v>
      </c>
      <c r="BH197" s="67" t="e">
        <f>-10*LOG(2/(4*PI()*2^2)+4/(0.163*(Calcul!$J202*Calcul!$K202)/VLOOKUP(Calcul!$H202,'ModelParams Lp'!$E$37:$F$39,2,0)))</f>
        <v>#N/A</v>
      </c>
      <c r="BI197" s="67" t="e">
        <f>-10*LOG(2/(4*PI()*2^2)+4/(0.163*(Calcul!$J202*Calcul!$K202)/VLOOKUP(Calcul!$H202,'ModelParams Lp'!$E$37:$F$39,2,0)))</f>
        <v>#N/A</v>
      </c>
      <c r="BJ197" s="67" t="e">
        <f>-10*LOG(2/(4*PI()*2^2)+4/(0.163*(Calcul!$J202*Calcul!$K202)/VLOOKUP(Calcul!$H202,'ModelParams Lp'!$E$37:$F$39,2,0)))</f>
        <v>#N/A</v>
      </c>
      <c r="BK197" s="67" t="e">
        <f>VLOOKUP(Calcul!$I202,'ModelParams Lp'!$D$28:$O$32,5,0)+BC197</f>
        <v>#N/A</v>
      </c>
      <c r="BL197" s="67" t="e">
        <f>VLOOKUP(Calcul!$I202,'ModelParams Lp'!$D$28:$O$32,6,0)+BD197</f>
        <v>#N/A</v>
      </c>
      <c r="BM197" s="67" t="e">
        <f>VLOOKUP(Calcul!$I202,'ModelParams Lp'!$D$28:$O$32,7,0)+BE197</f>
        <v>#N/A</v>
      </c>
      <c r="BN197" s="67" t="e">
        <f>VLOOKUP(Calcul!$I202,'ModelParams Lp'!$D$28:$O$32,8,0)+BF197</f>
        <v>#N/A</v>
      </c>
      <c r="BO197" s="67" t="e">
        <f>VLOOKUP(Calcul!$I202,'ModelParams Lp'!$D$28:$O$32,9,0)+BG197</f>
        <v>#N/A</v>
      </c>
      <c r="BP197" s="67" t="e">
        <f>VLOOKUP(Calcul!$I202,'ModelParams Lp'!$D$28:$O$32,10,0)+BH197</f>
        <v>#N/A</v>
      </c>
      <c r="BQ197" s="67" t="e">
        <f>VLOOKUP(Calcul!$I202,'ModelParams Lp'!$D$28:$O$32,11,0)+BI197</f>
        <v>#N/A</v>
      </c>
      <c r="BR197" s="67" t="e">
        <f>VLOOKUP(Calcul!$I202,'ModelParams Lp'!$D$28:$O$32,12,0)+BJ197</f>
        <v>#N/A</v>
      </c>
      <c r="BS197" s="66" t="e">
        <f t="shared" ref="BS197:BS260" ca="1" si="77">IF(C197-U197-AE197-AM197-AU197-BC197&lt;0,0,C197-U197-AE197-AM197-AU197-BC197)</f>
        <v>#DIV/0!</v>
      </c>
      <c r="BT197" s="66" t="e">
        <f t="shared" ref="BT197:BT260" ca="1" si="78">IF(D197-V197-AF197-AN197-AV197-BD197&lt;0,0,D197-V197-AF197-AN197-AV197-BD197)</f>
        <v>#DIV/0!</v>
      </c>
      <c r="BU197" s="66" t="e">
        <f t="shared" ref="BU197:BU260" ca="1" si="79">IF(E197-W197-AG197-AO197-AW197-BE197&lt;0,0,E197-W197-AG197-AO197-AW197-BE197)</f>
        <v>#DIV/0!</v>
      </c>
      <c r="BV197" s="66" t="e">
        <f t="shared" ref="BV197:BV260" ca="1" si="80">IF(F197-X197-AH197-AP197-AX197-BF197&lt;0,0,F197-X197-AH197-AP197-AX197-BF197)</f>
        <v>#DIV/0!</v>
      </c>
      <c r="BW197" s="66" t="e">
        <f t="shared" ref="BW197:BW260" ca="1" si="81">IF(G197-Y197-AI197-AQ197-AY197-BG197&lt;0,0,G197-Y197-AI197-AQ197-AY197-BG197)</f>
        <v>#DIV/0!</v>
      </c>
      <c r="BX197" s="66" t="e">
        <f t="shared" ref="BX197:BX260" ca="1" si="82">IF(H197-Z197-AJ197-AR197-AZ197-BH197&lt;0,0,H197-Z197-AJ197-AR197-AZ197-BH197)</f>
        <v>#DIV/0!</v>
      </c>
      <c r="BY197" s="66" t="e">
        <f t="shared" ref="BY197:BY260" ca="1" si="83">IF(I197-AA197-AK197-AS197-BA197-BI197&lt;0,0,I197-AA197-AK197-AS197-BA197-BI197)</f>
        <v>#DIV/0!</v>
      </c>
      <c r="BZ197" s="66" t="e">
        <f t="shared" ref="BZ197:BZ260" ca="1" si="84">IF(J197-AB197-AL197-AT197-BB197-BJ197&lt;0,0,J197-AB197-AL197-AT197-BB197-BJ197)</f>
        <v>#DIV/0!</v>
      </c>
      <c r="CA197" s="24" t="e">
        <f ca="1">10*LOG10(IF(BS197="",0,POWER(10,((BS197+'ModelParams Lw'!$O$4)/10))) +IF(BT197="",0,POWER(10,((BT197+'ModelParams Lw'!$P$4)/10))) +IF(BU197="",0,POWER(10,((BU197+'ModelParams Lw'!$Q$4)/10))) +IF(BV197="",0,POWER(10,((BV197+'ModelParams Lw'!$R$4)/10))) +IF(BW197="",0,POWER(10,((BW197+'ModelParams Lw'!$S$4)/10))) +IF(BX197="",0,POWER(10,((BX197+'ModelParams Lw'!$T$4)/10))) +IF(BY197="",0,POWER(10,((BY197+'ModelParams Lw'!$U$4)/10)))+IF(BZ197="",0,POWER(10,((BZ197+'ModelParams Lw'!$V$4)/10))))</f>
        <v>#DIV/0!</v>
      </c>
      <c r="CB197" s="24" t="e">
        <f t="shared" ref="CB197:CB260" ca="1" si="85">MAX(CC197:CJ197)</f>
        <v>#DIV/0!</v>
      </c>
      <c r="CC197" s="24" t="e">
        <f ca="1">(BS197-'ModelParams Lw'!O$10)/'ModelParams Lw'!O$11</f>
        <v>#DIV/0!</v>
      </c>
      <c r="CD197" s="24" t="e">
        <f ca="1">(BT197-'ModelParams Lw'!P$10)/'ModelParams Lw'!P$11</f>
        <v>#DIV/0!</v>
      </c>
      <c r="CE197" s="24" t="e">
        <f ca="1">(BU197-'ModelParams Lw'!Q$10)/'ModelParams Lw'!Q$11</f>
        <v>#DIV/0!</v>
      </c>
      <c r="CF197" s="24" t="e">
        <f ca="1">(BV197-'ModelParams Lw'!R$10)/'ModelParams Lw'!R$11</f>
        <v>#DIV/0!</v>
      </c>
      <c r="CG197" s="24" t="e">
        <f ca="1">(BW197-'ModelParams Lw'!S$10)/'ModelParams Lw'!S$11</f>
        <v>#DIV/0!</v>
      </c>
      <c r="CH197" s="24" t="e">
        <f ca="1">(BX197-'ModelParams Lw'!T$10)/'ModelParams Lw'!T$11</f>
        <v>#DIV/0!</v>
      </c>
      <c r="CI197" s="24" t="e">
        <f ca="1">(BY197-'ModelParams Lw'!U$10)/'ModelParams Lw'!U$11</f>
        <v>#DIV/0!</v>
      </c>
      <c r="CJ197" s="24" t="e">
        <f ca="1">(BZ197-'ModelParams Lw'!V$10)/'ModelParams Lw'!V$11</f>
        <v>#DIV/0!</v>
      </c>
      <c r="CK197" s="66" t="e">
        <f t="shared" ref="CK197:CK260" si="86">IF(K197-BK197-AU197&lt;0,0,K197-BK197-AU197)</f>
        <v>#DIV/0!</v>
      </c>
      <c r="CL197" s="66" t="e">
        <f t="shared" ref="CL197:CL260" si="87">IF(L197-BL197-AV197&lt;0,0,L197-BL197-AV197)</f>
        <v>#DIV/0!</v>
      </c>
      <c r="CM197" s="66" t="e">
        <f t="shared" ref="CM197:CM260" si="88">IF(M197-BM197-AW197&lt;0,0,M197-BM197-AW197)</f>
        <v>#DIV/0!</v>
      </c>
      <c r="CN197" s="66" t="e">
        <f t="shared" ref="CN197:CN260" si="89">IF(N197-BN197-AX197&lt;0,0,N197-BN197-AX197)</f>
        <v>#DIV/0!</v>
      </c>
      <c r="CO197" s="66" t="e">
        <f t="shared" ref="CO197:CO260" si="90">IF(O197-BO197-AY197&lt;0,0,O197-BO197-AY197)</f>
        <v>#DIV/0!</v>
      </c>
      <c r="CP197" s="66" t="e">
        <f t="shared" ref="CP197:CP260" si="91">IF(P197-BP197-AZ197&lt;0,0,P197-BP197-AZ197)</f>
        <v>#DIV/0!</v>
      </c>
      <c r="CQ197" s="66" t="e">
        <f t="shared" ref="CQ197:CQ260" si="92">IF(Q197-BQ197-BA197&lt;0,0,Q197-BQ197-BA197)</f>
        <v>#DIV/0!</v>
      </c>
      <c r="CR197" s="66" t="e">
        <f t="shared" ref="CR197:CR260" si="93">IF(R197-BR197-BB197&lt;0,0,R197-BR197-BB197)</f>
        <v>#DIV/0!</v>
      </c>
      <c r="CS197" s="24" t="e">
        <f>10*LOG10(IF(CK197="",0,POWER(10,((CK197+'ModelParams Lw'!$O$4)/10))) +IF(CL197="",0,POWER(10,((CL197+'ModelParams Lw'!$P$4)/10))) +IF(CM197="",0,POWER(10,((CM197+'ModelParams Lw'!$Q$4)/10))) +IF(CN197="",0,POWER(10,((CN197+'ModelParams Lw'!$R$4)/10))) +IF(CO197="",0,POWER(10,((CO197+'ModelParams Lw'!$S$4)/10))) +IF(CP197="",0,POWER(10,((CP197+'ModelParams Lw'!$T$4)/10))) +IF(CQ197="",0,POWER(10,((CQ197+'ModelParams Lw'!$U$4)/10)))+IF(CR197="",0,POWER(10,((CR197+'ModelParams Lw'!$V$4)/10))))</f>
        <v>#DIV/0!</v>
      </c>
      <c r="CT197" s="24" t="e">
        <f t="shared" ref="CT197:CT260" si="94">MAX(CU197:DB197)</f>
        <v>#DIV/0!</v>
      </c>
      <c r="CU197" s="24" t="e">
        <f>(CK197-'ModelParams Lw'!O$10)/'ModelParams Lw'!O$11</f>
        <v>#DIV/0!</v>
      </c>
      <c r="CV197" s="24" t="e">
        <f>(CL197-'ModelParams Lw'!P$10)/'ModelParams Lw'!P$11</f>
        <v>#DIV/0!</v>
      </c>
      <c r="CW197" s="24" t="e">
        <f>(CM197-'ModelParams Lw'!Q$10)/'ModelParams Lw'!Q$11</f>
        <v>#DIV/0!</v>
      </c>
      <c r="CX197" s="24" t="e">
        <f>(CN197-'ModelParams Lw'!R$10)/'ModelParams Lw'!R$11</f>
        <v>#DIV/0!</v>
      </c>
      <c r="CY197" s="24" t="e">
        <f>(CO197-'ModelParams Lw'!S$10)/'ModelParams Lw'!S$11</f>
        <v>#DIV/0!</v>
      </c>
      <c r="CZ197" s="24" t="e">
        <f>(CP197-'ModelParams Lw'!T$10)/'ModelParams Lw'!T$11</f>
        <v>#DIV/0!</v>
      </c>
      <c r="DA197" s="24" t="e">
        <f>(CQ197-'ModelParams Lw'!U$10)/'ModelParams Lw'!U$11</f>
        <v>#DIV/0!</v>
      </c>
      <c r="DB197" s="24" t="e">
        <f>(CR197-'ModelParams Lw'!V$10)/'ModelParams Lw'!V$11</f>
        <v>#DIV/0!</v>
      </c>
    </row>
    <row r="198" spans="1:106">
      <c r="A198" s="12">
        <f>'Sound Power'!B198</f>
        <v>0</v>
      </c>
      <c r="B198" s="12">
        <f>'Sound Power'!D198</f>
        <v>0</v>
      </c>
      <c r="C198" s="67" t="e">
        <f>IF(Calcul!$F203="SA",'Sound Power'!BS198,'Sound Power'!T198)</f>
        <v>#DIV/0!</v>
      </c>
      <c r="D198" s="67" t="e">
        <f>IF(Calcul!$F203="SA",'Sound Power'!BT198,'Sound Power'!U198)</f>
        <v>#DIV/0!</v>
      </c>
      <c r="E198" s="67" t="e">
        <f>IF(Calcul!$F203="SA",'Sound Power'!BU198,'Sound Power'!V198)</f>
        <v>#DIV/0!</v>
      </c>
      <c r="F198" s="67" t="e">
        <f>IF(Calcul!$F203="SA",'Sound Power'!BV198,'Sound Power'!W198)</f>
        <v>#DIV/0!</v>
      </c>
      <c r="G198" s="67" t="e">
        <f>IF(Calcul!$F203="SA",'Sound Power'!BW198,'Sound Power'!X198)</f>
        <v>#DIV/0!</v>
      </c>
      <c r="H198" s="67" t="e">
        <f>IF(Calcul!$F203="SA",'Sound Power'!BX198,'Sound Power'!Y198)</f>
        <v>#DIV/0!</v>
      </c>
      <c r="I198" s="67" t="e">
        <f>IF(Calcul!$F203="SA",'Sound Power'!BY198,'Sound Power'!Z198)</f>
        <v>#DIV/0!</v>
      </c>
      <c r="J198" s="67" t="e">
        <f>IF(Calcul!$F203="SA",'Sound Power'!BZ198,'Sound Power'!AA198)</f>
        <v>#DIV/0!</v>
      </c>
      <c r="K198" s="67" t="e">
        <f>'Sound Power'!CS198</f>
        <v>#DIV/0!</v>
      </c>
      <c r="L198" s="67" t="e">
        <f>'Sound Power'!CT198</f>
        <v>#DIV/0!</v>
      </c>
      <c r="M198" s="67" t="e">
        <f>'Sound Power'!CU198</f>
        <v>#DIV/0!</v>
      </c>
      <c r="N198" s="67" t="e">
        <f>'Sound Power'!CV198</f>
        <v>#DIV/0!</v>
      </c>
      <c r="O198" s="67" t="e">
        <f>'Sound Power'!CW198</f>
        <v>#DIV/0!</v>
      </c>
      <c r="P198" s="67" t="e">
        <f>'Sound Power'!CX198</f>
        <v>#DIV/0!</v>
      </c>
      <c r="Q198" s="67" t="e">
        <f>'Sound Power'!CY198</f>
        <v>#DIV/0!</v>
      </c>
      <c r="R198" s="67" t="e">
        <f>'Sound Power'!CZ198</f>
        <v>#DIV/0!</v>
      </c>
      <c r="S198" s="64">
        <f t="shared" si="74"/>
        <v>0</v>
      </c>
      <c r="T198" s="64">
        <f t="shared" si="75"/>
        <v>0</v>
      </c>
      <c r="U198" s="67" t="e">
        <f>('ModelParams Lp'!B$4*10^'ModelParams Lp'!B$5*($S198/$T198)^'ModelParams Lp'!B$6)*3</f>
        <v>#DIV/0!</v>
      </c>
      <c r="V198" s="67" t="e">
        <f>('ModelParams Lp'!C$4*10^'ModelParams Lp'!C$5*($S198/$T198)^'ModelParams Lp'!C$6)*3</f>
        <v>#DIV/0!</v>
      </c>
      <c r="W198" s="67" t="e">
        <f>('ModelParams Lp'!D$4*10^'ModelParams Lp'!D$5*($S198/$T198)^'ModelParams Lp'!D$6)*3</f>
        <v>#DIV/0!</v>
      </c>
      <c r="X198" s="67" t="e">
        <f>('ModelParams Lp'!E$4*10^'ModelParams Lp'!E$5*($S198/$T198)^'ModelParams Lp'!E$6)*3</f>
        <v>#DIV/0!</v>
      </c>
      <c r="Y198" s="67" t="e">
        <f>('ModelParams Lp'!F$4*10^'ModelParams Lp'!F$5*($S198/$T198)^'ModelParams Lp'!F$6)*3</f>
        <v>#DIV/0!</v>
      </c>
      <c r="Z198" s="67" t="e">
        <f>('ModelParams Lp'!G$4*10^'ModelParams Lp'!G$5*($S198/$T198)^'ModelParams Lp'!G$6)*3</f>
        <v>#DIV/0!</v>
      </c>
      <c r="AA198" s="67" t="e">
        <f>('ModelParams Lp'!H$4*10^'ModelParams Lp'!H$5*($S198/$T198)^'ModelParams Lp'!H$6)*3</f>
        <v>#DIV/0!</v>
      </c>
      <c r="AB198" s="67" t="e">
        <f>('ModelParams Lp'!I$4*10^'ModelParams Lp'!I$5*($S198/$T198)^'ModelParams Lp'!I$6)*3</f>
        <v>#DIV/0!</v>
      </c>
      <c r="AC198" s="53" t="e">
        <f t="shared" si="76"/>
        <v>#DIV/0!</v>
      </c>
      <c r="AD198" s="53" t="e">
        <f>IF(AC198&lt;'ModelParams Lp'!$B$16,-1,IF(AC198&lt;'ModelParams Lp'!$C$16,0,IF(AC198&lt;'ModelParams Lp'!$D$16,1,IF(AC198&lt;'ModelParams Lp'!$E$16,2,IF(AC198&lt;'ModelParams Lp'!$F$16,3,IF(AC198&lt;'ModelParams Lp'!$G$16,4,IF(AC198&lt;'ModelParams Lp'!$H$16,5,6)))))))</f>
        <v>#DIV/0!</v>
      </c>
      <c r="AE198" s="67" t="e">
        <f ca="1">IF($AD198&gt;1,0,OFFSET('ModelParams Lp'!$C$12,0,-'Sound Pressure'!$AD198))</f>
        <v>#DIV/0!</v>
      </c>
      <c r="AF198" s="67" t="e">
        <f ca="1">IF($AD198&gt;2,0,OFFSET('ModelParams Lp'!$D$12,0,-'Sound Pressure'!$AD198))</f>
        <v>#DIV/0!</v>
      </c>
      <c r="AG198" s="67" t="e">
        <f ca="1">IF($AD198&gt;3,0,OFFSET('ModelParams Lp'!$E$12,0,-'Sound Pressure'!$AD198))</f>
        <v>#DIV/0!</v>
      </c>
      <c r="AH198" s="67" t="e">
        <f ca="1">IF($AD198&gt;4,0,OFFSET('ModelParams Lp'!$F$12,0,-'Sound Pressure'!$AD198))</f>
        <v>#DIV/0!</v>
      </c>
      <c r="AI198" s="67" t="e">
        <f ca="1">IF($AD198&gt;3,0,OFFSET('ModelParams Lp'!$G$12,0,-'Sound Pressure'!$AD198))</f>
        <v>#DIV/0!</v>
      </c>
      <c r="AJ198" s="67" t="e">
        <f ca="1">IF($AD198&gt;5,0,OFFSET('ModelParams Lp'!$H$12,0,-'Sound Pressure'!$AD198))</f>
        <v>#DIV/0!</v>
      </c>
      <c r="AK198" s="67" t="e">
        <f ca="1">IF($AD198&gt;6,0,OFFSET('ModelParams Lp'!$I$12,0,-'Sound Pressure'!$AD198))</f>
        <v>#DIV/0!</v>
      </c>
      <c r="AL198" s="67" t="e">
        <f ca="1">IF($AD198&gt;7,0,IF($AD$4&lt;0,3,OFFSET('ModelParams Lp'!$J$12,0,-'Sound Pressure'!$AD198)))</f>
        <v>#DIV/0!</v>
      </c>
      <c r="AM198" s="67" t="e">
        <f t="shared" si="71"/>
        <v>#DIV/0!</v>
      </c>
      <c r="AN198" s="67" t="e">
        <f t="shared" si="73"/>
        <v>#DIV/0!</v>
      </c>
      <c r="AO198" s="67" t="e">
        <f t="shared" si="73"/>
        <v>#DIV/0!</v>
      </c>
      <c r="AP198" s="67" t="e">
        <f t="shared" si="73"/>
        <v>#DIV/0!</v>
      </c>
      <c r="AQ198" s="67" t="e">
        <f t="shared" si="73"/>
        <v>#DIV/0!</v>
      </c>
      <c r="AR198" s="67" t="e">
        <f t="shared" si="73"/>
        <v>#DIV/0!</v>
      </c>
      <c r="AS198" s="67" t="e">
        <f t="shared" si="73"/>
        <v>#DIV/0!</v>
      </c>
      <c r="AT198" s="67" t="e">
        <f t="shared" si="73"/>
        <v>#DIV/0!</v>
      </c>
      <c r="AU198" s="67">
        <f>'ModelParams Lp'!B$22</f>
        <v>4</v>
      </c>
      <c r="AV198" s="67">
        <f>'ModelParams Lp'!C$22</f>
        <v>2</v>
      </c>
      <c r="AW198" s="67">
        <f>'ModelParams Lp'!D$22</f>
        <v>1</v>
      </c>
      <c r="AX198" s="67">
        <f>'ModelParams Lp'!E$22</f>
        <v>0</v>
      </c>
      <c r="AY198" s="67">
        <f>'ModelParams Lp'!F$22</f>
        <v>0</v>
      </c>
      <c r="AZ198" s="67">
        <f>'ModelParams Lp'!G$22</f>
        <v>0</v>
      </c>
      <c r="BA198" s="67">
        <f>'ModelParams Lp'!H$22</f>
        <v>0</v>
      </c>
      <c r="BB198" s="67">
        <f>'ModelParams Lp'!I$22</f>
        <v>0</v>
      </c>
      <c r="BC198" s="67" t="e">
        <f>-10*LOG(2/(4*PI()*2^2)+4/(0.163*(Calcul!$J203*Calcul!$K203)/VLOOKUP(Calcul!$H203,'ModelParams Lp'!$E$37:$F$39,2,0)))</f>
        <v>#N/A</v>
      </c>
      <c r="BD198" s="67" t="e">
        <f>-10*LOG(2/(4*PI()*2^2)+4/(0.163*(Calcul!$J203*Calcul!$K203)/VLOOKUP(Calcul!$H203,'ModelParams Lp'!$E$37:$F$39,2,0)))</f>
        <v>#N/A</v>
      </c>
      <c r="BE198" s="67" t="e">
        <f>-10*LOG(2/(4*PI()*2^2)+4/(0.163*(Calcul!$J203*Calcul!$K203)/VLOOKUP(Calcul!$H203,'ModelParams Lp'!$E$37:$F$39,2,0)))</f>
        <v>#N/A</v>
      </c>
      <c r="BF198" s="67" t="e">
        <f>-10*LOG(2/(4*PI()*2^2)+4/(0.163*(Calcul!$J203*Calcul!$K203)/VLOOKUP(Calcul!$H203,'ModelParams Lp'!$E$37:$F$39,2,0)))</f>
        <v>#N/A</v>
      </c>
      <c r="BG198" s="67" t="e">
        <f>-10*LOG(2/(4*PI()*2^2)+4/(0.163*(Calcul!$J203*Calcul!$K203)/VLOOKUP(Calcul!$H203,'ModelParams Lp'!$E$37:$F$39,2,0)))</f>
        <v>#N/A</v>
      </c>
      <c r="BH198" s="67" t="e">
        <f>-10*LOG(2/(4*PI()*2^2)+4/(0.163*(Calcul!$J203*Calcul!$K203)/VLOOKUP(Calcul!$H203,'ModelParams Lp'!$E$37:$F$39,2,0)))</f>
        <v>#N/A</v>
      </c>
      <c r="BI198" s="67" t="e">
        <f>-10*LOG(2/(4*PI()*2^2)+4/(0.163*(Calcul!$J203*Calcul!$K203)/VLOOKUP(Calcul!$H203,'ModelParams Lp'!$E$37:$F$39,2,0)))</f>
        <v>#N/A</v>
      </c>
      <c r="BJ198" s="67" t="e">
        <f>-10*LOG(2/(4*PI()*2^2)+4/(0.163*(Calcul!$J203*Calcul!$K203)/VLOOKUP(Calcul!$H203,'ModelParams Lp'!$E$37:$F$39,2,0)))</f>
        <v>#N/A</v>
      </c>
      <c r="BK198" s="67" t="e">
        <f>VLOOKUP(Calcul!$I203,'ModelParams Lp'!$D$28:$O$32,5,0)+BC198</f>
        <v>#N/A</v>
      </c>
      <c r="BL198" s="67" t="e">
        <f>VLOOKUP(Calcul!$I203,'ModelParams Lp'!$D$28:$O$32,6,0)+BD198</f>
        <v>#N/A</v>
      </c>
      <c r="BM198" s="67" t="e">
        <f>VLOOKUP(Calcul!$I203,'ModelParams Lp'!$D$28:$O$32,7,0)+BE198</f>
        <v>#N/A</v>
      </c>
      <c r="BN198" s="67" t="e">
        <f>VLOOKUP(Calcul!$I203,'ModelParams Lp'!$D$28:$O$32,8,0)+BF198</f>
        <v>#N/A</v>
      </c>
      <c r="BO198" s="67" t="e">
        <f>VLOOKUP(Calcul!$I203,'ModelParams Lp'!$D$28:$O$32,9,0)+BG198</f>
        <v>#N/A</v>
      </c>
      <c r="BP198" s="67" t="e">
        <f>VLOOKUP(Calcul!$I203,'ModelParams Lp'!$D$28:$O$32,10,0)+BH198</f>
        <v>#N/A</v>
      </c>
      <c r="BQ198" s="67" t="e">
        <f>VLOOKUP(Calcul!$I203,'ModelParams Lp'!$D$28:$O$32,11,0)+BI198</f>
        <v>#N/A</v>
      </c>
      <c r="BR198" s="67" t="e">
        <f>VLOOKUP(Calcul!$I203,'ModelParams Lp'!$D$28:$O$32,12,0)+BJ198</f>
        <v>#N/A</v>
      </c>
      <c r="BS198" s="66" t="e">
        <f t="shared" ca="1" si="77"/>
        <v>#DIV/0!</v>
      </c>
      <c r="BT198" s="66" t="e">
        <f t="shared" ca="1" si="78"/>
        <v>#DIV/0!</v>
      </c>
      <c r="BU198" s="66" t="e">
        <f t="shared" ca="1" si="79"/>
        <v>#DIV/0!</v>
      </c>
      <c r="BV198" s="66" t="e">
        <f t="shared" ca="1" si="80"/>
        <v>#DIV/0!</v>
      </c>
      <c r="BW198" s="66" t="e">
        <f t="shared" ca="1" si="81"/>
        <v>#DIV/0!</v>
      </c>
      <c r="BX198" s="66" t="e">
        <f t="shared" ca="1" si="82"/>
        <v>#DIV/0!</v>
      </c>
      <c r="BY198" s="66" t="e">
        <f t="shared" ca="1" si="83"/>
        <v>#DIV/0!</v>
      </c>
      <c r="BZ198" s="66" t="e">
        <f t="shared" ca="1" si="84"/>
        <v>#DIV/0!</v>
      </c>
      <c r="CA198" s="24" t="e">
        <f ca="1">10*LOG10(IF(BS198="",0,POWER(10,((BS198+'ModelParams Lw'!$O$4)/10))) +IF(BT198="",0,POWER(10,((BT198+'ModelParams Lw'!$P$4)/10))) +IF(BU198="",0,POWER(10,((BU198+'ModelParams Lw'!$Q$4)/10))) +IF(BV198="",0,POWER(10,((BV198+'ModelParams Lw'!$R$4)/10))) +IF(BW198="",0,POWER(10,((BW198+'ModelParams Lw'!$S$4)/10))) +IF(BX198="",0,POWER(10,((BX198+'ModelParams Lw'!$T$4)/10))) +IF(BY198="",0,POWER(10,((BY198+'ModelParams Lw'!$U$4)/10)))+IF(BZ198="",0,POWER(10,((BZ198+'ModelParams Lw'!$V$4)/10))))</f>
        <v>#DIV/0!</v>
      </c>
      <c r="CB198" s="24" t="e">
        <f t="shared" ca="1" si="85"/>
        <v>#DIV/0!</v>
      </c>
      <c r="CC198" s="24" t="e">
        <f ca="1">(BS198-'ModelParams Lw'!O$10)/'ModelParams Lw'!O$11</f>
        <v>#DIV/0!</v>
      </c>
      <c r="CD198" s="24" t="e">
        <f ca="1">(BT198-'ModelParams Lw'!P$10)/'ModelParams Lw'!P$11</f>
        <v>#DIV/0!</v>
      </c>
      <c r="CE198" s="24" t="e">
        <f ca="1">(BU198-'ModelParams Lw'!Q$10)/'ModelParams Lw'!Q$11</f>
        <v>#DIV/0!</v>
      </c>
      <c r="CF198" s="24" t="e">
        <f ca="1">(BV198-'ModelParams Lw'!R$10)/'ModelParams Lw'!R$11</f>
        <v>#DIV/0!</v>
      </c>
      <c r="CG198" s="24" t="e">
        <f ca="1">(BW198-'ModelParams Lw'!S$10)/'ModelParams Lw'!S$11</f>
        <v>#DIV/0!</v>
      </c>
      <c r="CH198" s="24" t="e">
        <f ca="1">(BX198-'ModelParams Lw'!T$10)/'ModelParams Lw'!T$11</f>
        <v>#DIV/0!</v>
      </c>
      <c r="CI198" s="24" t="e">
        <f ca="1">(BY198-'ModelParams Lw'!U$10)/'ModelParams Lw'!U$11</f>
        <v>#DIV/0!</v>
      </c>
      <c r="CJ198" s="24" t="e">
        <f ca="1">(BZ198-'ModelParams Lw'!V$10)/'ModelParams Lw'!V$11</f>
        <v>#DIV/0!</v>
      </c>
      <c r="CK198" s="66" t="e">
        <f t="shared" si="86"/>
        <v>#DIV/0!</v>
      </c>
      <c r="CL198" s="66" t="e">
        <f t="shared" si="87"/>
        <v>#DIV/0!</v>
      </c>
      <c r="CM198" s="66" t="e">
        <f t="shared" si="88"/>
        <v>#DIV/0!</v>
      </c>
      <c r="CN198" s="66" t="e">
        <f t="shared" si="89"/>
        <v>#DIV/0!</v>
      </c>
      <c r="CO198" s="66" t="e">
        <f t="shared" si="90"/>
        <v>#DIV/0!</v>
      </c>
      <c r="CP198" s="66" t="e">
        <f t="shared" si="91"/>
        <v>#DIV/0!</v>
      </c>
      <c r="CQ198" s="66" t="e">
        <f t="shared" si="92"/>
        <v>#DIV/0!</v>
      </c>
      <c r="CR198" s="66" t="e">
        <f t="shared" si="93"/>
        <v>#DIV/0!</v>
      </c>
      <c r="CS198" s="24" t="e">
        <f>10*LOG10(IF(CK198="",0,POWER(10,((CK198+'ModelParams Lw'!$O$4)/10))) +IF(CL198="",0,POWER(10,((CL198+'ModelParams Lw'!$P$4)/10))) +IF(CM198="",0,POWER(10,((CM198+'ModelParams Lw'!$Q$4)/10))) +IF(CN198="",0,POWER(10,((CN198+'ModelParams Lw'!$R$4)/10))) +IF(CO198="",0,POWER(10,((CO198+'ModelParams Lw'!$S$4)/10))) +IF(CP198="",0,POWER(10,((CP198+'ModelParams Lw'!$T$4)/10))) +IF(CQ198="",0,POWER(10,((CQ198+'ModelParams Lw'!$U$4)/10)))+IF(CR198="",0,POWER(10,((CR198+'ModelParams Lw'!$V$4)/10))))</f>
        <v>#DIV/0!</v>
      </c>
      <c r="CT198" s="24" t="e">
        <f t="shared" si="94"/>
        <v>#DIV/0!</v>
      </c>
      <c r="CU198" s="24" t="e">
        <f>(CK198-'ModelParams Lw'!O$10)/'ModelParams Lw'!O$11</f>
        <v>#DIV/0!</v>
      </c>
      <c r="CV198" s="24" t="e">
        <f>(CL198-'ModelParams Lw'!P$10)/'ModelParams Lw'!P$11</f>
        <v>#DIV/0!</v>
      </c>
      <c r="CW198" s="24" t="e">
        <f>(CM198-'ModelParams Lw'!Q$10)/'ModelParams Lw'!Q$11</f>
        <v>#DIV/0!</v>
      </c>
      <c r="CX198" s="24" t="e">
        <f>(CN198-'ModelParams Lw'!R$10)/'ModelParams Lw'!R$11</f>
        <v>#DIV/0!</v>
      </c>
      <c r="CY198" s="24" t="e">
        <f>(CO198-'ModelParams Lw'!S$10)/'ModelParams Lw'!S$11</f>
        <v>#DIV/0!</v>
      </c>
      <c r="CZ198" s="24" t="e">
        <f>(CP198-'ModelParams Lw'!T$10)/'ModelParams Lw'!T$11</f>
        <v>#DIV/0!</v>
      </c>
      <c r="DA198" s="24" t="e">
        <f>(CQ198-'ModelParams Lw'!U$10)/'ModelParams Lw'!U$11</f>
        <v>#DIV/0!</v>
      </c>
      <c r="DB198" s="24" t="e">
        <f>(CR198-'ModelParams Lw'!V$10)/'ModelParams Lw'!V$11</f>
        <v>#DIV/0!</v>
      </c>
    </row>
    <row r="199" spans="1:106">
      <c r="A199" s="12">
        <f>'Sound Power'!B199</f>
        <v>0</v>
      </c>
      <c r="B199" s="12">
        <f>'Sound Power'!D199</f>
        <v>0</v>
      </c>
      <c r="C199" s="67" t="e">
        <f>IF(Calcul!$F204="SA",'Sound Power'!BS199,'Sound Power'!T199)</f>
        <v>#DIV/0!</v>
      </c>
      <c r="D199" s="67" t="e">
        <f>IF(Calcul!$F204="SA",'Sound Power'!BT199,'Sound Power'!U199)</f>
        <v>#DIV/0!</v>
      </c>
      <c r="E199" s="67" t="e">
        <f>IF(Calcul!$F204="SA",'Sound Power'!BU199,'Sound Power'!V199)</f>
        <v>#DIV/0!</v>
      </c>
      <c r="F199" s="67" t="e">
        <f>IF(Calcul!$F204="SA",'Sound Power'!BV199,'Sound Power'!W199)</f>
        <v>#DIV/0!</v>
      </c>
      <c r="G199" s="67" t="e">
        <f>IF(Calcul!$F204="SA",'Sound Power'!BW199,'Sound Power'!X199)</f>
        <v>#DIV/0!</v>
      </c>
      <c r="H199" s="67" t="e">
        <f>IF(Calcul!$F204="SA",'Sound Power'!BX199,'Sound Power'!Y199)</f>
        <v>#DIV/0!</v>
      </c>
      <c r="I199" s="67" t="e">
        <f>IF(Calcul!$F204="SA",'Sound Power'!BY199,'Sound Power'!Z199)</f>
        <v>#DIV/0!</v>
      </c>
      <c r="J199" s="67" t="e">
        <f>IF(Calcul!$F204="SA",'Sound Power'!BZ199,'Sound Power'!AA199)</f>
        <v>#DIV/0!</v>
      </c>
      <c r="K199" s="67" t="e">
        <f>'Sound Power'!CS199</f>
        <v>#DIV/0!</v>
      </c>
      <c r="L199" s="67" t="e">
        <f>'Sound Power'!CT199</f>
        <v>#DIV/0!</v>
      </c>
      <c r="M199" s="67" t="e">
        <f>'Sound Power'!CU199</f>
        <v>#DIV/0!</v>
      </c>
      <c r="N199" s="67" t="e">
        <f>'Sound Power'!CV199</f>
        <v>#DIV/0!</v>
      </c>
      <c r="O199" s="67" t="e">
        <f>'Sound Power'!CW199</f>
        <v>#DIV/0!</v>
      </c>
      <c r="P199" s="67" t="e">
        <f>'Sound Power'!CX199</f>
        <v>#DIV/0!</v>
      </c>
      <c r="Q199" s="67" t="e">
        <f>'Sound Power'!CY199</f>
        <v>#DIV/0!</v>
      </c>
      <c r="R199" s="67" t="e">
        <f>'Sound Power'!CZ199</f>
        <v>#DIV/0!</v>
      </c>
      <c r="S199" s="64">
        <f t="shared" si="74"/>
        <v>0</v>
      </c>
      <c r="T199" s="64">
        <f t="shared" si="75"/>
        <v>0</v>
      </c>
      <c r="U199" s="67" t="e">
        <f>('ModelParams Lp'!B$4*10^'ModelParams Lp'!B$5*($S199/$T199)^'ModelParams Lp'!B$6)*3</f>
        <v>#DIV/0!</v>
      </c>
      <c r="V199" s="67" t="e">
        <f>('ModelParams Lp'!C$4*10^'ModelParams Lp'!C$5*($S199/$T199)^'ModelParams Lp'!C$6)*3</f>
        <v>#DIV/0!</v>
      </c>
      <c r="W199" s="67" t="e">
        <f>('ModelParams Lp'!D$4*10^'ModelParams Lp'!D$5*($S199/$T199)^'ModelParams Lp'!D$6)*3</f>
        <v>#DIV/0!</v>
      </c>
      <c r="X199" s="67" t="e">
        <f>('ModelParams Lp'!E$4*10^'ModelParams Lp'!E$5*($S199/$T199)^'ModelParams Lp'!E$6)*3</f>
        <v>#DIV/0!</v>
      </c>
      <c r="Y199" s="67" t="e">
        <f>('ModelParams Lp'!F$4*10^'ModelParams Lp'!F$5*($S199/$T199)^'ModelParams Lp'!F$6)*3</f>
        <v>#DIV/0!</v>
      </c>
      <c r="Z199" s="67" t="e">
        <f>('ModelParams Lp'!G$4*10^'ModelParams Lp'!G$5*($S199/$T199)^'ModelParams Lp'!G$6)*3</f>
        <v>#DIV/0!</v>
      </c>
      <c r="AA199" s="67" t="e">
        <f>('ModelParams Lp'!H$4*10^'ModelParams Lp'!H$5*($S199/$T199)^'ModelParams Lp'!H$6)*3</f>
        <v>#DIV/0!</v>
      </c>
      <c r="AB199" s="67" t="e">
        <f>('ModelParams Lp'!I$4*10^'ModelParams Lp'!I$5*($S199/$T199)^'ModelParams Lp'!I$6)*3</f>
        <v>#DIV/0!</v>
      </c>
      <c r="AC199" s="53" t="e">
        <f t="shared" si="76"/>
        <v>#DIV/0!</v>
      </c>
      <c r="AD199" s="53" t="e">
        <f>IF(AC199&lt;'ModelParams Lp'!$B$16,-1,IF(AC199&lt;'ModelParams Lp'!$C$16,0,IF(AC199&lt;'ModelParams Lp'!$D$16,1,IF(AC199&lt;'ModelParams Lp'!$E$16,2,IF(AC199&lt;'ModelParams Lp'!$F$16,3,IF(AC199&lt;'ModelParams Lp'!$G$16,4,IF(AC199&lt;'ModelParams Lp'!$H$16,5,6)))))))</f>
        <v>#DIV/0!</v>
      </c>
      <c r="AE199" s="67" t="e">
        <f ca="1">IF($AD199&gt;1,0,OFFSET('ModelParams Lp'!$C$12,0,-'Sound Pressure'!$AD199))</f>
        <v>#DIV/0!</v>
      </c>
      <c r="AF199" s="67" t="e">
        <f ca="1">IF($AD199&gt;2,0,OFFSET('ModelParams Lp'!$D$12,0,-'Sound Pressure'!$AD199))</f>
        <v>#DIV/0!</v>
      </c>
      <c r="AG199" s="67" t="e">
        <f ca="1">IF($AD199&gt;3,0,OFFSET('ModelParams Lp'!$E$12,0,-'Sound Pressure'!$AD199))</f>
        <v>#DIV/0!</v>
      </c>
      <c r="AH199" s="67" t="e">
        <f ca="1">IF($AD199&gt;4,0,OFFSET('ModelParams Lp'!$F$12,0,-'Sound Pressure'!$AD199))</f>
        <v>#DIV/0!</v>
      </c>
      <c r="AI199" s="67" t="e">
        <f ca="1">IF($AD199&gt;3,0,OFFSET('ModelParams Lp'!$G$12,0,-'Sound Pressure'!$AD199))</f>
        <v>#DIV/0!</v>
      </c>
      <c r="AJ199" s="67" t="e">
        <f ca="1">IF($AD199&gt;5,0,OFFSET('ModelParams Lp'!$H$12,0,-'Sound Pressure'!$AD199))</f>
        <v>#DIV/0!</v>
      </c>
      <c r="AK199" s="67" t="e">
        <f ca="1">IF($AD199&gt;6,0,OFFSET('ModelParams Lp'!$I$12,0,-'Sound Pressure'!$AD199))</f>
        <v>#DIV/0!</v>
      </c>
      <c r="AL199" s="67" t="e">
        <f ca="1">IF($AD199&gt;7,0,IF($AD$4&lt;0,3,OFFSET('ModelParams Lp'!$J$12,0,-'Sound Pressure'!$AD199)))</f>
        <v>#DIV/0!</v>
      </c>
      <c r="AM199" s="67" t="e">
        <f t="shared" si="71"/>
        <v>#DIV/0!</v>
      </c>
      <c r="AN199" s="67" t="e">
        <f t="shared" si="73"/>
        <v>#DIV/0!</v>
      </c>
      <c r="AO199" s="67" t="e">
        <f t="shared" si="73"/>
        <v>#DIV/0!</v>
      </c>
      <c r="AP199" s="67" t="e">
        <f t="shared" si="73"/>
        <v>#DIV/0!</v>
      </c>
      <c r="AQ199" s="67" t="e">
        <f t="shared" si="73"/>
        <v>#DIV/0!</v>
      </c>
      <c r="AR199" s="67" t="e">
        <f t="shared" si="73"/>
        <v>#DIV/0!</v>
      </c>
      <c r="AS199" s="67" t="e">
        <f t="shared" si="73"/>
        <v>#DIV/0!</v>
      </c>
      <c r="AT199" s="67" t="e">
        <f t="shared" si="73"/>
        <v>#DIV/0!</v>
      </c>
      <c r="AU199" s="67">
        <f>'ModelParams Lp'!B$22</f>
        <v>4</v>
      </c>
      <c r="AV199" s="67">
        <f>'ModelParams Lp'!C$22</f>
        <v>2</v>
      </c>
      <c r="AW199" s="67">
        <f>'ModelParams Lp'!D$22</f>
        <v>1</v>
      </c>
      <c r="AX199" s="67">
        <f>'ModelParams Lp'!E$22</f>
        <v>0</v>
      </c>
      <c r="AY199" s="67">
        <f>'ModelParams Lp'!F$22</f>
        <v>0</v>
      </c>
      <c r="AZ199" s="67">
        <f>'ModelParams Lp'!G$22</f>
        <v>0</v>
      </c>
      <c r="BA199" s="67">
        <f>'ModelParams Lp'!H$22</f>
        <v>0</v>
      </c>
      <c r="BB199" s="67">
        <f>'ModelParams Lp'!I$22</f>
        <v>0</v>
      </c>
      <c r="BC199" s="67" t="e">
        <f>-10*LOG(2/(4*PI()*2^2)+4/(0.163*(Calcul!$J204*Calcul!$K204)/VLOOKUP(Calcul!$H204,'ModelParams Lp'!$E$37:$F$39,2,0)))</f>
        <v>#N/A</v>
      </c>
      <c r="BD199" s="67" t="e">
        <f>-10*LOG(2/(4*PI()*2^2)+4/(0.163*(Calcul!$J204*Calcul!$K204)/VLOOKUP(Calcul!$H204,'ModelParams Lp'!$E$37:$F$39,2,0)))</f>
        <v>#N/A</v>
      </c>
      <c r="BE199" s="67" t="e">
        <f>-10*LOG(2/(4*PI()*2^2)+4/(0.163*(Calcul!$J204*Calcul!$K204)/VLOOKUP(Calcul!$H204,'ModelParams Lp'!$E$37:$F$39,2,0)))</f>
        <v>#N/A</v>
      </c>
      <c r="BF199" s="67" t="e">
        <f>-10*LOG(2/(4*PI()*2^2)+4/(0.163*(Calcul!$J204*Calcul!$K204)/VLOOKUP(Calcul!$H204,'ModelParams Lp'!$E$37:$F$39,2,0)))</f>
        <v>#N/A</v>
      </c>
      <c r="BG199" s="67" t="e">
        <f>-10*LOG(2/(4*PI()*2^2)+4/(0.163*(Calcul!$J204*Calcul!$K204)/VLOOKUP(Calcul!$H204,'ModelParams Lp'!$E$37:$F$39,2,0)))</f>
        <v>#N/A</v>
      </c>
      <c r="BH199" s="67" t="e">
        <f>-10*LOG(2/(4*PI()*2^2)+4/(0.163*(Calcul!$J204*Calcul!$K204)/VLOOKUP(Calcul!$H204,'ModelParams Lp'!$E$37:$F$39,2,0)))</f>
        <v>#N/A</v>
      </c>
      <c r="BI199" s="67" t="e">
        <f>-10*LOG(2/(4*PI()*2^2)+4/(0.163*(Calcul!$J204*Calcul!$K204)/VLOOKUP(Calcul!$H204,'ModelParams Lp'!$E$37:$F$39,2,0)))</f>
        <v>#N/A</v>
      </c>
      <c r="BJ199" s="67" t="e">
        <f>-10*LOG(2/(4*PI()*2^2)+4/(0.163*(Calcul!$J204*Calcul!$K204)/VLOOKUP(Calcul!$H204,'ModelParams Lp'!$E$37:$F$39,2,0)))</f>
        <v>#N/A</v>
      </c>
      <c r="BK199" s="67" t="e">
        <f>VLOOKUP(Calcul!$I204,'ModelParams Lp'!$D$28:$O$32,5,0)+BC199</f>
        <v>#N/A</v>
      </c>
      <c r="BL199" s="67" t="e">
        <f>VLOOKUP(Calcul!$I204,'ModelParams Lp'!$D$28:$O$32,6,0)+BD199</f>
        <v>#N/A</v>
      </c>
      <c r="BM199" s="67" t="e">
        <f>VLOOKUP(Calcul!$I204,'ModelParams Lp'!$D$28:$O$32,7,0)+BE199</f>
        <v>#N/A</v>
      </c>
      <c r="BN199" s="67" t="e">
        <f>VLOOKUP(Calcul!$I204,'ModelParams Lp'!$D$28:$O$32,8,0)+BF199</f>
        <v>#N/A</v>
      </c>
      <c r="BO199" s="67" t="e">
        <f>VLOOKUP(Calcul!$I204,'ModelParams Lp'!$D$28:$O$32,9,0)+BG199</f>
        <v>#N/A</v>
      </c>
      <c r="BP199" s="67" t="e">
        <f>VLOOKUP(Calcul!$I204,'ModelParams Lp'!$D$28:$O$32,10,0)+BH199</f>
        <v>#N/A</v>
      </c>
      <c r="BQ199" s="67" t="e">
        <f>VLOOKUP(Calcul!$I204,'ModelParams Lp'!$D$28:$O$32,11,0)+BI199</f>
        <v>#N/A</v>
      </c>
      <c r="BR199" s="67" t="e">
        <f>VLOOKUP(Calcul!$I204,'ModelParams Lp'!$D$28:$O$32,12,0)+BJ199</f>
        <v>#N/A</v>
      </c>
      <c r="BS199" s="66" t="e">
        <f t="shared" ca="1" si="77"/>
        <v>#DIV/0!</v>
      </c>
      <c r="BT199" s="66" t="e">
        <f t="shared" ca="1" si="78"/>
        <v>#DIV/0!</v>
      </c>
      <c r="BU199" s="66" t="e">
        <f t="shared" ca="1" si="79"/>
        <v>#DIV/0!</v>
      </c>
      <c r="BV199" s="66" t="e">
        <f t="shared" ca="1" si="80"/>
        <v>#DIV/0!</v>
      </c>
      <c r="BW199" s="66" t="e">
        <f t="shared" ca="1" si="81"/>
        <v>#DIV/0!</v>
      </c>
      <c r="BX199" s="66" t="e">
        <f t="shared" ca="1" si="82"/>
        <v>#DIV/0!</v>
      </c>
      <c r="BY199" s="66" t="e">
        <f t="shared" ca="1" si="83"/>
        <v>#DIV/0!</v>
      </c>
      <c r="BZ199" s="66" t="e">
        <f t="shared" ca="1" si="84"/>
        <v>#DIV/0!</v>
      </c>
      <c r="CA199" s="24" t="e">
        <f ca="1">10*LOG10(IF(BS199="",0,POWER(10,((BS199+'ModelParams Lw'!$O$4)/10))) +IF(BT199="",0,POWER(10,((BT199+'ModelParams Lw'!$P$4)/10))) +IF(BU199="",0,POWER(10,((BU199+'ModelParams Lw'!$Q$4)/10))) +IF(BV199="",0,POWER(10,((BV199+'ModelParams Lw'!$R$4)/10))) +IF(BW199="",0,POWER(10,((BW199+'ModelParams Lw'!$S$4)/10))) +IF(BX199="",0,POWER(10,((BX199+'ModelParams Lw'!$T$4)/10))) +IF(BY199="",0,POWER(10,((BY199+'ModelParams Lw'!$U$4)/10)))+IF(BZ199="",0,POWER(10,((BZ199+'ModelParams Lw'!$V$4)/10))))</f>
        <v>#DIV/0!</v>
      </c>
      <c r="CB199" s="24" t="e">
        <f t="shared" ca="1" si="85"/>
        <v>#DIV/0!</v>
      </c>
      <c r="CC199" s="24" t="e">
        <f ca="1">(BS199-'ModelParams Lw'!O$10)/'ModelParams Lw'!O$11</f>
        <v>#DIV/0!</v>
      </c>
      <c r="CD199" s="24" t="e">
        <f ca="1">(BT199-'ModelParams Lw'!P$10)/'ModelParams Lw'!P$11</f>
        <v>#DIV/0!</v>
      </c>
      <c r="CE199" s="24" t="e">
        <f ca="1">(BU199-'ModelParams Lw'!Q$10)/'ModelParams Lw'!Q$11</f>
        <v>#DIV/0!</v>
      </c>
      <c r="CF199" s="24" t="e">
        <f ca="1">(BV199-'ModelParams Lw'!R$10)/'ModelParams Lw'!R$11</f>
        <v>#DIV/0!</v>
      </c>
      <c r="CG199" s="24" t="e">
        <f ca="1">(BW199-'ModelParams Lw'!S$10)/'ModelParams Lw'!S$11</f>
        <v>#DIV/0!</v>
      </c>
      <c r="CH199" s="24" t="e">
        <f ca="1">(BX199-'ModelParams Lw'!T$10)/'ModelParams Lw'!T$11</f>
        <v>#DIV/0!</v>
      </c>
      <c r="CI199" s="24" t="e">
        <f ca="1">(BY199-'ModelParams Lw'!U$10)/'ModelParams Lw'!U$11</f>
        <v>#DIV/0!</v>
      </c>
      <c r="CJ199" s="24" t="e">
        <f ca="1">(BZ199-'ModelParams Lw'!V$10)/'ModelParams Lw'!V$11</f>
        <v>#DIV/0!</v>
      </c>
      <c r="CK199" s="66" t="e">
        <f t="shared" si="86"/>
        <v>#DIV/0!</v>
      </c>
      <c r="CL199" s="66" t="e">
        <f t="shared" si="87"/>
        <v>#DIV/0!</v>
      </c>
      <c r="CM199" s="66" t="e">
        <f t="shared" si="88"/>
        <v>#DIV/0!</v>
      </c>
      <c r="CN199" s="66" t="e">
        <f t="shared" si="89"/>
        <v>#DIV/0!</v>
      </c>
      <c r="CO199" s="66" t="e">
        <f t="shared" si="90"/>
        <v>#DIV/0!</v>
      </c>
      <c r="CP199" s="66" t="e">
        <f t="shared" si="91"/>
        <v>#DIV/0!</v>
      </c>
      <c r="CQ199" s="66" t="e">
        <f t="shared" si="92"/>
        <v>#DIV/0!</v>
      </c>
      <c r="CR199" s="66" t="e">
        <f t="shared" si="93"/>
        <v>#DIV/0!</v>
      </c>
      <c r="CS199" s="24" t="e">
        <f>10*LOG10(IF(CK199="",0,POWER(10,((CK199+'ModelParams Lw'!$O$4)/10))) +IF(CL199="",0,POWER(10,((CL199+'ModelParams Lw'!$P$4)/10))) +IF(CM199="",0,POWER(10,((CM199+'ModelParams Lw'!$Q$4)/10))) +IF(CN199="",0,POWER(10,((CN199+'ModelParams Lw'!$R$4)/10))) +IF(CO199="",0,POWER(10,((CO199+'ModelParams Lw'!$S$4)/10))) +IF(CP199="",0,POWER(10,((CP199+'ModelParams Lw'!$T$4)/10))) +IF(CQ199="",0,POWER(10,((CQ199+'ModelParams Lw'!$U$4)/10)))+IF(CR199="",0,POWER(10,((CR199+'ModelParams Lw'!$V$4)/10))))</f>
        <v>#DIV/0!</v>
      </c>
      <c r="CT199" s="24" t="e">
        <f t="shared" si="94"/>
        <v>#DIV/0!</v>
      </c>
      <c r="CU199" s="24" t="e">
        <f>(CK199-'ModelParams Lw'!O$10)/'ModelParams Lw'!O$11</f>
        <v>#DIV/0!</v>
      </c>
      <c r="CV199" s="24" t="e">
        <f>(CL199-'ModelParams Lw'!P$10)/'ModelParams Lw'!P$11</f>
        <v>#DIV/0!</v>
      </c>
      <c r="CW199" s="24" t="e">
        <f>(CM199-'ModelParams Lw'!Q$10)/'ModelParams Lw'!Q$11</f>
        <v>#DIV/0!</v>
      </c>
      <c r="CX199" s="24" t="e">
        <f>(CN199-'ModelParams Lw'!R$10)/'ModelParams Lw'!R$11</f>
        <v>#DIV/0!</v>
      </c>
      <c r="CY199" s="24" t="e">
        <f>(CO199-'ModelParams Lw'!S$10)/'ModelParams Lw'!S$11</f>
        <v>#DIV/0!</v>
      </c>
      <c r="CZ199" s="24" t="e">
        <f>(CP199-'ModelParams Lw'!T$10)/'ModelParams Lw'!T$11</f>
        <v>#DIV/0!</v>
      </c>
      <c r="DA199" s="24" t="e">
        <f>(CQ199-'ModelParams Lw'!U$10)/'ModelParams Lw'!U$11</f>
        <v>#DIV/0!</v>
      </c>
      <c r="DB199" s="24" t="e">
        <f>(CR199-'ModelParams Lw'!V$10)/'ModelParams Lw'!V$11</f>
        <v>#DIV/0!</v>
      </c>
    </row>
    <row r="200" spans="1:106">
      <c r="A200" s="12">
        <f>'Sound Power'!B200</f>
        <v>0</v>
      </c>
      <c r="B200" s="12">
        <f>'Sound Power'!D200</f>
        <v>0</v>
      </c>
      <c r="C200" s="67" t="e">
        <f>IF(Calcul!$F205="SA",'Sound Power'!BS200,'Sound Power'!T200)</f>
        <v>#DIV/0!</v>
      </c>
      <c r="D200" s="67" t="e">
        <f>IF(Calcul!$F205="SA",'Sound Power'!BT200,'Sound Power'!U200)</f>
        <v>#DIV/0!</v>
      </c>
      <c r="E200" s="67" t="e">
        <f>IF(Calcul!$F205="SA",'Sound Power'!BU200,'Sound Power'!V200)</f>
        <v>#DIV/0!</v>
      </c>
      <c r="F200" s="67" t="e">
        <f>IF(Calcul!$F205="SA",'Sound Power'!BV200,'Sound Power'!W200)</f>
        <v>#DIV/0!</v>
      </c>
      <c r="G200" s="67" t="e">
        <f>IF(Calcul!$F205="SA",'Sound Power'!BW200,'Sound Power'!X200)</f>
        <v>#DIV/0!</v>
      </c>
      <c r="H200" s="67" t="e">
        <f>IF(Calcul!$F205="SA",'Sound Power'!BX200,'Sound Power'!Y200)</f>
        <v>#DIV/0!</v>
      </c>
      <c r="I200" s="67" t="e">
        <f>IF(Calcul!$F205="SA",'Sound Power'!BY200,'Sound Power'!Z200)</f>
        <v>#DIV/0!</v>
      </c>
      <c r="J200" s="67" t="e">
        <f>IF(Calcul!$F205="SA",'Sound Power'!BZ200,'Sound Power'!AA200)</f>
        <v>#DIV/0!</v>
      </c>
      <c r="K200" s="67" t="e">
        <f>'Sound Power'!CS200</f>
        <v>#DIV/0!</v>
      </c>
      <c r="L200" s="67" t="e">
        <f>'Sound Power'!CT200</f>
        <v>#DIV/0!</v>
      </c>
      <c r="M200" s="67" t="e">
        <f>'Sound Power'!CU200</f>
        <v>#DIV/0!</v>
      </c>
      <c r="N200" s="67" t="e">
        <f>'Sound Power'!CV200</f>
        <v>#DIV/0!</v>
      </c>
      <c r="O200" s="67" t="e">
        <f>'Sound Power'!CW200</f>
        <v>#DIV/0!</v>
      </c>
      <c r="P200" s="67" t="e">
        <f>'Sound Power'!CX200</f>
        <v>#DIV/0!</v>
      </c>
      <c r="Q200" s="67" t="e">
        <f>'Sound Power'!CY200</f>
        <v>#DIV/0!</v>
      </c>
      <c r="R200" s="67" t="e">
        <f>'Sound Power'!CZ200</f>
        <v>#DIV/0!</v>
      </c>
      <c r="S200" s="64">
        <f t="shared" si="74"/>
        <v>0</v>
      </c>
      <c r="T200" s="64">
        <f t="shared" si="75"/>
        <v>0</v>
      </c>
      <c r="U200" s="67" t="e">
        <f>('ModelParams Lp'!B$4*10^'ModelParams Lp'!B$5*($S200/$T200)^'ModelParams Lp'!B$6)*3</f>
        <v>#DIV/0!</v>
      </c>
      <c r="V200" s="67" t="e">
        <f>('ModelParams Lp'!C$4*10^'ModelParams Lp'!C$5*($S200/$T200)^'ModelParams Lp'!C$6)*3</f>
        <v>#DIV/0!</v>
      </c>
      <c r="W200" s="67" t="e">
        <f>('ModelParams Lp'!D$4*10^'ModelParams Lp'!D$5*($S200/$T200)^'ModelParams Lp'!D$6)*3</f>
        <v>#DIV/0!</v>
      </c>
      <c r="X200" s="67" t="e">
        <f>('ModelParams Lp'!E$4*10^'ModelParams Lp'!E$5*($S200/$T200)^'ModelParams Lp'!E$6)*3</f>
        <v>#DIV/0!</v>
      </c>
      <c r="Y200" s="67" t="e">
        <f>('ModelParams Lp'!F$4*10^'ModelParams Lp'!F$5*($S200/$T200)^'ModelParams Lp'!F$6)*3</f>
        <v>#DIV/0!</v>
      </c>
      <c r="Z200" s="67" t="e">
        <f>('ModelParams Lp'!G$4*10^'ModelParams Lp'!G$5*($S200/$T200)^'ModelParams Lp'!G$6)*3</f>
        <v>#DIV/0!</v>
      </c>
      <c r="AA200" s="67" t="e">
        <f>('ModelParams Lp'!H$4*10^'ModelParams Lp'!H$5*($S200/$T200)^'ModelParams Lp'!H$6)*3</f>
        <v>#DIV/0!</v>
      </c>
      <c r="AB200" s="67" t="e">
        <f>('ModelParams Lp'!I$4*10^'ModelParams Lp'!I$5*($S200/$T200)^'ModelParams Lp'!I$6)*3</f>
        <v>#DIV/0!</v>
      </c>
      <c r="AC200" s="53" t="e">
        <f t="shared" si="76"/>
        <v>#DIV/0!</v>
      </c>
      <c r="AD200" s="53" t="e">
        <f>IF(AC200&lt;'ModelParams Lp'!$B$16,-1,IF(AC200&lt;'ModelParams Lp'!$C$16,0,IF(AC200&lt;'ModelParams Lp'!$D$16,1,IF(AC200&lt;'ModelParams Lp'!$E$16,2,IF(AC200&lt;'ModelParams Lp'!$F$16,3,IF(AC200&lt;'ModelParams Lp'!$G$16,4,IF(AC200&lt;'ModelParams Lp'!$H$16,5,6)))))))</f>
        <v>#DIV/0!</v>
      </c>
      <c r="AE200" s="67" t="e">
        <f ca="1">IF($AD200&gt;1,0,OFFSET('ModelParams Lp'!$C$12,0,-'Sound Pressure'!$AD200))</f>
        <v>#DIV/0!</v>
      </c>
      <c r="AF200" s="67" t="e">
        <f ca="1">IF($AD200&gt;2,0,OFFSET('ModelParams Lp'!$D$12,0,-'Sound Pressure'!$AD200))</f>
        <v>#DIV/0!</v>
      </c>
      <c r="AG200" s="67" t="e">
        <f ca="1">IF($AD200&gt;3,0,OFFSET('ModelParams Lp'!$E$12,0,-'Sound Pressure'!$AD200))</f>
        <v>#DIV/0!</v>
      </c>
      <c r="AH200" s="67" t="e">
        <f ca="1">IF($AD200&gt;4,0,OFFSET('ModelParams Lp'!$F$12,0,-'Sound Pressure'!$AD200))</f>
        <v>#DIV/0!</v>
      </c>
      <c r="AI200" s="67" t="e">
        <f ca="1">IF($AD200&gt;3,0,OFFSET('ModelParams Lp'!$G$12,0,-'Sound Pressure'!$AD200))</f>
        <v>#DIV/0!</v>
      </c>
      <c r="AJ200" s="67" t="e">
        <f ca="1">IF($AD200&gt;5,0,OFFSET('ModelParams Lp'!$H$12,0,-'Sound Pressure'!$AD200))</f>
        <v>#DIV/0!</v>
      </c>
      <c r="AK200" s="67" t="e">
        <f ca="1">IF($AD200&gt;6,0,OFFSET('ModelParams Lp'!$I$12,0,-'Sound Pressure'!$AD200))</f>
        <v>#DIV/0!</v>
      </c>
      <c r="AL200" s="67" t="e">
        <f ca="1">IF($AD200&gt;7,0,IF($AD$4&lt;0,3,OFFSET('ModelParams Lp'!$J$12,0,-'Sound Pressure'!$AD200)))</f>
        <v>#DIV/0!</v>
      </c>
      <c r="AM200" s="67" t="e">
        <f t="shared" si="71"/>
        <v>#DIV/0!</v>
      </c>
      <c r="AN200" s="67" t="e">
        <f t="shared" si="73"/>
        <v>#DIV/0!</v>
      </c>
      <c r="AO200" s="67" t="e">
        <f t="shared" si="73"/>
        <v>#DIV/0!</v>
      </c>
      <c r="AP200" s="67" t="e">
        <f t="shared" si="73"/>
        <v>#DIV/0!</v>
      </c>
      <c r="AQ200" s="67" t="e">
        <f t="shared" si="73"/>
        <v>#DIV/0!</v>
      </c>
      <c r="AR200" s="67" t="e">
        <f t="shared" si="73"/>
        <v>#DIV/0!</v>
      </c>
      <c r="AS200" s="67" t="e">
        <f t="shared" si="73"/>
        <v>#DIV/0!</v>
      </c>
      <c r="AT200" s="67" t="e">
        <f t="shared" si="73"/>
        <v>#DIV/0!</v>
      </c>
      <c r="AU200" s="67">
        <f>'ModelParams Lp'!B$22</f>
        <v>4</v>
      </c>
      <c r="AV200" s="67">
        <f>'ModelParams Lp'!C$22</f>
        <v>2</v>
      </c>
      <c r="AW200" s="67">
        <f>'ModelParams Lp'!D$22</f>
        <v>1</v>
      </c>
      <c r="AX200" s="67">
        <f>'ModelParams Lp'!E$22</f>
        <v>0</v>
      </c>
      <c r="AY200" s="67">
        <f>'ModelParams Lp'!F$22</f>
        <v>0</v>
      </c>
      <c r="AZ200" s="67">
        <f>'ModelParams Lp'!G$22</f>
        <v>0</v>
      </c>
      <c r="BA200" s="67">
        <f>'ModelParams Lp'!H$22</f>
        <v>0</v>
      </c>
      <c r="BB200" s="67">
        <f>'ModelParams Lp'!I$22</f>
        <v>0</v>
      </c>
      <c r="BC200" s="67" t="e">
        <f>-10*LOG(2/(4*PI()*2^2)+4/(0.163*(Calcul!$J205*Calcul!$K205)/VLOOKUP(Calcul!$H205,'ModelParams Lp'!$E$37:$F$39,2,0)))</f>
        <v>#N/A</v>
      </c>
      <c r="BD200" s="67" t="e">
        <f>-10*LOG(2/(4*PI()*2^2)+4/(0.163*(Calcul!$J205*Calcul!$K205)/VLOOKUP(Calcul!$H205,'ModelParams Lp'!$E$37:$F$39,2,0)))</f>
        <v>#N/A</v>
      </c>
      <c r="BE200" s="67" t="e">
        <f>-10*LOG(2/(4*PI()*2^2)+4/(0.163*(Calcul!$J205*Calcul!$K205)/VLOOKUP(Calcul!$H205,'ModelParams Lp'!$E$37:$F$39,2,0)))</f>
        <v>#N/A</v>
      </c>
      <c r="BF200" s="67" t="e">
        <f>-10*LOG(2/(4*PI()*2^2)+4/(0.163*(Calcul!$J205*Calcul!$K205)/VLOOKUP(Calcul!$H205,'ModelParams Lp'!$E$37:$F$39,2,0)))</f>
        <v>#N/A</v>
      </c>
      <c r="BG200" s="67" t="e">
        <f>-10*LOG(2/(4*PI()*2^2)+4/(0.163*(Calcul!$J205*Calcul!$K205)/VLOOKUP(Calcul!$H205,'ModelParams Lp'!$E$37:$F$39,2,0)))</f>
        <v>#N/A</v>
      </c>
      <c r="BH200" s="67" t="e">
        <f>-10*LOG(2/(4*PI()*2^2)+4/(0.163*(Calcul!$J205*Calcul!$K205)/VLOOKUP(Calcul!$H205,'ModelParams Lp'!$E$37:$F$39,2,0)))</f>
        <v>#N/A</v>
      </c>
      <c r="BI200" s="67" t="e">
        <f>-10*LOG(2/(4*PI()*2^2)+4/(0.163*(Calcul!$J205*Calcul!$K205)/VLOOKUP(Calcul!$H205,'ModelParams Lp'!$E$37:$F$39,2,0)))</f>
        <v>#N/A</v>
      </c>
      <c r="BJ200" s="67" t="e">
        <f>-10*LOG(2/(4*PI()*2^2)+4/(0.163*(Calcul!$J205*Calcul!$K205)/VLOOKUP(Calcul!$H205,'ModelParams Lp'!$E$37:$F$39,2,0)))</f>
        <v>#N/A</v>
      </c>
      <c r="BK200" s="67" t="e">
        <f>VLOOKUP(Calcul!$I205,'ModelParams Lp'!$D$28:$O$32,5,0)+BC200</f>
        <v>#N/A</v>
      </c>
      <c r="BL200" s="67" t="e">
        <f>VLOOKUP(Calcul!$I205,'ModelParams Lp'!$D$28:$O$32,6,0)+BD200</f>
        <v>#N/A</v>
      </c>
      <c r="BM200" s="67" t="e">
        <f>VLOOKUP(Calcul!$I205,'ModelParams Lp'!$D$28:$O$32,7,0)+BE200</f>
        <v>#N/A</v>
      </c>
      <c r="BN200" s="67" t="e">
        <f>VLOOKUP(Calcul!$I205,'ModelParams Lp'!$D$28:$O$32,8,0)+BF200</f>
        <v>#N/A</v>
      </c>
      <c r="BO200" s="67" t="e">
        <f>VLOOKUP(Calcul!$I205,'ModelParams Lp'!$D$28:$O$32,9,0)+BG200</f>
        <v>#N/A</v>
      </c>
      <c r="BP200" s="67" t="e">
        <f>VLOOKUP(Calcul!$I205,'ModelParams Lp'!$D$28:$O$32,10,0)+BH200</f>
        <v>#N/A</v>
      </c>
      <c r="BQ200" s="67" t="e">
        <f>VLOOKUP(Calcul!$I205,'ModelParams Lp'!$D$28:$O$32,11,0)+BI200</f>
        <v>#N/A</v>
      </c>
      <c r="BR200" s="67" t="e">
        <f>VLOOKUP(Calcul!$I205,'ModelParams Lp'!$D$28:$O$32,12,0)+BJ200</f>
        <v>#N/A</v>
      </c>
      <c r="BS200" s="66" t="e">
        <f t="shared" ca="1" si="77"/>
        <v>#DIV/0!</v>
      </c>
      <c r="BT200" s="66" t="e">
        <f t="shared" ca="1" si="78"/>
        <v>#DIV/0!</v>
      </c>
      <c r="BU200" s="66" t="e">
        <f t="shared" ca="1" si="79"/>
        <v>#DIV/0!</v>
      </c>
      <c r="BV200" s="66" t="e">
        <f t="shared" ca="1" si="80"/>
        <v>#DIV/0!</v>
      </c>
      <c r="BW200" s="66" t="e">
        <f t="shared" ca="1" si="81"/>
        <v>#DIV/0!</v>
      </c>
      <c r="BX200" s="66" t="e">
        <f t="shared" ca="1" si="82"/>
        <v>#DIV/0!</v>
      </c>
      <c r="BY200" s="66" t="e">
        <f t="shared" ca="1" si="83"/>
        <v>#DIV/0!</v>
      </c>
      <c r="BZ200" s="66" t="e">
        <f t="shared" ca="1" si="84"/>
        <v>#DIV/0!</v>
      </c>
      <c r="CA200" s="24" t="e">
        <f ca="1">10*LOG10(IF(BS200="",0,POWER(10,((BS200+'ModelParams Lw'!$O$4)/10))) +IF(BT200="",0,POWER(10,((BT200+'ModelParams Lw'!$P$4)/10))) +IF(BU200="",0,POWER(10,((BU200+'ModelParams Lw'!$Q$4)/10))) +IF(BV200="",0,POWER(10,((BV200+'ModelParams Lw'!$R$4)/10))) +IF(BW200="",0,POWER(10,((BW200+'ModelParams Lw'!$S$4)/10))) +IF(BX200="",0,POWER(10,((BX200+'ModelParams Lw'!$T$4)/10))) +IF(BY200="",0,POWER(10,((BY200+'ModelParams Lw'!$U$4)/10)))+IF(BZ200="",0,POWER(10,((BZ200+'ModelParams Lw'!$V$4)/10))))</f>
        <v>#DIV/0!</v>
      </c>
      <c r="CB200" s="24" t="e">
        <f t="shared" ca="1" si="85"/>
        <v>#DIV/0!</v>
      </c>
      <c r="CC200" s="24" t="e">
        <f ca="1">(BS200-'ModelParams Lw'!O$10)/'ModelParams Lw'!O$11</f>
        <v>#DIV/0!</v>
      </c>
      <c r="CD200" s="24" t="e">
        <f ca="1">(BT200-'ModelParams Lw'!P$10)/'ModelParams Lw'!P$11</f>
        <v>#DIV/0!</v>
      </c>
      <c r="CE200" s="24" t="e">
        <f ca="1">(BU200-'ModelParams Lw'!Q$10)/'ModelParams Lw'!Q$11</f>
        <v>#DIV/0!</v>
      </c>
      <c r="CF200" s="24" t="e">
        <f ca="1">(BV200-'ModelParams Lw'!R$10)/'ModelParams Lw'!R$11</f>
        <v>#DIV/0!</v>
      </c>
      <c r="CG200" s="24" t="e">
        <f ca="1">(BW200-'ModelParams Lw'!S$10)/'ModelParams Lw'!S$11</f>
        <v>#DIV/0!</v>
      </c>
      <c r="CH200" s="24" t="e">
        <f ca="1">(BX200-'ModelParams Lw'!T$10)/'ModelParams Lw'!T$11</f>
        <v>#DIV/0!</v>
      </c>
      <c r="CI200" s="24" t="e">
        <f ca="1">(BY200-'ModelParams Lw'!U$10)/'ModelParams Lw'!U$11</f>
        <v>#DIV/0!</v>
      </c>
      <c r="CJ200" s="24" t="e">
        <f ca="1">(BZ200-'ModelParams Lw'!V$10)/'ModelParams Lw'!V$11</f>
        <v>#DIV/0!</v>
      </c>
      <c r="CK200" s="66" t="e">
        <f t="shared" si="86"/>
        <v>#DIV/0!</v>
      </c>
      <c r="CL200" s="66" t="e">
        <f t="shared" si="87"/>
        <v>#DIV/0!</v>
      </c>
      <c r="CM200" s="66" t="e">
        <f t="shared" si="88"/>
        <v>#DIV/0!</v>
      </c>
      <c r="CN200" s="66" t="e">
        <f t="shared" si="89"/>
        <v>#DIV/0!</v>
      </c>
      <c r="CO200" s="66" t="e">
        <f t="shared" si="90"/>
        <v>#DIV/0!</v>
      </c>
      <c r="CP200" s="66" t="e">
        <f t="shared" si="91"/>
        <v>#DIV/0!</v>
      </c>
      <c r="CQ200" s="66" t="e">
        <f t="shared" si="92"/>
        <v>#DIV/0!</v>
      </c>
      <c r="CR200" s="66" t="e">
        <f t="shared" si="93"/>
        <v>#DIV/0!</v>
      </c>
      <c r="CS200" s="24" t="e">
        <f>10*LOG10(IF(CK200="",0,POWER(10,((CK200+'ModelParams Lw'!$O$4)/10))) +IF(CL200="",0,POWER(10,((CL200+'ModelParams Lw'!$P$4)/10))) +IF(CM200="",0,POWER(10,((CM200+'ModelParams Lw'!$Q$4)/10))) +IF(CN200="",0,POWER(10,((CN200+'ModelParams Lw'!$R$4)/10))) +IF(CO200="",0,POWER(10,((CO200+'ModelParams Lw'!$S$4)/10))) +IF(CP200="",0,POWER(10,((CP200+'ModelParams Lw'!$T$4)/10))) +IF(CQ200="",0,POWER(10,((CQ200+'ModelParams Lw'!$U$4)/10)))+IF(CR200="",0,POWER(10,((CR200+'ModelParams Lw'!$V$4)/10))))</f>
        <v>#DIV/0!</v>
      </c>
      <c r="CT200" s="24" t="e">
        <f t="shared" si="94"/>
        <v>#DIV/0!</v>
      </c>
      <c r="CU200" s="24" t="e">
        <f>(CK200-'ModelParams Lw'!O$10)/'ModelParams Lw'!O$11</f>
        <v>#DIV/0!</v>
      </c>
      <c r="CV200" s="24" t="e">
        <f>(CL200-'ModelParams Lw'!P$10)/'ModelParams Lw'!P$11</f>
        <v>#DIV/0!</v>
      </c>
      <c r="CW200" s="24" t="e">
        <f>(CM200-'ModelParams Lw'!Q$10)/'ModelParams Lw'!Q$11</f>
        <v>#DIV/0!</v>
      </c>
      <c r="CX200" s="24" t="e">
        <f>(CN200-'ModelParams Lw'!R$10)/'ModelParams Lw'!R$11</f>
        <v>#DIV/0!</v>
      </c>
      <c r="CY200" s="24" t="e">
        <f>(CO200-'ModelParams Lw'!S$10)/'ModelParams Lw'!S$11</f>
        <v>#DIV/0!</v>
      </c>
      <c r="CZ200" s="24" t="e">
        <f>(CP200-'ModelParams Lw'!T$10)/'ModelParams Lw'!T$11</f>
        <v>#DIV/0!</v>
      </c>
      <c r="DA200" s="24" t="e">
        <f>(CQ200-'ModelParams Lw'!U$10)/'ModelParams Lw'!U$11</f>
        <v>#DIV/0!</v>
      </c>
      <c r="DB200" s="24" t="e">
        <f>(CR200-'ModelParams Lw'!V$10)/'ModelParams Lw'!V$11</f>
        <v>#DIV/0!</v>
      </c>
    </row>
    <row r="201" spans="1:106">
      <c r="A201" s="12">
        <f>'Sound Power'!B201</f>
        <v>0</v>
      </c>
      <c r="B201" s="12">
        <f>'Sound Power'!D201</f>
        <v>0</v>
      </c>
      <c r="C201" s="67" t="e">
        <f>IF(Calcul!$F206="SA",'Sound Power'!BS201,'Sound Power'!T201)</f>
        <v>#DIV/0!</v>
      </c>
      <c r="D201" s="67" t="e">
        <f>IF(Calcul!$F206="SA",'Sound Power'!BT201,'Sound Power'!U201)</f>
        <v>#DIV/0!</v>
      </c>
      <c r="E201" s="67" t="e">
        <f>IF(Calcul!$F206="SA",'Sound Power'!BU201,'Sound Power'!V201)</f>
        <v>#DIV/0!</v>
      </c>
      <c r="F201" s="67" t="e">
        <f>IF(Calcul!$F206="SA",'Sound Power'!BV201,'Sound Power'!W201)</f>
        <v>#DIV/0!</v>
      </c>
      <c r="G201" s="67" t="e">
        <f>IF(Calcul!$F206="SA",'Sound Power'!BW201,'Sound Power'!X201)</f>
        <v>#DIV/0!</v>
      </c>
      <c r="H201" s="67" t="e">
        <f>IF(Calcul!$F206="SA",'Sound Power'!BX201,'Sound Power'!Y201)</f>
        <v>#DIV/0!</v>
      </c>
      <c r="I201" s="67" t="e">
        <f>IF(Calcul!$F206="SA",'Sound Power'!BY201,'Sound Power'!Z201)</f>
        <v>#DIV/0!</v>
      </c>
      <c r="J201" s="67" t="e">
        <f>IF(Calcul!$F206="SA",'Sound Power'!BZ201,'Sound Power'!AA201)</f>
        <v>#DIV/0!</v>
      </c>
      <c r="K201" s="67" t="e">
        <f>'Sound Power'!CS201</f>
        <v>#DIV/0!</v>
      </c>
      <c r="L201" s="67" t="e">
        <f>'Sound Power'!CT201</f>
        <v>#DIV/0!</v>
      </c>
      <c r="M201" s="67" t="e">
        <f>'Sound Power'!CU201</f>
        <v>#DIV/0!</v>
      </c>
      <c r="N201" s="67" t="e">
        <f>'Sound Power'!CV201</f>
        <v>#DIV/0!</v>
      </c>
      <c r="O201" s="67" t="e">
        <f>'Sound Power'!CW201</f>
        <v>#DIV/0!</v>
      </c>
      <c r="P201" s="67" t="e">
        <f>'Sound Power'!CX201</f>
        <v>#DIV/0!</v>
      </c>
      <c r="Q201" s="67" t="e">
        <f>'Sound Power'!CY201</f>
        <v>#DIV/0!</v>
      </c>
      <c r="R201" s="67" t="e">
        <f>'Sound Power'!CZ201</f>
        <v>#DIV/0!</v>
      </c>
      <c r="S201" s="64">
        <f t="shared" si="74"/>
        <v>0</v>
      </c>
      <c r="T201" s="64">
        <f t="shared" si="75"/>
        <v>0</v>
      </c>
      <c r="U201" s="67" t="e">
        <f>('ModelParams Lp'!B$4*10^'ModelParams Lp'!B$5*($S201/$T201)^'ModelParams Lp'!B$6)*3</f>
        <v>#DIV/0!</v>
      </c>
      <c r="V201" s="67" t="e">
        <f>('ModelParams Lp'!C$4*10^'ModelParams Lp'!C$5*($S201/$T201)^'ModelParams Lp'!C$6)*3</f>
        <v>#DIV/0!</v>
      </c>
      <c r="W201" s="67" t="e">
        <f>('ModelParams Lp'!D$4*10^'ModelParams Lp'!D$5*($S201/$T201)^'ModelParams Lp'!D$6)*3</f>
        <v>#DIV/0!</v>
      </c>
      <c r="X201" s="67" t="e">
        <f>('ModelParams Lp'!E$4*10^'ModelParams Lp'!E$5*($S201/$T201)^'ModelParams Lp'!E$6)*3</f>
        <v>#DIV/0!</v>
      </c>
      <c r="Y201" s="67" t="e">
        <f>('ModelParams Lp'!F$4*10^'ModelParams Lp'!F$5*($S201/$T201)^'ModelParams Lp'!F$6)*3</f>
        <v>#DIV/0!</v>
      </c>
      <c r="Z201" s="67" t="e">
        <f>('ModelParams Lp'!G$4*10^'ModelParams Lp'!G$5*($S201/$T201)^'ModelParams Lp'!G$6)*3</f>
        <v>#DIV/0!</v>
      </c>
      <c r="AA201" s="67" t="e">
        <f>('ModelParams Lp'!H$4*10^'ModelParams Lp'!H$5*($S201/$T201)^'ModelParams Lp'!H$6)*3</f>
        <v>#DIV/0!</v>
      </c>
      <c r="AB201" s="67" t="e">
        <f>('ModelParams Lp'!I$4*10^'ModelParams Lp'!I$5*($S201/$T201)^'ModelParams Lp'!I$6)*3</f>
        <v>#DIV/0!</v>
      </c>
      <c r="AC201" s="53" t="e">
        <f t="shared" si="76"/>
        <v>#DIV/0!</v>
      </c>
      <c r="AD201" s="53" t="e">
        <f>IF(AC201&lt;'ModelParams Lp'!$B$16,-1,IF(AC201&lt;'ModelParams Lp'!$C$16,0,IF(AC201&lt;'ModelParams Lp'!$D$16,1,IF(AC201&lt;'ModelParams Lp'!$E$16,2,IF(AC201&lt;'ModelParams Lp'!$F$16,3,IF(AC201&lt;'ModelParams Lp'!$G$16,4,IF(AC201&lt;'ModelParams Lp'!$H$16,5,6)))))))</f>
        <v>#DIV/0!</v>
      </c>
      <c r="AE201" s="67" t="e">
        <f ca="1">IF($AD201&gt;1,0,OFFSET('ModelParams Lp'!$C$12,0,-'Sound Pressure'!$AD201))</f>
        <v>#DIV/0!</v>
      </c>
      <c r="AF201" s="67" t="e">
        <f ca="1">IF($AD201&gt;2,0,OFFSET('ModelParams Lp'!$D$12,0,-'Sound Pressure'!$AD201))</f>
        <v>#DIV/0!</v>
      </c>
      <c r="AG201" s="67" t="e">
        <f ca="1">IF($AD201&gt;3,0,OFFSET('ModelParams Lp'!$E$12,0,-'Sound Pressure'!$AD201))</f>
        <v>#DIV/0!</v>
      </c>
      <c r="AH201" s="67" t="e">
        <f ca="1">IF($AD201&gt;4,0,OFFSET('ModelParams Lp'!$F$12,0,-'Sound Pressure'!$AD201))</f>
        <v>#DIV/0!</v>
      </c>
      <c r="AI201" s="67" t="e">
        <f ca="1">IF($AD201&gt;3,0,OFFSET('ModelParams Lp'!$G$12,0,-'Sound Pressure'!$AD201))</f>
        <v>#DIV/0!</v>
      </c>
      <c r="AJ201" s="67" t="e">
        <f ca="1">IF($AD201&gt;5,0,OFFSET('ModelParams Lp'!$H$12,0,-'Sound Pressure'!$AD201))</f>
        <v>#DIV/0!</v>
      </c>
      <c r="AK201" s="67" t="e">
        <f ca="1">IF($AD201&gt;6,0,OFFSET('ModelParams Lp'!$I$12,0,-'Sound Pressure'!$AD201))</f>
        <v>#DIV/0!</v>
      </c>
      <c r="AL201" s="67" t="e">
        <f ca="1">IF($AD201&gt;7,0,IF($AD$4&lt;0,3,OFFSET('ModelParams Lp'!$J$12,0,-'Sound Pressure'!$AD201)))</f>
        <v>#DIV/0!</v>
      </c>
      <c r="AM201" s="67" t="e">
        <f t="shared" si="71"/>
        <v>#DIV/0!</v>
      </c>
      <c r="AN201" s="67" t="e">
        <f t="shared" si="73"/>
        <v>#DIV/0!</v>
      </c>
      <c r="AO201" s="67" t="e">
        <f t="shared" si="73"/>
        <v>#DIV/0!</v>
      </c>
      <c r="AP201" s="67" t="e">
        <f t="shared" si="73"/>
        <v>#DIV/0!</v>
      </c>
      <c r="AQ201" s="67" t="e">
        <f t="shared" si="73"/>
        <v>#DIV/0!</v>
      </c>
      <c r="AR201" s="67" t="e">
        <f t="shared" si="73"/>
        <v>#DIV/0!</v>
      </c>
      <c r="AS201" s="67" t="e">
        <f t="shared" si="73"/>
        <v>#DIV/0!</v>
      </c>
      <c r="AT201" s="67" t="e">
        <f t="shared" si="73"/>
        <v>#DIV/0!</v>
      </c>
      <c r="AU201" s="67">
        <f>'ModelParams Lp'!B$22</f>
        <v>4</v>
      </c>
      <c r="AV201" s="67">
        <f>'ModelParams Lp'!C$22</f>
        <v>2</v>
      </c>
      <c r="AW201" s="67">
        <f>'ModelParams Lp'!D$22</f>
        <v>1</v>
      </c>
      <c r="AX201" s="67">
        <f>'ModelParams Lp'!E$22</f>
        <v>0</v>
      </c>
      <c r="AY201" s="67">
        <f>'ModelParams Lp'!F$22</f>
        <v>0</v>
      </c>
      <c r="AZ201" s="67">
        <f>'ModelParams Lp'!G$22</f>
        <v>0</v>
      </c>
      <c r="BA201" s="67">
        <f>'ModelParams Lp'!H$22</f>
        <v>0</v>
      </c>
      <c r="BB201" s="67">
        <f>'ModelParams Lp'!I$22</f>
        <v>0</v>
      </c>
      <c r="BC201" s="67" t="e">
        <f>-10*LOG(2/(4*PI()*2^2)+4/(0.163*(Calcul!$J206*Calcul!$K206)/VLOOKUP(Calcul!$H206,'ModelParams Lp'!$E$37:$F$39,2,0)))</f>
        <v>#N/A</v>
      </c>
      <c r="BD201" s="67" t="e">
        <f>-10*LOG(2/(4*PI()*2^2)+4/(0.163*(Calcul!$J206*Calcul!$K206)/VLOOKUP(Calcul!$H206,'ModelParams Lp'!$E$37:$F$39,2,0)))</f>
        <v>#N/A</v>
      </c>
      <c r="BE201" s="67" t="e">
        <f>-10*LOG(2/(4*PI()*2^2)+4/(0.163*(Calcul!$J206*Calcul!$K206)/VLOOKUP(Calcul!$H206,'ModelParams Lp'!$E$37:$F$39,2,0)))</f>
        <v>#N/A</v>
      </c>
      <c r="BF201" s="67" t="e">
        <f>-10*LOG(2/(4*PI()*2^2)+4/(0.163*(Calcul!$J206*Calcul!$K206)/VLOOKUP(Calcul!$H206,'ModelParams Lp'!$E$37:$F$39,2,0)))</f>
        <v>#N/A</v>
      </c>
      <c r="BG201" s="67" t="e">
        <f>-10*LOG(2/(4*PI()*2^2)+4/(0.163*(Calcul!$J206*Calcul!$K206)/VLOOKUP(Calcul!$H206,'ModelParams Lp'!$E$37:$F$39,2,0)))</f>
        <v>#N/A</v>
      </c>
      <c r="BH201" s="67" t="e">
        <f>-10*LOG(2/(4*PI()*2^2)+4/(0.163*(Calcul!$J206*Calcul!$K206)/VLOOKUP(Calcul!$H206,'ModelParams Lp'!$E$37:$F$39,2,0)))</f>
        <v>#N/A</v>
      </c>
      <c r="BI201" s="67" t="e">
        <f>-10*LOG(2/(4*PI()*2^2)+4/(0.163*(Calcul!$J206*Calcul!$K206)/VLOOKUP(Calcul!$H206,'ModelParams Lp'!$E$37:$F$39,2,0)))</f>
        <v>#N/A</v>
      </c>
      <c r="BJ201" s="67" t="e">
        <f>-10*LOG(2/(4*PI()*2^2)+4/(0.163*(Calcul!$J206*Calcul!$K206)/VLOOKUP(Calcul!$H206,'ModelParams Lp'!$E$37:$F$39,2,0)))</f>
        <v>#N/A</v>
      </c>
      <c r="BK201" s="67" t="e">
        <f>VLOOKUP(Calcul!$I206,'ModelParams Lp'!$D$28:$O$32,5,0)+BC201</f>
        <v>#N/A</v>
      </c>
      <c r="BL201" s="67" t="e">
        <f>VLOOKUP(Calcul!$I206,'ModelParams Lp'!$D$28:$O$32,6,0)+BD201</f>
        <v>#N/A</v>
      </c>
      <c r="BM201" s="67" t="e">
        <f>VLOOKUP(Calcul!$I206,'ModelParams Lp'!$D$28:$O$32,7,0)+BE201</f>
        <v>#N/A</v>
      </c>
      <c r="BN201" s="67" t="e">
        <f>VLOOKUP(Calcul!$I206,'ModelParams Lp'!$D$28:$O$32,8,0)+BF201</f>
        <v>#N/A</v>
      </c>
      <c r="BO201" s="67" t="e">
        <f>VLOOKUP(Calcul!$I206,'ModelParams Lp'!$D$28:$O$32,9,0)+BG201</f>
        <v>#N/A</v>
      </c>
      <c r="BP201" s="67" t="e">
        <f>VLOOKUP(Calcul!$I206,'ModelParams Lp'!$D$28:$O$32,10,0)+BH201</f>
        <v>#N/A</v>
      </c>
      <c r="BQ201" s="67" t="e">
        <f>VLOOKUP(Calcul!$I206,'ModelParams Lp'!$D$28:$O$32,11,0)+BI201</f>
        <v>#N/A</v>
      </c>
      <c r="BR201" s="67" t="e">
        <f>VLOOKUP(Calcul!$I206,'ModelParams Lp'!$D$28:$O$32,12,0)+BJ201</f>
        <v>#N/A</v>
      </c>
      <c r="BS201" s="66" t="e">
        <f t="shared" ca="1" si="77"/>
        <v>#DIV/0!</v>
      </c>
      <c r="BT201" s="66" t="e">
        <f t="shared" ca="1" si="78"/>
        <v>#DIV/0!</v>
      </c>
      <c r="BU201" s="66" t="e">
        <f t="shared" ca="1" si="79"/>
        <v>#DIV/0!</v>
      </c>
      <c r="BV201" s="66" t="e">
        <f t="shared" ca="1" si="80"/>
        <v>#DIV/0!</v>
      </c>
      <c r="BW201" s="66" t="e">
        <f t="shared" ca="1" si="81"/>
        <v>#DIV/0!</v>
      </c>
      <c r="BX201" s="66" t="e">
        <f t="shared" ca="1" si="82"/>
        <v>#DIV/0!</v>
      </c>
      <c r="BY201" s="66" t="e">
        <f t="shared" ca="1" si="83"/>
        <v>#DIV/0!</v>
      </c>
      <c r="BZ201" s="66" t="e">
        <f t="shared" ca="1" si="84"/>
        <v>#DIV/0!</v>
      </c>
      <c r="CA201" s="24" t="e">
        <f ca="1">10*LOG10(IF(BS201="",0,POWER(10,((BS201+'ModelParams Lw'!$O$4)/10))) +IF(BT201="",0,POWER(10,((BT201+'ModelParams Lw'!$P$4)/10))) +IF(BU201="",0,POWER(10,((BU201+'ModelParams Lw'!$Q$4)/10))) +IF(BV201="",0,POWER(10,((BV201+'ModelParams Lw'!$R$4)/10))) +IF(BW201="",0,POWER(10,((BW201+'ModelParams Lw'!$S$4)/10))) +IF(BX201="",0,POWER(10,((BX201+'ModelParams Lw'!$T$4)/10))) +IF(BY201="",0,POWER(10,((BY201+'ModelParams Lw'!$U$4)/10)))+IF(BZ201="",0,POWER(10,((BZ201+'ModelParams Lw'!$V$4)/10))))</f>
        <v>#DIV/0!</v>
      </c>
      <c r="CB201" s="24" t="e">
        <f t="shared" ca="1" si="85"/>
        <v>#DIV/0!</v>
      </c>
      <c r="CC201" s="24" t="e">
        <f ca="1">(BS201-'ModelParams Lw'!O$10)/'ModelParams Lw'!O$11</f>
        <v>#DIV/0!</v>
      </c>
      <c r="CD201" s="24" t="e">
        <f ca="1">(BT201-'ModelParams Lw'!P$10)/'ModelParams Lw'!P$11</f>
        <v>#DIV/0!</v>
      </c>
      <c r="CE201" s="24" t="e">
        <f ca="1">(BU201-'ModelParams Lw'!Q$10)/'ModelParams Lw'!Q$11</f>
        <v>#DIV/0!</v>
      </c>
      <c r="CF201" s="24" t="e">
        <f ca="1">(BV201-'ModelParams Lw'!R$10)/'ModelParams Lw'!R$11</f>
        <v>#DIV/0!</v>
      </c>
      <c r="CG201" s="24" t="e">
        <f ca="1">(BW201-'ModelParams Lw'!S$10)/'ModelParams Lw'!S$11</f>
        <v>#DIV/0!</v>
      </c>
      <c r="CH201" s="24" t="e">
        <f ca="1">(BX201-'ModelParams Lw'!T$10)/'ModelParams Lw'!T$11</f>
        <v>#DIV/0!</v>
      </c>
      <c r="CI201" s="24" t="e">
        <f ca="1">(BY201-'ModelParams Lw'!U$10)/'ModelParams Lw'!U$11</f>
        <v>#DIV/0!</v>
      </c>
      <c r="CJ201" s="24" t="e">
        <f ca="1">(BZ201-'ModelParams Lw'!V$10)/'ModelParams Lw'!V$11</f>
        <v>#DIV/0!</v>
      </c>
      <c r="CK201" s="66" t="e">
        <f t="shared" si="86"/>
        <v>#DIV/0!</v>
      </c>
      <c r="CL201" s="66" t="e">
        <f t="shared" si="87"/>
        <v>#DIV/0!</v>
      </c>
      <c r="CM201" s="66" t="e">
        <f t="shared" si="88"/>
        <v>#DIV/0!</v>
      </c>
      <c r="CN201" s="66" t="e">
        <f t="shared" si="89"/>
        <v>#DIV/0!</v>
      </c>
      <c r="CO201" s="66" t="e">
        <f t="shared" si="90"/>
        <v>#DIV/0!</v>
      </c>
      <c r="CP201" s="66" t="e">
        <f t="shared" si="91"/>
        <v>#DIV/0!</v>
      </c>
      <c r="CQ201" s="66" t="e">
        <f t="shared" si="92"/>
        <v>#DIV/0!</v>
      </c>
      <c r="CR201" s="66" t="e">
        <f t="shared" si="93"/>
        <v>#DIV/0!</v>
      </c>
      <c r="CS201" s="24" t="e">
        <f>10*LOG10(IF(CK201="",0,POWER(10,((CK201+'ModelParams Lw'!$O$4)/10))) +IF(CL201="",0,POWER(10,((CL201+'ModelParams Lw'!$P$4)/10))) +IF(CM201="",0,POWER(10,((CM201+'ModelParams Lw'!$Q$4)/10))) +IF(CN201="",0,POWER(10,((CN201+'ModelParams Lw'!$R$4)/10))) +IF(CO201="",0,POWER(10,((CO201+'ModelParams Lw'!$S$4)/10))) +IF(CP201="",0,POWER(10,((CP201+'ModelParams Lw'!$T$4)/10))) +IF(CQ201="",0,POWER(10,((CQ201+'ModelParams Lw'!$U$4)/10)))+IF(CR201="",0,POWER(10,((CR201+'ModelParams Lw'!$V$4)/10))))</f>
        <v>#DIV/0!</v>
      </c>
      <c r="CT201" s="24" t="e">
        <f t="shared" si="94"/>
        <v>#DIV/0!</v>
      </c>
      <c r="CU201" s="24" t="e">
        <f>(CK201-'ModelParams Lw'!O$10)/'ModelParams Lw'!O$11</f>
        <v>#DIV/0!</v>
      </c>
      <c r="CV201" s="24" t="e">
        <f>(CL201-'ModelParams Lw'!P$10)/'ModelParams Lw'!P$11</f>
        <v>#DIV/0!</v>
      </c>
      <c r="CW201" s="24" t="e">
        <f>(CM201-'ModelParams Lw'!Q$10)/'ModelParams Lw'!Q$11</f>
        <v>#DIV/0!</v>
      </c>
      <c r="CX201" s="24" t="e">
        <f>(CN201-'ModelParams Lw'!R$10)/'ModelParams Lw'!R$11</f>
        <v>#DIV/0!</v>
      </c>
      <c r="CY201" s="24" t="e">
        <f>(CO201-'ModelParams Lw'!S$10)/'ModelParams Lw'!S$11</f>
        <v>#DIV/0!</v>
      </c>
      <c r="CZ201" s="24" t="e">
        <f>(CP201-'ModelParams Lw'!T$10)/'ModelParams Lw'!T$11</f>
        <v>#DIV/0!</v>
      </c>
      <c r="DA201" s="24" t="e">
        <f>(CQ201-'ModelParams Lw'!U$10)/'ModelParams Lw'!U$11</f>
        <v>#DIV/0!</v>
      </c>
      <c r="DB201" s="24" t="e">
        <f>(CR201-'ModelParams Lw'!V$10)/'ModelParams Lw'!V$11</f>
        <v>#DIV/0!</v>
      </c>
    </row>
    <row r="202" spans="1:106">
      <c r="A202" s="12">
        <f>'Sound Power'!B202</f>
        <v>0</v>
      </c>
      <c r="B202" s="12">
        <f>'Sound Power'!D202</f>
        <v>0</v>
      </c>
      <c r="C202" s="67" t="e">
        <f>IF(Calcul!$F207="SA",'Sound Power'!BS202,'Sound Power'!T202)</f>
        <v>#DIV/0!</v>
      </c>
      <c r="D202" s="67" t="e">
        <f>IF(Calcul!$F207="SA",'Sound Power'!BT202,'Sound Power'!U202)</f>
        <v>#DIV/0!</v>
      </c>
      <c r="E202" s="67" t="e">
        <f>IF(Calcul!$F207="SA",'Sound Power'!BU202,'Sound Power'!V202)</f>
        <v>#DIV/0!</v>
      </c>
      <c r="F202" s="67" t="e">
        <f>IF(Calcul!$F207="SA",'Sound Power'!BV202,'Sound Power'!W202)</f>
        <v>#DIV/0!</v>
      </c>
      <c r="G202" s="67" t="e">
        <f>IF(Calcul!$F207="SA",'Sound Power'!BW202,'Sound Power'!X202)</f>
        <v>#DIV/0!</v>
      </c>
      <c r="H202" s="67" t="e">
        <f>IF(Calcul!$F207="SA",'Sound Power'!BX202,'Sound Power'!Y202)</f>
        <v>#DIV/0!</v>
      </c>
      <c r="I202" s="67" t="e">
        <f>IF(Calcul!$F207="SA",'Sound Power'!BY202,'Sound Power'!Z202)</f>
        <v>#DIV/0!</v>
      </c>
      <c r="J202" s="67" t="e">
        <f>IF(Calcul!$F207="SA",'Sound Power'!BZ202,'Sound Power'!AA202)</f>
        <v>#DIV/0!</v>
      </c>
      <c r="K202" s="67" t="e">
        <f>'Sound Power'!CS202</f>
        <v>#DIV/0!</v>
      </c>
      <c r="L202" s="67" t="e">
        <f>'Sound Power'!CT202</f>
        <v>#DIV/0!</v>
      </c>
      <c r="M202" s="67" t="e">
        <f>'Sound Power'!CU202</f>
        <v>#DIV/0!</v>
      </c>
      <c r="N202" s="67" t="e">
        <f>'Sound Power'!CV202</f>
        <v>#DIV/0!</v>
      </c>
      <c r="O202" s="67" t="e">
        <f>'Sound Power'!CW202</f>
        <v>#DIV/0!</v>
      </c>
      <c r="P202" s="67" t="e">
        <f>'Sound Power'!CX202</f>
        <v>#DIV/0!</v>
      </c>
      <c r="Q202" s="67" t="e">
        <f>'Sound Power'!CY202</f>
        <v>#DIV/0!</v>
      </c>
      <c r="R202" s="67" t="e">
        <f>'Sound Power'!CZ202</f>
        <v>#DIV/0!</v>
      </c>
      <c r="S202" s="64">
        <f t="shared" si="74"/>
        <v>0</v>
      </c>
      <c r="T202" s="64">
        <f t="shared" si="75"/>
        <v>0</v>
      </c>
      <c r="U202" s="67" t="e">
        <f>('ModelParams Lp'!B$4*10^'ModelParams Lp'!B$5*($S202/$T202)^'ModelParams Lp'!B$6)*3</f>
        <v>#DIV/0!</v>
      </c>
      <c r="V202" s="67" t="e">
        <f>('ModelParams Lp'!C$4*10^'ModelParams Lp'!C$5*($S202/$T202)^'ModelParams Lp'!C$6)*3</f>
        <v>#DIV/0!</v>
      </c>
      <c r="W202" s="67" t="e">
        <f>('ModelParams Lp'!D$4*10^'ModelParams Lp'!D$5*($S202/$T202)^'ModelParams Lp'!D$6)*3</f>
        <v>#DIV/0!</v>
      </c>
      <c r="X202" s="67" t="e">
        <f>('ModelParams Lp'!E$4*10^'ModelParams Lp'!E$5*($S202/$T202)^'ModelParams Lp'!E$6)*3</f>
        <v>#DIV/0!</v>
      </c>
      <c r="Y202" s="67" t="e">
        <f>('ModelParams Lp'!F$4*10^'ModelParams Lp'!F$5*($S202/$T202)^'ModelParams Lp'!F$6)*3</f>
        <v>#DIV/0!</v>
      </c>
      <c r="Z202" s="67" t="e">
        <f>('ModelParams Lp'!G$4*10^'ModelParams Lp'!G$5*($S202/$T202)^'ModelParams Lp'!G$6)*3</f>
        <v>#DIV/0!</v>
      </c>
      <c r="AA202" s="67" t="e">
        <f>('ModelParams Lp'!H$4*10^'ModelParams Lp'!H$5*($S202/$T202)^'ModelParams Lp'!H$6)*3</f>
        <v>#DIV/0!</v>
      </c>
      <c r="AB202" s="67" t="e">
        <f>('ModelParams Lp'!I$4*10^'ModelParams Lp'!I$5*($S202/$T202)^'ModelParams Lp'!I$6)*3</f>
        <v>#DIV/0!</v>
      </c>
      <c r="AC202" s="53" t="e">
        <f t="shared" si="76"/>
        <v>#DIV/0!</v>
      </c>
      <c r="AD202" s="53" t="e">
        <f>IF(AC202&lt;'ModelParams Lp'!$B$16,-1,IF(AC202&lt;'ModelParams Lp'!$C$16,0,IF(AC202&lt;'ModelParams Lp'!$D$16,1,IF(AC202&lt;'ModelParams Lp'!$E$16,2,IF(AC202&lt;'ModelParams Lp'!$F$16,3,IF(AC202&lt;'ModelParams Lp'!$G$16,4,IF(AC202&lt;'ModelParams Lp'!$H$16,5,6)))))))</f>
        <v>#DIV/0!</v>
      </c>
      <c r="AE202" s="67" t="e">
        <f ca="1">IF($AD202&gt;1,0,OFFSET('ModelParams Lp'!$C$12,0,-'Sound Pressure'!$AD202))</f>
        <v>#DIV/0!</v>
      </c>
      <c r="AF202" s="67" t="e">
        <f ca="1">IF($AD202&gt;2,0,OFFSET('ModelParams Lp'!$D$12,0,-'Sound Pressure'!$AD202))</f>
        <v>#DIV/0!</v>
      </c>
      <c r="AG202" s="67" t="e">
        <f ca="1">IF($AD202&gt;3,0,OFFSET('ModelParams Lp'!$E$12,0,-'Sound Pressure'!$AD202))</f>
        <v>#DIV/0!</v>
      </c>
      <c r="AH202" s="67" t="e">
        <f ca="1">IF($AD202&gt;4,0,OFFSET('ModelParams Lp'!$F$12,0,-'Sound Pressure'!$AD202))</f>
        <v>#DIV/0!</v>
      </c>
      <c r="AI202" s="67" t="e">
        <f ca="1">IF($AD202&gt;3,0,OFFSET('ModelParams Lp'!$G$12,0,-'Sound Pressure'!$AD202))</f>
        <v>#DIV/0!</v>
      </c>
      <c r="AJ202" s="67" t="e">
        <f ca="1">IF($AD202&gt;5,0,OFFSET('ModelParams Lp'!$H$12,0,-'Sound Pressure'!$AD202))</f>
        <v>#DIV/0!</v>
      </c>
      <c r="AK202" s="67" t="e">
        <f ca="1">IF($AD202&gt;6,0,OFFSET('ModelParams Lp'!$I$12,0,-'Sound Pressure'!$AD202))</f>
        <v>#DIV/0!</v>
      </c>
      <c r="AL202" s="67" t="e">
        <f ca="1">IF($AD202&gt;7,0,IF($AD$4&lt;0,3,OFFSET('ModelParams Lp'!$J$12,0,-'Sound Pressure'!$AD202)))</f>
        <v>#DIV/0!</v>
      </c>
      <c r="AM202" s="67" t="e">
        <f t="shared" si="71"/>
        <v>#DIV/0!</v>
      </c>
      <c r="AN202" s="67" t="e">
        <f t="shared" si="73"/>
        <v>#DIV/0!</v>
      </c>
      <c r="AO202" s="67" t="e">
        <f t="shared" si="73"/>
        <v>#DIV/0!</v>
      </c>
      <c r="AP202" s="67" t="e">
        <f t="shared" si="73"/>
        <v>#DIV/0!</v>
      </c>
      <c r="AQ202" s="67" t="e">
        <f t="shared" si="73"/>
        <v>#DIV/0!</v>
      </c>
      <c r="AR202" s="67" t="e">
        <f t="shared" si="73"/>
        <v>#DIV/0!</v>
      </c>
      <c r="AS202" s="67" t="e">
        <f t="shared" si="73"/>
        <v>#DIV/0!</v>
      </c>
      <c r="AT202" s="67" t="e">
        <f t="shared" si="73"/>
        <v>#DIV/0!</v>
      </c>
      <c r="AU202" s="67">
        <f>'ModelParams Lp'!B$22</f>
        <v>4</v>
      </c>
      <c r="AV202" s="67">
        <f>'ModelParams Lp'!C$22</f>
        <v>2</v>
      </c>
      <c r="AW202" s="67">
        <f>'ModelParams Lp'!D$22</f>
        <v>1</v>
      </c>
      <c r="AX202" s="67">
        <f>'ModelParams Lp'!E$22</f>
        <v>0</v>
      </c>
      <c r="AY202" s="67">
        <f>'ModelParams Lp'!F$22</f>
        <v>0</v>
      </c>
      <c r="AZ202" s="67">
        <f>'ModelParams Lp'!G$22</f>
        <v>0</v>
      </c>
      <c r="BA202" s="67">
        <f>'ModelParams Lp'!H$22</f>
        <v>0</v>
      </c>
      <c r="BB202" s="67">
        <f>'ModelParams Lp'!I$22</f>
        <v>0</v>
      </c>
      <c r="BC202" s="67" t="e">
        <f>-10*LOG(2/(4*PI()*2^2)+4/(0.163*(Calcul!$J207*Calcul!$K207)/VLOOKUP(Calcul!$H207,'ModelParams Lp'!$E$37:$F$39,2,0)))</f>
        <v>#N/A</v>
      </c>
      <c r="BD202" s="67" t="e">
        <f>-10*LOG(2/(4*PI()*2^2)+4/(0.163*(Calcul!$J207*Calcul!$K207)/VLOOKUP(Calcul!$H207,'ModelParams Lp'!$E$37:$F$39,2,0)))</f>
        <v>#N/A</v>
      </c>
      <c r="BE202" s="67" t="e">
        <f>-10*LOG(2/(4*PI()*2^2)+4/(0.163*(Calcul!$J207*Calcul!$K207)/VLOOKUP(Calcul!$H207,'ModelParams Lp'!$E$37:$F$39,2,0)))</f>
        <v>#N/A</v>
      </c>
      <c r="BF202" s="67" t="e">
        <f>-10*LOG(2/(4*PI()*2^2)+4/(0.163*(Calcul!$J207*Calcul!$K207)/VLOOKUP(Calcul!$H207,'ModelParams Lp'!$E$37:$F$39,2,0)))</f>
        <v>#N/A</v>
      </c>
      <c r="BG202" s="67" t="e">
        <f>-10*LOG(2/(4*PI()*2^2)+4/(0.163*(Calcul!$J207*Calcul!$K207)/VLOOKUP(Calcul!$H207,'ModelParams Lp'!$E$37:$F$39,2,0)))</f>
        <v>#N/A</v>
      </c>
      <c r="BH202" s="67" t="e">
        <f>-10*LOG(2/(4*PI()*2^2)+4/(0.163*(Calcul!$J207*Calcul!$K207)/VLOOKUP(Calcul!$H207,'ModelParams Lp'!$E$37:$F$39,2,0)))</f>
        <v>#N/A</v>
      </c>
      <c r="BI202" s="67" t="e">
        <f>-10*LOG(2/(4*PI()*2^2)+4/(0.163*(Calcul!$J207*Calcul!$K207)/VLOOKUP(Calcul!$H207,'ModelParams Lp'!$E$37:$F$39,2,0)))</f>
        <v>#N/A</v>
      </c>
      <c r="BJ202" s="67" t="e">
        <f>-10*LOG(2/(4*PI()*2^2)+4/(0.163*(Calcul!$J207*Calcul!$K207)/VLOOKUP(Calcul!$H207,'ModelParams Lp'!$E$37:$F$39,2,0)))</f>
        <v>#N/A</v>
      </c>
      <c r="BK202" s="67" t="e">
        <f>VLOOKUP(Calcul!$I207,'ModelParams Lp'!$D$28:$O$32,5,0)+BC202</f>
        <v>#N/A</v>
      </c>
      <c r="BL202" s="67" t="e">
        <f>VLOOKUP(Calcul!$I207,'ModelParams Lp'!$D$28:$O$32,6,0)+BD202</f>
        <v>#N/A</v>
      </c>
      <c r="BM202" s="67" t="e">
        <f>VLOOKUP(Calcul!$I207,'ModelParams Lp'!$D$28:$O$32,7,0)+BE202</f>
        <v>#N/A</v>
      </c>
      <c r="BN202" s="67" t="e">
        <f>VLOOKUP(Calcul!$I207,'ModelParams Lp'!$D$28:$O$32,8,0)+BF202</f>
        <v>#N/A</v>
      </c>
      <c r="BO202" s="67" t="e">
        <f>VLOOKUP(Calcul!$I207,'ModelParams Lp'!$D$28:$O$32,9,0)+BG202</f>
        <v>#N/A</v>
      </c>
      <c r="BP202" s="67" t="e">
        <f>VLOOKUP(Calcul!$I207,'ModelParams Lp'!$D$28:$O$32,10,0)+BH202</f>
        <v>#N/A</v>
      </c>
      <c r="BQ202" s="67" t="e">
        <f>VLOOKUP(Calcul!$I207,'ModelParams Lp'!$D$28:$O$32,11,0)+BI202</f>
        <v>#N/A</v>
      </c>
      <c r="BR202" s="67" t="e">
        <f>VLOOKUP(Calcul!$I207,'ModelParams Lp'!$D$28:$O$32,12,0)+BJ202</f>
        <v>#N/A</v>
      </c>
      <c r="BS202" s="66" t="e">
        <f t="shared" ca="1" si="77"/>
        <v>#DIV/0!</v>
      </c>
      <c r="BT202" s="66" t="e">
        <f t="shared" ca="1" si="78"/>
        <v>#DIV/0!</v>
      </c>
      <c r="BU202" s="66" t="e">
        <f t="shared" ca="1" si="79"/>
        <v>#DIV/0!</v>
      </c>
      <c r="BV202" s="66" t="e">
        <f t="shared" ca="1" si="80"/>
        <v>#DIV/0!</v>
      </c>
      <c r="BW202" s="66" t="e">
        <f t="shared" ca="1" si="81"/>
        <v>#DIV/0!</v>
      </c>
      <c r="BX202" s="66" t="e">
        <f t="shared" ca="1" si="82"/>
        <v>#DIV/0!</v>
      </c>
      <c r="BY202" s="66" t="e">
        <f t="shared" ca="1" si="83"/>
        <v>#DIV/0!</v>
      </c>
      <c r="BZ202" s="66" t="e">
        <f t="shared" ca="1" si="84"/>
        <v>#DIV/0!</v>
      </c>
      <c r="CA202" s="24" t="e">
        <f ca="1">10*LOG10(IF(BS202="",0,POWER(10,((BS202+'ModelParams Lw'!$O$4)/10))) +IF(BT202="",0,POWER(10,((BT202+'ModelParams Lw'!$P$4)/10))) +IF(BU202="",0,POWER(10,((BU202+'ModelParams Lw'!$Q$4)/10))) +IF(BV202="",0,POWER(10,((BV202+'ModelParams Lw'!$R$4)/10))) +IF(BW202="",0,POWER(10,((BW202+'ModelParams Lw'!$S$4)/10))) +IF(BX202="",0,POWER(10,((BX202+'ModelParams Lw'!$T$4)/10))) +IF(BY202="",0,POWER(10,((BY202+'ModelParams Lw'!$U$4)/10)))+IF(BZ202="",0,POWER(10,((BZ202+'ModelParams Lw'!$V$4)/10))))</f>
        <v>#DIV/0!</v>
      </c>
      <c r="CB202" s="24" t="e">
        <f t="shared" ca="1" si="85"/>
        <v>#DIV/0!</v>
      </c>
      <c r="CC202" s="24" t="e">
        <f ca="1">(BS202-'ModelParams Lw'!O$10)/'ModelParams Lw'!O$11</f>
        <v>#DIV/0!</v>
      </c>
      <c r="CD202" s="24" t="e">
        <f ca="1">(BT202-'ModelParams Lw'!P$10)/'ModelParams Lw'!P$11</f>
        <v>#DIV/0!</v>
      </c>
      <c r="CE202" s="24" t="e">
        <f ca="1">(BU202-'ModelParams Lw'!Q$10)/'ModelParams Lw'!Q$11</f>
        <v>#DIV/0!</v>
      </c>
      <c r="CF202" s="24" t="e">
        <f ca="1">(BV202-'ModelParams Lw'!R$10)/'ModelParams Lw'!R$11</f>
        <v>#DIV/0!</v>
      </c>
      <c r="CG202" s="24" t="e">
        <f ca="1">(BW202-'ModelParams Lw'!S$10)/'ModelParams Lw'!S$11</f>
        <v>#DIV/0!</v>
      </c>
      <c r="CH202" s="24" t="e">
        <f ca="1">(BX202-'ModelParams Lw'!T$10)/'ModelParams Lw'!T$11</f>
        <v>#DIV/0!</v>
      </c>
      <c r="CI202" s="24" t="e">
        <f ca="1">(BY202-'ModelParams Lw'!U$10)/'ModelParams Lw'!U$11</f>
        <v>#DIV/0!</v>
      </c>
      <c r="CJ202" s="24" t="e">
        <f ca="1">(BZ202-'ModelParams Lw'!V$10)/'ModelParams Lw'!V$11</f>
        <v>#DIV/0!</v>
      </c>
      <c r="CK202" s="66" t="e">
        <f t="shared" si="86"/>
        <v>#DIV/0!</v>
      </c>
      <c r="CL202" s="66" t="e">
        <f t="shared" si="87"/>
        <v>#DIV/0!</v>
      </c>
      <c r="CM202" s="66" t="e">
        <f t="shared" si="88"/>
        <v>#DIV/0!</v>
      </c>
      <c r="CN202" s="66" t="e">
        <f t="shared" si="89"/>
        <v>#DIV/0!</v>
      </c>
      <c r="CO202" s="66" t="e">
        <f t="shared" si="90"/>
        <v>#DIV/0!</v>
      </c>
      <c r="CP202" s="66" t="e">
        <f t="shared" si="91"/>
        <v>#DIV/0!</v>
      </c>
      <c r="CQ202" s="66" t="e">
        <f t="shared" si="92"/>
        <v>#DIV/0!</v>
      </c>
      <c r="CR202" s="66" t="e">
        <f t="shared" si="93"/>
        <v>#DIV/0!</v>
      </c>
      <c r="CS202" s="24" t="e">
        <f>10*LOG10(IF(CK202="",0,POWER(10,((CK202+'ModelParams Lw'!$O$4)/10))) +IF(CL202="",0,POWER(10,((CL202+'ModelParams Lw'!$P$4)/10))) +IF(CM202="",0,POWER(10,((CM202+'ModelParams Lw'!$Q$4)/10))) +IF(CN202="",0,POWER(10,((CN202+'ModelParams Lw'!$R$4)/10))) +IF(CO202="",0,POWER(10,((CO202+'ModelParams Lw'!$S$4)/10))) +IF(CP202="",0,POWER(10,((CP202+'ModelParams Lw'!$T$4)/10))) +IF(CQ202="",0,POWER(10,((CQ202+'ModelParams Lw'!$U$4)/10)))+IF(CR202="",0,POWER(10,((CR202+'ModelParams Lw'!$V$4)/10))))</f>
        <v>#DIV/0!</v>
      </c>
      <c r="CT202" s="24" t="e">
        <f t="shared" si="94"/>
        <v>#DIV/0!</v>
      </c>
      <c r="CU202" s="24" t="e">
        <f>(CK202-'ModelParams Lw'!O$10)/'ModelParams Lw'!O$11</f>
        <v>#DIV/0!</v>
      </c>
      <c r="CV202" s="24" t="e">
        <f>(CL202-'ModelParams Lw'!P$10)/'ModelParams Lw'!P$11</f>
        <v>#DIV/0!</v>
      </c>
      <c r="CW202" s="24" t="e">
        <f>(CM202-'ModelParams Lw'!Q$10)/'ModelParams Lw'!Q$11</f>
        <v>#DIV/0!</v>
      </c>
      <c r="CX202" s="24" t="e">
        <f>(CN202-'ModelParams Lw'!R$10)/'ModelParams Lw'!R$11</f>
        <v>#DIV/0!</v>
      </c>
      <c r="CY202" s="24" t="e">
        <f>(CO202-'ModelParams Lw'!S$10)/'ModelParams Lw'!S$11</f>
        <v>#DIV/0!</v>
      </c>
      <c r="CZ202" s="24" t="e">
        <f>(CP202-'ModelParams Lw'!T$10)/'ModelParams Lw'!T$11</f>
        <v>#DIV/0!</v>
      </c>
      <c r="DA202" s="24" t="e">
        <f>(CQ202-'ModelParams Lw'!U$10)/'ModelParams Lw'!U$11</f>
        <v>#DIV/0!</v>
      </c>
      <c r="DB202" s="24" t="e">
        <f>(CR202-'ModelParams Lw'!V$10)/'ModelParams Lw'!V$11</f>
        <v>#DIV/0!</v>
      </c>
    </row>
    <row r="203" spans="1:106">
      <c r="A203" s="12">
        <f>'Sound Power'!B203</f>
        <v>0</v>
      </c>
      <c r="B203" s="12">
        <f>'Sound Power'!D203</f>
        <v>0</v>
      </c>
      <c r="C203" s="67" t="e">
        <f>IF(Calcul!$F208="SA",'Sound Power'!BS203,'Sound Power'!T203)</f>
        <v>#DIV/0!</v>
      </c>
      <c r="D203" s="67" t="e">
        <f>IF(Calcul!$F208="SA",'Sound Power'!BT203,'Sound Power'!U203)</f>
        <v>#DIV/0!</v>
      </c>
      <c r="E203" s="67" t="e">
        <f>IF(Calcul!$F208="SA",'Sound Power'!BU203,'Sound Power'!V203)</f>
        <v>#DIV/0!</v>
      </c>
      <c r="F203" s="67" t="e">
        <f>IF(Calcul!$F208="SA",'Sound Power'!BV203,'Sound Power'!W203)</f>
        <v>#DIV/0!</v>
      </c>
      <c r="G203" s="67" t="e">
        <f>IF(Calcul!$F208="SA",'Sound Power'!BW203,'Sound Power'!X203)</f>
        <v>#DIV/0!</v>
      </c>
      <c r="H203" s="67" t="e">
        <f>IF(Calcul!$F208="SA",'Sound Power'!BX203,'Sound Power'!Y203)</f>
        <v>#DIV/0!</v>
      </c>
      <c r="I203" s="67" t="e">
        <f>IF(Calcul!$F208="SA",'Sound Power'!BY203,'Sound Power'!Z203)</f>
        <v>#DIV/0!</v>
      </c>
      <c r="J203" s="67" t="e">
        <f>IF(Calcul!$F208="SA",'Sound Power'!BZ203,'Sound Power'!AA203)</f>
        <v>#DIV/0!</v>
      </c>
      <c r="K203" s="67" t="e">
        <f>'Sound Power'!CS203</f>
        <v>#DIV/0!</v>
      </c>
      <c r="L203" s="67" t="e">
        <f>'Sound Power'!CT203</f>
        <v>#DIV/0!</v>
      </c>
      <c r="M203" s="67" t="e">
        <f>'Sound Power'!CU203</f>
        <v>#DIV/0!</v>
      </c>
      <c r="N203" s="67" t="e">
        <f>'Sound Power'!CV203</f>
        <v>#DIV/0!</v>
      </c>
      <c r="O203" s="67" t="e">
        <f>'Sound Power'!CW203</f>
        <v>#DIV/0!</v>
      </c>
      <c r="P203" s="67" t="e">
        <f>'Sound Power'!CX203</f>
        <v>#DIV/0!</v>
      </c>
      <c r="Q203" s="67" t="e">
        <f>'Sound Power'!CY203</f>
        <v>#DIV/0!</v>
      </c>
      <c r="R203" s="67" t="e">
        <f>'Sound Power'!CZ203</f>
        <v>#DIV/0!</v>
      </c>
      <c r="S203" s="64">
        <f t="shared" si="74"/>
        <v>0</v>
      </c>
      <c r="T203" s="64">
        <f t="shared" si="75"/>
        <v>0</v>
      </c>
      <c r="U203" s="67" t="e">
        <f>('ModelParams Lp'!B$4*10^'ModelParams Lp'!B$5*($S203/$T203)^'ModelParams Lp'!B$6)*3</f>
        <v>#DIV/0!</v>
      </c>
      <c r="V203" s="67" t="e">
        <f>('ModelParams Lp'!C$4*10^'ModelParams Lp'!C$5*($S203/$T203)^'ModelParams Lp'!C$6)*3</f>
        <v>#DIV/0!</v>
      </c>
      <c r="W203" s="67" t="e">
        <f>('ModelParams Lp'!D$4*10^'ModelParams Lp'!D$5*($S203/$T203)^'ModelParams Lp'!D$6)*3</f>
        <v>#DIV/0!</v>
      </c>
      <c r="X203" s="67" t="e">
        <f>('ModelParams Lp'!E$4*10^'ModelParams Lp'!E$5*($S203/$T203)^'ModelParams Lp'!E$6)*3</f>
        <v>#DIV/0!</v>
      </c>
      <c r="Y203" s="67" t="e">
        <f>('ModelParams Lp'!F$4*10^'ModelParams Lp'!F$5*($S203/$T203)^'ModelParams Lp'!F$6)*3</f>
        <v>#DIV/0!</v>
      </c>
      <c r="Z203" s="67" t="e">
        <f>('ModelParams Lp'!G$4*10^'ModelParams Lp'!G$5*($S203/$T203)^'ModelParams Lp'!G$6)*3</f>
        <v>#DIV/0!</v>
      </c>
      <c r="AA203" s="67" t="e">
        <f>('ModelParams Lp'!H$4*10^'ModelParams Lp'!H$5*($S203/$T203)^'ModelParams Lp'!H$6)*3</f>
        <v>#DIV/0!</v>
      </c>
      <c r="AB203" s="67" t="e">
        <f>('ModelParams Lp'!I$4*10^'ModelParams Lp'!I$5*($S203/$T203)^'ModelParams Lp'!I$6)*3</f>
        <v>#DIV/0!</v>
      </c>
      <c r="AC203" s="53" t="e">
        <f t="shared" si="76"/>
        <v>#DIV/0!</v>
      </c>
      <c r="AD203" s="53" t="e">
        <f>IF(AC203&lt;'ModelParams Lp'!$B$16,-1,IF(AC203&lt;'ModelParams Lp'!$C$16,0,IF(AC203&lt;'ModelParams Lp'!$D$16,1,IF(AC203&lt;'ModelParams Lp'!$E$16,2,IF(AC203&lt;'ModelParams Lp'!$F$16,3,IF(AC203&lt;'ModelParams Lp'!$G$16,4,IF(AC203&lt;'ModelParams Lp'!$H$16,5,6)))))))</f>
        <v>#DIV/0!</v>
      </c>
      <c r="AE203" s="67" t="e">
        <f ca="1">IF($AD203&gt;1,0,OFFSET('ModelParams Lp'!$C$12,0,-'Sound Pressure'!$AD203))</f>
        <v>#DIV/0!</v>
      </c>
      <c r="AF203" s="67" t="e">
        <f ca="1">IF($AD203&gt;2,0,OFFSET('ModelParams Lp'!$D$12,0,-'Sound Pressure'!$AD203))</f>
        <v>#DIV/0!</v>
      </c>
      <c r="AG203" s="67" t="e">
        <f ca="1">IF($AD203&gt;3,0,OFFSET('ModelParams Lp'!$E$12,0,-'Sound Pressure'!$AD203))</f>
        <v>#DIV/0!</v>
      </c>
      <c r="AH203" s="67" t="e">
        <f ca="1">IF($AD203&gt;4,0,OFFSET('ModelParams Lp'!$F$12,0,-'Sound Pressure'!$AD203))</f>
        <v>#DIV/0!</v>
      </c>
      <c r="AI203" s="67" t="e">
        <f ca="1">IF($AD203&gt;3,0,OFFSET('ModelParams Lp'!$G$12,0,-'Sound Pressure'!$AD203))</f>
        <v>#DIV/0!</v>
      </c>
      <c r="AJ203" s="67" t="e">
        <f ca="1">IF($AD203&gt;5,0,OFFSET('ModelParams Lp'!$H$12,0,-'Sound Pressure'!$AD203))</f>
        <v>#DIV/0!</v>
      </c>
      <c r="AK203" s="67" t="e">
        <f ca="1">IF($AD203&gt;6,0,OFFSET('ModelParams Lp'!$I$12,0,-'Sound Pressure'!$AD203))</f>
        <v>#DIV/0!</v>
      </c>
      <c r="AL203" s="67" t="e">
        <f ca="1">IF($AD203&gt;7,0,IF($AD$4&lt;0,3,OFFSET('ModelParams Lp'!$J$12,0,-'Sound Pressure'!$AD203)))</f>
        <v>#DIV/0!</v>
      </c>
      <c r="AM203" s="67" t="e">
        <f t="shared" si="71"/>
        <v>#DIV/0!</v>
      </c>
      <c r="AN203" s="67" t="e">
        <f t="shared" si="73"/>
        <v>#DIV/0!</v>
      </c>
      <c r="AO203" s="67" t="e">
        <f t="shared" si="73"/>
        <v>#DIV/0!</v>
      </c>
      <c r="AP203" s="67" t="e">
        <f t="shared" si="73"/>
        <v>#DIV/0!</v>
      </c>
      <c r="AQ203" s="67" t="e">
        <f t="shared" si="73"/>
        <v>#DIV/0!</v>
      </c>
      <c r="AR203" s="67" t="e">
        <f t="shared" si="73"/>
        <v>#DIV/0!</v>
      </c>
      <c r="AS203" s="67" t="e">
        <f t="shared" si="73"/>
        <v>#DIV/0!</v>
      </c>
      <c r="AT203" s="67" t="e">
        <f t="shared" si="73"/>
        <v>#DIV/0!</v>
      </c>
      <c r="AU203" s="67">
        <f>'ModelParams Lp'!B$22</f>
        <v>4</v>
      </c>
      <c r="AV203" s="67">
        <f>'ModelParams Lp'!C$22</f>
        <v>2</v>
      </c>
      <c r="AW203" s="67">
        <f>'ModelParams Lp'!D$22</f>
        <v>1</v>
      </c>
      <c r="AX203" s="67">
        <f>'ModelParams Lp'!E$22</f>
        <v>0</v>
      </c>
      <c r="AY203" s="67">
        <f>'ModelParams Lp'!F$22</f>
        <v>0</v>
      </c>
      <c r="AZ203" s="67">
        <f>'ModelParams Lp'!G$22</f>
        <v>0</v>
      </c>
      <c r="BA203" s="67">
        <f>'ModelParams Lp'!H$22</f>
        <v>0</v>
      </c>
      <c r="BB203" s="67">
        <f>'ModelParams Lp'!I$22</f>
        <v>0</v>
      </c>
      <c r="BC203" s="67" t="e">
        <f>-10*LOG(2/(4*PI()*2^2)+4/(0.163*(Calcul!$J208*Calcul!$K208)/VLOOKUP(Calcul!$H208,'ModelParams Lp'!$E$37:$F$39,2,0)))</f>
        <v>#N/A</v>
      </c>
      <c r="BD203" s="67" t="e">
        <f>-10*LOG(2/(4*PI()*2^2)+4/(0.163*(Calcul!$J208*Calcul!$K208)/VLOOKUP(Calcul!$H208,'ModelParams Lp'!$E$37:$F$39,2,0)))</f>
        <v>#N/A</v>
      </c>
      <c r="BE203" s="67" t="e">
        <f>-10*LOG(2/(4*PI()*2^2)+4/(0.163*(Calcul!$J208*Calcul!$K208)/VLOOKUP(Calcul!$H208,'ModelParams Lp'!$E$37:$F$39,2,0)))</f>
        <v>#N/A</v>
      </c>
      <c r="BF203" s="67" t="e">
        <f>-10*LOG(2/(4*PI()*2^2)+4/(0.163*(Calcul!$J208*Calcul!$K208)/VLOOKUP(Calcul!$H208,'ModelParams Lp'!$E$37:$F$39,2,0)))</f>
        <v>#N/A</v>
      </c>
      <c r="BG203" s="67" t="e">
        <f>-10*LOG(2/(4*PI()*2^2)+4/(0.163*(Calcul!$J208*Calcul!$K208)/VLOOKUP(Calcul!$H208,'ModelParams Lp'!$E$37:$F$39,2,0)))</f>
        <v>#N/A</v>
      </c>
      <c r="BH203" s="67" t="e">
        <f>-10*LOG(2/(4*PI()*2^2)+4/(0.163*(Calcul!$J208*Calcul!$K208)/VLOOKUP(Calcul!$H208,'ModelParams Lp'!$E$37:$F$39,2,0)))</f>
        <v>#N/A</v>
      </c>
      <c r="BI203" s="67" t="e">
        <f>-10*LOG(2/(4*PI()*2^2)+4/(0.163*(Calcul!$J208*Calcul!$K208)/VLOOKUP(Calcul!$H208,'ModelParams Lp'!$E$37:$F$39,2,0)))</f>
        <v>#N/A</v>
      </c>
      <c r="BJ203" s="67" t="e">
        <f>-10*LOG(2/(4*PI()*2^2)+4/(0.163*(Calcul!$J208*Calcul!$K208)/VLOOKUP(Calcul!$H208,'ModelParams Lp'!$E$37:$F$39,2,0)))</f>
        <v>#N/A</v>
      </c>
      <c r="BK203" s="67" t="e">
        <f>VLOOKUP(Calcul!$I208,'ModelParams Lp'!$D$28:$O$32,5,0)+BC203</f>
        <v>#N/A</v>
      </c>
      <c r="BL203" s="67" t="e">
        <f>VLOOKUP(Calcul!$I208,'ModelParams Lp'!$D$28:$O$32,6,0)+BD203</f>
        <v>#N/A</v>
      </c>
      <c r="BM203" s="67" t="e">
        <f>VLOOKUP(Calcul!$I208,'ModelParams Lp'!$D$28:$O$32,7,0)+BE203</f>
        <v>#N/A</v>
      </c>
      <c r="BN203" s="67" t="e">
        <f>VLOOKUP(Calcul!$I208,'ModelParams Lp'!$D$28:$O$32,8,0)+BF203</f>
        <v>#N/A</v>
      </c>
      <c r="BO203" s="67" t="e">
        <f>VLOOKUP(Calcul!$I208,'ModelParams Lp'!$D$28:$O$32,9,0)+BG203</f>
        <v>#N/A</v>
      </c>
      <c r="BP203" s="67" t="e">
        <f>VLOOKUP(Calcul!$I208,'ModelParams Lp'!$D$28:$O$32,10,0)+BH203</f>
        <v>#N/A</v>
      </c>
      <c r="BQ203" s="67" t="e">
        <f>VLOOKUP(Calcul!$I208,'ModelParams Lp'!$D$28:$O$32,11,0)+BI203</f>
        <v>#N/A</v>
      </c>
      <c r="BR203" s="67" t="e">
        <f>VLOOKUP(Calcul!$I208,'ModelParams Lp'!$D$28:$O$32,12,0)+BJ203</f>
        <v>#N/A</v>
      </c>
      <c r="BS203" s="66" t="e">
        <f t="shared" ca="1" si="77"/>
        <v>#DIV/0!</v>
      </c>
      <c r="BT203" s="66" t="e">
        <f t="shared" ca="1" si="78"/>
        <v>#DIV/0!</v>
      </c>
      <c r="BU203" s="66" t="e">
        <f t="shared" ca="1" si="79"/>
        <v>#DIV/0!</v>
      </c>
      <c r="BV203" s="66" t="e">
        <f t="shared" ca="1" si="80"/>
        <v>#DIV/0!</v>
      </c>
      <c r="BW203" s="66" t="e">
        <f t="shared" ca="1" si="81"/>
        <v>#DIV/0!</v>
      </c>
      <c r="BX203" s="66" t="e">
        <f t="shared" ca="1" si="82"/>
        <v>#DIV/0!</v>
      </c>
      <c r="BY203" s="66" t="e">
        <f t="shared" ca="1" si="83"/>
        <v>#DIV/0!</v>
      </c>
      <c r="BZ203" s="66" t="e">
        <f t="shared" ca="1" si="84"/>
        <v>#DIV/0!</v>
      </c>
      <c r="CA203" s="24" t="e">
        <f ca="1">10*LOG10(IF(BS203="",0,POWER(10,((BS203+'ModelParams Lw'!$O$4)/10))) +IF(BT203="",0,POWER(10,((BT203+'ModelParams Lw'!$P$4)/10))) +IF(BU203="",0,POWER(10,((BU203+'ModelParams Lw'!$Q$4)/10))) +IF(BV203="",0,POWER(10,((BV203+'ModelParams Lw'!$R$4)/10))) +IF(BW203="",0,POWER(10,((BW203+'ModelParams Lw'!$S$4)/10))) +IF(BX203="",0,POWER(10,((BX203+'ModelParams Lw'!$T$4)/10))) +IF(BY203="",0,POWER(10,((BY203+'ModelParams Lw'!$U$4)/10)))+IF(BZ203="",0,POWER(10,((BZ203+'ModelParams Lw'!$V$4)/10))))</f>
        <v>#DIV/0!</v>
      </c>
      <c r="CB203" s="24" t="e">
        <f t="shared" ca="1" si="85"/>
        <v>#DIV/0!</v>
      </c>
      <c r="CC203" s="24" t="e">
        <f ca="1">(BS203-'ModelParams Lw'!O$10)/'ModelParams Lw'!O$11</f>
        <v>#DIV/0!</v>
      </c>
      <c r="CD203" s="24" t="e">
        <f ca="1">(BT203-'ModelParams Lw'!P$10)/'ModelParams Lw'!P$11</f>
        <v>#DIV/0!</v>
      </c>
      <c r="CE203" s="24" t="e">
        <f ca="1">(BU203-'ModelParams Lw'!Q$10)/'ModelParams Lw'!Q$11</f>
        <v>#DIV/0!</v>
      </c>
      <c r="CF203" s="24" t="e">
        <f ca="1">(BV203-'ModelParams Lw'!R$10)/'ModelParams Lw'!R$11</f>
        <v>#DIV/0!</v>
      </c>
      <c r="CG203" s="24" t="e">
        <f ca="1">(BW203-'ModelParams Lw'!S$10)/'ModelParams Lw'!S$11</f>
        <v>#DIV/0!</v>
      </c>
      <c r="CH203" s="24" t="e">
        <f ca="1">(BX203-'ModelParams Lw'!T$10)/'ModelParams Lw'!T$11</f>
        <v>#DIV/0!</v>
      </c>
      <c r="CI203" s="24" t="e">
        <f ca="1">(BY203-'ModelParams Lw'!U$10)/'ModelParams Lw'!U$11</f>
        <v>#DIV/0!</v>
      </c>
      <c r="CJ203" s="24" t="e">
        <f ca="1">(BZ203-'ModelParams Lw'!V$10)/'ModelParams Lw'!V$11</f>
        <v>#DIV/0!</v>
      </c>
      <c r="CK203" s="66" t="e">
        <f t="shared" si="86"/>
        <v>#DIV/0!</v>
      </c>
      <c r="CL203" s="66" t="e">
        <f t="shared" si="87"/>
        <v>#DIV/0!</v>
      </c>
      <c r="CM203" s="66" t="e">
        <f t="shared" si="88"/>
        <v>#DIV/0!</v>
      </c>
      <c r="CN203" s="66" t="e">
        <f t="shared" si="89"/>
        <v>#DIV/0!</v>
      </c>
      <c r="CO203" s="66" t="e">
        <f t="shared" si="90"/>
        <v>#DIV/0!</v>
      </c>
      <c r="CP203" s="66" t="e">
        <f t="shared" si="91"/>
        <v>#DIV/0!</v>
      </c>
      <c r="CQ203" s="66" t="e">
        <f t="shared" si="92"/>
        <v>#DIV/0!</v>
      </c>
      <c r="CR203" s="66" t="e">
        <f t="shared" si="93"/>
        <v>#DIV/0!</v>
      </c>
      <c r="CS203" s="24" t="e">
        <f>10*LOG10(IF(CK203="",0,POWER(10,((CK203+'ModelParams Lw'!$O$4)/10))) +IF(CL203="",0,POWER(10,((CL203+'ModelParams Lw'!$P$4)/10))) +IF(CM203="",0,POWER(10,((CM203+'ModelParams Lw'!$Q$4)/10))) +IF(CN203="",0,POWER(10,((CN203+'ModelParams Lw'!$R$4)/10))) +IF(CO203="",0,POWER(10,((CO203+'ModelParams Lw'!$S$4)/10))) +IF(CP203="",0,POWER(10,((CP203+'ModelParams Lw'!$T$4)/10))) +IF(CQ203="",0,POWER(10,((CQ203+'ModelParams Lw'!$U$4)/10)))+IF(CR203="",0,POWER(10,((CR203+'ModelParams Lw'!$V$4)/10))))</f>
        <v>#DIV/0!</v>
      </c>
      <c r="CT203" s="24" t="e">
        <f t="shared" si="94"/>
        <v>#DIV/0!</v>
      </c>
      <c r="CU203" s="24" t="e">
        <f>(CK203-'ModelParams Lw'!O$10)/'ModelParams Lw'!O$11</f>
        <v>#DIV/0!</v>
      </c>
      <c r="CV203" s="24" t="e">
        <f>(CL203-'ModelParams Lw'!P$10)/'ModelParams Lw'!P$11</f>
        <v>#DIV/0!</v>
      </c>
      <c r="CW203" s="24" t="e">
        <f>(CM203-'ModelParams Lw'!Q$10)/'ModelParams Lw'!Q$11</f>
        <v>#DIV/0!</v>
      </c>
      <c r="CX203" s="24" t="e">
        <f>(CN203-'ModelParams Lw'!R$10)/'ModelParams Lw'!R$11</f>
        <v>#DIV/0!</v>
      </c>
      <c r="CY203" s="24" t="e">
        <f>(CO203-'ModelParams Lw'!S$10)/'ModelParams Lw'!S$11</f>
        <v>#DIV/0!</v>
      </c>
      <c r="CZ203" s="24" t="e">
        <f>(CP203-'ModelParams Lw'!T$10)/'ModelParams Lw'!T$11</f>
        <v>#DIV/0!</v>
      </c>
      <c r="DA203" s="24" t="e">
        <f>(CQ203-'ModelParams Lw'!U$10)/'ModelParams Lw'!U$11</f>
        <v>#DIV/0!</v>
      </c>
      <c r="DB203" s="24" t="e">
        <f>(CR203-'ModelParams Lw'!V$10)/'ModelParams Lw'!V$11</f>
        <v>#DIV/0!</v>
      </c>
    </row>
    <row r="204" spans="1:106">
      <c r="A204" s="12">
        <f>'Sound Power'!B204</f>
        <v>0</v>
      </c>
      <c r="B204" s="12">
        <f>'Sound Power'!D204</f>
        <v>0</v>
      </c>
      <c r="C204" s="67" t="e">
        <f>IF(Calcul!$F209="SA",'Sound Power'!BS204,'Sound Power'!T204)</f>
        <v>#DIV/0!</v>
      </c>
      <c r="D204" s="67" t="e">
        <f>IF(Calcul!$F209="SA",'Sound Power'!BT204,'Sound Power'!U204)</f>
        <v>#DIV/0!</v>
      </c>
      <c r="E204" s="67" t="e">
        <f>IF(Calcul!$F209="SA",'Sound Power'!BU204,'Sound Power'!V204)</f>
        <v>#DIV/0!</v>
      </c>
      <c r="F204" s="67" t="e">
        <f>IF(Calcul!$F209="SA",'Sound Power'!BV204,'Sound Power'!W204)</f>
        <v>#DIV/0!</v>
      </c>
      <c r="G204" s="67" t="e">
        <f>IF(Calcul!$F209="SA",'Sound Power'!BW204,'Sound Power'!X204)</f>
        <v>#DIV/0!</v>
      </c>
      <c r="H204" s="67" t="e">
        <f>IF(Calcul!$F209="SA",'Sound Power'!BX204,'Sound Power'!Y204)</f>
        <v>#DIV/0!</v>
      </c>
      <c r="I204" s="67" t="e">
        <f>IF(Calcul!$F209="SA",'Sound Power'!BY204,'Sound Power'!Z204)</f>
        <v>#DIV/0!</v>
      </c>
      <c r="J204" s="67" t="e">
        <f>IF(Calcul!$F209="SA",'Sound Power'!BZ204,'Sound Power'!AA204)</f>
        <v>#DIV/0!</v>
      </c>
      <c r="K204" s="67" t="e">
        <f>'Sound Power'!CS204</f>
        <v>#DIV/0!</v>
      </c>
      <c r="L204" s="67" t="e">
        <f>'Sound Power'!CT204</f>
        <v>#DIV/0!</v>
      </c>
      <c r="M204" s="67" t="e">
        <f>'Sound Power'!CU204</f>
        <v>#DIV/0!</v>
      </c>
      <c r="N204" s="67" t="e">
        <f>'Sound Power'!CV204</f>
        <v>#DIV/0!</v>
      </c>
      <c r="O204" s="67" t="e">
        <f>'Sound Power'!CW204</f>
        <v>#DIV/0!</v>
      </c>
      <c r="P204" s="67" t="e">
        <f>'Sound Power'!CX204</f>
        <v>#DIV/0!</v>
      </c>
      <c r="Q204" s="67" t="e">
        <f>'Sound Power'!CY204</f>
        <v>#DIV/0!</v>
      </c>
      <c r="R204" s="67" t="e">
        <f>'Sound Power'!CZ204</f>
        <v>#DIV/0!</v>
      </c>
      <c r="S204" s="64">
        <f t="shared" si="74"/>
        <v>0</v>
      </c>
      <c r="T204" s="64">
        <f t="shared" si="75"/>
        <v>0</v>
      </c>
      <c r="U204" s="67" t="e">
        <f>('ModelParams Lp'!B$4*10^'ModelParams Lp'!B$5*($S204/$T204)^'ModelParams Lp'!B$6)*3</f>
        <v>#DIV/0!</v>
      </c>
      <c r="V204" s="67" t="e">
        <f>('ModelParams Lp'!C$4*10^'ModelParams Lp'!C$5*($S204/$T204)^'ModelParams Lp'!C$6)*3</f>
        <v>#DIV/0!</v>
      </c>
      <c r="W204" s="67" t="e">
        <f>('ModelParams Lp'!D$4*10^'ModelParams Lp'!D$5*($S204/$T204)^'ModelParams Lp'!D$6)*3</f>
        <v>#DIV/0!</v>
      </c>
      <c r="X204" s="67" t="e">
        <f>('ModelParams Lp'!E$4*10^'ModelParams Lp'!E$5*($S204/$T204)^'ModelParams Lp'!E$6)*3</f>
        <v>#DIV/0!</v>
      </c>
      <c r="Y204" s="67" t="e">
        <f>('ModelParams Lp'!F$4*10^'ModelParams Lp'!F$5*($S204/$T204)^'ModelParams Lp'!F$6)*3</f>
        <v>#DIV/0!</v>
      </c>
      <c r="Z204" s="67" t="e">
        <f>('ModelParams Lp'!G$4*10^'ModelParams Lp'!G$5*($S204/$T204)^'ModelParams Lp'!G$6)*3</f>
        <v>#DIV/0!</v>
      </c>
      <c r="AA204" s="67" t="e">
        <f>('ModelParams Lp'!H$4*10^'ModelParams Lp'!H$5*($S204/$T204)^'ModelParams Lp'!H$6)*3</f>
        <v>#DIV/0!</v>
      </c>
      <c r="AB204" s="67" t="e">
        <f>('ModelParams Lp'!I$4*10^'ModelParams Lp'!I$5*($S204/$T204)^'ModelParams Lp'!I$6)*3</f>
        <v>#DIV/0!</v>
      </c>
      <c r="AC204" s="53" t="e">
        <f t="shared" si="76"/>
        <v>#DIV/0!</v>
      </c>
      <c r="AD204" s="53" t="e">
        <f>IF(AC204&lt;'ModelParams Lp'!$B$16,-1,IF(AC204&lt;'ModelParams Lp'!$C$16,0,IF(AC204&lt;'ModelParams Lp'!$D$16,1,IF(AC204&lt;'ModelParams Lp'!$E$16,2,IF(AC204&lt;'ModelParams Lp'!$F$16,3,IF(AC204&lt;'ModelParams Lp'!$G$16,4,IF(AC204&lt;'ModelParams Lp'!$H$16,5,6)))))))</f>
        <v>#DIV/0!</v>
      </c>
      <c r="AE204" s="67" t="e">
        <f ca="1">IF($AD204&gt;1,0,OFFSET('ModelParams Lp'!$C$12,0,-'Sound Pressure'!$AD204))</f>
        <v>#DIV/0!</v>
      </c>
      <c r="AF204" s="67" t="e">
        <f ca="1">IF($AD204&gt;2,0,OFFSET('ModelParams Lp'!$D$12,0,-'Sound Pressure'!$AD204))</f>
        <v>#DIV/0!</v>
      </c>
      <c r="AG204" s="67" t="e">
        <f ca="1">IF($AD204&gt;3,0,OFFSET('ModelParams Lp'!$E$12,0,-'Sound Pressure'!$AD204))</f>
        <v>#DIV/0!</v>
      </c>
      <c r="AH204" s="67" t="e">
        <f ca="1">IF($AD204&gt;4,0,OFFSET('ModelParams Lp'!$F$12,0,-'Sound Pressure'!$AD204))</f>
        <v>#DIV/0!</v>
      </c>
      <c r="AI204" s="67" t="e">
        <f ca="1">IF($AD204&gt;3,0,OFFSET('ModelParams Lp'!$G$12,0,-'Sound Pressure'!$AD204))</f>
        <v>#DIV/0!</v>
      </c>
      <c r="AJ204" s="67" t="e">
        <f ca="1">IF($AD204&gt;5,0,OFFSET('ModelParams Lp'!$H$12,0,-'Sound Pressure'!$AD204))</f>
        <v>#DIV/0!</v>
      </c>
      <c r="AK204" s="67" t="e">
        <f ca="1">IF($AD204&gt;6,0,OFFSET('ModelParams Lp'!$I$12,0,-'Sound Pressure'!$AD204))</f>
        <v>#DIV/0!</v>
      </c>
      <c r="AL204" s="67" t="e">
        <f ca="1">IF($AD204&gt;7,0,IF($AD$4&lt;0,3,OFFSET('ModelParams Lp'!$J$12,0,-'Sound Pressure'!$AD204)))</f>
        <v>#DIV/0!</v>
      </c>
      <c r="AM204" s="67" t="e">
        <f t="shared" si="71"/>
        <v>#DIV/0!</v>
      </c>
      <c r="AN204" s="67" t="e">
        <f t="shared" si="73"/>
        <v>#DIV/0!</v>
      </c>
      <c r="AO204" s="67" t="e">
        <f t="shared" si="73"/>
        <v>#DIV/0!</v>
      </c>
      <c r="AP204" s="67" t="e">
        <f t="shared" si="73"/>
        <v>#DIV/0!</v>
      </c>
      <c r="AQ204" s="67" t="e">
        <f t="shared" si="73"/>
        <v>#DIV/0!</v>
      </c>
      <c r="AR204" s="67" t="e">
        <f t="shared" si="73"/>
        <v>#DIV/0!</v>
      </c>
      <c r="AS204" s="67" t="e">
        <f t="shared" si="73"/>
        <v>#DIV/0!</v>
      </c>
      <c r="AT204" s="67" t="e">
        <f t="shared" si="73"/>
        <v>#DIV/0!</v>
      </c>
      <c r="AU204" s="67">
        <f>'ModelParams Lp'!B$22</f>
        <v>4</v>
      </c>
      <c r="AV204" s="67">
        <f>'ModelParams Lp'!C$22</f>
        <v>2</v>
      </c>
      <c r="AW204" s="67">
        <f>'ModelParams Lp'!D$22</f>
        <v>1</v>
      </c>
      <c r="AX204" s="67">
        <f>'ModelParams Lp'!E$22</f>
        <v>0</v>
      </c>
      <c r="AY204" s="67">
        <f>'ModelParams Lp'!F$22</f>
        <v>0</v>
      </c>
      <c r="AZ204" s="67">
        <f>'ModelParams Lp'!G$22</f>
        <v>0</v>
      </c>
      <c r="BA204" s="67">
        <f>'ModelParams Lp'!H$22</f>
        <v>0</v>
      </c>
      <c r="BB204" s="67">
        <f>'ModelParams Lp'!I$22</f>
        <v>0</v>
      </c>
      <c r="BC204" s="67" t="e">
        <f>-10*LOG(2/(4*PI()*2^2)+4/(0.163*(Calcul!$J209*Calcul!$K209)/VLOOKUP(Calcul!$H209,'ModelParams Lp'!$E$37:$F$39,2,0)))</f>
        <v>#N/A</v>
      </c>
      <c r="BD204" s="67" t="e">
        <f>-10*LOG(2/(4*PI()*2^2)+4/(0.163*(Calcul!$J209*Calcul!$K209)/VLOOKUP(Calcul!$H209,'ModelParams Lp'!$E$37:$F$39,2,0)))</f>
        <v>#N/A</v>
      </c>
      <c r="BE204" s="67" t="e">
        <f>-10*LOG(2/(4*PI()*2^2)+4/(0.163*(Calcul!$J209*Calcul!$K209)/VLOOKUP(Calcul!$H209,'ModelParams Lp'!$E$37:$F$39,2,0)))</f>
        <v>#N/A</v>
      </c>
      <c r="BF204" s="67" t="e">
        <f>-10*LOG(2/(4*PI()*2^2)+4/(0.163*(Calcul!$J209*Calcul!$K209)/VLOOKUP(Calcul!$H209,'ModelParams Lp'!$E$37:$F$39,2,0)))</f>
        <v>#N/A</v>
      </c>
      <c r="BG204" s="67" t="e">
        <f>-10*LOG(2/(4*PI()*2^2)+4/(0.163*(Calcul!$J209*Calcul!$K209)/VLOOKUP(Calcul!$H209,'ModelParams Lp'!$E$37:$F$39,2,0)))</f>
        <v>#N/A</v>
      </c>
      <c r="BH204" s="67" t="e">
        <f>-10*LOG(2/(4*PI()*2^2)+4/(0.163*(Calcul!$J209*Calcul!$K209)/VLOOKUP(Calcul!$H209,'ModelParams Lp'!$E$37:$F$39,2,0)))</f>
        <v>#N/A</v>
      </c>
      <c r="BI204" s="67" t="e">
        <f>-10*LOG(2/(4*PI()*2^2)+4/(0.163*(Calcul!$J209*Calcul!$K209)/VLOOKUP(Calcul!$H209,'ModelParams Lp'!$E$37:$F$39,2,0)))</f>
        <v>#N/A</v>
      </c>
      <c r="BJ204" s="67" t="e">
        <f>-10*LOG(2/(4*PI()*2^2)+4/(0.163*(Calcul!$J209*Calcul!$K209)/VLOOKUP(Calcul!$H209,'ModelParams Lp'!$E$37:$F$39,2,0)))</f>
        <v>#N/A</v>
      </c>
      <c r="BK204" s="67" t="e">
        <f>VLOOKUP(Calcul!$I209,'ModelParams Lp'!$D$28:$O$32,5,0)+BC204</f>
        <v>#N/A</v>
      </c>
      <c r="BL204" s="67" t="e">
        <f>VLOOKUP(Calcul!$I209,'ModelParams Lp'!$D$28:$O$32,6,0)+BD204</f>
        <v>#N/A</v>
      </c>
      <c r="BM204" s="67" t="e">
        <f>VLOOKUP(Calcul!$I209,'ModelParams Lp'!$D$28:$O$32,7,0)+BE204</f>
        <v>#N/A</v>
      </c>
      <c r="BN204" s="67" t="e">
        <f>VLOOKUP(Calcul!$I209,'ModelParams Lp'!$D$28:$O$32,8,0)+BF204</f>
        <v>#N/A</v>
      </c>
      <c r="BO204" s="67" t="e">
        <f>VLOOKUP(Calcul!$I209,'ModelParams Lp'!$D$28:$O$32,9,0)+BG204</f>
        <v>#N/A</v>
      </c>
      <c r="BP204" s="67" t="e">
        <f>VLOOKUP(Calcul!$I209,'ModelParams Lp'!$D$28:$O$32,10,0)+BH204</f>
        <v>#N/A</v>
      </c>
      <c r="BQ204" s="67" t="e">
        <f>VLOOKUP(Calcul!$I209,'ModelParams Lp'!$D$28:$O$32,11,0)+BI204</f>
        <v>#N/A</v>
      </c>
      <c r="BR204" s="67" t="e">
        <f>VLOOKUP(Calcul!$I209,'ModelParams Lp'!$D$28:$O$32,12,0)+BJ204</f>
        <v>#N/A</v>
      </c>
      <c r="BS204" s="66" t="e">
        <f t="shared" ca="1" si="77"/>
        <v>#DIV/0!</v>
      </c>
      <c r="BT204" s="66" t="e">
        <f t="shared" ca="1" si="78"/>
        <v>#DIV/0!</v>
      </c>
      <c r="BU204" s="66" t="e">
        <f t="shared" ca="1" si="79"/>
        <v>#DIV/0!</v>
      </c>
      <c r="BV204" s="66" t="e">
        <f t="shared" ca="1" si="80"/>
        <v>#DIV/0!</v>
      </c>
      <c r="BW204" s="66" t="e">
        <f t="shared" ca="1" si="81"/>
        <v>#DIV/0!</v>
      </c>
      <c r="BX204" s="66" t="e">
        <f t="shared" ca="1" si="82"/>
        <v>#DIV/0!</v>
      </c>
      <c r="BY204" s="66" t="e">
        <f t="shared" ca="1" si="83"/>
        <v>#DIV/0!</v>
      </c>
      <c r="BZ204" s="66" t="e">
        <f t="shared" ca="1" si="84"/>
        <v>#DIV/0!</v>
      </c>
      <c r="CA204" s="24" t="e">
        <f ca="1">10*LOG10(IF(BS204="",0,POWER(10,((BS204+'ModelParams Lw'!$O$4)/10))) +IF(BT204="",0,POWER(10,((BT204+'ModelParams Lw'!$P$4)/10))) +IF(BU204="",0,POWER(10,((BU204+'ModelParams Lw'!$Q$4)/10))) +IF(BV204="",0,POWER(10,((BV204+'ModelParams Lw'!$R$4)/10))) +IF(BW204="",0,POWER(10,((BW204+'ModelParams Lw'!$S$4)/10))) +IF(BX204="",0,POWER(10,((BX204+'ModelParams Lw'!$T$4)/10))) +IF(BY204="",0,POWER(10,((BY204+'ModelParams Lw'!$U$4)/10)))+IF(BZ204="",0,POWER(10,((BZ204+'ModelParams Lw'!$V$4)/10))))</f>
        <v>#DIV/0!</v>
      </c>
      <c r="CB204" s="24" t="e">
        <f t="shared" ca="1" si="85"/>
        <v>#DIV/0!</v>
      </c>
      <c r="CC204" s="24" t="e">
        <f ca="1">(BS204-'ModelParams Lw'!O$10)/'ModelParams Lw'!O$11</f>
        <v>#DIV/0!</v>
      </c>
      <c r="CD204" s="24" t="e">
        <f ca="1">(BT204-'ModelParams Lw'!P$10)/'ModelParams Lw'!P$11</f>
        <v>#DIV/0!</v>
      </c>
      <c r="CE204" s="24" t="e">
        <f ca="1">(BU204-'ModelParams Lw'!Q$10)/'ModelParams Lw'!Q$11</f>
        <v>#DIV/0!</v>
      </c>
      <c r="CF204" s="24" t="e">
        <f ca="1">(BV204-'ModelParams Lw'!R$10)/'ModelParams Lw'!R$11</f>
        <v>#DIV/0!</v>
      </c>
      <c r="CG204" s="24" t="e">
        <f ca="1">(BW204-'ModelParams Lw'!S$10)/'ModelParams Lw'!S$11</f>
        <v>#DIV/0!</v>
      </c>
      <c r="CH204" s="24" t="e">
        <f ca="1">(BX204-'ModelParams Lw'!T$10)/'ModelParams Lw'!T$11</f>
        <v>#DIV/0!</v>
      </c>
      <c r="CI204" s="24" t="e">
        <f ca="1">(BY204-'ModelParams Lw'!U$10)/'ModelParams Lw'!U$11</f>
        <v>#DIV/0!</v>
      </c>
      <c r="CJ204" s="24" t="e">
        <f ca="1">(BZ204-'ModelParams Lw'!V$10)/'ModelParams Lw'!V$11</f>
        <v>#DIV/0!</v>
      </c>
      <c r="CK204" s="66" t="e">
        <f t="shared" si="86"/>
        <v>#DIV/0!</v>
      </c>
      <c r="CL204" s="66" t="e">
        <f t="shared" si="87"/>
        <v>#DIV/0!</v>
      </c>
      <c r="CM204" s="66" t="e">
        <f t="shared" si="88"/>
        <v>#DIV/0!</v>
      </c>
      <c r="CN204" s="66" t="e">
        <f t="shared" si="89"/>
        <v>#DIV/0!</v>
      </c>
      <c r="CO204" s="66" t="e">
        <f t="shared" si="90"/>
        <v>#DIV/0!</v>
      </c>
      <c r="CP204" s="66" t="e">
        <f t="shared" si="91"/>
        <v>#DIV/0!</v>
      </c>
      <c r="CQ204" s="66" t="e">
        <f t="shared" si="92"/>
        <v>#DIV/0!</v>
      </c>
      <c r="CR204" s="66" t="e">
        <f t="shared" si="93"/>
        <v>#DIV/0!</v>
      </c>
      <c r="CS204" s="24" t="e">
        <f>10*LOG10(IF(CK204="",0,POWER(10,((CK204+'ModelParams Lw'!$O$4)/10))) +IF(CL204="",0,POWER(10,((CL204+'ModelParams Lw'!$P$4)/10))) +IF(CM204="",0,POWER(10,((CM204+'ModelParams Lw'!$Q$4)/10))) +IF(CN204="",0,POWER(10,((CN204+'ModelParams Lw'!$R$4)/10))) +IF(CO204="",0,POWER(10,((CO204+'ModelParams Lw'!$S$4)/10))) +IF(CP204="",0,POWER(10,((CP204+'ModelParams Lw'!$T$4)/10))) +IF(CQ204="",0,POWER(10,((CQ204+'ModelParams Lw'!$U$4)/10)))+IF(CR204="",0,POWER(10,((CR204+'ModelParams Lw'!$V$4)/10))))</f>
        <v>#DIV/0!</v>
      </c>
      <c r="CT204" s="24" t="e">
        <f t="shared" si="94"/>
        <v>#DIV/0!</v>
      </c>
      <c r="CU204" s="24" t="e">
        <f>(CK204-'ModelParams Lw'!O$10)/'ModelParams Lw'!O$11</f>
        <v>#DIV/0!</v>
      </c>
      <c r="CV204" s="24" t="e">
        <f>(CL204-'ModelParams Lw'!P$10)/'ModelParams Lw'!P$11</f>
        <v>#DIV/0!</v>
      </c>
      <c r="CW204" s="24" t="e">
        <f>(CM204-'ModelParams Lw'!Q$10)/'ModelParams Lw'!Q$11</f>
        <v>#DIV/0!</v>
      </c>
      <c r="CX204" s="24" t="e">
        <f>(CN204-'ModelParams Lw'!R$10)/'ModelParams Lw'!R$11</f>
        <v>#DIV/0!</v>
      </c>
      <c r="CY204" s="24" t="e">
        <f>(CO204-'ModelParams Lw'!S$10)/'ModelParams Lw'!S$11</f>
        <v>#DIV/0!</v>
      </c>
      <c r="CZ204" s="24" t="e">
        <f>(CP204-'ModelParams Lw'!T$10)/'ModelParams Lw'!T$11</f>
        <v>#DIV/0!</v>
      </c>
      <c r="DA204" s="24" t="e">
        <f>(CQ204-'ModelParams Lw'!U$10)/'ModelParams Lw'!U$11</f>
        <v>#DIV/0!</v>
      </c>
      <c r="DB204" s="24" t="e">
        <f>(CR204-'ModelParams Lw'!V$10)/'ModelParams Lw'!V$11</f>
        <v>#DIV/0!</v>
      </c>
    </row>
    <row r="205" spans="1:106">
      <c r="A205" s="12">
        <f>'Sound Power'!B205</f>
        <v>0</v>
      </c>
      <c r="B205" s="12">
        <f>'Sound Power'!D205</f>
        <v>0</v>
      </c>
      <c r="C205" s="67" t="e">
        <f>IF(Calcul!$F210="SA",'Sound Power'!BS205,'Sound Power'!T205)</f>
        <v>#DIV/0!</v>
      </c>
      <c r="D205" s="67" t="e">
        <f>IF(Calcul!$F210="SA",'Sound Power'!BT205,'Sound Power'!U205)</f>
        <v>#DIV/0!</v>
      </c>
      <c r="E205" s="67" t="e">
        <f>IF(Calcul!$F210="SA",'Sound Power'!BU205,'Sound Power'!V205)</f>
        <v>#DIV/0!</v>
      </c>
      <c r="F205" s="67" t="e">
        <f>IF(Calcul!$F210="SA",'Sound Power'!BV205,'Sound Power'!W205)</f>
        <v>#DIV/0!</v>
      </c>
      <c r="G205" s="67" t="e">
        <f>IF(Calcul!$F210="SA",'Sound Power'!BW205,'Sound Power'!X205)</f>
        <v>#DIV/0!</v>
      </c>
      <c r="H205" s="67" t="e">
        <f>IF(Calcul!$F210="SA",'Sound Power'!BX205,'Sound Power'!Y205)</f>
        <v>#DIV/0!</v>
      </c>
      <c r="I205" s="67" t="e">
        <f>IF(Calcul!$F210="SA",'Sound Power'!BY205,'Sound Power'!Z205)</f>
        <v>#DIV/0!</v>
      </c>
      <c r="J205" s="67" t="e">
        <f>IF(Calcul!$F210="SA",'Sound Power'!BZ205,'Sound Power'!AA205)</f>
        <v>#DIV/0!</v>
      </c>
      <c r="K205" s="67" t="e">
        <f>'Sound Power'!CS205</f>
        <v>#DIV/0!</v>
      </c>
      <c r="L205" s="67" t="e">
        <f>'Sound Power'!CT205</f>
        <v>#DIV/0!</v>
      </c>
      <c r="M205" s="67" t="e">
        <f>'Sound Power'!CU205</f>
        <v>#DIV/0!</v>
      </c>
      <c r="N205" s="67" t="e">
        <f>'Sound Power'!CV205</f>
        <v>#DIV/0!</v>
      </c>
      <c r="O205" s="67" t="e">
        <f>'Sound Power'!CW205</f>
        <v>#DIV/0!</v>
      </c>
      <c r="P205" s="67" t="e">
        <f>'Sound Power'!CX205</f>
        <v>#DIV/0!</v>
      </c>
      <c r="Q205" s="67" t="e">
        <f>'Sound Power'!CY205</f>
        <v>#DIV/0!</v>
      </c>
      <c r="R205" s="67" t="e">
        <f>'Sound Power'!CZ205</f>
        <v>#DIV/0!</v>
      </c>
      <c r="S205" s="64">
        <f t="shared" si="74"/>
        <v>0</v>
      </c>
      <c r="T205" s="64">
        <f t="shared" si="75"/>
        <v>0</v>
      </c>
      <c r="U205" s="67" t="e">
        <f>('ModelParams Lp'!B$4*10^'ModelParams Lp'!B$5*($S205/$T205)^'ModelParams Lp'!B$6)*3</f>
        <v>#DIV/0!</v>
      </c>
      <c r="V205" s="67" t="e">
        <f>('ModelParams Lp'!C$4*10^'ModelParams Lp'!C$5*($S205/$T205)^'ModelParams Lp'!C$6)*3</f>
        <v>#DIV/0!</v>
      </c>
      <c r="W205" s="67" t="e">
        <f>('ModelParams Lp'!D$4*10^'ModelParams Lp'!D$5*($S205/$T205)^'ModelParams Lp'!D$6)*3</f>
        <v>#DIV/0!</v>
      </c>
      <c r="X205" s="67" t="e">
        <f>('ModelParams Lp'!E$4*10^'ModelParams Lp'!E$5*($S205/$T205)^'ModelParams Lp'!E$6)*3</f>
        <v>#DIV/0!</v>
      </c>
      <c r="Y205" s="67" t="e">
        <f>('ModelParams Lp'!F$4*10^'ModelParams Lp'!F$5*($S205/$T205)^'ModelParams Lp'!F$6)*3</f>
        <v>#DIV/0!</v>
      </c>
      <c r="Z205" s="67" t="e">
        <f>('ModelParams Lp'!G$4*10^'ModelParams Lp'!G$5*($S205/$T205)^'ModelParams Lp'!G$6)*3</f>
        <v>#DIV/0!</v>
      </c>
      <c r="AA205" s="67" t="e">
        <f>('ModelParams Lp'!H$4*10^'ModelParams Lp'!H$5*($S205/$T205)^'ModelParams Lp'!H$6)*3</f>
        <v>#DIV/0!</v>
      </c>
      <c r="AB205" s="67" t="e">
        <f>('ModelParams Lp'!I$4*10^'ModelParams Lp'!I$5*($S205/$T205)^'ModelParams Lp'!I$6)*3</f>
        <v>#DIV/0!</v>
      </c>
      <c r="AC205" s="53" t="e">
        <f t="shared" si="76"/>
        <v>#DIV/0!</v>
      </c>
      <c r="AD205" s="53" t="e">
        <f>IF(AC205&lt;'ModelParams Lp'!$B$16,-1,IF(AC205&lt;'ModelParams Lp'!$C$16,0,IF(AC205&lt;'ModelParams Lp'!$D$16,1,IF(AC205&lt;'ModelParams Lp'!$E$16,2,IF(AC205&lt;'ModelParams Lp'!$F$16,3,IF(AC205&lt;'ModelParams Lp'!$G$16,4,IF(AC205&lt;'ModelParams Lp'!$H$16,5,6)))))))</f>
        <v>#DIV/0!</v>
      </c>
      <c r="AE205" s="67" t="e">
        <f ca="1">IF($AD205&gt;1,0,OFFSET('ModelParams Lp'!$C$12,0,-'Sound Pressure'!$AD205))</f>
        <v>#DIV/0!</v>
      </c>
      <c r="AF205" s="67" t="e">
        <f ca="1">IF($AD205&gt;2,0,OFFSET('ModelParams Lp'!$D$12,0,-'Sound Pressure'!$AD205))</f>
        <v>#DIV/0!</v>
      </c>
      <c r="AG205" s="67" t="e">
        <f ca="1">IF($AD205&gt;3,0,OFFSET('ModelParams Lp'!$E$12,0,-'Sound Pressure'!$AD205))</f>
        <v>#DIV/0!</v>
      </c>
      <c r="AH205" s="67" t="e">
        <f ca="1">IF($AD205&gt;4,0,OFFSET('ModelParams Lp'!$F$12,0,-'Sound Pressure'!$AD205))</f>
        <v>#DIV/0!</v>
      </c>
      <c r="AI205" s="67" t="e">
        <f ca="1">IF($AD205&gt;3,0,OFFSET('ModelParams Lp'!$G$12,0,-'Sound Pressure'!$AD205))</f>
        <v>#DIV/0!</v>
      </c>
      <c r="AJ205" s="67" t="e">
        <f ca="1">IF($AD205&gt;5,0,OFFSET('ModelParams Lp'!$H$12,0,-'Sound Pressure'!$AD205))</f>
        <v>#DIV/0!</v>
      </c>
      <c r="AK205" s="67" t="e">
        <f ca="1">IF($AD205&gt;6,0,OFFSET('ModelParams Lp'!$I$12,0,-'Sound Pressure'!$AD205))</f>
        <v>#DIV/0!</v>
      </c>
      <c r="AL205" s="67" t="e">
        <f ca="1">IF($AD205&gt;7,0,IF($AD$4&lt;0,3,OFFSET('ModelParams Lp'!$J$12,0,-'Sound Pressure'!$AD205)))</f>
        <v>#DIV/0!</v>
      </c>
      <c r="AM205" s="67" t="e">
        <f t="shared" si="71"/>
        <v>#DIV/0!</v>
      </c>
      <c r="AN205" s="67" t="e">
        <f t="shared" si="73"/>
        <v>#DIV/0!</v>
      </c>
      <c r="AO205" s="67" t="e">
        <f t="shared" si="73"/>
        <v>#DIV/0!</v>
      </c>
      <c r="AP205" s="67" t="e">
        <f t="shared" si="73"/>
        <v>#DIV/0!</v>
      </c>
      <c r="AQ205" s="67" t="e">
        <f t="shared" si="73"/>
        <v>#DIV/0!</v>
      </c>
      <c r="AR205" s="67" t="e">
        <f t="shared" si="73"/>
        <v>#DIV/0!</v>
      </c>
      <c r="AS205" s="67" t="e">
        <f t="shared" si="73"/>
        <v>#DIV/0!</v>
      </c>
      <c r="AT205" s="67" t="e">
        <f t="shared" si="73"/>
        <v>#DIV/0!</v>
      </c>
      <c r="AU205" s="67">
        <f>'ModelParams Lp'!B$22</f>
        <v>4</v>
      </c>
      <c r="AV205" s="67">
        <f>'ModelParams Lp'!C$22</f>
        <v>2</v>
      </c>
      <c r="AW205" s="67">
        <f>'ModelParams Lp'!D$22</f>
        <v>1</v>
      </c>
      <c r="AX205" s="67">
        <f>'ModelParams Lp'!E$22</f>
        <v>0</v>
      </c>
      <c r="AY205" s="67">
        <f>'ModelParams Lp'!F$22</f>
        <v>0</v>
      </c>
      <c r="AZ205" s="67">
        <f>'ModelParams Lp'!G$22</f>
        <v>0</v>
      </c>
      <c r="BA205" s="67">
        <f>'ModelParams Lp'!H$22</f>
        <v>0</v>
      </c>
      <c r="BB205" s="67">
        <f>'ModelParams Lp'!I$22</f>
        <v>0</v>
      </c>
      <c r="BC205" s="67" t="e">
        <f>-10*LOG(2/(4*PI()*2^2)+4/(0.163*(Calcul!$J210*Calcul!$K210)/VLOOKUP(Calcul!$H210,'ModelParams Lp'!$E$37:$F$39,2,0)))</f>
        <v>#N/A</v>
      </c>
      <c r="BD205" s="67" t="e">
        <f>-10*LOG(2/(4*PI()*2^2)+4/(0.163*(Calcul!$J210*Calcul!$K210)/VLOOKUP(Calcul!$H210,'ModelParams Lp'!$E$37:$F$39,2,0)))</f>
        <v>#N/A</v>
      </c>
      <c r="BE205" s="67" t="e">
        <f>-10*LOG(2/(4*PI()*2^2)+4/(0.163*(Calcul!$J210*Calcul!$K210)/VLOOKUP(Calcul!$H210,'ModelParams Lp'!$E$37:$F$39,2,0)))</f>
        <v>#N/A</v>
      </c>
      <c r="BF205" s="67" t="e">
        <f>-10*LOG(2/(4*PI()*2^2)+4/(0.163*(Calcul!$J210*Calcul!$K210)/VLOOKUP(Calcul!$H210,'ModelParams Lp'!$E$37:$F$39,2,0)))</f>
        <v>#N/A</v>
      </c>
      <c r="BG205" s="67" t="e">
        <f>-10*LOG(2/(4*PI()*2^2)+4/(0.163*(Calcul!$J210*Calcul!$K210)/VLOOKUP(Calcul!$H210,'ModelParams Lp'!$E$37:$F$39,2,0)))</f>
        <v>#N/A</v>
      </c>
      <c r="BH205" s="67" t="e">
        <f>-10*LOG(2/(4*PI()*2^2)+4/(0.163*(Calcul!$J210*Calcul!$K210)/VLOOKUP(Calcul!$H210,'ModelParams Lp'!$E$37:$F$39,2,0)))</f>
        <v>#N/A</v>
      </c>
      <c r="BI205" s="67" t="e">
        <f>-10*LOG(2/(4*PI()*2^2)+4/(0.163*(Calcul!$J210*Calcul!$K210)/VLOOKUP(Calcul!$H210,'ModelParams Lp'!$E$37:$F$39,2,0)))</f>
        <v>#N/A</v>
      </c>
      <c r="BJ205" s="67" t="e">
        <f>-10*LOG(2/(4*PI()*2^2)+4/(0.163*(Calcul!$J210*Calcul!$K210)/VLOOKUP(Calcul!$H210,'ModelParams Lp'!$E$37:$F$39,2,0)))</f>
        <v>#N/A</v>
      </c>
      <c r="BK205" s="67" t="e">
        <f>VLOOKUP(Calcul!$I210,'ModelParams Lp'!$D$28:$O$32,5,0)+BC205</f>
        <v>#N/A</v>
      </c>
      <c r="BL205" s="67" t="e">
        <f>VLOOKUP(Calcul!$I210,'ModelParams Lp'!$D$28:$O$32,6,0)+BD205</f>
        <v>#N/A</v>
      </c>
      <c r="BM205" s="67" t="e">
        <f>VLOOKUP(Calcul!$I210,'ModelParams Lp'!$D$28:$O$32,7,0)+BE205</f>
        <v>#N/A</v>
      </c>
      <c r="BN205" s="67" t="e">
        <f>VLOOKUP(Calcul!$I210,'ModelParams Lp'!$D$28:$O$32,8,0)+BF205</f>
        <v>#N/A</v>
      </c>
      <c r="BO205" s="67" t="e">
        <f>VLOOKUP(Calcul!$I210,'ModelParams Lp'!$D$28:$O$32,9,0)+BG205</f>
        <v>#N/A</v>
      </c>
      <c r="BP205" s="67" t="e">
        <f>VLOOKUP(Calcul!$I210,'ModelParams Lp'!$D$28:$O$32,10,0)+BH205</f>
        <v>#N/A</v>
      </c>
      <c r="BQ205" s="67" t="e">
        <f>VLOOKUP(Calcul!$I210,'ModelParams Lp'!$D$28:$O$32,11,0)+BI205</f>
        <v>#N/A</v>
      </c>
      <c r="BR205" s="67" t="e">
        <f>VLOOKUP(Calcul!$I210,'ModelParams Lp'!$D$28:$O$32,12,0)+BJ205</f>
        <v>#N/A</v>
      </c>
      <c r="BS205" s="66" t="e">
        <f t="shared" ca="1" si="77"/>
        <v>#DIV/0!</v>
      </c>
      <c r="BT205" s="66" t="e">
        <f t="shared" ca="1" si="78"/>
        <v>#DIV/0!</v>
      </c>
      <c r="BU205" s="66" t="e">
        <f t="shared" ca="1" si="79"/>
        <v>#DIV/0!</v>
      </c>
      <c r="BV205" s="66" t="e">
        <f t="shared" ca="1" si="80"/>
        <v>#DIV/0!</v>
      </c>
      <c r="BW205" s="66" t="e">
        <f t="shared" ca="1" si="81"/>
        <v>#DIV/0!</v>
      </c>
      <c r="BX205" s="66" t="e">
        <f t="shared" ca="1" si="82"/>
        <v>#DIV/0!</v>
      </c>
      <c r="BY205" s="66" t="e">
        <f t="shared" ca="1" si="83"/>
        <v>#DIV/0!</v>
      </c>
      <c r="BZ205" s="66" t="e">
        <f t="shared" ca="1" si="84"/>
        <v>#DIV/0!</v>
      </c>
      <c r="CA205" s="24" t="e">
        <f ca="1">10*LOG10(IF(BS205="",0,POWER(10,((BS205+'ModelParams Lw'!$O$4)/10))) +IF(BT205="",0,POWER(10,((BT205+'ModelParams Lw'!$P$4)/10))) +IF(BU205="",0,POWER(10,((BU205+'ModelParams Lw'!$Q$4)/10))) +IF(BV205="",0,POWER(10,((BV205+'ModelParams Lw'!$R$4)/10))) +IF(BW205="",0,POWER(10,((BW205+'ModelParams Lw'!$S$4)/10))) +IF(BX205="",0,POWER(10,((BX205+'ModelParams Lw'!$T$4)/10))) +IF(BY205="",0,POWER(10,((BY205+'ModelParams Lw'!$U$4)/10)))+IF(BZ205="",0,POWER(10,((BZ205+'ModelParams Lw'!$V$4)/10))))</f>
        <v>#DIV/0!</v>
      </c>
      <c r="CB205" s="24" t="e">
        <f t="shared" ca="1" si="85"/>
        <v>#DIV/0!</v>
      </c>
      <c r="CC205" s="24" t="e">
        <f ca="1">(BS205-'ModelParams Lw'!O$10)/'ModelParams Lw'!O$11</f>
        <v>#DIV/0!</v>
      </c>
      <c r="CD205" s="24" t="e">
        <f ca="1">(BT205-'ModelParams Lw'!P$10)/'ModelParams Lw'!P$11</f>
        <v>#DIV/0!</v>
      </c>
      <c r="CE205" s="24" t="e">
        <f ca="1">(BU205-'ModelParams Lw'!Q$10)/'ModelParams Lw'!Q$11</f>
        <v>#DIV/0!</v>
      </c>
      <c r="CF205" s="24" t="e">
        <f ca="1">(BV205-'ModelParams Lw'!R$10)/'ModelParams Lw'!R$11</f>
        <v>#DIV/0!</v>
      </c>
      <c r="CG205" s="24" t="e">
        <f ca="1">(BW205-'ModelParams Lw'!S$10)/'ModelParams Lw'!S$11</f>
        <v>#DIV/0!</v>
      </c>
      <c r="CH205" s="24" t="e">
        <f ca="1">(BX205-'ModelParams Lw'!T$10)/'ModelParams Lw'!T$11</f>
        <v>#DIV/0!</v>
      </c>
      <c r="CI205" s="24" t="e">
        <f ca="1">(BY205-'ModelParams Lw'!U$10)/'ModelParams Lw'!U$11</f>
        <v>#DIV/0!</v>
      </c>
      <c r="CJ205" s="24" t="e">
        <f ca="1">(BZ205-'ModelParams Lw'!V$10)/'ModelParams Lw'!V$11</f>
        <v>#DIV/0!</v>
      </c>
      <c r="CK205" s="66" t="e">
        <f t="shared" si="86"/>
        <v>#DIV/0!</v>
      </c>
      <c r="CL205" s="66" t="e">
        <f t="shared" si="87"/>
        <v>#DIV/0!</v>
      </c>
      <c r="CM205" s="66" t="e">
        <f t="shared" si="88"/>
        <v>#DIV/0!</v>
      </c>
      <c r="CN205" s="66" t="e">
        <f t="shared" si="89"/>
        <v>#DIV/0!</v>
      </c>
      <c r="CO205" s="66" t="e">
        <f t="shared" si="90"/>
        <v>#DIV/0!</v>
      </c>
      <c r="CP205" s="66" t="e">
        <f t="shared" si="91"/>
        <v>#DIV/0!</v>
      </c>
      <c r="CQ205" s="66" t="e">
        <f t="shared" si="92"/>
        <v>#DIV/0!</v>
      </c>
      <c r="CR205" s="66" t="e">
        <f t="shared" si="93"/>
        <v>#DIV/0!</v>
      </c>
      <c r="CS205" s="24" t="e">
        <f>10*LOG10(IF(CK205="",0,POWER(10,((CK205+'ModelParams Lw'!$O$4)/10))) +IF(CL205="",0,POWER(10,((CL205+'ModelParams Lw'!$P$4)/10))) +IF(CM205="",0,POWER(10,((CM205+'ModelParams Lw'!$Q$4)/10))) +IF(CN205="",0,POWER(10,((CN205+'ModelParams Lw'!$R$4)/10))) +IF(CO205="",0,POWER(10,((CO205+'ModelParams Lw'!$S$4)/10))) +IF(CP205="",0,POWER(10,((CP205+'ModelParams Lw'!$T$4)/10))) +IF(CQ205="",0,POWER(10,((CQ205+'ModelParams Lw'!$U$4)/10)))+IF(CR205="",0,POWER(10,((CR205+'ModelParams Lw'!$V$4)/10))))</f>
        <v>#DIV/0!</v>
      </c>
      <c r="CT205" s="24" t="e">
        <f t="shared" si="94"/>
        <v>#DIV/0!</v>
      </c>
      <c r="CU205" s="24" t="e">
        <f>(CK205-'ModelParams Lw'!O$10)/'ModelParams Lw'!O$11</f>
        <v>#DIV/0!</v>
      </c>
      <c r="CV205" s="24" t="e">
        <f>(CL205-'ModelParams Lw'!P$10)/'ModelParams Lw'!P$11</f>
        <v>#DIV/0!</v>
      </c>
      <c r="CW205" s="24" t="e">
        <f>(CM205-'ModelParams Lw'!Q$10)/'ModelParams Lw'!Q$11</f>
        <v>#DIV/0!</v>
      </c>
      <c r="CX205" s="24" t="e">
        <f>(CN205-'ModelParams Lw'!R$10)/'ModelParams Lw'!R$11</f>
        <v>#DIV/0!</v>
      </c>
      <c r="CY205" s="24" t="e">
        <f>(CO205-'ModelParams Lw'!S$10)/'ModelParams Lw'!S$11</f>
        <v>#DIV/0!</v>
      </c>
      <c r="CZ205" s="24" t="e">
        <f>(CP205-'ModelParams Lw'!T$10)/'ModelParams Lw'!T$11</f>
        <v>#DIV/0!</v>
      </c>
      <c r="DA205" s="24" t="e">
        <f>(CQ205-'ModelParams Lw'!U$10)/'ModelParams Lw'!U$11</f>
        <v>#DIV/0!</v>
      </c>
      <c r="DB205" s="24" t="e">
        <f>(CR205-'ModelParams Lw'!V$10)/'ModelParams Lw'!V$11</f>
        <v>#DIV/0!</v>
      </c>
    </row>
    <row r="206" spans="1:106">
      <c r="A206" s="12">
        <f>'Sound Power'!B206</f>
        <v>0</v>
      </c>
      <c r="B206" s="12">
        <f>'Sound Power'!D206</f>
        <v>0</v>
      </c>
      <c r="C206" s="67" t="e">
        <f>IF(Calcul!$F211="SA",'Sound Power'!BS206,'Sound Power'!T206)</f>
        <v>#DIV/0!</v>
      </c>
      <c r="D206" s="67" t="e">
        <f>IF(Calcul!$F211="SA",'Sound Power'!BT206,'Sound Power'!U206)</f>
        <v>#DIV/0!</v>
      </c>
      <c r="E206" s="67" t="e">
        <f>IF(Calcul!$F211="SA",'Sound Power'!BU206,'Sound Power'!V206)</f>
        <v>#DIV/0!</v>
      </c>
      <c r="F206" s="67" t="e">
        <f>IF(Calcul!$F211="SA",'Sound Power'!BV206,'Sound Power'!W206)</f>
        <v>#DIV/0!</v>
      </c>
      <c r="G206" s="67" t="e">
        <f>IF(Calcul!$F211="SA",'Sound Power'!BW206,'Sound Power'!X206)</f>
        <v>#DIV/0!</v>
      </c>
      <c r="H206" s="67" t="e">
        <f>IF(Calcul!$F211="SA",'Sound Power'!BX206,'Sound Power'!Y206)</f>
        <v>#DIV/0!</v>
      </c>
      <c r="I206" s="67" t="e">
        <f>IF(Calcul!$F211="SA",'Sound Power'!BY206,'Sound Power'!Z206)</f>
        <v>#DIV/0!</v>
      </c>
      <c r="J206" s="67" t="e">
        <f>IF(Calcul!$F211="SA",'Sound Power'!BZ206,'Sound Power'!AA206)</f>
        <v>#DIV/0!</v>
      </c>
      <c r="K206" s="67" t="e">
        <f>'Sound Power'!CS206</f>
        <v>#DIV/0!</v>
      </c>
      <c r="L206" s="67" t="e">
        <f>'Sound Power'!CT206</f>
        <v>#DIV/0!</v>
      </c>
      <c r="M206" s="67" t="e">
        <f>'Sound Power'!CU206</f>
        <v>#DIV/0!</v>
      </c>
      <c r="N206" s="67" t="e">
        <f>'Sound Power'!CV206</f>
        <v>#DIV/0!</v>
      </c>
      <c r="O206" s="67" t="e">
        <f>'Sound Power'!CW206</f>
        <v>#DIV/0!</v>
      </c>
      <c r="P206" s="67" t="e">
        <f>'Sound Power'!CX206</f>
        <v>#DIV/0!</v>
      </c>
      <c r="Q206" s="67" t="e">
        <f>'Sound Power'!CY206</f>
        <v>#DIV/0!</v>
      </c>
      <c r="R206" s="67" t="e">
        <f>'Sound Power'!CZ206</f>
        <v>#DIV/0!</v>
      </c>
      <c r="S206" s="64">
        <f t="shared" si="74"/>
        <v>0</v>
      </c>
      <c r="T206" s="64">
        <f t="shared" si="75"/>
        <v>0</v>
      </c>
      <c r="U206" s="67" t="e">
        <f>('ModelParams Lp'!B$4*10^'ModelParams Lp'!B$5*($S206/$T206)^'ModelParams Lp'!B$6)*3</f>
        <v>#DIV/0!</v>
      </c>
      <c r="V206" s="67" t="e">
        <f>('ModelParams Lp'!C$4*10^'ModelParams Lp'!C$5*($S206/$T206)^'ModelParams Lp'!C$6)*3</f>
        <v>#DIV/0!</v>
      </c>
      <c r="W206" s="67" t="e">
        <f>('ModelParams Lp'!D$4*10^'ModelParams Lp'!D$5*($S206/$T206)^'ModelParams Lp'!D$6)*3</f>
        <v>#DIV/0!</v>
      </c>
      <c r="X206" s="67" t="e">
        <f>('ModelParams Lp'!E$4*10^'ModelParams Lp'!E$5*($S206/$T206)^'ModelParams Lp'!E$6)*3</f>
        <v>#DIV/0!</v>
      </c>
      <c r="Y206" s="67" t="e">
        <f>('ModelParams Lp'!F$4*10^'ModelParams Lp'!F$5*($S206/$T206)^'ModelParams Lp'!F$6)*3</f>
        <v>#DIV/0!</v>
      </c>
      <c r="Z206" s="67" t="e">
        <f>('ModelParams Lp'!G$4*10^'ModelParams Lp'!G$5*($S206/$T206)^'ModelParams Lp'!G$6)*3</f>
        <v>#DIV/0!</v>
      </c>
      <c r="AA206" s="67" t="e">
        <f>('ModelParams Lp'!H$4*10^'ModelParams Lp'!H$5*($S206/$T206)^'ModelParams Lp'!H$6)*3</f>
        <v>#DIV/0!</v>
      </c>
      <c r="AB206" s="67" t="e">
        <f>('ModelParams Lp'!I$4*10^'ModelParams Lp'!I$5*($S206/$T206)^'ModelParams Lp'!I$6)*3</f>
        <v>#DIV/0!</v>
      </c>
      <c r="AC206" s="53" t="e">
        <f t="shared" si="76"/>
        <v>#DIV/0!</v>
      </c>
      <c r="AD206" s="53" t="e">
        <f>IF(AC206&lt;'ModelParams Lp'!$B$16,-1,IF(AC206&lt;'ModelParams Lp'!$C$16,0,IF(AC206&lt;'ModelParams Lp'!$D$16,1,IF(AC206&lt;'ModelParams Lp'!$E$16,2,IF(AC206&lt;'ModelParams Lp'!$F$16,3,IF(AC206&lt;'ModelParams Lp'!$G$16,4,IF(AC206&lt;'ModelParams Lp'!$H$16,5,6)))))))</f>
        <v>#DIV/0!</v>
      </c>
      <c r="AE206" s="67" t="e">
        <f ca="1">IF($AD206&gt;1,0,OFFSET('ModelParams Lp'!$C$12,0,-'Sound Pressure'!$AD206))</f>
        <v>#DIV/0!</v>
      </c>
      <c r="AF206" s="67" t="e">
        <f ca="1">IF($AD206&gt;2,0,OFFSET('ModelParams Lp'!$D$12,0,-'Sound Pressure'!$AD206))</f>
        <v>#DIV/0!</v>
      </c>
      <c r="AG206" s="67" t="e">
        <f ca="1">IF($AD206&gt;3,0,OFFSET('ModelParams Lp'!$E$12,0,-'Sound Pressure'!$AD206))</f>
        <v>#DIV/0!</v>
      </c>
      <c r="AH206" s="67" t="e">
        <f ca="1">IF($AD206&gt;4,0,OFFSET('ModelParams Lp'!$F$12,0,-'Sound Pressure'!$AD206))</f>
        <v>#DIV/0!</v>
      </c>
      <c r="AI206" s="67" t="e">
        <f ca="1">IF($AD206&gt;3,0,OFFSET('ModelParams Lp'!$G$12,0,-'Sound Pressure'!$AD206))</f>
        <v>#DIV/0!</v>
      </c>
      <c r="AJ206" s="67" t="e">
        <f ca="1">IF($AD206&gt;5,0,OFFSET('ModelParams Lp'!$H$12,0,-'Sound Pressure'!$AD206))</f>
        <v>#DIV/0!</v>
      </c>
      <c r="AK206" s="67" t="e">
        <f ca="1">IF($AD206&gt;6,0,OFFSET('ModelParams Lp'!$I$12,0,-'Sound Pressure'!$AD206))</f>
        <v>#DIV/0!</v>
      </c>
      <c r="AL206" s="67" t="e">
        <f ca="1">IF($AD206&gt;7,0,IF($AD$4&lt;0,3,OFFSET('ModelParams Lp'!$J$12,0,-'Sound Pressure'!$AD206)))</f>
        <v>#DIV/0!</v>
      </c>
      <c r="AM206" s="67" t="e">
        <f t="shared" si="71"/>
        <v>#DIV/0!</v>
      </c>
      <c r="AN206" s="67" t="e">
        <f t="shared" si="73"/>
        <v>#DIV/0!</v>
      </c>
      <c r="AO206" s="67" t="e">
        <f t="shared" si="73"/>
        <v>#DIV/0!</v>
      </c>
      <c r="AP206" s="67" t="e">
        <f t="shared" si="73"/>
        <v>#DIV/0!</v>
      </c>
      <c r="AQ206" s="67" t="e">
        <f t="shared" si="73"/>
        <v>#DIV/0!</v>
      </c>
      <c r="AR206" s="67" t="e">
        <f t="shared" si="73"/>
        <v>#DIV/0!</v>
      </c>
      <c r="AS206" s="67" t="e">
        <f t="shared" si="73"/>
        <v>#DIV/0!</v>
      </c>
      <c r="AT206" s="67" t="e">
        <f t="shared" si="73"/>
        <v>#DIV/0!</v>
      </c>
      <c r="AU206" s="67">
        <f>'ModelParams Lp'!B$22</f>
        <v>4</v>
      </c>
      <c r="AV206" s="67">
        <f>'ModelParams Lp'!C$22</f>
        <v>2</v>
      </c>
      <c r="AW206" s="67">
        <f>'ModelParams Lp'!D$22</f>
        <v>1</v>
      </c>
      <c r="AX206" s="67">
        <f>'ModelParams Lp'!E$22</f>
        <v>0</v>
      </c>
      <c r="AY206" s="67">
        <f>'ModelParams Lp'!F$22</f>
        <v>0</v>
      </c>
      <c r="AZ206" s="67">
        <f>'ModelParams Lp'!G$22</f>
        <v>0</v>
      </c>
      <c r="BA206" s="67">
        <f>'ModelParams Lp'!H$22</f>
        <v>0</v>
      </c>
      <c r="BB206" s="67">
        <f>'ModelParams Lp'!I$22</f>
        <v>0</v>
      </c>
      <c r="BC206" s="67" t="e">
        <f>-10*LOG(2/(4*PI()*2^2)+4/(0.163*(Calcul!$J211*Calcul!$K211)/VLOOKUP(Calcul!$H211,'ModelParams Lp'!$E$37:$F$39,2,0)))</f>
        <v>#N/A</v>
      </c>
      <c r="BD206" s="67" t="e">
        <f>-10*LOG(2/(4*PI()*2^2)+4/(0.163*(Calcul!$J211*Calcul!$K211)/VLOOKUP(Calcul!$H211,'ModelParams Lp'!$E$37:$F$39,2,0)))</f>
        <v>#N/A</v>
      </c>
      <c r="BE206" s="67" t="e">
        <f>-10*LOG(2/(4*PI()*2^2)+4/(0.163*(Calcul!$J211*Calcul!$K211)/VLOOKUP(Calcul!$H211,'ModelParams Lp'!$E$37:$F$39,2,0)))</f>
        <v>#N/A</v>
      </c>
      <c r="BF206" s="67" t="e">
        <f>-10*LOG(2/(4*PI()*2^2)+4/(0.163*(Calcul!$J211*Calcul!$K211)/VLOOKUP(Calcul!$H211,'ModelParams Lp'!$E$37:$F$39,2,0)))</f>
        <v>#N/A</v>
      </c>
      <c r="BG206" s="67" t="e">
        <f>-10*LOG(2/(4*PI()*2^2)+4/(0.163*(Calcul!$J211*Calcul!$K211)/VLOOKUP(Calcul!$H211,'ModelParams Lp'!$E$37:$F$39,2,0)))</f>
        <v>#N/A</v>
      </c>
      <c r="BH206" s="67" t="e">
        <f>-10*LOG(2/(4*PI()*2^2)+4/(0.163*(Calcul!$J211*Calcul!$K211)/VLOOKUP(Calcul!$H211,'ModelParams Lp'!$E$37:$F$39,2,0)))</f>
        <v>#N/A</v>
      </c>
      <c r="BI206" s="67" t="e">
        <f>-10*LOG(2/(4*PI()*2^2)+4/(0.163*(Calcul!$J211*Calcul!$K211)/VLOOKUP(Calcul!$H211,'ModelParams Lp'!$E$37:$F$39,2,0)))</f>
        <v>#N/A</v>
      </c>
      <c r="BJ206" s="67" t="e">
        <f>-10*LOG(2/(4*PI()*2^2)+4/(0.163*(Calcul!$J211*Calcul!$K211)/VLOOKUP(Calcul!$H211,'ModelParams Lp'!$E$37:$F$39,2,0)))</f>
        <v>#N/A</v>
      </c>
      <c r="BK206" s="67" t="e">
        <f>VLOOKUP(Calcul!$I211,'ModelParams Lp'!$D$28:$O$32,5,0)+BC206</f>
        <v>#N/A</v>
      </c>
      <c r="BL206" s="67" t="e">
        <f>VLOOKUP(Calcul!$I211,'ModelParams Lp'!$D$28:$O$32,6,0)+BD206</f>
        <v>#N/A</v>
      </c>
      <c r="BM206" s="67" t="e">
        <f>VLOOKUP(Calcul!$I211,'ModelParams Lp'!$D$28:$O$32,7,0)+BE206</f>
        <v>#N/A</v>
      </c>
      <c r="BN206" s="67" t="e">
        <f>VLOOKUP(Calcul!$I211,'ModelParams Lp'!$D$28:$O$32,8,0)+BF206</f>
        <v>#N/A</v>
      </c>
      <c r="BO206" s="67" t="e">
        <f>VLOOKUP(Calcul!$I211,'ModelParams Lp'!$D$28:$O$32,9,0)+BG206</f>
        <v>#N/A</v>
      </c>
      <c r="BP206" s="67" t="e">
        <f>VLOOKUP(Calcul!$I211,'ModelParams Lp'!$D$28:$O$32,10,0)+BH206</f>
        <v>#N/A</v>
      </c>
      <c r="BQ206" s="67" t="e">
        <f>VLOOKUP(Calcul!$I211,'ModelParams Lp'!$D$28:$O$32,11,0)+BI206</f>
        <v>#N/A</v>
      </c>
      <c r="BR206" s="67" t="e">
        <f>VLOOKUP(Calcul!$I211,'ModelParams Lp'!$D$28:$O$32,12,0)+BJ206</f>
        <v>#N/A</v>
      </c>
      <c r="BS206" s="66" t="e">
        <f t="shared" ca="1" si="77"/>
        <v>#DIV/0!</v>
      </c>
      <c r="BT206" s="66" t="e">
        <f t="shared" ca="1" si="78"/>
        <v>#DIV/0!</v>
      </c>
      <c r="BU206" s="66" t="e">
        <f t="shared" ca="1" si="79"/>
        <v>#DIV/0!</v>
      </c>
      <c r="BV206" s="66" t="e">
        <f t="shared" ca="1" si="80"/>
        <v>#DIV/0!</v>
      </c>
      <c r="BW206" s="66" t="e">
        <f t="shared" ca="1" si="81"/>
        <v>#DIV/0!</v>
      </c>
      <c r="BX206" s="66" t="e">
        <f t="shared" ca="1" si="82"/>
        <v>#DIV/0!</v>
      </c>
      <c r="BY206" s="66" t="e">
        <f t="shared" ca="1" si="83"/>
        <v>#DIV/0!</v>
      </c>
      <c r="BZ206" s="66" t="e">
        <f t="shared" ca="1" si="84"/>
        <v>#DIV/0!</v>
      </c>
      <c r="CA206" s="24" t="e">
        <f ca="1">10*LOG10(IF(BS206="",0,POWER(10,((BS206+'ModelParams Lw'!$O$4)/10))) +IF(BT206="",0,POWER(10,((BT206+'ModelParams Lw'!$P$4)/10))) +IF(BU206="",0,POWER(10,((BU206+'ModelParams Lw'!$Q$4)/10))) +IF(BV206="",0,POWER(10,((BV206+'ModelParams Lw'!$R$4)/10))) +IF(BW206="",0,POWER(10,((BW206+'ModelParams Lw'!$S$4)/10))) +IF(BX206="",0,POWER(10,((BX206+'ModelParams Lw'!$T$4)/10))) +IF(BY206="",0,POWER(10,((BY206+'ModelParams Lw'!$U$4)/10)))+IF(BZ206="",0,POWER(10,((BZ206+'ModelParams Lw'!$V$4)/10))))</f>
        <v>#DIV/0!</v>
      </c>
      <c r="CB206" s="24" t="e">
        <f t="shared" ca="1" si="85"/>
        <v>#DIV/0!</v>
      </c>
      <c r="CC206" s="24" t="e">
        <f ca="1">(BS206-'ModelParams Lw'!O$10)/'ModelParams Lw'!O$11</f>
        <v>#DIV/0!</v>
      </c>
      <c r="CD206" s="24" t="e">
        <f ca="1">(BT206-'ModelParams Lw'!P$10)/'ModelParams Lw'!P$11</f>
        <v>#DIV/0!</v>
      </c>
      <c r="CE206" s="24" t="e">
        <f ca="1">(BU206-'ModelParams Lw'!Q$10)/'ModelParams Lw'!Q$11</f>
        <v>#DIV/0!</v>
      </c>
      <c r="CF206" s="24" t="e">
        <f ca="1">(BV206-'ModelParams Lw'!R$10)/'ModelParams Lw'!R$11</f>
        <v>#DIV/0!</v>
      </c>
      <c r="CG206" s="24" t="e">
        <f ca="1">(BW206-'ModelParams Lw'!S$10)/'ModelParams Lw'!S$11</f>
        <v>#DIV/0!</v>
      </c>
      <c r="CH206" s="24" t="e">
        <f ca="1">(BX206-'ModelParams Lw'!T$10)/'ModelParams Lw'!T$11</f>
        <v>#DIV/0!</v>
      </c>
      <c r="CI206" s="24" t="e">
        <f ca="1">(BY206-'ModelParams Lw'!U$10)/'ModelParams Lw'!U$11</f>
        <v>#DIV/0!</v>
      </c>
      <c r="CJ206" s="24" t="e">
        <f ca="1">(BZ206-'ModelParams Lw'!V$10)/'ModelParams Lw'!V$11</f>
        <v>#DIV/0!</v>
      </c>
      <c r="CK206" s="66" t="e">
        <f t="shared" si="86"/>
        <v>#DIV/0!</v>
      </c>
      <c r="CL206" s="66" t="e">
        <f t="shared" si="87"/>
        <v>#DIV/0!</v>
      </c>
      <c r="CM206" s="66" t="e">
        <f t="shared" si="88"/>
        <v>#DIV/0!</v>
      </c>
      <c r="CN206" s="66" t="e">
        <f t="shared" si="89"/>
        <v>#DIV/0!</v>
      </c>
      <c r="CO206" s="66" t="e">
        <f t="shared" si="90"/>
        <v>#DIV/0!</v>
      </c>
      <c r="CP206" s="66" t="e">
        <f t="shared" si="91"/>
        <v>#DIV/0!</v>
      </c>
      <c r="CQ206" s="66" t="e">
        <f t="shared" si="92"/>
        <v>#DIV/0!</v>
      </c>
      <c r="CR206" s="66" t="e">
        <f t="shared" si="93"/>
        <v>#DIV/0!</v>
      </c>
      <c r="CS206" s="24" t="e">
        <f>10*LOG10(IF(CK206="",0,POWER(10,((CK206+'ModelParams Lw'!$O$4)/10))) +IF(CL206="",0,POWER(10,((CL206+'ModelParams Lw'!$P$4)/10))) +IF(CM206="",0,POWER(10,((CM206+'ModelParams Lw'!$Q$4)/10))) +IF(CN206="",0,POWER(10,((CN206+'ModelParams Lw'!$R$4)/10))) +IF(CO206="",0,POWER(10,((CO206+'ModelParams Lw'!$S$4)/10))) +IF(CP206="",0,POWER(10,((CP206+'ModelParams Lw'!$T$4)/10))) +IF(CQ206="",0,POWER(10,((CQ206+'ModelParams Lw'!$U$4)/10)))+IF(CR206="",0,POWER(10,((CR206+'ModelParams Lw'!$V$4)/10))))</f>
        <v>#DIV/0!</v>
      </c>
      <c r="CT206" s="24" t="e">
        <f t="shared" si="94"/>
        <v>#DIV/0!</v>
      </c>
      <c r="CU206" s="24" t="e">
        <f>(CK206-'ModelParams Lw'!O$10)/'ModelParams Lw'!O$11</f>
        <v>#DIV/0!</v>
      </c>
      <c r="CV206" s="24" t="e">
        <f>(CL206-'ModelParams Lw'!P$10)/'ModelParams Lw'!P$11</f>
        <v>#DIV/0!</v>
      </c>
      <c r="CW206" s="24" t="e">
        <f>(CM206-'ModelParams Lw'!Q$10)/'ModelParams Lw'!Q$11</f>
        <v>#DIV/0!</v>
      </c>
      <c r="CX206" s="24" t="e">
        <f>(CN206-'ModelParams Lw'!R$10)/'ModelParams Lw'!R$11</f>
        <v>#DIV/0!</v>
      </c>
      <c r="CY206" s="24" t="e">
        <f>(CO206-'ModelParams Lw'!S$10)/'ModelParams Lw'!S$11</f>
        <v>#DIV/0!</v>
      </c>
      <c r="CZ206" s="24" t="e">
        <f>(CP206-'ModelParams Lw'!T$10)/'ModelParams Lw'!T$11</f>
        <v>#DIV/0!</v>
      </c>
      <c r="DA206" s="24" t="e">
        <f>(CQ206-'ModelParams Lw'!U$10)/'ModelParams Lw'!U$11</f>
        <v>#DIV/0!</v>
      </c>
      <c r="DB206" s="24" t="e">
        <f>(CR206-'ModelParams Lw'!V$10)/'ModelParams Lw'!V$11</f>
        <v>#DIV/0!</v>
      </c>
    </row>
    <row r="207" spans="1:106">
      <c r="A207" s="12">
        <f>'Sound Power'!B207</f>
        <v>0</v>
      </c>
      <c r="B207" s="12">
        <f>'Sound Power'!D207</f>
        <v>0</v>
      </c>
      <c r="C207" s="67" t="e">
        <f>IF(Calcul!$F212="SA",'Sound Power'!BS207,'Sound Power'!T207)</f>
        <v>#DIV/0!</v>
      </c>
      <c r="D207" s="67" t="e">
        <f>IF(Calcul!$F212="SA",'Sound Power'!BT207,'Sound Power'!U207)</f>
        <v>#DIV/0!</v>
      </c>
      <c r="E207" s="67" t="e">
        <f>IF(Calcul!$F212="SA",'Sound Power'!BU207,'Sound Power'!V207)</f>
        <v>#DIV/0!</v>
      </c>
      <c r="F207" s="67" t="e">
        <f>IF(Calcul!$F212="SA",'Sound Power'!BV207,'Sound Power'!W207)</f>
        <v>#DIV/0!</v>
      </c>
      <c r="G207" s="67" t="e">
        <f>IF(Calcul!$F212="SA",'Sound Power'!BW207,'Sound Power'!X207)</f>
        <v>#DIV/0!</v>
      </c>
      <c r="H207" s="67" t="e">
        <f>IF(Calcul!$F212="SA",'Sound Power'!BX207,'Sound Power'!Y207)</f>
        <v>#DIV/0!</v>
      </c>
      <c r="I207" s="67" t="e">
        <f>IF(Calcul!$F212="SA",'Sound Power'!BY207,'Sound Power'!Z207)</f>
        <v>#DIV/0!</v>
      </c>
      <c r="J207" s="67" t="e">
        <f>IF(Calcul!$F212="SA",'Sound Power'!BZ207,'Sound Power'!AA207)</f>
        <v>#DIV/0!</v>
      </c>
      <c r="K207" s="67" t="e">
        <f>'Sound Power'!CS207</f>
        <v>#DIV/0!</v>
      </c>
      <c r="L207" s="67" t="e">
        <f>'Sound Power'!CT207</f>
        <v>#DIV/0!</v>
      </c>
      <c r="M207" s="67" t="e">
        <f>'Sound Power'!CU207</f>
        <v>#DIV/0!</v>
      </c>
      <c r="N207" s="67" t="e">
        <f>'Sound Power'!CV207</f>
        <v>#DIV/0!</v>
      </c>
      <c r="O207" s="67" t="e">
        <f>'Sound Power'!CW207</f>
        <v>#DIV/0!</v>
      </c>
      <c r="P207" s="67" t="e">
        <f>'Sound Power'!CX207</f>
        <v>#DIV/0!</v>
      </c>
      <c r="Q207" s="67" t="e">
        <f>'Sound Power'!CY207</f>
        <v>#DIV/0!</v>
      </c>
      <c r="R207" s="67" t="e">
        <f>'Sound Power'!CZ207</f>
        <v>#DIV/0!</v>
      </c>
      <c r="S207" s="64">
        <f t="shared" si="74"/>
        <v>0</v>
      </c>
      <c r="T207" s="64">
        <f t="shared" si="75"/>
        <v>0</v>
      </c>
      <c r="U207" s="67" t="e">
        <f>('ModelParams Lp'!B$4*10^'ModelParams Lp'!B$5*($S207/$T207)^'ModelParams Lp'!B$6)*3</f>
        <v>#DIV/0!</v>
      </c>
      <c r="V207" s="67" t="e">
        <f>('ModelParams Lp'!C$4*10^'ModelParams Lp'!C$5*($S207/$T207)^'ModelParams Lp'!C$6)*3</f>
        <v>#DIV/0!</v>
      </c>
      <c r="W207" s="67" t="e">
        <f>('ModelParams Lp'!D$4*10^'ModelParams Lp'!D$5*($S207/$T207)^'ModelParams Lp'!D$6)*3</f>
        <v>#DIV/0!</v>
      </c>
      <c r="X207" s="67" t="e">
        <f>('ModelParams Lp'!E$4*10^'ModelParams Lp'!E$5*($S207/$T207)^'ModelParams Lp'!E$6)*3</f>
        <v>#DIV/0!</v>
      </c>
      <c r="Y207" s="67" t="e">
        <f>('ModelParams Lp'!F$4*10^'ModelParams Lp'!F$5*($S207/$T207)^'ModelParams Lp'!F$6)*3</f>
        <v>#DIV/0!</v>
      </c>
      <c r="Z207" s="67" t="e">
        <f>('ModelParams Lp'!G$4*10^'ModelParams Lp'!G$5*($S207/$T207)^'ModelParams Lp'!G$6)*3</f>
        <v>#DIV/0!</v>
      </c>
      <c r="AA207" s="67" t="e">
        <f>('ModelParams Lp'!H$4*10^'ModelParams Lp'!H$5*($S207/$T207)^'ModelParams Lp'!H$6)*3</f>
        <v>#DIV/0!</v>
      </c>
      <c r="AB207" s="67" t="e">
        <f>('ModelParams Lp'!I$4*10^'ModelParams Lp'!I$5*($S207/$T207)^'ModelParams Lp'!I$6)*3</f>
        <v>#DIV/0!</v>
      </c>
      <c r="AC207" s="53" t="e">
        <f t="shared" si="76"/>
        <v>#DIV/0!</v>
      </c>
      <c r="AD207" s="53" t="e">
        <f>IF(AC207&lt;'ModelParams Lp'!$B$16,-1,IF(AC207&lt;'ModelParams Lp'!$C$16,0,IF(AC207&lt;'ModelParams Lp'!$D$16,1,IF(AC207&lt;'ModelParams Lp'!$E$16,2,IF(AC207&lt;'ModelParams Lp'!$F$16,3,IF(AC207&lt;'ModelParams Lp'!$G$16,4,IF(AC207&lt;'ModelParams Lp'!$H$16,5,6)))))))</f>
        <v>#DIV/0!</v>
      </c>
      <c r="AE207" s="67" t="e">
        <f ca="1">IF($AD207&gt;1,0,OFFSET('ModelParams Lp'!$C$12,0,-'Sound Pressure'!$AD207))</f>
        <v>#DIV/0!</v>
      </c>
      <c r="AF207" s="67" t="e">
        <f ca="1">IF($AD207&gt;2,0,OFFSET('ModelParams Lp'!$D$12,0,-'Sound Pressure'!$AD207))</f>
        <v>#DIV/0!</v>
      </c>
      <c r="AG207" s="67" t="e">
        <f ca="1">IF($AD207&gt;3,0,OFFSET('ModelParams Lp'!$E$12,0,-'Sound Pressure'!$AD207))</f>
        <v>#DIV/0!</v>
      </c>
      <c r="AH207" s="67" t="e">
        <f ca="1">IF($AD207&gt;4,0,OFFSET('ModelParams Lp'!$F$12,0,-'Sound Pressure'!$AD207))</f>
        <v>#DIV/0!</v>
      </c>
      <c r="AI207" s="67" t="e">
        <f ca="1">IF($AD207&gt;3,0,OFFSET('ModelParams Lp'!$G$12,0,-'Sound Pressure'!$AD207))</f>
        <v>#DIV/0!</v>
      </c>
      <c r="AJ207" s="67" t="e">
        <f ca="1">IF($AD207&gt;5,0,OFFSET('ModelParams Lp'!$H$12,0,-'Sound Pressure'!$AD207))</f>
        <v>#DIV/0!</v>
      </c>
      <c r="AK207" s="67" t="e">
        <f ca="1">IF($AD207&gt;6,0,OFFSET('ModelParams Lp'!$I$12,0,-'Sound Pressure'!$AD207))</f>
        <v>#DIV/0!</v>
      </c>
      <c r="AL207" s="67" t="e">
        <f ca="1">IF($AD207&gt;7,0,IF($AD$4&lt;0,3,OFFSET('ModelParams Lp'!$J$12,0,-'Sound Pressure'!$AD207)))</f>
        <v>#DIV/0!</v>
      </c>
      <c r="AM207" s="67" t="e">
        <f t="shared" si="71"/>
        <v>#DIV/0!</v>
      </c>
      <c r="AN207" s="67" t="e">
        <f t="shared" si="73"/>
        <v>#DIV/0!</v>
      </c>
      <c r="AO207" s="67" t="e">
        <f t="shared" si="73"/>
        <v>#DIV/0!</v>
      </c>
      <c r="AP207" s="67" t="e">
        <f t="shared" si="73"/>
        <v>#DIV/0!</v>
      </c>
      <c r="AQ207" s="67" t="e">
        <f t="shared" si="73"/>
        <v>#DIV/0!</v>
      </c>
      <c r="AR207" s="67" t="e">
        <f t="shared" si="73"/>
        <v>#DIV/0!</v>
      </c>
      <c r="AS207" s="67" t="e">
        <f t="shared" si="73"/>
        <v>#DIV/0!</v>
      </c>
      <c r="AT207" s="67" t="e">
        <f t="shared" si="73"/>
        <v>#DIV/0!</v>
      </c>
      <c r="AU207" s="67">
        <f>'ModelParams Lp'!B$22</f>
        <v>4</v>
      </c>
      <c r="AV207" s="67">
        <f>'ModelParams Lp'!C$22</f>
        <v>2</v>
      </c>
      <c r="AW207" s="67">
        <f>'ModelParams Lp'!D$22</f>
        <v>1</v>
      </c>
      <c r="AX207" s="67">
        <f>'ModelParams Lp'!E$22</f>
        <v>0</v>
      </c>
      <c r="AY207" s="67">
        <f>'ModelParams Lp'!F$22</f>
        <v>0</v>
      </c>
      <c r="AZ207" s="67">
        <f>'ModelParams Lp'!G$22</f>
        <v>0</v>
      </c>
      <c r="BA207" s="67">
        <f>'ModelParams Lp'!H$22</f>
        <v>0</v>
      </c>
      <c r="BB207" s="67">
        <f>'ModelParams Lp'!I$22</f>
        <v>0</v>
      </c>
      <c r="BC207" s="67" t="e">
        <f>-10*LOG(2/(4*PI()*2^2)+4/(0.163*(Calcul!$J212*Calcul!$K212)/VLOOKUP(Calcul!$H212,'ModelParams Lp'!$E$37:$F$39,2,0)))</f>
        <v>#N/A</v>
      </c>
      <c r="BD207" s="67" t="e">
        <f>-10*LOG(2/(4*PI()*2^2)+4/(0.163*(Calcul!$J212*Calcul!$K212)/VLOOKUP(Calcul!$H212,'ModelParams Lp'!$E$37:$F$39,2,0)))</f>
        <v>#N/A</v>
      </c>
      <c r="BE207" s="67" t="e">
        <f>-10*LOG(2/(4*PI()*2^2)+4/(0.163*(Calcul!$J212*Calcul!$K212)/VLOOKUP(Calcul!$H212,'ModelParams Lp'!$E$37:$F$39,2,0)))</f>
        <v>#N/A</v>
      </c>
      <c r="BF207" s="67" t="e">
        <f>-10*LOG(2/(4*PI()*2^2)+4/(0.163*(Calcul!$J212*Calcul!$K212)/VLOOKUP(Calcul!$H212,'ModelParams Lp'!$E$37:$F$39,2,0)))</f>
        <v>#N/A</v>
      </c>
      <c r="BG207" s="67" t="e">
        <f>-10*LOG(2/(4*PI()*2^2)+4/(0.163*(Calcul!$J212*Calcul!$K212)/VLOOKUP(Calcul!$H212,'ModelParams Lp'!$E$37:$F$39,2,0)))</f>
        <v>#N/A</v>
      </c>
      <c r="BH207" s="67" t="e">
        <f>-10*LOG(2/(4*PI()*2^2)+4/(0.163*(Calcul!$J212*Calcul!$K212)/VLOOKUP(Calcul!$H212,'ModelParams Lp'!$E$37:$F$39,2,0)))</f>
        <v>#N/A</v>
      </c>
      <c r="BI207" s="67" t="e">
        <f>-10*LOG(2/(4*PI()*2^2)+4/(0.163*(Calcul!$J212*Calcul!$K212)/VLOOKUP(Calcul!$H212,'ModelParams Lp'!$E$37:$F$39,2,0)))</f>
        <v>#N/A</v>
      </c>
      <c r="BJ207" s="67" t="e">
        <f>-10*LOG(2/(4*PI()*2^2)+4/(0.163*(Calcul!$J212*Calcul!$K212)/VLOOKUP(Calcul!$H212,'ModelParams Lp'!$E$37:$F$39,2,0)))</f>
        <v>#N/A</v>
      </c>
      <c r="BK207" s="67" t="e">
        <f>VLOOKUP(Calcul!$I212,'ModelParams Lp'!$D$28:$O$32,5,0)+BC207</f>
        <v>#N/A</v>
      </c>
      <c r="BL207" s="67" t="e">
        <f>VLOOKUP(Calcul!$I212,'ModelParams Lp'!$D$28:$O$32,6,0)+BD207</f>
        <v>#N/A</v>
      </c>
      <c r="BM207" s="67" t="e">
        <f>VLOOKUP(Calcul!$I212,'ModelParams Lp'!$D$28:$O$32,7,0)+BE207</f>
        <v>#N/A</v>
      </c>
      <c r="BN207" s="67" t="e">
        <f>VLOOKUP(Calcul!$I212,'ModelParams Lp'!$D$28:$O$32,8,0)+BF207</f>
        <v>#N/A</v>
      </c>
      <c r="BO207" s="67" t="e">
        <f>VLOOKUP(Calcul!$I212,'ModelParams Lp'!$D$28:$O$32,9,0)+BG207</f>
        <v>#N/A</v>
      </c>
      <c r="BP207" s="67" t="e">
        <f>VLOOKUP(Calcul!$I212,'ModelParams Lp'!$D$28:$O$32,10,0)+BH207</f>
        <v>#N/A</v>
      </c>
      <c r="BQ207" s="67" t="e">
        <f>VLOOKUP(Calcul!$I212,'ModelParams Lp'!$D$28:$O$32,11,0)+BI207</f>
        <v>#N/A</v>
      </c>
      <c r="BR207" s="67" t="e">
        <f>VLOOKUP(Calcul!$I212,'ModelParams Lp'!$D$28:$O$32,12,0)+BJ207</f>
        <v>#N/A</v>
      </c>
      <c r="BS207" s="66" t="e">
        <f t="shared" ca="1" si="77"/>
        <v>#DIV/0!</v>
      </c>
      <c r="BT207" s="66" t="e">
        <f t="shared" ca="1" si="78"/>
        <v>#DIV/0!</v>
      </c>
      <c r="BU207" s="66" t="e">
        <f t="shared" ca="1" si="79"/>
        <v>#DIV/0!</v>
      </c>
      <c r="BV207" s="66" t="e">
        <f t="shared" ca="1" si="80"/>
        <v>#DIV/0!</v>
      </c>
      <c r="BW207" s="66" t="e">
        <f t="shared" ca="1" si="81"/>
        <v>#DIV/0!</v>
      </c>
      <c r="BX207" s="66" t="e">
        <f t="shared" ca="1" si="82"/>
        <v>#DIV/0!</v>
      </c>
      <c r="BY207" s="66" t="e">
        <f t="shared" ca="1" si="83"/>
        <v>#DIV/0!</v>
      </c>
      <c r="BZ207" s="66" t="e">
        <f t="shared" ca="1" si="84"/>
        <v>#DIV/0!</v>
      </c>
      <c r="CA207" s="24" t="e">
        <f ca="1">10*LOG10(IF(BS207="",0,POWER(10,((BS207+'ModelParams Lw'!$O$4)/10))) +IF(BT207="",0,POWER(10,((BT207+'ModelParams Lw'!$P$4)/10))) +IF(BU207="",0,POWER(10,((BU207+'ModelParams Lw'!$Q$4)/10))) +IF(BV207="",0,POWER(10,((BV207+'ModelParams Lw'!$R$4)/10))) +IF(BW207="",0,POWER(10,((BW207+'ModelParams Lw'!$S$4)/10))) +IF(BX207="",0,POWER(10,((BX207+'ModelParams Lw'!$T$4)/10))) +IF(BY207="",0,POWER(10,((BY207+'ModelParams Lw'!$U$4)/10)))+IF(BZ207="",0,POWER(10,((BZ207+'ModelParams Lw'!$V$4)/10))))</f>
        <v>#DIV/0!</v>
      </c>
      <c r="CB207" s="24" t="e">
        <f t="shared" ca="1" si="85"/>
        <v>#DIV/0!</v>
      </c>
      <c r="CC207" s="24" t="e">
        <f ca="1">(BS207-'ModelParams Lw'!O$10)/'ModelParams Lw'!O$11</f>
        <v>#DIV/0!</v>
      </c>
      <c r="CD207" s="24" t="e">
        <f ca="1">(BT207-'ModelParams Lw'!P$10)/'ModelParams Lw'!P$11</f>
        <v>#DIV/0!</v>
      </c>
      <c r="CE207" s="24" t="e">
        <f ca="1">(BU207-'ModelParams Lw'!Q$10)/'ModelParams Lw'!Q$11</f>
        <v>#DIV/0!</v>
      </c>
      <c r="CF207" s="24" t="e">
        <f ca="1">(BV207-'ModelParams Lw'!R$10)/'ModelParams Lw'!R$11</f>
        <v>#DIV/0!</v>
      </c>
      <c r="CG207" s="24" t="e">
        <f ca="1">(BW207-'ModelParams Lw'!S$10)/'ModelParams Lw'!S$11</f>
        <v>#DIV/0!</v>
      </c>
      <c r="CH207" s="24" t="e">
        <f ca="1">(BX207-'ModelParams Lw'!T$10)/'ModelParams Lw'!T$11</f>
        <v>#DIV/0!</v>
      </c>
      <c r="CI207" s="24" t="e">
        <f ca="1">(BY207-'ModelParams Lw'!U$10)/'ModelParams Lw'!U$11</f>
        <v>#DIV/0!</v>
      </c>
      <c r="CJ207" s="24" t="e">
        <f ca="1">(BZ207-'ModelParams Lw'!V$10)/'ModelParams Lw'!V$11</f>
        <v>#DIV/0!</v>
      </c>
      <c r="CK207" s="66" t="e">
        <f t="shared" si="86"/>
        <v>#DIV/0!</v>
      </c>
      <c r="CL207" s="66" t="e">
        <f t="shared" si="87"/>
        <v>#DIV/0!</v>
      </c>
      <c r="CM207" s="66" t="e">
        <f t="shared" si="88"/>
        <v>#DIV/0!</v>
      </c>
      <c r="CN207" s="66" t="e">
        <f t="shared" si="89"/>
        <v>#DIV/0!</v>
      </c>
      <c r="CO207" s="66" t="e">
        <f t="shared" si="90"/>
        <v>#DIV/0!</v>
      </c>
      <c r="CP207" s="66" t="e">
        <f t="shared" si="91"/>
        <v>#DIV/0!</v>
      </c>
      <c r="CQ207" s="66" t="e">
        <f t="shared" si="92"/>
        <v>#DIV/0!</v>
      </c>
      <c r="CR207" s="66" t="e">
        <f t="shared" si="93"/>
        <v>#DIV/0!</v>
      </c>
      <c r="CS207" s="24" t="e">
        <f>10*LOG10(IF(CK207="",0,POWER(10,((CK207+'ModelParams Lw'!$O$4)/10))) +IF(CL207="",0,POWER(10,((CL207+'ModelParams Lw'!$P$4)/10))) +IF(CM207="",0,POWER(10,((CM207+'ModelParams Lw'!$Q$4)/10))) +IF(CN207="",0,POWER(10,((CN207+'ModelParams Lw'!$R$4)/10))) +IF(CO207="",0,POWER(10,((CO207+'ModelParams Lw'!$S$4)/10))) +IF(CP207="",0,POWER(10,((CP207+'ModelParams Lw'!$T$4)/10))) +IF(CQ207="",0,POWER(10,((CQ207+'ModelParams Lw'!$U$4)/10)))+IF(CR207="",0,POWER(10,((CR207+'ModelParams Lw'!$V$4)/10))))</f>
        <v>#DIV/0!</v>
      </c>
      <c r="CT207" s="24" t="e">
        <f t="shared" si="94"/>
        <v>#DIV/0!</v>
      </c>
      <c r="CU207" s="24" t="e">
        <f>(CK207-'ModelParams Lw'!O$10)/'ModelParams Lw'!O$11</f>
        <v>#DIV/0!</v>
      </c>
      <c r="CV207" s="24" t="e">
        <f>(CL207-'ModelParams Lw'!P$10)/'ModelParams Lw'!P$11</f>
        <v>#DIV/0!</v>
      </c>
      <c r="CW207" s="24" t="e">
        <f>(CM207-'ModelParams Lw'!Q$10)/'ModelParams Lw'!Q$11</f>
        <v>#DIV/0!</v>
      </c>
      <c r="CX207" s="24" t="e">
        <f>(CN207-'ModelParams Lw'!R$10)/'ModelParams Lw'!R$11</f>
        <v>#DIV/0!</v>
      </c>
      <c r="CY207" s="24" t="e">
        <f>(CO207-'ModelParams Lw'!S$10)/'ModelParams Lw'!S$11</f>
        <v>#DIV/0!</v>
      </c>
      <c r="CZ207" s="24" t="e">
        <f>(CP207-'ModelParams Lw'!T$10)/'ModelParams Lw'!T$11</f>
        <v>#DIV/0!</v>
      </c>
      <c r="DA207" s="24" t="e">
        <f>(CQ207-'ModelParams Lw'!U$10)/'ModelParams Lw'!U$11</f>
        <v>#DIV/0!</v>
      </c>
      <c r="DB207" s="24" t="e">
        <f>(CR207-'ModelParams Lw'!V$10)/'ModelParams Lw'!V$11</f>
        <v>#DIV/0!</v>
      </c>
    </row>
    <row r="208" spans="1:106">
      <c r="A208" s="12">
        <f>'Sound Power'!B208</f>
        <v>0</v>
      </c>
      <c r="B208" s="12">
        <f>'Sound Power'!D208</f>
        <v>0</v>
      </c>
      <c r="C208" s="67" t="e">
        <f>IF(Calcul!$F213="SA",'Sound Power'!BS208,'Sound Power'!T208)</f>
        <v>#DIV/0!</v>
      </c>
      <c r="D208" s="67" t="e">
        <f>IF(Calcul!$F213="SA",'Sound Power'!BT208,'Sound Power'!U208)</f>
        <v>#DIV/0!</v>
      </c>
      <c r="E208" s="67" t="e">
        <f>IF(Calcul!$F213="SA",'Sound Power'!BU208,'Sound Power'!V208)</f>
        <v>#DIV/0!</v>
      </c>
      <c r="F208" s="67" t="e">
        <f>IF(Calcul!$F213="SA",'Sound Power'!BV208,'Sound Power'!W208)</f>
        <v>#DIV/0!</v>
      </c>
      <c r="G208" s="67" t="e">
        <f>IF(Calcul!$F213="SA",'Sound Power'!BW208,'Sound Power'!X208)</f>
        <v>#DIV/0!</v>
      </c>
      <c r="H208" s="67" t="e">
        <f>IF(Calcul!$F213="SA",'Sound Power'!BX208,'Sound Power'!Y208)</f>
        <v>#DIV/0!</v>
      </c>
      <c r="I208" s="67" t="e">
        <f>IF(Calcul!$F213="SA",'Sound Power'!BY208,'Sound Power'!Z208)</f>
        <v>#DIV/0!</v>
      </c>
      <c r="J208" s="67" t="e">
        <f>IF(Calcul!$F213="SA",'Sound Power'!BZ208,'Sound Power'!AA208)</f>
        <v>#DIV/0!</v>
      </c>
      <c r="K208" s="67" t="e">
        <f>'Sound Power'!CS208</f>
        <v>#DIV/0!</v>
      </c>
      <c r="L208" s="67" t="e">
        <f>'Sound Power'!CT208</f>
        <v>#DIV/0!</v>
      </c>
      <c r="M208" s="67" t="e">
        <f>'Sound Power'!CU208</f>
        <v>#DIV/0!</v>
      </c>
      <c r="N208" s="67" t="e">
        <f>'Sound Power'!CV208</f>
        <v>#DIV/0!</v>
      </c>
      <c r="O208" s="67" t="e">
        <f>'Sound Power'!CW208</f>
        <v>#DIV/0!</v>
      </c>
      <c r="P208" s="67" t="e">
        <f>'Sound Power'!CX208</f>
        <v>#DIV/0!</v>
      </c>
      <c r="Q208" s="67" t="e">
        <f>'Sound Power'!CY208</f>
        <v>#DIV/0!</v>
      </c>
      <c r="R208" s="67" t="e">
        <f>'Sound Power'!CZ208</f>
        <v>#DIV/0!</v>
      </c>
      <c r="S208" s="64">
        <f t="shared" si="74"/>
        <v>0</v>
      </c>
      <c r="T208" s="64">
        <f t="shared" si="75"/>
        <v>0</v>
      </c>
      <c r="U208" s="67" t="e">
        <f>('ModelParams Lp'!B$4*10^'ModelParams Lp'!B$5*($S208/$T208)^'ModelParams Lp'!B$6)*3</f>
        <v>#DIV/0!</v>
      </c>
      <c r="V208" s="67" t="e">
        <f>('ModelParams Lp'!C$4*10^'ModelParams Lp'!C$5*($S208/$T208)^'ModelParams Lp'!C$6)*3</f>
        <v>#DIV/0!</v>
      </c>
      <c r="W208" s="67" t="e">
        <f>('ModelParams Lp'!D$4*10^'ModelParams Lp'!D$5*($S208/$T208)^'ModelParams Lp'!D$6)*3</f>
        <v>#DIV/0!</v>
      </c>
      <c r="X208" s="67" t="e">
        <f>('ModelParams Lp'!E$4*10^'ModelParams Lp'!E$5*($S208/$T208)^'ModelParams Lp'!E$6)*3</f>
        <v>#DIV/0!</v>
      </c>
      <c r="Y208" s="67" t="e">
        <f>('ModelParams Lp'!F$4*10^'ModelParams Lp'!F$5*($S208/$T208)^'ModelParams Lp'!F$6)*3</f>
        <v>#DIV/0!</v>
      </c>
      <c r="Z208" s="67" t="e">
        <f>('ModelParams Lp'!G$4*10^'ModelParams Lp'!G$5*($S208/$T208)^'ModelParams Lp'!G$6)*3</f>
        <v>#DIV/0!</v>
      </c>
      <c r="AA208" s="67" t="e">
        <f>('ModelParams Lp'!H$4*10^'ModelParams Lp'!H$5*($S208/$T208)^'ModelParams Lp'!H$6)*3</f>
        <v>#DIV/0!</v>
      </c>
      <c r="AB208" s="67" t="e">
        <f>('ModelParams Lp'!I$4*10^'ModelParams Lp'!I$5*($S208/$T208)^'ModelParams Lp'!I$6)*3</f>
        <v>#DIV/0!</v>
      </c>
      <c r="AC208" s="53" t="e">
        <f t="shared" si="76"/>
        <v>#DIV/0!</v>
      </c>
      <c r="AD208" s="53" t="e">
        <f>IF(AC208&lt;'ModelParams Lp'!$B$16,-1,IF(AC208&lt;'ModelParams Lp'!$C$16,0,IF(AC208&lt;'ModelParams Lp'!$D$16,1,IF(AC208&lt;'ModelParams Lp'!$E$16,2,IF(AC208&lt;'ModelParams Lp'!$F$16,3,IF(AC208&lt;'ModelParams Lp'!$G$16,4,IF(AC208&lt;'ModelParams Lp'!$H$16,5,6)))))))</f>
        <v>#DIV/0!</v>
      </c>
      <c r="AE208" s="67" t="e">
        <f ca="1">IF($AD208&gt;1,0,OFFSET('ModelParams Lp'!$C$12,0,-'Sound Pressure'!$AD208))</f>
        <v>#DIV/0!</v>
      </c>
      <c r="AF208" s="67" t="e">
        <f ca="1">IF($AD208&gt;2,0,OFFSET('ModelParams Lp'!$D$12,0,-'Sound Pressure'!$AD208))</f>
        <v>#DIV/0!</v>
      </c>
      <c r="AG208" s="67" t="e">
        <f ca="1">IF($AD208&gt;3,0,OFFSET('ModelParams Lp'!$E$12,0,-'Sound Pressure'!$AD208))</f>
        <v>#DIV/0!</v>
      </c>
      <c r="AH208" s="67" t="e">
        <f ca="1">IF($AD208&gt;4,0,OFFSET('ModelParams Lp'!$F$12,0,-'Sound Pressure'!$AD208))</f>
        <v>#DIV/0!</v>
      </c>
      <c r="AI208" s="67" t="e">
        <f ca="1">IF($AD208&gt;3,0,OFFSET('ModelParams Lp'!$G$12,0,-'Sound Pressure'!$AD208))</f>
        <v>#DIV/0!</v>
      </c>
      <c r="AJ208" s="67" t="e">
        <f ca="1">IF($AD208&gt;5,0,OFFSET('ModelParams Lp'!$H$12,0,-'Sound Pressure'!$AD208))</f>
        <v>#DIV/0!</v>
      </c>
      <c r="AK208" s="67" t="e">
        <f ca="1">IF($AD208&gt;6,0,OFFSET('ModelParams Lp'!$I$12,0,-'Sound Pressure'!$AD208))</f>
        <v>#DIV/0!</v>
      </c>
      <c r="AL208" s="67" t="e">
        <f ca="1">IF($AD208&gt;7,0,IF($AD$4&lt;0,3,OFFSET('ModelParams Lp'!$J$12,0,-'Sound Pressure'!$AD208)))</f>
        <v>#DIV/0!</v>
      </c>
      <c r="AM208" s="67" t="e">
        <f t="shared" si="71"/>
        <v>#DIV/0!</v>
      </c>
      <c r="AN208" s="67" t="e">
        <f t="shared" si="73"/>
        <v>#DIV/0!</v>
      </c>
      <c r="AO208" s="67" t="e">
        <f t="shared" si="73"/>
        <v>#DIV/0!</v>
      </c>
      <c r="AP208" s="67" t="e">
        <f t="shared" si="73"/>
        <v>#DIV/0!</v>
      </c>
      <c r="AQ208" s="67" t="e">
        <f t="shared" si="73"/>
        <v>#DIV/0!</v>
      </c>
      <c r="AR208" s="67" t="e">
        <f t="shared" si="73"/>
        <v>#DIV/0!</v>
      </c>
      <c r="AS208" s="67" t="e">
        <f t="shared" si="73"/>
        <v>#DIV/0!</v>
      </c>
      <c r="AT208" s="67" t="e">
        <f t="shared" si="73"/>
        <v>#DIV/0!</v>
      </c>
      <c r="AU208" s="67">
        <f>'ModelParams Lp'!B$22</f>
        <v>4</v>
      </c>
      <c r="AV208" s="67">
        <f>'ModelParams Lp'!C$22</f>
        <v>2</v>
      </c>
      <c r="AW208" s="67">
        <f>'ModelParams Lp'!D$22</f>
        <v>1</v>
      </c>
      <c r="AX208" s="67">
        <f>'ModelParams Lp'!E$22</f>
        <v>0</v>
      </c>
      <c r="AY208" s="67">
        <f>'ModelParams Lp'!F$22</f>
        <v>0</v>
      </c>
      <c r="AZ208" s="67">
        <f>'ModelParams Lp'!G$22</f>
        <v>0</v>
      </c>
      <c r="BA208" s="67">
        <f>'ModelParams Lp'!H$22</f>
        <v>0</v>
      </c>
      <c r="BB208" s="67">
        <f>'ModelParams Lp'!I$22</f>
        <v>0</v>
      </c>
      <c r="BC208" s="67" t="e">
        <f>-10*LOG(2/(4*PI()*2^2)+4/(0.163*(Calcul!$J213*Calcul!$K213)/VLOOKUP(Calcul!$H213,'ModelParams Lp'!$E$37:$F$39,2,0)))</f>
        <v>#N/A</v>
      </c>
      <c r="BD208" s="67" t="e">
        <f>-10*LOG(2/(4*PI()*2^2)+4/(0.163*(Calcul!$J213*Calcul!$K213)/VLOOKUP(Calcul!$H213,'ModelParams Lp'!$E$37:$F$39,2,0)))</f>
        <v>#N/A</v>
      </c>
      <c r="BE208" s="67" t="e">
        <f>-10*LOG(2/(4*PI()*2^2)+4/(0.163*(Calcul!$J213*Calcul!$K213)/VLOOKUP(Calcul!$H213,'ModelParams Lp'!$E$37:$F$39,2,0)))</f>
        <v>#N/A</v>
      </c>
      <c r="BF208" s="67" t="e">
        <f>-10*LOG(2/(4*PI()*2^2)+4/(0.163*(Calcul!$J213*Calcul!$K213)/VLOOKUP(Calcul!$H213,'ModelParams Lp'!$E$37:$F$39,2,0)))</f>
        <v>#N/A</v>
      </c>
      <c r="BG208" s="67" t="e">
        <f>-10*LOG(2/(4*PI()*2^2)+4/(0.163*(Calcul!$J213*Calcul!$K213)/VLOOKUP(Calcul!$H213,'ModelParams Lp'!$E$37:$F$39,2,0)))</f>
        <v>#N/A</v>
      </c>
      <c r="BH208" s="67" t="e">
        <f>-10*LOG(2/(4*PI()*2^2)+4/(0.163*(Calcul!$J213*Calcul!$K213)/VLOOKUP(Calcul!$H213,'ModelParams Lp'!$E$37:$F$39,2,0)))</f>
        <v>#N/A</v>
      </c>
      <c r="BI208" s="67" t="e">
        <f>-10*LOG(2/(4*PI()*2^2)+4/(0.163*(Calcul!$J213*Calcul!$K213)/VLOOKUP(Calcul!$H213,'ModelParams Lp'!$E$37:$F$39,2,0)))</f>
        <v>#N/A</v>
      </c>
      <c r="BJ208" s="67" t="e">
        <f>-10*LOG(2/(4*PI()*2^2)+4/(0.163*(Calcul!$J213*Calcul!$K213)/VLOOKUP(Calcul!$H213,'ModelParams Lp'!$E$37:$F$39,2,0)))</f>
        <v>#N/A</v>
      </c>
      <c r="BK208" s="67" t="e">
        <f>VLOOKUP(Calcul!$I213,'ModelParams Lp'!$D$28:$O$32,5,0)+BC208</f>
        <v>#N/A</v>
      </c>
      <c r="BL208" s="67" t="e">
        <f>VLOOKUP(Calcul!$I213,'ModelParams Lp'!$D$28:$O$32,6,0)+BD208</f>
        <v>#N/A</v>
      </c>
      <c r="BM208" s="67" t="e">
        <f>VLOOKUP(Calcul!$I213,'ModelParams Lp'!$D$28:$O$32,7,0)+BE208</f>
        <v>#N/A</v>
      </c>
      <c r="BN208" s="67" t="e">
        <f>VLOOKUP(Calcul!$I213,'ModelParams Lp'!$D$28:$O$32,8,0)+BF208</f>
        <v>#N/A</v>
      </c>
      <c r="BO208" s="67" t="e">
        <f>VLOOKUP(Calcul!$I213,'ModelParams Lp'!$D$28:$O$32,9,0)+BG208</f>
        <v>#N/A</v>
      </c>
      <c r="BP208" s="67" t="e">
        <f>VLOOKUP(Calcul!$I213,'ModelParams Lp'!$D$28:$O$32,10,0)+BH208</f>
        <v>#N/A</v>
      </c>
      <c r="BQ208" s="67" t="e">
        <f>VLOOKUP(Calcul!$I213,'ModelParams Lp'!$D$28:$O$32,11,0)+BI208</f>
        <v>#N/A</v>
      </c>
      <c r="BR208" s="67" t="e">
        <f>VLOOKUP(Calcul!$I213,'ModelParams Lp'!$D$28:$O$32,12,0)+BJ208</f>
        <v>#N/A</v>
      </c>
      <c r="BS208" s="66" t="e">
        <f t="shared" ca="1" si="77"/>
        <v>#DIV/0!</v>
      </c>
      <c r="BT208" s="66" t="e">
        <f t="shared" ca="1" si="78"/>
        <v>#DIV/0!</v>
      </c>
      <c r="BU208" s="66" t="e">
        <f t="shared" ca="1" si="79"/>
        <v>#DIV/0!</v>
      </c>
      <c r="BV208" s="66" t="e">
        <f t="shared" ca="1" si="80"/>
        <v>#DIV/0!</v>
      </c>
      <c r="BW208" s="66" t="e">
        <f t="shared" ca="1" si="81"/>
        <v>#DIV/0!</v>
      </c>
      <c r="BX208" s="66" t="e">
        <f t="shared" ca="1" si="82"/>
        <v>#DIV/0!</v>
      </c>
      <c r="BY208" s="66" t="e">
        <f t="shared" ca="1" si="83"/>
        <v>#DIV/0!</v>
      </c>
      <c r="BZ208" s="66" t="e">
        <f t="shared" ca="1" si="84"/>
        <v>#DIV/0!</v>
      </c>
      <c r="CA208" s="24" t="e">
        <f ca="1">10*LOG10(IF(BS208="",0,POWER(10,((BS208+'ModelParams Lw'!$O$4)/10))) +IF(BT208="",0,POWER(10,((BT208+'ModelParams Lw'!$P$4)/10))) +IF(BU208="",0,POWER(10,((BU208+'ModelParams Lw'!$Q$4)/10))) +IF(BV208="",0,POWER(10,((BV208+'ModelParams Lw'!$R$4)/10))) +IF(BW208="",0,POWER(10,((BW208+'ModelParams Lw'!$S$4)/10))) +IF(BX208="",0,POWER(10,((BX208+'ModelParams Lw'!$T$4)/10))) +IF(BY208="",0,POWER(10,((BY208+'ModelParams Lw'!$U$4)/10)))+IF(BZ208="",0,POWER(10,((BZ208+'ModelParams Lw'!$V$4)/10))))</f>
        <v>#DIV/0!</v>
      </c>
      <c r="CB208" s="24" t="e">
        <f t="shared" ca="1" si="85"/>
        <v>#DIV/0!</v>
      </c>
      <c r="CC208" s="24" t="e">
        <f ca="1">(BS208-'ModelParams Lw'!O$10)/'ModelParams Lw'!O$11</f>
        <v>#DIV/0!</v>
      </c>
      <c r="CD208" s="24" t="e">
        <f ca="1">(BT208-'ModelParams Lw'!P$10)/'ModelParams Lw'!P$11</f>
        <v>#DIV/0!</v>
      </c>
      <c r="CE208" s="24" t="e">
        <f ca="1">(BU208-'ModelParams Lw'!Q$10)/'ModelParams Lw'!Q$11</f>
        <v>#DIV/0!</v>
      </c>
      <c r="CF208" s="24" t="e">
        <f ca="1">(BV208-'ModelParams Lw'!R$10)/'ModelParams Lw'!R$11</f>
        <v>#DIV/0!</v>
      </c>
      <c r="CG208" s="24" t="e">
        <f ca="1">(BW208-'ModelParams Lw'!S$10)/'ModelParams Lw'!S$11</f>
        <v>#DIV/0!</v>
      </c>
      <c r="CH208" s="24" t="e">
        <f ca="1">(BX208-'ModelParams Lw'!T$10)/'ModelParams Lw'!T$11</f>
        <v>#DIV/0!</v>
      </c>
      <c r="CI208" s="24" t="e">
        <f ca="1">(BY208-'ModelParams Lw'!U$10)/'ModelParams Lw'!U$11</f>
        <v>#DIV/0!</v>
      </c>
      <c r="CJ208" s="24" t="e">
        <f ca="1">(BZ208-'ModelParams Lw'!V$10)/'ModelParams Lw'!V$11</f>
        <v>#DIV/0!</v>
      </c>
      <c r="CK208" s="66" t="e">
        <f t="shared" si="86"/>
        <v>#DIV/0!</v>
      </c>
      <c r="CL208" s="66" t="e">
        <f t="shared" si="87"/>
        <v>#DIV/0!</v>
      </c>
      <c r="CM208" s="66" t="e">
        <f t="shared" si="88"/>
        <v>#DIV/0!</v>
      </c>
      <c r="CN208" s="66" t="e">
        <f t="shared" si="89"/>
        <v>#DIV/0!</v>
      </c>
      <c r="CO208" s="66" t="e">
        <f t="shared" si="90"/>
        <v>#DIV/0!</v>
      </c>
      <c r="CP208" s="66" t="e">
        <f t="shared" si="91"/>
        <v>#DIV/0!</v>
      </c>
      <c r="CQ208" s="66" t="e">
        <f t="shared" si="92"/>
        <v>#DIV/0!</v>
      </c>
      <c r="CR208" s="66" t="e">
        <f t="shared" si="93"/>
        <v>#DIV/0!</v>
      </c>
      <c r="CS208" s="24" t="e">
        <f>10*LOG10(IF(CK208="",0,POWER(10,((CK208+'ModelParams Lw'!$O$4)/10))) +IF(CL208="",0,POWER(10,((CL208+'ModelParams Lw'!$P$4)/10))) +IF(CM208="",0,POWER(10,((CM208+'ModelParams Lw'!$Q$4)/10))) +IF(CN208="",0,POWER(10,((CN208+'ModelParams Lw'!$R$4)/10))) +IF(CO208="",0,POWER(10,((CO208+'ModelParams Lw'!$S$4)/10))) +IF(CP208="",0,POWER(10,((CP208+'ModelParams Lw'!$T$4)/10))) +IF(CQ208="",0,POWER(10,((CQ208+'ModelParams Lw'!$U$4)/10)))+IF(CR208="",0,POWER(10,((CR208+'ModelParams Lw'!$V$4)/10))))</f>
        <v>#DIV/0!</v>
      </c>
      <c r="CT208" s="24" t="e">
        <f t="shared" si="94"/>
        <v>#DIV/0!</v>
      </c>
      <c r="CU208" s="24" t="e">
        <f>(CK208-'ModelParams Lw'!O$10)/'ModelParams Lw'!O$11</f>
        <v>#DIV/0!</v>
      </c>
      <c r="CV208" s="24" t="e">
        <f>(CL208-'ModelParams Lw'!P$10)/'ModelParams Lw'!P$11</f>
        <v>#DIV/0!</v>
      </c>
      <c r="CW208" s="24" t="e">
        <f>(CM208-'ModelParams Lw'!Q$10)/'ModelParams Lw'!Q$11</f>
        <v>#DIV/0!</v>
      </c>
      <c r="CX208" s="24" t="e">
        <f>(CN208-'ModelParams Lw'!R$10)/'ModelParams Lw'!R$11</f>
        <v>#DIV/0!</v>
      </c>
      <c r="CY208" s="24" t="e">
        <f>(CO208-'ModelParams Lw'!S$10)/'ModelParams Lw'!S$11</f>
        <v>#DIV/0!</v>
      </c>
      <c r="CZ208" s="24" t="e">
        <f>(CP208-'ModelParams Lw'!T$10)/'ModelParams Lw'!T$11</f>
        <v>#DIV/0!</v>
      </c>
      <c r="DA208" s="24" t="e">
        <f>(CQ208-'ModelParams Lw'!U$10)/'ModelParams Lw'!U$11</f>
        <v>#DIV/0!</v>
      </c>
      <c r="DB208" s="24" t="e">
        <f>(CR208-'ModelParams Lw'!V$10)/'ModelParams Lw'!V$11</f>
        <v>#DIV/0!</v>
      </c>
    </row>
    <row r="209" spans="1:106">
      <c r="A209" s="12">
        <f>'Sound Power'!B209</f>
        <v>0</v>
      </c>
      <c r="B209" s="12">
        <f>'Sound Power'!D209</f>
        <v>0</v>
      </c>
      <c r="C209" s="67" t="e">
        <f>IF(Calcul!$F214="SA",'Sound Power'!BS209,'Sound Power'!T209)</f>
        <v>#DIV/0!</v>
      </c>
      <c r="D209" s="67" t="e">
        <f>IF(Calcul!$F214="SA",'Sound Power'!BT209,'Sound Power'!U209)</f>
        <v>#DIV/0!</v>
      </c>
      <c r="E209" s="67" t="e">
        <f>IF(Calcul!$F214="SA",'Sound Power'!BU209,'Sound Power'!V209)</f>
        <v>#DIV/0!</v>
      </c>
      <c r="F209" s="67" t="e">
        <f>IF(Calcul!$F214="SA",'Sound Power'!BV209,'Sound Power'!W209)</f>
        <v>#DIV/0!</v>
      </c>
      <c r="G209" s="67" t="e">
        <f>IF(Calcul!$F214="SA",'Sound Power'!BW209,'Sound Power'!X209)</f>
        <v>#DIV/0!</v>
      </c>
      <c r="H209" s="67" t="e">
        <f>IF(Calcul!$F214="SA",'Sound Power'!BX209,'Sound Power'!Y209)</f>
        <v>#DIV/0!</v>
      </c>
      <c r="I209" s="67" t="e">
        <f>IF(Calcul!$F214="SA",'Sound Power'!BY209,'Sound Power'!Z209)</f>
        <v>#DIV/0!</v>
      </c>
      <c r="J209" s="67" t="e">
        <f>IF(Calcul!$F214="SA",'Sound Power'!BZ209,'Sound Power'!AA209)</f>
        <v>#DIV/0!</v>
      </c>
      <c r="K209" s="67" t="e">
        <f>'Sound Power'!CS209</f>
        <v>#DIV/0!</v>
      </c>
      <c r="L209" s="67" t="e">
        <f>'Sound Power'!CT209</f>
        <v>#DIV/0!</v>
      </c>
      <c r="M209" s="67" t="e">
        <f>'Sound Power'!CU209</f>
        <v>#DIV/0!</v>
      </c>
      <c r="N209" s="67" t="e">
        <f>'Sound Power'!CV209</f>
        <v>#DIV/0!</v>
      </c>
      <c r="O209" s="67" t="e">
        <f>'Sound Power'!CW209</f>
        <v>#DIV/0!</v>
      </c>
      <c r="P209" s="67" t="e">
        <f>'Sound Power'!CX209</f>
        <v>#DIV/0!</v>
      </c>
      <c r="Q209" s="67" t="e">
        <f>'Sound Power'!CY209</f>
        <v>#DIV/0!</v>
      </c>
      <c r="R209" s="67" t="e">
        <f>'Sound Power'!CZ209</f>
        <v>#DIV/0!</v>
      </c>
      <c r="S209" s="64">
        <f t="shared" si="74"/>
        <v>0</v>
      </c>
      <c r="T209" s="64">
        <f t="shared" si="75"/>
        <v>0</v>
      </c>
      <c r="U209" s="67" t="e">
        <f>('ModelParams Lp'!B$4*10^'ModelParams Lp'!B$5*($S209/$T209)^'ModelParams Lp'!B$6)*3</f>
        <v>#DIV/0!</v>
      </c>
      <c r="V209" s="67" t="e">
        <f>('ModelParams Lp'!C$4*10^'ModelParams Lp'!C$5*($S209/$T209)^'ModelParams Lp'!C$6)*3</f>
        <v>#DIV/0!</v>
      </c>
      <c r="W209" s="67" t="e">
        <f>('ModelParams Lp'!D$4*10^'ModelParams Lp'!D$5*($S209/$T209)^'ModelParams Lp'!D$6)*3</f>
        <v>#DIV/0!</v>
      </c>
      <c r="X209" s="67" t="e">
        <f>('ModelParams Lp'!E$4*10^'ModelParams Lp'!E$5*($S209/$T209)^'ModelParams Lp'!E$6)*3</f>
        <v>#DIV/0!</v>
      </c>
      <c r="Y209" s="67" t="e">
        <f>('ModelParams Lp'!F$4*10^'ModelParams Lp'!F$5*($S209/$T209)^'ModelParams Lp'!F$6)*3</f>
        <v>#DIV/0!</v>
      </c>
      <c r="Z209" s="67" t="e">
        <f>('ModelParams Lp'!G$4*10^'ModelParams Lp'!G$5*($S209/$T209)^'ModelParams Lp'!G$6)*3</f>
        <v>#DIV/0!</v>
      </c>
      <c r="AA209" s="67" t="e">
        <f>('ModelParams Lp'!H$4*10^'ModelParams Lp'!H$5*($S209/$T209)^'ModelParams Lp'!H$6)*3</f>
        <v>#DIV/0!</v>
      </c>
      <c r="AB209" s="67" t="e">
        <f>('ModelParams Lp'!I$4*10^'ModelParams Lp'!I$5*($S209/$T209)^'ModelParams Lp'!I$6)*3</f>
        <v>#DIV/0!</v>
      </c>
      <c r="AC209" s="53" t="e">
        <f t="shared" si="76"/>
        <v>#DIV/0!</v>
      </c>
      <c r="AD209" s="53" t="e">
        <f>IF(AC209&lt;'ModelParams Lp'!$B$16,-1,IF(AC209&lt;'ModelParams Lp'!$C$16,0,IF(AC209&lt;'ModelParams Lp'!$D$16,1,IF(AC209&lt;'ModelParams Lp'!$E$16,2,IF(AC209&lt;'ModelParams Lp'!$F$16,3,IF(AC209&lt;'ModelParams Lp'!$G$16,4,IF(AC209&lt;'ModelParams Lp'!$H$16,5,6)))))))</f>
        <v>#DIV/0!</v>
      </c>
      <c r="AE209" s="67" t="e">
        <f ca="1">IF($AD209&gt;1,0,OFFSET('ModelParams Lp'!$C$12,0,-'Sound Pressure'!$AD209))</f>
        <v>#DIV/0!</v>
      </c>
      <c r="AF209" s="67" t="e">
        <f ca="1">IF($AD209&gt;2,0,OFFSET('ModelParams Lp'!$D$12,0,-'Sound Pressure'!$AD209))</f>
        <v>#DIV/0!</v>
      </c>
      <c r="AG209" s="67" t="e">
        <f ca="1">IF($AD209&gt;3,0,OFFSET('ModelParams Lp'!$E$12,0,-'Sound Pressure'!$AD209))</f>
        <v>#DIV/0!</v>
      </c>
      <c r="AH209" s="67" t="e">
        <f ca="1">IF($AD209&gt;4,0,OFFSET('ModelParams Lp'!$F$12,0,-'Sound Pressure'!$AD209))</f>
        <v>#DIV/0!</v>
      </c>
      <c r="AI209" s="67" t="e">
        <f ca="1">IF($AD209&gt;3,0,OFFSET('ModelParams Lp'!$G$12,0,-'Sound Pressure'!$AD209))</f>
        <v>#DIV/0!</v>
      </c>
      <c r="AJ209" s="67" t="e">
        <f ca="1">IF($AD209&gt;5,0,OFFSET('ModelParams Lp'!$H$12,0,-'Sound Pressure'!$AD209))</f>
        <v>#DIV/0!</v>
      </c>
      <c r="AK209" s="67" t="e">
        <f ca="1">IF($AD209&gt;6,0,OFFSET('ModelParams Lp'!$I$12,0,-'Sound Pressure'!$AD209))</f>
        <v>#DIV/0!</v>
      </c>
      <c r="AL209" s="67" t="e">
        <f ca="1">IF($AD209&gt;7,0,IF($AD$4&lt;0,3,OFFSET('ModelParams Lp'!$J$12,0,-'Sound Pressure'!$AD209)))</f>
        <v>#DIV/0!</v>
      </c>
      <c r="AM209" s="67" t="e">
        <f t="shared" si="71"/>
        <v>#DIV/0!</v>
      </c>
      <c r="AN209" s="67" t="e">
        <f t="shared" si="73"/>
        <v>#DIV/0!</v>
      </c>
      <c r="AO209" s="67" t="e">
        <f t="shared" si="73"/>
        <v>#DIV/0!</v>
      </c>
      <c r="AP209" s="67" t="e">
        <f t="shared" si="73"/>
        <v>#DIV/0!</v>
      </c>
      <c r="AQ209" s="67" t="e">
        <f t="shared" si="73"/>
        <v>#DIV/0!</v>
      </c>
      <c r="AR209" s="67" t="e">
        <f t="shared" si="73"/>
        <v>#DIV/0!</v>
      </c>
      <c r="AS209" s="67" t="e">
        <f t="shared" si="73"/>
        <v>#DIV/0!</v>
      </c>
      <c r="AT209" s="67" t="e">
        <f t="shared" si="73"/>
        <v>#DIV/0!</v>
      </c>
      <c r="AU209" s="67">
        <f>'ModelParams Lp'!B$22</f>
        <v>4</v>
      </c>
      <c r="AV209" s="67">
        <f>'ModelParams Lp'!C$22</f>
        <v>2</v>
      </c>
      <c r="AW209" s="67">
        <f>'ModelParams Lp'!D$22</f>
        <v>1</v>
      </c>
      <c r="AX209" s="67">
        <f>'ModelParams Lp'!E$22</f>
        <v>0</v>
      </c>
      <c r="AY209" s="67">
        <f>'ModelParams Lp'!F$22</f>
        <v>0</v>
      </c>
      <c r="AZ209" s="67">
        <f>'ModelParams Lp'!G$22</f>
        <v>0</v>
      </c>
      <c r="BA209" s="67">
        <f>'ModelParams Lp'!H$22</f>
        <v>0</v>
      </c>
      <c r="BB209" s="67">
        <f>'ModelParams Lp'!I$22</f>
        <v>0</v>
      </c>
      <c r="BC209" s="67" t="e">
        <f>-10*LOG(2/(4*PI()*2^2)+4/(0.163*(Calcul!$J214*Calcul!$K214)/VLOOKUP(Calcul!$H214,'ModelParams Lp'!$E$37:$F$39,2,0)))</f>
        <v>#N/A</v>
      </c>
      <c r="BD209" s="67" t="e">
        <f>-10*LOG(2/(4*PI()*2^2)+4/(0.163*(Calcul!$J214*Calcul!$K214)/VLOOKUP(Calcul!$H214,'ModelParams Lp'!$E$37:$F$39,2,0)))</f>
        <v>#N/A</v>
      </c>
      <c r="BE209" s="67" t="e">
        <f>-10*LOG(2/(4*PI()*2^2)+4/(0.163*(Calcul!$J214*Calcul!$K214)/VLOOKUP(Calcul!$H214,'ModelParams Lp'!$E$37:$F$39,2,0)))</f>
        <v>#N/A</v>
      </c>
      <c r="BF209" s="67" t="e">
        <f>-10*LOG(2/(4*PI()*2^2)+4/(0.163*(Calcul!$J214*Calcul!$K214)/VLOOKUP(Calcul!$H214,'ModelParams Lp'!$E$37:$F$39,2,0)))</f>
        <v>#N/A</v>
      </c>
      <c r="BG209" s="67" t="e">
        <f>-10*LOG(2/(4*PI()*2^2)+4/(0.163*(Calcul!$J214*Calcul!$K214)/VLOOKUP(Calcul!$H214,'ModelParams Lp'!$E$37:$F$39,2,0)))</f>
        <v>#N/A</v>
      </c>
      <c r="BH209" s="67" t="e">
        <f>-10*LOG(2/(4*PI()*2^2)+4/(0.163*(Calcul!$J214*Calcul!$K214)/VLOOKUP(Calcul!$H214,'ModelParams Lp'!$E$37:$F$39,2,0)))</f>
        <v>#N/A</v>
      </c>
      <c r="BI209" s="67" t="e">
        <f>-10*LOG(2/(4*PI()*2^2)+4/(0.163*(Calcul!$J214*Calcul!$K214)/VLOOKUP(Calcul!$H214,'ModelParams Lp'!$E$37:$F$39,2,0)))</f>
        <v>#N/A</v>
      </c>
      <c r="BJ209" s="67" t="e">
        <f>-10*LOG(2/(4*PI()*2^2)+4/(0.163*(Calcul!$J214*Calcul!$K214)/VLOOKUP(Calcul!$H214,'ModelParams Lp'!$E$37:$F$39,2,0)))</f>
        <v>#N/A</v>
      </c>
      <c r="BK209" s="67" t="e">
        <f>VLOOKUP(Calcul!$I214,'ModelParams Lp'!$D$28:$O$32,5,0)+BC209</f>
        <v>#N/A</v>
      </c>
      <c r="BL209" s="67" t="e">
        <f>VLOOKUP(Calcul!$I214,'ModelParams Lp'!$D$28:$O$32,6,0)+BD209</f>
        <v>#N/A</v>
      </c>
      <c r="BM209" s="67" t="e">
        <f>VLOOKUP(Calcul!$I214,'ModelParams Lp'!$D$28:$O$32,7,0)+BE209</f>
        <v>#N/A</v>
      </c>
      <c r="BN209" s="67" t="e">
        <f>VLOOKUP(Calcul!$I214,'ModelParams Lp'!$D$28:$O$32,8,0)+BF209</f>
        <v>#N/A</v>
      </c>
      <c r="BO209" s="67" t="e">
        <f>VLOOKUP(Calcul!$I214,'ModelParams Lp'!$D$28:$O$32,9,0)+BG209</f>
        <v>#N/A</v>
      </c>
      <c r="BP209" s="67" t="e">
        <f>VLOOKUP(Calcul!$I214,'ModelParams Lp'!$D$28:$O$32,10,0)+BH209</f>
        <v>#N/A</v>
      </c>
      <c r="BQ209" s="67" t="e">
        <f>VLOOKUP(Calcul!$I214,'ModelParams Lp'!$D$28:$O$32,11,0)+BI209</f>
        <v>#N/A</v>
      </c>
      <c r="BR209" s="67" t="e">
        <f>VLOOKUP(Calcul!$I214,'ModelParams Lp'!$D$28:$O$32,12,0)+BJ209</f>
        <v>#N/A</v>
      </c>
      <c r="BS209" s="66" t="e">
        <f t="shared" ca="1" si="77"/>
        <v>#DIV/0!</v>
      </c>
      <c r="BT209" s="66" t="e">
        <f t="shared" ca="1" si="78"/>
        <v>#DIV/0!</v>
      </c>
      <c r="BU209" s="66" t="e">
        <f t="shared" ca="1" si="79"/>
        <v>#DIV/0!</v>
      </c>
      <c r="BV209" s="66" t="e">
        <f t="shared" ca="1" si="80"/>
        <v>#DIV/0!</v>
      </c>
      <c r="BW209" s="66" t="e">
        <f t="shared" ca="1" si="81"/>
        <v>#DIV/0!</v>
      </c>
      <c r="BX209" s="66" t="e">
        <f t="shared" ca="1" si="82"/>
        <v>#DIV/0!</v>
      </c>
      <c r="BY209" s="66" t="e">
        <f t="shared" ca="1" si="83"/>
        <v>#DIV/0!</v>
      </c>
      <c r="BZ209" s="66" t="e">
        <f t="shared" ca="1" si="84"/>
        <v>#DIV/0!</v>
      </c>
      <c r="CA209" s="24" t="e">
        <f ca="1">10*LOG10(IF(BS209="",0,POWER(10,((BS209+'ModelParams Lw'!$O$4)/10))) +IF(BT209="",0,POWER(10,((BT209+'ModelParams Lw'!$P$4)/10))) +IF(BU209="",0,POWER(10,((BU209+'ModelParams Lw'!$Q$4)/10))) +IF(BV209="",0,POWER(10,((BV209+'ModelParams Lw'!$R$4)/10))) +IF(BW209="",0,POWER(10,((BW209+'ModelParams Lw'!$S$4)/10))) +IF(BX209="",0,POWER(10,((BX209+'ModelParams Lw'!$T$4)/10))) +IF(BY209="",0,POWER(10,((BY209+'ModelParams Lw'!$U$4)/10)))+IF(BZ209="",0,POWER(10,((BZ209+'ModelParams Lw'!$V$4)/10))))</f>
        <v>#DIV/0!</v>
      </c>
      <c r="CB209" s="24" t="e">
        <f t="shared" ca="1" si="85"/>
        <v>#DIV/0!</v>
      </c>
      <c r="CC209" s="24" t="e">
        <f ca="1">(BS209-'ModelParams Lw'!O$10)/'ModelParams Lw'!O$11</f>
        <v>#DIV/0!</v>
      </c>
      <c r="CD209" s="24" t="e">
        <f ca="1">(BT209-'ModelParams Lw'!P$10)/'ModelParams Lw'!P$11</f>
        <v>#DIV/0!</v>
      </c>
      <c r="CE209" s="24" t="e">
        <f ca="1">(BU209-'ModelParams Lw'!Q$10)/'ModelParams Lw'!Q$11</f>
        <v>#DIV/0!</v>
      </c>
      <c r="CF209" s="24" t="e">
        <f ca="1">(BV209-'ModelParams Lw'!R$10)/'ModelParams Lw'!R$11</f>
        <v>#DIV/0!</v>
      </c>
      <c r="CG209" s="24" t="e">
        <f ca="1">(BW209-'ModelParams Lw'!S$10)/'ModelParams Lw'!S$11</f>
        <v>#DIV/0!</v>
      </c>
      <c r="CH209" s="24" t="e">
        <f ca="1">(BX209-'ModelParams Lw'!T$10)/'ModelParams Lw'!T$11</f>
        <v>#DIV/0!</v>
      </c>
      <c r="CI209" s="24" t="e">
        <f ca="1">(BY209-'ModelParams Lw'!U$10)/'ModelParams Lw'!U$11</f>
        <v>#DIV/0!</v>
      </c>
      <c r="CJ209" s="24" t="e">
        <f ca="1">(BZ209-'ModelParams Lw'!V$10)/'ModelParams Lw'!V$11</f>
        <v>#DIV/0!</v>
      </c>
      <c r="CK209" s="66" t="e">
        <f t="shared" si="86"/>
        <v>#DIV/0!</v>
      </c>
      <c r="CL209" s="66" t="e">
        <f t="shared" si="87"/>
        <v>#DIV/0!</v>
      </c>
      <c r="CM209" s="66" t="e">
        <f t="shared" si="88"/>
        <v>#DIV/0!</v>
      </c>
      <c r="CN209" s="66" t="e">
        <f t="shared" si="89"/>
        <v>#DIV/0!</v>
      </c>
      <c r="CO209" s="66" t="e">
        <f t="shared" si="90"/>
        <v>#DIV/0!</v>
      </c>
      <c r="CP209" s="66" t="e">
        <f t="shared" si="91"/>
        <v>#DIV/0!</v>
      </c>
      <c r="CQ209" s="66" t="e">
        <f t="shared" si="92"/>
        <v>#DIV/0!</v>
      </c>
      <c r="CR209" s="66" t="e">
        <f t="shared" si="93"/>
        <v>#DIV/0!</v>
      </c>
      <c r="CS209" s="24" t="e">
        <f>10*LOG10(IF(CK209="",0,POWER(10,((CK209+'ModelParams Lw'!$O$4)/10))) +IF(CL209="",0,POWER(10,((CL209+'ModelParams Lw'!$P$4)/10))) +IF(CM209="",0,POWER(10,((CM209+'ModelParams Lw'!$Q$4)/10))) +IF(CN209="",0,POWER(10,((CN209+'ModelParams Lw'!$R$4)/10))) +IF(CO209="",0,POWER(10,((CO209+'ModelParams Lw'!$S$4)/10))) +IF(CP209="",0,POWER(10,((CP209+'ModelParams Lw'!$T$4)/10))) +IF(CQ209="",0,POWER(10,((CQ209+'ModelParams Lw'!$U$4)/10)))+IF(CR209="",0,POWER(10,((CR209+'ModelParams Lw'!$V$4)/10))))</f>
        <v>#DIV/0!</v>
      </c>
      <c r="CT209" s="24" t="e">
        <f t="shared" si="94"/>
        <v>#DIV/0!</v>
      </c>
      <c r="CU209" s="24" t="e">
        <f>(CK209-'ModelParams Lw'!O$10)/'ModelParams Lw'!O$11</f>
        <v>#DIV/0!</v>
      </c>
      <c r="CV209" s="24" t="e">
        <f>(CL209-'ModelParams Lw'!P$10)/'ModelParams Lw'!P$11</f>
        <v>#DIV/0!</v>
      </c>
      <c r="CW209" s="24" t="e">
        <f>(CM209-'ModelParams Lw'!Q$10)/'ModelParams Lw'!Q$11</f>
        <v>#DIV/0!</v>
      </c>
      <c r="CX209" s="24" t="e">
        <f>(CN209-'ModelParams Lw'!R$10)/'ModelParams Lw'!R$11</f>
        <v>#DIV/0!</v>
      </c>
      <c r="CY209" s="24" t="e">
        <f>(CO209-'ModelParams Lw'!S$10)/'ModelParams Lw'!S$11</f>
        <v>#DIV/0!</v>
      </c>
      <c r="CZ209" s="24" t="e">
        <f>(CP209-'ModelParams Lw'!T$10)/'ModelParams Lw'!T$11</f>
        <v>#DIV/0!</v>
      </c>
      <c r="DA209" s="24" t="e">
        <f>(CQ209-'ModelParams Lw'!U$10)/'ModelParams Lw'!U$11</f>
        <v>#DIV/0!</v>
      </c>
      <c r="DB209" s="24" t="e">
        <f>(CR209-'ModelParams Lw'!V$10)/'ModelParams Lw'!V$11</f>
        <v>#DIV/0!</v>
      </c>
    </row>
    <row r="210" spans="1:106">
      <c r="A210" s="12">
        <f>'Sound Power'!B210</f>
        <v>0</v>
      </c>
      <c r="B210" s="12">
        <f>'Sound Power'!D210</f>
        <v>0</v>
      </c>
      <c r="C210" s="67" t="e">
        <f>IF(Calcul!$F215="SA",'Sound Power'!BS210,'Sound Power'!T210)</f>
        <v>#DIV/0!</v>
      </c>
      <c r="D210" s="67" t="e">
        <f>IF(Calcul!$F215="SA",'Sound Power'!BT210,'Sound Power'!U210)</f>
        <v>#DIV/0!</v>
      </c>
      <c r="E210" s="67" t="e">
        <f>IF(Calcul!$F215="SA",'Sound Power'!BU210,'Sound Power'!V210)</f>
        <v>#DIV/0!</v>
      </c>
      <c r="F210" s="67" t="e">
        <f>IF(Calcul!$F215="SA",'Sound Power'!BV210,'Sound Power'!W210)</f>
        <v>#DIV/0!</v>
      </c>
      <c r="G210" s="67" t="e">
        <f>IF(Calcul!$F215="SA",'Sound Power'!BW210,'Sound Power'!X210)</f>
        <v>#DIV/0!</v>
      </c>
      <c r="H210" s="67" t="e">
        <f>IF(Calcul!$F215="SA",'Sound Power'!BX210,'Sound Power'!Y210)</f>
        <v>#DIV/0!</v>
      </c>
      <c r="I210" s="67" t="e">
        <f>IF(Calcul!$F215="SA",'Sound Power'!BY210,'Sound Power'!Z210)</f>
        <v>#DIV/0!</v>
      </c>
      <c r="J210" s="67" t="e">
        <f>IF(Calcul!$F215="SA",'Sound Power'!BZ210,'Sound Power'!AA210)</f>
        <v>#DIV/0!</v>
      </c>
      <c r="K210" s="67" t="e">
        <f>'Sound Power'!CS210</f>
        <v>#DIV/0!</v>
      </c>
      <c r="L210" s="67" t="e">
        <f>'Sound Power'!CT210</f>
        <v>#DIV/0!</v>
      </c>
      <c r="M210" s="67" t="e">
        <f>'Sound Power'!CU210</f>
        <v>#DIV/0!</v>
      </c>
      <c r="N210" s="67" t="e">
        <f>'Sound Power'!CV210</f>
        <v>#DIV/0!</v>
      </c>
      <c r="O210" s="67" t="e">
        <f>'Sound Power'!CW210</f>
        <v>#DIV/0!</v>
      </c>
      <c r="P210" s="67" t="e">
        <f>'Sound Power'!CX210</f>
        <v>#DIV/0!</v>
      </c>
      <c r="Q210" s="67" t="e">
        <f>'Sound Power'!CY210</f>
        <v>#DIV/0!</v>
      </c>
      <c r="R210" s="67" t="e">
        <f>'Sound Power'!CZ210</f>
        <v>#DIV/0!</v>
      </c>
      <c r="S210" s="64">
        <f t="shared" si="74"/>
        <v>0</v>
      </c>
      <c r="T210" s="64">
        <f t="shared" si="75"/>
        <v>0</v>
      </c>
      <c r="U210" s="67" t="e">
        <f>('ModelParams Lp'!B$4*10^'ModelParams Lp'!B$5*($S210/$T210)^'ModelParams Lp'!B$6)*3</f>
        <v>#DIV/0!</v>
      </c>
      <c r="V210" s="67" t="e">
        <f>('ModelParams Lp'!C$4*10^'ModelParams Lp'!C$5*($S210/$T210)^'ModelParams Lp'!C$6)*3</f>
        <v>#DIV/0!</v>
      </c>
      <c r="W210" s="67" t="e">
        <f>('ModelParams Lp'!D$4*10^'ModelParams Lp'!D$5*($S210/$T210)^'ModelParams Lp'!D$6)*3</f>
        <v>#DIV/0!</v>
      </c>
      <c r="X210" s="67" t="e">
        <f>('ModelParams Lp'!E$4*10^'ModelParams Lp'!E$5*($S210/$T210)^'ModelParams Lp'!E$6)*3</f>
        <v>#DIV/0!</v>
      </c>
      <c r="Y210" s="67" t="e">
        <f>('ModelParams Lp'!F$4*10^'ModelParams Lp'!F$5*($S210/$T210)^'ModelParams Lp'!F$6)*3</f>
        <v>#DIV/0!</v>
      </c>
      <c r="Z210" s="67" t="e">
        <f>('ModelParams Lp'!G$4*10^'ModelParams Lp'!G$5*($S210/$T210)^'ModelParams Lp'!G$6)*3</f>
        <v>#DIV/0!</v>
      </c>
      <c r="AA210" s="67" t="e">
        <f>('ModelParams Lp'!H$4*10^'ModelParams Lp'!H$5*($S210/$T210)^'ModelParams Lp'!H$6)*3</f>
        <v>#DIV/0!</v>
      </c>
      <c r="AB210" s="67" t="e">
        <f>('ModelParams Lp'!I$4*10^'ModelParams Lp'!I$5*($S210/$T210)^'ModelParams Lp'!I$6)*3</f>
        <v>#DIV/0!</v>
      </c>
      <c r="AC210" s="53" t="e">
        <f t="shared" si="76"/>
        <v>#DIV/0!</v>
      </c>
      <c r="AD210" s="53" t="e">
        <f>IF(AC210&lt;'ModelParams Lp'!$B$16,-1,IF(AC210&lt;'ModelParams Lp'!$C$16,0,IF(AC210&lt;'ModelParams Lp'!$D$16,1,IF(AC210&lt;'ModelParams Lp'!$E$16,2,IF(AC210&lt;'ModelParams Lp'!$F$16,3,IF(AC210&lt;'ModelParams Lp'!$G$16,4,IF(AC210&lt;'ModelParams Lp'!$H$16,5,6)))))))</f>
        <v>#DIV/0!</v>
      </c>
      <c r="AE210" s="67" t="e">
        <f ca="1">IF($AD210&gt;1,0,OFFSET('ModelParams Lp'!$C$12,0,-'Sound Pressure'!$AD210))</f>
        <v>#DIV/0!</v>
      </c>
      <c r="AF210" s="67" t="e">
        <f ca="1">IF($AD210&gt;2,0,OFFSET('ModelParams Lp'!$D$12,0,-'Sound Pressure'!$AD210))</f>
        <v>#DIV/0!</v>
      </c>
      <c r="AG210" s="67" t="e">
        <f ca="1">IF($AD210&gt;3,0,OFFSET('ModelParams Lp'!$E$12,0,-'Sound Pressure'!$AD210))</f>
        <v>#DIV/0!</v>
      </c>
      <c r="AH210" s="67" t="e">
        <f ca="1">IF($AD210&gt;4,0,OFFSET('ModelParams Lp'!$F$12,0,-'Sound Pressure'!$AD210))</f>
        <v>#DIV/0!</v>
      </c>
      <c r="AI210" s="67" t="e">
        <f ca="1">IF($AD210&gt;3,0,OFFSET('ModelParams Lp'!$G$12,0,-'Sound Pressure'!$AD210))</f>
        <v>#DIV/0!</v>
      </c>
      <c r="AJ210" s="67" t="e">
        <f ca="1">IF($AD210&gt;5,0,OFFSET('ModelParams Lp'!$H$12,0,-'Sound Pressure'!$AD210))</f>
        <v>#DIV/0!</v>
      </c>
      <c r="AK210" s="67" t="e">
        <f ca="1">IF($AD210&gt;6,0,OFFSET('ModelParams Lp'!$I$12,0,-'Sound Pressure'!$AD210))</f>
        <v>#DIV/0!</v>
      </c>
      <c r="AL210" s="67" t="e">
        <f ca="1">IF($AD210&gt;7,0,IF($AD$4&lt;0,3,OFFSET('ModelParams Lp'!$J$12,0,-'Sound Pressure'!$AD210)))</f>
        <v>#DIV/0!</v>
      </c>
      <c r="AM210" s="67" t="e">
        <f t="shared" ref="AM210:AT264" si="95">10*LOG(1+(343.2/(4*PI()*AM$3))^2*(2*PI()/$T210))</f>
        <v>#DIV/0!</v>
      </c>
      <c r="AN210" s="67" t="e">
        <f t="shared" si="73"/>
        <v>#DIV/0!</v>
      </c>
      <c r="AO210" s="67" t="e">
        <f t="shared" si="73"/>
        <v>#DIV/0!</v>
      </c>
      <c r="AP210" s="67" t="e">
        <f t="shared" si="73"/>
        <v>#DIV/0!</v>
      </c>
      <c r="AQ210" s="67" t="e">
        <f t="shared" si="73"/>
        <v>#DIV/0!</v>
      </c>
      <c r="AR210" s="67" t="e">
        <f t="shared" si="73"/>
        <v>#DIV/0!</v>
      </c>
      <c r="AS210" s="67" t="e">
        <f t="shared" si="73"/>
        <v>#DIV/0!</v>
      </c>
      <c r="AT210" s="67" t="e">
        <f t="shared" si="73"/>
        <v>#DIV/0!</v>
      </c>
      <c r="AU210" s="67">
        <f>'ModelParams Lp'!B$22</f>
        <v>4</v>
      </c>
      <c r="AV210" s="67">
        <f>'ModelParams Lp'!C$22</f>
        <v>2</v>
      </c>
      <c r="AW210" s="67">
        <f>'ModelParams Lp'!D$22</f>
        <v>1</v>
      </c>
      <c r="AX210" s="67">
        <f>'ModelParams Lp'!E$22</f>
        <v>0</v>
      </c>
      <c r="AY210" s="67">
        <f>'ModelParams Lp'!F$22</f>
        <v>0</v>
      </c>
      <c r="AZ210" s="67">
        <f>'ModelParams Lp'!G$22</f>
        <v>0</v>
      </c>
      <c r="BA210" s="67">
        <f>'ModelParams Lp'!H$22</f>
        <v>0</v>
      </c>
      <c r="BB210" s="67">
        <f>'ModelParams Lp'!I$22</f>
        <v>0</v>
      </c>
      <c r="BC210" s="67" t="e">
        <f>-10*LOG(2/(4*PI()*2^2)+4/(0.163*(Calcul!$J215*Calcul!$K215)/VLOOKUP(Calcul!$H215,'ModelParams Lp'!$E$37:$F$39,2,0)))</f>
        <v>#N/A</v>
      </c>
      <c r="BD210" s="67" t="e">
        <f>-10*LOG(2/(4*PI()*2^2)+4/(0.163*(Calcul!$J215*Calcul!$K215)/VLOOKUP(Calcul!$H215,'ModelParams Lp'!$E$37:$F$39,2,0)))</f>
        <v>#N/A</v>
      </c>
      <c r="BE210" s="67" t="e">
        <f>-10*LOG(2/(4*PI()*2^2)+4/(0.163*(Calcul!$J215*Calcul!$K215)/VLOOKUP(Calcul!$H215,'ModelParams Lp'!$E$37:$F$39,2,0)))</f>
        <v>#N/A</v>
      </c>
      <c r="BF210" s="67" t="e">
        <f>-10*LOG(2/(4*PI()*2^2)+4/(0.163*(Calcul!$J215*Calcul!$K215)/VLOOKUP(Calcul!$H215,'ModelParams Lp'!$E$37:$F$39,2,0)))</f>
        <v>#N/A</v>
      </c>
      <c r="BG210" s="67" t="e">
        <f>-10*LOG(2/(4*PI()*2^2)+4/(0.163*(Calcul!$J215*Calcul!$K215)/VLOOKUP(Calcul!$H215,'ModelParams Lp'!$E$37:$F$39,2,0)))</f>
        <v>#N/A</v>
      </c>
      <c r="BH210" s="67" t="e">
        <f>-10*LOG(2/(4*PI()*2^2)+4/(0.163*(Calcul!$J215*Calcul!$K215)/VLOOKUP(Calcul!$H215,'ModelParams Lp'!$E$37:$F$39,2,0)))</f>
        <v>#N/A</v>
      </c>
      <c r="BI210" s="67" t="e">
        <f>-10*LOG(2/(4*PI()*2^2)+4/(0.163*(Calcul!$J215*Calcul!$K215)/VLOOKUP(Calcul!$H215,'ModelParams Lp'!$E$37:$F$39,2,0)))</f>
        <v>#N/A</v>
      </c>
      <c r="BJ210" s="67" t="e">
        <f>-10*LOG(2/(4*PI()*2^2)+4/(0.163*(Calcul!$J215*Calcul!$K215)/VLOOKUP(Calcul!$H215,'ModelParams Lp'!$E$37:$F$39,2,0)))</f>
        <v>#N/A</v>
      </c>
      <c r="BK210" s="67" t="e">
        <f>VLOOKUP(Calcul!$I215,'ModelParams Lp'!$D$28:$O$32,5,0)+BC210</f>
        <v>#N/A</v>
      </c>
      <c r="BL210" s="67" t="e">
        <f>VLOOKUP(Calcul!$I215,'ModelParams Lp'!$D$28:$O$32,6,0)+BD210</f>
        <v>#N/A</v>
      </c>
      <c r="BM210" s="67" t="e">
        <f>VLOOKUP(Calcul!$I215,'ModelParams Lp'!$D$28:$O$32,7,0)+BE210</f>
        <v>#N/A</v>
      </c>
      <c r="BN210" s="67" t="e">
        <f>VLOOKUP(Calcul!$I215,'ModelParams Lp'!$D$28:$O$32,8,0)+BF210</f>
        <v>#N/A</v>
      </c>
      <c r="BO210" s="67" t="e">
        <f>VLOOKUP(Calcul!$I215,'ModelParams Lp'!$D$28:$O$32,9,0)+BG210</f>
        <v>#N/A</v>
      </c>
      <c r="BP210" s="67" t="e">
        <f>VLOOKUP(Calcul!$I215,'ModelParams Lp'!$D$28:$O$32,10,0)+BH210</f>
        <v>#N/A</v>
      </c>
      <c r="BQ210" s="67" t="e">
        <f>VLOOKUP(Calcul!$I215,'ModelParams Lp'!$D$28:$O$32,11,0)+BI210</f>
        <v>#N/A</v>
      </c>
      <c r="BR210" s="67" t="e">
        <f>VLOOKUP(Calcul!$I215,'ModelParams Lp'!$D$28:$O$32,12,0)+BJ210</f>
        <v>#N/A</v>
      </c>
      <c r="BS210" s="66" t="e">
        <f t="shared" ca="1" si="77"/>
        <v>#DIV/0!</v>
      </c>
      <c r="BT210" s="66" t="e">
        <f t="shared" ca="1" si="78"/>
        <v>#DIV/0!</v>
      </c>
      <c r="BU210" s="66" t="e">
        <f t="shared" ca="1" si="79"/>
        <v>#DIV/0!</v>
      </c>
      <c r="BV210" s="66" t="e">
        <f t="shared" ca="1" si="80"/>
        <v>#DIV/0!</v>
      </c>
      <c r="BW210" s="66" t="e">
        <f t="shared" ca="1" si="81"/>
        <v>#DIV/0!</v>
      </c>
      <c r="BX210" s="66" t="e">
        <f t="shared" ca="1" si="82"/>
        <v>#DIV/0!</v>
      </c>
      <c r="BY210" s="66" t="e">
        <f t="shared" ca="1" si="83"/>
        <v>#DIV/0!</v>
      </c>
      <c r="BZ210" s="66" t="e">
        <f t="shared" ca="1" si="84"/>
        <v>#DIV/0!</v>
      </c>
      <c r="CA210" s="24" t="e">
        <f ca="1">10*LOG10(IF(BS210="",0,POWER(10,((BS210+'ModelParams Lw'!$O$4)/10))) +IF(BT210="",0,POWER(10,((BT210+'ModelParams Lw'!$P$4)/10))) +IF(BU210="",0,POWER(10,((BU210+'ModelParams Lw'!$Q$4)/10))) +IF(BV210="",0,POWER(10,((BV210+'ModelParams Lw'!$R$4)/10))) +IF(BW210="",0,POWER(10,((BW210+'ModelParams Lw'!$S$4)/10))) +IF(BX210="",0,POWER(10,((BX210+'ModelParams Lw'!$T$4)/10))) +IF(BY210="",0,POWER(10,((BY210+'ModelParams Lw'!$U$4)/10)))+IF(BZ210="",0,POWER(10,((BZ210+'ModelParams Lw'!$V$4)/10))))</f>
        <v>#DIV/0!</v>
      </c>
      <c r="CB210" s="24" t="e">
        <f t="shared" ca="1" si="85"/>
        <v>#DIV/0!</v>
      </c>
      <c r="CC210" s="24" t="e">
        <f ca="1">(BS210-'ModelParams Lw'!O$10)/'ModelParams Lw'!O$11</f>
        <v>#DIV/0!</v>
      </c>
      <c r="CD210" s="24" t="e">
        <f ca="1">(BT210-'ModelParams Lw'!P$10)/'ModelParams Lw'!P$11</f>
        <v>#DIV/0!</v>
      </c>
      <c r="CE210" s="24" t="e">
        <f ca="1">(BU210-'ModelParams Lw'!Q$10)/'ModelParams Lw'!Q$11</f>
        <v>#DIV/0!</v>
      </c>
      <c r="CF210" s="24" t="e">
        <f ca="1">(BV210-'ModelParams Lw'!R$10)/'ModelParams Lw'!R$11</f>
        <v>#DIV/0!</v>
      </c>
      <c r="CG210" s="24" t="e">
        <f ca="1">(BW210-'ModelParams Lw'!S$10)/'ModelParams Lw'!S$11</f>
        <v>#DIV/0!</v>
      </c>
      <c r="CH210" s="24" t="e">
        <f ca="1">(BX210-'ModelParams Lw'!T$10)/'ModelParams Lw'!T$11</f>
        <v>#DIV/0!</v>
      </c>
      <c r="CI210" s="24" t="e">
        <f ca="1">(BY210-'ModelParams Lw'!U$10)/'ModelParams Lw'!U$11</f>
        <v>#DIV/0!</v>
      </c>
      <c r="CJ210" s="24" t="e">
        <f ca="1">(BZ210-'ModelParams Lw'!V$10)/'ModelParams Lw'!V$11</f>
        <v>#DIV/0!</v>
      </c>
      <c r="CK210" s="66" t="e">
        <f t="shared" si="86"/>
        <v>#DIV/0!</v>
      </c>
      <c r="CL210" s="66" t="e">
        <f t="shared" si="87"/>
        <v>#DIV/0!</v>
      </c>
      <c r="CM210" s="66" t="e">
        <f t="shared" si="88"/>
        <v>#DIV/0!</v>
      </c>
      <c r="CN210" s="66" t="e">
        <f t="shared" si="89"/>
        <v>#DIV/0!</v>
      </c>
      <c r="CO210" s="66" t="e">
        <f t="shared" si="90"/>
        <v>#DIV/0!</v>
      </c>
      <c r="CP210" s="66" t="e">
        <f t="shared" si="91"/>
        <v>#DIV/0!</v>
      </c>
      <c r="CQ210" s="66" t="e">
        <f t="shared" si="92"/>
        <v>#DIV/0!</v>
      </c>
      <c r="CR210" s="66" t="e">
        <f t="shared" si="93"/>
        <v>#DIV/0!</v>
      </c>
      <c r="CS210" s="24" t="e">
        <f>10*LOG10(IF(CK210="",0,POWER(10,((CK210+'ModelParams Lw'!$O$4)/10))) +IF(CL210="",0,POWER(10,((CL210+'ModelParams Lw'!$P$4)/10))) +IF(CM210="",0,POWER(10,((CM210+'ModelParams Lw'!$Q$4)/10))) +IF(CN210="",0,POWER(10,((CN210+'ModelParams Lw'!$R$4)/10))) +IF(CO210="",0,POWER(10,((CO210+'ModelParams Lw'!$S$4)/10))) +IF(CP210="",0,POWER(10,((CP210+'ModelParams Lw'!$T$4)/10))) +IF(CQ210="",0,POWER(10,((CQ210+'ModelParams Lw'!$U$4)/10)))+IF(CR210="",0,POWER(10,((CR210+'ModelParams Lw'!$V$4)/10))))</f>
        <v>#DIV/0!</v>
      </c>
      <c r="CT210" s="24" t="e">
        <f t="shared" si="94"/>
        <v>#DIV/0!</v>
      </c>
      <c r="CU210" s="24" t="e">
        <f>(CK210-'ModelParams Lw'!O$10)/'ModelParams Lw'!O$11</f>
        <v>#DIV/0!</v>
      </c>
      <c r="CV210" s="24" t="e">
        <f>(CL210-'ModelParams Lw'!P$10)/'ModelParams Lw'!P$11</f>
        <v>#DIV/0!</v>
      </c>
      <c r="CW210" s="24" t="e">
        <f>(CM210-'ModelParams Lw'!Q$10)/'ModelParams Lw'!Q$11</f>
        <v>#DIV/0!</v>
      </c>
      <c r="CX210" s="24" t="e">
        <f>(CN210-'ModelParams Lw'!R$10)/'ModelParams Lw'!R$11</f>
        <v>#DIV/0!</v>
      </c>
      <c r="CY210" s="24" t="e">
        <f>(CO210-'ModelParams Lw'!S$10)/'ModelParams Lw'!S$11</f>
        <v>#DIV/0!</v>
      </c>
      <c r="CZ210" s="24" t="e">
        <f>(CP210-'ModelParams Lw'!T$10)/'ModelParams Lw'!T$11</f>
        <v>#DIV/0!</v>
      </c>
      <c r="DA210" s="24" t="e">
        <f>(CQ210-'ModelParams Lw'!U$10)/'ModelParams Lw'!U$11</f>
        <v>#DIV/0!</v>
      </c>
      <c r="DB210" s="24" t="e">
        <f>(CR210-'ModelParams Lw'!V$10)/'ModelParams Lw'!V$11</f>
        <v>#DIV/0!</v>
      </c>
    </row>
    <row r="211" spans="1:106">
      <c r="A211" s="12">
        <f>'Sound Power'!B211</f>
        <v>0</v>
      </c>
      <c r="B211" s="12">
        <f>'Sound Power'!D211</f>
        <v>0</v>
      </c>
      <c r="C211" s="67" t="e">
        <f>IF(Calcul!$F216="SA",'Sound Power'!BS211,'Sound Power'!T211)</f>
        <v>#DIV/0!</v>
      </c>
      <c r="D211" s="67" t="e">
        <f>IF(Calcul!$F216="SA",'Sound Power'!BT211,'Sound Power'!U211)</f>
        <v>#DIV/0!</v>
      </c>
      <c r="E211" s="67" t="e">
        <f>IF(Calcul!$F216="SA",'Sound Power'!BU211,'Sound Power'!V211)</f>
        <v>#DIV/0!</v>
      </c>
      <c r="F211" s="67" t="e">
        <f>IF(Calcul!$F216="SA",'Sound Power'!BV211,'Sound Power'!W211)</f>
        <v>#DIV/0!</v>
      </c>
      <c r="G211" s="67" t="e">
        <f>IF(Calcul!$F216="SA",'Sound Power'!BW211,'Sound Power'!X211)</f>
        <v>#DIV/0!</v>
      </c>
      <c r="H211" s="67" t="e">
        <f>IF(Calcul!$F216="SA",'Sound Power'!BX211,'Sound Power'!Y211)</f>
        <v>#DIV/0!</v>
      </c>
      <c r="I211" s="67" t="e">
        <f>IF(Calcul!$F216="SA",'Sound Power'!BY211,'Sound Power'!Z211)</f>
        <v>#DIV/0!</v>
      </c>
      <c r="J211" s="67" t="e">
        <f>IF(Calcul!$F216="SA",'Sound Power'!BZ211,'Sound Power'!AA211)</f>
        <v>#DIV/0!</v>
      </c>
      <c r="K211" s="67" t="e">
        <f>'Sound Power'!CS211</f>
        <v>#DIV/0!</v>
      </c>
      <c r="L211" s="67" t="e">
        <f>'Sound Power'!CT211</f>
        <v>#DIV/0!</v>
      </c>
      <c r="M211" s="67" t="e">
        <f>'Sound Power'!CU211</f>
        <v>#DIV/0!</v>
      </c>
      <c r="N211" s="67" t="e">
        <f>'Sound Power'!CV211</f>
        <v>#DIV/0!</v>
      </c>
      <c r="O211" s="67" t="e">
        <f>'Sound Power'!CW211</f>
        <v>#DIV/0!</v>
      </c>
      <c r="P211" s="67" t="e">
        <f>'Sound Power'!CX211</f>
        <v>#DIV/0!</v>
      </c>
      <c r="Q211" s="67" t="e">
        <f>'Sound Power'!CY211</f>
        <v>#DIV/0!</v>
      </c>
      <c r="R211" s="67" t="e">
        <f>'Sound Power'!CZ211</f>
        <v>#DIV/0!</v>
      </c>
      <c r="S211" s="64">
        <f t="shared" si="74"/>
        <v>0</v>
      </c>
      <c r="T211" s="64">
        <f t="shared" si="75"/>
        <v>0</v>
      </c>
      <c r="U211" s="67" t="e">
        <f>('ModelParams Lp'!B$4*10^'ModelParams Lp'!B$5*($S211/$T211)^'ModelParams Lp'!B$6)*3</f>
        <v>#DIV/0!</v>
      </c>
      <c r="V211" s="67" t="e">
        <f>('ModelParams Lp'!C$4*10^'ModelParams Lp'!C$5*($S211/$T211)^'ModelParams Lp'!C$6)*3</f>
        <v>#DIV/0!</v>
      </c>
      <c r="W211" s="67" t="e">
        <f>('ModelParams Lp'!D$4*10^'ModelParams Lp'!D$5*($S211/$T211)^'ModelParams Lp'!D$6)*3</f>
        <v>#DIV/0!</v>
      </c>
      <c r="X211" s="67" t="e">
        <f>('ModelParams Lp'!E$4*10^'ModelParams Lp'!E$5*($S211/$T211)^'ModelParams Lp'!E$6)*3</f>
        <v>#DIV/0!</v>
      </c>
      <c r="Y211" s="67" t="e">
        <f>('ModelParams Lp'!F$4*10^'ModelParams Lp'!F$5*($S211/$T211)^'ModelParams Lp'!F$6)*3</f>
        <v>#DIV/0!</v>
      </c>
      <c r="Z211" s="67" t="e">
        <f>('ModelParams Lp'!G$4*10^'ModelParams Lp'!G$5*($S211/$T211)^'ModelParams Lp'!G$6)*3</f>
        <v>#DIV/0!</v>
      </c>
      <c r="AA211" s="67" t="e">
        <f>('ModelParams Lp'!H$4*10^'ModelParams Lp'!H$5*($S211/$T211)^'ModelParams Lp'!H$6)*3</f>
        <v>#DIV/0!</v>
      </c>
      <c r="AB211" s="67" t="e">
        <f>('ModelParams Lp'!I$4*10^'ModelParams Lp'!I$5*($S211/$T211)^'ModelParams Lp'!I$6)*3</f>
        <v>#DIV/0!</v>
      </c>
      <c r="AC211" s="53" t="e">
        <f t="shared" si="76"/>
        <v>#DIV/0!</v>
      </c>
      <c r="AD211" s="53" t="e">
        <f>IF(AC211&lt;'ModelParams Lp'!$B$16,-1,IF(AC211&lt;'ModelParams Lp'!$C$16,0,IF(AC211&lt;'ModelParams Lp'!$D$16,1,IF(AC211&lt;'ModelParams Lp'!$E$16,2,IF(AC211&lt;'ModelParams Lp'!$F$16,3,IF(AC211&lt;'ModelParams Lp'!$G$16,4,IF(AC211&lt;'ModelParams Lp'!$H$16,5,6)))))))</f>
        <v>#DIV/0!</v>
      </c>
      <c r="AE211" s="67" t="e">
        <f ca="1">IF($AD211&gt;1,0,OFFSET('ModelParams Lp'!$C$12,0,-'Sound Pressure'!$AD211))</f>
        <v>#DIV/0!</v>
      </c>
      <c r="AF211" s="67" t="e">
        <f ca="1">IF($AD211&gt;2,0,OFFSET('ModelParams Lp'!$D$12,0,-'Sound Pressure'!$AD211))</f>
        <v>#DIV/0!</v>
      </c>
      <c r="AG211" s="67" t="e">
        <f ca="1">IF($AD211&gt;3,0,OFFSET('ModelParams Lp'!$E$12,0,-'Sound Pressure'!$AD211))</f>
        <v>#DIV/0!</v>
      </c>
      <c r="AH211" s="67" t="e">
        <f ca="1">IF($AD211&gt;4,0,OFFSET('ModelParams Lp'!$F$12,0,-'Sound Pressure'!$AD211))</f>
        <v>#DIV/0!</v>
      </c>
      <c r="AI211" s="67" t="e">
        <f ca="1">IF($AD211&gt;3,0,OFFSET('ModelParams Lp'!$G$12,0,-'Sound Pressure'!$AD211))</f>
        <v>#DIV/0!</v>
      </c>
      <c r="AJ211" s="67" t="e">
        <f ca="1">IF($AD211&gt;5,0,OFFSET('ModelParams Lp'!$H$12,0,-'Sound Pressure'!$AD211))</f>
        <v>#DIV/0!</v>
      </c>
      <c r="AK211" s="67" t="e">
        <f ca="1">IF($AD211&gt;6,0,OFFSET('ModelParams Lp'!$I$12,0,-'Sound Pressure'!$AD211))</f>
        <v>#DIV/0!</v>
      </c>
      <c r="AL211" s="67" t="e">
        <f ca="1">IF($AD211&gt;7,0,IF($AD$4&lt;0,3,OFFSET('ModelParams Lp'!$J$12,0,-'Sound Pressure'!$AD211)))</f>
        <v>#DIV/0!</v>
      </c>
      <c r="AM211" s="67" t="e">
        <f t="shared" si="95"/>
        <v>#DIV/0!</v>
      </c>
      <c r="AN211" s="67" t="e">
        <f t="shared" si="73"/>
        <v>#DIV/0!</v>
      </c>
      <c r="AO211" s="67" t="e">
        <f t="shared" si="73"/>
        <v>#DIV/0!</v>
      </c>
      <c r="AP211" s="67" t="e">
        <f t="shared" si="73"/>
        <v>#DIV/0!</v>
      </c>
      <c r="AQ211" s="67" t="e">
        <f t="shared" si="73"/>
        <v>#DIV/0!</v>
      </c>
      <c r="AR211" s="67" t="e">
        <f t="shared" si="73"/>
        <v>#DIV/0!</v>
      </c>
      <c r="AS211" s="67" t="e">
        <f t="shared" si="73"/>
        <v>#DIV/0!</v>
      </c>
      <c r="AT211" s="67" t="e">
        <f t="shared" si="73"/>
        <v>#DIV/0!</v>
      </c>
      <c r="AU211" s="67">
        <f>'ModelParams Lp'!B$22</f>
        <v>4</v>
      </c>
      <c r="AV211" s="67">
        <f>'ModelParams Lp'!C$22</f>
        <v>2</v>
      </c>
      <c r="AW211" s="67">
        <f>'ModelParams Lp'!D$22</f>
        <v>1</v>
      </c>
      <c r="AX211" s="67">
        <f>'ModelParams Lp'!E$22</f>
        <v>0</v>
      </c>
      <c r="AY211" s="67">
        <f>'ModelParams Lp'!F$22</f>
        <v>0</v>
      </c>
      <c r="AZ211" s="67">
        <f>'ModelParams Lp'!G$22</f>
        <v>0</v>
      </c>
      <c r="BA211" s="67">
        <f>'ModelParams Lp'!H$22</f>
        <v>0</v>
      </c>
      <c r="BB211" s="67">
        <f>'ModelParams Lp'!I$22</f>
        <v>0</v>
      </c>
      <c r="BC211" s="67" t="e">
        <f>-10*LOG(2/(4*PI()*2^2)+4/(0.163*(Calcul!$J216*Calcul!$K216)/VLOOKUP(Calcul!$H216,'ModelParams Lp'!$E$37:$F$39,2,0)))</f>
        <v>#N/A</v>
      </c>
      <c r="BD211" s="67" t="e">
        <f>-10*LOG(2/(4*PI()*2^2)+4/(0.163*(Calcul!$J216*Calcul!$K216)/VLOOKUP(Calcul!$H216,'ModelParams Lp'!$E$37:$F$39,2,0)))</f>
        <v>#N/A</v>
      </c>
      <c r="BE211" s="67" t="e">
        <f>-10*LOG(2/(4*PI()*2^2)+4/(0.163*(Calcul!$J216*Calcul!$K216)/VLOOKUP(Calcul!$H216,'ModelParams Lp'!$E$37:$F$39,2,0)))</f>
        <v>#N/A</v>
      </c>
      <c r="BF211" s="67" t="e">
        <f>-10*LOG(2/(4*PI()*2^2)+4/(0.163*(Calcul!$J216*Calcul!$K216)/VLOOKUP(Calcul!$H216,'ModelParams Lp'!$E$37:$F$39,2,0)))</f>
        <v>#N/A</v>
      </c>
      <c r="BG211" s="67" t="e">
        <f>-10*LOG(2/(4*PI()*2^2)+4/(0.163*(Calcul!$J216*Calcul!$K216)/VLOOKUP(Calcul!$H216,'ModelParams Lp'!$E$37:$F$39,2,0)))</f>
        <v>#N/A</v>
      </c>
      <c r="BH211" s="67" t="e">
        <f>-10*LOG(2/(4*PI()*2^2)+4/(0.163*(Calcul!$J216*Calcul!$K216)/VLOOKUP(Calcul!$H216,'ModelParams Lp'!$E$37:$F$39,2,0)))</f>
        <v>#N/A</v>
      </c>
      <c r="BI211" s="67" t="e">
        <f>-10*LOG(2/(4*PI()*2^2)+4/(0.163*(Calcul!$J216*Calcul!$K216)/VLOOKUP(Calcul!$H216,'ModelParams Lp'!$E$37:$F$39,2,0)))</f>
        <v>#N/A</v>
      </c>
      <c r="BJ211" s="67" t="e">
        <f>-10*LOG(2/(4*PI()*2^2)+4/(0.163*(Calcul!$J216*Calcul!$K216)/VLOOKUP(Calcul!$H216,'ModelParams Lp'!$E$37:$F$39,2,0)))</f>
        <v>#N/A</v>
      </c>
      <c r="BK211" s="67" t="e">
        <f>VLOOKUP(Calcul!$I216,'ModelParams Lp'!$D$28:$O$32,5,0)+BC211</f>
        <v>#N/A</v>
      </c>
      <c r="BL211" s="67" t="e">
        <f>VLOOKUP(Calcul!$I216,'ModelParams Lp'!$D$28:$O$32,6,0)+BD211</f>
        <v>#N/A</v>
      </c>
      <c r="BM211" s="67" t="e">
        <f>VLOOKUP(Calcul!$I216,'ModelParams Lp'!$D$28:$O$32,7,0)+BE211</f>
        <v>#N/A</v>
      </c>
      <c r="BN211" s="67" t="e">
        <f>VLOOKUP(Calcul!$I216,'ModelParams Lp'!$D$28:$O$32,8,0)+BF211</f>
        <v>#N/A</v>
      </c>
      <c r="BO211" s="67" t="e">
        <f>VLOOKUP(Calcul!$I216,'ModelParams Lp'!$D$28:$O$32,9,0)+BG211</f>
        <v>#N/A</v>
      </c>
      <c r="BP211" s="67" t="e">
        <f>VLOOKUP(Calcul!$I216,'ModelParams Lp'!$D$28:$O$32,10,0)+BH211</f>
        <v>#N/A</v>
      </c>
      <c r="BQ211" s="67" t="e">
        <f>VLOOKUP(Calcul!$I216,'ModelParams Lp'!$D$28:$O$32,11,0)+BI211</f>
        <v>#N/A</v>
      </c>
      <c r="BR211" s="67" t="e">
        <f>VLOOKUP(Calcul!$I216,'ModelParams Lp'!$D$28:$O$32,12,0)+BJ211</f>
        <v>#N/A</v>
      </c>
      <c r="BS211" s="66" t="e">
        <f t="shared" ca="1" si="77"/>
        <v>#DIV/0!</v>
      </c>
      <c r="BT211" s="66" t="e">
        <f t="shared" ca="1" si="78"/>
        <v>#DIV/0!</v>
      </c>
      <c r="BU211" s="66" t="e">
        <f t="shared" ca="1" si="79"/>
        <v>#DIV/0!</v>
      </c>
      <c r="BV211" s="66" t="e">
        <f t="shared" ca="1" si="80"/>
        <v>#DIV/0!</v>
      </c>
      <c r="BW211" s="66" t="e">
        <f t="shared" ca="1" si="81"/>
        <v>#DIV/0!</v>
      </c>
      <c r="BX211" s="66" t="e">
        <f t="shared" ca="1" si="82"/>
        <v>#DIV/0!</v>
      </c>
      <c r="BY211" s="66" t="e">
        <f t="shared" ca="1" si="83"/>
        <v>#DIV/0!</v>
      </c>
      <c r="BZ211" s="66" t="e">
        <f t="shared" ca="1" si="84"/>
        <v>#DIV/0!</v>
      </c>
      <c r="CA211" s="24" t="e">
        <f ca="1">10*LOG10(IF(BS211="",0,POWER(10,((BS211+'ModelParams Lw'!$O$4)/10))) +IF(BT211="",0,POWER(10,((BT211+'ModelParams Lw'!$P$4)/10))) +IF(BU211="",0,POWER(10,((BU211+'ModelParams Lw'!$Q$4)/10))) +IF(BV211="",0,POWER(10,((BV211+'ModelParams Lw'!$R$4)/10))) +IF(BW211="",0,POWER(10,((BW211+'ModelParams Lw'!$S$4)/10))) +IF(BX211="",0,POWER(10,((BX211+'ModelParams Lw'!$T$4)/10))) +IF(BY211="",0,POWER(10,((BY211+'ModelParams Lw'!$U$4)/10)))+IF(BZ211="",0,POWER(10,((BZ211+'ModelParams Lw'!$V$4)/10))))</f>
        <v>#DIV/0!</v>
      </c>
      <c r="CB211" s="24" t="e">
        <f t="shared" ca="1" si="85"/>
        <v>#DIV/0!</v>
      </c>
      <c r="CC211" s="24" t="e">
        <f ca="1">(BS211-'ModelParams Lw'!O$10)/'ModelParams Lw'!O$11</f>
        <v>#DIV/0!</v>
      </c>
      <c r="CD211" s="24" t="e">
        <f ca="1">(BT211-'ModelParams Lw'!P$10)/'ModelParams Lw'!P$11</f>
        <v>#DIV/0!</v>
      </c>
      <c r="CE211" s="24" t="e">
        <f ca="1">(BU211-'ModelParams Lw'!Q$10)/'ModelParams Lw'!Q$11</f>
        <v>#DIV/0!</v>
      </c>
      <c r="CF211" s="24" t="e">
        <f ca="1">(BV211-'ModelParams Lw'!R$10)/'ModelParams Lw'!R$11</f>
        <v>#DIV/0!</v>
      </c>
      <c r="CG211" s="24" t="e">
        <f ca="1">(BW211-'ModelParams Lw'!S$10)/'ModelParams Lw'!S$11</f>
        <v>#DIV/0!</v>
      </c>
      <c r="CH211" s="24" t="e">
        <f ca="1">(BX211-'ModelParams Lw'!T$10)/'ModelParams Lw'!T$11</f>
        <v>#DIV/0!</v>
      </c>
      <c r="CI211" s="24" t="e">
        <f ca="1">(BY211-'ModelParams Lw'!U$10)/'ModelParams Lw'!U$11</f>
        <v>#DIV/0!</v>
      </c>
      <c r="CJ211" s="24" t="e">
        <f ca="1">(BZ211-'ModelParams Lw'!V$10)/'ModelParams Lw'!V$11</f>
        <v>#DIV/0!</v>
      </c>
      <c r="CK211" s="66" t="e">
        <f t="shared" si="86"/>
        <v>#DIV/0!</v>
      </c>
      <c r="CL211" s="66" t="e">
        <f t="shared" si="87"/>
        <v>#DIV/0!</v>
      </c>
      <c r="CM211" s="66" t="e">
        <f t="shared" si="88"/>
        <v>#DIV/0!</v>
      </c>
      <c r="CN211" s="66" t="e">
        <f t="shared" si="89"/>
        <v>#DIV/0!</v>
      </c>
      <c r="CO211" s="66" t="e">
        <f t="shared" si="90"/>
        <v>#DIV/0!</v>
      </c>
      <c r="CP211" s="66" t="e">
        <f t="shared" si="91"/>
        <v>#DIV/0!</v>
      </c>
      <c r="CQ211" s="66" t="e">
        <f t="shared" si="92"/>
        <v>#DIV/0!</v>
      </c>
      <c r="CR211" s="66" t="e">
        <f t="shared" si="93"/>
        <v>#DIV/0!</v>
      </c>
      <c r="CS211" s="24" t="e">
        <f>10*LOG10(IF(CK211="",0,POWER(10,((CK211+'ModelParams Lw'!$O$4)/10))) +IF(CL211="",0,POWER(10,((CL211+'ModelParams Lw'!$P$4)/10))) +IF(CM211="",0,POWER(10,((CM211+'ModelParams Lw'!$Q$4)/10))) +IF(CN211="",0,POWER(10,((CN211+'ModelParams Lw'!$R$4)/10))) +IF(CO211="",0,POWER(10,((CO211+'ModelParams Lw'!$S$4)/10))) +IF(CP211="",0,POWER(10,((CP211+'ModelParams Lw'!$T$4)/10))) +IF(CQ211="",0,POWER(10,((CQ211+'ModelParams Lw'!$U$4)/10)))+IF(CR211="",0,POWER(10,((CR211+'ModelParams Lw'!$V$4)/10))))</f>
        <v>#DIV/0!</v>
      </c>
      <c r="CT211" s="24" t="e">
        <f t="shared" si="94"/>
        <v>#DIV/0!</v>
      </c>
      <c r="CU211" s="24" t="e">
        <f>(CK211-'ModelParams Lw'!O$10)/'ModelParams Lw'!O$11</f>
        <v>#DIV/0!</v>
      </c>
      <c r="CV211" s="24" t="e">
        <f>(CL211-'ModelParams Lw'!P$10)/'ModelParams Lw'!P$11</f>
        <v>#DIV/0!</v>
      </c>
      <c r="CW211" s="24" t="e">
        <f>(CM211-'ModelParams Lw'!Q$10)/'ModelParams Lw'!Q$11</f>
        <v>#DIV/0!</v>
      </c>
      <c r="CX211" s="24" t="e">
        <f>(CN211-'ModelParams Lw'!R$10)/'ModelParams Lw'!R$11</f>
        <v>#DIV/0!</v>
      </c>
      <c r="CY211" s="24" t="e">
        <f>(CO211-'ModelParams Lw'!S$10)/'ModelParams Lw'!S$11</f>
        <v>#DIV/0!</v>
      </c>
      <c r="CZ211" s="24" t="e">
        <f>(CP211-'ModelParams Lw'!T$10)/'ModelParams Lw'!T$11</f>
        <v>#DIV/0!</v>
      </c>
      <c r="DA211" s="24" t="e">
        <f>(CQ211-'ModelParams Lw'!U$10)/'ModelParams Lw'!U$11</f>
        <v>#DIV/0!</v>
      </c>
      <c r="DB211" s="24" t="e">
        <f>(CR211-'ModelParams Lw'!V$10)/'ModelParams Lw'!V$11</f>
        <v>#DIV/0!</v>
      </c>
    </row>
    <row r="212" spans="1:106">
      <c r="A212" s="12">
        <f>'Sound Power'!B212</f>
        <v>0</v>
      </c>
      <c r="B212" s="12">
        <f>'Sound Power'!D212</f>
        <v>0</v>
      </c>
      <c r="C212" s="67" t="e">
        <f>IF(Calcul!$F217="SA",'Sound Power'!BS212,'Sound Power'!T212)</f>
        <v>#DIV/0!</v>
      </c>
      <c r="D212" s="67" t="e">
        <f>IF(Calcul!$F217="SA",'Sound Power'!BT212,'Sound Power'!U212)</f>
        <v>#DIV/0!</v>
      </c>
      <c r="E212" s="67" t="e">
        <f>IF(Calcul!$F217="SA",'Sound Power'!BU212,'Sound Power'!V212)</f>
        <v>#DIV/0!</v>
      </c>
      <c r="F212" s="67" t="e">
        <f>IF(Calcul!$F217="SA",'Sound Power'!BV212,'Sound Power'!W212)</f>
        <v>#DIV/0!</v>
      </c>
      <c r="G212" s="67" t="e">
        <f>IF(Calcul!$F217="SA",'Sound Power'!BW212,'Sound Power'!X212)</f>
        <v>#DIV/0!</v>
      </c>
      <c r="H212" s="67" t="e">
        <f>IF(Calcul!$F217="SA",'Sound Power'!BX212,'Sound Power'!Y212)</f>
        <v>#DIV/0!</v>
      </c>
      <c r="I212" s="67" t="e">
        <f>IF(Calcul!$F217="SA",'Sound Power'!BY212,'Sound Power'!Z212)</f>
        <v>#DIV/0!</v>
      </c>
      <c r="J212" s="67" t="e">
        <f>IF(Calcul!$F217="SA",'Sound Power'!BZ212,'Sound Power'!AA212)</f>
        <v>#DIV/0!</v>
      </c>
      <c r="K212" s="67" t="e">
        <f>'Sound Power'!CS212</f>
        <v>#DIV/0!</v>
      </c>
      <c r="L212" s="67" t="e">
        <f>'Sound Power'!CT212</f>
        <v>#DIV/0!</v>
      </c>
      <c r="M212" s="67" t="e">
        <f>'Sound Power'!CU212</f>
        <v>#DIV/0!</v>
      </c>
      <c r="N212" s="67" t="e">
        <f>'Sound Power'!CV212</f>
        <v>#DIV/0!</v>
      </c>
      <c r="O212" s="67" t="e">
        <f>'Sound Power'!CW212</f>
        <v>#DIV/0!</v>
      </c>
      <c r="P212" s="67" t="e">
        <f>'Sound Power'!CX212</f>
        <v>#DIV/0!</v>
      </c>
      <c r="Q212" s="67" t="e">
        <f>'Sound Power'!CY212</f>
        <v>#DIV/0!</v>
      </c>
      <c r="R212" s="67" t="e">
        <f>'Sound Power'!CZ212</f>
        <v>#DIV/0!</v>
      </c>
      <c r="S212" s="64">
        <f t="shared" si="74"/>
        <v>0</v>
      </c>
      <c r="T212" s="64">
        <f t="shared" si="75"/>
        <v>0</v>
      </c>
      <c r="U212" s="67" t="e">
        <f>('ModelParams Lp'!B$4*10^'ModelParams Lp'!B$5*($S212/$T212)^'ModelParams Lp'!B$6)*3</f>
        <v>#DIV/0!</v>
      </c>
      <c r="V212" s="67" t="e">
        <f>('ModelParams Lp'!C$4*10^'ModelParams Lp'!C$5*($S212/$T212)^'ModelParams Lp'!C$6)*3</f>
        <v>#DIV/0!</v>
      </c>
      <c r="W212" s="67" t="e">
        <f>('ModelParams Lp'!D$4*10^'ModelParams Lp'!D$5*($S212/$T212)^'ModelParams Lp'!D$6)*3</f>
        <v>#DIV/0!</v>
      </c>
      <c r="X212" s="67" t="e">
        <f>('ModelParams Lp'!E$4*10^'ModelParams Lp'!E$5*($S212/$T212)^'ModelParams Lp'!E$6)*3</f>
        <v>#DIV/0!</v>
      </c>
      <c r="Y212" s="67" t="e">
        <f>('ModelParams Lp'!F$4*10^'ModelParams Lp'!F$5*($S212/$T212)^'ModelParams Lp'!F$6)*3</f>
        <v>#DIV/0!</v>
      </c>
      <c r="Z212" s="67" t="e">
        <f>('ModelParams Lp'!G$4*10^'ModelParams Lp'!G$5*($S212/$T212)^'ModelParams Lp'!G$6)*3</f>
        <v>#DIV/0!</v>
      </c>
      <c r="AA212" s="67" t="e">
        <f>('ModelParams Lp'!H$4*10^'ModelParams Lp'!H$5*($S212/$T212)^'ModelParams Lp'!H$6)*3</f>
        <v>#DIV/0!</v>
      </c>
      <c r="AB212" s="67" t="e">
        <f>('ModelParams Lp'!I$4*10^'ModelParams Lp'!I$5*($S212/$T212)^'ModelParams Lp'!I$6)*3</f>
        <v>#DIV/0!</v>
      </c>
      <c r="AC212" s="53" t="e">
        <f t="shared" si="76"/>
        <v>#DIV/0!</v>
      </c>
      <c r="AD212" s="53" t="e">
        <f>IF(AC212&lt;'ModelParams Lp'!$B$16,-1,IF(AC212&lt;'ModelParams Lp'!$C$16,0,IF(AC212&lt;'ModelParams Lp'!$D$16,1,IF(AC212&lt;'ModelParams Lp'!$E$16,2,IF(AC212&lt;'ModelParams Lp'!$F$16,3,IF(AC212&lt;'ModelParams Lp'!$G$16,4,IF(AC212&lt;'ModelParams Lp'!$H$16,5,6)))))))</f>
        <v>#DIV/0!</v>
      </c>
      <c r="AE212" s="67" t="e">
        <f ca="1">IF($AD212&gt;1,0,OFFSET('ModelParams Lp'!$C$12,0,-'Sound Pressure'!$AD212))</f>
        <v>#DIV/0!</v>
      </c>
      <c r="AF212" s="67" t="e">
        <f ca="1">IF($AD212&gt;2,0,OFFSET('ModelParams Lp'!$D$12,0,-'Sound Pressure'!$AD212))</f>
        <v>#DIV/0!</v>
      </c>
      <c r="AG212" s="67" t="e">
        <f ca="1">IF($AD212&gt;3,0,OFFSET('ModelParams Lp'!$E$12,0,-'Sound Pressure'!$AD212))</f>
        <v>#DIV/0!</v>
      </c>
      <c r="AH212" s="67" t="e">
        <f ca="1">IF($AD212&gt;4,0,OFFSET('ModelParams Lp'!$F$12,0,-'Sound Pressure'!$AD212))</f>
        <v>#DIV/0!</v>
      </c>
      <c r="AI212" s="67" t="e">
        <f ca="1">IF($AD212&gt;3,0,OFFSET('ModelParams Lp'!$G$12,0,-'Sound Pressure'!$AD212))</f>
        <v>#DIV/0!</v>
      </c>
      <c r="AJ212" s="67" t="e">
        <f ca="1">IF($AD212&gt;5,0,OFFSET('ModelParams Lp'!$H$12,0,-'Sound Pressure'!$AD212))</f>
        <v>#DIV/0!</v>
      </c>
      <c r="AK212" s="67" t="e">
        <f ca="1">IF($AD212&gt;6,0,OFFSET('ModelParams Lp'!$I$12,0,-'Sound Pressure'!$AD212))</f>
        <v>#DIV/0!</v>
      </c>
      <c r="AL212" s="67" t="e">
        <f ca="1">IF($AD212&gt;7,0,IF($AD$4&lt;0,3,OFFSET('ModelParams Lp'!$J$12,0,-'Sound Pressure'!$AD212)))</f>
        <v>#DIV/0!</v>
      </c>
      <c r="AM212" s="67" t="e">
        <f t="shared" si="95"/>
        <v>#DIV/0!</v>
      </c>
      <c r="AN212" s="67" t="e">
        <f t="shared" si="73"/>
        <v>#DIV/0!</v>
      </c>
      <c r="AO212" s="67" t="e">
        <f t="shared" si="73"/>
        <v>#DIV/0!</v>
      </c>
      <c r="AP212" s="67" t="e">
        <f t="shared" si="73"/>
        <v>#DIV/0!</v>
      </c>
      <c r="AQ212" s="67" t="e">
        <f t="shared" si="73"/>
        <v>#DIV/0!</v>
      </c>
      <c r="AR212" s="67" t="e">
        <f t="shared" si="73"/>
        <v>#DIV/0!</v>
      </c>
      <c r="AS212" s="67" t="e">
        <f t="shared" si="73"/>
        <v>#DIV/0!</v>
      </c>
      <c r="AT212" s="67" t="e">
        <f t="shared" si="73"/>
        <v>#DIV/0!</v>
      </c>
      <c r="AU212" s="67">
        <f>'ModelParams Lp'!B$22</f>
        <v>4</v>
      </c>
      <c r="AV212" s="67">
        <f>'ModelParams Lp'!C$22</f>
        <v>2</v>
      </c>
      <c r="AW212" s="67">
        <f>'ModelParams Lp'!D$22</f>
        <v>1</v>
      </c>
      <c r="AX212" s="67">
        <f>'ModelParams Lp'!E$22</f>
        <v>0</v>
      </c>
      <c r="AY212" s="67">
        <f>'ModelParams Lp'!F$22</f>
        <v>0</v>
      </c>
      <c r="AZ212" s="67">
        <f>'ModelParams Lp'!G$22</f>
        <v>0</v>
      </c>
      <c r="BA212" s="67">
        <f>'ModelParams Lp'!H$22</f>
        <v>0</v>
      </c>
      <c r="BB212" s="67">
        <f>'ModelParams Lp'!I$22</f>
        <v>0</v>
      </c>
      <c r="BC212" s="67" t="e">
        <f>-10*LOG(2/(4*PI()*2^2)+4/(0.163*(Calcul!$J217*Calcul!$K217)/VLOOKUP(Calcul!$H217,'ModelParams Lp'!$E$37:$F$39,2,0)))</f>
        <v>#N/A</v>
      </c>
      <c r="BD212" s="67" t="e">
        <f>-10*LOG(2/(4*PI()*2^2)+4/(0.163*(Calcul!$J217*Calcul!$K217)/VLOOKUP(Calcul!$H217,'ModelParams Lp'!$E$37:$F$39,2,0)))</f>
        <v>#N/A</v>
      </c>
      <c r="BE212" s="67" t="e">
        <f>-10*LOG(2/(4*PI()*2^2)+4/(0.163*(Calcul!$J217*Calcul!$K217)/VLOOKUP(Calcul!$H217,'ModelParams Lp'!$E$37:$F$39,2,0)))</f>
        <v>#N/A</v>
      </c>
      <c r="BF212" s="67" t="e">
        <f>-10*LOG(2/(4*PI()*2^2)+4/(0.163*(Calcul!$J217*Calcul!$K217)/VLOOKUP(Calcul!$H217,'ModelParams Lp'!$E$37:$F$39,2,0)))</f>
        <v>#N/A</v>
      </c>
      <c r="BG212" s="67" t="e">
        <f>-10*LOG(2/(4*PI()*2^2)+4/(0.163*(Calcul!$J217*Calcul!$K217)/VLOOKUP(Calcul!$H217,'ModelParams Lp'!$E$37:$F$39,2,0)))</f>
        <v>#N/A</v>
      </c>
      <c r="BH212" s="67" t="e">
        <f>-10*LOG(2/(4*PI()*2^2)+4/(0.163*(Calcul!$J217*Calcul!$K217)/VLOOKUP(Calcul!$H217,'ModelParams Lp'!$E$37:$F$39,2,0)))</f>
        <v>#N/A</v>
      </c>
      <c r="BI212" s="67" t="e">
        <f>-10*LOG(2/(4*PI()*2^2)+4/(0.163*(Calcul!$J217*Calcul!$K217)/VLOOKUP(Calcul!$H217,'ModelParams Lp'!$E$37:$F$39,2,0)))</f>
        <v>#N/A</v>
      </c>
      <c r="BJ212" s="67" t="e">
        <f>-10*LOG(2/(4*PI()*2^2)+4/(0.163*(Calcul!$J217*Calcul!$K217)/VLOOKUP(Calcul!$H217,'ModelParams Lp'!$E$37:$F$39,2,0)))</f>
        <v>#N/A</v>
      </c>
      <c r="BK212" s="67" t="e">
        <f>VLOOKUP(Calcul!$I217,'ModelParams Lp'!$D$28:$O$32,5,0)+BC212</f>
        <v>#N/A</v>
      </c>
      <c r="BL212" s="67" t="e">
        <f>VLOOKUP(Calcul!$I217,'ModelParams Lp'!$D$28:$O$32,6,0)+BD212</f>
        <v>#N/A</v>
      </c>
      <c r="BM212" s="67" t="e">
        <f>VLOOKUP(Calcul!$I217,'ModelParams Lp'!$D$28:$O$32,7,0)+BE212</f>
        <v>#N/A</v>
      </c>
      <c r="BN212" s="67" t="e">
        <f>VLOOKUP(Calcul!$I217,'ModelParams Lp'!$D$28:$O$32,8,0)+BF212</f>
        <v>#N/A</v>
      </c>
      <c r="BO212" s="67" t="e">
        <f>VLOOKUP(Calcul!$I217,'ModelParams Lp'!$D$28:$O$32,9,0)+BG212</f>
        <v>#N/A</v>
      </c>
      <c r="BP212" s="67" t="e">
        <f>VLOOKUP(Calcul!$I217,'ModelParams Lp'!$D$28:$O$32,10,0)+BH212</f>
        <v>#N/A</v>
      </c>
      <c r="BQ212" s="67" t="e">
        <f>VLOOKUP(Calcul!$I217,'ModelParams Lp'!$D$28:$O$32,11,0)+BI212</f>
        <v>#N/A</v>
      </c>
      <c r="BR212" s="67" t="e">
        <f>VLOOKUP(Calcul!$I217,'ModelParams Lp'!$D$28:$O$32,12,0)+BJ212</f>
        <v>#N/A</v>
      </c>
      <c r="BS212" s="66" t="e">
        <f t="shared" ca="1" si="77"/>
        <v>#DIV/0!</v>
      </c>
      <c r="BT212" s="66" t="e">
        <f t="shared" ca="1" si="78"/>
        <v>#DIV/0!</v>
      </c>
      <c r="BU212" s="66" t="e">
        <f t="shared" ca="1" si="79"/>
        <v>#DIV/0!</v>
      </c>
      <c r="BV212" s="66" t="e">
        <f t="shared" ca="1" si="80"/>
        <v>#DIV/0!</v>
      </c>
      <c r="BW212" s="66" t="e">
        <f t="shared" ca="1" si="81"/>
        <v>#DIV/0!</v>
      </c>
      <c r="BX212" s="66" t="e">
        <f t="shared" ca="1" si="82"/>
        <v>#DIV/0!</v>
      </c>
      <c r="BY212" s="66" t="e">
        <f t="shared" ca="1" si="83"/>
        <v>#DIV/0!</v>
      </c>
      <c r="BZ212" s="66" t="e">
        <f t="shared" ca="1" si="84"/>
        <v>#DIV/0!</v>
      </c>
      <c r="CA212" s="24" t="e">
        <f ca="1">10*LOG10(IF(BS212="",0,POWER(10,((BS212+'ModelParams Lw'!$O$4)/10))) +IF(BT212="",0,POWER(10,((BT212+'ModelParams Lw'!$P$4)/10))) +IF(BU212="",0,POWER(10,((BU212+'ModelParams Lw'!$Q$4)/10))) +IF(BV212="",0,POWER(10,((BV212+'ModelParams Lw'!$R$4)/10))) +IF(BW212="",0,POWER(10,((BW212+'ModelParams Lw'!$S$4)/10))) +IF(BX212="",0,POWER(10,((BX212+'ModelParams Lw'!$T$4)/10))) +IF(BY212="",0,POWER(10,((BY212+'ModelParams Lw'!$U$4)/10)))+IF(BZ212="",0,POWER(10,((BZ212+'ModelParams Lw'!$V$4)/10))))</f>
        <v>#DIV/0!</v>
      </c>
      <c r="CB212" s="24" t="e">
        <f t="shared" ca="1" si="85"/>
        <v>#DIV/0!</v>
      </c>
      <c r="CC212" s="24" t="e">
        <f ca="1">(BS212-'ModelParams Lw'!O$10)/'ModelParams Lw'!O$11</f>
        <v>#DIV/0!</v>
      </c>
      <c r="CD212" s="24" t="e">
        <f ca="1">(BT212-'ModelParams Lw'!P$10)/'ModelParams Lw'!P$11</f>
        <v>#DIV/0!</v>
      </c>
      <c r="CE212" s="24" t="e">
        <f ca="1">(BU212-'ModelParams Lw'!Q$10)/'ModelParams Lw'!Q$11</f>
        <v>#DIV/0!</v>
      </c>
      <c r="CF212" s="24" t="e">
        <f ca="1">(BV212-'ModelParams Lw'!R$10)/'ModelParams Lw'!R$11</f>
        <v>#DIV/0!</v>
      </c>
      <c r="CG212" s="24" t="e">
        <f ca="1">(BW212-'ModelParams Lw'!S$10)/'ModelParams Lw'!S$11</f>
        <v>#DIV/0!</v>
      </c>
      <c r="CH212" s="24" t="e">
        <f ca="1">(BX212-'ModelParams Lw'!T$10)/'ModelParams Lw'!T$11</f>
        <v>#DIV/0!</v>
      </c>
      <c r="CI212" s="24" t="e">
        <f ca="1">(BY212-'ModelParams Lw'!U$10)/'ModelParams Lw'!U$11</f>
        <v>#DIV/0!</v>
      </c>
      <c r="CJ212" s="24" t="e">
        <f ca="1">(BZ212-'ModelParams Lw'!V$10)/'ModelParams Lw'!V$11</f>
        <v>#DIV/0!</v>
      </c>
      <c r="CK212" s="66" t="e">
        <f t="shared" si="86"/>
        <v>#DIV/0!</v>
      </c>
      <c r="CL212" s="66" t="e">
        <f t="shared" si="87"/>
        <v>#DIV/0!</v>
      </c>
      <c r="CM212" s="66" t="e">
        <f t="shared" si="88"/>
        <v>#DIV/0!</v>
      </c>
      <c r="CN212" s="66" t="e">
        <f t="shared" si="89"/>
        <v>#DIV/0!</v>
      </c>
      <c r="CO212" s="66" t="e">
        <f t="shared" si="90"/>
        <v>#DIV/0!</v>
      </c>
      <c r="CP212" s="66" t="e">
        <f t="shared" si="91"/>
        <v>#DIV/0!</v>
      </c>
      <c r="CQ212" s="66" t="e">
        <f t="shared" si="92"/>
        <v>#DIV/0!</v>
      </c>
      <c r="CR212" s="66" t="e">
        <f t="shared" si="93"/>
        <v>#DIV/0!</v>
      </c>
      <c r="CS212" s="24" t="e">
        <f>10*LOG10(IF(CK212="",0,POWER(10,((CK212+'ModelParams Lw'!$O$4)/10))) +IF(CL212="",0,POWER(10,((CL212+'ModelParams Lw'!$P$4)/10))) +IF(CM212="",0,POWER(10,((CM212+'ModelParams Lw'!$Q$4)/10))) +IF(CN212="",0,POWER(10,((CN212+'ModelParams Lw'!$R$4)/10))) +IF(CO212="",0,POWER(10,((CO212+'ModelParams Lw'!$S$4)/10))) +IF(CP212="",0,POWER(10,((CP212+'ModelParams Lw'!$T$4)/10))) +IF(CQ212="",0,POWER(10,((CQ212+'ModelParams Lw'!$U$4)/10)))+IF(CR212="",0,POWER(10,((CR212+'ModelParams Lw'!$V$4)/10))))</f>
        <v>#DIV/0!</v>
      </c>
      <c r="CT212" s="24" t="e">
        <f t="shared" si="94"/>
        <v>#DIV/0!</v>
      </c>
      <c r="CU212" s="24" t="e">
        <f>(CK212-'ModelParams Lw'!O$10)/'ModelParams Lw'!O$11</f>
        <v>#DIV/0!</v>
      </c>
      <c r="CV212" s="24" t="e">
        <f>(CL212-'ModelParams Lw'!P$10)/'ModelParams Lw'!P$11</f>
        <v>#DIV/0!</v>
      </c>
      <c r="CW212" s="24" t="e">
        <f>(CM212-'ModelParams Lw'!Q$10)/'ModelParams Lw'!Q$11</f>
        <v>#DIV/0!</v>
      </c>
      <c r="CX212" s="24" t="e">
        <f>(CN212-'ModelParams Lw'!R$10)/'ModelParams Lw'!R$11</f>
        <v>#DIV/0!</v>
      </c>
      <c r="CY212" s="24" t="e">
        <f>(CO212-'ModelParams Lw'!S$10)/'ModelParams Lw'!S$11</f>
        <v>#DIV/0!</v>
      </c>
      <c r="CZ212" s="24" t="e">
        <f>(CP212-'ModelParams Lw'!T$10)/'ModelParams Lw'!T$11</f>
        <v>#DIV/0!</v>
      </c>
      <c r="DA212" s="24" t="e">
        <f>(CQ212-'ModelParams Lw'!U$10)/'ModelParams Lw'!U$11</f>
        <v>#DIV/0!</v>
      </c>
      <c r="DB212" s="24" t="e">
        <f>(CR212-'ModelParams Lw'!V$10)/'ModelParams Lw'!V$11</f>
        <v>#DIV/0!</v>
      </c>
    </row>
    <row r="213" spans="1:106">
      <c r="A213" s="12">
        <f>'Sound Power'!B213</f>
        <v>0</v>
      </c>
      <c r="B213" s="12">
        <f>'Sound Power'!D213</f>
        <v>0</v>
      </c>
      <c r="C213" s="67" t="e">
        <f>IF(Calcul!$F218="SA",'Sound Power'!BS213,'Sound Power'!T213)</f>
        <v>#DIV/0!</v>
      </c>
      <c r="D213" s="67" t="e">
        <f>IF(Calcul!$F218="SA",'Sound Power'!BT213,'Sound Power'!U213)</f>
        <v>#DIV/0!</v>
      </c>
      <c r="E213" s="67" t="e">
        <f>IF(Calcul!$F218="SA",'Sound Power'!BU213,'Sound Power'!V213)</f>
        <v>#DIV/0!</v>
      </c>
      <c r="F213" s="67" t="e">
        <f>IF(Calcul!$F218="SA",'Sound Power'!BV213,'Sound Power'!W213)</f>
        <v>#DIV/0!</v>
      </c>
      <c r="G213" s="67" t="e">
        <f>IF(Calcul!$F218="SA",'Sound Power'!BW213,'Sound Power'!X213)</f>
        <v>#DIV/0!</v>
      </c>
      <c r="H213" s="67" t="e">
        <f>IF(Calcul!$F218="SA",'Sound Power'!BX213,'Sound Power'!Y213)</f>
        <v>#DIV/0!</v>
      </c>
      <c r="I213" s="67" t="e">
        <f>IF(Calcul!$F218="SA",'Sound Power'!BY213,'Sound Power'!Z213)</f>
        <v>#DIV/0!</v>
      </c>
      <c r="J213" s="67" t="e">
        <f>IF(Calcul!$F218="SA",'Sound Power'!BZ213,'Sound Power'!AA213)</f>
        <v>#DIV/0!</v>
      </c>
      <c r="K213" s="67" t="e">
        <f>'Sound Power'!CS213</f>
        <v>#DIV/0!</v>
      </c>
      <c r="L213" s="67" t="e">
        <f>'Sound Power'!CT213</f>
        <v>#DIV/0!</v>
      </c>
      <c r="M213" s="67" t="e">
        <f>'Sound Power'!CU213</f>
        <v>#DIV/0!</v>
      </c>
      <c r="N213" s="67" t="e">
        <f>'Sound Power'!CV213</f>
        <v>#DIV/0!</v>
      </c>
      <c r="O213" s="67" t="e">
        <f>'Sound Power'!CW213</f>
        <v>#DIV/0!</v>
      </c>
      <c r="P213" s="67" t="e">
        <f>'Sound Power'!CX213</f>
        <v>#DIV/0!</v>
      </c>
      <c r="Q213" s="67" t="e">
        <f>'Sound Power'!CY213</f>
        <v>#DIV/0!</v>
      </c>
      <c r="R213" s="67" t="e">
        <f>'Sound Power'!CZ213</f>
        <v>#DIV/0!</v>
      </c>
      <c r="S213" s="64">
        <f t="shared" si="74"/>
        <v>0</v>
      </c>
      <c r="T213" s="64">
        <f t="shared" si="75"/>
        <v>0</v>
      </c>
      <c r="U213" s="67" t="e">
        <f>('ModelParams Lp'!B$4*10^'ModelParams Lp'!B$5*($S213/$T213)^'ModelParams Lp'!B$6)*3</f>
        <v>#DIV/0!</v>
      </c>
      <c r="V213" s="67" t="e">
        <f>('ModelParams Lp'!C$4*10^'ModelParams Lp'!C$5*($S213/$T213)^'ModelParams Lp'!C$6)*3</f>
        <v>#DIV/0!</v>
      </c>
      <c r="W213" s="67" t="e">
        <f>('ModelParams Lp'!D$4*10^'ModelParams Lp'!D$5*($S213/$T213)^'ModelParams Lp'!D$6)*3</f>
        <v>#DIV/0!</v>
      </c>
      <c r="X213" s="67" t="e">
        <f>('ModelParams Lp'!E$4*10^'ModelParams Lp'!E$5*($S213/$T213)^'ModelParams Lp'!E$6)*3</f>
        <v>#DIV/0!</v>
      </c>
      <c r="Y213" s="67" t="e">
        <f>('ModelParams Lp'!F$4*10^'ModelParams Lp'!F$5*($S213/$T213)^'ModelParams Lp'!F$6)*3</f>
        <v>#DIV/0!</v>
      </c>
      <c r="Z213" s="67" t="e">
        <f>('ModelParams Lp'!G$4*10^'ModelParams Lp'!G$5*($S213/$T213)^'ModelParams Lp'!G$6)*3</f>
        <v>#DIV/0!</v>
      </c>
      <c r="AA213" s="67" t="e">
        <f>('ModelParams Lp'!H$4*10^'ModelParams Lp'!H$5*($S213/$T213)^'ModelParams Lp'!H$6)*3</f>
        <v>#DIV/0!</v>
      </c>
      <c r="AB213" s="67" t="e">
        <f>('ModelParams Lp'!I$4*10^'ModelParams Lp'!I$5*($S213/$T213)^'ModelParams Lp'!I$6)*3</f>
        <v>#DIV/0!</v>
      </c>
      <c r="AC213" s="53" t="e">
        <f t="shared" si="76"/>
        <v>#DIV/0!</v>
      </c>
      <c r="AD213" s="53" t="e">
        <f>IF(AC213&lt;'ModelParams Lp'!$B$16,-1,IF(AC213&lt;'ModelParams Lp'!$C$16,0,IF(AC213&lt;'ModelParams Lp'!$D$16,1,IF(AC213&lt;'ModelParams Lp'!$E$16,2,IF(AC213&lt;'ModelParams Lp'!$F$16,3,IF(AC213&lt;'ModelParams Lp'!$G$16,4,IF(AC213&lt;'ModelParams Lp'!$H$16,5,6)))))))</f>
        <v>#DIV/0!</v>
      </c>
      <c r="AE213" s="67" t="e">
        <f ca="1">IF($AD213&gt;1,0,OFFSET('ModelParams Lp'!$C$12,0,-'Sound Pressure'!$AD213))</f>
        <v>#DIV/0!</v>
      </c>
      <c r="AF213" s="67" t="e">
        <f ca="1">IF($AD213&gt;2,0,OFFSET('ModelParams Lp'!$D$12,0,-'Sound Pressure'!$AD213))</f>
        <v>#DIV/0!</v>
      </c>
      <c r="AG213" s="67" t="e">
        <f ca="1">IF($AD213&gt;3,0,OFFSET('ModelParams Lp'!$E$12,0,-'Sound Pressure'!$AD213))</f>
        <v>#DIV/0!</v>
      </c>
      <c r="AH213" s="67" t="e">
        <f ca="1">IF($AD213&gt;4,0,OFFSET('ModelParams Lp'!$F$12,0,-'Sound Pressure'!$AD213))</f>
        <v>#DIV/0!</v>
      </c>
      <c r="AI213" s="67" t="e">
        <f ca="1">IF($AD213&gt;3,0,OFFSET('ModelParams Lp'!$G$12,0,-'Sound Pressure'!$AD213))</f>
        <v>#DIV/0!</v>
      </c>
      <c r="AJ213" s="67" t="e">
        <f ca="1">IF($AD213&gt;5,0,OFFSET('ModelParams Lp'!$H$12,0,-'Sound Pressure'!$AD213))</f>
        <v>#DIV/0!</v>
      </c>
      <c r="AK213" s="67" t="e">
        <f ca="1">IF($AD213&gt;6,0,OFFSET('ModelParams Lp'!$I$12,0,-'Sound Pressure'!$AD213))</f>
        <v>#DIV/0!</v>
      </c>
      <c r="AL213" s="67" t="e">
        <f ca="1">IF($AD213&gt;7,0,IF($AD$4&lt;0,3,OFFSET('ModelParams Lp'!$J$12,0,-'Sound Pressure'!$AD213)))</f>
        <v>#DIV/0!</v>
      </c>
      <c r="AM213" s="67" t="e">
        <f t="shared" si="95"/>
        <v>#DIV/0!</v>
      </c>
      <c r="AN213" s="67" t="e">
        <f t="shared" si="73"/>
        <v>#DIV/0!</v>
      </c>
      <c r="AO213" s="67" t="e">
        <f t="shared" si="73"/>
        <v>#DIV/0!</v>
      </c>
      <c r="AP213" s="67" t="e">
        <f t="shared" si="73"/>
        <v>#DIV/0!</v>
      </c>
      <c r="AQ213" s="67" t="e">
        <f t="shared" si="73"/>
        <v>#DIV/0!</v>
      </c>
      <c r="AR213" s="67" t="e">
        <f t="shared" si="73"/>
        <v>#DIV/0!</v>
      </c>
      <c r="AS213" s="67" t="e">
        <f t="shared" si="73"/>
        <v>#DIV/0!</v>
      </c>
      <c r="AT213" s="67" t="e">
        <f t="shared" si="73"/>
        <v>#DIV/0!</v>
      </c>
      <c r="AU213" s="67">
        <f>'ModelParams Lp'!B$22</f>
        <v>4</v>
      </c>
      <c r="AV213" s="67">
        <f>'ModelParams Lp'!C$22</f>
        <v>2</v>
      </c>
      <c r="AW213" s="67">
        <f>'ModelParams Lp'!D$22</f>
        <v>1</v>
      </c>
      <c r="AX213" s="67">
        <f>'ModelParams Lp'!E$22</f>
        <v>0</v>
      </c>
      <c r="AY213" s="67">
        <f>'ModelParams Lp'!F$22</f>
        <v>0</v>
      </c>
      <c r="AZ213" s="67">
        <f>'ModelParams Lp'!G$22</f>
        <v>0</v>
      </c>
      <c r="BA213" s="67">
        <f>'ModelParams Lp'!H$22</f>
        <v>0</v>
      </c>
      <c r="BB213" s="67">
        <f>'ModelParams Lp'!I$22</f>
        <v>0</v>
      </c>
      <c r="BC213" s="67" t="e">
        <f>-10*LOG(2/(4*PI()*2^2)+4/(0.163*(Calcul!$J218*Calcul!$K218)/VLOOKUP(Calcul!$H218,'ModelParams Lp'!$E$37:$F$39,2,0)))</f>
        <v>#N/A</v>
      </c>
      <c r="BD213" s="67" t="e">
        <f>-10*LOG(2/(4*PI()*2^2)+4/(0.163*(Calcul!$J218*Calcul!$K218)/VLOOKUP(Calcul!$H218,'ModelParams Lp'!$E$37:$F$39,2,0)))</f>
        <v>#N/A</v>
      </c>
      <c r="BE213" s="67" t="e">
        <f>-10*LOG(2/(4*PI()*2^2)+4/(0.163*(Calcul!$J218*Calcul!$K218)/VLOOKUP(Calcul!$H218,'ModelParams Lp'!$E$37:$F$39,2,0)))</f>
        <v>#N/A</v>
      </c>
      <c r="BF213" s="67" t="e">
        <f>-10*LOG(2/(4*PI()*2^2)+4/(0.163*(Calcul!$J218*Calcul!$K218)/VLOOKUP(Calcul!$H218,'ModelParams Lp'!$E$37:$F$39,2,0)))</f>
        <v>#N/A</v>
      </c>
      <c r="BG213" s="67" t="e">
        <f>-10*LOG(2/(4*PI()*2^2)+4/(0.163*(Calcul!$J218*Calcul!$K218)/VLOOKUP(Calcul!$H218,'ModelParams Lp'!$E$37:$F$39,2,0)))</f>
        <v>#N/A</v>
      </c>
      <c r="BH213" s="67" t="e">
        <f>-10*LOG(2/(4*PI()*2^2)+4/(0.163*(Calcul!$J218*Calcul!$K218)/VLOOKUP(Calcul!$H218,'ModelParams Lp'!$E$37:$F$39,2,0)))</f>
        <v>#N/A</v>
      </c>
      <c r="BI213" s="67" t="e">
        <f>-10*LOG(2/(4*PI()*2^2)+4/(0.163*(Calcul!$J218*Calcul!$K218)/VLOOKUP(Calcul!$H218,'ModelParams Lp'!$E$37:$F$39,2,0)))</f>
        <v>#N/A</v>
      </c>
      <c r="BJ213" s="67" t="e">
        <f>-10*LOG(2/(4*PI()*2^2)+4/(0.163*(Calcul!$J218*Calcul!$K218)/VLOOKUP(Calcul!$H218,'ModelParams Lp'!$E$37:$F$39,2,0)))</f>
        <v>#N/A</v>
      </c>
      <c r="BK213" s="67" t="e">
        <f>VLOOKUP(Calcul!$I218,'ModelParams Lp'!$D$28:$O$32,5,0)+BC213</f>
        <v>#N/A</v>
      </c>
      <c r="BL213" s="67" t="e">
        <f>VLOOKUP(Calcul!$I218,'ModelParams Lp'!$D$28:$O$32,6,0)+BD213</f>
        <v>#N/A</v>
      </c>
      <c r="BM213" s="67" t="e">
        <f>VLOOKUP(Calcul!$I218,'ModelParams Lp'!$D$28:$O$32,7,0)+BE213</f>
        <v>#N/A</v>
      </c>
      <c r="BN213" s="67" t="e">
        <f>VLOOKUP(Calcul!$I218,'ModelParams Lp'!$D$28:$O$32,8,0)+BF213</f>
        <v>#N/A</v>
      </c>
      <c r="BO213" s="67" t="e">
        <f>VLOOKUP(Calcul!$I218,'ModelParams Lp'!$D$28:$O$32,9,0)+BG213</f>
        <v>#N/A</v>
      </c>
      <c r="BP213" s="67" t="e">
        <f>VLOOKUP(Calcul!$I218,'ModelParams Lp'!$D$28:$O$32,10,0)+BH213</f>
        <v>#N/A</v>
      </c>
      <c r="BQ213" s="67" t="e">
        <f>VLOOKUP(Calcul!$I218,'ModelParams Lp'!$D$28:$O$32,11,0)+BI213</f>
        <v>#N/A</v>
      </c>
      <c r="BR213" s="67" t="e">
        <f>VLOOKUP(Calcul!$I218,'ModelParams Lp'!$D$28:$O$32,12,0)+BJ213</f>
        <v>#N/A</v>
      </c>
      <c r="BS213" s="66" t="e">
        <f t="shared" ca="1" si="77"/>
        <v>#DIV/0!</v>
      </c>
      <c r="BT213" s="66" t="e">
        <f t="shared" ca="1" si="78"/>
        <v>#DIV/0!</v>
      </c>
      <c r="BU213" s="66" t="e">
        <f t="shared" ca="1" si="79"/>
        <v>#DIV/0!</v>
      </c>
      <c r="BV213" s="66" t="e">
        <f t="shared" ca="1" si="80"/>
        <v>#DIV/0!</v>
      </c>
      <c r="BW213" s="66" t="e">
        <f t="shared" ca="1" si="81"/>
        <v>#DIV/0!</v>
      </c>
      <c r="BX213" s="66" t="e">
        <f t="shared" ca="1" si="82"/>
        <v>#DIV/0!</v>
      </c>
      <c r="BY213" s="66" t="e">
        <f t="shared" ca="1" si="83"/>
        <v>#DIV/0!</v>
      </c>
      <c r="BZ213" s="66" t="e">
        <f t="shared" ca="1" si="84"/>
        <v>#DIV/0!</v>
      </c>
      <c r="CA213" s="24" t="e">
        <f ca="1">10*LOG10(IF(BS213="",0,POWER(10,((BS213+'ModelParams Lw'!$O$4)/10))) +IF(BT213="",0,POWER(10,((BT213+'ModelParams Lw'!$P$4)/10))) +IF(BU213="",0,POWER(10,((BU213+'ModelParams Lw'!$Q$4)/10))) +IF(BV213="",0,POWER(10,((BV213+'ModelParams Lw'!$R$4)/10))) +IF(BW213="",0,POWER(10,((BW213+'ModelParams Lw'!$S$4)/10))) +IF(BX213="",0,POWER(10,((BX213+'ModelParams Lw'!$T$4)/10))) +IF(BY213="",0,POWER(10,((BY213+'ModelParams Lw'!$U$4)/10)))+IF(BZ213="",0,POWER(10,((BZ213+'ModelParams Lw'!$V$4)/10))))</f>
        <v>#DIV/0!</v>
      </c>
      <c r="CB213" s="24" t="e">
        <f t="shared" ca="1" si="85"/>
        <v>#DIV/0!</v>
      </c>
      <c r="CC213" s="24" t="e">
        <f ca="1">(BS213-'ModelParams Lw'!O$10)/'ModelParams Lw'!O$11</f>
        <v>#DIV/0!</v>
      </c>
      <c r="CD213" s="24" t="e">
        <f ca="1">(BT213-'ModelParams Lw'!P$10)/'ModelParams Lw'!P$11</f>
        <v>#DIV/0!</v>
      </c>
      <c r="CE213" s="24" t="e">
        <f ca="1">(BU213-'ModelParams Lw'!Q$10)/'ModelParams Lw'!Q$11</f>
        <v>#DIV/0!</v>
      </c>
      <c r="CF213" s="24" t="e">
        <f ca="1">(BV213-'ModelParams Lw'!R$10)/'ModelParams Lw'!R$11</f>
        <v>#DIV/0!</v>
      </c>
      <c r="CG213" s="24" t="e">
        <f ca="1">(BW213-'ModelParams Lw'!S$10)/'ModelParams Lw'!S$11</f>
        <v>#DIV/0!</v>
      </c>
      <c r="CH213" s="24" t="e">
        <f ca="1">(BX213-'ModelParams Lw'!T$10)/'ModelParams Lw'!T$11</f>
        <v>#DIV/0!</v>
      </c>
      <c r="CI213" s="24" t="e">
        <f ca="1">(BY213-'ModelParams Lw'!U$10)/'ModelParams Lw'!U$11</f>
        <v>#DIV/0!</v>
      </c>
      <c r="CJ213" s="24" t="e">
        <f ca="1">(BZ213-'ModelParams Lw'!V$10)/'ModelParams Lw'!V$11</f>
        <v>#DIV/0!</v>
      </c>
      <c r="CK213" s="66" t="e">
        <f t="shared" si="86"/>
        <v>#DIV/0!</v>
      </c>
      <c r="CL213" s="66" t="e">
        <f t="shared" si="87"/>
        <v>#DIV/0!</v>
      </c>
      <c r="CM213" s="66" t="e">
        <f t="shared" si="88"/>
        <v>#DIV/0!</v>
      </c>
      <c r="CN213" s="66" t="e">
        <f t="shared" si="89"/>
        <v>#DIV/0!</v>
      </c>
      <c r="CO213" s="66" t="e">
        <f t="shared" si="90"/>
        <v>#DIV/0!</v>
      </c>
      <c r="CP213" s="66" t="e">
        <f t="shared" si="91"/>
        <v>#DIV/0!</v>
      </c>
      <c r="CQ213" s="66" t="e">
        <f t="shared" si="92"/>
        <v>#DIV/0!</v>
      </c>
      <c r="CR213" s="66" t="e">
        <f t="shared" si="93"/>
        <v>#DIV/0!</v>
      </c>
      <c r="CS213" s="24" t="e">
        <f>10*LOG10(IF(CK213="",0,POWER(10,((CK213+'ModelParams Lw'!$O$4)/10))) +IF(CL213="",0,POWER(10,((CL213+'ModelParams Lw'!$P$4)/10))) +IF(CM213="",0,POWER(10,((CM213+'ModelParams Lw'!$Q$4)/10))) +IF(CN213="",0,POWER(10,((CN213+'ModelParams Lw'!$R$4)/10))) +IF(CO213="",0,POWER(10,((CO213+'ModelParams Lw'!$S$4)/10))) +IF(CP213="",0,POWER(10,((CP213+'ModelParams Lw'!$T$4)/10))) +IF(CQ213="",0,POWER(10,((CQ213+'ModelParams Lw'!$U$4)/10)))+IF(CR213="",0,POWER(10,((CR213+'ModelParams Lw'!$V$4)/10))))</f>
        <v>#DIV/0!</v>
      </c>
      <c r="CT213" s="24" t="e">
        <f t="shared" si="94"/>
        <v>#DIV/0!</v>
      </c>
      <c r="CU213" s="24" t="e">
        <f>(CK213-'ModelParams Lw'!O$10)/'ModelParams Lw'!O$11</f>
        <v>#DIV/0!</v>
      </c>
      <c r="CV213" s="24" t="e">
        <f>(CL213-'ModelParams Lw'!P$10)/'ModelParams Lw'!P$11</f>
        <v>#DIV/0!</v>
      </c>
      <c r="CW213" s="24" t="e">
        <f>(CM213-'ModelParams Lw'!Q$10)/'ModelParams Lw'!Q$11</f>
        <v>#DIV/0!</v>
      </c>
      <c r="CX213" s="24" t="e">
        <f>(CN213-'ModelParams Lw'!R$10)/'ModelParams Lw'!R$11</f>
        <v>#DIV/0!</v>
      </c>
      <c r="CY213" s="24" t="e">
        <f>(CO213-'ModelParams Lw'!S$10)/'ModelParams Lw'!S$11</f>
        <v>#DIV/0!</v>
      </c>
      <c r="CZ213" s="24" t="e">
        <f>(CP213-'ModelParams Lw'!T$10)/'ModelParams Lw'!T$11</f>
        <v>#DIV/0!</v>
      </c>
      <c r="DA213" s="24" t="e">
        <f>(CQ213-'ModelParams Lw'!U$10)/'ModelParams Lw'!U$11</f>
        <v>#DIV/0!</v>
      </c>
      <c r="DB213" s="24" t="e">
        <f>(CR213-'ModelParams Lw'!V$10)/'ModelParams Lw'!V$11</f>
        <v>#DIV/0!</v>
      </c>
    </row>
    <row r="214" spans="1:106">
      <c r="A214" s="12">
        <f>'Sound Power'!B214</f>
        <v>0</v>
      </c>
      <c r="B214" s="12">
        <f>'Sound Power'!D214</f>
        <v>0</v>
      </c>
      <c r="C214" s="67" t="e">
        <f>IF(Calcul!$F219="SA",'Sound Power'!BS214,'Sound Power'!T214)</f>
        <v>#DIV/0!</v>
      </c>
      <c r="D214" s="67" t="e">
        <f>IF(Calcul!$F219="SA",'Sound Power'!BT214,'Sound Power'!U214)</f>
        <v>#DIV/0!</v>
      </c>
      <c r="E214" s="67" t="e">
        <f>IF(Calcul!$F219="SA",'Sound Power'!BU214,'Sound Power'!V214)</f>
        <v>#DIV/0!</v>
      </c>
      <c r="F214" s="67" t="e">
        <f>IF(Calcul!$F219="SA",'Sound Power'!BV214,'Sound Power'!W214)</f>
        <v>#DIV/0!</v>
      </c>
      <c r="G214" s="67" t="e">
        <f>IF(Calcul!$F219="SA",'Sound Power'!BW214,'Sound Power'!X214)</f>
        <v>#DIV/0!</v>
      </c>
      <c r="H214" s="67" t="e">
        <f>IF(Calcul!$F219="SA",'Sound Power'!BX214,'Sound Power'!Y214)</f>
        <v>#DIV/0!</v>
      </c>
      <c r="I214" s="67" t="e">
        <f>IF(Calcul!$F219="SA",'Sound Power'!BY214,'Sound Power'!Z214)</f>
        <v>#DIV/0!</v>
      </c>
      <c r="J214" s="67" t="e">
        <f>IF(Calcul!$F219="SA",'Sound Power'!BZ214,'Sound Power'!AA214)</f>
        <v>#DIV/0!</v>
      </c>
      <c r="K214" s="67" t="e">
        <f>'Sound Power'!CS214</f>
        <v>#DIV/0!</v>
      </c>
      <c r="L214" s="67" t="e">
        <f>'Sound Power'!CT214</f>
        <v>#DIV/0!</v>
      </c>
      <c r="M214" s="67" t="e">
        <f>'Sound Power'!CU214</f>
        <v>#DIV/0!</v>
      </c>
      <c r="N214" s="67" t="e">
        <f>'Sound Power'!CV214</f>
        <v>#DIV/0!</v>
      </c>
      <c r="O214" s="67" t="e">
        <f>'Sound Power'!CW214</f>
        <v>#DIV/0!</v>
      </c>
      <c r="P214" s="67" t="e">
        <f>'Sound Power'!CX214</f>
        <v>#DIV/0!</v>
      </c>
      <c r="Q214" s="67" t="e">
        <f>'Sound Power'!CY214</f>
        <v>#DIV/0!</v>
      </c>
      <c r="R214" s="67" t="e">
        <f>'Sound Power'!CZ214</f>
        <v>#DIV/0!</v>
      </c>
      <c r="S214" s="64">
        <f t="shared" si="74"/>
        <v>0</v>
      </c>
      <c r="T214" s="64">
        <f t="shared" si="75"/>
        <v>0</v>
      </c>
      <c r="U214" s="67" t="e">
        <f>('ModelParams Lp'!B$4*10^'ModelParams Lp'!B$5*($S214/$T214)^'ModelParams Lp'!B$6)*3</f>
        <v>#DIV/0!</v>
      </c>
      <c r="V214" s="67" t="e">
        <f>('ModelParams Lp'!C$4*10^'ModelParams Lp'!C$5*($S214/$T214)^'ModelParams Lp'!C$6)*3</f>
        <v>#DIV/0!</v>
      </c>
      <c r="W214" s="67" t="e">
        <f>('ModelParams Lp'!D$4*10^'ModelParams Lp'!D$5*($S214/$T214)^'ModelParams Lp'!D$6)*3</f>
        <v>#DIV/0!</v>
      </c>
      <c r="X214" s="67" t="e">
        <f>('ModelParams Lp'!E$4*10^'ModelParams Lp'!E$5*($S214/$T214)^'ModelParams Lp'!E$6)*3</f>
        <v>#DIV/0!</v>
      </c>
      <c r="Y214" s="67" t="e">
        <f>('ModelParams Lp'!F$4*10^'ModelParams Lp'!F$5*($S214/$T214)^'ModelParams Lp'!F$6)*3</f>
        <v>#DIV/0!</v>
      </c>
      <c r="Z214" s="67" t="e">
        <f>('ModelParams Lp'!G$4*10^'ModelParams Lp'!G$5*($S214/$T214)^'ModelParams Lp'!G$6)*3</f>
        <v>#DIV/0!</v>
      </c>
      <c r="AA214" s="67" t="e">
        <f>('ModelParams Lp'!H$4*10^'ModelParams Lp'!H$5*($S214/$T214)^'ModelParams Lp'!H$6)*3</f>
        <v>#DIV/0!</v>
      </c>
      <c r="AB214" s="67" t="e">
        <f>('ModelParams Lp'!I$4*10^'ModelParams Lp'!I$5*($S214/$T214)^'ModelParams Lp'!I$6)*3</f>
        <v>#DIV/0!</v>
      </c>
      <c r="AC214" s="53" t="e">
        <f t="shared" si="76"/>
        <v>#DIV/0!</v>
      </c>
      <c r="AD214" s="53" t="e">
        <f>IF(AC214&lt;'ModelParams Lp'!$B$16,-1,IF(AC214&lt;'ModelParams Lp'!$C$16,0,IF(AC214&lt;'ModelParams Lp'!$D$16,1,IF(AC214&lt;'ModelParams Lp'!$E$16,2,IF(AC214&lt;'ModelParams Lp'!$F$16,3,IF(AC214&lt;'ModelParams Lp'!$G$16,4,IF(AC214&lt;'ModelParams Lp'!$H$16,5,6)))))))</f>
        <v>#DIV/0!</v>
      </c>
      <c r="AE214" s="67" t="e">
        <f ca="1">IF($AD214&gt;1,0,OFFSET('ModelParams Lp'!$C$12,0,-'Sound Pressure'!$AD214))</f>
        <v>#DIV/0!</v>
      </c>
      <c r="AF214" s="67" t="e">
        <f ca="1">IF($AD214&gt;2,0,OFFSET('ModelParams Lp'!$D$12,0,-'Sound Pressure'!$AD214))</f>
        <v>#DIV/0!</v>
      </c>
      <c r="AG214" s="67" t="e">
        <f ca="1">IF($AD214&gt;3,0,OFFSET('ModelParams Lp'!$E$12,0,-'Sound Pressure'!$AD214))</f>
        <v>#DIV/0!</v>
      </c>
      <c r="AH214" s="67" t="e">
        <f ca="1">IF($AD214&gt;4,0,OFFSET('ModelParams Lp'!$F$12,0,-'Sound Pressure'!$AD214))</f>
        <v>#DIV/0!</v>
      </c>
      <c r="AI214" s="67" t="e">
        <f ca="1">IF($AD214&gt;3,0,OFFSET('ModelParams Lp'!$G$12,0,-'Sound Pressure'!$AD214))</f>
        <v>#DIV/0!</v>
      </c>
      <c r="AJ214" s="67" t="e">
        <f ca="1">IF($AD214&gt;5,0,OFFSET('ModelParams Lp'!$H$12,0,-'Sound Pressure'!$AD214))</f>
        <v>#DIV/0!</v>
      </c>
      <c r="AK214" s="67" t="e">
        <f ca="1">IF($AD214&gt;6,0,OFFSET('ModelParams Lp'!$I$12,0,-'Sound Pressure'!$AD214))</f>
        <v>#DIV/0!</v>
      </c>
      <c r="AL214" s="67" t="e">
        <f ca="1">IF($AD214&gt;7,0,IF($AD$4&lt;0,3,OFFSET('ModelParams Lp'!$J$12,0,-'Sound Pressure'!$AD214)))</f>
        <v>#DIV/0!</v>
      </c>
      <c r="AM214" s="67" t="e">
        <f t="shared" si="95"/>
        <v>#DIV/0!</v>
      </c>
      <c r="AN214" s="67" t="e">
        <f t="shared" si="73"/>
        <v>#DIV/0!</v>
      </c>
      <c r="AO214" s="67" t="e">
        <f t="shared" si="73"/>
        <v>#DIV/0!</v>
      </c>
      <c r="AP214" s="67" t="e">
        <f t="shared" si="73"/>
        <v>#DIV/0!</v>
      </c>
      <c r="AQ214" s="67" t="e">
        <f t="shared" si="73"/>
        <v>#DIV/0!</v>
      </c>
      <c r="AR214" s="67" t="e">
        <f t="shared" si="73"/>
        <v>#DIV/0!</v>
      </c>
      <c r="AS214" s="67" t="e">
        <f t="shared" si="73"/>
        <v>#DIV/0!</v>
      </c>
      <c r="AT214" s="67" t="e">
        <f t="shared" si="73"/>
        <v>#DIV/0!</v>
      </c>
      <c r="AU214" s="67">
        <f>'ModelParams Lp'!B$22</f>
        <v>4</v>
      </c>
      <c r="AV214" s="67">
        <f>'ModelParams Lp'!C$22</f>
        <v>2</v>
      </c>
      <c r="AW214" s="67">
        <f>'ModelParams Lp'!D$22</f>
        <v>1</v>
      </c>
      <c r="AX214" s="67">
        <f>'ModelParams Lp'!E$22</f>
        <v>0</v>
      </c>
      <c r="AY214" s="67">
        <f>'ModelParams Lp'!F$22</f>
        <v>0</v>
      </c>
      <c r="AZ214" s="67">
        <f>'ModelParams Lp'!G$22</f>
        <v>0</v>
      </c>
      <c r="BA214" s="67">
        <f>'ModelParams Lp'!H$22</f>
        <v>0</v>
      </c>
      <c r="BB214" s="67">
        <f>'ModelParams Lp'!I$22</f>
        <v>0</v>
      </c>
      <c r="BC214" s="67" t="e">
        <f>-10*LOG(2/(4*PI()*2^2)+4/(0.163*(Calcul!$J219*Calcul!$K219)/VLOOKUP(Calcul!$H219,'ModelParams Lp'!$E$37:$F$39,2,0)))</f>
        <v>#N/A</v>
      </c>
      <c r="BD214" s="67" t="e">
        <f>-10*LOG(2/(4*PI()*2^2)+4/(0.163*(Calcul!$J219*Calcul!$K219)/VLOOKUP(Calcul!$H219,'ModelParams Lp'!$E$37:$F$39,2,0)))</f>
        <v>#N/A</v>
      </c>
      <c r="BE214" s="67" t="e">
        <f>-10*LOG(2/(4*PI()*2^2)+4/(0.163*(Calcul!$J219*Calcul!$K219)/VLOOKUP(Calcul!$H219,'ModelParams Lp'!$E$37:$F$39,2,0)))</f>
        <v>#N/A</v>
      </c>
      <c r="BF214" s="67" t="e">
        <f>-10*LOG(2/(4*PI()*2^2)+4/(0.163*(Calcul!$J219*Calcul!$K219)/VLOOKUP(Calcul!$H219,'ModelParams Lp'!$E$37:$F$39,2,0)))</f>
        <v>#N/A</v>
      </c>
      <c r="BG214" s="67" t="e">
        <f>-10*LOG(2/(4*PI()*2^2)+4/(0.163*(Calcul!$J219*Calcul!$K219)/VLOOKUP(Calcul!$H219,'ModelParams Lp'!$E$37:$F$39,2,0)))</f>
        <v>#N/A</v>
      </c>
      <c r="BH214" s="67" t="e">
        <f>-10*LOG(2/(4*PI()*2^2)+4/(0.163*(Calcul!$J219*Calcul!$K219)/VLOOKUP(Calcul!$H219,'ModelParams Lp'!$E$37:$F$39,2,0)))</f>
        <v>#N/A</v>
      </c>
      <c r="BI214" s="67" t="e">
        <f>-10*LOG(2/(4*PI()*2^2)+4/(0.163*(Calcul!$J219*Calcul!$K219)/VLOOKUP(Calcul!$H219,'ModelParams Lp'!$E$37:$F$39,2,0)))</f>
        <v>#N/A</v>
      </c>
      <c r="BJ214" s="67" t="e">
        <f>-10*LOG(2/(4*PI()*2^2)+4/(0.163*(Calcul!$J219*Calcul!$K219)/VLOOKUP(Calcul!$H219,'ModelParams Lp'!$E$37:$F$39,2,0)))</f>
        <v>#N/A</v>
      </c>
      <c r="BK214" s="67" t="e">
        <f>VLOOKUP(Calcul!$I219,'ModelParams Lp'!$D$28:$O$32,5,0)+BC214</f>
        <v>#N/A</v>
      </c>
      <c r="BL214" s="67" t="e">
        <f>VLOOKUP(Calcul!$I219,'ModelParams Lp'!$D$28:$O$32,6,0)+BD214</f>
        <v>#N/A</v>
      </c>
      <c r="BM214" s="67" t="e">
        <f>VLOOKUP(Calcul!$I219,'ModelParams Lp'!$D$28:$O$32,7,0)+BE214</f>
        <v>#N/A</v>
      </c>
      <c r="BN214" s="67" t="e">
        <f>VLOOKUP(Calcul!$I219,'ModelParams Lp'!$D$28:$O$32,8,0)+BF214</f>
        <v>#N/A</v>
      </c>
      <c r="BO214" s="67" t="e">
        <f>VLOOKUP(Calcul!$I219,'ModelParams Lp'!$D$28:$O$32,9,0)+BG214</f>
        <v>#N/A</v>
      </c>
      <c r="BP214" s="67" t="e">
        <f>VLOOKUP(Calcul!$I219,'ModelParams Lp'!$D$28:$O$32,10,0)+BH214</f>
        <v>#N/A</v>
      </c>
      <c r="BQ214" s="67" t="e">
        <f>VLOOKUP(Calcul!$I219,'ModelParams Lp'!$D$28:$O$32,11,0)+BI214</f>
        <v>#N/A</v>
      </c>
      <c r="BR214" s="67" t="e">
        <f>VLOOKUP(Calcul!$I219,'ModelParams Lp'!$D$28:$O$32,12,0)+BJ214</f>
        <v>#N/A</v>
      </c>
      <c r="BS214" s="66" t="e">
        <f t="shared" ca="1" si="77"/>
        <v>#DIV/0!</v>
      </c>
      <c r="BT214" s="66" t="e">
        <f t="shared" ca="1" si="78"/>
        <v>#DIV/0!</v>
      </c>
      <c r="BU214" s="66" t="e">
        <f t="shared" ca="1" si="79"/>
        <v>#DIV/0!</v>
      </c>
      <c r="BV214" s="66" t="e">
        <f t="shared" ca="1" si="80"/>
        <v>#DIV/0!</v>
      </c>
      <c r="BW214" s="66" t="e">
        <f t="shared" ca="1" si="81"/>
        <v>#DIV/0!</v>
      </c>
      <c r="BX214" s="66" t="e">
        <f t="shared" ca="1" si="82"/>
        <v>#DIV/0!</v>
      </c>
      <c r="BY214" s="66" t="e">
        <f t="shared" ca="1" si="83"/>
        <v>#DIV/0!</v>
      </c>
      <c r="BZ214" s="66" t="e">
        <f t="shared" ca="1" si="84"/>
        <v>#DIV/0!</v>
      </c>
      <c r="CA214" s="24" t="e">
        <f ca="1">10*LOG10(IF(BS214="",0,POWER(10,((BS214+'ModelParams Lw'!$O$4)/10))) +IF(BT214="",0,POWER(10,((BT214+'ModelParams Lw'!$P$4)/10))) +IF(BU214="",0,POWER(10,((BU214+'ModelParams Lw'!$Q$4)/10))) +IF(BV214="",0,POWER(10,((BV214+'ModelParams Lw'!$R$4)/10))) +IF(BW214="",0,POWER(10,((BW214+'ModelParams Lw'!$S$4)/10))) +IF(BX214="",0,POWER(10,((BX214+'ModelParams Lw'!$T$4)/10))) +IF(BY214="",0,POWER(10,((BY214+'ModelParams Lw'!$U$4)/10)))+IF(BZ214="",0,POWER(10,((BZ214+'ModelParams Lw'!$V$4)/10))))</f>
        <v>#DIV/0!</v>
      </c>
      <c r="CB214" s="24" t="e">
        <f t="shared" ca="1" si="85"/>
        <v>#DIV/0!</v>
      </c>
      <c r="CC214" s="24" t="e">
        <f ca="1">(BS214-'ModelParams Lw'!O$10)/'ModelParams Lw'!O$11</f>
        <v>#DIV/0!</v>
      </c>
      <c r="CD214" s="24" t="e">
        <f ca="1">(BT214-'ModelParams Lw'!P$10)/'ModelParams Lw'!P$11</f>
        <v>#DIV/0!</v>
      </c>
      <c r="CE214" s="24" t="e">
        <f ca="1">(BU214-'ModelParams Lw'!Q$10)/'ModelParams Lw'!Q$11</f>
        <v>#DIV/0!</v>
      </c>
      <c r="CF214" s="24" t="e">
        <f ca="1">(BV214-'ModelParams Lw'!R$10)/'ModelParams Lw'!R$11</f>
        <v>#DIV/0!</v>
      </c>
      <c r="CG214" s="24" t="e">
        <f ca="1">(BW214-'ModelParams Lw'!S$10)/'ModelParams Lw'!S$11</f>
        <v>#DIV/0!</v>
      </c>
      <c r="CH214" s="24" t="e">
        <f ca="1">(BX214-'ModelParams Lw'!T$10)/'ModelParams Lw'!T$11</f>
        <v>#DIV/0!</v>
      </c>
      <c r="CI214" s="24" t="e">
        <f ca="1">(BY214-'ModelParams Lw'!U$10)/'ModelParams Lw'!U$11</f>
        <v>#DIV/0!</v>
      </c>
      <c r="CJ214" s="24" t="e">
        <f ca="1">(BZ214-'ModelParams Lw'!V$10)/'ModelParams Lw'!V$11</f>
        <v>#DIV/0!</v>
      </c>
      <c r="CK214" s="66" t="e">
        <f t="shared" si="86"/>
        <v>#DIV/0!</v>
      </c>
      <c r="CL214" s="66" t="e">
        <f t="shared" si="87"/>
        <v>#DIV/0!</v>
      </c>
      <c r="CM214" s="66" t="e">
        <f t="shared" si="88"/>
        <v>#DIV/0!</v>
      </c>
      <c r="CN214" s="66" t="e">
        <f t="shared" si="89"/>
        <v>#DIV/0!</v>
      </c>
      <c r="CO214" s="66" t="e">
        <f t="shared" si="90"/>
        <v>#DIV/0!</v>
      </c>
      <c r="CP214" s="66" t="e">
        <f t="shared" si="91"/>
        <v>#DIV/0!</v>
      </c>
      <c r="CQ214" s="66" t="e">
        <f t="shared" si="92"/>
        <v>#DIV/0!</v>
      </c>
      <c r="CR214" s="66" t="e">
        <f t="shared" si="93"/>
        <v>#DIV/0!</v>
      </c>
      <c r="CS214" s="24" t="e">
        <f>10*LOG10(IF(CK214="",0,POWER(10,((CK214+'ModelParams Lw'!$O$4)/10))) +IF(CL214="",0,POWER(10,((CL214+'ModelParams Lw'!$P$4)/10))) +IF(CM214="",0,POWER(10,((CM214+'ModelParams Lw'!$Q$4)/10))) +IF(CN214="",0,POWER(10,((CN214+'ModelParams Lw'!$R$4)/10))) +IF(CO214="",0,POWER(10,((CO214+'ModelParams Lw'!$S$4)/10))) +IF(CP214="",0,POWER(10,((CP214+'ModelParams Lw'!$T$4)/10))) +IF(CQ214="",0,POWER(10,((CQ214+'ModelParams Lw'!$U$4)/10)))+IF(CR214="",0,POWER(10,((CR214+'ModelParams Lw'!$V$4)/10))))</f>
        <v>#DIV/0!</v>
      </c>
      <c r="CT214" s="24" t="e">
        <f t="shared" si="94"/>
        <v>#DIV/0!</v>
      </c>
      <c r="CU214" s="24" t="e">
        <f>(CK214-'ModelParams Lw'!O$10)/'ModelParams Lw'!O$11</f>
        <v>#DIV/0!</v>
      </c>
      <c r="CV214" s="24" t="e">
        <f>(CL214-'ModelParams Lw'!P$10)/'ModelParams Lw'!P$11</f>
        <v>#DIV/0!</v>
      </c>
      <c r="CW214" s="24" t="e">
        <f>(CM214-'ModelParams Lw'!Q$10)/'ModelParams Lw'!Q$11</f>
        <v>#DIV/0!</v>
      </c>
      <c r="CX214" s="24" t="e">
        <f>(CN214-'ModelParams Lw'!R$10)/'ModelParams Lw'!R$11</f>
        <v>#DIV/0!</v>
      </c>
      <c r="CY214" s="24" t="e">
        <f>(CO214-'ModelParams Lw'!S$10)/'ModelParams Lw'!S$11</f>
        <v>#DIV/0!</v>
      </c>
      <c r="CZ214" s="24" t="e">
        <f>(CP214-'ModelParams Lw'!T$10)/'ModelParams Lw'!T$11</f>
        <v>#DIV/0!</v>
      </c>
      <c r="DA214" s="24" t="e">
        <f>(CQ214-'ModelParams Lw'!U$10)/'ModelParams Lw'!U$11</f>
        <v>#DIV/0!</v>
      </c>
      <c r="DB214" s="24" t="e">
        <f>(CR214-'ModelParams Lw'!V$10)/'ModelParams Lw'!V$11</f>
        <v>#DIV/0!</v>
      </c>
    </row>
    <row r="215" spans="1:106">
      <c r="A215" s="12">
        <f>'Sound Power'!B215</f>
        <v>0</v>
      </c>
      <c r="B215" s="12">
        <f>'Sound Power'!D215</f>
        <v>0</v>
      </c>
      <c r="C215" s="67" t="e">
        <f>IF(Calcul!$F220="SA",'Sound Power'!BS215,'Sound Power'!T215)</f>
        <v>#DIV/0!</v>
      </c>
      <c r="D215" s="67" t="e">
        <f>IF(Calcul!$F220="SA",'Sound Power'!BT215,'Sound Power'!U215)</f>
        <v>#DIV/0!</v>
      </c>
      <c r="E215" s="67" t="e">
        <f>IF(Calcul!$F220="SA",'Sound Power'!BU215,'Sound Power'!V215)</f>
        <v>#DIV/0!</v>
      </c>
      <c r="F215" s="67" t="e">
        <f>IF(Calcul!$F220="SA",'Sound Power'!BV215,'Sound Power'!W215)</f>
        <v>#DIV/0!</v>
      </c>
      <c r="G215" s="67" t="e">
        <f>IF(Calcul!$F220="SA",'Sound Power'!BW215,'Sound Power'!X215)</f>
        <v>#DIV/0!</v>
      </c>
      <c r="H215" s="67" t="e">
        <f>IF(Calcul!$F220="SA",'Sound Power'!BX215,'Sound Power'!Y215)</f>
        <v>#DIV/0!</v>
      </c>
      <c r="I215" s="67" t="e">
        <f>IF(Calcul!$F220="SA",'Sound Power'!BY215,'Sound Power'!Z215)</f>
        <v>#DIV/0!</v>
      </c>
      <c r="J215" s="67" t="e">
        <f>IF(Calcul!$F220="SA",'Sound Power'!BZ215,'Sound Power'!AA215)</f>
        <v>#DIV/0!</v>
      </c>
      <c r="K215" s="67" t="e">
        <f>'Sound Power'!CS215</f>
        <v>#DIV/0!</v>
      </c>
      <c r="L215" s="67" t="e">
        <f>'Sound Power'!CT215</f>
        <v>#DIV/0!</v>
      </c>
      <c r="M215" s="67" t="e">
        <f>'Sound Power'!CU215</f>
        <v>#DIV/0!</v>
      </c>
      <c r="N215" s="67" t="e">
        <f>'Sound Power'!CV215</f>
        <v>#DIV/0!</v>
      </c>
      <c r="O215" s="67" t="e">
        <f>'Sound Power'!CW215</f>
        <v>#DIV/0!</v>
      </c>
      <c r="P215" s="67" t="e">
        <f>'Sound Power'!CX215</f>
        <v>#DIV/0!</v>
      </c>
      <c r="Q215" s="67" t="e">
        <f>'Sound Power'!CY215</f>
        <v>#DIV/0!</v>
      </c>
      <c r="R215" s="67" t="e">
        <f>'Sound Power'!CZ215</f>
        <v>#DIV/0!</v>
      </c>
      <c r="S215" s="64">
        <f t="shared" si="74"/>
        <v>0</v>
      </c>
      <c r="T215" s="64">
        <f t="shared" si="75"/>
        <v>0</v>
      </c>
      <c r="U215" s="67" t="e">
        <f>('ModelParams Lp'!B$4*10^'ModelParams Lp'!B$5*($S215/$T215)^'ModelParams Lp'!B$6)*3</f>
        <v>#DIV/0!</v>
      </c>
      <c r="V215" s="67" t="e">
        <f>('ModelParams Lp'!C$4*10^'ModelParams Lp'!C$5*($S215/$T215)^'ModelParams Lp'!C$6)*3</f>
        <v>#DIV/0!</v>
      </c>
      <c r="W215" s="67" t="e">
        <f>('ModelParams Lp'!D$4*10^'ModelParams Lp'!D$5*($S215/$T215)^'ModelParams Lp'!D$6)*3</f>
        <v>#DIV/0!</v>
      </c>
      <c r="X215" s="67" t="e">
        <f>('ModelParams Lp'!E$4*10^'ModelParams Lp'!E$5*($S215/$T215)^'ModelParams Lp'!E$6)*3</f>
        <v>#DIV/0!</v>
      </c>
      <c r="Y215" s="67" t="e">
        <f>('ModelParams Lp'!F$4*10^'ModelParams Lp'!F$5*($S215/$T215)^'ModelParams Lp'!F$6)*3</f>
        <v>#DIV/0!</v>
      </c>
      <c r="Z215" s="67" t="e">
        <f>('ModelParams Lp'!G$4*10^'ModelParams Lp'!G$5*($S215/$T215)^'ModelParams Lp'!G$6)*3</f>
        <v>#DIV/0!</v>
      </c>
      <c r="AA215" s="67" t="e">
        <f>('ModelParams Lp'!H$4*10^'ModelParams Lp'!H$5*($S215/$T215)^'ModelParams Lp'!H$6)*3</f>
        <v>#DIV/0!</v>
      </c>
      <c r="AB215" s="67" t="e">
        <f>('ModelParams Lp'!I$4*10^'ModelParams Lp'!I$5*($S215/$T215)^'ModelParams Lp'!I$6)*3</f>
        <v>#DIV/0!</v>
      </c>
      <c r="AC215" s="53" t="e">
        <f t="shared" si="76"/>
        <v>#DIV/0!</v>
      </c>
      <c r="AD215" s="53" t="e">
        <f>IF(AC215&lt;'ModelParams Lp'!$B$16,-1,IF(AC215&lt;'ModelParams Lp'!$C$16,0,IF(AC215&lt;'ModelParams Lp'!$D$16,1,IF(AC215&lt;'ModelParams Lp'!$E$16,2,IF(AC215&lt;'ModelParams Lp'!$F$16,3,IF(AC215&lt;'ModelParams Lp'!$G$16,4,IF(AC215&lt;'ModelParams Lp'!$H$16,5,6)))))))</f>
        <v>#DIV/0!</v>
      </c>
      <c r="AE215" s="67" t="e">
        <f ca="1">IF($AD215&gt;1,0,OFFSET('ModelParams Lp'!$C$12,0,-'Sound Pressure'!$AD215))</f>
        <v>#DIV/0!</v>
      </c>
      <c r="AF215" s="67" t="e">
        <f ca="1">IF($AD215&gt;2,0,OFFSET('ModelParams Lp'!$D$12,0,-'Sound Pressure'!$AD215))</f>
        <v>#DIV/0!</v>
      </c>
      <c r="AG215" s="67" t="e">
        <f ca="1">IF($AD215&gt;3,0,OFFSET('ModelParams Lp'!$E$12,0,-'Sound Pressure'!$AD215))</f>
        <v>#DIV/0!</v>
      </c>
      <c r="AH215" s="67" t="e">
        <f ca="1">IF($AD215&gt;4,0,OFFSET('ModelParams Lp'!$F$12,0,-'Sound Pressure'!$AD215))</f>
        <v>#DIV/0!</v>
      </c>
      <c r="AI215" s="67" t="e">
        <f ca="1">IF($AD215&gt;3,0,OFFSET('ModelParams Lp'!$G$12,0,-'Sound Pressure'!$AD215))</f>
        <v>#DIV/0!</v>
      </c>
      <c r="AJ215" s="67" t="e">
        <f ca="1">IF($AD215&gt;5,0,OFFSET('ModelParams Lp'!$H$12,0,-'Sound Pressure'!$AD215))</f>
        <v>#DIV/0!</v>
      </c>
      <c r="AK215" s="67" t="e">
        <f ca="1">IF($AD215&gt;6,0,OFFSET('ModelParams Lp'!$I$12,0,-'Sound Pressure'!$AD215))</f>
        <v>#DIV/0!</v>
      </c>
      <c r="AL215" s="67" t="e">
        <f ca="1">IF($AD215&gt;7,0,IF($AD$4&lt;0,3,OFFSET('ModelParams Lp'!$J$12,0,-'Sound Pressure'!$AD215)))</f>
        <v>#DIV/0!</v>
      </c>
      <c r="AM215" s="67" t="e">
        <f t="shared" si="95"/>
        <v>#DIV/0!</v>
      </c>
      <c r="AN215" s="67" t="e">
        <f t="shared" si="73"/>
        <v>#DIV/0!</v>
      </c>
      <c r="AO215" s="67" t="e">
        <f t="shared" si="73"/>
        <v>#DIV/0!</v>
      </c>
      <c r="AP215" s="67" t="e">
        <f t="shared" si="73"/>
        <v>#DIV/0!</v>
      </c>
      <c r="AQ215" s="67" t="e">
        <f t="shared" si="73"/>
        <v>#DIV/0!</v>
      </c>
      <c r="AR215" s="67" t="e">
        <f t="shared" si="73"/>
        <v>#DIV/0!</v>
      </c>
      <c r="AS215" s="67" t="e">
        <f t="shared" si="73"/>
        <v>#DIV/0!</v>
      </c>
      <c r="AT215" s="67" t="e">
        <f t="shared" si="73"/>
        <v>#DIV/0!</v>
      </c>
      <c r="AU215" s="67">
        <f>'ModelParams Lp'!B$22</f>
        <v>4</v>
      </c>
      <c r="AV215" s="67">
        <f>'ModelParams Lp'!C$22</f>
        <v>2</v>
      </c>
      <c r="AW215" s="67">
        <f>'ModelParams Lp'!D$22</f>
        <v>1</v>
      </c>
      <c r="AX215" s="67">
        <f>'ModelParams Lp'!E$22</f>
        <v>0</v>
      </c>
      <c r="AY215" s="67">
        <f>'ModelParams Lp'!F$22</f>
        <v>0</v>
      </c>
      <c r="AZ215" s="67">
        <f>'ModelParams Lp'!G$22</f>
        <v>0</v>
      </c>
      <c r="BA215" s="67">
        <f>'ModelParams Lp'!H$22</f>
        <v>0</v>
      </c>
      <c r="BB215" s="67">
        <f>'ModelParams Lp'!I$22</f>
        <v>0</v>
      </c>
      <c r="BC215" s="67" t="e">
        <f>-10*LOG(2/(4*PI()*2^2)+4/(0.163*(Calcul!$J220*Calcul!$K220)/VLOOKUP(Calcul!$H220,'ModelParams Lp'!$E$37:$F$39,2,0)))</f>
        <v>#N/A</v>
      </c>
      <c r="BD215" s="67" t="e">
        <f>-10*LOG(2/(4*PI()*2^2)+4/(0.163*(Calcul!$J220*Calcul!$K220)/VLOOKUP(Calcul!$H220,'ModelParams Lp'!$E$37:$F$39,2,0)))</f>
        <v>#N/A</v>
      </c>
      <c r="BE215" s="67" t="e">
        <f>-10*LOG(2/(4*PI()*2^2)+4/(0.163*(Calcul!$J220*Calcul!$K220)/VLOOKUP(Calcul!$H220,'ModelParams Lp'!$E$37:$F$39,2,0)))</f>
        <v>#N/A</v>
      </c>
      <c r="BF215" s="67" t="e">
        <f>-10*LOG(2/(4*PI()*2^2)+4/(0.163*(Calcul!$J220*Calcul!$K220)/VLOOKUP(Calcul!$H220,'ModelParams Lp'!$E$37:$F$39,2,0)))</f>
        <v>#N/A</v>
      </c>
      <c r="BG215" s="67" t="e">
        <f>-10*LOG(2/(4*PI()*2^2)+4/(0.163*(Calcul!$J220*Calcul!$K220)/VLOOKUP(Calcul!$H220,'ModelParams Lp'!$E$37:$F$39,2,0)))</f>
        <v>#N/A</v>
      </c>
      <c r="BH215" s="67" t="e">
        <f>-10*LOG(2/(4*PI()*2^2)+4/(0.163*(Calcul!$J220*Calcul!$K220)/VLOOKUP(Calcul!$H220,'ModelParams Lp'!$E$37:$F$39,2,0)))</f>
        <v>#N/A</v>
      </c>
      <c r="BI215" s="67" t="e">
        <f>-10*LOG(2/(4*PI()*2^2)+4/(0.163*(Calcul!$J220*Calcul!$K220)/VLOOKUP(Calcul!$H220,'ModelParams Lp'!$E$37:$F$39,2,0)))</f>
        <v>#N/A</v>
      </c>
      <c r="BJ215" s="67" t="e">
        <f>-10*LOG(2/(4*PI()*2^2)+4/(0.163*(Calcul!$J220*Calcul!$K220)/VLOOKUP(Calcul!$H220,'ModelParams Lp'!$E$37:$F$39,2,0)))</f>
        <v>#N/A</v>
      </c>
      <c r="BK215" s="67" t="e">
        <f>VLOOKUP(Calcul!$I220,'ModelParams Lp'!$D$28:$O$32,5,0)+BC215</f>
        <v>#N/A</v>
      </c>
      <c r="BL215" s="67" t="e">
        <f>VLOOKUP(Calcul!$I220,'ModelParams Lp'!$D$28:$O$32,6,0)+BD215</f>
        <v>#N/A</v>
      </c>
      <c r="BM215" s="67" t="e">
        <f>VLOOKUP(Calcul!$I220,'ModelParams Lp'!$D$28:$O$32,7,0)+BE215</f>
        <v>#N/A</v>
      </c>
      <c r="BN215" s="67" t="e">
        <f>VLOOKUP(Calcul!$I220,'ModelParams Lp'!$D$28:$O$32,8,0)+BF215</f>
        <v>#N/A</v>
      </c>
      <c r="BO215" s="67" t="e">
        <f>VLOOKUP(Calcul!$I220,'ModelParams Lp'!$D$28:$O$32,9,0)+BG215</f>
        <v>#N/A</v>
      </c>
      <c r="BP215" s="67" t="e">
        <f>VLOOKUP(Calcul!$I220,'ModelParams Lp'!$D$28:$O$32,10,0)+BH215</f>
        <v>#N/A</v>
      </c>
      <c r="BQ215" s="67" t="e">
        <f>VLOOKUP(Calcul!$I220,'ModelParams Lp'!$D$28:$O$32,11,0)+BI215</f>
        <v>#N/A</v>
      </c>
      <c r="BR215" s="67" t="e">
        <f>VLOOKUP(Calcul!$I220,'ModelParams Lp'!$D$28:$O$32,12,0)+BJ215</f>
        <v>#N/A</v>
      </c>
      <c r="BS215" s="66" t="e">
        <f t="shared" ca="1" si="77"/>
        <v>#DIV/0!</v>
      </c>
      <c r="BT215" s="66" t="e">
        <f t="shared" ca="1" si="78"/>
        <v>#DIV/0!</v>
      </c>
      <c r="BU215" s="66" t="e">
        <f t="shared" ca="1" si="79"/>
        <v>#DIV/0!</v>
      </c>
      <c r="BV215" s="66" t="e">
        <f t="shared" ca="1" si="80"/>
        <v>#DIV/0!</v>
      </c>
      <c r="BW215" s="66" t="e">
        <f t="shared" ca="1" si="81"/>
        <v>#DIV/0!</v>
      </c>
      <c r="BX215" s="66" t="e">
        <f t="shared" ca="1" si="82"/>
        <v>#DIV/0!</v>
      </c>
      <c r="BY215" s="66" t="e">
        <f t="shared" ca="1" si="83"/>
        <v>#DIV/0!</v>
      </c>
      <c r="BZ215" s="66" t="e">
        <f t="shared" ca="1" si="84"/>
        <v>#DIV/0!</v>
      </c>
      <c r="CA215" s="24" t="e">
        <f ca="1">10*LOG10(IF(BS215="",0,POWER(10,((BS215+'ModelParams Lw'!$O$4)/10))) +IF(BT215="",0,POWER(10,((BT215+'ModelParams Lw'!$P$4)/10))) +IF(BU215="",0,POWER(10,((BU215+'ModelParams Lw'!$Q$4)/10))) +IF(BV215="",0,POWER(10,((BV215+'ModelParams Lw'!$R$4)/10))) +IF(BW215="",0,POWER(10,((BW215+'ModelParams Lw'!$S$4)/10))) +IF(BX215="",0,POWER(10,((BX215+'ModelParams Lw'!$T$4)/10))) +IF(BY215="",0,POWER(10,((BY215+'ModelParams Lw'!$U$4)/10)))+IF(BZ215="",0,POWER(10,((BZ215+'ModelParams Lw'!$V$4)/10))))</f>
        <v>#DIV/0!</v>
      </c>
      <c r="CB215" s="24" t="e">
        <f t="shared" ca="1" si="85"/>
        <v>#DIV/0!</v>
      </c>
      <c r="CC215" s="24" t="e">
        <f ca="1">(BS215-'ModelParams Lw'!O$10)/'ModelParams Lw'!O$11</f>
        <v>#DIV/0!</v>
      </c>
      <c r="CD215" s="24" t="e">
        <f ca="1">(BT215-'ModelParams Lw'!P$10)/'ModelParams Lw'!P$11</f>
        <v>#DIV/0!</v>
      </c>
      <c r="CE215" s="24" t="e">
        <f ca="1">(BU215-'ModelParams Lw'!Q$10)/'ModelParams Lw'!Q$11</f>
        <v>#DIV/0!</v>
      </c>
      <c r="CF215" s="24" t="e">
        <f ca="1">(BV215-'ModelParams Lw'!R$10)/'ModelParams Lw'!R$11</f>
        <v>#DIV/0!</v>
      </c>
      <c r="CG215" s="24" t="e">
        <f ca="1">(BW215-'ModelParams Lw'!S$10)/'ModelParams Lw'!S$11</f>
        <v>#DIV/0!</v>
      </c>
      <c r="CH215" s="24" t="e">
        <f ca="1">(BX215-'ModelParams Lw'!T$10)/'ModelParams Lw'!T$11</f>
        <v>#DIV/0!</v>
      </c>
      <c r="CI215" s="24" t="e">
        <f ca="1">(BY215-'ModelParams Lw'!U$10)/'ModelParams Lw'!U$11</f>
        <v>#DIV/0!</v>
      </c>
      <c r="CJ215" s="24" t="e">
        <f ca="1">(BZ215-'ModelParams Lw'!V$10)/'ModelParams Lw'!V$11</f>
        <v>#DIV/0!</v>
      </c>
      <c r="CK215" s="66" t="e">
        <f t="shared" si="86"/>
        <v>#DIV/0!</v>
      </c>
      <c r="CL215" s="66" t="e">
        <f t="shared" si="87"/>
        <v>#DIV/0!</v>
      </c>
      <c r="CM215" s="66" t="e">
        <f t="shared" si="88"/>
        <v>#DIV/0!</v>
      </c>
      <c r="CN215" s="66" t="e">
        <f t="shared" si="89"/>
        <v>#DIV/0!</v>
      </c>
      <c r="CO215" s="66" t="e">
        <f t="shared" si="90"/>
        <v>#DIV/0!</v>
      </c>
      <c r="CP215" s="66" t="e">
        <f t="shared" si="91"/>
        <v>#DIV/0!</v>
      </c>
      <c r="CQ215" s="66" t="e">
        <f t="shared" si="92"/>
        <v>#DIV/0!</v>
      </c>
      <c r="CR215" s="66" t="e">
        <f t="shared" si="93"/>
        <v>#DIV/0!</v>
      </c>
      <c r="CS215" s="24" t="e">
        <f>10*LOG10(IF(CK215="",0,POWER(10,((CK215+'ModelParams Lw'!$O$4)/10))) +IF(CL215="",0,POWER(10,((CL215+'ModelParams Lw'!$P$4)/10))) +IF(CM215="",0,POWER(10,((CM215+'ModelParams Lw'!$Q$4)/10))) +IF(CN215="",0,POWER(10,((CN215+'ModelParams Lw'!$R$4)/10))) +IF(CO215="",0,POWER(10,((CO215+'ModelParams Lw'!$S$4)/10))) +IF(CP215="",0,POWER(10,((CP215+'ModelParams Lw'!$T$4)/10))) +IF(CQ215="",0,POWER(10,((CQ215+'ModelParams Lw'!$U$4)/10)))+IF(CR215="",0,POWER(10,((CR215+'ModelParams Lw'!$V$4)/10))))</f>
        <v>#DIV/0!</v>
      </c>
      <c r="CT215" s="24" t="e">
        <f t="shared" si="94"/>
        <v>#DIV/0!</v>
      </c>
      <c r="CU215" s="24" t="e">
        <f>(CK215-'ModelParams Lw'!O$10)/'ModelParams Lw'!O$11</f>
        <v>#DIV/0!</v>
      </c>
      <c r="CV215" s="24" t="e">
        <f>(CL215-'ModelParams Lw'!P$10)/'ModelParams Lw'!P$11</f>
        <v>#DIV/0!</v>
      </c>
      <c r="CW215" s="24" t="e">
        <f>(CM215-'ModelParams Lw'!Q$10)/'ModelParams Lw'!Q$11</f>
        <v>#DIV/0!</v>
      </c>
      <c r="CX215" s="24" t="e">
        <f>(CN215-'ModelParams Lw'!R$10)/'ModelParams Lw'!R$11</f>
        <v>#DIV/0!</v>
      </c>
      <c r="CY215" s="24" t="e">
        <f>(CO215-'ModelParams Lw'!S$10)/'ModelParams Lw'!S$11</f>
        <v>#DIV/0!</v>
      </c>
      <c r="CZ215" s="24" t="e">
        <f>(CP215-'ModelParams Lw'!T$10)/'ModelParams Lw'!T$11</f>
        <v>#DIV/0!</v>
      </c>
      <c r="DA215" s="24" t="e">
        <f>(CQ215-'ModelParams Lw'!U$10)/'ModelParams Lw'!U$11</f>
        <v>#DIV/0!</v>
      </c>
      <c r="DB215" s="24" t="e">
        <f>(CR215-'ModelParams Lw'!V$10)/'ModelParams Lw'!V$11</f>
        <v>#DIV/0!</v>
      </c>
    </row>
    <row r="216" spans="1:106">
      <c r="A216" s="12">
        <f>'Sound Power'!B216</f>
        <v>0</v>
      </c>
      <c r="B216" s="12">
        <f>'Sound Power'!D216</f>
        <v>0</v>
      </c>
      <c r="C216" s="67" t="e">
        <f>IF(Calcul!$F221="SA",'Sound Power'!BS216,'Sound Power'!T216)</f>
        <v>#DIV/0!</v>
      </c>
      <c r="D216" s="67" t="e">
        <f>IF(Calcul!$F221="SA",'Sound Power'!BT216,'Sound Power'!U216)</f>
        <v>#DIV/0!</v>
      </c>
      <c r="E216" s="67" t="e">
        <f>IF(Calcul!$F221="SA",'Sound Power'!BU216,'Sound Power'!V216)</f>
        <v>#DIV/0!</v>
      </c>
      <c r="F216" s="67" t="e">
        <f>IF(Calcul!$F221="SA",'Sound Power'!BV216,'Sound Power'!W216)</f>
        <v>#DIV/0!</v>
      </c>
      <c r="G216" s="67" t="e">
        <f>IF(Calcul!$F221="SA",'Sound Power'!BW216,'Sound Power'!X216)</f>
        <v>#DIV/0!</v>
      </c>
      <c r="H216" s="67" t="e">
        <f>IF(Calcul!$F221="SA",'Sound Power'!BX216,'Sound Power'!Y216)</f>
        <v>#DIV/0!</v>
      </c>
      <c r="I216" s="67" t="e">
        <f>IF(Calcul!$F221="SA",'Sound Power'!BY216,'Sound Power'!Z216)</f>
        <v>#DIV/0!</v>
      </c>
      <c r="J216" s="67" t="e">
        <f>IF(Calcul!$F221="SA",'Sound Power'!BZ216,'Sound Power'!AA216)</f>
        <v>#DIV/0!</v>
      </c>
      <c r="K216" s="67" t="e">
        <f>'Sound Power'!CS216</f>
        <v>#DIV/0!</v>
      </c>
      <c r="L216" s="67" t="e">
        <f>'Sound Power'!CT216</f>
        <v>#DIV/0!</v>
      </c>
      <c r="M216" s="67" t="e">
        <f>'Sound Power'!CU216</f>
        <v>#DIV/0!</v>
      </c>
      <c r="N216" s="67" t="e">
        <f>'Sound Power'!CV216</f>
        <v>#DIV/0!</v>
      </c>
      <c r="O216" s="67" t="e">
        <f>'Sound Power'!CW216</f>
        <v>#DIV/0!</v>
      </c>
      <c r="P216" s="67" t="e">
        <f>'Sound Power'!CX216</f>
        <v>#DIV/0!</v>
      </c>
      <c r="Q216" s="67" t="e">
        <f>'Sound Power'!CY216</f>
        <v>#DIV/0!</v>
      </c>
      <c r="R216" s="67" t="e">
        <f>'Sound Power'!CZ216</f>
        <v>#DIV/0!</v>
      </c>
      <c r="S216" s="64">
        <f t="shared" si="74"/>
        <v>0</v>
      </c>
      <c r="T216" s="64">
        <f t="shared" si="75"/>
        <v>0</v>
      </c>
      <c r="U216" s="67" t="e">
        <f>('ModelParams Lp'!B$4*10^'ModelParams Lp'!B$5*($S216/$T216)^'ModelParams Lp'!B$6)*3</f>
        <v>#DIV/0!</v>
      </c>
      <c r="V216" s="67" t="e">
        <f>('ModelParams Lp'!C$4*10^'ModelParams Lp'!C$5*($S216/$T216)^'ModelParams Lp'!C$6)*3</f>
        <v>#DIV/0!</v>
      </c>
      <c r="W216" s="67" t="e">
        <f>('ModelParams Lp'!D$4*10^'ModelParams Lp'!D$5*($S216/$T216)^'ModelParams Lp'!D$6)*3</f>
        <v>#DIV/0!</v>
      </c>
      <c r="X216" s="67" t="e">
        <f>('ModelParams Lp'!E$4*10^'ModelParams Lp'!E$5*($S216/$T216)^'ModelParams Lp'!E$6)*3</f>
        <v>#DIV/0!</v>
      </c>
      <c r="Y216" s="67" t="e">
        <f>('ModelParams Lp'!F$4*10^'ModelParams Lp'!F$5*($S216/$T216)^'ModelParams Lp'!F$6)*3</f>
        <v>#DIV/0!</v>
      </c>
      <c r="Z216" s="67" t="e">
        <f>('ModelParams Lp'!G$4*10^'ModelParams Lp'!G$5*($S216/$T216)^'ModelParams Lp'!G$6)*3</f>
        <v>#DIV/0!</v>
      </c>
      <c r="AA216" s="67" t="e">
        <f>('ModelParams Lp'!H$4*10^'ModelParams Lp'!H$5*($S216/$T216)^'ModelParams Lp'!H$6)*3</f>
        <v>#DIV/0!</v>
      </c>
      <c r="AB216" s="67" t="e">
        <f>('ModelParams Lp'!I$4*10^'ModelParams Lp'!I$5*($S216/$T216)^'ModelParams Lp'!I$6)*3</f>
        <v>#DIV/0!</v>
      </c>
      <c r="AC216" s="53" t="e">
        <f t="shared" si="76"/>
        <v>#DIV/0!</v>
      </c>
      <c r="AD216" s="53" t="e">
        <f>IF(AC216&lt;'ModelParams Lp'!$B$16,-1,IF(AC216&lt;'ModelParams Lp'!$C$16,0,IF(AC216&lt;'ModelParams Lp'!$D$16,1,IF(AC216&lt;'ModelParams Lp'!$E$16,2,IF(AC216&lt;'ModelParams Lp'!$F$16,3,IF(AC216&lt;'ModelParams Lp'!$G$16,4,IF(AC216&lt;'ModelParams Lp'!$H$16,5,6)))))))</f>
        <v>#DIV/0!</v>
      </c>
      <c r="AE216" s="67" t="e">
        <f ca="1">IF($AD216&gt;1,0,OFFSET('ModelParams Lp'!$C$12,0,-'Sound Pressure'!$AD216))</f>
        <v>#DIV/0!</v>
      </c>
      <c r="AF216" s="67" t="e">
        <f ca="1">IF($AD216&gt;2,0,OFFSET('ModelParams Lp'!$D$12,0,-'Sound Pressure'!$AD216))</f>
        <v>#DIV/0!</v>
      </c>
      <c r="AG216" s="67" t="e">
        <f ca="1">IF($AD216&gt;3,0,OFFSET('ModelParams Lp'!$E$12,0,-'Sound Pressure'!$AD216))</f>
        <v>#DIV/0!</v>
      </c>
      <c r="AH216" s="67" t="e">
        <f ca="1">IF($AD216&gt;4,0,OFFSET('ModelParams Lp'!$F$12,0,-'Sound Pressure'!$AD216))</f>
        <v>#DIV/0!</v>
      </c>
      <c r="AI216" s="67" t="e">
        <f ca="1">IF($AD216&gt;3,0,OFFSET('ModelParams Lp'!$G$12,0,-'Sound Pressure'!$AD216))</f>
        <v>#DIV/0!</v>
      </c>
      <c r="AJ216" s="67" t="e">
        <f ca="1">IF($AD216&gt;5,0,OFFSET('ModelParams Lp'!$H$12,0,-'Sound Pressure'!$AD216))</f>
        <v>#DIV/0!</v>
      </c>
      <c r="AK216" s="67" t="e">
        <f ca="1">IF($AD216&gt;6,0,OFFSET('ModelParams Lp'!$I$12,0,-'Sound Pressure'!$AD216))</f>
        <v>#DIV/0!</v>
      </c>
      <c r="AL216" s="67" t="e">
        <f ca="1">IF($AD216&gt;7,0,IF($AD$4&lt;0,3,OFFSET('ModelParams Lp'!$J$12,0,-'Sound Pressure'!$AD216)))</f>
        <v>#DIV/0!</v>
      </c>
      <c r="AM216" s="67" t="e">
        <f t="shared" si="95"/>
        <v>#DIV/0!</v>
      </c>
      <c r="AN216" s="67" t="e">
        <f t="shared" si="73"/>
        <v>#DIV/0!</v>
      </c>
      <c r="AO216" s="67" t="e">
        <f t="shared" si="73"/>
        <v>#DIV/0!</v>
      </c>
      <c r="AP216" s="67" t="e">
        <f t="shared" si="73"/>
        <v>#DIV/0!</v>
      </c>
      <c r="AQ216" s="67" t="e">
        <f t="shared" si="73"/>
        <v>#DIV/0!</v>
      </c>
      <c r="AR216" s="67" t="e">
        <f t="shared" si="73"/>
        <v>#DIV/0!</v>
      </c>
      <c r="AS216" s="67" t="e">
        <f t="shared" si="73"/>
        <v>#DIV/0!</v>
      </c>
      <c r="AT216" s="67" t="e">
        <f t="shared" si="73"/>
        <v>#DIV/0!</v>
      </c>
      <c r="AU216" s="67">
        <f>'ModelParams Lp'!B$22</f>
        <v>4</v>
      </c>
      <c r="AV216" s="67">
        <f>'ModelParams Lp'!C$22</f>
        <v>2</v>
      </c>
      <c r="AW216" s="67">
        <f>'ModelParams Lp'!D$22</f>
        <v>1</v>
      </c>
      <c r="AX216" s="67">
        <f>'ModelParams Lp'!E$22</f>
        <v>0</v>
      </c>
      <c r="AY216" s="67">
        <f>'ModelParams Lp'!F$22</f>
        <v>0</v>
      </c>
      <c r="AZ216" s="67">
        <f>'ModelParams Lp'!G$22</f>
        <v>0</v>
      </c>
      <c r="BA216" s="67">
        <f>'ModelParams Lp'!H$22</f>
        <v>0</v>
      </c>
      <c r="BB216" s="67">
        <f>'ModelParams Lp'!I$22</f>
        <v>0</v>
      </c>
      <c r="BC216" s="67" t="e">
        <f>-10*LOG(2/(4*PI()*2^2)+4/(0.163*(Calcul!$J221*Calcul!$K221)/VLOOKUP(Calcul!$H221,'ModelParams Lp'!$E$37:$F$39,2,0)))</f>
        <v>#N/A</v>
      </c>
      <c r="BD216" s="67" t="e">
        <f>-10*LOG(2/(4*PI()*2^2)+4/(0.163*(Calcul!$J221*Calcul!$K221)/VLOOKUP(Calcul!$H221,'ModelParams Lp'!$E$37:$F$39,2,0)))</f>
        <v>#N/A</v>
      </c>
      <c r="BE216" s="67" t="e">
        <f>-10*LOG(2/(4*PI()*2^2)+4/(0.163*(Calcul!$J221*Calcul!$K221)/VLOOKUP(Calcul!$H221,'ModelParams Lp'!$E$37:$F$39,2,0)))</f>
        <v>#N/A</v>
      </c>
      <c r="BF216" s="67" t="e">
        <f>-10*LOG(2/(4*PI()*2^2)+4/(0.163*(Calcul!$J221*Calcul!$K221)/VLOOKUP(Calcul!$H221,'ModelParams Lp'!$E$37:$F$39,2,0)))</f>
        <v>#N/A</v>
      </c>
      <c r="BG216" s="67" t="e">
        <f>-10*LOG(2/(4*PI()*2^2)+4/(0.163*(Calcul!$J221*Calcul!$K221)/VLOOKUP(Calcul!$H221,'ModelParams Lp'!$E$37:$F$39,2,0)))</f>
        <v>#N/A</v>
      </c>
      <c r="BH216" s="67" t="e">
        <f>-10*LOG(2/(4*PI()*2^2)+4/(0.163*(Calcul!$J221*Calcul!$K221)/VLOOKUP(Calcul!$H221,'ModelParams Lp'!$E$37:$F$39,2,0)))</f>
        <v>#N/A</v>
      </c>
      <c r="BI216" s="67" t="e">
        <f>-10*LOG(2/(4*PI()*2^2)+4/(0.163*(Calcul!$J221*Calcul!$K221)/VLOOKUP(Calcul!$H221,'ModelParams Lp'!$E$37:$F$39,2,0)))</f>
        <v>#N/A</v>
      </c>
      <c r="BJ216" s="67" t="e">
        <f>-10*LOG(2/(4*PI()*2^2)+4/(0.163*(Calcul!$J221*Calcul!$K221)/VLOOKUP(Calcul!$H221,'ModelParams Lp'!$E$37:$F$39,2,0)))</f>
        <v>#N/A</v>
      </c>
      <c r="BK216" s="67" t="e">
        <f>VLOOKUP(Calcul!$I221,'ModelParams Lp'!$D$28:$O$32,5,0)+BC216</f>
        <v>#N/A</v>
      </c>
      <c r="BL216" s="67" t="e">
        <f>VLOOKUP(Calcul!$I221,'ModelParams Lp'!$D$28:$O$32,6,0)+BD216</f>
        <v>#N/A</v>
      </c>
      <c r="BM216" s="67" t="e">
        <f>VLOOKUP(Calcul!$I221,'ModelParams Lp'!$D$28:$O$32,7,0)+BE216</f>
        <v>#N/A</v>
      </c>
      <c r="BN216" s="67" t="e">
        <f>VLOOKUP(Calcul!$I221,'ModelParams Lp'!$D$28:$O$32,8,0)+BF216</f>
        <v>#N/A</v>
      </c>
      <c r="BO216" s="67" t="e">
        <f>VLOOKUP(Calcul!$I221,'ModelParams Lp'!$D$28:$O$32,9,0)+BG216</f>
        <v>#N/A</v>
      </c>
      <c r="BP216" s="67" t="e">
        <f>VLOOKUP(Calcul!$I221,'ModelParams Lp'!$D$28:$O$32,10,0)+BH216</f>
        <v>#N/A</v>
      </c>
      <c r="BQ216" s="67" t="e">
        <f>VLOOKUP(Calcul!$I221,'ModelParams Lp'!$D$28:$O$32,11,0)+BI216</f>
        <v>#N/A</v>
      </c>
      <c r="BR216" s="67" t="e">
        <f>VLOOKUP(Calcul!$I221,'ModelParams Lp'!$D$28:$O$32,12,0)+BJ216</f>
        <v>#N/A</v>
      </c>
      <c r="BS216" s="66" t="e">
        <f t="shared" ca="1" si="77"/>
        <v>#DIV/0!</v>
      </c>
      <c r="BT216" s="66" t="e">
        <f t="shared" ca="1" si="78"/>
        <v>#DIV/0!</v>
      </c>
      <c r="BU216" s="66" t="e">
        <f t="shared" ca="1" si="79"/>
        <v>#DIV/0!</v>
      </c>
      <c r="BV216" s="66" t="e">
        <f t="shared" ca="1" si="80"/>
        <v>#DIV/0!</v>
      </c>
      <c r="BW216" s="66" t="e">
        <f t="shared" ca="1" si="81"/>
        <v>#DIV/0!</v>
      </c>
      <c r="BX216" s="66" t="e">
        <f t="shared" ca="1" si="82"/>
        <v>#DIV/0!</v>
      </c>
      <c r="BY216" s="66" t="e">
        <f t="shared" ca="1" si="83"/>
        <v>#DIV/0!</v>
      </c>
      <c r="BZ216" s="66" t="e">
        <f t="shared" ca="1" si="84"/>
        <v>#DIV/0!</v>
      </c>
      <c r="CA216" s="24" t="e">
        <f ca="1">10*LOG10(IF(BS216="",0,POWER(10,((BS216+'ModelParams Lw'!$O$4)/10))) +IF(BT216="",0,POWER(10,((BT216+'ModelParams Lw'!$P$4)/10))) +IF(BU216="",0,POWER(10,((BU216+'ModelParams Lw'!$Q$4)/10))) +IF(BV216="",0,POWER(10,((BV216+'ModelParams Lw'!$R$4)/10))) +IF(BW216="",0,POWER(10,((BW216+'ModelParams Lw'!$S$4)/10))) +IF(BX216="",0,POWER(10,((BX216+'ModelParams Lw'!$T$4)/10))) +IF(BY216="",0,POWER(10,((BY216+'ModelParams Lw'!$U$4)/10)))+IF(BZ216="",0,POWER(10,((BZ216+'ModelParams Lw'!$V$4)/10))))</f>
        <v>#DIV/0!</v>
      </c>
      <c r="CB216" s="24" t="e">
        <f t="shared" ca="1" si="85"/>
        <v>#DIV/0!</v>
      </c>
      <c r="CC216" s="24" t="e">
        <f ca="1">(BS216-'ModelParams Lw'!O$10)/'ModelParams Lw'!O$11</f>
        <v>#DIV/0!</v>
      </c>
      <c r="CD216" s="24" t="e">
        <f ca="1">(BT216-'ModelParams Lw'!P$10)/'ModelParams Lw'!P$11</f>
        <v>#DIV/0!</v>
      </c>
      <c r="CE216" s="24" t="e">
        <f ca="1">(BU216-'ModelParams Lw'!Q$10)/'ModelParams Lw'!Q$11</f>
        <v>#DIV/0!</v>
      </c>
      <c r="CF216" s="24" t="e">
        <f ca="1">(BV216-'ModelParams Lw'!R$10)/'ModelParams Lw'!R$11</f>
        <v>#DIV/0!</v>
      </c>
      <c r="CG216" s="24" t="e">
        <f ca="1">(BW216-'ModelParams Lw'!S$10)/'ModelParams Lw'!S$11</f>
        <v>#DIV/0!</v>
      </c>
      <c r="CH216" s="24" t="e">
        <f ca="1">(BX216-'ModelParams Lw'!T$10)/'ModelParams Lw'!T$11</f>
        <v>#DIV/0!</v>
      </c>
      <c r="CI216" s="24" t="e">
        <f ca="1">(BY216-'ModelParams Lw'!U$10)/'ModelParams Lw'!U$11</f>
        <v>#DIV/0!</v>
      </c>
      <c r="CJ216" s="24" t="e">
        <f ca="1">(BZ216-'ModelParams Lw'!V$10)/'ModelParams Lw'!V$11</f>
        <v>#DIV/0!</v>
      </c>
      <c r="CK216" s="66" t="e">
        <f t="shared" si="86"/>
        <v>#DIV/0!</v>
      </c>
      <c r="CL216" s="66" t="e">
        <f t="shared" si="87"/>
        <v>#DIV/0!</v>
      </c>
      <c r="CM216" s="66" t="e">
        <f t="shared" si="88"/>
        <v>#DIV/0!</v>
      </c>
      <c r="CN216" s="66" t="e">
        <f t="shared" si="89"/>
        <v>#DIV/0!</v>
      </c>
      <c r="CO216" s="66" t="e">
        <f t="shared" si="90"/>
        <v>#DIV/0!</v>
      </c>
      <c r="CP216" s="66" t="e">
        <f t="shared" si="91"/>
        <v>#DIV/0!</v>
      </c>
      <c r="CQ216" s="66" t="e">
        <f t="shared" si="92"/>
        <v>#DIV/0!</v>
      </c>
      <c r="CR216" s="66" t="e">
        <f t="shared" si="93"/>
        <v>#DIV/0!</v>
      </c>
      <c r="CS216" s="24" t="e">
        <f>10*LOG10(IF(CK216="",0,POWER(10,((CK216+'ModelParams Lw'!$O$4)/10))) +IF(CL216="",0,POWER(10,((CL216+'ModelParams Lw'!$P$4)/10))) +IF(CM216="",0,POWER(10,((CM216+'ModelParams Lw'!$Q$4)/10))) +IF(CN216="",0,POWER(10,((CN216+'ModelParams Lw'!$R$4)/10))) +IF(CO216="",0,POWER(10,((CO216+'ModelParams Lw'!$S$4)/10))) +IF(CP216="",0,POWER(10,((CP216+'ModelParams Lw'!$T$4)/10))) +IF(CQ216="",0,POWER(10,((CQ216+'ModelParams Lw'!$U$4)/10)))+IF(CR216="",0,POWER(10,((CR216+'ModelParams Lw'!$V$4)/10))))</f>
        <v>#DIV/0!</v>
      </c>
      <c r="CT216" s="24" t="e">
        <f t="shared" si="94"/>
        <v>#DIV/0!</v>
      </c>
      <c r="CU216" s="24" t="e">
        <f>(CK216-'ModelParams Lw'!O$10)/'ModelParams Lw'!O$11</f>
        <v>#DIV/0!</v>
      </c>
      <c r="CV216" s="24" t="e">
        <f>(CL216-'ModelParams Lw'!P$10)/'ModelParams Lw'!P$11</f>
        <v>#DIV/0!</v>
      </c>
      <c r="CW216" s="24" t="e">
        <f>(CM216-'ModelParams Lw'!Q$10)/'ModelParams Lw'!Q$11</f>
        <v>#DIV/0!</v>
      </c>
      <c r="CX216" s="24" t="e">
        <f>(CN216-'ModelParams Lw'!R$10)/'ModelParams Lw'!R$11</f>
        <v>#DIV/0!</v>
      </c>
      <c r="CY216" s="24" t="e">
        <f>(CO216-'ModelParams Lw'!S$10)/'ModelParams Lw'!S$11</f>
        <v>#DIV/0!</v>
      </c>
      <c r="CZ216" s="24" t="e">
        <f>(CP216-'ModelParams Lw'!T$10)/'ModelParams Lw'!T$11</f>
        <v>#DIV/0!</v>
      </c>
      <c r="DA216" s="24" t="e">
        <f>(CQ216-'ModelParams Lw'!U$10)/'ModelParams Lw'!U$11</f>
        <v>#DIV/0!</v>
      </c>
      <c r="DB216" s="24" t="e">
        <f>(CR216-'ModelParams Lw'!V$10)/'ModelParams Lw'!V$11</f>
        <v>#DIV/0!</v>
      </c>
    </row>
    <row r="217" spans="1:106">
      <c r="A217" s="12">
        <f>'Sound Power'!B217</f>
        <v>0</v>
      </c>
      <c r="B217" s="12">
        <f>'Sound Power'!D217</f>
        <v>0</v>
      </c>
      <c r="C217" s="67" t="e">
        <f>IF(Calcul!$F222="SA",'Sound Power'!BS217,'Sound Power'!T217)</f>
        <v>#DIV/0!</v>
      </c>
      <c r="D217" s="67" t="e">
        <f>IF(Calcul!$F222="SA",'Sound Power'!BT217,'Sound Power'!U217)</f>
        <v>#DIV/0!</v>
      </c>
      <c r="E217" s="67" t="e">
        <f>IF(Calcul!$F222="SA",'Sound Power'!BU217,'Sound Power'!V217)</f>
        <v>#DIV/0!</v>
      </c>
      <c r="F217" s="67" t="e">
        <f>IF(Calcul!$F222="SA",'Sound Power'!BV217,'Sound Power'!W217)</f>
        <v>#DIV/0!</v>
      </c>
      <c r="G217" s="67" t="e">
        <f>IF(Calcul!$F222="SA",'Sound Power'!BW217,'Sound Power'!X217)</f>
        <v>#DIV/0!</v>
      </c>
      <c r="H217" s="67" t="e">
        <f>IF(Calcul!$F222="SA",'Sound Power'!BX217,'Sound Power'!Y217)</f>
        <v>#DIV/0!</v>
      </c>
      <c r="I217" s="67" t="e">
        <f>IF(Calcul!$F222="SA",'Sound Power'!BY217,'Sound Power'!Z217)</f>
        <v>#DIV/0!</v>
      </c>
      <c r="J217" s="67" t="e">
        <f>IF(Calcul!$F222="SA",'Sound Power'!BZ217,'Sound Power'!AA217)</f>
        <v>#DIV/0!</v>
      </c>
      <c r="K217" s="67" t="e">
        <f>'Sound Power'!CS217</f>
        <v>#DIV/0!</v>
      </c>
      <c r="L217" s="67" t="e">
        <f>'Sound Power'!CT217</f>
        <v>#DIV/0!</v>
      </c>
      <c r="M217" s="67" t="e">
        <f>'Sound Power'!CU217</f>
        <v>#DIV/0!</v>
      </c>
      <c r="N217" s="67" t="e">
        <f>'Sound Power'!CV217</f>
        <v>#DIV/0!</v>
      </c>
      <c r="O217" s="67" t="e">
        <f>'Sound Power'!CW217</f>
        <v>#DIV/0!</v>
      </c>
      <c r="P217" s="67" t="e">
        <f>'Sound Power'!CX217</f>
        <v>#DIV/0!</v>
      </c>
      <c r="Q217" s="67" t="e">
        <f>'Sound Power'!CY217</f>
        <v>#DIV/0!</v>
      </c>
      <c r="R217" s="67" t="e">
        <f>'Sound Power'!CZ217</f>
        <v>#DIV/0!</v>
      </c>
      <c r="S217" s="64">
        <f t="shared" si="74"/>
        <v>0</v>
      </c>
      <c r="T217" s="64">
        <f t="shared" si="75"/>
        <v>0</v>
      </c>
      <c r="U217" s="67" t="e">
        <f>('ModelParams Lp'!B$4*10^'ModelParams Lp'!B$5*($S217/$T217)^'ModelParams Lp'!B$6)*3</f>
        <v>#DIV/0!</v>
      </c>
      <c r="V217" s="67" t="e">
        <f>('ModelParams Lp'!C$4*10^'ModelParams Lp'!C$5*($S217/$T217)^'ModelParams Lp'!C$6)*3</f>
        <v>#DIV/0!</v>
      </c>
      <c r="W217" s="67" t="e">
        <f>('ModelParams Lp'!D$4*10^'ModelParams Lp'!D$5*($S217/$T217)^'ModelParams Lp'!D$6)*3</f>
        <v>#DIV/0!</v>
      </c>
      <c r="X217" s="67" t="e">
        <f>('ModelParams Lp'!E$4*10^'ModelParams Lp'!E$5*($S217/$T217)^'ModelParams Lp'!E$6)*3</f>
        <v>#DIV/0!</v>
      </c>
      <c r="Y217" s="67" t="e">
        <f>('ModelParams Lp'!F$4*10^'ModelParams Lp'!F$5*($S217/$T217)^'ModelParams Lp'!F$6)*3</f>
        <v>#DIV/0!</v>
      </c>
      <c r="Z217" s="67" t="e">
        <f>('ModelParams Lp'!G$4*10^'ModelParams Lp'!G$5*($S217/$T217)^'ModelParams Lp'!G$6)*3</f>
        <v>#DIV/0!</v>
      </c>
      <c r="AA217" s="67" t="e">
        <f>('ModelParams Lp'!H$4*10^'ModelParams Lp'!H$5*($S217/$T217)^'ModelParams Lp'!H$6)*3</f>
        <v>#DIV/0!</v>
      </c>
      <c r="AB217" s="67" t="e">
        <f>('ModelParams Lp'!I$4*10^'ModelParams Lp'!I$5*($S217/$T217)^'ModelParams Lp'!I$6)*3</f>
        <v>#DIV/0!</v>
      </c>
      <c r="AC217" s="53" t="e">
        <f t="shared" si="76"/>
        <v>#DIV/0!</v>
      </c>
      <c r="AD217" s="53" t="e">
        <f>IF(AC217&lt;'ModelParams Lp'!$B$16,-1,IF(AC217&lt;'ModelParams Lp'!$C$16,0,IF(AC217&lt;'ModelParams Lp'!$D$16,1,IF(AC217&lt;'ModelParams Lp'!$E$16,2,IF(AC217&lt;'ModelParams Lp'!$F$16,3,IF(AC217&lt;'ModelParams Lp'!$G$16,4,IF(AC217&lt;'ModelParams Lp'!$H$16,5,6)))))))</f>
        <v>#DIV/0!</v>
      </c>
      <c r="AE217" s="67" t="e">
        <f ca="1">IF($AD217&gt;1,0,OFFSET('ModelParams Lp'!$C$12,0,-'Sound Pressure'!$AD217))</f>
        <v>#DIV/0!</v>
      </c>
      <c r="AF217" s="67" t="e">
        <f ca="1">IF($AD217&gt;2,0,OFFSET('ModelParams Lp'!$D$12,0,-'Sound Pressure'!$AD217))</f>
        <v>#DIV/0!</v>
      </c>
      <c r="AG217" s="67" t="e">
        <f ca="1">IF($AD217&gt;3,0,OFFSET('ModelParams Lp'!$E$12,0,-'Sound Pressure'!$AD217))</f>
        <v>#DIV/0!</v>
      </c>
      <c r="AH217" s="67" t="e">
        <f ca="1">IF($AD217&gt;4,0,OFFSET('ModelParams Lp'!$F$12,0,-'Sound Pressure'!$AD217))</f>
        <v>#DIV/0!</v>
      </c>
      <c r="AI217" s="67" t="e">
        <f ca="1">IF($AD217&gt;3,0,OFFSET('ModelParams Lp'!$G$12,0,-'Sound Pressure'!$AD217))</f>
        <v>#DIV/0!</v>
      </c>
      <c r="AJ217" s="67" t="e">
        <f ca="1">IF($AD217&gt;5,0,OFFSET('ModelParams Lp'!$H$12,0,-'Sound Pressure'!$AD217))</f>
        <v>#DIV/0!</v>
      </c>
      <c r="AK217" s="67" t="e">
        <f ca="1">IF($AD217&gt;6,0,OFFSET('ModelParams Lp'!$I$12,0,-'Sound Pressure'!$AD217))</f>
        <v>#DIV/0!</v>
      </c>
      <c r="AL217" s="67" t="e">
        <f ca="1">IF($AD217&gt;7,0,IF($AD$4&lt;0,3,OFFSET('ModelParams Lp'!$J$12,0,-'Sound Pressure'!$AD217)))</f>
        <v>#DIV/0!</v>
      </c>
      <c r="AM217" s="67" t="e">
        <f t="shared" si="95"/>
        <v>#DIV/0!</v>
      </c>
      <c r="AN217" s="67" t="e">
        <f t="shared" si="73"/>
        <v>#DIV/0!</v>
      </c>
      <c r="AO217" s="67" t="e">
        <f t="shared" si="73"/>
        <v>#DIV/0!</v>
      </c>
      <c r="AP217" s="67" t="e">
        <f t="shared" si="73"/>
        <v>#DIV/0!</v>
      </c>
      <c r="AQ217" s="67" t="e">
        <f t="shared" si="73"/>
        <v>#DIV/0!</v>
      </c>
      <c r="AR217" s="67" t="e">
        <f t="shared" si="73"/>
        <v>#DIV/0!</v>
      </c>
      <c r="AS217" s="67" t="e">
        <f t="shared" si="73"/>
        <v>#DIV/0!</v>
      </c>
      <c r="AT217" s="67" t="e">
        <f t="shared" si="73"/>
        <v>#DIV/0!</v>
      </c>
      <c r="AU217" s="67">
        <f>'ModelParams Lp'!B$22</f>
        <v>4</v>
      </c>
      <c r="AV217" s="67">
        <f>'ModelParams Lp'!C$22</f>
        <v>2</v>
      </c>
      <c r="AW217" s="67">
        <f>'ModelParams Lp'!D$22</f>
        <v>1</v>
      </c>
      <c r="AX217" s="67">
        <f>'ModelParams Lp'!E$22</f>
        <v>0</v>
      </c>
      <c r="AY217" s="67">
        <f>'ModelParams Lp'!F$22</f>
        <v>0</v>
      </c>
      <c r="AZ217" s="67">
        <f>'ModelParams Lp'!G$22</f>
        <v>0</v>
      </c>
      <c r="BA217" s="67">
        <f>'ModelParams Lp'!H$22</f>
        <v>0</v>
      </c>
      <c r="BB217" s="67">
        <f>'ModelParams Lp'!I$22</f>
        <v>0</v>
      </c>
      <c r="BC217" s="67" t="e">
        <f>-10*LOG(2/(4*PI()*2^2)+4/(0.163*(Calcul!$J222*Calcul!$K222)/VLOOKUP(Calcul!$H222,'ModelParams Lp'!$E$37:$F$39,2,0)))</f>
        <v>#N/A</v>
      </c>
      <c r="BD217" s="67" t="e">
        <f>-10*LOG(2/(4*PI()*2^2)+4/(0.163*(Calcul!$J222*Calcul!$K222)/VLOOKUP(Calcul!$H222,'ModelParams Lp'!$E$37:$F$39,2,0)))</f>
        <v>#N/A</v>
      </c>
      <c r="BE217" s="67" t="e">
        <f>-10*LOG(2/(4*PI()*2^2)+4/(0.163*(Calcul!$J222*Calcul!$K222)/VLOOKUP(Calcul!$H222,'ModelParams Lp'!$E$37:$F$39,2,0)))</f>
        <v>#N/A</v>
      </c>
      <c r="BF217" s="67" t="e">
        <f>-10*LOG(2/(4*PI()*2^2)+4/(0.163*(Calcul!$J222*Calcul!$K222)/VLOOKUP(Calcul!$H222,'ModelParams Lp'!$E$37:$F$39,2,0)))</f>
        <v>#N/A</v>
      </c>
      <c r="BG217" s="67" t="e">
        <f>-10*LOG(2/(4*PI()*2^2)+4/(0.163*(Calcul!$J222*Calcul!$K222)/VLOOKUP(Calcul!$H222,'ModelParams Lp'!$E$37:$F$39,2,0)))</f>
        <v>#N/A</v>
      </c>
      <c r="BH217" s="67" t="e">
        <f>-10*LOG(2/(4*PI()*2^2)+4/(0.163*(Calcul!$J222*Calcul!$K222)/VLOOKUP(Calcul!$H222,'ModelParams Lp'!$E$37:$F$39,2,0)))</f>
        <v>#N/A</v>
      </c>
      <c r="BI217" s="67" t="e">
        <f>-10*LOG(2/(4*PI()*2^2)+4/(0.163*(Calcul!$J222*Calcul!$K222)/VLOOKUP(Calcul!$H222,'ModelParams Lp'!$E$37:$F$39,2,0)))</f>
        <v>#N/A</v>
      </c>
      <c r="BJ217" s="67" t="e">
        <f>-10*LOG(2/(4*PI()*2^2)+4/(0.163*(Calcul!$J222*Calcul!$K222)/VLOOKUP(Calcul!$H222,'ModelParams Lp'!$E$37:$F$39,2,0)))</f>
        <v>#N/A</v>
      </c>
      <c r="BK217" s="67" t="e">
        <f>VLOOKUP(Calcul!$I222,'ModelParams Lp'!$D$28:$O$32,5,0)+BC217</f>
        <v>#N/A</v>
      </c>
      <c r="BL217" s="67" t="e">
        <f>VLOOKUP(Calcul!$I222,'ModelParams Lp'!$D$28:$O$32,6,0)+BD217</f>
        <v>#N/A</v>
      </c>
      <c r="BM217" s="67" t="e">
        <f>VLOOKUP(Calcul!$I222,'ModelParams Lp'!$D$28:$O$32,7,0)+BE217</f>
        <v>#N/A</v>
      </c>
      <c r="BN217" s="67" t="e">
        <f>VLOOKUP(Calcul!$I222,'ModelParams Lp'!$D$28:$O$32,8,0)+BF217</f>
        <v>#N/A</v>
      </c>
      <c r="BO217" s="67" t="e">
        <f>VLOOKUP(Calcul!$I222,'ModelParams Lp'!$D$28:$O$32,9,0)+BG217</f>
        <v>#N/A</v>
      </c>
      <c r="BP217" s="67" t="e">
        <f>VLOOKUP(Calcul!$I222,'ModelParams Lp'!$D$28:$O$32,10,0)+BH217</f>
        <v>#N/A</v>
      </c>
      <c r="BQ217" s="67" t="e">
        <f>VLOOKUP(Calcul!$I222,'ModelParams Lp'!$D$28:$O$32,11,0)+BI217</f>
        <v>#N/A</v>
      </c>
      <c r="BR217" s="67" t="e">
        <f>VLOOKUP(Calcul!$I222,'ModelParams Lp'!$D$28:$O$32,12,0)+BJ217</f>
        <v>#N/A</v>
      </c>
      <c r="BS217" s="66" t="e">
        <f t="shared" ca="1" si="77"/>
        <v>#DIV/0!</v>
      </c>
      <c r="BT217" s="66" t="e">
        <f t="shared" ca="1" si="78"/>
        <v>#DIV/0!</v>
      </c>
      <c r="BU217" s="66" t="e">
        <f t="shared" ca="1" si="79"/>
        <v>#DIV/0!</v>
      </c>
      <c r="BV217" s="66" t="e">
        <f t="shared" ca="1" si="80"/>
        <v>#DIV/0!</v>
      </c>
      <c r="BW217" s="66" t="e">
        <f t="shared" ca="1" si="81"/>
        <v>#DIV/0!</v>
      </c>
      <c r="BX217" s="66" t="e">
        <f t="shared" ca="1" si="82"/>
        <v>#DIV/0!</v>
      </c>
      <c r="BY217" s="66" t="e">
        <f t="shared" ca="1" si="83"/>
        <v>#DIV/0!</v>
      </c>
      <c r="BZ217" s="66" t="e">
        <f t="shared" ca="1" si="84"/>
        <v>#DIV/0!</v>
      </c>
      <c r="CA217" s="24" t="e">
        <f ca="1">10*LOG10(IF(BS217="",0,POWER(10,((BS217+'ModelParams Lw'!$O$4)/10))) +IF(BT217="",0,POWER(10,((BT217+'ModelParams Lw'!$P$4)/10))) +IF(BU217="",0,POWER(10,((BU217+'ModelParams Lw'!$Q$4)/10))) +IF(BV217="",0,POWER(10,((BV217+'ModelParams Lw'!$R$4)/10))) +IF(BW217="",0,POWER(10,((BW217+'ModelParams Lw'!$S$4)/10))) +IF(BX217="",0,POWER(10,((BX217+'ModelParams Lw'!$T$4)/10))) +IF(BY217="",0,POWER(10,((BY217+'ModelParams Lw'!$U$4)/10)))+IF(BZ217="",0,POWER(10,((BZ217+'ModelParams Lw'!$V$4)/10))))</f>
        <v>#DIV/0!</v>
      </c>
      <c r="CB217" s="24" t="e">
        <f t="shared" ca="1" si="85"/>
        <v>#DIV/0!</v>
      </c>
      <c r="CC217" s="24" t="e">
        <f ca="1">(BS217-'ModelParams Lw'!O$10)/'ModelParams Lw'!O$11</f>
        <v>#DIV/0!</v>
      </c>
      <c r="CD217" s="24" t="e">
        <f ca="1">(BT217-'ModelParams Lw'!P$10)/'ModelParams Lw'!P$11</f>
        <v>#DIV/0!</v>
      </c>
      <c r="CE217" s="24" t="e">
        <f ca="1">(BU217-'ModelParams Lw'!Q$10)/'ModelParams Lw'!Q$11</f>
        <v>#DIV/0!</v>
      </c>
      <c r="CF217" s="24" t="e">
        <f ca="1">(BV217-'ModelParams Lw'!R$10)/'ModelParams Lw'!R$11</f>
        <v>#DIV/0!</v>
      </c>
      <c r="CG217" s="24" t="e">
        <f ca="1">(BW217-'ModelParams Lw'!S$10)/'ModelParams Lw'!S$11</f>
        <v>#DIV/0!</v>
      </c>
      <c r="CH217" s="24" t="e">
        <f ca="1">(BX217-'ModelParams Lw'!T$10)/'ModelParams Lw'!T$11</f>
        <v>#DIV/0!</v>
      </c>
      <c r="CI217" s="24" t="e">
        <f ca="1">(BY217-'ModelParams Lw'!U$10)/'ModelParams Lw'!U$11</f>
        <v>#DIV/0!</v>
      </c>
      <c r="CJ217" s="24" t="e">
        <f ca="1">(BZ217-'ModelParams Lw'!V$10)/'ModelParams Lw'!V$11</f>
        <v>#DIV/0!</v>
      </c>
      <c r="CK217" s="66" t="e">
        <f t="shared" si="86"/>
        <v>#DIV/0!</v>
      </c>
      <c r="CL217" s="66" t="e">
        <f t="shared" si="87"/>
        <v>#DIV/0!</v>
      </c>
      <c r="CM217" s="66" t="e">
        <f t="shared" si="88"/>
        <v>#DIV/0!</v>
      </c>
      <c r="CN217" s="66" t="e">
        <f t="shared" si="89"/>
        <v>#DIV/0!</v>
      </c>
      <c r="CO217" s="66" t="e">
        <f t="shared" si="90"/>
        <v>#DIV/0!</v>
      </c>
      <c r="CP217" s="66" t="e">
        <f t="shared" si="91"/>
        <v>#DIV/0!</v>
      </c>
      <c r="CQ217" s="66" t="e">
        <f t="shared" si="92"/>
        <v>#DIV/0!</v>
      </c>
      <c r="CR217" s="66" t="e">
        <f t="shared" si="93"/>
        <v>#DIV/0!</v>
      </c>
      <c r="CS217" s="24" t="e">
        <f>10*LOG10(IF(CK217="",0,POWER(10,((CK217+'ModelParams Lw'!$O$4)/10))) +IF(CL217="",0,POWER(10,((CL217+'ModelParams Lw'!$P$4)/10))) +IF(CM217="",0,POWER(10,((CM217+'ModelParams Lw'!$Q$4)/10))) +IF(CN217="",0,POWER(10,((CN217+'ModelParams Lw'!$R$4)/10))) +IF(CO217="",0,POWER(10,((CO217+'ModelParams Lw'!$S$4)/10))) +IF(CP217="",0,POWER(10,((CP217+'ModelParams Lw'!$T$4)/10))) +IF(CQ217="",0,POWER(10,((CQ217+'ModelParams Lw'!$U$4)/10)))+IF(CR217="",0,POWER(10,((CR217+'ModelParams Lw'!$V$4)/10))))</f>
        <v>#DIV/0!</v>
      </c>
      <c r="CT217" s="24" t="e">
        <f t="shared" si="94"/>
        <v>#DIV/0!</v>
      </c>
      <c r="CU217" s="24" t="e">
        <f>(CK217-'ModelParams Lw'!O$10)/'ModelParams Lw'!O$11</f>
        <v>#DIV/0!</v>
      </c>
      <c r="CV217" s="24" t="e">
        <f>(CL217-'ModelParams Lw'!P$10)/'ModelParams Lw'!P$11</f>
        <v>#DIV/0!</v>
      </c>
      <c r="CW217" s="24" t="e">
        <f>(CM217-'ModelParams Lw'!Q$10)/'ModelParams Lw'!Q$11</f>
        <v>#DIV/0!</v>
      </c>
      <c r="CX217" s="24" t="e">
        <f>(CN217-'ModelParams Lw'!R$10)/'ModelParams Lw'!R$11</f>
        <v>#DIV/0!</v>
      </c>
      <c r="CY217" s="24" t="e">
        <f>(CO217-'ModelParams Lw'!S$10)/'ModelParams Lw'!S$11</f>
        <v>#DIV/0!</v>
      </c>
      <c r="CZ217" s="24" t="e">
        <f>(CP217-'ModelParams Lw'!T$10)/'ModelParams Lw'!T$11</f>
        <v>#DIV/0!</v>
      </c>
      <c r="DA217" s="24" t="e">
        <f>(CQ217-'ModelParams Lw'!U$10)/'ModelParams Lw'!U$11</f>
        <v>#DIV/0!</v>
      </c>
      <c r="DB217" s="24" t="e">
        <f>(CR217-'ModelParams Lw'!V$10)/'ModelParams Lw'!V$11</f>
        <v>#DIV/0!</v>
      </c>
    </row>
    <row r="218" spans="1:106">
      <c r="A218" s="12">
        <f>'Sound Power'!B218</f>
        <v>0</v>
      </c>
      <c r="B218" s="12">
        <f>'Sound Power'!D218</f>
        <v>0</v>
      </c>
      <c r="C218" s="67" t="e">
        <f>IF(Calcul!$F223="SA",'Sound Power'!BS218,'Sound Power'!T218)</f>
        <v>#DIV/0!</v>
      </c>
      <c r="D218" s="67" t="e">
        <f>IF(Calcul!$F223="SA",'Sound Power'!BT218,'Sound Power'!U218)</f>
        <v>#DIV/0!</v>
      </c>
      <c r="E218" s="67" t="e">
        <f>IF(Calcul!$F223="SA",'Sound Power'!BU218,'Sound Power'!V218)</f>
        <v>#DIV/0!</v>
      </c>
      <c r="F218" s="67" t="e">
        <f>IF(Calcul!$F223="SA",'Sound Power'!BV218,'Sound Power'!W218)</f>
        <v>#DIV/0!</v>
      </c>
      <c r="G218" s="67" t="e">
        <f>IF(Calcul!$F223="SA",'Sound Power'!BW218,'Sound Power'!X218)</f>
        <v>#DIV/0!</v>
      </c>
      <c r="H218" s="67" t="e">
        <f>IF(Calcul!$F223="SA",'Sound Power'!BX218,'Sound Power'!Y218)</f>
        <v>#DIV/0!</v>
      </c>
      <c r="I218" s="67" t="e">
        <f>IF(Calcul!$F223="SA",'Sound Power'!BY218,'Sound Power'!Z218)</f>
        <v>#DIV/0!</v>
      </c>
      <c r="J218" s="67" t="e">
        <f>IF(Calcul!$F223="SA",'Sound Power'!BZ218,'Sound Power'!AA218)</f>
        <v>#DIV/0!</v>
      </c>
      <c r="K218" s="67" t="e">
        <f>'Sound Power'!CS218</f>
        <v>#DIV/0!</v>
      </c>
      <c r="L218" s="67" t="e">
        <f>'Sound Power'!CT218</f>
        <v>#DIV/0!</v>
      </c>
      <c r="M218" s="67" t="e">
        <f>'Sound Power'!CU218</f>
        <v>#DIV/0!</v>
      </c>
      <c r="N218" s="67" t="e">
        <f>'Sound Power'!CV218</f>
        <v>#DIV/0!</v>
      </c>
      <c r="O218" s="67" t="e">
        <f>'Sound Power'!CW218</f>
        <v>#DIV/0!</v>
      </c>
      <c r="P218" s="67" t="e">
        <f>'Sound Power'!CX218</f>
        <v>#DIV/0!</v>
      </c>
      <c r="Q218" s="67" t="e">
        <f>'Sound Power'!CY218</f>
        <v>#DIV/0!</v>
      </c>
      <c r="R218" s="67" t="e">
        <f>'Sound Power'!CZ218</f>
        <v>#DIV/0!</v>
      </c>
      <c r="S218" s="64">
        <f t="shared" si="74"/>
        <v>0</v>
      </c>
      <c r="T218" s="64">
        <f t="shared" si="75"/>
        <v>0</v>
      </c>
      <c r="U218" s="67" t="e">
        <f>('ModelParams Lp'!B$4*10^'ModelParams Lp'!B$5*($S218/$T218)^'ModelParams Lp'!B$6)*3</f>
        <v>#DIV/0!</v>
      </c>
      <c r="V218" s="67" t="e">
        <f>('ModelParams Lp'!C$4*10^'ModelParams Lp'!C$5*($S218/$T218)^'ModelParams Lp'!C$6)*3</f>
        <v>#DIV/0!</v>
      </c>
      <c r="W218" s="67" t="e">
        <f>('ModelParams Lp'!D$4*10^'ModelParams Lp'!D$5*($S218/$T218)^'ModelParams Lp'!D$6)*3</f>
        <v>#DIV/0!</v>
      </c>
      <c r="X218" s="67" t="e">
        <f>('ModelParams Lp'!E$4*10^'ModelParams Lp'!E$5*($S218/$T218)^'ModelParams Lp'!E$6)*3</f>
        <v>#DIV/0!</v>
      </c>
      <c r="Y218" s="67" t="e">
        <f>('ModelParams Lp'!F$4*10^'ModelParams Lp'!F$5*($S218/$T218)^'ModelParams Lp'!F$6)*3</f>
        <v>#DIV/0!</v>
      </c>
      <c r="Z218" s="67" t="e">
        <f>('ModelParams Lp'!G$4*10^'ModelParams Lp'!G$5*($S218/$T218)^'ModelParams Lp'!G$6)*3</f>
        <v>#DIV/0!</v>
      </c>
      <c r="AA218" s="67" t="e">
        <f>('ModelParams Lp'!H$4*10^'ModelParams Lp'!H$5*($S218/$T218)^'ModelParams Lp'!H$6)*3</f>
        <v>#DIV/0!</v>
      </c>
      <c r="AB218" s="67" t="e">
        <f>('ModelParams Lp'!I$4*10^'ModelParams Lp'!I$5*($S218/$T218)^'ModelParams Lp'!I$6)*3</f>
        <v>#DIV/0!</v>
      </c>
      <c r="AC218" s="53" t="e">
        <f t="shared" si="76"/>
        <v>#DIV/0!</v>
      </c>
      <c r="AD218" s="53" t="e">
        <f>IF(AC218&lt;'ModelParams Lp'!$B$16,-1,IF(AC218&lt;'ModelParams Lp'!$C$16,0,IF(AC218&lt;'ModelParams Lp'!$D$16,1,IF(AC218&lt;'ModelParams Lp'!$E$16,2,IF(AC218&lt;'ModelParams Lp'!$F$16,3,IF(AC218&lt;'ModelParams Lp'!$G$16,4,IF(AC218&lt;'ModelParams Lp'!$H$16,5,6)))))))</f>
        <v>#DIV/0!</v>
      </c>
      <c r="AE218" s="67" t="e">
        <f ca="1">IF($AD218&gt;1,0,OFFSET('ModelParams Lp'!$C$12,0,-'Sound Pressure'!$AD218))</f>
        <v>#DIV/0!</v>
      </c>
      <c r="AF218" s="67" t="e">
        <f ca="1">IF($AD218&gt;2,0,OFFSET('ModelParams Lp'!$D$12,0,-'Sound Pressure'!$AD218))</f>
        <v>#DIV/0!</v>
      </c>
      <c r="AG218" s="67" t="e">
        <f ca="1">IF($AD218&gt;3,0,OFFSET('ModelParams Lp'!$E$12,0,-'Sound Pressure'!$AD218))</f>
        <v>#DIV/0!</v>
      </c>
      <c r="AH218" s="67" t="e">
        <f ca="1">IF($AD218&gt;4,0,OFFSET('ModelParams Lp'!$F$12,0,-'Sound Pressure'!$AD218))</f>
        <v>#DIV/0!</v>
      </c>
      <c r="AI218" s="67" t="e">
        <f ca="1">IF($AD218&gt;3,0,OFFSET('ModelParams Lp'!$G$12,0,-'Sound Pressure'!$AD218))</f>
        <v>#DIV/0!</v>
      </c>
      <c r="AJ218" s="67" t="e">
        <f ca="1">IF($AD218&gt;5,0,OFFSET('ModelParams Lp'!$H$12,0,-'Sound Pressure'!$AD218))</f>
        <v>#DIV/0!</v>
      </c>
      <c r="AK218" s="67" t="e">
        <f ca="1">IF($AD218&gt;6,0,OFFSET('ModelParams Lp'!$I$12,0,-'Sound Pressure'!$AD218))</f>
        <v>#DIV/0!</v>
      </c>
      <c r="AL218" s="67" t="e">
        <f ca="1">IF($AD218&gt;7,0,IF($AD$4&lt;0,3,OFFSET('ModelParams Lp'!$J$12,0,-'Sound Pressure'!$AD218)))</f>
        <v>#DIV/0!</v>
      </c>
      <c r="AM218" s="67" t="e">
        <f t="shared" si="95"/>
        <v>#DIV/0!</v>
      </c>
      <c r="AN218" s="67" t="e">
        <f t="shared" si="73"/>
        <v>#DIV/0!</v>
      </c>
      <c r="AO218" s="67" t="e">
        <f t="shared" si="73"/>
        <v>#DIV/0!</v>
      </c>
      <c r="AP218" s="67" t="e">
        <f t="shared" si="73"/>
        <v>#DIV/0!</v>
      </c>
      <c r="AQ218" s="67" t="e">
        <f t="shared" si="73"/>
        <v>#DIV/0!</v>
      </c>
      <c r="AR218" s="67" t="e">
        <f t="shared" si="73"/>
        <v>#DIV/0!</v>
      </c>
      <c r="AS218" s="67" t="e">
        <f t="shared" si="73"/>
        <v>#DIV/0!</v>
      </c>
      <c r="AT218" s="67" t="e">
        <f t="shared" si="73"/>
        <v>#DIV/0!</v>
      </c>
      <c r="AU218" s="67">
        <f>'ModelParams Lp'!B$22</f>
        <v>4</v>
      </c>
      <c r="AV218" s="67">
        <f>'ModelParams Lp'!C$22</f>
        <v>2</v>
      </c>
      <c r="AW218" s="67">
        <f>'ModelParams Lp'!D$22</f>
        <v>1</v>
      </c>
      <c r="AX218" s="67">
        <f>'ModelParams Lp'!E$22</f>
        <v>0</v>
      </c>
      <c r="AY218" s="67">
        <f>'ModelParams Lp'!F$22</f>
        <v>0</v>
      </c>
      <c r="AZ218" s="67">
        <f>'ModelParams Lp'!G$22</f>
        <v>0</v>
      </c>
      <c r="BA218" s="67">
        <f>'ModelParams Lp'!H$22</f>
        <v>0</v>
      </c>
      <c r="BB218" s="67">
        <f>'ModelParams Lp'!I$22</f>
        <v>0</v>
      </c>
      <c r="BC218" s="67" t="e">
        <f>-10*LOG(2/(4*PI()*2^2)+4/(0.163*(Calcul!$J223*Calcul!$K223)/VLOOKUP(Calcul!$H223,'ModelParams Lp'!$E$37:$F$39,2,0)))</f>
        <v>#N/A</v>
      </c>
      <c r="BD218" s="67" t="e">
        <f>-10*LOG(2/(4*PI()*2^2)+4/(0.163*(Calcul!$J223*Calcul!$K223)/VLOOKUP(Calcul!$H223,'ModelParams Lp'!$E$37:$F$39,2,0)))</f>
        <v>#N/A</v>
      </c>
      <c r="BE218" s="67" t="e">
        <f>-10*LOG(2/(4*PI()*2^2)+4/(0.163*(Calcul!$J223*Calcul!$K223)/VLOOKUP(Calcul!$H223,'ModelParams Lp'!$E$37:$F$39,2,0)))</f>
        <v>#N/A</v>
      </c>
      <c r="BF218" s="67" t="e">
        <f>-10*LOG(2/(4*PI()*2^2)+4/(0.163*(Calcul!$J223*Calcul!$K223)/VLOOKUP(Calcul!$H223,'ModelParams Lp'!$E$37:$F$39,2,0)))</f>
        <v>#N/A</v>
      </c>
      <c r="BG218" s="67" t="e">
        <f>-10*LOG(2/(4*PI()*2^2)+4/(0.163*(Calcul!$J223*Calcul!$K223)/VLOOKUP(Calcul!$H223,'ModelParams Lp'!$E$37:$F$39,2,0)))</f>
        <v>#N/A</v>
      </c>
      <c r="BH218" s="67" t="e">
        <f>-10*LOG(2/(4*PI()*2^2)+4/(0.163*(Calcul!$J223*Calcul!$K223)/VLOOKUP(Calcul!$H223,'ModelParams Lp'!$E$37:$F$39,2,0)))</f>
        <v>#N/A</v>
      </c>
      <c r="BI218" s="67" t="e">
        <f>-10*LOG(2/(4*PI()*2^2)+4/(0.163*(Calcul!$J223*Calcul!$K223)/VLOOKUP(Calcul!$H223,'ModelParams Lp'!$E$37:$F$39,2,0)))</f>
        <v>#N/A</v>
      </c>
      <c r="BJ218" s="67" t="e">
        <f>-10*LOG(2/(4*PI()*2^2)+4/(0.163*(Calcul!$J223*Calcul!$K223)/VLOOKUP(Calcul!$H223,'ModelParams Lp'!$E$37:$F$39,2,0)))</f>
        <v>#N/A</v>
      </c>
      <c r="BK218" s="67" t="e">
        <f>VLOOKUP(Calcul!$I223,'ModelParams Lp'!$D$28:$O$32,5,0)+BC218</f>
        <v>#N/A</v>
      </c>
      <c r="BL218" s="67" t="e">
        <f>VLOOKUP(Calcul!$I223,'ModelParams Lp'!$D$28:$O$32,6,0)+BD218</f>
        <v>#N/A</v>
      </c>
      <c r="BM218" s="67" t="e">
        <f>VLOOKUP(Calcul!$I223,'ModelParams Lp'!$D$28:$O$32,7,0)+BE218</f>
        <v>#N/A</v>
      </c>
      <c r="BN218" s="67" t="e">
        <f>VLOOKUP(Calcul!$I223,'ModelParams Lp'!$D$28:$O$32,8,0)+BF218</f>
        <v>#N/A</v>
      </c>
      <c r="BO218" s="67" t="e">
        <f>VLOOKUP(Calcul!$I223,'ModelParams Lp'!$D$28:$O$32,9,0)+BG218</f>
        <v>#N/A</v>
      </c>
      <c r="BP218" s="67" t="e">
        <f>VLOOKUP(Calcul!$I223,'ModelParams Lp'!$D$28:$O$32,10,0)+BH218</f>
        <v>#N/A</v>
      </c>
      <c r="BQ218" s="67" t="e">
        <f>VLOOKUP(Calcul!$I223,'ModelParams Lp'!$D$28:$O$32,11,0)+BI218</f>
        <v>#N/A</v>
      </c>
      <c r="BR218" s="67" t="e">
        <f>VLOOKUP(Calcul!$I223,'ModelParams Lp'!$D$28:$O$32,12,0)+BJ218</f>
        <v>#N/A</v>
      </c>
      <c r="BS218" s="66" t="e">
        <f t="shared" ca="1" si="77"/>
        <v>#DIV/0!</v>
      </c>
      <c r="BT218" s="66" t="e">
        <f t="shared" ca="1" si="78"/>
        <v>#DIV/0!</v>
      </c>
      <c r="BU218" s="66" t="e">
        <f t="shared" ca="1" si="79"/>
        <v>#DIV/0!</v>
      </c>
      <c r="BV218" s="66" t="e">
        <f t="shared" ca="1" si="80"/>
        <v>#DIV/0!</v>
      </c>
      <c r="BW218" s="66" t="e">
        <f t="shared" ca="1" si="81"/>
        <v>#DIV/0!</v>
      </c>
      <c r="BX218" s="66" t="e">
        <f t="shared" ca="1" si="82"/>
        <v>#DIV/0!</v>
      </c>
      <c r="BY218" s="66" t="e">
        <f t="shared" ca="1" si="83"/>
        <v>#DIV/0!</v>
      </c>
      <c r="BZ218" s="66" t="e">
        <f t="shared" ca="1" si="84"/>
        <v>#DIV/0!</v>
      </c>
      <c r="CA218" s="24" t="e">
        <f ca="1">10*LOG10(IF(BS218="",0,POWER(10,((BS218+'ModelParams Lw'!$O$4)/10))) +IF(BT218="",0,POWER(10,((BT218+'ModelParams Lw'!$P$4)/10))) +IF(BU218="",0,POWER(10,((BU218+'ModelParams Lw'!$Q$4)/10))) +IF(BV218="",0,POWER(10,((BV218+'ModelParams Lw'!$R$4)/10))) +IF(BW218="",0,POWER(10,((BW218+'ModelParams Lw'!$S$4)/10))) +IF(BX218="",0,POWER(10,((BX218+'ModelParams Lw'!$T$4)/10))) +IF(BY218="",0,POWER(10,((BY218+'ModelParams Lw'!$U$4)/10)))+IF(BZ218="",0,POWER(10,((BZ218+'ModelParams Lw'!$V$4)/10))))</f>
        <v>#DIV/0!</v>
      </c>
      <c r="CB218" s="24" t="e">
        <f t="shared" ca="1" si="85"/>
        <v>#DIV/0!</v>
      </c>
      <c r="CC218" s="24" t="e">
        <f ca="1">(BS218-'ModelParams Lw'!O$10)/'ModelParams Lw'!O$11</f>
        <v>#DIV/0!</v>
      </c>
      <c r="CD218" s="24" t="e">
        <f ca="1">(BT218-'ModelParams Lw'!P$10)/'ModelParams Lw'!P$11</f>
        <v>#DIV/0!</v>
      </c>
      <c r="CE218" s="24" t="e">
        <f ca="1">(BU218-'ModelParams Lw'!Q$10)/'ModelParams Lw'!Q$11</f>
        <v>#DIV/0!</v>
      </c>
      <c r="CF218" s="24" t="e">
        <f ca="1">(BV218-'ModelParams Lw'!R$10)/'ModelParams Lw'!R$11</f>
        <v>#DIV/0!</v>
      </c>
      <c r="CG218" s="24" t="e">
        <f ca="1">(BW218-'ModelParams Lw'!S$10)/'ModelParams Lw'!S$11</f>
        <v>#DIV/0!</v>
      </c>
      <c r="CH218" s="24" t="e">
        <f ca="1">(BX218-'ModelParams Lw'!T$10)/'ModelParams Lw'!T$11</f>
        <v>#DIV/0!</v>
      </c>
      <c r="CI218" s="24" t="e">
        <f ca="1">(BY218-'ModelParams Lw'!U$10)/'ModelParams Lw'!U$11</f>
        <v>#DIV/0!</v>
      </c>
      <c r="CJ218" s="24" t="e">
        <f ca="1">(BZ218-'ModelParams Lw'!V$10)/'ModelParams Lw'!V$11</f>
        <v>#DIV/0!</v>
      </c>
      <c r="CK218" s="66" t="e">
        <f t="shared" si="86"/>
        <v>#DIV/0!</v>
      </c>
      <c r="CL218" s="66" t="e">
        <f t="shared" si="87"/>
        <v>#DIV/0!</v>
      </c>
      <c r="CM218" s="66" t="e">
        <f t="shared" si="88"/>
        <v>#DIV/0!</v>
      </c>
      <c r="CN218" s="66" t="e">
        <f t="shared" si="89"/>
        <v>#DIV/0!</v>
      </c>
      <c r="CO218" s="66" t="e">
        <f t="shared" si="90"/>
        <v>#DIV/0!</v>
      </c>
      <c r="CP218" s="66" t="e">
        <f t="shared" si="91"/>
        <v>#DIV/0!</v>
      </c>
      <c r="CQ218" s="66" t="e">
        <f t="shared" si="92"/>
        <v>#DIV/0!</v>
      </c>
      <c r="CR218" s="66" t="e">
        <f t="shared" si="93"/>
        <v>#DIV/0!</v>
      </c>
      <c r="CS218" s="24" t="e">
        <f>10*LOG10(IF(CK218="",0,POWER(10,((CK218+'ModelParams Lw'!$O$4)/10))) +IF(CL218="",0,POWER(10,((CL218+'ModelParams Lw'!$P$4)/10))) +IF(CM218="",0,POWER(10,((CM218+'ModelParams Lw'!$Q$4)/10))) +IF(CN218="",0,POWER(10,((CN218+'ModelParams Lw'!$R$4)/10))) +IF(CO218="",0,POWER(10,((CO218+'ModelParams Lw'!$S$4)/10))) +IF(CP218="",0,POWER(10,((CP218+'ModelParams Lw'!$T$4)/10))) +IF(CQ218="",0,POWER(10,((CQ218+'ModelParams Lw'!$U$4)/10)))+IF(CR218="",0,POWER(10,((CR218+'ModelParams Lw'!$V$4)/10))))</f>
        <v>#DIV/0!</v>
      </c>
      <c r="CT218" s="24" t="e">
        <f t="shared" si="94"/>
        <v>#DIV/0!</v>
      </c>
      <c r="CU218" s="24" t="e">
        <f>(CK218-'ModelParams Lw'!O$10)/'ModelParams Lw'!O$11</f>
        <v>#DIV/0!</v>
      </c>
      <c r="CV218" s="24" t="e">
        <f>(CL218-'ModelParams Lw'!P$10)/'ModelParams Lw'!P$11</f>
        <v>#DIV/0!</v>
      </c>
      <c r="CW218" s="24" t="e">
        <f>(CM218-'ModelParams Lw'!Q$10)/'ModelParams Lw'!Q$11</f>
        <v>#DIV/0!</v>
      </c>
      <c r="CX218" s="24" t="e">
        <f>(CN218-'ModelParams Lw'!R$10)/'ModelParams Lw'!R$11</f>
        <v>#DIV/0!</v>
      </c>
      <c r="CY218" s="24" t="e">
        <f>(CO218-'ModelParams Lw'!S$10)/'ModelParams Lw'!S$11</f>
        <v>#DIV/0!</v>
      </c>
      <c r="CZ218" s="24" t="e">
        <f>(CP218-'ModelParams Lw'!T$10)/'ModelParams Lw'!T$11</f>
        <v>#DIV/0!</v>
      </c>
      <c r="DA218" s="24" t="e">
        <f>(CQ218-'ModelParams Lw'!U$10)/'ModelParams Lw'!U$11</f>
        <v>#DIV/0!</v>
      </c>
      <c r="DB218" s="24" t="e">
        <f>(CR218-'ModelParams Lw'!V$10)/'ModelParams Lw'!V$11</f>
        <v>#DIV/0!</v>
      </c>
    </row>
    <row r="219" spans="1:106">
      <c r="A219" s="12">
        <f>'Sound Power'!B219</f>
        <v>0</v>
      </c>
      <c r="B219" s="12">
        <f>'Sound Power'!D219</f>
        <v>0</v>
      </c>
      <c r="C219" s="67" t="e">
        <f>IF(Calcul!$F224="SA",'Sound Power'!BS219,'Sound Power'!T219)</f>
        <v>#DIV/0!</v>
      </c>
      <c r="D219" s="67" t="e">
        <f>IF(Calcul!$F224="SA",'Sound Power'!BT219,'Sound Power'!U219)</f>
        <v>#DIV/0!</v>
      </c>
      <c r="E219" s="67" t="e">
        <f>IF(Calcul!$F224="SA",'Sound Power'!BU219,'Sound Power'!V219)</f>
        <v>#DIV/0!</v>
      </c>
      <c r="F219" s="67" t="e">
        <f>IF(Calcul!$F224="SA",'Sound Power'!BV219,'Sound Power'!W219)</f>
        <v>#DIV/0!</v>
      </c>
      <c r="G219" s="67" t="e">
        <f>IF(Calcul!$F224="SA",'Sound Power'!BW219,'Sound Power'!X219)</f>
        <v>#DIV/0!</v>
      </c>
      <c r="H219" s="67" t="e">
        <f>IF(Calcul!$F224="SA",'Sound Power'!BX219,'Sound Power'!Y219)</f>
        <v>#DIV/0!</v>
      </c>
      <c r="I219" s="67" t="e">
        <f>IF(Calcul!$F224="SA",'Sound Power'!BY219,'Sound Power'!Z219)</f>
        <v>#DIV/0!</v>
      </c>
      <c r="J219" s="67" t="e">
        <f>IF(Calcul!$F224="SA",'Sound Power'!BZ219,'Sound Power'!AA219)</f>
        <v>#DIV/0!</v>
      </c>
      <c r="K219" s="67" t="e">
        <f>'Sound Power'!CS219</f>
        <v>#DIV/0!</v>
      </c>
      <c r="L219" s="67" t="e">
        <f>'Sound Power'!CT219</f>
        <v>#DIV/0!</v>
      </c>
      <c r="M219" s="67" t="e">
        <f>'Sound Power'!CU219</f>
        <v>#DIV/0!</v>
      </c>
      <c r="N219" s="67" t="e">
        <f>'Sound Power'!CV219</f>
        <v>#DIV/0!</v>
      </c>
      <c r="O219" s="67" t="e">
        <f>'Sound Power'!CW219</f>
        <v>#DIV/0!</v>
      </c>
      <c r="P219" s="67" t="e">
        <f>'Sound Power'!CX219</f>
        <v>#DIV/0!</v>
      </c>
      <c r="Q219" s="67" t="e">
        <f>'Sound Power'!CY219</f>
        <v>#DIV/0!</v>
      </c>
      <c r="R219" s="67" t="e">
        <f>'Sound Power'!CZ219</f>
        <v>#DIV/0!</v>
      </c>
      <c r="S219" s="64">
        <f t="shared" si="74"/>
        <v>0</v>
      </c>
      <c r="T219" s="64">
        <f t="shared" si="75"/>
        <v>0</v>
      </c>
      <c r="U219" s="67" t="e">
        <f>('ModelParams Lp'!B$4*10^'ModelParams Lp'!B$5*($S219/$T219)^'ModelParams Lp'!B$6)*3</f>
        <v>#DIV/0!</v>
      </c>
      <c r="V219" s="67" t="e">
        <f>('ModelParams Lp'!C$4*10^'ModelParams Lp'!C$5*($S219/$T219)^'ModelParams Lp'!C$6)*3</f>
        <v>#DIV/0!</v>
      </c>
      <c r="W219" s="67" t="e">
        <f>('ModelParams Lp'!D$4*10^'ModelParams Lp'!D$5*($S219/$T219)^'ModelParams Lp'!D$6)*3</f>
        <v>#DIV/0!</v>
      </c>
      <c r="X219" s="67" t="e">
        <f>('ModelParams Lp'!E$4*10^'ModelParams Lp'!E$5*($S219/$T219)^'ModelParams Lp'!E$6)*3</f>
        <v>#DIV/0!</v>
      </c>
      <c r="Y219" s="67" t="e">
        <f>('ModelParams Lp'!F$4*10^'ModelParams Lp'!F$5*($S219/$T219)^'ModelParams Lp'!F$6)*3</f>
        <v>#DIV/0!</v>
      </c>
      <c r="Z219" s="67" t="e">
        <f>('ModelParams Lp'!G$4*10^'ModelParams Lp'!G$5*($S219/$T219)^'ModelParams Lp'!G$6)*3</f>
        <v>#DIV/0!</v>
      </c>
      <c r="AA219" s="67" t="e">
        <f>('ModelParams Lp'!H$4*10^'ModelParams Lp'!H$5*($S219/$T219)^'ModelParams Lp'!H$6)*3</f>
        <v>#DIV/0!</v>
      </c>
      <c r="AB219" s="67" t="e">
        <f>('ModelParams Lp'!I$4*10^'ModelParams Lp'!I$5*($S219/$T219)^'ModelParams Lp'!I$6)*3</f>
        <v>#DIV/0!</v>
      </c>
      <c r="AC219" s="53" t="e">
        <f t="shared" si="76"/>
        <v>#DIV/0!</v>
      </c>
      <c r="AD219" s="53" t="e">
        <f>IF(AC219&lt;'ModelParams Lp'!$B$16,-1,IF(AC219&lt;'ModelParams Lp'!$C$16,0,IF(AC219&lt;'ModelParams Lp'!$D$16,1,IF(AC219&lt;'ModelParams Lp'!$E$16,2,IF(AC219&lt;'ModelParams Lp'!$F$16,3,IF(AC219&lt;'ModelParams Lp'!$G$16,4,IF(AC219&lt;'ModelParams Lp'!$H$16,5,6)))))))</f>
        <v>#DIV/0!</v>
      </c>
      <c r="AE219" s="67" t="e">
        <f ca="1">IF($AD219&gt;1,0,OFFSET('ModelParams Lp'!$C$12,0,-'Sound Pressure'!$AD219))</f>
        <v>#DIV/0!</v>
      </c>
      <c r="AF219" s="67" t="e">
        <f ca="1">IF($AD219&gt;2,0,OFFSET('ModelParams Lp'!$D$12,0,-'Sound Pressure'!$AD219))</f>
        <v>#DIV/0!</v>
      </c>
      <c r="AG219" s="67" t="e">
        <f ca="1">IF($AD219&gt;3,0,OFFSET('ModelParams Lp'!$E$12,0,-'Sound Pressure'!$AD219))</f>
        <v>#DIV/0!</v>
      </c>
      <c r="AH219" s="67" t="e">
        <f ca="1">IF($AD219&gt;4,0,OFFSET('ModelParams Lp'!$F$12,0,-'Sound Pressure'!$AD219))</f>
        <v>#DIV/0!</v>
      </c>
      <c r="AI219" s="67" t="e">
        <f ca="1">IF($AD219&gt;3,0,OFFSET('ModelParams Lp'!$G$12,0,-'Sound Pressure'!$AD219))</f>
        <v>#DIV/0!</v>
      </c>
      <c r="AJ219" s="67" t="e">
        <f ca="1">IF($AD219&gt;5,0,OFFSET('ModelParams Lp'!$H$12,0,-'Sound Pressure'!$AD219))</f>
        <v>#DIV/0!</v>
      </c>
      <c r="AK219" s="67" t="e">
        <f ca="1">IF($AD219&gt;6,0,OFFSET('ModelParams Lp'!$I$12,0,-'Sound Pressure'!$AD219))</f>
        <v>#DIV/0!</v>
      </c>
      <c r="AL219" s="67" t="e">
        <f ca="1">IF($AD219&gt;7,0,IF($AD$4&lt;0,3,OFFSET('ModelParams Lp'!$J$12,0,-'Sound Pressure'!$AD219)))</f>
        <v>#DIV/0!</v>
      </c>
      <c r="AM219" s="67" t="e">
        <f t="shared" si="95"/>
        <v>#DIV/0!</v>
      </c>
      <c r="AN219" s="67" t="e">
        <f t="shared" si="73"/>
        <v>#DIV/0!</v>
      </c>
      <c r="AO219" s="67" t="e">
        <f t="shared" si="73"/>
        <v>#DIV/0!</v>
      </c>
      <c r="AP219" s="67" t="e">
        <f t="shared" si="73"/>
        <v>#DIV/0!</v>
      </c>
      <c r="AQ219" s="67" t="e">
        <f t="shared" si="73"/>
        <v>#DIV/0!</v>
      </c>
      <c r="AR219" s="67" t="e">
        <f t="shared" si="73"/>
        <v>#DIV/0!</v>
      </c>
      <c r="AS219" s="67" t="e">
        <f t="shared" si="73"/>
        <v>#DIV/0!</v>
      </c>
      <c r="AT219" s="67" t="e">
        <f t="shared" si="73"/>
        <v>#DIV/0!</v>
      </c>
      <c r="AU219" s="67">
        <f>'ModelParams Lp'!B$22</f>
        <v>4</v>
      </c>
      <c r="AV219" s="67">
        <f>'ModelParams Lp'!C$22</f>
        <v>2</v>
      </c>
      <c r="AW219" s="67">
        <f>'ModelParams Lp'!D$22</f>
        <v>1</v>
      </c>
      <c r="AX219" s="67">
        <f>'ModelParams Lp'!E$22</f>
        <v>0</v>
      </c>
      <c r="AY219" s="67">
        <f>'ModelParams Lp'!F$22</f>
        <v>0</v>
      </c>
      <c r="AZ219" s="67">
        <f>'ModelParams Lp'!G$22</f>
        <v>0</v>
      </c>
      <c r="BA219" s="67">
        <f>'ModelParams Lp'!H$22</f>
        <v>0</v>
      </c>
      <c r="BB219" s="67">
        <f>'ModelParams Lp'!I$22</f>
        <v>0</v>
      </c>
      <c r="BC219" s="67" t="e">
        <f>-10*LOG(2/(4*PI()*2^2)+4/(0.163*(Calcul!$J224*Calcul!$K224)/VLOOKUP(Calcul!$H224,'ModelParams Lp'!$E$37:$F$39,2,0)))</f>
        <v>#N/A</v>
      </c>
      <c r="BD219" s="67" t="e">
        <f>-10*LOG(2/(4*PI()*2^2)+4/(0.163*(Calcul!$J224*Calcul!$K224)/VLOOKUP(Calcul!$H224,'ModelParams Lp'!$E$37:$F$39,2,0)))</f>
        <v>#N/A</v>
      </c>
      <c r="BE219" s="67" t="e">
        <f>-10*LOG(2/(4*PI()*2^2)+4/(0.163*(Calcul!$J224*Calcul!$K224)/VLOOKUP(Calcul!$H224,'ModelParams Lp'!$E$37:$F$39,2,0)))</f>
        <v>#N/A</v>
      </c>
      <c r="BF219" s="67" t="e">
        <f>-10*LOG(2/(4*PI()*2^2)+4/(0.163*(Calcul!$J224*Calcul!$K224)/VLOOKUP(Calcul!$H224,'ModelParams Lp'!$E$37:$F$39,2,0)))</f>
        <v>#N/A</v>
      </c>
      <c r="BG219" s="67" t="e">
        <f>-10*LOG(2/(4*PI()*2^2)+4/(0.163*(Calcul!$J224*Calcul!$K224)/VLOOKUP(Calcul!$H224,'ModelParams Lp'!$E$37:$F$39,2,0)))</f>
        <v>#N/A</v>
      </c>
      <c r="BH219" s="67" t="e">
        <f>-10*LOG(2/(4*PI()*2^2)+4/(0.163*(Calcul!$J224*Calcul!$K224)/VLOOKUP(Calcul!$H224,'ModelParams Lp'!$E$37:$F$39,2,0)))</f>
        <v>#N/A</v>
      </c>
      <c r="BI219" s="67" t="e">
        <f>-10*LOG(2/(4*PI()*2^2)+4/(0.163*(Calcul!$J224*Calcul!$K224)/VLOOKUP(Calcul!$H224,'ModelParams Lp'!$E$37:$F$39,2,0)))</f>
        <v>#N/A</v>
      </c>
      <c r="BJ219" s="67" t="e">
        <f>-10*LOG(2/(4*PI()*2^2)+4/(0.163*(Calcul!$J224*Calcul!$K224)/VLOOKUP(Calcul!$H224,'ModelParams Lp'!$E$37:$F$39,2,0)))</f>
        <v>#N/A</v>
      </c>
      <c r="BK219" s="67" t="e">
        <f>VLOOKUP(Calcul!$I224,'ModelParams Lp'!$D$28:$O$32,5,0)+BC219</f>
        <v>#N/A</v>
      </c>
      <c r="BL219" s="67" t="e">
        <f>VLOOKUP(Calcul!$I224,'ModelParams Lp'!$D$28:$O$32,6,0)+BD219</f>
        <v>#N/A</v>
      </c>
      <c r="BM219" s="67" t="e">
        <f>VLOOKUP(Calcul!$I224,'ModelParams Lp'!$D$28:$O$32,7,0)+BE219</f>
        <v>#N/A</v>
      </c>
      <c r="BN219" s="67" t="e">
        <f>VLOOKUP(Calcul!$I224,'ModelParams Lp'!$D$28:$O$32,8,0)+BF219</f>
        <v>#N/A</v>
      </c>
      <c r="BO219" s="67" t="e">
        <f>VLOOKUP(Calcul!$I224,'ModelParams Lp'!$D$28:$O$32,9,0)+BG219</f>
        <v>#N/A</v>
      </c>
      <c r="BP219" s="67" t="e">
        <f>VLOOKUP(Calcul!$I224,'ModelParams Lp'!$D$28:$O$32,10,0)+BH219</f>
        <v>#N/A</v>
      </c>
      <c r="BQ219" s="67" t="e">
        <f>VLOOKUP(Calcul!$I224,'ModelParams Lp'!$D$28:$O$32,11,0)+BI219</f>
        <v>#N/A</v>
      </c>
      <c r="BR219" s="67" t="e">
        <f>VLOOKUP(Calcul!$I224,'ModelParams Lp'!$D$28:$O$32,12,0)+BJ219</f>
        <v>#N/A</v>
      </c>
      <c r="BS219" s="66" t="e">
        <f t="shared" ca="1" si="77"/>
        <v>#DIV/0!</v>
      </c>
      <c r="BT219" s="66" t="e">
        <f t="shared" ca="1" si="78"/>
        <v>#DIV/0!</v>
      </c>
      <c r="BU219" s="66" t="e">
        <f t="shared" ca="1" si="79"/>
        <v>#DIV/0!</v>
      </c>
      <c r="BV219" s="66" t="e">
        <f t="shared" ca="1" si="80"/>
        <v>#DIV/0!</v>
      </c>
      <c r="BW219" s="66" t="e">
        <f t="shared" ca="1" si="81"/>
        <v>#DIV/0!</v>
      </c>
      <c r="BX219" s="66" t="e">
        <f t="shared" ca="1" si="82"/>
        <v>#DIV/0!</v>
      </c>
      <c r="BY219" s="66" t="e">
        <f t="shared" ca="1" si="83"/>
        <v>#DIV/0!</v>
      </c>
      <c r="BZ219" s="66" t="e">
        <f t="shared" ca="1" si="84"/>
        <v>#DIV/0!</v>
      </c>
      <c r="CA219" s="24" t="e">
        <f ca="1">10*LOG10(IF(BS219="",0,POWER(10,((BS219+'ModelParams Lw'!$O$4)/10))) +IF(BT219="",0,POWER(10,((BT219+'ModelParams Lw'!$P$4)/10))) +IF(BU219="",0,POWER(10,((BU219+'ModelParams Lw'!$Q$4)/10))) +IF(BV219="",0,POWER(10,((BV219+'ModelParams Lw'!$R$4)/10))) +IF(BW219="",0,POWER(10,((BW219+'ModelParams Lw'!$S$4)/10))) +IF(BX219="",0,POWER(10,((BX219+'ModelParams Lw'!$T$4)/10))) +IF(BY219="",0,POWER(10,((BY219+'ModelParams Lw'!$U$4)/10)))+IF(BZ219="",0,POWER(10,((BZ219+'ModelParams Lw'!$V$4)/10))))</f>
        <v>#DIV/0!</v>
      </c>
      <c r="CB219" s="24" t="e">
        <f t="shared" ca="1" si="85"/>
        <v>#DIV/0!</v>
      </c>
      <c r="CC219" s="24" t="e">
        <f ca="1">(BS219-'ModelParams Lw'!O$10)/'ModelParams Lw'!O$11</f>
        <v>#DIV/0!</v>
      </c>
      <c r="CD219" s="24" t="e">
        <f ca="1">(BT219-'ModelParams Lw'!P$10)/'ModelParams Lw'!P$11</f>
        <v>#DIV/0!</v>
      </c>
      <c r="CE219" s="24" t="e">
        <f ca="1">(BU219-'ModelParams Lw'!Q$10)/'ModelParams Lw'!Q$11</f>
        <v>#DIV/0!</v>
      </c>
      <c r="CF219" s="24" t="e">
        <f ca="1">(BV219-'ModelParams Lw'!R$10)/'ModelParams Lw'!R$11</f>
        <v>#DIV/0!</v>
      </c>
      <c r="CG219" s="24" t="e">
        <f ca="1">(BW219-'ModelParams Lw'!S$10)/'ModelParams Lw'!S$11</f>
        <v>#DIV/0!</v>
      </c>
      <c r="CH219" s="24" t="e">
        <f ca="1">(BX219-'ModelParams Lw'!T$10)/'ModelParams Lw'!T$11</f>
        <v>#DIV/0!</v>
      </c>
      <c r="CI219" s="24" t="e">
        <f ca="1">(BY219-'ModelParams Lw'!U$10)/'ModelParams Lw'!U$11</f>
        <v>#DIV/0!</v>
      </c>
      <c r="CJ219" s="24" t="e">
        <f ca="1">(BZ219-'ModelParams Lw'!V$10)/'ModelParams Lw'!V$11</f>
        <v>#DIV/0!</v>
      </c>
      <c r="CK219" s="66" t="e">
        <f t="shared" si="86"/>
        <v>#DIV/0!</v>
      </c>
      <c r="CL219" s="66" t="e">
        <f t="shared" si="87"/>
        <v>#DIV/0!</v>
      </c>
      <c r="CM219" s="66" t="e">
        <f t="shared" si="88"/>
        <v>#DIV/0!</v>
      </c>
      <c r="CN219" s="66" t="e">
        <f t="shared" si="89"/>
        <v>#DIV/0!</v>
      </c>
      <c r="CO219" s="66" t="e">
        <f t="shared" si="90"/>
        <v>#DIV/0!</v>
      </c>
      <c r="CP219" s="66" t="e">
        <f t="shared" si="91"/>
        <v>#DIV/0!</v>
      </c>
      <c r="CQ219" s="66" t="e">
        <f t="shared" si="92"/>
        <v>#DIV/0!</v>
      </c>
      <c r="CR219" s="66" t="e">
        <f t="shared" si="93"/>
        <v>#DIV/0!</v>
      </c>
      <c r="CS219" s="24" t="e">
        <f>10*LOG10(IF(CK219="",0,POWER(10,((CK219+'ModelParams Lw'!$O$4)/10))) +IF(CL219="",0,POWER(10,((CL219+'ModelParams Lw'!$P$4)/10))) +IF(CM219="",0,POWER(10,((CM219+'ModelParams Lw'!$Q$4)/10))) +IF(CN219="",0,POWER(10,((CN219+'ModelParams Lw'!$R$4)/10))) +IF(CO219="",0,POWER(10,((CO219+'ModelParams Lw'!$S$4)/10))) +IF(CP219="",0,POWER(10,((CP219+'ModelParams Lw'!$T$4)/10))) +IF(CQ219="",0,POWER(10,((CQ219+'ModelParams Lw'!$U$4)/10)))+IF(CR219="",0,POWER(10,((CR219+'ModelParams Lw'!$V$4)/10))))</f>
        <v>#DIV/0!</v>
      </c>
      <c r="CT219" s="24" t="e">
        <f t="shared" si="94"/>
        <v>#DIV/0!</v>
      </c>
      <c r="CU219" s="24" t="e">
        <f>(CK219-'ModelParams Lw'!O$10)/'ModelParams Lw'!O$11</f>
        <v>#DIV/0!</v>
      </c>
      <c r="CV219" s="24" t="e">
        <f>(CL219-'ModelParams Lw'!P$10)/'ModelParams Lw'!P$11</f>
        <v>#DIV/0!</v>
      </c>
      <c r="CW219" s="24" t="e">
        <f>(CM219-'ModelParams Lw'!Q$10)/'ModelParams Lw'!Q$11</f>
        <v>#DIV/0!</v>
      </c>
      <c r="CX219" s="24" t="e">
        <f>(CN219-'ModelParams Lw'!R$10)/'ModelParams Lw'!R$11</f>
        <v>#DIV/0!</v>
      </c>
      <c r="CY219" s="24" t="e">
        <f>(CO219-'ModelParams Lw'!S$10)/'ModelParams Lw'!S$11</f>
        <v>#DIV/0!</v>
      </c>
      <c r="CZ219" s="24" t="e">
        <f>(CP219-'ModelParams Lw'!T$10)/'ModelParams Lw'!T$11</f>
        <v>#DIV/0!</v>
      </c>
      <c r="DA219" s="24" t="e">
        <f>(CQ219-'ModelParams Lw'!U$10)/'ModelParams Lw'!U$11</f>
        <v>#DIV/0!</v>
      </c>
      <c r="DB219" s="24" t="e">
        <f>(CR219-'ModelParams Lw'!V$10)/'ModelParams Lw'!V$11</f>
        <v>#DIV/0!</v>
      </c>
    </row>
    <row r="220" spans="1:106">
      <c r="A220" s="12">
        <f>'Sound Power'!B220</f>
        <v>0</v>
      </c>
      <c r="B220" s="12">
        <f>'Sound Power'!D220</f>
        <v>0</v>
      </c>
      <c r="C220" s="67" t="e">
        <f>IF(Calcul!$F225="SA",'Sound Power'!BS220,'Sound Power'!T220)</f>
        <v>#DIV/0!</v>
      </c>
      <c r="D220" s="67" t="e">
        <f>IF(Calcul!$F225="SA",'Sound Power'!BT220,'Sound Power'!U220)</f>
        <v>#DIV/0!</v>
      </c>
      <c r="E220" s="67" t="e">
        <f>IF(Calcul!$F225="SA",'Sound Power'!BU220,'Sound Power'!V220)</f>
        <v>#DIV/0!</v>
      </c>
      <c r="F220" s="67" t="e">
        <f>IF(Calcul!$F225="SA",'Sound Power'!BV220,'Sound Power'!W220)</f>
        <v>#DIV/0!</v>
      </c>
      <c r="G220" s="67" t="e">
        <f>IF(Calcul!$F225="SA",'Sound Power'!BW220,'Sound Power'!X220)</f>
        <v>#DIV/0!</v>
      </c>
      <c r="H220" s="67" t="e">
        <f>IF(Calcul!$F225="SA",'Sound Power'!BX220,'Sound Power'!Y220)</f>
        <v>#DIV/0!</v>
      </c>
      <c r="I220" s="67" t="e">
        <f>IF(Calcul!$F225="SA",'Sound Power'!BY220,'Sound Power'!Z220)</f>
        <v>#DIV/0!</v>
      </c>
      <c r="J220" s="67" t="e">
        <f>IF(Calcul!$F225="SA",'Sound Power'!BZ220,'Sound Power'!AA220)</f>
        <v>#DIV/0!</v>
      </c>
      <c r="K220" s="67" t="e">
        <f>'Sound Power'!CS220</f>
        <v>#DIV/0!</v>
      </c>
      <c r="L220" s="67" t="e">
        <f>'Sound Power'!CT220</f>
        <v>#DIV/0!</v>
      </c>
      <c r="M220" s="67" t="e">
        <f>'Sound Power'!CU220</f>
        <v>#DIV/0!</v>
      </c>
      <c r="N220" s="67" t="e">
        <f>'Sound Power'!CV220</f>
        <v>#DIV/0!</v>
      </c>
      <c r="O220" s="67" t="e">
        <f>'Sound Power'!CW220</f>
        <v>#DIV/0!</v>
      </c>
      <c r="P220" s="67" t="e">
        <f>'Sound Power'!CX220</f>
        <v>#DIV/0!</v>
      </c>
      <c r="Q220" s="67" t="e">
        <f>'Sound Power'!CY220</f>
        <v>#DIV/0!</v>
      </c>
      <c r="R220" s="67" t="e">
        <f>'Sound Power'!CZ220</f>
        <v>#DIV/0!</v>
      </c>
      <c r="S220" s="64">
        <f t="shared" si="74"/>
        <v>0</v>
      </c>
      <c r="T220" s="64">
        <f t="shared" si="75"/>
        <v>0</v>
      </c>
      <c r="U220" s="67" t="e">
        <f>('ModelParams Lp'!B$4*10^'ModelParams Lp'!B$5*($S220/$T220)^'ModelParams Lp'!B$6)*3</f>
        <v>#DIV/0!</v>
      </c>
      <c r="V220" s="67" t="e">
        <f>('ModelParams Lp'!C$4*10^'ModelParams Lp'!C$5*($S220/$T220)^'ModelParams Lp'!C$6)*3</f>
        <v>#DIV/0!</v>
      </c>
      <c r="W220" s="67" t="e">
        <f>('ModelParams Lp'!D$4*10^'ModelParams Lp'!D$5*($S220/$T220)^'ModelParams Lp'!D$6)*3</f>
        <v>#DIV/0!</v>
      </c>
      <c r="X220" s="67" t="e">
        <f>('ModelParams Lp'!E$4*10^'ModelParams Lp'!E$5*($S220/$T220)^'ModelParams Lp'!E$6)*3</f>
        <v>#DIV/0!</v>
      </c>
      <c r="Y220" s="67" t="e">
        <f>('ModelParams Lp'!F$4*10^'ModelParams Lp'!F$5*($S220/$T220)^'ModelParams Lp'!F$6)*3</f>
        <v>#DIV/0!</v>
      </c>
      <c r="Z220" s="67" t="e">
        <f>('ModelParams Lp'!G$4*10^'ModelParams Lp'!G$5*($S220/$T220)^'ModelParams Lp'!G$6)*3</f>
        <v>#DIV/0!</v>
      </c>
      <c r="AA220" s="67" t="e">
        <f>('ModelParams Lp'!H$4*10^'ModelParams Lp'!H$5*($S220/$T220)^'ModelParams Lp'!H$6)*3</f>
        <v>#DIV/0!</v>
      </c>
      <c r="AB220" s="67" t="e">
        <f>('ModelParams Lp'!I$4*10^'ModelParams Lp'!I$5*($S220/$T220)^'ModelParams Lp'!I$6)*3</f>
        <v>#DIV/0!</v>
      </c>
      <c r="AC220" s="53" t="e">
        <f t="shared" si="76"/>
        <v>#DIV/0!</v>
      </c>
      <c r="AD220" s="53" t="e">
        <f>IF(AC220&lt;'ModelParams Lp'!$B$16,-1,IF(AC220&lt;'ModelParams Lp'!$C$16,0,IF(AC220&lt;'ModelParams Lp'!$D$16,1,IF(AC220&lt;'ModelParams Lp'!$E$16,2,IF(AC220&lt;'ModelParams Lp'!$F$16,3,IF(AC220&lt;'ModelParams Lp'!$G$16,4,IF(AC220&lt;'ModelParams Lp'!$H$16,5,6)))))))</f>
        <v>#DIV/0!</v>
      </c>
      <c r="AE220" s="67" t="e">
        <f ca="1">IF($AD220&gt;1,0,OFFSET('ModelParams Lp'!$C$12,0,-'Sound Pressure'!$AD220))</f>
        <v>#DIV/0!</v>
      </c>
      <c r="AF220" s="67" t="e">
        <f ca="1">IF($AD220&gt;2,0,OFFSET('ModelParams Lp'!$D$12,0,-'Sound Pressure'!$AD220))</f>
        <v>#DIV/0!</v>
      </c>
      <c r="AG220" s="67" t="e">
        <f ca="1">IF($AD220&gt;3,0,OFFSET('ModelParams Lp'!$E$12,0,-'Sound Pressure'!$AD220))</f>
        <v>#DIV/0!</v>
      </c>
      <c r="AH220" s="67" t="e">
        <f ca="1">IF($AD220&gt;4,0,OFFSET('ModelParams Lp'!$F$12,0,-'Sound Pressure'!$AD220))</f>
        <v>#DIV/0!</v>
      </c>
      <c r="AI220" s="67" t="e">
        <f ca="1">IF($AD220&gt;3,0,OFFSET('ModelParams Lp'!$G$12,0,-'Sound Pressure'!$AD220))</f>
        <v>#DIV/0!</v>
      </c>
      <c r="AJ220" s="67" t="e">
        <f ca="1">IF($AD220&gt;5,0,OFFSET('ModelParams Lp'!$H$12,0,-'Sound Pressure'!$AD220))</f>
        <v>#DIV/0!</v>
      </c>
      <c r="AK220" s="67" t="e">
        <f ca="1">IF($AD220&gt;6,0,OFFSET('ModelParams Lp'!$I$12,0,-'Sound Pressure'!$AD220))</f>
        <v>#DIV/0!</v>
      </c>
      <c r="AL220" s="67" t="e">
        <f ca="1">IF($AD220&gt;7,0,IF($AD$4&lt;0,3,OFFSET('ModelParams Lp'!$J$12,0,-'Sound Pressure'!$AD220)))</f>
        <v>#DIV/0!</v>
      </c>
      <c r="AM220" s="67" t="e">
        <f t="shared" si="95"/>
        <v>#DIV/0!</v>
      </c>
      <c r="AN220" s="67" t="e">
        <f t="shared" si="73"/>
        <v>#DIV/0!</v>
      </c>
      <c r="AO220" s="67" t="e">
        <f t="shared" si="73"/>
        <v>#DIV/0!</v>
      </c>
      <c r="AP220" s="67" t="e">
        <f t="shared" si="73"/>
        <v>#DIV/0!</v>
      </c>
      <c r="AQ220" s="67" t="e">
        <f t="shared" si="73"/>
        <v>#DIV/0!</v>
      </c>
      <c r="AR220" s="67" t="e">
        <f t="shared" si="73"/>
        <v>#DIV/0!</v>
      </c>
      <c r="AS220" s="67" t="e">
        <f t="shared" si="73"/>
        <v>#DIV/0!</v>
      </c>
      <c r="AT220" s="67" t="e">
        <f t="shared" si="73"/>
        <v>#DIV/0!</v>
      </c>
      <c r="AU220" s="67">
        <f>'ModelParams Lp'!B$22</f>
        <v>4</v>
      </c>
      <c r="AV220" s="67">
        <f>'ModelParams Lp'!C$22</f>
        <v>2</v>
      </c>
      <c r="AW220" s="67">
        <f>'ModelParams Lp'!D$22</f>
        <v>1</v>
      </c>
      <c r="AX220" s="67">
        <f>'ModelParams Lp'!E$22</f>
        <v>0</v>
      </c>
      <c r="AY220" s="67">
        <f>'ModelParams Lp'!F$22</f>
        <v>0</v>
      </c>
      <c r="AZ220" s="67">
        <f>'ModelParams Lp'!G$22</f>
        <v>0</v>
      </c>
      <c r="BA220" s="67">
        <f>'ModelParams Lp'!H$22</f>
        <v>0</v>
      </c>
      <c r="BB220" s="67">
        <f>'ModelParams Lp'!I$22</f>
        <v>0</v>
      </c>
      <c r="BC220" s="67" t="e">
        <f>-10*LOG(2/(4*PI()*2^2)+4/(0.163*(Calcul!$J225*Calcul!$K225)/VLOOKUP(Calcul!$H225,'ModelParams Lp'!$E$37:$F$39,2,0)))</f>
        <v>#N/A</v>
      </c>
      <c r="BD220" s="67" t="e">
        <f>-10*LOG(2/(4*PI()*2^2)+4/(0.163*(Calcul!$J225*Calcul!$K225)/VLOOKUP(Calcul!$H225,'ModelParams Lp'!$E$37:$F$39,2,0)))</f>
        <v>#N/A</v>
      </c>
      <c r="BE220" s="67" t="e">
        <f>-10*LOG(2/(4*PI()*2^2)+4/(0.163*(Calcul!$J225*Calcul!$K225)/VLOOKUP(Calcul!$H225,'ModelParams Lp'!$E$37:$F$39,2,0)))</f>
        <v>#N/A</v>
      </c>
      <c r="BF220" s="67" t="e">
        <f>-10*LOG(2/(4*PI()*2^2)+4/(0.163*(Calcul!$J225*Calcul!$K225)/VLOOKUP(Calcul!$H225,'ModelParams Lp'!$E$37:$F$39,2,0)))</f>
        <v>#N/A</v>
      </c>
      <c r="BG220" s="67" t="e">
        <f>-10*LOG(2/(4*PI()*2^2)+4/(0.163*(Calcul!$J225*Calcul!$K225)/VLOOKUP(Calcul!$H225,'ModelParams Lp'!$E$37:$F$39,2,0)))</f>
        <v>#N/A</v>
      </c>
      <c r="BH220" s="67" t="e">
        <f>-10*LOG(2/(4*PI()*2^2)+4/(0.163*(Calcul!$J225*Calcul!$K225)/VLOOKUP(Calcul!$H225,'ModelParams Lp'!$E$37:$F$39,2,0)))</f>
        <v>#N/A</v>
      </c>
      <c r="BI220" s="67" t="e">
        <f>-10*LOG(2/(4*PI()*2^2)+4/(0.163*(Calcul!$J225*Calcul!$K225)/VLOOKUP(Calcul!$H225,'ModelParams Lp'!$E$37:$F$39,2,0)))</f>
        <v>#N/A</v>
      </c>
      <c r="BJ220" s="67" t="e">
        <f>-10*LOG(2/(4*PI()*2^2)+4/(0.163*(Calcul!$J225*Calcul!$K225)/VLOOKUP(Calcul!$H225,'ModelParams Lp'!$E$37:$F$39,2,0)))</f>
        <v>#N/A</v>
      </c>
      <c r="BK220" s="67" t="e">
        <f>VLOOKUP(Calcul!$I225,'ModelParams Lp'!$D$28:$O$32,5,0)+BC220</f>
        <v>#N/A</v>
      </c>
      <c r="BL220" s="67" t="e">
        <f>VLOOKUP(Calcul!$I225,'ModelParams Lp'!$D$28:$O$32,6,0)+BD220</f>
        <v>#N/A</v>
      </c>
      <c r="BM220" s="67" t="e">
        <f>VLOOKUP(Calcul!$I225,'ModelParams Lp'!$D$28:$O$32,7,0)+BE220</f>
        <v>#N/A</v>
      </c>
      <c r="BN220" s="67" t="e">
        <f>VLOOKUP(Calcul!$I225,'ModelParams Lp'!$D$28:$O$32,8,0)+BF220</f>
        <v>#N/A</v>
      </c>
      <c r="BO220" s="67" t="e">
        <f>VLOOKUP(Calcul!$I225,'ModelParams Lp'!$D$28:$O$32,9,0)+BG220</f>
        <v>#N/A</v>
      </c>
      <c r="BP220" s="67" t="e">
        <f>VLOOKUP(Calcul!$I225,'ModelParams Lp'!$D$28:$O$32,10,0)+BH220</f>
        <v>#N/A</v>
      </c>
      <c r="BQ220" s="67" t="e">
        <f>VLOOKUP(Calcul!$I225,'ModelParams Lp'!$D$28:$O$32,11,0)+BI220</f>
        <v>#N/A</v>
      </c>
      <c r="BR220" s="67" t="e">
        <f>VLOOKUP(Calcul!$I225,'ModelParams Lp'!$D$28:$O$32,12,0)+BJ220</f>
        <v>#N/A</v>
      </c>
      <c r="BS220" s="66" t="e">
        <f t="shared" ca="1" si="77"/>
        <v>#DIV/0!</v>
      </c>
      <c r="BT220" s="66" t="e">
        <f t="shared" ca="1" si="78"/>
        <v>#DIV/0!</v>
      </c>
      <c r="BU220" s="66" t="e">
        <f t="shared" ca="1" si="79"/>
        <v>#DIV/0!</v>
      </c>
      <c r="BV220" s="66" t="e">
        <f t="shared" ca="1" si="80"/>
        <v>#DIV/0!</v>
      </c>
      <c r="BW220" s="66" t="e">
        <f t="shared" ca="1" si="81"/>
        <v>#DIV/0!</v>
      </c>
      <c r="BX220" s="66" t="e">
        <f t="shared" ca="1" si="82"/>
        <v>#DIV/0!</v>
      </c>
      <c r="BY220" s="66" t="e">
        <f t="shared" ca="1" si="83"/>
        <v>#DIV/0!</v>
      </c>
      <c r="BZ220" s="66" t="e">
        <f t="shared" ca="1" si="84"/>
        <v>#DIV/0!</v>
      </c>
      <c r="CA220" s="24" t="e">
        <f ca="1">10*LOG10(IF(BS220="",0,POWER(10,((BS220+'ModelParams Lw'!$O$4)/10))) +IF(BT220="",0,POWER(10,((BT220+'ModelParams Lw'!$P$4)/10))) +IF(BU220="",0,POWER(10,((BU220+'ModelParams Lw'!$Q$4)/10))) +IF(BV220="",0,POWER(10,((BV220+'ModelParams Lw'!$R$4)/10))) +IF(BW220="",0,POWER(10,((BW220+'ModelParams Lw'!$S$4)/10))) +IF(BX220="",0,POWER(10,((BX220+'ModelParams Lw'!$T$4)/10))) +IF(BY220="",0,POWER(10,((BY220+'ModelParams Lw'!$U$4)/10)))+IF(BZ220="",0,POWER(10,((BZ220+'ModelParams Lw'!$V$4)/10))))</f>
        <v>#DIV/0!</v>
      </c>
      <c r="CB220" s="24" t="e">
        <f t="shared" ca="1" si="85"/>
        <v>#DIV/0!</v>
      </c>
      <c r="CC220" s="24" t="e">
        <f ca="1">(BS220-'ModelParams Lw'!O$10)/'ModelParams Lw'!O$11</f>
        <v>#DIV/0!</v>
      </c>
      <c r="CD220" s="24" t="e">
        <f ca="1">(BT220-'ModelParams Lw'!P$10)/'ModelParams Lw'!P$11</f>
        <v>#DIV/0!</v>
      </c>
      <c r="CE220" s="24" t="e">
        <f ca="1">(BU220-'ModelParams Lw'!Q$10)/'ModelParams Lw'!Q$11</f>
        <v>#DIV/0!</v>
      </c>
      <c r="CF220" s="24" t="e">
        <f ca="1">(BV220-'ModelParams Lw'!R$10)/'ModelParams Lw'!R$11</f>
        <v>#DIV/0!</v>
      </c>
      <c r="CG220" s="24" t="e">
        <f ca="1">(BW220-'ModelParams Lw'!S$10)/'ModelParams Lw'!S$11</f>
        <v>#DIV/0!</v>
      </c>
      <c r="CH220" s="24" t="e">
        <f ca="1">(BX220-'ModelParams Lw'!T$10)/'ModelParams Lw'!T$11</f>
        <v>#DIV/0!</v>
      </c>
      <c r="CI220" s="24" t="e">
        <f ca="1">(BY220-'ModelParams Lw'!U$10)/'ModelParams Lw'!U$11</f>
        <v>#DIV/0!</v>
      </c>
      <c r="CJ220" s="24" t="e">
        <f ca="1">(BZ220-'ModelParams Lw'!V$10)/'ModelParams Lw'!V$11</f>
        <v>#DIV/0!</v>
      </c>
      <c r="CK220" s="66" t="e">
        <f t="shared" si="86"/>
        <v>#DIV/0!</v>
      </c>
      <c r="CL220" s="66" t="e">
        <f t="shared" si="87"/>
        <v>#DIV/0!</v>
      </c>
      <c r="CM220" s="66" t="e">
        <f t="shared" si="88"/>
        <v>#DIV/0!</v>
      </c>
      <c r="CN220" s="66" t="e">
        <f t="shared" si="89"/>
        <v>#DIV/0!</v>
      </c>
      <c r="CO220" s="66" t="e">
        <f t="shared" si="90"/>
        <v>#DIV/0!</v>
      </c>
      <c r="CP220" s="66" t="e">
        <f t="shared" si="91"/>
        <v>#DIV/0!</v>
      </c>
      <c r="CQ220" s="66" t="e">
        <f t="shared" si="92"/>
        <v>#DIV/0!</v>
      </c>
      <c r="CR220" s="66" t="e">
        <f t="shared" si="93"/>
        <v>#DIV/0!</v>
      </c>
      <c r="CS220" s="24" t="e">
        <f>10*LOG10(IF(CK220="",0,POWER(10,((CK220+'ModelParams Lw'!$O$4)/10))) +IF(CL220="",0,POWER(10,((CL220+'ModelParams Lw'!$P$4)/10))) +IF(CM220="",0,POWER(10,((CM220+'ModelParams Lw'!$Q$4)/10))) +IF(CN220="",0,POWER(10,((CN220+'ModelParams Lw'!$R$4)/10))) +IF(CO220="",0,POWER(10,((CO220+'ModelParams Lw'!$S$4)/10))) +IF(CP220="",0,POWER(10,((CP220+'ModelParams Lw'!$T$4)/10))) +IF(CQ220="",0,POWER(10,((CQ220+'ModelParams Lw'!$U$4)/10)))+IF(CR220="",0,POWER(10,((CR220+'ModelParams Lw'!$V$4)/10))))</f>
        <v>#DIV/0!</v>
      </c>
      <c r="CT220" s="24" t="e">
        <f t="shared" si="94"/>
        <v>#DIV/0!</v>
      </c>
      <c r="CU220" s="24" t="e">
        <f>(CK220-'ModelParams Lw'!O$10)/'ModelParams Lw'!O$11</f>
        <v>#DIV/0!</v>
      </c>
      <c r="CV220" s="24" t="e">
        <f>(CL220-'ModelParams Lw'!P$10)/'ModelParams Lw'!P$11</f>
        <v>#DIV/0!</v>
      </c>
      <c r="CW220" s="24" t="e">
        <f>(CM220-'ModelParams Lw'!Q$10)/'ModelParams Lw'!Q$11</f>
        <v>#DIV/0!</v>
      </c>
      <c r="CX220" s="24" t="e">
        <f>(CN220-'ModelParams Lw'!R$10)/'ModelParams Lw'!R$11</f>
        <v>#DIV/0!</v>
      </c>
      <c r="CY220" s="24" t="e">
        <f>(CO220-'ModelParams Lw'!S$10)/'ModelParams Lw'!S$11</f>
        <v>#DIV/0!</v>
      </c>
      <c r="CZ220" s="24" t="e">
        <f>(CP220-'ModelParams Lw'!T$10)/'ModelParams Lw'!T$11</f>
        <v>#DIV/0!</v>
      </c>
      <c r="DA220" s="24" t="e">
        <f>(CQ220-'ModelParams Lw'!U$10)/'ModelParams Lw'!U$11</f>
        <v>#DIV/0!</v>
      </c>
      <c r="DB220" s="24" t="e">
        <f>(CR220-'ModelParams Lw'!V$10)/'ModelParams Lw'!V$11</f>
        <v>#DIV/0!</v>
      </c>
    </row>
    <row r="221" spans="1:106">
      <c r="A221" s="12">
        <f>'Sound Power'!B221</f>
        <v>0</v>
      </c>
      <c r="B221" s="12">
        <f>'Sound Power'!D221</f>
        <v>0</v>
      </c>
      <c r="C221" s="67" t="e">
        <f>IF(Calcul!$F226="SA",'Sound Power'!BS221,'Sound Power'!T221)</f>
        <v>#DIV/0!</v>
      </c>
      <c r="D221" s="67" t="e">
        <f>IF(Calcul!$F226="SA",'Sound Power'!BT221,'Sound Power'!U221)</f>
        <v>#DIV/0!</v>
      </c>
      <c r="E221" s="67" t="e">
        <f>IF(Calcul!$F226="SA",'Sound Power'!BU221,'Sound Power'!V221)</f>
        <v>#DIV/0!</v>
      </c>
      <c r="F221" s="67" t="e">
        <f>IF(Calcul!$F226="SA",'Sound Power'!BV221,'Sound Power'!W221)</f>
        <v>#DIV/0!</v>
      </c>
      <c r="G221" s="67" t="e">
        <f>IF(Calcul!$F226="SA",'Sound Power'!BW221,'Sound Power'!X221)</f>
        <v>#DIV/0!</v>
      </c>
      <c r="H221" s="67" t="e">
        <f>IF(Calcul!$F226="SA",'Sound Power'!BX221,'Sound Power'!Y221)</f>
        <v>#DIV/0!</v>
      </c>
      <c r="I221" s="67" t="e">
        <f>IF(Calcul!$F226="SA",'Sound Power'!BY221,'Sound Power'!Z221)</f>
        <v>#DIV/0!</v>
      </c>
      <c r="J221" s="67" t="e">
        <f>IF(Calcul!$F226="SA",'Sound Power'!BZ221,'Sound Power'!AA221)</f>
        <v>#DIV/0!</v>
      </c>
      <c r="K221" s="67" t="e">
        <f>'Sound Power'!CS221</f>
        <v>#DIV/0!</v>
      </c>
      <c r="L221" s="67" t="e">
        <f>'Sound Power'!CT221</f>
        <v>#DIV/0!</v>
      </c>
      <c r="M221" s="67" t="e">
        <f>'Sound Power'!CU221</f>
        <v>#DIV/0!</v>
      </c>
      <c r="N221" s="67" t="e">
        <f>'Sound Power'!CV221</f>
        <v>#DIV/0!</v>
      </c>
      <c r="O221" s="67" t="e">
        <f>'Sound Power'!CW221</f>
        <v>#DIV/0!</v>
      </c>
      <c r="P221" s="67" t="e">
        <f>'Sound Power'!CX221</f>
        <v>#DIV/0!</v>
      </c>
      <c r="Q221" s="67" t="e">
        <f>'Sound Power'!CY221</f>
        <v>#DIV/0!</v>
      </c>
      <c r="R221" s="67" t="e">
        <f>'Sound Power'!CZ221</f>
        <v>#DIV/0!</v>
      </c>
      <c r="S221" s="64">
        <f t="shared" si="74"/>
        <v>0</v>
      </c>
      <c r="T221" s="64">
        <f t="shared" si="75"/>
        <v>0</v>
      </c>
      <c r="U221" s="67" t="e">
        <f>('ModelParams Lp'!B$4*10^'ModelParams Lp'!B$5*($S221/$T221)^'ModelParams Lp'!B$6)*3</f>
        <v>#DIV/0!</v>
      </c>
      <c r="V221" s="67" t="e">
        <f>('ModelParams Lp'!C$4*10^'ModelParams Lp'!C$5*($S221/$T221)^'ModelParams Lp'!C$6)*3</f>
        <v>#DIV/0!</v>
      </c>
      <c r="W221" s="67" t="e">
        <f>('ModelParams Lp'!D$4*10^'ModelParams Lp'!D$5*($S221/$T221)^'ModelParams Lp'!D$6)*3</f>
        <v>#DIV/0!</v>
      </c>
      <c r="X221" s="67" t="e">
        <f>('ModelParams Lp'!E$4*10^'ModelParams Lp'!E$5*($S221/$T221)^'ModelParams Lp'!E$6)*3</f>
        <v>#DIV/0!</v>
      </c>
      <c r="Y221" s="67" t="e">
        <f>('ModelParams Lp'!F$4*10^'ModelParams Lp'!F$5*($S221/$T221)^'ModelParams Lp'!F$6)*3</f>
        <v>#DIV/0!</v>
      </c>
      <c r="Z221" s="67" t="e">
        <f>('ModelParams Lp'!G$4*10^'ModelParams Lp'!G$5*($S221/$T221)^'ModelParams Lp'!G$6)*3</f>
        <v>#DIV/0!</v>
      </c>
      <c r="AA221" s="67" t="e">
        <f>('ModelParams Lp'!H$4*10^'ModelParams Lp'!H$5*($S221/$T221)^'ModelParams Lp'!H$6)*3</f>
        <v>#DIV/0!</v>
      </c>
      <c r="AB221" s="67" t="e">
        <f>('ModelParams Lp'!I$4*10^'ModelParams Lp'!I$5*($S221/$T221)^'ModelParams Lp'!I$6)*3</f>
        <v>#DIV/0!</v>
      </c>
      <c r="AC221" s="53" t="e">
        <f t="shared" si="76"/>
        <v>#DIV/0!</v>
      </c>
      <c r="AD221" s="53" t="e">
        <f>IF(AC221&lt;'ModelParams Lp'!$B$16,-1,IF(AC221&lt;'ModelParams Lp'!$C$16,0,IF(AC221&lt;'ModelParams Lp'!$D$16,1,IF(AC221&lt;'ModelParams Lp'!$E$16,2,IF(AC221&lt;'ModelParams Lp'!$F$16,3,IF(AC221&lt;'ModelParams Lp'!$G$16,4,IF(AC221&lt;'ModelParams Lp'!$H$16,5,6)))))))</f>
        <v>#DIV/0!</v>
      </c>
      <c r="AE221" s="67" t="e">
        <f ca="1">IF($AD221&gt;1,0,OFFSET('ModelParams Lp'!$C$12,0,-'Sound Pressure'!$AD221))</f>
        <v>#DIV/0!</v>
      </c>
      <c r="AF221" s="67" t="e">
        <f ca="1">IF($AD221&gt;2,0,OFFSET('ModelParams Lp'!$D$12,0,-'Sound Pressure'!$AD221))</f>
        <v>#DIV/0!</v>
      </c>
      <c r="AG221" s="67" t="e">
        <f ca="1">IF($AD221&gt;3,0,OFFSET('ModelParams Lp'!$E$12,0,-'Sound Pressure'!$AD221))</f>
        <v>#DIV/0!</v>
      </c>
      <c r="AH221" s="67" t="e">
        <f ca="1">IF($AD221&gt;4,0,OFFSET('ModelParams Lp'!$F$12,0,-'Sound Pressure'!$AD221))</f>
        <v>#DIV/0!</v>
      </c>
      <c r="AI221" s="67" t="e">
        <f ca="1">IF($AD221&gt;3,0,OFFSET('ModelParams Lp'!$G$12,0,-'Sound Pressure'!$AD221))</f>
        <v>#DIV/0!</v>
      </c>
      <c r="AJ221" s="67" t="e">
        <f ca="1">IF($AD221&gt;5,0,OFFSET('ModelParams Lp'!$H$12,0,-'Sound Pressure'!$AD221))</f>
        <v>#DIV/0!</v>
      </c>
      <c r="AK221" s="67" t="e">
        <f ca="1">IF($AD221&gt;6,0,OFFSET('ModelParams Lp'!$I$12,0,-'Sound Pressure'!$AD221))</f>
        <v>#DIV/0!</v>
      </c>
      <c r="AL221" s="67" t="e">
        <f ca="1">IF($AD221&gt;7,0,IF($AD$4&lt;0,3,OFFSET('ModelParams Lp'!$J$12,0,-'Sound Pressure'!$AD221)))</f>
        <v>#DIV/0!</v>
      </c>
      <c r="AM221" s="67" t="e">
        <f t="shared" si="95"/>
        <v>#DIV/0!</v>
      </c>
      <c r="AN221" s="67" t="e">
        <f t="shared" si="73"/>
        <v>#DIV/0!</v>
      </c>
      <c r="AO221" s="67" t="e">
        <f t="shared" si="73"/>
        <v>#DIV/0!</v>
      </c>
      <c r="AP221" s="67" t="e">
        <f t="shared" si="73"/>
        <v>#DIV/0!</v>
      </c>
      <c r="AQ221" s="67" t="e">
        <f t="shared" si="73"/>
        <v>#DIV/0!</v>
      </c>
      <c r="AR221" s="67" t="e">
        <f t="shared" si="73"/>
        <v>#DIV/0!</v>
      </c>
      <c r="AS221" s="67" t="e">
        <f t="shared" si="73"/>
        <v>#DIV/0!</v>
      </c>
      <c r="AT221" s="67" t="e">
        <f t="shared" si="73"/>
        <v>#DIV/0!</v>
      </c>
      <c r="AU221" s="67">
        <f>'ModelParams Lp'!B$22</f>
        <v>4</v>
      </c>
      <c r="AV221" s="67">
        <f>'ModelParams Lp'!C$22</f>
        <v>2</v>
      </c>
      <c r="AW221" s="67">
        <f>'ModelParams Lp'!D$22</f>
        <v>1</v>
      </c>
      <c r="AX221" s="67">
        <f>'ModelParams Lp'!E$22</f>
        <v>0</v>
      </c>
      <c r="AY221" s="67">
        <f>'ModelParams Lp'!F$22</f>
        <v>0</v>
      </c>
      <c r="AZ221" s="67">
        <f>'ModelParams Lp'!G$22</f>
        <v>0</v>
      </c>
      <c r="BA221" s="67">
        <f>'ModelParams Lp'!H$22</f>
        <v>0</v>
      </c>
      <c r="BB221" s="67">
        <f>'ModelParams Lp'!I$22</f>
        <v>0</v>
      </c>
      <c r="BC221" s="67" t="e">
        <f>-10*LOG(2/(4*PI()*2^2)+4/(0.163*(Calcul!$J226*Calcul!$K226)/VLOOKUP(Calcul!$H226,'ModelParams Lp'!$E$37:$F$39,2,0)))</f>
        <v>#N/A</v>
      </c>
      <c r="BD221" s="67" t="e">
        <f>-10*LOG(2/(4*PI()*2^2)+4/(0.163*(Calcul!$J226*Calcul!$K226)/VLOOKUP(Calcul!$H226,'ModelParams Lp'!$E$37:$F$39,2,0)))</f>
        <v>#N/A</v>
      </c>
      <c r="BE221" s="67" t="e">
        <f>-10*LOG(2/(4*PI()*2^2)+4/(0.163*(Calcul!$J226*Calcul!$K226)/VLOOKUP(Calcul!$H226,'ModelParams Lp'!$E$37:$F$39,2,0)))</f>
        <v>#N/A</v>
      </c>
      <c r="BF221" s="67" t="e">
        <f>-10*LOG(2/(4*PI()*2^2)+4/(0.163*(Calcul!$J226*Calcul!$K226)/VLOOKUP(Calcul!$H226,'ModelParams Lp'!$E$37:$F$39,2,0)))</f>
        <v>#N/A</v>
      </c>
      <c r="BG221" s="67" t="e">
        <f>-10*LOG(2/(4*PI()*2^2)+4/(0.163*(Calcul!$J226*Calcul!$K226)/VLOOKUP(Calcul!$H226,'ModelParams Lp'!$E$37:$F$39,2,0)))</f>
        <v>#N/A</v>
      </c>
      <c r="BH221" s="67" t="e">
        <f>-10*LOG(2/(4*PI()*2^2)+4/(0.163*(Calcul!$J226*Calcul!$K226)/VLOOKUP(Calcul!$H226,'ModelParams Lp'!$E$37:$F$39,2,0)))</f>
        <v>#N/A</v>
      </c>
      <c r="BI221" s="67" t="e">
        <f>-10*LOG(2/(4*PI()*2^2)+4/(0.163*(Calcul!$J226*Calcul!$K226)/VLOOKUP(Calcul!$H226,'ModelParams Lp'!$E$37:$F$39,2,0)))</f>
        <v>#N/A</v>
      </c>
      <c r="BJ221" s="67" t="e">
        <f>-10*LOG(2/(4*PI()*2^2)+4/(0.163*(Calcul!$J226*Calcul!$K226)/VLOOKUP(Calcul!$H226,'ModelParams Lp'!$E$37:$F$39,2,0)))</f>
        <v>#N/A</v>
      </c>
      <c r="BK221" s="67" t="e">
        <f>VLOOKUP(Calcul!$I226,'ModelParams Lp'!$D$28:$O$32,5,0)+BC221</f>
        <v>#N/A</v>
      </c>
      <c r="BL221" s="67" t="e">
        <f>VLOOKUP(Calcul!$I226,'ModelParams Lp'!$D$28:$O$32,6,0)+BD221</f>
        <v>#N/A</v>
      </c>
      <c r="BM221" s="67" t="e">
        <f>VLOOKUP(Calcul!$I226,'ModelParams Lp'!$D$28:$O$32,7,0)+BE221</f>
        <v>#N/A</v>
      </c>
      <c r="BN221" s="67" t="e">
        <f>VLOOKUP(Calcul!$I226,'ModelParams Lp'!$D$28:$O$32,8,0)+BF221</f>
        <v>#N/A</v>
      </c>
      <c r="BO221" s="67" t="e">
        <f>VLOOKUP(Calcul!$I226,'ModelParams Lp'!$D$28:$O$32,9,0)+BG221</f>
        <v>#N/A</v>
      </c>
      <c r="BP221" s="67" t="e">
        <f>VLOOKUP(Calcul!$I226,'ModelParams Lp'!$D$28:$O$32,10,0)+BH221</f>
        <v>#N/A</v>
      </c>
      <c r="BQ221" s="67" t="e">
        <f>VLOOKUP(Calcul!$I226,'ModelParams Lp'!$D$28:$O$32,11,0)+BI221</f>
        <v>#N/A</v>
      </c>
      <c r="BR221" s="67" t="e">
        <f>VLOOKUP(Calcul!$I226,'ModelParams Lp'!$D$28:$O$32,12,0)+BJ221</f>
        <v>#N/A</v>
      </c>
      <c r="BS221" s="66" t="e">
        <f t="shared" ca="1" si="77"/>
        <v>#DIV/0!</v>
      </c>
      <c r="BT221" s="66" t="e">
        <f t="shared" ca="1" si="78"/>
        <v>#DIV/0!</v>
      </c>
      <c r="BU221" s="66" t="e">
        <f t="shared" ca="1" si="79"/>
        <v>#DIV/0!</v>
      </c>
      <c r="BV221" s="66" t="e">
        <f t="shared" ca="1" si="80"/>
        <v>#DIV/0!</v>
      </c>
      <c r="BW221" s="66" t="e">
        <f t="shared" ca="1" si="81"/>
        <v>#DIV/0!</v>
      </c>
      <c r="BX221" s="66" t="e">
        <f t="shared" ca="1" si="82"/>
        <v>#DIV/0!</v>
      </c>
      <c r="BY221" s="66" t="e">
        <f t="shared" ca="1" si="83"/>
        <v>#DIV/0!</v>
      </c>
      <c r="BZ221" s="66" t="e">
        <f t="shared" ca="1" si="84"/>
        <v>#DIV/0!</v>
      </c>
      <c r="CA221" s="24" t="e">
        <f ca="1">10*LOG10(IF(BS221="",0,POWER(10,((BS221+'ModelParams Lw'!$O$4)/10))) +IF(BT221="",0,POWER(10,((BT221+'ModelParams Lw'!$P$4)/10))) +IF(BU221="",0,POWER(10,((BU221+'ModelParams Lw'!$Q$4)/10))) +IF(BV221="",0,POWER(10,((BV221+'ModelParams Lw'!$R$4)/10))) +IF(BW221="",0,POWER(10,((BW221+'ModelParams Lw'!$S$4)/10))) +IF(BX221="",0,POWER(10,((BX221+'ModelParams Lw'!$T$4)/10))) +IF(BY221="",0,POWER(10,((BY221+'ModelParams Lw'!$U$4)/10)))+IF(BZ221="",0,POWER(10,((BZ221+'ModelParams Lw'!$V$4)/10))))</f>
        <v>#DIV/0!</v>
      </c>
      <c r="CB221" s="24" t="e">
        <f t="shared" ca="1" si="85"/>
        <v>#DIV/0!</v>
      </c>
      <c r="CC221" s="24" t="e">
        <f ca="1">(BS221-'ModelParams Lw'!O$10)/'ModelParams Lw'!O$11</f>
        <v>#DIV/0!</v>
      </c>
      <c r="CD221" s="24" t="e">
        <f ca="1">(BT221-'ModelParams Lw'!P$10)/'ModelParams Lw'!P$11</f>
        <v>#DIV/0!</v>
      </c>
      <c r="CE221" s="24" t="e">
        <f ca="1">(BU221-'ModelParams Lw'!Q$10)/'ModelParams Lw'!Q$11</f>
        <v>#DIV/0!</v>
      </c>
      <c r="CF221" s="24" t="e">
        <f ca="1">(BV221-'ModelParams Lw'!R$10)/'ModelParams Lw'!R$11</f>
        <v>#DIV/0!</v>
      </c>
      <c r="CG221" s="24" t="e">
        <f ca="1">(BW221-'ModelParams Lw'!S$10)/'ModelParams Lw'!S$11</f>
        <v>#DIV/0!</v>
      </c>
      <c r="CH221" s="24" t="e">
        <f ca="1">(BX221-'ModelParams Lw'!T$10)/'ModelParams Lw'!T$11</f>
        <v>#DIV/0!</v>
      </c>
      <c r="CI221" s="24" t="e">
        <f ca="1">(BY221-'ModelParams Lw'!U$10)/'ModelParams Lw'!U$11</f>
        <v>#DIV/0!</v>
      </c>
      <c r="CJ221" s="24" t="e">
        <f ca="1">(BZ221-'ModelParams Lw'!V$10)/'ModelParams Lw'!V$11</f>
        <v>#DIV/0!</v>
      </c>
      <c r="CK221" s="66" t="e">
        <f t="shared" si="86"/>
        <v>#DIV/0!</v>
      </c>
      <c r="CL221" s="66" t="e">
        <f t="shared" si="87"/>
        <v>#DIV/0!</v>
      </c>
      <c r="CM221" s="66" t="e">
        <f t="shared" si="88"/>
        <v>#DIV/0!</v>
      </c>
      <c r="CN221" s="66" t="e">
        <f t="shared" si="89"/>
        <v>#DIV/0!</v>
      </c>
      <c r="CO221" s="66" t="e">
        <f t="shared" si="90"/>
        <v>#DIV/0!</v>
      </c>
      <c r="CP221" s="66" t="e">
        <f t="shared" si="91"/>
        <v>#DIV/0!</v>
      </c>
      <c r="CQ221" s="66" t="e">
        <f t="shared" si="92"/>
        <v>#DIV/0!</v>
      </c>
      <c r="CR221" s="66" t="e">
        <f t="shared" si="93"/>
        <v>#DIV/0!</v>
      </c>
      <c r="CS221" s="24" t="e">
        <f>10*LOG10(IF(CK221="",0,POWER(10,((CK221+'ModelParams Lw'!$O$4)/10))) +IF(CL221="",0,POWER(10,((CL221+'ModelParams Lw'!$P$4)/10))) +IF(CM221="",0,POWER(10,((CM221+'ModelParams Lw'!$Q$4)/10))) +IF(CN221="",0,POWER(10,((CN221+'ModelParams Lw'!$R$4)/10))) +IF(CO221="",0,POWER(10,((CO221+'ModelParams Lw'!$S$4)/10))) +IF(CP221="",0,POWER(10,((CP221+'ModelParams Lw'!$T$4)/10))) +IF(CQ221="",0,POWER(10,((CQ221+'ModelParams Lw'!$U$4)/10)))+IF(CR221="",0,POWER(10,((CR221+'ModelParams Lw'!$V$4)/10))))</f>
        <v>#DIV/0!</v>
      </c>
      <c r="CT221" s="24" t="e">
        <f t="shared" si="94"/>
        <v>#DIV/0!</v>
      </c>
      <c r="CU221" s="24" t="e">
        <f>(CK221-'ModelParams Lw'!O$10)/'ModelParams Lw'!O$11</f>
        <v>#DIV/0!</v>
      </c>
      <c r="CV221" s="24" t="e">
        <f>(CL221-'ModelParams Lw'!P$10)/'ModelParams Lw'!P$11</f>
        <v>#DIV/0!</v>
      </c>
      <c r="CW221" s="24" t="e">
        <f>(CM221-'ModelParams Lw'!Q$10)/'ModelParams Lw'!Q$11</f>
        <v>#DIV/0!</v>
      </c>
      <c r="CX221" s="24" t="e">
        <f>(CN221-'ModelParams Lw'!R$10)/'ModelParams Lw'!R$11</f>
        <v>#DIV/0!</v>
      </c>
      <c r="CY221" s="24" t="e">
        <f>(CO221-'ModelParams Lw'!S$10)/'ModelParams Lw'!S$11</f>
        <v>#DIV/0!</v>
      </c>
      <c r="CZ221" s="24" t="e">
        <f>(CP221-'ModelParams Lw'!T$10)/'ModelParams Lw'!T$11</f>
        <v>#DIV/0!</v>
      </c>
      <c r="DA221" s="24" t="e">
        <f>(CQ221-'ModelParams Lw'!U$10)/'ModelParams Lw'!U$11</f>
        <v>#DIV/0!</v>
      </c>
      <c r="DB221" s="24" t="e">
        <f>(CR221-'ModelParams Lw'!V$10)/'ModelParams Lw'!V$11</f>
        <v>#DIV/0!</v>
      </c>
    </row>
    <row r="222" spans="1:106">
      <c r="A222" s="12">
        <f>'Sound Power'!B222</f>
        <v>0</v>
      </c>
      <c r="B222" s="12">
        <f>'Sound Power'!D222</f>
        <v>0</v>
      </c>
      <c r="C222" s="67" t="e">
        <f>IF(Calcul!$F227="SA",'Sound Power'!BS222,'Sound Power'!T222)</f>
        <v>#DIV/0!</v>
      </c>
      <c r="D222" s="67" t="e">
        <f>IF(Calcul!$F227="SA",'Sound Power'!BT222,'Sound Power'!U222)</f>
        <v>#DIV/0!</v>
      </c>
      <c r="E222" s="67" t="e">
        <f>IF(Calcul!$F227="SA",'Sound Power'!BU222,'Sound Power'!V222)</f>
        <v>#DIV/0!</v>
      </c>
      <c r="F222" s="67" t="e">
        <f>IF(Calcul!$F227="SA",'Sound Power'!BV222,'Sound Power'!W222)</f>
        <v>#DIV/0!</v>
      </c>
      <c r="G222" s="67" t="e">
        <f>IF(Calcul!$F227="SA",'Sound Power'!BW222,'Sound Power'!X222)</f>
        <v>#DIV/0!</v>
      </c>
      <c r="H222" s="67" t="e">
        <f>IF(Calcul!$F227="SA",'Sound Power'!BX222,'Sound Power'!Y222)</f>
        <v>#DIV/0!</v>
      </c>
      <c r="I222" s="67" t="e">
        <f>IF(Calcul!$F227="SA",'Sound Power'!BY222,'Sound Power'!Z222)</f>
        <v>#DIV/0!</v>
      </c>
      <c r="J222" s="67" t="e">
        <f>IF(Calcul!$F227="SA",'Sound Power'!BZ222,'Sound Power'!AA222)</f>
        <v>#DIV/0!</v>
      </c>
      <c r="K222" s="67" t="e">
        <f>'Sound Power'!CS222</f>
        <v>#DIV/0!</v>
      </c>
      <c r="L222" s="67" t="e">
        <f>'Sound Power'!CT222</f>
        <v>#DIV/0!</v>
      </c>
      <c r="M222" s="67" t="e">
        <f>'Sound Power'!CU222</f>
        <v>#DIV/0!</v>
      </c>
      <c r="N222" s="67" t="e">
        <f>'Sound Power'!CV222</f>
        <v>#DIV/0!</v>
      </c>
      <c r="O222" s="67" t="e">
        <f>'Sound Power'!CW222</f>
        <v>#DIV/0!</v>
      </c>
      <c r="P222" s="67" t="e">
        <f>'Sound Power'!CX222</f>
        <v>#DIV/0!</v>
      </c>
      <c r="Q222" s="67" t="e">
        <f>'Sound Power'!CY222</f>
        <v>#DIV/0!</v>
      </c>
      <c r="R222" s="67" t="e">
        <f>'Sound Power'!CZ222</f>
        <v>#DIV/0!</v>
      </c>
      <c r="S222" s="64">
        <f t="shared" si="74"/>
        <v>0</v>
      </c>
      <c r="T222" s="64">
        <f t="shared" si="75"/>
        <v>0</v>
      </c>
      <c r="U222" s="67" t="e">
        <f>('ModelParams Lp'!B$4*10^'ModelParams Lp'!B$5*($S222/$T222)^'ModelParams Lp'!B$6)*3</f>
        <v>#DIV/0!</v>
      </c>
      <c r="V222" s="67" t="e">
        <f>('ModelParams Lp'!C$4*10^'ModelParams Lp'!C$5*($S222/$T222)^'ModelParams Lp'!C$6)*3</f>
        <v>#DIV/0!</v>
      </c>
      <c r="W222" s="67" t="e">
        <f>('ModelParams Lp'!D$4*10^'ModelParams Lp'!D$5*($S222/$T222)^'ModelParams Lp'!D$6)*3</f>
        <v>#DIV/0!</v>
      </c>
      <c r="X222" s="67" t="e">
        <f>('ModelParams Lp'!E$4*10^'ModelParams Lp'!E$5*($S222/$T222)^'ModelParams Lp'!E$6)*3</f>
        <v>#DIV/0!</v>
      </c>
      <c r="Y222" s="67" t="e">
        <f>('ModelParams Lp'!F$4*10^'ModelParams Lp'!F$5*($S222/$T222)^'ModelParams Lp'!F$6)*3</f>
        <v>#DIV/0!</v>
      </c>
      <c r="Z222" s="67" t="e">
        <f>('ModelParams Lp'!G$4*10^'ModelParams Lp'!G$5*($S222/$T222)^'ModelParams Lp'!G$6)*3</f>
        <v>#DIV/0!</v>
      </c>
      <c r="AA222" s="67" t="e">
        <f>('ModelParams Lp'!H$4*10^'ModelParams Lp'!H$5*($S222/$T222)^'ModelParams Lp'!H$6)*3</f>
        <v>#DIV/0!</v>
      </c>
      <c r="AB222" s="67" t="e">
        <f>('ModelParams Lp'!I$4*10^'ModelParams Lp'!I$5*($S222/$T222)^'ModelParams Lp'!I$6)*3</f>
        <v>#DIV/0!</v>
      </c>
      <c r="AC222" s="53" t="e">
        <f t="shared" si="76"/>
        <v>#DIV/0!</v>
      </c>
      <c r="AD222" s="53" t="e">
        <f>IF(AC222&lt;'ModelParams Lp'!$B$16,-1,IF(AC222&lt;'ModelParams Lp'!$C$16,0,IF(AC222&lt;'ModelParams Lp'!$D$16,1,IF(AC222&lt;'ModelParams Lp'!$E$16,2,IF(AC222&lt;'ModelParams Lp'!$F$16,3,IF(AC222&lt;'ModelParams Lp'!$G$16,4,IF(AC222&lt;'ModelParams Lp'!$H$16,5,6)))))))</f>
        <v>#DIV/0!</v>
      </c>
      <c r="AE222" s="67" t="e">
        <f ca="1">IF($AD222&gt;1,0,OFFSET('ModelParams Lp'!$C$12,0,-'Sound Pressure'!$AD222))</f>
        <v>#DIV/0!</v>
      </c>
      <c r="AF222" s="67" t="e">
        <f ca="1">IF($AD222&gt;2,0,OFFSET('ModelParams Lp'!$D$12,0,-'Sound Pressure'!$AD222))</f>
        <v>#DIV/0!</v>
      </c>
      <c r="AG222" s="67" t="e">
        <f ca="1">IF($AD222&gt;3,0,OFFSET('ModelParams Lp'!$E$12,0,-'Sound Pressure'!$AD222))</f>
        <v>#DIV/0!</v>
      </c>
      <c r="AH222" s="67" t="e">
        <f ca="1">IF($AD222&gt;4,0,OFFSET('ModelParams Lp'!$F$12,0,-'Sound Pressure'!$AD222))</f>
        <v>#DIV/0!</v>
      </c>
      <c r="AI222" s="67" t="e">
        <f ca="1">IF($AD222&gt;3,0,OFFSET('ModelParams Lp'!$G$12,0,-'Sound Pressure'!$AD222))</f>
        <v>#DIV/0!</v>
      </c>
      <c r="AJ222" s="67" t="e">
        <f ca="1">IF($AD222&gt;5,0,OFFSET('ModelParams Lp'!$H$12,0,-'Sound Pressure'!$AD222))</f>
        <v>#DIV/0!</v>
      </c>
      <c r="AK222" s="67" t="e">
        <f ca="1">IF($AD222&gt;6,0,OFFSET('ModelParams Lp'!$I$12,0,-'Sound Pressure'!$AD222))</f>
        <v>#DIV/0!</v>
      </c>
      <c r="AL222" s="67" t="e">
        <f ca="1">IF($AD222&gt;7,0,IF($AD$4&lt;0,3,OFFSET('ModelParams Lp'!$J$12,0,-'Sound Pressure'!$AD222)))</f>
        <v>#DIV/0!</v>
      </c>
      <c r="AM222" s="67" t="e">
        <f t="shared" si="95"/>
        <v>#DIV/0!</v>
      </c>
      <c r="AN222" s="67" t="e">
        <f t="shared" si="73"/>
        <v>#DIV/0!</v>
      </c>
      <c r="AO222" s="67" t="e">
        <f t="shared" si="73"/>
        <v>#DIV/0!</v>
      </c>
      <c r="AP222" s="67" t="e">
        <f t="shared" si="73"/>
        <v>#DIV/0!</v>
      </c>
      <c r="AQ222" s="67" t="e">
        <f t="shared" si="73"/>
        <v>#DIV/0!</v>
      </c>
      <c r="AR222" s="67" t="e">
        <f t="shared" si="73"/>
        <v>#DIV/0!</v>
      </c>
      <c r="AS222" s="67" t="e">
        <f t="shared" si="73"/>
        <v>#DIV/0!</v>
      </c>
      <c r="AT222" s="67" t="e">
        <f t="shared" si="73"/>
        <v>#DIV/0!</v>
      </c>
      <c r="AU222" s="67">
        <f>'ModelParams Lp'!B$22</f>
        <v>4</v>
      </c>
      <c r="AV222" s="67">
        <f>'ModelParams Lp'!C$22</f>
        <v>2</v>
      </c>
      <c r="AW222" s="67">
        <f>'ModelParams Lp'!D$22</f>
        <v>1</v>
      </c>
      <c r="AX222" s="67">
        <f>'ModelParams Lp'!E$22</f>
        <v>0</v>
      </c>
      <c r="AY222" s="67">
        <f>'ModelParams Lp'!F$22</f>
        <v>0</v>
      </c>
      <c r="AZ222" s="67">
        <f>'ModelParams Lp'!G$22</f>
        <v>0</v>
      </c>
      <c r="BA222" s="67">
        <f>'ModelParams Lp'!H$22</f>
        <v>0</v>
      </c>
      <c r="BB222" s="67">
        <f>'ModelParams Lp'!I$22</f>
        <v>0</v>
      </c>
      <c r="BC222" s="67" t="e">
        <f>-10*LOG(2/(4*PI()*2^2)+4/(0.163*(Calcul!$J227*Calcul!$K227)/VLOOKUP(Calcul!$H227,'ModelParams Lp'!$E$37:$F$39,2,0)))</f>
        <v>#N/A</v>
      </c>
      <c r="BD222" s="67" t="e">
        <f>-10*LOG(2/(4*PI()*2^2)+4/(0.163*(Calcul!$J227*Calcul!$K227)/VLOOKUP(Calcul!$H227,'ModelParams Lp'!$E$37:$F$39,2,0)))</f>
        <v>#N/A</v>
      </c>
      <c r="BE222" s="67" t="e">
        <f>-10*LOG(2/(4*PI()*2^2)+4/(0.163*(Calcul!$J227*Calcul!$K227)/VLOOKUP(Calcul!$H227,'ModelParams Lp'!$E$37:$F$39,2,0)))</f>
        <v>#N/A</v>
      </c>
      <c r="BF222" s="67" t="e">
        <f>-10*LOG(2/(4*PI()*2^2)+4/(0.163*(Calcul!$J227*Calcul!$K227)/VLOOKUP(Calcul!$H227,'ModelParams Lp'!$E$37:$F$39,2,0)))</f>
        <v>#N/A</v>
      </c>
      <c r="BG222" s="67" t="e">
        <f>-10*LOG(2/(4*PI()*2^2)+4/(0.163*(Calcul!$J227*Calcul!$K227)/VLOOKUP(Calcul!$H227,'ModelParams Lp'!$E$37:$F$39,2,0)))</f>
        <v>#N/A</v>
      </c>
      <c r="BH222" s="67" t="e">
        <f>-10*LOG(2/(4*PI()*2^2)+4/(0.163*(Calcul!$J227*Calcul!$K227)/VLOOKUP(Calcul!$H227,'ModelParams Lp'!$E$37:$F$39,2,0)))</f>
        <v>#N/A</v>
      </c>
      <c r="BI222" s="67" t="e">
        <f>-10*LOG(2/(4*PI()*2^2)+4/(0.163*(Calcul!$J227*Calcul!$K227)/VLOOKUP(Calcul!$H227,'ModelParams Lp'!$E$37:$F$39,2,0)))</f>
        <v>#N/A</v>
      </c>
      <c r="BJ222" s="67" t="e">
        <f>-10*LOG(2/(4*PI()*2^2)+4/(0.163*(Calcul!$J227*Calcul!$K227)/VLOOKUP(Calcul!$H227,'ModelParams Lp'!$E$37:$F$39,2,0)))</f>
        <v>#N/A</v>
      </c>
      <c r="BK222" s="67" t="e">
        <f>VLOOKUP(Calcul!$I227,'ModelParams Lp'!$D$28:$O$32,5,0)+BC222</f>
        <v>#N/A</v>
      </c>
      <c r="BL222" s="67" t="e">
        <f>VLOOKUP(Calcul!$I227,'ModelParams Lp'!$D$28:$O$32,6,0)+BD222</f>
        <v>#N/A</v>
      </c>
      <c r="BM222" s="67" t="e">
        <f>VLOOKUP(Calcul!$I227,'ModelParams Lp'!$D$28:$O$32,7,0)+BE222</f>
        <v>#N/A</v>
      </c>
      <c r="BN222" s="67" t="e">
        <f>VLOOKUP(Calcul!$I227,'ModelParams Lp'!$D$28:$O$32,8,0)+BF222</f>
        <v>#N/A</v>
      </c>
      <c r="BO222" s="67" t="e">
        <f>VLOOKUP(Calcul!$I227,'ModelParams Lp'!$D$28:$O$32,9,0)+BG222</f>
        <v>#N/A</v>
      </c>
      <c r="BP222" s="67" t="e">
        <f>VLOOKUP(Calcul!$I227,'ModelParams Lp'!$D$28:$O$32,10,0)+BH222</f>
        <v>#N/A</v>
      </c>
      <c r="BQ222" s="67" t="e">
        <f>VLOOKUP(Calcul!$I227,'ModelParams Lp'!$D$28:$O$32,11,0)+BI222</f>
        <v>#N/A</v>
      </c>
      <c r="BR222" s="67" t="e">
        <f>VLOOKUP(Calcul!$I227,'ModelParams Lp'!$D$28:$O$32,12,0)+BJ222</f>
        <v>#N/A</v>
      </c>
      <c r="BS222" s="66" t="e">
        <f t="shared" ca="1" si="77"/>
        <v>#DIV/0!</v>
      </c>
      <c r="BT222" s="66" t="e">
        <f t="shared" ca="1" si="78"/>
        <v>#DIV/0!</v>
      </c>
      <c r="BU222" s="66" t="e">
        <f t="shared" ca="1" si="79"/>
        <v>#DIV/0!</v>
      </c>
      <c r="BV222" s="66" t="e">
        <f t="shared" ca="1" si="80"/>
        <v>#DIV/0!</v>
      </c>
      <c r="BW222" s="66" t="e">
        <f t="shared" ca="1" si="81"/>
        <v>#DIV/0!</v>
      </c>
      <c r="BX222" s="66" t="e">
        <f t="shared" ca="1" si="82"/>
        <v>#DIV/0!</v>
      </c>
      <c r="BY222" s="66" t="e">
        <f t="shared" ca="1" si="83"/>
        <v>#DIV/0!</v>
      </c>
      <c r="BZ222" s="66" t="e">
        <f t="shared" ca="1" si="84"/>
        <v>#DIV/0!</v>
      </c>
      <c r="CA222" s="24" t="e">
        <f ca="1">10*LOG10(IF(BS222="",0,POWER(10,((BS222+'ModelParams Lw'!$O$4)/10))) +IF(BT222="",0,POWER(10,((BT222+'ModelParams Lw'!$P$4)/10))) +IF(BU222="",0,POWER(10,((BU222+'ModelParams Lw'!$Q$4)/10))) +IF(BV222="",0,POWER(10,((BV222+'ModelParams Lw'!$R$4)/10))) +IF(BW222="",0,POWER(10,((BW222+'ModelParams Lw'!$S$4)/10))) +IF(BX222="",0,POWER(10,((BX222+'ModelParams Lw'!$T$4)/10))) +IF(BY222="",0,POWER(10,((BY222+'ModelParams Lw'!$U$4)/10)))+IF(BZ222="",0,POWER(10,((BZ222+'ModelParams Lw'!$V$4)/10))))</f>
        <v>#DIV/0!</v>
      </c>
      <c r="CB222" s="24" t="e">
        <f t="shared" ca="1" si="85"/>
        <v>#DIV/0!</v>
      </c>
      <c r="CC222" s="24" t="e">
        <f ca="1">(BS222-'ModelParams Lw'!O$10)/'ModelParams Lw'!O$11</f>
        <v>#DIV/0!</v>
      </c>
      <c r="CD222" s="24" t="e">
        <f ca="1">(BT222-'ModelParams Lw'!P$10)/'ModelParams Lw'!P$11</f>
        <v>#DIV/0!</v>
      </c>
      <c r="CE222" s="24" t="e">
        <f ca="1">(BU222-'ModelParams Lw'!Q$10)/'ModelParams Lw'!Q$11</f>
        <v>#DIV/0!</v>
      </c>
      <c r="CF222" s="24" t="e">
        <f ca="1">(BV222-'ModelParams Lw'!R$10)/'ModelParams Lw'!R$11</f>
        <v>#DIV/0!</v>
      </c>
      <c r="CG222" s="24" t="e">
        <f ca="1">(BW222-'ModelParams Lw'!S$10)/'ModelParams Lw'!S$11</f>
        <v>#DIV/0!</v>
      </c>
      <c r="CH222" s="24" t="e">
        <f ca="1">(BX222-'ModelParams Lw'!T$10)/'ModelParams Lw'!T$11</f>
        <v>#DIV/0!</v>
      </c>
      <c r="CI222" s="24" t="e">
        <f ca="1">(BY222-'ModelParams Lw'!U$10)/'ModelParams Lw'!U$11</f>
        <v>#DIV/0!</v>
      </c>
      <c r="CJ222" s="24" t="e">
        <f ca="1">(BZ222-'ModelParams Lw'!V$10)/'ModelParams Lw'!V$11</f>
        <v>#DIV/0!</v>
      </c>
      <c r="CK222" s="66" t="e">
        <f t="shared" si="86"/>
        <v>#DIV/0!</v>
      </c>
      <c r="CL222" s="66" t="e">
        <f t="shared" si="87"/>
        <v>#DIV/0!</v>
      </c>
      <c r="CM222" s="66" t="e">
        <f t="shared" si="88"/>
        <v>#DIV/0!</v>
      </c>
      <c r="CN222" s="66" t="e">
        <f t="shared" si="89"/>
        <v>#DIV/0!</v>
      </c>
      <c r="CO222" s="66" t="e">
        <f t="shared" si="90"/>
        <v>#DIV/0!</v>
      </c>
      <c r="CP222" s="66" t="e">
        <f t="shared" si="91"/>
        <v>#DIV/0!</v>
      </c>
      <c r="CQ222" s="66" t="e">
        <f t="shared" si="92"/>
        <v>#DIV/0!</v>
      </c>
      <c r="CR222" s="66" t="e">
        <f t="shared" si="93"/>
        <v>#DIV/0!</v>
      </c>
      <c r="CS222" s="24" t="e">
        <f>10*LOG10(IF(CK222="",0,POWER(10,((CK222+'ModelParams Lw'!$O$4)/10))) +IF(CL222="",0,POWER(10,((CL222+'ModelParams Lw'!$P$4)/10))) +IF(CM222="",0,POWER(10,((CM222+'ModelParams Lw'!$Q$4)/10))) +IF(CN222="",0,POWER(10,((CN222+'ModelParams Lw'!$R$4)/10))) +IF(CO222="",0,POWER(10,((CO222+'ModelParams Lw'!$S$4)/10))) +IF(CP222="",0,POWER(10,((CP222+'ModelParams Lw'!$T$4)/10))) +IF(CQ222="",0,POWER(10,((CQ222+'ModelParams Lw'!$U$4)/10)))+IF(CR222="",0,POWER(10,((CR222+'ModelParams Lw'!$V$4)/10))))</f>
        <v>#DIV/0!</v>
      </c>
      <c r="CT222" s="24" t="e">
        <f t="shared" si="94"/>
        <v>#DIV/0!</v>
      </c>
      <c r="CU222" s="24" t="e">
        <f>(CK222-'ModelParams Lw'!O$10)/'ModelParams Lw'!O$11</f>
        <v>#DIV/0!</v>
      </c>
      <c r="CV222" s="24" t="e">
        <f>(CL222-'ModelParams Lw'!P$10)/'ModelParams Lw'!P$11</f>
        <v>#DIV/0!</v>
      </c>
      <c r="CW222" s="24" t="e">
        <f>(CM222-'ModelParams Lw'!Q$10)/'ModelParams Lw'!Q$11</f>
        <v>#DIV/0!</v>
      </c>
      <c r="CX222" s="24" t="e">
        <f>(CN222-'ModelParams Lw'!R$10)/'ModelParams Lw'!R$11</f>
        <v>#DIV/0!</v>
      </c>
      <c r="CY222" s="24" t="e">
        <f>(CO222-'ModelParams Lw'!S$10)/'ModelParams Lw'!S$11</f>
        <v>#DIV/0!</v>
      </c>
      <c r="CZ222" s="24" t="e">
        <f>(CP222-'ModelParams Lw'!T$10)/'ModelParams Lw'!T$11</f>
        <v>#DIV/0!</v>
      </c>
      <c r="DA222" s="24" t="e">
        <f>(CQ222-'ModelParams Lw'!U$10)/'ModelParams Lw'!U$11</f>
        <v>#DIV/0!</v>
      </c>
      <c r="DB222" s="24" t="e">
        <f>(CR222-'ModelParams Lw'!V$10)/'ModelParams Lw'!V$11</f>
        <v>#DIV/0!</v>
      </c>
    </row>
    <row r="223" spans="1:106">
      <c r="A223" s="12">
        <f>'Sound Power'!B223</f>
        <v>0</v>
      </c>
      <c r="B223" s="12">
        <f>'Sound Power'!D223</f>
        <v>0</v>
      </c>
      <c r="C223" s="67" t="e">
        <f>IF(Calcul!$F228="SA",'Sound Power'!BS223,'Sound Power'!T223)</f>
        <v>#DIV/0!</v>
      </c>
      <c r="D223" s="67" t="e">
        <f>IF(Calcul!$F228="SA",'Sound Power'!BT223,'Sound Power'!U223)</f>
        <v>#DIV/0!</v>
      </c>
      <c r="E223" s="67" t="e">
        <f>IF(Calcul!$F228="SA",'Sound Power'!BU223,'Sound Power'!V223)</f>
        <v>#DIV/0!</v>
      </c>
      <c r="F223" s="67" t="e">
        <f>IF(Calcul!$F228="SA",'Sound Power'!BV223,'Sound Power'!W223)</f>
        <v>#DIV/0!</v>
      </c>
      <c r="G223" s="67" t="e">
        <f>IF(Calcul!$F228="SA",'Sound Power'!BW223,'Sound Power'!X223)</f>
        <v>#DIV/0!</v>
      </c>
      <c r="H223" s="67" t="e">
        <f>IF(Calcul!$F228="SA",'Sound Power'!BX223,'Sound Power'!Y223)</f>
        <v>#DIV/0!</v>
      </c>
      <c r="I223" s="67" t="e">
        <f>IF(Calcul!$F228="SA",'Sound Power'!BY223,'Sound Power'!Z223)</f>
        <v>#DIV/0!</v>
      </c>
      <c r="J223" s="67" t="e">
        <f>IF(Calcul!$F228="SA",'Sound Power'!BZ223,'Sound Power'!AA223)</f>
        <v>#DIV/0!</v>
      </c>
      <c r="K223" s="67" t="e">
        <f>'Sound Power'!CS223</f>
        <v>#DIV/0!</v>
      </c>
      <c r="L223" s="67" t="e">
        <f>'Sound Power'!CT223</f>
        <v>#DIV/0!</v>
      </c>
      <c r="M223" s="67" t="e">
        <f>'Sound Power'!CU223</f>
        <v>#DIV/0!</v>
      </c>
      <c r="N223" s="67" t="e">
        <f>'Sound Power'!CV223</f>
        <v>#DIV/0!</v>
      </c>
      <c r="O223" s="67" t="e">
        <f>'Sound Power'!CW223</f>
        <v>#DIV/0!</v>
      </c>
      <c r="P223" s="67" t="e">
        <f>'Sound Power'!CX223</f>
        <v>#DIV/0!</v>
      </c>
      <c r="Q223" s="67" t="e">
        <f>'Sound Power'!CY223</f>
        <v>#DIV/0!</v>
      </c>
      <c r="R223" s="67" t="e">
        <f>'Sound Power'!CZ223</f>
        <v>#DIV/0!</v>
      </c>
      <c r="S223" s="64">
        <f t="shared" si="74"/>
        <v>0</v>
      </c>
      <c r="T223" s="64">
        <f t="shared" si="75"/>
        <v>0</v>
      </c>
      <c r="U223" s="67" t="e">
        <f>('ModelParams Lp'!B$4*10^'ModelParams Lp'!B$5*($S223/$T223)^'ModelParams Lp'!B$6)*3</f>
        <v>#DIV/0!</v>
      </c>
      <c r="V223" s="67" t="e">
        <f>('ModelParams Lp'!C$4*10^'ModelParams Lp'!C$5*($S223/$T223)^'ModelParams Lp'!C$6)*3</f>
        <v>#DIV/0!</v>
      </c>
      <c r="W223" s="67" t="e">
        <f>('ModelParams Lp'!D$4*10^'ModelParams Lp'!D$5*($S223/$T223)^'ModelParams Lp'!D$6)*3</f>
        <v>#DIV/0!</v>
      </c>
      <c r="X223" s="67" t="e">
        <f>('ModelParams Lp'!E$4*10^'ModelParams Lp'!E$5*($S223/$T223)^'ModelParams Lp'!E$6)*3</f>
        <v>#DIV/0!</v>
      </c>
      <c r="Y223" s="67" t="e">
        <f>('ModelParams Lp'!F$4*10^'ModelParams Lp'!F$5*($S223/$T223)^'ModelParams Lp'!F$6)*3</f>
        <v>#DIV/0!</v>
      </c>
      <c r="Z223" s="67" t="e">
        <f>('ModelParams Lp'!G$4*10^'ModelParams Lp'!G$5*($S223/$T223)^'ModelParams Lp'!G$6)*3</f>
        <v>#DIV/0!</v>
      </c>
      <c r="AA223" s="67" t="e">
        <f>('ModelParams Lp'!H$4*10^'ModelParams Lp'!H$5*($S223/$T223)^'ModelParams Lp'!H$6)*3</f>
        <v>#DIV/0!</v>
      </c>
      <c r="AB223" s="67" t="e">
        <f>('ModelParams Lp'!I$4*10^'ModelParams Lp'!I$5*($S223/$T223)^'ModelParams Lp'!I$6)*3</f>
        <v>#DIV/0!</v>
      </c>
      <c r="AC223" s="53" t="e">
        <f t="shared" si="76"/>
        <v>#DIV/0!</v>
      </c>
      <c r="AD223" s="53" t="e">
        <f>IF(AC223&lt;'ModelParams Lp'!$B$16,-1,IF(AC223&lt;'ModelParams Lp'!$C$16,0,IF(AC223&lt;'ModelParams Lp'!$D$16,1,IF(AC223&lt;'ModelParams Lp'!$E$16,2,IF(AC223&lt;'ModelParams Lp'!$F$16,3,IF(AC223&lt;'ModelParams Lp'!$G$16,4,IF(AC223&lt;'ModelParams Lp'!$H$16,5,6)))))))</f>
        <v>#DIV/0!</v>
      </c>
      <c r="AE223" s="67" t="e">
        <f ca="1">IF($AD223&gt;1,0,OFFSET('ModelParams Lp'!$C$12,0,-'Sound Pressure'!$AD223))</f>
        <v>#DIV/0!</v>
      </c>
      <c r="AF223" s="67" t="e">
        <f ca="1">IF($AD223&gt;2,0,OFFSET('ModelParams Lp'!$D$12,0,-'Sound Pressure'!$AD223))</f>
        <v>#DIV/0!</v>
      </c>
      <c r="AG223" s="67" t="e">
        <f ca="1">IF($AD223&gt;3,0,OFFSET('ModelParams Lp'!$E$12,0,-'Sound Pressure'!$AD223))</f>
        <v>#DIV/0!</v>
      </c>
      <c r="AH223" s="67" t="e">
        <f ca="1">IF($AD223&gt;4,0,OFFSET('ModelParams Lp'!$F$12,0,-'Sound Pressure'!$AD223))</f>
        <v>#DIV/0!</v>
      </c>
      <c r="AI223" s="67" t="e">
        <f ca="1">IF($AD223&gt;3,0,OFFSET('ModelParams Lp'!$G$12,0,-'Sound Pressure'!$AD223))</f>
        <v>#DIV/0!</v>
      </c>
      <c r="AJ223" s="67" t="e">
        <f ca="1">IF($AD223&gt;5,0,OFFSET('ModelParams Lp'!$H$12,0,-'Sound Pressure'!$AD223))</f>
        <v>#DIV/0!</v>
      </c>
      <c r="AK223" s="67" t="e">
        <f ca="1">IF($AD223&gt;6,0,OFFSET('ModelParams Lp'!$I$12,0,-'Sound Pressure'!$AD223))</f>
        <v>#DIV/0!</v>
      </c>
      <c r="AL223" s="67" t="e">
        <f ca="1">IF($AD223&gt;7,0,IF($AD$4&lt;0,3,OFFSET('ModelParams Lp'!$J$12,0,-'Sound Pressure'!$AD223)))</f>
        <v>#DIV/0!</v>
      </c>
      <c r="AM223" s="67" t="e">
        <f t="shared" si="95"/>
        <v>#DIV/0!</v>
      </c>
      <c r="AN223" s="67" t="e">
        <f t="shared" si="73"/>
        <v>#DIV/0!</v>
      </c>
      <c r="AO223" s="67" t="e">
        <f t="shared" si="73"/>
        <v>#DIV/0!</v>
      </c>
      <c r="AP223" s="67" t="e">
        <f t="shared" si="73"/>
        <v>#DIV/0!</v>
      </c>
      <c r="AQ223" s="67" t="e">
        <f t="shared" si="73"/>
        <v>#DIV/0!</v>
      </c>
      <c r="AR223" s="67" t="e">
        <f t="shared" si="73"/>
        <v>#DIV/0!</v>
      </c>
      <c r="AS223" s="67" t="e">
        <f t="shared" si="73"/>
        <v>#DIV/0!</v>
      </c>
      <c r="AT223" s="67" t="e">
        <f t="shared" si="73"/>
        <v>#DIV/0!</v>
      </c>
      <c r="AU223" s="67">
        <f>'ModelParams Lp'!B$22</f>
        <v>4</v>
      </c>
      <c r="AV223" s="67">
        <f>'ModelParams Lp'!C$22</f>
        <v>2</v>
      </c>
      <c r="AW223" s="67">
        <f>'ModelParams Lp'!D$22</f>
        <v>1</v>
      </c>
      <c r="AX223" s="67">
        <f>'ModelParams Lp'!E$22</f>
        <v>0</v>
      </c>
      <c r="AY223" s="67">
        <f>'ModelParams Lp'!F$22</f>
        <v>0</v>
      </c>
      <c r="AZ223" s="67">
        <f>'ModelParams Lp'!G$22</f>
        <v>0</v>
      </c>
      <c r="BA223" s="67">
        <f>'ModelParams Lp'!H$22</f>
        <v>0</v>
      </c>
      <c r="BB223" s="67">
        <f>'ModelParams Lp'!I$22</f>
        <v>0</v>
      </c>
      <c r="BC223" s="67" t="e">
        <f>-10*LOG(2/(4*PI()*2^2)+4/(0.163*(Calcul!$J228*Calcul!$K228)/VLOOKUP(Calcul!$H228,'ModelParams Lp'!$E$37:$F$39,2,0)))</f>
        <v>#N/A</v>
      </c>
      <c r="BD223" s="67" t="e">
        <f>-10*LOG(2/(4*PI()*2^2)+4/(0.163*(Calcul!$J228*Calcul!$K228)/VLOOKUP(Calcul!$H228,'ModelParams Lp'!$E$37:$F$39,2,0)))</f>
        <v>#N/A</v>
      </c>
      <c r="BE223" s="67" t="e">
        <f>-10*LOG(2/(4*PI()*2^2)+4/(0.163*(Calcul!$J228*Calcul!$K228)/VLOOKUP(Calcul!$H228,'ModelParams Lp'!$E$37:$F$39,2,0)))</f>
        <v>#N/A</v>
      </c>
      <c r="BF223" s="67" t="e">
        <f>-10*LOG(2/(4*PI()*2^2)+4/(0.163*(Calcul!$J228*Calcul!$K228)/VLOOKUP(Calcul!$H228,'ModelParams Lp'!$E$37:$F$39,2,0)))</f>
        <v>#N/A</v>
      </c>
      <c r="BG223" s="67" t="e">
        <f>-10*LOG(2/(4*PI()*2^2)+4/(0.163*(Calcul!$J228*Calcul!$K228)/VLOOKUP(Calcul!$H228,'ModelParams Lp'!$E$37:$F$39,2,0)))</f>
        <v>#N/A</v>
      </c>
      <c r="BH223" s="67" t="e">
        <f>-10*LOG(2/(4*PI()*2^2)+4/(0.163*(Calcul!$J228*Calcul!$K228)/VLOOKUP(Calcul!$H228,'ModelParams Lp'!$E$37:$F$39,2,0)))</f>
        <v>#N/A</v>
      </c>
      <c r="BI223" s="67" t="e">
        <f>-10*LOG(2/(4*PI()*2^2)+4/(0.163*(Calcul!$J228*Calcul!$K228)/VLOOKUP(Calcul!$H228,'ModelParams Lp'!$E$37:$F$39,2,0)))</f>
        <v>#N/A</v>
      </c>
      <c r="BJ223" s="67" t="e">
        <f>-10*LOG(2/(4*PI()*2^2)+4/(0.163*(Calcul!$J228*Calcul!$K228)/VLOOKUP(Calcul!$H228,'ModelParams Lp'!$E$37:$F$39,2,0)))</f>
        <v>#N/A</v>
      </c>
      <c r="BK223" s="67" t="e">
        <f>VLOOKUP(Calcul!$I228,'ModelParams Lp'!$D$28:$O$32,5,0)+BC223</f>
        <v>#N/A</v>
      </c>
      <c r="BL223" s="67" t="e">
        <f>VLOOKUP(Calcul!$I228,'ModelParams Lp'!$D$28:$O$32,6,0)+BD223</f>
        <v>#N/A</v>
      </c>
      <c r="BM223" s="67" t="e">
        <f>VLOOKUP(Calcul!$I228,'ModelParams Lp'!$D$28:$O$32,7,0)+BE223</f>
        <v>#N/A</v>
      </c>
      <c r="BN223" s="67" t="e">
        <f>VLOOKUP(Calcul!$I228,'ModelParams Lp'!$D$28:$O$32,8,0)+BF223</f>
        <v>#N/A</v>
      </c>
      <c r="BO223" s="67" t="e">
        <f>VLOOKUP(Calcul!$I228,'ModelParams Lp'!$D$28:$O$32,9,0)+BG223</f>
        <v>#N/A</v>
      </c>
      <c r="BP223" s="67" t="e">
        <f>VLOOKUP(Calcul!$I228,'ModelParams Lp'!$D$28:$O$32,10,0)+BH223</f>
        <v>#N/A</v>
      </c>
      <c r="BQ223" s="67" t="e">
        <f>VLOOKUP(Calcul!$I228,'ModelParams Lp'!$D$28:$O$32,11,0)+BI223</f>
        <v>#N/A</v>
      </c>
      <c r="BR223" s="67" t="e">
        <f>VLOOKUP(Calcul!$I228,'ModelParams Lp'!$D$28:$O$32,12,0)+BJ223</f>
        <v>#N/A</v>
      </c>
      <c r="BS223" s="66" t="e">
        <f t="shared" ca="1" si="77"/>
        <v>#DIV/0!</v>
      </c>
      <c r="BT223" s="66" t="e">
        <f t="shared" ca="1" si="78"/>
        <v>#DIV/0!</v>
      </c>
      <c r="BU223" s="66" t="e">
        <f t="shared" ca="1" si="79"/>
        <v>#DIV/0!</v>
      </c>
      <c r="BV223" s="66" t="e">
        <f t="shared" ca="1" si="80"/>
        <v>#DIV/0!</v>
      </c>
      <c r="BW223" s="66" t="e">
        <f t="shared" ca="1" si="81"/>
        <v>#DIV/0!</v>
      </c>
      <c r="BX223" s="66" t="e">
        <f t="shared" ca="1" si="82"/>
        <v>#DIV/0!</v>
      </c>
      <c r="BY223" s="66" t="e">
        <f t="shared" ca="1" si="83"/>
        <v>#DIV/0!</v>
      </c>
      <c r="BZ223" s="66" t="e">
        <f t="shared" ca="1" si="84"/>
        <v>#DIV/0!</v>
      </c>
      <c r="CA223" s="24" t="e">
        <f ca="1">10*LOG10(IF(BS223="",0,POWER(10,((BS223+'ModelParams Lw'!$O$4)/10))) +IF(BT223="",0,POWER(10,((BT223+'ModelParams Lw'!$P$4)/10))) +IF(BU223="",0,POWER(10,((BU223+'ModelParams Lw'!$Q$4)/10))) +IF(BV223="",0,POWER(10,((BV223+'ModelParams Lw'!$R$4)/10))) +IF(BW223="",0,POWER(10,((BW223+'ModelParams Lw'!$S$4)/10))) +IF(BX223="",0,POWER(10,((BX223+'ModelParams Lw'!$T$4)/10))) +IF(BY223="",0,POWER(10,((BY223+'ModelParams Lw'!$U$4)/10)))+IF(BZ223="",0,POWER(10,((BZ223+'ModelParams Lw'!$V$4)/10))))</f>
        <v>#DIV/0!</v>
      </c>
      <c r="CB223" s="24" t="e">
        <f t="shared" ca="1" si="85"/>
        <v>#DIV/0!</v>
      </c>
      <c r="CC223" s="24" t="e">
        <f ca="1">(BS223-'ModelParams Lw'!O$10)/'ModelParams Lw'!O$11</f>
        <v>#DIV/0!</v>
      </c>
      <c r="CD223" s="24" t="e">
        <f ca="1">(BT223-'ModelParams Lw'!P$10)/'ModelParams Lw'!P$11</f>
        <v>#DIV/0!</v>
      </c>
      <c r="CE223" s="24" t="e">
        <f ca="1">(BU223-'ModelParams Lw'!Q$10)/'ModelParams Lw'!Q$11</f>
        <v>#DIV/0!</v>
      </c>
      <c r="CF223" s="24" t="e">
        <f ca="1">(BV223-'ModelParams Lw'!R$10)/'ModelParams Lw'!R$11</f>
        <v>#DIV/0!</v>
      </c>
      <c r="CG223" s="24" t="e">
        <f ca="1">(BW223-'ModelParams Lw'!S$10)/'ModelParams Lw'!S$11</f>
        <v>#DIV/0!</v>
      </c>
      <c r="CH223" s="24" t="e">
        <f ca="1">(BX223-'ModelParams Lw'!T$10)/'ModelParams Lw'!T$11</f>
        <v>#DIV/0!</v>
      </c>
      <c r="CI223" s="24" t="e">
        <f ca="1">(BY223-'ModelParams Lw'!U$10)/'ModelParams Lw'!U$11</f>
        <v>#DIV/0!</v>
      </c>
      <c r="CJ223" s="24" t="e">
        <f ca="1">(BZ223-'ModelParams Lw'!V$10)/'ModelParams Lw'!V$11</f>
        <v>#DIV/0!</v>
      </c>
      <c r="CK223" s="66" t="e">
        <f t="shared" si="86"/>
        <v>#DIV/0!</v>
      </c>
      <c r="CL223" s="66" t="e">
        <f t="shared" si="87"/>
        <v>#DIV/0!</v>
      </c>
      <c r="CM223" s="66" t="e">
        <f t="shared" si="88"/>
        <v>#DIV/0!</v>
      </c>
      <c r="CN223" s="66" t="e">
        <f t="shared" si="89"/>
        <v>#DIV/0!</v>
      </c>
      <c r="CO223" s="66" t="e">
        <f t="shared" si="90"/>
        <v>#DIV/0!</v>
      </c>
      <c r="CP223" s="66" t="e">
        <f t="shared" si="91"/>
        <v>#DIV/0!</v>
      </c>
      <c r="CQ223" s="66" t="e">
        <f t="shared" si="92"/>
        <v>#DIV/0!</v>
      </c>
      <c r="CR223" s="66" t="e">
        <f t="shared" si="93"/>
        <v>#DIV/0!</v>
      </c>
      <c r="CS223" s="24" t="e">
        <f>10*LOG10(IF(CK223="",0,POWER(10,((CK223+'ModelParams Lw'!$O$4)/10))) +IF(CL223="",0,POWER(10,((CL223+'ModelParams Lw'!$P$4)/10))) +IF(CM223="",0,POWER(10,((CM223+'ModelParams Lw'!$Q$4)/10))) +IF(CN223="",0,POWER(10,((CN223+'ModelParams Lw'!$R$4)/10))) +IF(CO223="",0,POWER(10,((CO223+'ModelParams Lw'!$S$4)/10))) +IF(CP223="",0,POWER(10,((CP223+'ModelParams Lw'!$T$4)/10))) +IF(CQ223="",0,POWER(10,((CQ223+'ModelParams Lw'!$U$4)/10)))+IF(CR223="",0,POWER(10,((CR223+'ModelParams Lw'!$V$4)/10))))</f>
        <v>#DIV/0!</v>
      </c>
      <c r="CT223" s="24" t="e">
        <f t="shared" si="94"/>
        <v>#DIV/0!</v>
      </c>
      <c r="CU223" s="24" t="e">
        <f>(CK223-'ModelParams Lw'!O$10)/'ModelParams Lw'!O$11</f>
        <v>#DIV/0!</v>
      </c>
      <c r="CV223" s="24" t="e">
        <f>(CL223-'ModelParams Lw'!P$10)/'ModelParams Lw'!P$11</f>
        <v>#DIV/0!</v>
      </c>
      <c r="CW223" s="24" t="e">
        <f>(CM223-'ModelParams Lw'!Q$10)/'ModelParams Lw'!Q$11</f>
        <v>#DIV/0!</v>
      </c>
      <c r="CX223" s="24" t="e">
        <f>(CN223-'ModelParams Lw'!R$10)/'ModelParams Lw'!R$11</f>
        <v>#DIV/0!</v>
      </c>
      <c r="CY223" s="24" t="e">
        <f>(CO223-'ModelParams Lw'!S$10)/'ModelParams Lw'!S$11</f>
        <v>#DIV/0!</v>
      </c>
      <c r="CZ223" s="24" t="e">
        <f>(CP223-'ModelParams Lw'!T$10)/'ModelParams Lw'!T$11</f>
        <v>#DIV/0!</v>
      </c>
      <c r="DA223" s="24" t="e">
        <f>(CQ223-'ModelParams Lw'!U$10)/'ModelParams Lw'!U$11</f>
        <v>#DIV/0!</v>
      </c>
      <c r="DB223" s="24" t="e">
        <f>(CR223-'ModelParams Lw'!V$10)/'ModelParams Lw'!V$11</f>
        <v>#DIV/0!</v>
      </c>
    </row>
    <row r="224" spans="1:106">
      <c r="A224" s="12">
        <f>'Sound Power'!B224</f>
        <v>0</v>
      </c>
      <c r="B224" s="12">
        <f>'Sound Power'!D224</f>
        <v>0</v>
      </c>
      <c r="C224" s="67" t="e">
        <f>IF(Calcul!$F229="SA",'Sound Power'!BS224,'Sound Power'!T224)</f>
        <v>#DIV/0!</v>
      </c>
      <c r="D224" s="67" t="e">
        <f>IF(Calcul!$F229="SA",'Sound Power'!BT224,'Sound Power'!U224)</f>
        <v>#DIV/0!</v>
      </c>
      <c r="E224" s="67" t="e">
        <f>IF(Calcul!$F229="SA",'Sound Power'!BU224,'Sound Power'!V224)</f>
        <v>#DIV/0!</v>
      </c>
      <c r="F224" s="67" t="e">
        <f>IF(Calcul!$F229="SA",'Sound Power'!BV224,'Sound Power'!W224)</f>
        <v>#DIV/0!</v>
      </c>
      <c r="G224" s="67" t="e">
        <f>IF(Calcul!$F229="SA",'Sound Power'!BW224,'Sound Power'!X224)</f>
        <v>#DIV/0!</v>
      </c>
      <c r="H224" s="67" t="e">
        <f>IF(Calcul!$F229="SA",'Sound Power'!BX224,'Sound Power'!Y224)</f>
        <v>#DIV/0!</v>
      </c>
      <c r="I224" s="67" t="e">
        <f>IF(Calcul!$F229="SA",'Sound Power'!BY224,'Sound Power'!Z224)</f>
        <v>#DIV/0!</v>
      </c>
      <c r="J224" s="67" t="e">
        <f>IF(Calcul!$F229="SA",'Sound Power'!BZ224,'Sound Power'!AA224)</f>
        <v>#DIV/0!</v>
      </c>
      <c r="K224" s="67" t="e">
        <f>'Sound Power'!CS224</f>
        <v>#DIV/0!</v>
      </c>
      <c r="L224" s="67" t="e">
        <f>'Sound Power'!CT224</f>
        <v>#DIV/0!</v>
      </c>
      <c r="M224" s="67" t="e">
        <f>'Sound Power'!CU224</f>
        <v>#DIV/0!</v>
      </c>
      <c r="N224" s="67" t="e">
        <f>'Sound Power'!CV224</f>
        <v>#DIV/0!</v>
      </c>
      <c r="O224" s="67" t="e">
        <f>'Sound Power'!CW224</f>
        <v>#DIV/0!</v>
      </c>
      <c r="P224" s="67" t="e">
        <f>'Sound Power'!CX224</f>
        <v>#DIV/0!</v>
      </c>
      <c r="Q224" s="67" t="e">
        <f>'Sound Power'!CY224</f>
        <v>#DIV/0!</v>
      </c>
      <c r="R224" s="67" t="e">
        <f>'Sound Power'!CZ224</f>
        <v>#DIV/0!</v>
      </c>
      <c r="S224" s="64">
        <f t="shared" si="74"/>
        <v>0</v>
      </c>
      <c r="T224" s="64">
        <f t="shared" si="75"/>
        <v>0</v>
      </c>
      <c r="U224" s="67" t="e">
        <f>('ModelParams Lp'!B$4*10^'ModelParams Lp'!B$5*($S224/$T224)^'ModelParams Lp'!B$6)*3</f>
        <v>#DIV/0!</v>
      </c>
      <c r="V224" s="67" t="e">
        <f>('ModelParams Lp'!C$4*10^'ModelParams Lp'!C$5*($S224/$T224)^'ModelParams Lp'!C$6)*3</f>
        <v>#DIV/0!</v>
      </c>
      <c r="W224" s="67" t="e">
        <f>('ModelParams Lp'!D$4*10^'ModelParams Lp'!D$5*($S224/$T224)^'ModelParams Lp'!D$6)*3</f>
        <v>#DIV/0!</v>
      </c>
      <c r="X224" s="67" t="e">
        <f>('ModelParams Lp'!E$4*10^'ModelParams Lp'!E$5*($S224/$T224)^'ModelParams Lp'!E$6)*3</f>
        <v>#DIV/0!</v>
      </c>
      <c r="Y224" s="67" t="e">
        <f>('ModelParams Lp'!F$4*10^'ModelParams Lp'!F$5*($S224/$T224)^'ModelParams Lp'!F$6)*3</f>
        <v>#DIV/0!</v>
      </c>
      <c r="Z224" s="67" t="e">
        <f>('ModelParams Lp'!G$4*10^'ModelParams Lp'!G$5*($S224/$T224)^'ModelParams Lp'!G$6)*3</f>
        <v>#DIV/0!</v>
      </c>
      <c r="AA224" s="67" t="e">
        <f>('ModelParams Lp'!H$4*10^'ModelParams Lp'!H$5*($S224/$T224)^'ModelParams Lp'!H$6)*3</f>
        <v>#DIV/0!</v>
      </c>
      <c r="AB224" s="67" t="e">
        <f>('ModelParams Lp'!I$4*10^'ModelParams Lp'!I$5*($S224/$T224)^'ModelParams Lp'!I$6)*3</f>
        <v>#DIV/0!</v>
      </c>
      <c r="AC224" s="53" t="e">
        <f t="shared" si="76"/>
        <v>#DIV/0!</v>
      </c>
      <c r="AD224" s="53" t="e">
        <f>IF(AC224&lt;'ModelParams Lp'!$B$16,-1,IF(AC224&lt;'ModelParams Lp'!$C$16,0,IF(AC224&lt;'ModelParams Lp'!$D$16,1,IF(AC224&lt;'ModelParams Lp'!$E$16,2,IF(AC224&lt;'ModelParams Lp'!$F$16,3,IF(AC224&lt;'ModelParams Lp'!$G$16,4,IF(AC224&lt;'ModelParams Lp'!$H$16,5,6)))))))</f>
        <v>#DIV/0!</v>
      </c>
      <c r="AE224" s="67" t="e">
        <f ca="1">IF($AD224&gt;1,0,OFFSET('ModelParams Lp'!$C$12,0,-'Sound Pressure'!$AD224))</f>
        <v>#DIV/0!</v>
      </c>
      <c r="AF224" s="67" t="e">
        <f ca="1">IF($AD224&gt;2,0,OFFSET('ModelParams Lp'!$D$12,0,-'Sound Pressure'!$AD224))</f>
        <v>#DIV/0!</v>
      </c>
      <c r="AG224" s="67" t="e">
        <f ca="1">IF($AD224&gt;3,0,OFFSET('ModelParams Lp'!$E$12,0,-'Sound Pressure'!$AD224))</f>
        <v>#DIV/0!</v>
      </c>
      <c r="AH224" s="67" t="e">
        <f ca="1">IF($AD224&gt;4,0,OFFSET('ModelParams Lp'!$F$12,0,-'Sound Pressure'!$AD224))</f>
        <v>#DIV/0!</v>
      </c>
      <c r="AI224" s="67" t="e">
        <f ca="1">IF($AD224&gt;3,0,OFFSET('ModelParams Lp'!$G$12,0,-'Sound Pressure'!$AD224))</f>
        <v>#DIV/0!</v>
      </c>
      <c r="AJ224" s="67" t="e">
        <f ca="1">IF($AD224&gt;5,0,OFFSET('ModelParams Lp'!$H$12,0,-'Sound Pressure'!$AD224))</f>
        <v>#DIV/0!</v>
      </c>
      <c r="AK224" s="67" t="e">
        <f ca="1">IF($AD224&gt;6,0,OFFSET('ModelParams Lp'!$I$12,0,-'Sound Pressure'!$AD224))</f>
        <v>#DIV/0!</v>
      </c>
      <c r="AL224" s="67" t="e">
        <f ca="1">IF($AD224&gt;7,0,IF($AD$4&lt;0,3,OFFSET('ModelParams Lp'!$J$12,0,-'Sound Pressure'!$AD224)))</f>
        <v>#DIV/0!</v>
      </c>
      <c r="AM224" s="67" t="e">
        <f t="shared" si="95"/>
        <v>#DIV/0!</v>
      </c>
      <c r="AN224" s="67" t="e">
        <f t="shared" si="73"/>
        <v>#DIV/0!</v>
      </c>
      <c r="AO224" s="67" t="e">
        <f t="shared" si="73"/>
        <v>#DIV/0!</v>
      </c>
      <c r="AP224" s="67" t="e">
        <f t="shared" si="73"/>
        <v>#DIV/0!</v>
      </c>
      <c r="AQ224" s="67" t="e">
        <f t="shared" si="73"/>
        <v>#DIV/0!</v>
      </c>
      <c r="AR224" s="67" t="e">
        <f t="shared" si="73"/>
        <v>#DIV/0!</v>
      </c>
      <c r="AS224" s="67" t="e">
        <f t="shared" si="73"/>
        <v>#DIV/0!</v>
      </c>
      <c r="AT224" s="67" t="e">
        <f t="shared" si="73"/>
        <v>#DIV/0!</v>
      </c>
      <c r="AU224" s="67">
        <f>'ModelParams Lp'!B$22</f>
        <v>4</v>
      </c>
      <c r="AV224" s="67">
        <f>'ModelParams Lp'!C$22</f>
        <v>2</v>
      </c>
      <c r="AW224" s="67">
        <f>'ModelParams Lp'!D$22</f>
        <v>1</v>
      </c>
      <c r="AX224" s="67">
        <f>'ModelParams Lp'!E$22</f>
        <v>0</v>
      </c>
      <c r="AY224" s="67">
        <f>'ModelParams Lp'!F$22</f>
        <v>0</v>
      </c>
      <c r="AZ224" s="67">
        <f>'ModelParams Lp'!G$22</f>
        <v>0</v>
      </c>
      <c r="BA224" s="67">
        <f>'ModelParams Lp'!H$22</f>
        <v>0</v>
      </c>
      <c r="BB224" s="67">
        <f>'ModelParams Lp'!I$22</f>
        <v>0</v>
      </c>
      <c r="BC224" s="67" t="e">
        <f>-10*LOG(2/(4*PI()*2^2)+4/(0.163*(Calcul!$J229*Calcul!$K229)/VLOOKUP(Calcul!$H229,'ModelParams Lp'!$E$37:$F$39,2,0)))</f>
        <v>#N/A</v>
      </c>
      <c r="BD224" s="67" t="e">
        <f>-10*LOG(2/(4*PI()*2^2)+4/(0.163*(Calcul!$J229*Calcul!$K229)/VLOOKUP(Calcul!$H229,'ModelParams Lp'!$E$37:$F$39,2,0)))</f>
        <v>#N/A</v>
      </c>
      <c r="BE224" s="67" t="e">
        <f>-10*LOG(2/(4*PI()*2^2)+4/(0.163*(Calcul!$J229*Calcul!$K229)/VLOOKUP(Calcul!$H229,'ModelParams Lp'!$E$37:$F$39,2,0)))</f>
        <v>#N/A</v>
      </c>
      <c r="BF224" s="67" t="e">
        <f>-10*LOG(2/(4*PI()*2^2)+4/(0.163*(Calcul!$J229*Calcul!$K229)/VLOOKUP(Calcul!$H229,'ModelParams Lp'!$E$37:$F$39,2,0)))</f>
        <v>#N/A</v>
      </c>
      <c r="BG224" s="67" t="e">
        <f>-10*LOG(2/(4*PI()*2^2)+4/(0.163*(Calcul!$J229*Calcul!$K229)/VLOOKUP(Calcul!$H229,'ModelParams Lp'!$E$37:$F$39,2,0)))</f>
        <v>#N/A</v>
      </c>
      <c r="BH224" s="67" t="e">
        <f>-10*LOG(2/(4*PI()*2^2)+4/(0.163*(Calcul!$J229*Calcul!$K229)/VLOOKUP(Calcul!$H229,'ModelParams Lp'!$E$37:$F$39,2,0)))</f>
        <v>#N/A</v>
      </c>
      <c r="BI224" s="67" t="e">
        <f>-10*LOG(2/(4*PI()*2^2)+4/(0.163*(Calcul!$J229*Calcul!$K229)/VLOOKUP(Calcul!$H229,'ModelParams Lp'!$E$37:$F$39,2,0)))</f>
        <v>#N/A</v>
      </c>
      <c r="BJ224" s="67" t="e">
        <f>-10*LOG(2/(4*PI()*2^2)+4/(0.163*(Calcul!$J229*Calcul!$K229)/VLOOKUP(Calcul!$H229,'ModelParams Lp'!$E$37:$F$39,2,0)))</f>
        <v>#N/A</v>
      </c>
      <c r="BK224" s="67" t="e">
        <f>VLOOKUP(Calcul!$I229,'ModelParams Lp'!$D$28:$O$32,5,0)+BC224</f>
        <v>#N/A</v>
      </c>
      <c r="BL224" s="67" t="e">
        <f>VLOOKUP(Calcul!$I229,'ModelParams Lp'!$D$28:$O$32,6,0)+BD224</f>
        <v>#N/A</v>
      </c>
      <c r="BM224" s="67" t="e">
        <f>VLOOKUP(Calcul!$I229,'ModelParams Lp'!$D$28:$O$32,7,0)+BE224</f>
        <v>#N/A</v>
      </c>
      <c r="BN224" s="67" t="e">
        <f>VLOOKUP(Calcul!$I229,'ModelParams Lp'!$D$28:$O$32,8,0)+BF224</f>
        <v>#N/A</v>
      </c>
      <c r="BO224" s="67" t="e">
        <f>VLOOKUP(Calcul!$I229,'ModelParams Lp'!$D$28:$O$32,9,0)+BG224</f>
        <v>#N/A</v>
      </c>
      <c r="BP224" s="67" t="e">
        <f>VLOOKUP(Calcul!$I229,'ModelParams Lp'!$D$28:$O$32,10,0)+BH224</f>
        <v>#N/A</v>
      </c>
      <c r="BQ224" s="67" t="e">
        <f>VLOOKUP(Calcul!$I229,'ModelParams Lp'!$D$28:$O$32,11,0)+BI224</f>
        <v>#N/A</v>
      </c>
      <c r="BR224" s="67" t="e">
        <f>VLOOKUP(Calcul!$I229,'ModelParams Lp'!$D$28:$O$32,12,0)+BJ224</f>
        <v>#N/A</v>
      </c>
      <c r="BS224" s="66" t="e">
        <f t="shared" ca="1" si="77"/>
        <v>#DIV/0!</v>
      </c>
      <c r="BT224" s="66" t="e">
        <f t="shared" ca="1" si="78"/>
        <v>#DIV/0!</v>
      </c>
      <c r="BU224" s="66" t="e">
        <f t="shared" ca="1" si="79"/>
        <v>#DIV/0!</v>
      </c>
      <c r="BV224" s="66" t="e">
        <f t="shared" ca="1" si="80"/>
        <v>#DIV/0!</v>
      </c>
      <c r="BW224" s="66" t="e">
        <f t="shared" ca="1" si="81"/>
        <v>#DIV/0!</v>
      </c>
      <c r="BX224" s="66" t="e">
        <f t="shared" ca="1" si="82"/>
        <v>#DIV/0!</v>
      </c>
      <c r="BY224" s="66" t="e">
        <f t="shared" ca="1" si="83"/>
        <v>#DIV/0!</v>
      </c>
      <c r="BZ224" s="66" t="e">
        <f t="shared" ca="1" si="84"/>
        <v>#DIV/0!</v>
      </c>
      <c r="CA224" s="24" t="e">
        <f ca="1">10*LOG10(IF(BS224="",0,POWER(10,((BS224+'ModelParams Lw'!$O$4)/10))) +IF(BT224="",0,POWER(10,((BT224+'ModelParams Lw'!$P$4)/10))) +IF(BU224="",0,POWER(10,((BU224+'ModelParams Lw'!$Q$4)/10))) +IF(BV224="",0,POWER(10,((BV224+'ModelParams Lw'!$R$4)/10))) +IF(BW224="",0,POWER(10,((BW224+'ModelParams Lw'!$S$4)/10))) +IF(BX224="",0,POWER(10,((BX224+'ModelParams Lw'!$T$4)/10))) +IF(BY224="",0,POWER(10,((BY224+'ModelParams Lw'!$U$4)/10)))+IF(BZ224="",0,POWER(10,((BZ224+'ModelParams Lw'!$V$4)/10))))</f>
        <v>#DIV/0!</v>
      </c>
      <c r="CB224" s="24" t="e">
        <f t="shared" ca="1" si="85"/>
        <v>#DIV/0!</v>
      </c>
      <c r="CC224" s="24" t="e">
        <f ca="1">(BS224-'ModelParams Lw'!O$10)/'ModelParams Lw'!O$11</f>
        <v>#DIV/0!</v>
      </c>
      <c r="CD224" s="24" t="e">
        <f ca="1">(BT224-'ModelParams Lw'!P$10)/'ModelParams Lw'!P$11</f>
        <v>#DIV/0!</v>
      </c>
      <c r="CE224" s="24" t="e">
        <f ca="1">(BU224-'ModelParams Lw'!Q$10)/'ModelParams Lw'!Q$11</f>
        <v>#DIV/0!</v>
      </c>
      <c r="CF224" s="24" t="e">
        <f ca="1">(BV224-'ModelParams Lw'!R$10)/'ModelParams Lw'!R$11</f>
        <v>#DIV/0!</v>
      </c>
      <c r="CG224" s="24" t="e">
        <f ca="1">(BW224-'ModelParams Lw'!S$10)/'ModelParams Lw'!S$11</f>
        <v>#DIV/0!</v>
      </c>
      <c r="CH224" s="24" t="e">
        <f ca="1">(BX224-'ModelParams Lw'!T$10)/'ModelParams Lw'!T$11</f>
        <v>#DIV/0!</v>
      </c>
      <c r="CI224" s="24" t="e">
        <f ca="1">(BY224-'ModelParams Lw'!U$10)/'ModelParams Lw'!U$11</f>
        <v>#DIV/0!</v>
      </c>
      <c r="CJ224" s="24" t="e">
        <f ca="1">(BZ224-'ModelParams Lw'!V$10)/'ModelParams Lw'!V$11</f>
        <v>#DIV/0!</v>
      </c>
      <c r="CK224" s="66" t="e">
        <f t="shared" si="86"/>
        <v>#DIV/0!</v>
      </c>
      <c r="CL224" s="66" t="e">
        <f t="shared" si="87"/>
        <v>#DIV/0!</v>
      </c>
      <c r="CM224" s="66" t="e">
        <f t="shared" si="88"/>
        <v>#DIV/0!</v>
      </c>
      <c r="CN224" s="66" t="e">
        <f t="shared" si="89"/>
        <v>#DIV/0!</v>
      </c>
      <c r="CO224" s="66" t="e">
        <f t="shared" si="90"/>
        <v>#DIV/0!</v>
      </c>
      <c r="CP224" s="66" t="e">
        <f t="shared" si="91"/>
        <v>#DIV/0!</v>
      </c>
      <c r="CQ224" s="66" t="e">
        <f t="shared" si="92"/>
        <v>#DIV/0!</v>
      </c>
      <c r="CR224" s="66" t="e">
        <f t="shared" si="93"/>
        <v>#DIV/0!</v>
      </c>
      <c r="CS224" s="24" t="e">
        <f>10*LOG10(IF(CK224="",0,POWER(10,((CK224+'ModelParams Lw'!$O$4)/10))) +IF(CL224="",0,POWER(10,((CL224+'ModelParams Lw'!$P$4)/10))) +IF(CM224="",0,POWER(10,((CM224+'ModelParams Lw'!$Q$4)/10))) +IF(CN224="",0,POWER(10,((CN224+'ModelParams Lw'!$R$4)/10))) +IF(CO224="",0,POWER(10,((CO224+'ModelParams Lw'!$S$4)/10))) +IF(CP224="",0,POWER(10,((CP224+'ModelParams Lw'!$T$4)/10))) +IF(CQ224="",0,POWER(10,((CQ224+'ModelParams Lw'!$U$4)/10)))+IF(CR224="",0,POWER(10,((CR224+'ModelParams Lw'!$V$4)/10))))</f>
        <v>#DIV/0!</v>
      </c>
      <c r="CT224" s="24" t="e">
        <f t="shared" si="94"/>
        <v>#DIV/0!</v>
      </c>
      <c r="CU224" s="24" t="e">
        <f>(CK224-'ModelParams Lw'!O$10)/'ModelParams Lw'!O$11</f>
        <v>#DIV/0!</v>
      </c>
      <c r="CV224" s="24" t="e">
        <f>(CL224-'ModelParams Lw'!P$10)/'ModelParams Lw'!P$11</f>
        <v>#DIV/0!</v>
      </c>
      <c r="CW224" s="24" t="e">
        <f>(CM224-'ModelParams Lw'!Q$10)/'ModelParams Lw'!Q$11</f>
        <v>#DIV/0!</v>
      </c>
      <c r="CX224" s="24" t="e">
        <f>(CN224-'ModelParams Lw'!R$10)/'ModelParams Lw'!R$11</f>
        <v>#DIV/0!</v>
      </c>
      <c r="CY224" s="24" t="e">
        <f>(CO224-'ModelParams Lw'!S$10)/'ModelParams Lw'!S$11</f>
        <v>#DIV/0!</v>
      </c>
      <c r="CZ224" s="24" t="e">
        <f>(CP224-'ModelParams Lw'!T$10)/'ModelParams Lw'!T$11</f>
        <v>#DIV/0!</v>
      </c>
      <c r="DA224" s="24" t="e">
        <f>(CQ224-'ModelParams Lw'!U$10)/'ModelParams Lw'!U$11</f>
        <v>#DIV/0!</v>
      </c>
      <c r="DB224" s="24" t="e">
        <f>(CR224-'ModelParams Lw'!V$10)/'ModelParams Lw'!V$11</f>
        <v>#DIV/0!</v>
      </c>
    </row>
    <row r="225" spans="1:106">
      <c r="A225" s="12">
        <f>'Sound Power'!B225</f>
        <v>0</v>
      </c>
      <c r="B225" s="12">
        <f>'Sound Power'!D225</f>
        <v>0</v>
      </c>
      <c r="C225" s="67" t="e">
        <f>IF(Calcul!$F230="SA",'Sound Power'!BS225,'Sound Power'!T225)</f>
        <v>#DIV/0!</v>
      </c>
      <c r="D225" s="67" t="e">
        <f>IF(Calcul!$F230="SA",'Sound Power'!BT225,'Sound Power'!U225)</f>
        <v>#DIV/0!</v>
      </c>
      <c r="E225" s="67" t="e">
        <f>IF(Calcul!$F230="SA",'Sound Power'!BU225,'Sound Power'!V225)</f>
        <v>#DIV/0!</v>
      </c>
      <c r="F225" s="67" t="e">
        <f>IF(Calcul!$F230="SA",'Sound Power'!BV225,'Sound Power'!W225)</f>
        <v>#DIV/0!</v>
      </c>
      <c r="G225" s="67" t="e">
        <f>IF(Calcul!$F230="SA",'Sound Power'!BW225,'Sound Power'!X225)</f>
        <v>#DIV/0!</v>
      </c>
      <c r="H225" s="67" t="e">
        <f>IF(Calcul!$F230="SA",'Sound Power'!BX225,'Sound Power'!Y225)</f>
        <v>#DIV/0!</v>
      </c>
      <c r="I225" s="67" t="e">
        <f>IF(Calcul!$F230="SA",'Sound Power'!BY225,'Sound Power'!Z225)</f>
        <v>#DIV/0!</v>
      </c>
      <c r="J225" s="67" t="e">
        <f>IF(Calcul!$F230="SA",'Sound Power'!BZ225,'Sound Power'!AA225)</f>
        <v>#DIV/0!</v>
      </c>
      <c r="K225" s="67" t="e">
        <f>'Sound Power'!CS225</f>
        <v>#DIV/0!</v>
      </c>
      <c r="L225" s="67" t="e">
        <f>'Sound Power'!CT225</f>
        <v>#DIV/0!</v>
      </c>
      <c r="M225" s="67" t="e">
        <f>'Sound Power'!CU225</f>
        <v>#DIV/0!</v>
      </c>
      <c r="N225" s="67" t="e">
        <f>'Sound Power'!CV225</f>
        <v>#DIV/0!</v>
      </c>
      <c r="O225" s="67" t="e">
        <f>'Sound Power'!CW225</f>
        <v>#DIV/0!</v>
      </c>
      <c r="P225" s="67" t="e">
        <f>'Sound Power'!CX225</f>
        <v>#DIV/0!</v>
      </c>
      <c r="Q225" s="67" t="e">
        <f>'Sound Power'!CY225</f>
        <v>#DIV/0!</v>
      </c>
      <c r="R225" s="67" t="e">
        <f>'Sound Power'!CZ225</f>
        <v>#DIV/0!</v>
      </c>
      <c r="S225" s="64">
        <f t="shared" si="74"/>
        <v>0</v>
      </c>
      <c r="T225" s="64">
        <f t="shared" si="75"/>
        <v>0</v>
      </c>
      <c r="U225" s="67" t="e">
        <f>('ModelParams Lp'!B$4*10^'ModelParams Lp'!B$5*($S225/$T225)^'ModelParams Lp'!B$6)*3</f>
        <v>#DIV/0!</v>
      </c>
      <c r="V225" s="67" t="e">
        <f>('ModelParams Lp'!C$4*10^'ModelParams Lp'!C$5*($S225/$T225)^'ModelParams Lp'!C$6)*3</f>
        <v>#DIV/0!</v>
      </c>
      <c r="W225" s="67" t="e">
        <f>('ModelParams Lp'!D$4*10^'ModelParams Lp'!D$5*($S225/$T225)^'ModelParams Lp'!D$6)*3</f>
        <v>#DIV/0!</v>
      </c>
      <c r="X225" s="67" t="e">
        <f>('ModelParams Lp'!E$4*10^'ModelParams Lp'!E$5*($S225/$T225)^'ModelParams Lp'!E$6)*3</f>
        <v>#DIV/0!</v>
      </c>
      <c r="Y225" s="67" t="e">
        <f>('ModelParams Lp'!F$4*10^'ModelParams Lp'!F$5*($S225/$T225)^'ModelParams Lp'!F$6)*3</f>
        <v>#DIV/0!</v>
      </c>
      <c r="Z225" s="67" t="e">
        <f>('ModelParams Lp'!G$4*10^'ModelParams Lp'!G$5*($S225/$T225)^'ModelParams Lp'!G$6)*3</f>
        <v>#DIV/0!</v>
      </c>
      <c r="AA225" s="67" t="e">
        <f>('ModelParams Lp'!H$4*10^'ModelParams Lp'!H$5*($S225/$T225)^'ModelParams Lp'!H$6)*3</f>
        <v>#DIV/0!</v>
      </c>
      <c r="AB225" s="67" t="e">
        <f>('ModelParams Lp'!I$4*10^'ModelParams Lp'!I$5*($S225/$T225)^'ModelParams Lp'!I$6)*3</f>
        <v>#DIV/0!</v>
      </c>
      <c r="AC225" s="53" t="e">
        <f t="shared" si="76"/>
        <v>#DIV/0!</v>
      </c>
      <c r="AD225" s="53" t="e">
        <f>IF(AC225&lt;'ModelParams Lp'!$B$16,-1,IF(AC225&lt;'ModelParams Lp'!$C$16,0,IF(AC225&lt;'ModelParams Lp'!$D$16,1,IF(AC225&lt;'ModelParams Lp'!$E$16,2,IF(AC225&lt;'ModelParams Lp'!$F$16,3,IF(AC225&lt;'ModelParams Lp'!$G$16,4,IF(AC225&lt;'ModelParams Lp'!$H$16,5,6)))))))</f>
        <v>#DIV/0!</v>
      </c>
      <c r="AE225" s="67" t="e">
        <f ca="1">IF($AD225&gt;1,0,OFFSET('ModelParams Lp'!$C$12,0,-'Sound Pressure'!$AD225))</f>
        <v>#DIV/0!</v>
      </c>
      <c r="AF225" s="67" t="e">
        <f ca="1">IF($AD225&gt;2,0,OFFSET('ModelParams Lp'!$D$12,0,-'Sound Pressure'!$AD225))</f>
        <v>#DIV/0!</v>
      </c>
      <c r="AG225" s="67" t="e">
        <f ca="1">IF($AD225&gt;3,0,OFFSET('ModelParams Lp'!$E$12,0,-'Sound Pressure'!$AD225))</f>
        <v>#DIV/0!</v>
      </c>
      <c r="AH225" s="67" t="e">
        <f ca="1">IF($AD225&gt;4,0,OFFSET('ModelParams Lp'!$F$12,0,-'Sound Pressure'!$AD225))</f>
        <v>#DIV/0!</v>
      </c>
      <c r="AI225" s="67" t="e">
        <f ca="1">IF($AD225&gt;3,0,OFFSET('ModelParams Lp'!$G$12,0,-'Sound Pressure'!$AD225))</f>
        <v>#DIV/0!</v>
      </c>
      <c r="AJ225" s="67" t="e">
        <f ca="1">IF($AD225&gt;5,0,OFFSET('ModelParams Lp'!$H$12,0,-'Sound Pressure'!$AD225))</f>
        <v>#DIV/0!</v>
      </c>
      <c r="AK225" s="67" t="e">
        <f ca="1">IF($AD225&gt;6,0,OFFSET('ModelParams Lp'!$I$12,0,-'Sound Pressure'!$AD225))</f>
        <v>#DIV/0!</v>
      </c>
      <c r="AL225" s="67" t="e">
        <f ca="1">IF($AD225&gt;7,0,IF($AD$4&lt;0,3,OFFSET('ModelParams Lp'!$J$12,0,-'Sound Pressure'!$AD225)))</f>
        <v>#DIV/0!</v>
      </c>
      <c r="AM225" s="67" t="e">
        <f t="shared" si="95"/>
        <v>#DIV/0!</v>
      </c>
      <c r="AN225" s="67" t="e">
        <f t="shared" si="73"/>
        <v>#DIV/0!</v>
      </c>
      <c r="AO225" s="67" t="e">
        <f t="shared" si="73"/>
        <v>#DIV/0!</v>
      </c>
      <c r="AP225" s="67" t="e">
        <f t="shared" si="73"/>
        <v>#DIV/0!</v>
      </c>
      <c r="AQ225" s="67" t="e">
        <f t="shared" si="73"/>
        <v>#DIV/0!</v>
      </c>
      <c r="AR225" s="67" t="e">
        <f t="shared" si="73"/>
        <v>#DIV/0!</v>
      </c>
      <c r="AS225" s="67" t="e">
        <f t="shared" si="73"/>
        <v>#DIV/0!</v>
      </c>
      <c r="AT225" s="67" t="e">
        <f t="shared" si="73"/>
        <v>#DIV/0!</v>
      </c>
      <c r="AU225" s="67">
        <f>'ModelParams Lp'!B$22</f>
        <v>4</v>
      </c>
      <c r="AV225" s="67">
        <f>'ModelParams Lp'!C$22</f>
        <v>2</v>
      </c>
      <c r="AW225" s="67">
        <f>'ModelParams Lp'!D$22</f>
        <v>1</v>
      </c>
      <c r="AX225" s="67">
        <f>'ModelParams Lp'!E$22</f>
        <v>0</v>
      </c>
      <c r="AY225" s="67">
        <f>'ModelParams Lp'!F$22</f>
        <v>0</v>
      </c>
      <c r="AZ225" s="67">
        <f>'ModelParams Lp'!G$22</f>
        <v>0</v>
      </c>
      <c r="BA225" s="67">
        <f>'ModelParams Lp'!H$22</f>
        <v>0</v>
      </c>
      <c r="BB225" s="67">
        <f>'ModelParams Lp'!I$22</f>
        <v>0</v>
      </c>
      <c r="BC225" s="67" t="e">
        <f>-10*LOG(2/(4*PI()*2^2)+4/(0.163*(Calcul!$J230*Calcul!$K230)/VLOOKUP(Calcul!$H230,'ModelParams Lp'!$E$37:$F$39,2,0)))</f>
        <v>#N/A</v>
      </c>
      <c r="BD225" s="67" t="e">
        <f>-10*LOG(2/(4*PI()*2^2)+4/(0.163*(Calcul!$J230*Calcul!$K230)/VLOOKUP(Calcul!$H230,'ModelParams Lp'!$E$37:$F$39,2,0)))</f>
        <v>#N/A</v>
      </c>
      <c r="BE225" s="67" t="e">
        <f>-10*LOG(2/(4*PI()*2^2)+4/(0.163*(Calcul!$J230*Calcul!$K230)/VLOOKUP(Calcul!$H230,'ModelParams Lp'!$E$37:$F$39,2,0)))</f>
        <v>#N/A</v>
      </c>
      <c r="BF225" s="67" t="e">
        <f>-10*LOG(2/(4*PI()*2^2)+4/(0.163*(Calcul!$J230*Calcul!$K230)/VLOOKUP(Calcul!$H230,'ModelParams Lp'!$E$37:$F$39,2,0)))</f>
        <v>#N/A</v>
      </c>
      <c r="BG225" s="67" t="e">
        <f>-10*LOG(2/(4*PI()*2^2)+4/(0.163*(Calcul!$J230*Calcul!$K230)/VLOOKUP(Calcul!$H230,'ModelParams Lp'!$E$37:$F$39,2,0)))</f>
        <v>#N/A</v>
      </c>
      <c r="BH225" s="67" t="e">
        <f>-10*LOG(2/(4*PI()*2^2)+4/(0.163*(Calcul!$J230*Calcul!$K230)/VLOOKUP(Calcul!$H230,'ModelParams Lp'!$E$37:$F$39,2,0)))</f>
        <v>#N/A</v>
      </c>
      <c r="BI225" s="67" t="e">
        <f>-10*LOG(2/(4*PI()*2^2)+4/(0.163*(Calcul!$J230*Calcul!$K230)/VLOOKUP(Calcul!$H230,'ModelParams Lp'!$E$37:$F$39,2,0)))</f>
        <v>#N/A</v>
      </c>
      <c r="BJ225" s="67" t="e">
        <f>-10*LOG(2/(4*PI()*2^2)+4/(0.163*(Calcul!$J230*Calcul!$K230)/VLOOKUP(Calcul!$H230,'ModelParams Lp'!$E$37:$F$39,2,0)))</f>
        <v>#N/A</v>
      </c>
      <c r="BK225" s="67" t="e">
        <f>VLOOKUP(Calcul!$I230,'ModelParams Lp'!$D$28:$O$32,5,0)+BC225</f>
        <v>#N/A</v>
      </c>
      <c r="BL225" s="67" t="e">
        <f>VLOOKUP(Calcul!$I230,'ModelParams Lp'!$D$28:$O$32,6,0)+BD225</f>
        <v>#N/A</v>
      </c>
      <c r="BM225" s="67" t="e">
        <f>VLOOKUP(Calcul!$I230,'ModelParams Lp'!$D$28:$O$32,7,0)+BE225</f>
        <v>#N/A</v>
      </c>
      <c r="BN225" s="67" t="e">
        <f>VLOOKUP(Calcul!$I230,'ModelParams Lp'!$D$28:$O$32,8,0)+BF225</f>
        <v>#N/A</v>
      </c>
      <c r="BO225" s="67" t="e">
        <f>VLOOKUP(Calcul!$I230,'ModelParams Lp'!$D$28:$O$32,9,0)+BG225</f>
        <v>#N/A</v>
      </c>
      <c r="BP225" s="67" t="e">
        <f>VLOOKUP(Calcul!$I230,'ModelParams Lp'!$D$28:$O$32,10,0)+BH225</f>
        <v>#N/A</v>
      </c>
      <c r="BQ225" s="67" t="e">
        <f>VLOOKUP(Calcul!$I230,'ModelParams Lp'!$D$28:$O$32,11,0)+BI225</f>
        <v>#N/A</v>
      </c>
      <c r="BR225" s="67" t="e">
        <f>VLOOKUP(Calcul!$I230,'ModelParams Lp'!$D$28:$O$32,12,0)+BJ225</f>
        <v>#N/A</v>
      </c>
      <c r="BS225" s="66" t="e">
        <f t="shared" ca="1" si="77"/>
        <v>#DIV/0!</v>
      </c>
      <c r="BT225" s="66" t="e">
        <f t="shared" ca="1" si="78"/>
        <v>#DIV/0!</v>
      </c>
      <c r="BU225" s="66" t="e">
        <f t="shared" ca="1" si="79"/>
        <v>#DIV/0!</v>
      </c>
      <c r="BV225" s="66" t="e">
        <f t="shared" ca="1" si="80"/>
        <v>#DIV/0!</v>
      </c>
      <c r="BW225" s="66" t="e">
        <f t="shared" ca="1" si="81"/>
        <v>#DIV/0!</v>
      </c>
      <c r="BX225" s="66" t="e">
        <f t="shared" ca="1" si="82"/>
        <v>#DIV/0!</v>
      </c>
      <c r="BY225" s="66" t="e">
        <f t="shared" ca="1" si="83"/>
        <v>#DIV/0!</v>
      </c>
      <c r="BZ225" s="66" t="e">
        <f t="shared" ca="1" si="84"/>
        <v>#DIV/0!</v>
      </c>
      <c r="CA225" s="24" t="e">
        <f ca="1">10*LOG10(IF(BS225="",0,POWER(10,((BS225+'ModelParams Lw'!$O$4)/10))) +IF(BT225="",0,POWER(10,((BT225+'ModelParams Lw'!$P$4)/10))) +IF(BU225="",0,POWER(10,((BU225+'ModelParams Lw'!$Q$4)/10))) +IF(BV225="",0,POWER(10,((BV225+'ModelParams Lw'!$R$4)/10))) +IF(BW225="",0,POWER(10,((BW225+'ModelParams Lw'!$S$4)/10))) +IF(BX225="",0,POWER(10,((BX225+'ModelParams Lw'!$T$4)/10))) +IF(BY225="",0,POWER(10,((BY225+'ModelParams Lw'!$U$4)/10)))+IF(BZ225="",0,POWER(10,((BZ225+'ModelParams Lw'!$V$4)/10))))</f>
        <v>#DIV/0!</v>
      </c>
      <c r="CB225" s="24" t="e">
        <f t="shared" ca="1" si="85"/>
        <v>#DIV/0!</v>
      </c>
      <c r="CC225" s="24" t="e">
        <f ca="1">(BS225-'ModelParams Lw'!O$10)/'ModelParams Lw'!O$11</f>
        <v>#DIV/0!</v>
      </c>
      <c r="CD225" s="24" t="e">
        <f ca="1">(BT225-'ModelParams Lw'!P$10)/'ModelParams Lw'!P$11</f>
        <v>#DIV/0!</v>
      </c>
      <c r="CE225" s="24" t="e">
        <f ca="1">(BU225-'ModelParams Lw'!Q$10)/'ModelParams Lw'!Q$11</f>
        <v>#DIV/0!</v>
      </c>
      <c r="CF225" s="24" t="e">
        <f ca="1">(BV225-'ModelParams Lw'!R$10)/'ModelParams Lw'!R$11</f>
        <v>#DIV/0!</v>
      </c>
      <c r="CG225" s="24" t="e">
        <f ca="1">(BW225-'ModelParams Lw'!S$10)/'ModelParams Lw'!S$11</f>
        <v>#DIV/0!</v>
      </c>
      <c r="CH225" s="24" t="e">
        <f ca="1">(BX225-'ModelParams Lw'!T$10)/'ModelParams Lw'!T$11</f>
        <v>#DIV/0!</v>
      </c>
      <c r="CI225" s="24" t="e">
        <f ca="1">(BY225-'ModelParams Lw'!U$10)/'ModelParams Lw'!U$11</f>
        <v>#DIV/0!</v>
      </c>
      <c r="CJ225" s="24" t="e">
        <f ca="1">(BZ225-'ModelParams Lw'!V$10)/'ModelParams Lw'!V$11</f>
        <v>#DIV/0!</v>
      </c>
      <c r="CK225" s="66" t="e">
        <f t="shared" si="86"/>
        <v>#DIV/0!</v>
      </c>
      <c r="CL225" s="66" t="e">
        <f t="shared" si="87"/>
        <v>#DIV/0!</v>
      </c>
      <c r="CM225" s="66" t="e">
        <f t="shared" si="88"/>
        <v>#DIV/0!</v>
      </c>
      <c r="CN225" s="66" t="e">
        <f t="shared" si="89"/>
        <v>#DIV/0!</v>
      </c>
      <c r="CO225" s="66" t="e">
        <f t="shared" si="90"/>
        <v>#DIV/0!</v>
      </c>
      <c r="CP225" s="66" t="e">
        <f t="shared" si="91"/>
        <v>#DIV/0!</v>
      </c>
      <c r="CQ225" s="66" t="e">
        <f t="shared" si="92"/>
        <v>#DIV/0!</v>
      </c>
      <c r="CR225" s="66" t="e">
        <f t="shared" si="93"/>
        <v>#DIV/0!</v>
      </c>
      <c r="CS225" s="24" t="e">
        <f>10*LOG10(IF(CK225="",0,POWER(10,((CK225+'ModelParams Lw'!$O$4)/10))) +IF(CL225="",0,POWER(10,((CL225+'ModelParams Lw'!$P$4)/10))) +IF(CM225="",0,POWER(10,((CM225+'ModelParams Lw'!$Q$4)/10))) +IF(CN225="",0,POWER(10,((CN225+'ModelParams Lw'!$R$4)/10))) +IF(CO225="",0,POWER(10,((CO225+'ModelParams Lw'!$S$4)/10))) +IF(CP225="",0,POWER(10,((CP225+'ModelParams Lw'!$T$4)/10))) +IF(CQ225="",0,POWER(10,((CQ225+'ModelParams Lw'!$U$4)/10)))+IF(CR225="",0,POWER(10,((CR225+'ModelParams Lw'!$V$4)/10))))</f>
        <v>#DIV/0!</v>
      </c>
      <c r="CT225" s="24" t="e">
        <f t="shared" si="94"/>
        <v>#DIV/0!</v>
      </c>
      <c r="CU225" s="24" t="e">
        <f>(CK225-'ModelParams Lw'!O$10)/'ModelParams Lw'!O$11</f>
        <v>#DIV/0!</v>
      </c>
      <c r="CV225" s="24" t="e">
        <f>(CL225-'ModelParams Lw'!P$10)/'ModelParams Lw'!P$11</f>
        <v>#DIV/0!</v>
      </c>
      <c r="CW225" s="24" t="e">
        <f>(CM225-'ModelParams Lw'!Q$10)/'ModelParams Lw'!Q$11</f>
        <v>#DIV/0!</v>
      </c>
      <c r="CX225" s="24" t="e">
        <f>(CN225-'ModelParams Lw'!R$10)/'ModelParams Lw'!R$11</f>
        <v>#DIV/0!</v>
      </c>
      <c r="CY225" s="24" t="e">
        <f>(CO225-'ModelParams Lw'!S$10)/'ModelParams Lw'!S$11</f>
        <v>#DIV/0!</v>
      </c>
      <c r="CZ225" s="24" t="e">
        <f>(CP225-'ModelParams Lw'!T$10)/'ModelParams Lw'!T$11</f>
        <v>#DIV/0!</v>
      </c>
      <c r="DA225" s="24" t="e">
        <f>(CQ225-'ModelParams Lw'!U$10)/'ModelParams Lw'!U$11</f>
        <v>#DIV/0!</v>
      </c>
      <c r="DB225" s="24" t="e">
        <f>(CR225-'ModelParams Lw'!V$10)/'ModelParams Lw'!V$11</f>
        <v>#DIV/0!</v>
      </c>
    </row>
    <row r="226" spans="1:106">
      <c r="A226" s="12">
        <f>'Sound Power'!B226</f>
        <v>0</v>
      </c>
      <c r="B226" s="12">
        <f>'Sound Power'!D226</f>
        <v>0</v>
      </c>
      <c r="C226" s="67" t="e">
        <f>IF(Calcul!$F231="SA",'Sound Power'!BS226,'Sound Power'!T226)</f>
        <v>#DIV/0!</v>
      </c>
      <c r="D226" s="67" t="e">
        <f>IF(Calcul!$F231="SA",'Sound Power'!BT226,'Sound Power'!U226)</f>
        <v>#DIV/0!</v>
      </c>
      <c r="E226" s="67" t="e">
        <f>IF(Calcul!$F231="SA",'Sound Power'!BU226,'Sound Power'!V226)</f>
        <v>#DIV/0!</v>
      </c>
      <c r="F226" s="67" t="e">
        <f>IF(Calcul!$F231="SA",'Sound Power'!BV226,'Sound Power'!W226)</f>
        <v>#DIV/0!</v>
      </c>
      <c r="G226" s="67" t="e">
        <f>IF(Calcul!$F231="SA",'Sound Power'!BW226,'Sound Power'!X226)</f>
        <v>#DIV/0!</v>
      </c>
      <c r="H226" s="67" t="e">
        <f>IF(Calcul!$F231="SA",'Sound Power'!BX226,'Sound Power'!Y226)</f>
        <v>#DIV/0!</v>
      </c>
      <c r="I226" s="67" t="e">
        <f>IF(Calcul!$F231="SA",'Sound Power'!BY226,'Sound Power'!Z226)</f>
        <v>#DIV/0!</v>
      </c>
      <c r="J226" s="67" t="e">
        <f>IF(Calcul!$F231="SA",'Sound Power'!BZ226,'Sound Power'!AA226)</f>
        <v>#DIV/0!</v>
      </c>
      <c r="K226" s="67" t="e">
        <f>'Sound Power'!CS226</f>
        <v>#DIV/0!</v>
      </c>
      <c r="L226" s="67" t="e">
        <f>'Sound Power'!CT226</f>
        <v>#DIV/0!</v>
      </c>
      <c r="M226" s="67" t="e">
        <f>'Sound Power'!CU226</f>
        <v>#DIV/0!</v>
      </c>
      <c r="N226" s="67" t="e">
        <f>'Sound Power'!CV226</f>
        <v>#DIV/0!</v>
      </c>
      <c r="O226" s="67" t="e">
        <f>'Sound Power'!CW226</f>
        <v>#DIV/0!</v>
      </c>
      <c r="P226" s="67" t="e">
        <f>'Sound Power'!CX226</f>
        <v>#DIV/0!</v>
      </c>
      <c r="Q226" s="67" t="e">
        <f>'Sound Power'!CY226</f>
        <v>#DIV/0!</v>
      </c>
      <c r="R226" s="67" t="e">
        <f>'Sound Power'!CZ226</f>
        <v>#DIV/0!</v>
      </c>
      <c r="S226" s="64">
        <f t="shared" si="74"/>
        <v>0</v>
      </c>
      <c r="T226" s="64">
        <f t="shared" si="75"/>
        <v>0</v>
      </c>
      <c r="U226" s="67" t="e">
        <f>('ModelParams Lp'!B$4*10^'ModelParams Lp'!B$5*($S226/$T226)^'ModelParams Lp'!B$6)*3</f>
        <v>#DIV/0!</v>
      </c>
      <c r="V226" s="67" t="e">
        <f>('ModelParams Lp'!C$4*10^'ModelParams Lp'!C$5*($S226/$T226)^'ModelParams Lp'!C$6)*3</f>
        <v>#DIV/0!</v>
      </c>
      <c r="W226" s="67" t="e">
        <f>('ModelParams Lp'!D$4*10^'ModelParams Lp'!D$5*($S226/$T226)^'ModelParams Lp'!D$6)*3</f>
        <v>#DIV/0!</v>
      </c>
      <c r="X226" s="67" t="e">
        <f>('ModelParams Lp'!E$4*10^'ModelParams Lp'!E$5*($S226/$T226)^'ModelParams Lp'!E$6)*3</f>
        <v>#DIV/0!</v>
      </c>
      <c r="Y226" s="67" t="e">
        <f>('ModelParams Lp'!F$4*10^'ModelParams Lp'!F$5*($S226/$T226)^'ModelParams Lp'!F$6)*3</f>
        <v>#DIV/0!</v>
      </c>
      <c r="Z226" s="67" t="e">
        <f>('ModelParams Lp'!G$4*10^'ModelParams Lp'!G$5*($S226/$T226)^'ModelParams Lp'!G$6)*3</f>
        <v>#DIV/0!</v>
      </c>
      <c r="AA226" s="67" t="e">
        <f>('ModelParams Lp'!H$4*10^'ModelParams Lp'!H$5*($S226/$T226)^'ModelParams Lp'!H$6)*3</f>
        <v>#DIV/0!</v>
      </c>
      <c r="AB226" s="67" t="e">
        <f>('ModelParams Lp'!I$4*10^'ModelParams Lp'!I$5*($S226/$T226)^'ModelParams Lp'!I$6)*3</f>
        <v>#DIV/0!</v>
      </c>
      <c r="AC226" s="53" t="e">
        <f t="shared" si="76"/>
        <v>#DIV/0!</v>
      </c>
      <c r="AD226" s="53" t="e">
        <f>IF(AC226&lt;'ModelParams Lp'!$B$16,-1,IF(AC226&lt;'ModelParams Lp'!$C$16,0,IF(AC226&lt;'ModelParams Lp'!$D$16,1,IF(AC226&lt;'ModelParams Lp'!$E$16,2,IF(AC226&lt;'ModelParams Lp'!$F$16,3,IF(AC226&lt;'ModelParams Lp'!$G$16,4,IF(AC226&lt;'ModelParams Lp'!$H$16,5,6)))))))</f>
        <v>#DIV/0!</v>
      </c>
      <c r="AE226" s="67" t="e">
        <f ca="1">IF($AD226&gt;1,0,OFFSET('ModelParams Lp'!$C$12,0,-'Sound Pressure'!$AD226))</f>
        <v>#DIV/0!</v>
      </c>
      <c r="AF226" s="67" t="e">
        <f ca="1">IF($AD226&gt;2,0,OFFSET('ModelParams Lp'!$D$12,0,-'Sound Pressure'!$AD226))</f>
        <v>#DIV/0!</v>
      </c>
      <c r="AG226" s="67" t="e">
        <f ca="1">IF($AD226&gt;3,0,OFFSET('ModelParams Lp'!$E$12,0,-'Sound Pressure'!$AD226))</f>
        <v>#DIV/0!</v>
      </c>
      <c r="AH226" s="67" t="e">
        <f ca="1">IF($AD226&gt;4,0,OFFSET('ModelParams Lp'!$F$12,0,-'Sound Pressure'!$AD226))</f>
        <v>#DIV/0!</v>
      </c>
      <c r="AI226" s="67" t="e">
        <f ca="1">IF($AD226&gt;3,0,OFFSET('ModelParams Lp'!$G$12,0,-'Sound Pressure'!$AD226))</f>
        <v>#DIV/0!</v>
      </c>
      <c r="AJ226" s="67" t="e">
        <f ca="1">IF($AD226&gt;5,0,OFFSET('ModelParams Lp'!$H$12,0,-'Sound Pressure'!$AD226))</f>
        <v>#DIV/0!</v>
      </c>
      <c r="AK226" s="67" t="e">
        <f ca="1">IF($AD226&gt;6,0,OFFSET('ModelParams Lp'!$I$12,0,-'Sound Pressure'!$AD226))</f>
        <v>#DIV/0!</v>
      </c>
      <c r="AL226" s="67" t="e">
        <f ca="1">IF($AD226&gt;7,0,IF($AD$4&lt;0,3,OFFSET('ModelParams Lp'!$J$12,0,-'Sound Pressure'!$AD226)))</f>
        <v>#DIV/0!</v>
      </c>
      <c r="AM226" s="67" t="e">
        <f t="shared" si="95"/>
        <v>#DIV/0!</v>
      </c>
      <c r="AN226" s="67" t="e">
        <f t="shared" si="73"/>
        <v>#DIV/0!</v>
      </c>
      <c r="AO226" s="67" t="e">
        <f t="shared" si="73"/>
        <v>#DIV/0!</v>
      </c>
      <c r="AP226" s="67" t="e">
        <f t="shared" si="73"/>
        <v>#DIV/0!</v>
      </c>
      <c r="AQ226" s="67" t="e">
        <f t="shared" si="73"/>
        <v>#DIV/0!</v>
      </c>
      <c r="AR226" s="67" t="e">
        <f t="shared" si="73"/>
        <v>#DIV/0!</v>
      </c>
      <c r="AS226" s="67" t="e">
        <f t="shared" si="73"/>
        <v>#DIV/0!</v>
      </c>
      <c r="AT226" s="67" t="e">
        <f t="shared" si="73"/>
        <v>#DIV/0!</v>
      </c>
      <c r="AU226" s="67">
        <f>'ModelParams Lp'!B$22</f>
        <v>4</v>
      </c>
      <c r="AV226" s="67">
        <f>'ModelParams Lp'!C$22</f>
        <v>2</v>
      </c>
      <c r="AW226" s="67">
        <f>'ModelParams Lp'!D$22</f>
        <v>1</v>
      </c>
      <c r="AX226" s="67">
        <f>'ModelParams Lp'!E$22</f>
        <v>0</v>
      </c>
      <c r="AY226" s="67">
        <f>'ModelParams Lp'!F$22</f>
        <v>0</v>
      </c>
      <c r="AZ226" s="67">
        <f>'ModelParams Lp'!G$22</f>
        <v>0</v>
      </c>
      <c r="BA226" s="67">
        <f>'ModelParams Lp'!H$22</f>
        <v>0</v>
      </c>
      <c r="BB226" s="67">
        <f>'ModelParams Lp'!I$22</f>
        <v>0</v>
      </c>
      <c r="BC226" s="67" t="e">
        <f>-10*LOG(2/(4*PI()*2^2)+4/(0.163*(Calcul!$J231*Calcul!$K231)/VLOOKUP(Calcul!$H231,'ModelParams Lp'!$E$37:$F$39,2,0)))</f>
        <v>#N/A</v>
      </c>
      <c r="BD226" s="67" t="e">
        <f>-10*LOG(2/(4*PI()*2^2)+4/(0.163*(Calcul!$J231*Calcul!$K231)/VLOOKUP(Calcul!$H231,'ModelParams Lp'!$E$37:$F$39,2,0)))</f>
        <v>#N/A</v>
      </c>
      <c r="BE226" s="67" t="e">
        <f>-10*LOG(2/(4*PI()*2^2)+4/(0.163*(Calcul!$J231*Calcul!$K231)/VLOOKUP(Calcul!$H231,'ModelParams Lp'!$E$37:$F$39,2,0)))</f>
        <v>#N/A</v>
      </c>
      <c r="BF226" s="67" t="e">
        <f>-10*LOG(2/(4*PI()*2^2)+4/(0.163*(Calcul!$J231*Calcul!$K231)/VLOOKUP(Calcul!$H231,'ModelParams Lp'!$E$37:$F$39,2,0)))</f>
        <v>#N/A</v>
      </c>
      <c r="BG226" s="67" t="e">
        <f>-10*LOG(2/(4*PI()*2^2)+4/(0.163*(Calcul!$J231*Calcul!$K231)/VLOOKUP(Calcul!$H231,'ModelParams Lp'!$E$37:$F$39,2,0)))</f>
        <v>#N/A</v>
      </c>
      <c r="BH226" s="67" t="e">
        <f>-10*LOG(2/(4*PI()*2^2)+4/(0.163*(Calcul!$J231*Calcul!$K231)/VLOOKUP(Calcul!$H231,'ModelParams Lp'!$E$37:$F$39,2,0)))</f>
        <v>#N/A</v>
      </c>
      <c r="BI226" s="67" t="e">
        <f>-10*LOG(2/(4*PI()*2^2)+4/(0.163*(Calcul!$J231*Calcul!$K231)/VLOOKUP(Calcul!$H231,'ModelParams Lp'!$E$37:$F$39,2,0)))</f>
        <v>#N/A</v>
      </c>
      <c r="BJ226" s="67" t="e">
        <f>-10*LOG(2/(4*PI()*2^2)+4/(0.163*(Calcul!$J231*Calcul!$K231)/VLOOKUP(Calcul!$H231,'ModelParams Lp'!$E$37:$F$39,2,0)))</f>
        <v>#N/A</v>
      </c>
      <c r="BK226" s="67" t="e">
        <f>VLOOKUP(Calcul!$I231,'ModelParams Lp'!$D$28:$O$32,5,0)+BC226</f>
        <v>#N/A</v>
      </c>
      <c r="BL226" s="67" t="e">
        <f>VLOOKUP(Calcul!$I231,'ModelParams Lp'!$D$28:$O$32,6,0)+BD226</f>
        <v>#N/A</v>
      </c>
      <c r="BM226" s="67" t="e">
        <f>VLOOKUP(Calcul!$I231,'ModelParams Lp'!$D$28:$O$32,7,0)+BE226</f>
        <v>#N/A</v>
      </c>
      <c r="BN226" s="67" t="e">
        <f>VLOOKUP(Calcul!$I231,'ModelParams Lp'!$D$28:$O$32,8,0)+BF226</f>
        <v>#N/A</v>
      </c>
      <c r="BO226" s="67" t="e">
        <f>VLOOKUP(Calcul!$I231,'ModelParams Lp'!$D$28:$O$32,9,0)+BG226</f>
        <v>#N/A</v>
      </c>
      <c r="BP226" s="67" t="e">
        <f>VLOOKUP(Calcul!$I231,'ModelParams Lp'!$D$28:$O$32,10,0)+BH226</f>
        <v>#N/A</v>
      </c>
      <c r="BQ226" s="67" t="e">
        <f>VLOOKUP(Calcul!$I231,'ModelParams Lp'!$D$28:$O$32,11,0)+BI226</f>
        <v>#N/A</v>
      </c>
      <c r="BR226" s="67" t="e">
        <f>VLOOKUP(Calcul!$I231,'ModelParams Lp'!$D$28:$O$32,12,0)+BJ226</f>
        <v>#N/A</v>
      </c>
      <c r="BS226" s="66" t="e">
        <f t="shared" ca="1" si="77"/>
        <v>#DIV/0!</v>
      </c>
      <c r="BT226" s="66" t="e">
        <f t="shared" ca="1" si="78"/>
        <v>#DIV/0!</v>
      </c>
      <c r="BU226" s="66" t="e">
        <f t="shared" ca="1" si="79"/>
        <v>#DIV/0!</v>
      </c>
      <c r="BV226" s="66" t="e">
        <f t="shared" ca="1" si="80"/>
        <v>#DIV/0!</v>
      </c>
      <c r="BW226" s="66" t="e">
        <f t="shared" ca="1" si="81"/>
        <v>#DIV/0!</v>
      </c>
      <c r="BX226" s="66" t="e">
        <f t="shared" ca="1" si="82"/>
        <v>#DIV/0!</v>
      </c>
      <c r="BY226" s="66" t="e">
        <f t="shared" ca="1" si="83"/>
        <v>#DIV/0!</v>
      </c>
      <c r="BZ226" s="66" t="e">
        <f t="shared" ca="1" si="84"/>
        <v>#DIV/0!</v>
      </c>
      <c r="CA226" s="24" t="e">
        <f ca="1">10*LOG10(IF(BS226="",0,POWER(10,((BS226+'ModelParams Lw'!$O$4)/10))) +IF(BT226="",0,POWER(10,((BT226+'ModelParams Lw'!$P$4)/10))) +IF(BU226="",0,POWER(10,((BU226+'ModelParams Lw'!$Q$4)/10))) +IF(BV226="",0,POWER(10,((BV226+'ModelParams Lw'!$R$4)/10))) +IF(BW226="",0,POWER(10,((BW226+'ModelParams Lw'!$S$4)/10))) +IF(BX226="",0,POWER(10,((BX226+'ModelParams Lw'!$T$4)/10))) +IF(BY226="",0,POWER(10,((BY226+'ModelParams Lw'!$U$4)/10)))+IF(BZ226="",0,POWER(10,((BZ226+'ModelParams Lw'!$V$4)/10))))</f>
        <v>#DIV/0!</v>
      </c>
      <c r="CB226" s="24" t="e">
        <f t="shared" ca="1" si="85"/>
        <v>#DIV/0!</v>
      </c>
      <c r="CC226" s="24" t="e">
        <f ca="1">(BS226-'ModelParams Lw'!O$10)/'ModelParams Lw'!O$11</f>
        <v>#DIV/0!</v>
      </c>
      <c r="CD226" s="24" t="e">
        <f ca="1">(BT226-'ModelParams Lw'!P$10)/'ModelParams Lw'!P$11</f>
        <v>#DIV/0!</v>
      </c>
      <c r="CE226" s="24" t="e">
        <f ca="1">(BU226-'ModelParams Lw'!Q$10)/'ModelParams Lw'!Q$11</f>
        <v>#DIV/0!</v>
      </c>
      <c r="CF226" s="24" t="e">
        <f ca="1">(BV226-'ModelParams Lw'!R$10)/'ModelParams Lw'!R$11</f>
        <v>#DIV/0!</v>
      </c>
      <c r="CG226" s="24" t="e">
        <f ca="1">(BW226-'ModelParams Lw'!S$10)/'ModelParams Lw'!S$11</f>
        <v>#DIV/0!</v>
      </c>
      <c r="CH226" s="24" t="e">
        <f ca="1">(BX226-'ModelParams Lw'!T$10)/'ModelParams Lw'!T$11</f>
        <v>#DIV/0!</v>
      </c>
      <c r="CI226" s="24" t="e">
        <f ca="1">(BY226-'ModelParams Lw'!U$10)/'ModelParams Lw'!U$11</f>
        <v>#DIV/0!</v>
      </c>
      <c r="CJ226" s="24" t="e">
        <f ca="1">(BZ226-'ModelParams Lw'!V$10)/'ModelParams Lw'!V$11</f>
        <v>#DIV/0!</v>
      </c>
      <c r="CK226" s="66" t="e">
        <f t="shared" si="86"/>
        <v>#DIV/0!</v>
      </c>
      <c r="CL226" s="66" t="e">
        <f t="shared" si="87"/>
        <v>#DIV/0!</v>
      </c>
      <c r="CM226" s="66" t="e">
        <f t="shared" si="88"/>
        <v>#DIV/0!</v>
      </c>
      <c r="CN226" s="66" t="e">
        <f t="shared" si="89"/>
        <v>#DIV/0!</v>
      </c>
      <c r="CO226" s="66" t="e">
        <f t="shared" si="90"/>
        <v>#DIV/0!</v>
      </c>
      <c r="CP226" s="66" t="e">
        <f t="shared" si="91"/>
        <v>#DIV/0!</v>
      </c>
      <c r="CQ226" s="66" t="e">
        <f t="shared" si="92"/>
        <v>#DIV/0!</v>
      </c>
      <c r="CR226" s="66" t="e">
        <f t="shared" si="93"/>
        <v>#DIV/0!</v>
      </c>
      <c r="CS226" s="24" t="e">
        <f>10*LOG10(IF(CK226="",0,POWER(10,((CK226+'ModelParams Lw'!$O$4)/10))) +IF(CL226="",0,POWER(10,((CL226+'ModelParams Lw'!$P$4)/10))) +IF(CM226="",0,POWER(10,((CM226+'ModelParams Lw'!$Q$4)/10))) +IF(CN226="",0,POWER(10,((CN226+'ModelParams Lw'!$R$4)/10))) +IF(CO226="",0,POWER(10,((CO226+'ModelParams Lw'!$S$4)/10))) +IF(CP226="",0,POWER(10,((CP226+'ModelParams Lw'!$T$4)/10))) +IF(CQ226="",0,POWER(10,((CQ226+'ModelParams Lw'!$U$4)/10)))+IF(CR226="",0,POWER(10,((CR226+'ModelParams Lw'!$V$4)/10))))</f>
        <v>#DIV/0!</v>
      </c>
      <c r="CT226" s="24" t="e">
        <f t="shared" si="94"/>
        <v>#DIV/0!</v>
      </c>
      <c r="CU226" s="24" t="e">
        <f>(CK226-'ModelParams Lw'!O$10)/'ModelParams Lw'!O$11</f>
        <v>#DIV/0!</v>
      </c>
      <c r="CV226" s="24" t="e">
        <f>(CL226-'ModelParams Lw'!P$10)/'ModelParams Lw'!P$11</f>
        <v>#DIV/0!</v>
      </c>
      <c r="CW226" s="24" t="e">
        <f>(CM226-'ModelParams Lw'!Q$10)/'ModelParams Lw'!Q$11</f>
        <v>#DIV/0!</v>
      </c>
      <c r="CX226" s="24" t="e">
        <f>(CN226-'ModelParams Lw'!R$10)/'ModelParams Lw'!R$11</f>
        <v>#DIV/0!</v>
      </c>
      <c r="CY226" s="24" t="e">
        <f>(CO226-'ModelParams Lw'!S$10)/'ModelParams Lw'!S$11</f>
        <v>#DIV/0!</v>
      </c>
      <c r="CZ226" s="24" t="e">
        <f>(CP226-'ModelParams Lw'!T$10)/'ModelParams Lw'!T$11</f>
        <v>#DIV/0!</v>
      </c>
      <c r="DA226" s="24" t="e">
        <f>(CQ226-'ModelParams Lw'!U$10)/'ModelParams Lw'!U$11</f>
        <v>#DIV/0!</v>
      </c>
      <c r="DB226" s="24" t="e">
        <f>(CR226-'ModelParams Lw'!V$10)/'ModelParams Lw'!V$11</f>
        <v>#DIV/0!</v>
      </c>
    </row>
    <row r="227" spans="1:106">
      <c r="A227" s="12">
        <f>'Sound Power'!B227</f>
        <v>0</v>
      </c>
      <c r="B227" s="12">
        <f>'Sound Power'!D227</f>
        <v>0</v>
      </c>
      <c r="C227" s="67" t="e">
        <f>IF(Calcul!$F232="SA",'Sound Power'!BS227,'Sound Power'!T227)</f>
        <v>#DIV/0!</v>
      </c>
      <c r="D227" s="67" t="e">
        <f>IF(Calcul!$F232="SA",'Sound Power'!BT227,'Sound Power'!U227)</f>
        <v>#DIV/0!</v>
      </c>
      <c r="E227" s="67" t="e">
        <f>IF(Calcul!$F232="SA",'Sound Power'!BU227,'Sound Power'!V227)</f>
        <v>#DIV/0!</v>
      </c>
      <c r="F227" s="67" t="e">
        <f>IF(Calcul!$F232="SA",'Sound Power'!BV227,'Sound Power'!W227)</f>
        <v>#DIV/0!</v>
      </c>
      <c r="G227" s="67" t="e">
        <f>IF(Calcul!$F232="SA",'Sound Power'!BW227,'Sound Power'!X227)</f>
        <v>#DIV/0!</v>
      </c>
      <c r="H227" s="67" t="e">
        <f>IF(Calcul!$F232="SA",'Sound Power'!BX227,'Sound Power'!Y227)</f>
        <v>#DIV/0!</v>
      </c>
      <c r="I227" s="67" t="e">
        <f>IF(Calcul!$F232="SA",'Sound Power'!BY227,'Sound Power'!Z227)</f>
        <v>#DIV/0!</v>
      </c>
      <c r="J227" s="67" t="e">
        <f>IF(Calcul!$F232="SA",'Sound Power'!BZ227,'Sound Power'!AA227)</f>
        <v>#DIV/0!</v>
      </c>
      <c r="K227" s="67" t="e">
        <f>'Sound Power'!CS227</f>
        <v>#DIV/0!</v>
      </c>
      <c r="L227" s="67" t="e">
        <f>'Sound Power'!CT227</f>
        <v>#DIV/0!</v>
      </c>
      <c r="M227" s="67" t="e">
        <f>'Sound Power'!CU227</f>
        <v>#DIV/0!</v>
      </c>
      <c r="N227" s="67" t="e">
        <f>'Sound Power'!CV227</f>
        <v>#DIV/0!</v>
      </c>
      <c r="O227" s="67" t="e">
        <f>'Sound Power'!CW227</f>
        <v>#DIV/0!</v>
      </c>
      <c r="P227" s="67" t="e">
        <f>'Sound Power'!CX227</f>
        <v>#DIV/0!</v>
      </c>
      <c r="Q227" s="67" t="e">
        <f>'Sound Power'!CY227</f>
        <v>#DIV/0!</v>
      </c>
      <c r="R227" s="67" t="e">
        <f>'Sound Power'!CZ227</f>
        <v>#DIV/0!</v>
      </c>
      <c r="S227" s="64">
        <f t="shared" si="74"/>
        <v>0</v>
      </c>
      <c r="T227" s="64">
        <f t="shared" si="75"/>
        <v>0</v>
      </c>
      <c r="U227" s="67" t="e">
        <f>('ModelParams Lp'!B$4*10^'ModelParams Lp'!B$5*($S227/$T227)^'ModelParams Lp'!B$6)*3</f>
        <v>#DIV/0!</v>
      </c>
      <c r="V227" s="67" t="e">
        <f>('ModelParams Lp'!C$4*10^'ModelParams Lp'!C$5*($S227/$T227)^'ModelParams Lp'!C$6)*3</f>
        <v>#DIV/0!</v>
      </c>
      <c r="W227" s="67" t="e">
        <f>('ModelParams Lp'!D$4*10^'ModelParams Lp'!D$5*($S227/$T227)^'ModelParams Lp'!D$6)*3</f>
        <v>#DIV/0!</v>
      </c>
      <c r="X227" s="67" t="e">
        <f>('ModelParams Lp'!E$4*10^'ModelParams Lp'!E$5*($S227/$T227)^'ModelParams Lp'!E$6)*3</f>
        <v>#DIV/0!</v>
      </c>
      <c r="Y227" s="67" t="e">
        <f>('ModelParams Lp'!F$4*10^'ModelParams Lp'!F$5*($S227/$T227)^'ModelParams Lp'!F$6)*3</f>
        <v>#DIV/0!</v>
      </c>
      <c r="Z227" s="67" t="e">
        <f>('ModelParams Lp'!G$4*10^'ModelParams Lp'!G$5*($S227/$T227)^'ModelParams Lp'!G$6)*3</f>
        <v>#DIV/0!</v>
      </c>
      <c r="AA227" s="67" t="e">
        <f>('ModelParams Lp'!H$4*10^'ModelParams Lp'!H$5*($S227/$T227)^'ModelParams Lp'!H$6)*3</f>
        <v>#DIV/0!</v>
      </c>
      <c r="AB227" s="67" t="e">
        <f>('ModelParams Lp'!I$4*10^'ModelParams Lp'!I$5*($S227/$T227)^'ModelParams Lp'!I$6)*3</f>
        <v>#DIV/0!</v>
      </c>
      <c r="AC227" s="53" t="e">
        <f t="shared" si="76"/>
        <v>#DIV/0!</v>
      </c>
      <c r="AD227" s="53" t="e">
        <f>IF(AC227&lt;'ModelParams Lp'!$B$16,-1,IF(AC227&lt;'ModelParams Lp'!$C$16,0,IF(AC227&lt;'ModelParams Lp'!$D$16,1,IF(AC227&lt;'ModelParams Lp'!$E$16,2,IF(AC227&lt;'ModelParams Lp'!$F$16,3,IF(AC227&lt;'ModelParams Lp'!$G$16,4,IF(AC227&lt;'ModelParams Lp'!$H$16,5,6)))))))</f>
        <v>#DIV/0!</v>
      </c>
      <c r="AE227" s="67" t="e">
        <f ca="1">IF($AD227&gt;1,0,OFFSET('ModelParams Lp'!$C$12,0,-'Sound Pressure'!$AD227))</f>
        <v>#DIV/0!</v>
      </c>
      <c r="AF227" s="67" t="e">
        <f ca="1">IF($AD227&gt;2,0,OFFSET('ModelParams Lp'!$D$12,0,-'Sound Pressure'!$AD227))</f>
        <v>#DIV/0!</v>
      </c>
      <c r="AG227" s="67" t="e">
        <f ca="1">IF($AD227&gt;3,0,OFFSET('ModelParams Lp'!$E$12,0,-'Sound Pressure'!$AD227))</f>
        <v>#DIV/0!</v>
      </c>
      <c r="AH227" s="67" t="e">
        <f ca="1">IF($AD227&gt;4,0,OFFSET('ModelParams Lp'!$F$12,0,-'Sound Pressure'!$AD227))</f>
        <v>#DIV/0!</v>
      </c>
      <c r="AI227" s="67" t="e">
        <f ca="1">IF($AD227&gt;3,0,OFFSET('ModelParams Lp'!$G$12,0,-'Sound Pressure'!$AD227))</f>
        <v>#DIV/0!</v>
      </c>
      <c r="AJ227" s="67" t="e">
        <f ca="1">IF($AD227&gt;5,0,OFFSET('ModelParams Lp'!$H$12,0,-'Sound Pressure'!$AD227))</f>
        <v>#DIV/0!</v>
      </c>
      <c r="AK227" s="67" t="e">
        <f ca="1">IF($AD227&gt;6,0,OFFSET('ModelParams Lp'!$I$12,0,-'Sound Pressure'!$AD227))</f>
        <v>#DIV/0!</v>
      </c>
      <c r="AL227" s="67" t="e">
        <f ca="1">IF($AD227&gt;7,0,IF($AD$4&lt;0,3,OFFSET('ModelParams Lp'!$J$12,0,-'Sound Pressure'!$AD227)))</f>
        <v>#DIV/0!</v>
      </c>
      <c r="AM227" s="67" t="e">
        <f t="shared" si="95"/>
        <v>#DIV/0!</v>
      </c>
      <c r="AN227" s="67" t="e">
        <f t="shared" si="73"/>
        <v>#DIV/0!</v>
      </c>
      <c r="AO227" s="67" t="e">
        <f t="shared" si="73"/>
        <v>#DIV/0!</v>
      </c>
      <c r="AP227" s="67" t="e">
        <f t="shared" si="73"/>
        <v>#DIV/0!</v>
      </c>
      <c r="AQ227" s="67" t="e">
        <f t="shared" si="73"/>
        <v>#DIV/0!</v>
      </c>
      <c r="AR227" s="67" t="e">
        <f t="shared" ref="AN227:AT263" si="96">10*LOG(1+(343.2/(4*PI()*AR$3))^2*(2*PI()/$T227))</f>
        <v>#DIV/0!</v>
      </c>
      <c r="AS227" s="67" t="e">
        <f t="shared" si="96"/>
        <v>#DIV/0!</v>
      </c>
      <c r="AT227" s="67" t="e">
        <f t="shared" si="96"/>
        <v>#DIV/0!</v>
      </c>
      <c r="AU227" s="67">
        <f>'ModelParams Lp'!B$22</f>
        <v>4</v>
      </c>
      <c r="AV227" s="67">
        <f>'ModelParams Lp'!C$22</f>
        <v>2</v>
      </c>
      <c r="AW227" s="67">
        <f>'ModelParams Lp'!D$22</f>
        <v>1</v>
      </c>
      <c r="AX227" s="67">
        <f>'ModelParams Lp'!E$22</f>
        <v>0</v>
      </c>
      <c r="AY227" s="67">
        <f>'ModelParams Lp'!F$22</f>
        <v>0</v>
      </c>
      <c r="AZ227" s="67">
        <f>'ModelParams Lp'!G$22</f>
        <v>0</v>
      </c>
      <c r="BA227" s="67">
        <f>'ModelParams Lp'!H$22</f>
        <v>0</v>
      </c>
      <c r="BB227" s="67">
        <f>'ModelParams Lp'!I$22</f>
        <v>0</v>
      </c>
      <c r="BC227" s="67" t="e">
        <f>-10*LOG(2/(4*PI()*2^2)+4/(0.163*(Calcul!$J232*Calcul!$K232)/VLOOKUP(Calcul!$H232,'ModelParams Lp'!$E$37:$F$39,2,0)))</f>
        <v>#N/A</v>
      </c>
      <c r="BD227" s="67" t="e">
        <f>-10*LOG(2/(4*PI()*2^2)+4/(0.163*(Calcul!$J232*Calcul!$K232)/VLOOKUP(Calcul!$H232,'ModelParams Lp'!$E$37:$F$39,2,0)))</f>
        <v>#N/A</v>
      </c>
      <c r="BE227" s="67" t="e">
        <f>-10*LOG(2/(4*PI()*2^2)+4/(0.163*(Calcul!$J232*Calcul!$K232)/VLOOKUP(Calcul!$H232,'ModelParams Lp'!$E$37:$F$39,2,0)))</f>
        <v>#N/A</v>
      </c>
      <c r="BF227" s="67" t="e">
        <f>-10*LOG(2/(4*PI()*2^2)+4/(0.163*(Calcul!$J232*Calcul!$K232)/VLOOKUP(Calcul!$H232,'ModelParams Lp'!$E$37:$F$39,2,0)))</f>
        <v>#N/A</v>
      </c>
      <c r="BG227" s="67" t="e">
        <f>-10*LOG(2/(4*PI()*2^2)+4/(0.163*(Calcul!$J232*Calcul!$K232)/VLOOKUP(Calcul!$H232,'ModelParams Lp'!$E$37:$F$39,2,0)))</f>
        <v>#N/A</v>
      </c>
      <c r="BH227" s="67" t="e">
        <f>-10*LOG(2/(4*PI()*2^2)+4/(0.163*(Calcul!$J232*Calcul!$K232)/VLOOKUP(Calcul!$H232,'ModelParams Lp'!$E$37:$F$39,2,0)))</f>
        <v>#N/A</v>
      </c>
      <c r="BI227" s="67" t="e">
        <f>-10*LOG(2/(4*PI()*2^2)+4/(0.163*(Calcul!$J232*Calcul!$K232)/VLOOKUP(Calcul!$H232,'ModelParams Lp'!$E$37:$F$39,2,0)))</f>
        <v>#N/A</v>
      </c>
      <c r="BJ227" s="67" t="e">
        <f>-10*LOG(2/(4*PI()*2^2)+4/(0.163*(Calcul!$J232*Calcul!$K232)/VLOOKUP(Calcul!$H232,'ModelParams Lp'!$E$37:$F$39,2,0)))</f>
        <v>#N/A</v>
      </c>
      <c r="BK227" s="67" t="e">
        <f>VLOOKUP(Calcul!$I232,'ModelParams Lp'!$D$28:$O$32,5,0)+BC227</f>
        <v>#N/A</v>
      </c>
      <c r="BL227" s="67" t="e">
        <f>VLOOKUP(Calcul!$I232,'ModelParams Lp'!$D$28:$O$32,6,0)+BD227</f>
        <v>#N/A</v>
      </c>
      <c r="BM227" s="67" t="e">
        <f>VLOOKUP(Calcul!$I232,'ModelParams Lp'!$D$28:$O$32,7,0)+BE227</f>
        <v>#N/A</v>
      </c>
      <c r="BN227" s="67" t="e">
        <f>VLOOKUP(Calcul!$I232,'ModelParams Lp'!$D$28:$O$32,8,0)+BF227</f>
        <v>#N/A</v>
      </c>
      <c r="BO227" s="67" t="e">
        <f>VLOOKUP(Calcul!$I232,'ModelParams Lp'!$D$28:$O$32,9,0)+BG227</f>
        <v>#N/A</v>
      </c>
      <c r="BP227" s="67" t="e">
        <f>VLOOKUP(Calcul!$I232,'ModelParams Lp'!$D$28:$O$32,10,0)+BH227</f>
        <v>#N/A</v>
      </c>
      <c r="BQ227" s="67" t="e">
        <f>VLOOKUP(Calcul!$I232,'ModelParams Lp'!$D$28:$O$32,11,0)+BI227</f>
        <v>#N/A</v>
      </c>
      <c r="BR227" s="67" t="e">
        <f>VLOOKUP(Calcul!$I232,'ModelParams Lp'!$D$28:$O$32,12,0)+BJ227</f>
        <v>#N/A</v>
      </c>
      <c r="BS227" s="66" t="e">
        <f t="shared" ca="1" si="77"/>
        <v>#DIV/0!</v>
      </c>
      <c r="BT227" s="66" t="e">
        <f t="shared" ca="1" si="78"/>
        <v>#DIV/0!</v>
      </c>
      <c r="BU227" s="66" t="e">
        <f t="shared" ca="1" si="79"/>
        <v>#DIV/0!</v>
      </c>
      <c r="BV227" s="66" t="e">
        <f t="shared" ca="1" si="80"/>
        <v>#DIV/0!</v>
      </c>
      <c r="BW227" s="66" t="e">
        <f t="shared" ca="1" si="81"/>
        <v>#DIV/0!</v>
      </c>
      <c r="BX227" s="66" t="e">
        <f t="shared" ca="1" si="82"/>
        <v>#DIV/0!</v>
      </c>
      <c r="BY227" s="66" t="e">
        <f t="shared" ca="1" si="83"/>
        <v>#DIV/0!</v>
      </c>
      <c r="BZ227" s="66" t="e">
        <f t="shared" ca="1" si="84"/>
        <v>#DIV/0!</v>
      </c>
      <c r="CA227" s="24" t="e">
        <f ca="1">10*LOG10(IF(BS227="",0,POWER(10,((BS227+'ModelParams Lw'!$O$4)/10))) +IF(BT227="",0,POWER(10,((BT227+'ModelParams Lw'!$P$4)/10))) +IF(BU227="",0,POWER(10,((BU227+'ModelParams Lw'!$Q$4)/10))) +IF(BV227="",0,POWER(10,((BV227+'ModelParams Lw'!$R$4)/10))) +IF(BW227="",0,POWER(10,((BW227+'ModelParams Lw'!$S$4)/10))) +IF(BX227="",0,POWER(10,((BX227+'ModelParams Lw'!$T$4)/10))) +IF(BY227="",0,POWER(10,((BY227+'ModelParams Lw'!$U$4)/10)))+IF(BZ227="",0,POWER(10,((BZ227+'ModelParams Lw'!$V$4)/10))))</f>
        <v>#DIV/0!</v>
      </c>
      <c r="CB227" s="24" t="e">
        <f t="shared" ca="1" si="85"/>
        <v>#DIV/0!</v>
      </c>
      <c r="CC227" s="24" t="e">
        <f ca="1">(BS227-'ModelParams Lw'!O$10)/'ModelParams Lw'!O$11</f>
        <v>#DIV/0!</v>
      </c>
      <c r="CD227" s="24" t="e">
        <f ca="1">(BT227-'ModelParams Lw'!P$10)/'ModelParams Lw'!P$11</f>
        <v>#DIV/0!</v>
      </c>
      <c r="CE227" s="24" t="e">
        <f ca="1">(BU227-'ModelParams Lw'!Q$10)/'ModelParams Lw'!Q$11</f>
        <v>#DIV/0!</v>
      </c>
      <c r="CF227" s="24" t="e">
        <f ca="1">(BV227-'ModelParams Lw'!R$10)/'ModelParams Lw'!R$11</f>
        <v>#DIV/0!</v>
      </c>
      <c r="CG227" s="24" t="e">
        <f ca="1">(BW227-'ModelParams Lw'!S$10)/'ModelParams Lw'!S$11</f>
        <v>#DIV/0!</v>
      </c>
      <c r="CH227" s="24" t="e">
        <f ca="1">(BX227-'ModelParams Lw'!T$10)/'ModelParams Lw'!T$11</f>
        <v>#DIV/0!</v>
      </c>
      <c r="CI227" s="24" t="e">
        <f ca="1">(BY227-'ModelParams Lw'!U$10)/'ModelParams Lw'!U$11</f>
        <v>#DIV/0!</v>
      </c>
      <c r="CJ227" s="24" t="e">
        <f ca="1">(BZ227-'ModelParams Lw'!V$10)/'ModelParams Lw'!V$11</f>
        <v>#DIV/0!</v>
      </c>
      <c r="CK227" s="66" t="e">
        <f t="shared" si="86"/>
        <v>#DIV/0!</v>
      </c>
      <c r="CL227" s="66" t="e">
        <f t="shared" si="87"/>
        <v>#DIV/0!</v>
      </c>
      <c r="CM227" s="66" t="e">
        <f t="shared" si="88"/>
        <v>#DIV/0!</v>
      </c>
      <c r="CN227" s="66" t="e">
        <f t="shared" si="89"/>
        <v>#DIV/0!</v>
      </c>
      <c r="CO227" s="66" t="e">
        <f t="shared" si="90"/>
        <v>#DIV/0!</v>
      </c>
      <c r="CP227" s="66" t="e">
        <f t="shared" si="91"/>
        <v>#DIV/0!</v>
      </c>
      <c r="CQ227" s="66" t="e">
        <f t="shared" si="92"/>
        <v>#DIV/0!</v>
      </c>
      <c r="CR227" s="66" t="e">
        <f t="shared" si="93"/>
        <v>#DIV/0!</v>
      </c>
      <c r="CS227" s="24" t="e">
        <f>10*LOG10(IF(CK227="",0,POWER(10,((CK227+'ModelParams Lw'!$O$4)/10))) +IF(CL227="",0,POWER(10,((CL227+'ModelParams Lw'!$P$4)/10))) +IF(CM227="",0,POWER(10,((CM227+'ModelParams Lw'!$Q$4)/10))) +IF(CN227="",0,POWER(10,((CN227+'ModelParams Lw'!$R$4)/10))) +IF(CO227="",0,POWER(10,((CO227+'ModelParams Lw'!$S$4)/10))) +IF(CP227="",0,POWER(10,((CP227+'ModelParams Lw'!$T$4)/10))) +IF(CQ227="",0,POWER(10,((CQ227+'ModelParams Lw'!$U$4)/10)))+IF(CR227="",0,POWER(10,((CR227+'ModelParams Lw'!$V$4)/10))))</f>
        <v>#DIV/0!</v>
      </c>
      <c r="CT227" s="24" t="e">
        <f t="shared" si="94"/>
        <v>#DIV/0!</v>
      </c>
      <c r="CU227" s="24" t="e">
        <f>(CK227-'ModelParams Lw'!O$10)/'ModelParams Lw'!O$11</f>
        <v>#DIV/0!</v>
      </c>
      <c r="CV227" s="24" t="e">
        <f>(CL227-'ModelParams Lw'!P$10)/'ModelParams Lw'!P$11</f>
        <v>#DIV/0!</v>
      </c>
      <c r="CW227" s="24" t="e">
        <f>(CM227-'ModelParams Lw'!Q$10)/'ModelParams Lw'!Q$11</f>
        <v>#DIV/0!</v>
      </c>
      <c r="CX227" s="24" t="e">
        <f>(CN227-'ModelParams Lw'!R$10)/'ModelParams Lw'!R$11</f>
        <v>#DIV/0!</v>
      </c>
      <c r="CY227" s="24" t="e">
        <f>(CO227-'ModelParams Lw'!S$10)/'ModelParams Lw'!S$11</f>
        <v>#DIV/0!</v>
      </c>
      <c r="CZ227" s="24" t="e">
        <f>(CP227-'ModelParams Lw'!T$10)/'ModelParams Lw'!T$11</f>
        <v>#DIV/0!</v>
      </c>
      <c r="DA227" s="24" t="e">
        <f>(CQ227-'ModelParams Lw'!U$10)/'ModelParams Lw'!U$11</f>
        <v>#DIV/0!</v>
      </c>
      <c r="DB227" s="24" t="e">
        <f>(CR227-'ModelParams Lw'!V$10)/'ModelParams Lw'!V$11</f>
        <v>#DIV/0!</v>
      </c>
    </row>
    <row r="228" spans="1:106">
      <c r="A228" s="12">
        <f>'Sound Power'!B228</f>
        <v>0</v>
      </c>
      <c r="B228" s="12">
        <f>'Sound Power'!D228</f>
        <v>0</v>
      </c>
      <c r="C228" s="67" t="e">
        <f>IF(Calcul!$F233="SA",'Sound Power'!BS228,'Sound Power'!T228)</f>
        <v>#DIV/0!</v>
      </c>
      <c r="D228" s="67" t="e">
        <f>IF(Calcul!$F233="SA",'Sound Power'!BT228,'Sound Power'!U228)</f>
        <v>#DIV/0!</v>
      </c>
      <c r="E228" s="67" t="e">
        <f>IF(Calcul!$F233="SA",'Sound Power'!BU228,'Sound Power'!V228)</f>
        <v>#DIV/0!</v>
      </c>
      <c r="F228" s="67" t="e">
        <f>IF(Calcul!$F233="SA",'Sound Power'!BV228,'Sound Power'!W228)</f>
        <v>#DIV/0!</v>
      </c>
      <c r="G228" s="67" t="e">
        <f>IF(Calcul!$F233="SA",'Sound Power'!BW228,'Sound Power'!X228)</f>
        <v>#DIV/0!</v>
      </c>
      <c r="H228" s="67" t="e">
        <f>IF(Calcul!$F233="SA",'Sound Power'!BX228,'Sound Power'!Y228)</f>
        <v>#DIV/0!</v>
      </c>
      <c r="I228" s="67" t="e">
        <f>IF(Calcul!$F233="SA",'Sound Power'!BY228,'Sound Power'!Z228)</f>
        <v>#DIV/0!</v>
      </c>
      <c r="J228" s="67" t="e">
        <f>IF(Calcul!$F233="SA",'Sound Power'!BZ228,'Sound Power'!AA228)</f>
        <v>#DIV/0!</v>
      </c>
      <c r="K228" s="67" t="e">
        <f>'Sound Power'!CS228</f>
        <v>#DIV/0!</v>
      </c>
      <c r="L228" s="67" t="e">
        <f>'Sound Power'!CT228</f>
        <v>#DIV/0!</v>
      </c>
      <c r="M228" s="67" t="e">
        <f>'Sound Power'!CU228</f>
        <v>#DIV/0!</v>
      </c>
      <c r="N228" s="67" t="e">
        <f>'Sound Power'!CV228</f>
        <v>#DIV/0!</v>
      </c>
      <c r="O228" s="67" t="e">
        <f>'Sound Power'!CW228</f>
        <v>#DIV/0!</v>
      </c>
      <c r="P228" s="67" t="e">
        <f>'Sound Power'!CX228</f>
        <v>#DIV/0!</v>
      </c>
      <c r="Q228" s="67" t="e">
        <f>'Sound Power'!CY228</f>
        <v>#DIV/0!</v>
      </c>
      <c r="R228" s="67" t="e">
        <f>'Sound Power'!CZ228</f>
        <v>#DIV/0!</v>
      </c>
      <c r="S228" s="64">
        <f t="shared" si="74"/>
        <v>0</v>
      </c>
      <c r="T228" s="64">
        <f t="shared" si="75"/>
        <v>0</v>
      </c>
      <c r="U228" s="67" t="e">
        <f>('ModelParams Lp'!B$4*10^'ModelParams Lp'!B$5*($S228/$T228)^'ModelParams Lp'!B$6)*3</f>
        <v>#DIV/0!</v>
      </c>
      <c r="V228" s="67" t="e">
        <f>('ModelParams Lp'!C$4*10^'ModelParams Lp'!C$5*($S228/$T228)^'ModelParams Lp'!C$6)*3</f>
        <v>#DIV/0!</v>
      </c>
      <c r="W228" s="67" t="e">
        <f>('ModelParams Lp'!D$4*10^'ModelParams Lp'!D$5*($S228/$T228)^'ModelParams Lp'!D$6)*3</f>
        <v>#DIV/0!</v>
      </c>
      <c r="X228" s="67" t="e">
        <f>('ModelParams Lp'!E$4*10^'ModelParams Lp'!E$5*($S228/$T228)^'ModelParams Lp'!E$6)*3</f>
        <v>#DIV/0!</v>
      </c>
      <c r="Y228" s="67" t="e">
        <f>('ModelParams Lp'!F$4*10^'ModelParams Lp'!F$5*($S228/$T228)^'ModelParams Lp'!F$6)*3</f>
        <v>#DIV/0!</v>
      </c>
      <c r="Z228" s="67" t="e">
        <f>('ModelParams Lp'!G$4*10^'ModelParams Lp'!G$5*($S228/$T228)^'ModelParams Lp'!G$6)*3</f>
        <v>#DIV/0!</v>
      </c>
      <c r="AA228" s="67" t="e">
        <f>('ModelParams Lp'!H$4*10^'ModelParams Lp'!H$5*($S228/$T228)^'ModelParams Lp'!H$6)*3</f>
        <v>#DIV/0!</v>
      </c>
      <c r="AB228" s="67" t="e">
        <f>('ModelParams Lp'!I$4*10^'ModelParams Lp'!I$5*($S228/$T228)^'ModelParams Lp'!I$6)*3</f>
        <v>#DIV/0!</v>
      </c>
      <c r="AC228" s="53" t="e">
        <f t="shared" si="76"/>
        <v>#DIV/0!</v>
      </c>
      <c r="AD228" s="53" t="e">
        <f>IF(AC228&lt;'ModelParams Lp'!$B$16,-1,IF(AC228&lt;'ModelParams Lp'!$C$16,0,IF(AC228&lt;'ModelParams Lp'!$D$16,1,IF(AC228&lt;'ModelParams Lp'!$E$16,2,IF(AC228&lt;'ModelParams Lp'!$F$16,3,IF(AC228&lt;'ModelParams Lp'!$G$16,4,IF(AC228&lt;'ModelParams Lp'!$H$16,5,6)))))))</f>
        <v>#DIV/0!</v>
      </c>
      <c r="AE228" s="67" t="e">
        <f ca="1">IF($AD228&gt;1,0,OFFSET('ModelParams Lp'!$C$12,0,-'Sound Pressure'!$AD228))</f>
        <v>#DIV/0!</v>
      </c>
      <c r="AF228" s="67" t="e">
        <f ca="1">IF($AD228&gt;2,0,OFFSET('ModelParams Lp'!$D$12,0,-'Sound Pressure'!$AD228))</f>
        <v>#DIV/0!</v>
      </c>
      <c r="AG228" s="67" t="e">
        <f ca="1">IF($AD228&gt;3,0,OFFSET('ModelParams Lp'!$E$12,0,-'Sound Pressure'!$AD228))</f>
        <v>#DIV/0!</v>
      </c>
      <c r="AH228" s="67" t="e">
        <f ca="1">IF($AD228&gt;4,0,OFFSET('ModelParams Lp'!$F$12,0,-'Sound Pressure'!$AD228))</f>
        <v>#DIV/0!</v>
      </c>
      <c r="AI228" s="67" t="e">
        <f ca="1">IF($AD228&gt;3,0,OFFSET('ModelParams Lp'!$G$12,0,-'Sound Pressure'!$AD228))</f>
        <v>#DIV/0!</v>
      </c>
      <c r="AJ228" s="67" t="e">
        <f ca="1">IF($AD228&gt;5,0,OFFSET('ModelParams Lp'!$H$12,0,-'Sound Pressure'!$AD228))</f>
        <v>#DIV/0!</v>
      </c>
      <c r="AK228" s="67" t="e">
        <f ca="1">IF($AD228&gt;6,0,OFFSET('ModelParams Lp'!$I$12,0,-'Sound Pressure'!$AD228))</f>
        <v>#DIV/0!</v>
      </c>
      <c r="AL228" s="67" t="e">
        <f ca="1">IF($AD228&gt;7,0,IF($AD$4&lt;0,3,OFFSET('ModelParams Lp'!$J$12,0,-'Sound Pressure'!$AD228)))</f>
        <v>#DIV/0!</v>
      </c>
      <c r="AM228" s="67" t="e">
        <f t="shared" si="95"/>
        <v>#DIV/0!</v>
      </c>
      <c r="AN228" s="67" t="e">
        <f t="shared" si="96"/>
        <v>#DIV/0!</v>
      </c>
      <c r="AO228" s="67" t="e">
        <f t="shared" si="96"/>
        <v>#DIV/0!</v>
      </c>
      <c r="AP228" s="67" t="e">
        <f t="shared" si="96"/>
        <v>#DIV/0!</v>
      </c>
      <c r="AQ228" s="67" t="e">
        <f t="shared" si="96"/>
        <v>#DIV/0!</v>
      </c>
      <c r="AR228" s="67" t="e">
        <f t="shared" si="96"/>
        <v>#DIV/0!</v>
      </c>
      <c r="AS228" s="67" t="e">
        <f t="shared" si="96"/>
        <v>#DIV/0!</v>
      </c>
      <c r="AT228" s="67" t="e">
        <f t="shared" si="96"/>
        <v>#DIV/0!</v>
      </c>
      <c r="AU228" s="67">
        <f>'ModelParams Lp'!B$22</f>
        <v>4</v>
      </c>
      <c r="AV228" s="67">
        <f>'ModelParams Lp'!C$22</f>
        <v>2</v>
      </c>
      <c r="AW228" s="67">
        <f>'ModelParams Lp'!D$22</f>
        <v>1</v>
      </c>
      <c r="AX228" s="67">
        <f>'ModelParams Lp'!E$22</f>
        <v>0</v>
      </c>
      <c r="AY228" s="67">
        <f>'ModelParams Lp'!F$22</f>
        <v>0</v>
      </c>
      <c r="AZ228" s="67">
        <f>'ModelParams Lp'!G$22</f>
        <v>0</v>
      </c>
      <c r="BA228" s="67">
        <f>'ModelParams Lp'!H$22</f>
        <v>0</v>
      </c>
      <c r="BB228" s="67">
        <f>'ModelParams Lp'!I$22</f>
        <v>0</v>
      </c>
      <c r="BC228" s="67" t="e">
        <f>-10*LOG(2/(4*PI()*2^2)+4/(0.163*(Calcul!$J233*Calcul!$K233)/VLOOKUP(Calcul!$H233,'ModelParams Lp'!$E$37:$F$39,2,0)))</f>
        <v>#N/A</v>
      </c>
      <c r="BD228" s="67" t="e">
        <f>-10*LOG(2/(4*PI()*2^2)+4/(0.163*(Calcul!$J233*Calcul!$K233)/VLOOKUP(Calcul!$H233,'ModelParams Lp'!$E$37:$F$39,2,0)))</f>
        <v>#N/A</v>
      </c>
      <c r="BE228" s="67" t="e">
        <f>-10*LOG(2/(4*PI()*2^2)+4/(0.163*(Calcul!$J233*Calcul!$K233)/VLOOKUP(Calcul!$H233,'ModelParams Lp'!$E$37:$F$39,2,0)))</f>
        <v>#N/A</v>
      </c>
      <c r="BF228" s="67" t="e">
        <f>-10*LOG(2/(4*PI()*2^2)+4/(0.163*(Calcul!$J233*Calcul!$K233)/VLOOKUP(Calcul!$H233,'ModelParams Lp'!$E$37:$F$39,2,0)))</f>
        <v>#N/A</v>
      </c>
      <c r="BG228" s="67" t="e">
        <f>-10*LOG(2/(4*PI()*2^2)+4/(0.163*(Calcul!$J233*Calcul!$K233)/VLOOKUP(Calcul!$H233,'ModelParams Lp'!$E$37:$F$39,2,0)))</f>
        <v>#N/A</v>
      </c>
      <c r="BH228" s="67" t="e">
        <f>-10*LOG(2/(4*PI()*2^2)+4/(0.163*(Calcul!$J233*Calcul!$K233)/VLOOKUP(Calcul!$H233,'ModelParams Lp'!$E$37:$F$39,2,0)))</f>
        <v>#N/A</v>
      </c>
      <c r="BI228" s="67" t="e">
        <f>-10*LOG(2/(4*PI()*2^2)+4/(0.163*(Calcul!$J233*Calcul!$K233)/VLOOKUP(Calcul!$H233,'ModelParams Lp'!$E$37:$F$39,2,0)))</f>
        <v>#N/A</v>
      </c>
      <c r="BJ228" s="67" t="e">
        <f>-10*LOG(2/(4*PI()*2^2)+4/(0.163*(Calcul!$J233*Calcul!$K233)/VLOOKUP(Calcul!$H233,'ModelParams Lp'!$E$37:$F$39,2,0)))</f>
        <v>#N/A</v>
      </c>
      <c r="BK228" s="67" t="e">
        <f>VLOOKUP(Calcul!$I233,'ModelParams Lp'!$D$28:$O$32,5,0)+BC228</f>
        <v>#N/A</v>
      </c>
      <c r="BL228" s="67" t="e">
        <f>VLOOKUP(Calcul!$I233,'ModelParams Lp'!$D$28:$O$32,6,0)+BD228</f>
        <v>#N/A</v>
      </c>
      <c r="BM228" s="67" t="e">
        <f>VLOOKUP(Calcul!$I233,'ModelParams Lp'!$D$28:$O$32,7,0)+BE228</f>
        <v>#N/A</v>
      </c>
      <c r="BN228" s="67" t="e">
        <f>VLOOKUP(Calcul!$I233,'ModelParams Lp'!$D$28:$O$32,8,0)+BF228</f>
        <v>#N/A</v>
      </c>
      <c r="BO228" s="67" t="e">
        <f>VLOOKUP(Calcul!$I233,'ModelParams Lp'!$D$28:$O$32,9,0)+BG228</f>
        <v>#N/A</v>
      </c>
      <c r="BP228" s="67" t="e">
        <f>VLOOKUP(Calcul!$I233,'ModelParams Lp'!$D$28:$O$32,10,0)+BH228</f>
        <v>#N/A</v>
      </c>
      <c r="BQ228" s="67" t="e">
        <f>VLOOKUP(Calcul!$I233,'ModelParams Lp'!$D$28:$O$32,11,0)+BI228</f>
        <v>#N/A</v>
      </c>
      <c r="BR228" s="67" t="e">
        <f>VLOOKUP(Calcul!$I233,'ModelParams Lp'!$D$28:$O$32,12,0)+BJ228</f>
        <v>#N/A</v>
      </c>
      <c r="BS228" s="66" t="e">
        <f t="shared" ca="1" si="77"/>
        <v>#DIV/0!</v>
      </c>
      <c r="BT228" s="66" t="e">
        <f t="shared" ca="1" si="78"/>
        <v>#DIV/0!</v>
      </c>
      <c r="BU228" s="66" t="e">
        <f t="shared" ca="1" si="79"/>
        <v>#DIV/0!</v>
      </c>
      <c r="BV228" s="66" t="e">
        <f t="shared" ca="1" si="80"/>
        <v>#DIV/0!</v>
      </c>
      <c r="BW228" s="66" t="e">
        <f t="shared" ca="1" si="81"/>
        <v>#DIV/0!</v>
      </c>
      <c r="BX228" s="66" t="e">
        <f t="shared" ca="1" si="82"/>
        <v>#DIV/0!</v>
      </c>
      <c r="BY228" s="66" t="e">
        <f t="shared" ca="1" si="83"/>
        <v>#DIV/0!</v>
      </c>
      <c r="BZ228" s="66" t="e">
        <f t="shared" ca="1" si="84"/>
        <v>#DIV/0!</v>
      </c>
      <c r="CA228" s="24" t="e">
        <f ca="1">10*LOG10(IF(BS228="",0,POWER(10,((BS228+'ModelParams Lw'!$O$4)/10))) +IF(BT228="",0,POWER(10,((BT228+'ModelParams Lw'!$P$4)/10))) +IF(BU228="",0,POWER(10,((BU228+'ModelParams Lw'!$Q$4)/10))) +IF(BV228="",0,POWER(10,((BV228+'ModelParams Lw'!$R$4)/10))) +IF(BW228="",0,POWER(10,((BW228+'ModelParams Lw'!$S$4)/10))) +IF(BX228="",0,POWER(10,((BX228+'ModelParams Lw'!$T$4)/10))) +IF(BY228="",0,POWER(10,((BY228+'ModelParams Lw'!$U$4)/10)))+IF(BZ228="",0,POWER(10,((BZ228+'ModelParams Lw'!$V$4)/10))))</f>
        <v>#DIV/0!</v>
      </c>
      <c r="CB228" s="24" t="e">
        <f t="shared" ca="1" si="85"/>
        <v>#DIV/0!</v>
      </c>
      <c r="CC228" s="24" t="e">
        <f ca="1">(BS228-'ModelParams Lw'!O$10)/'ModelParams Lw'!O$11</f>
        <v>#DIV/0!</v>
      </c>
      <c r="CD228" s="24" t="e">
        <f ca="1">(BT228-'ModelParams Lw'!P$10)/'ModelParams Lw'!P$11</f>
        <v>#DIV/0!</v>
      </c>
      <c r="CE228" s="24" t="e">
        <f ca="1">(BU228-'ModelParams Lw'!Q$10)/'ModelParams Lw'!Q$11</f>
        <v>#DIV/0!</v>
      </c>
      <c r="CF228" s="24" t="e">
        <f ca="1">(BV228-'ModelParams Lw'!R$10)/'ModelParams Lw'!R$11</f>
        <v>#DIV/0!</v>
      </c>
      <c r="CG228" s="24" t="e">
        <f ca="1">(BW228-'ModelParams Lw'!S$10)/'ModelParams Lw'!S$11</f>
        <v>#DIV/0!</v>
      </c>
      <c r="CH228" s="24" t="e">
        <f ca="1">(BX228-'ModelParams Lw'!T$10)/'ModelParams Lw'!T$11</f>
        <v>#DIV/0!</v>
      </c>
      <c r="CI228" s="24" t="e">
        <f ca="1">(BY228-'ModelParams Lw'!U$10)/'ModelParams Lw'!U$11</f>
        <v>#DIV/0!</v>
      </c>
      <c r="CJ228" s="24" t="e">
        <f ca="1">(BZ228-'ModelParams Lw'!V$10)/'ModelParams Lw'!V$11</f>
        <v>#DIV/0!</v>
      </c>
      <c r="CK228" s="66" t="e">
        <f t="shared" si="86"/>
        <v>#DIV/0!</v>
      </c>
      <c r="CL228" s="66" t="e">
        <f t="shared" si="87"/>
        <v>#DIV/0!</v>
      </c>
      <c r="CM228" s="66" t="e">
        <f t="shared" si="88"/>
        <v>#DIV/0!</v>
      </c>
      <c r="CN228" s="66" t="e">
        <f t="shared" si="89"/>
        <v>#DIV/0!</v>
      </c>
      <c r="CO228" s="66" t="e">
        <f t="shared" si="90"/>
        <v>#DIV/0!</v>
      </c>
      <c r="CP228" s="66" t="e">
        <f t="shared" si="91"/>
        <v>#DIV/0!</v>
      </c>
      <c r="CQ228" s="66" t="e">
        <f t="shared" si="92"/>
        <v>#DIV/0!</v>
      </c>
      <c r="CR228" s="66" t="e">
        <f t="shared" si="93"/>
        <v>#DIV/0!</v>
      </c>
      <c r="CS228" s="24" t="e">
        <f>10*LOG10(IF(CK228="",0,POWER(10,((CK228+'ModelParams Lw'!$O$4)/10))) +IF(CL228="",0,POWER(10,((CL228+'ModelParams Lw'!$P$4)/10))) +IF(CM228="",0,POWER(10,((CM228+'ModelParams Lw'!$Q$4)/10))) +IF(CN228="",0,POWER(10,((CN228+'ModelParams Lw'!$R$4)/10))) +IF(CO228="",0,POWER(10,((CO228+'ModelParams Lw'!$S$4)/10))) +IF(CP228="",0,POWER(10,((CP228+'ModelParams Lw'!$T$4)/10))) +IF(CQ228="",0,POWER(10,((CQ228+'ModelParams Lw'!$U$4)/10)))+IF(CR228="",0,POWER(10,((CR228+'ModelParams Lw'!$V$4)/10))))</f>
        <v>#DIV/0!</v>
      </c>
      <c r="CT228" s="24" t="e">
        <f t="shared" si="94"/>
        <v>#DIV/0!</v>
      </c>
      <c r="CU228" s="24" t="e">
        <f>(CK228-'ModelParams Lw'!O$10)/'ModelParams Lw'!O$11</f>
        <v>#DIV/0!</v>
      </c>
      <c r="CV228" s="24" t="e">
        <f>(CL228-'ModelParams Lw'!P$10)/'ModelParams Lw'!P$11</f>
        <v>#DIV/0!</v>
      </c>
      <c r="CW228" s="24" t="e">
        <f>(CM228-'ModelParams Lw'!Q$10)/'ModelParams Lw'!Q$11</f>
        <v>#DIV/0!</v>
      </c>
      <c r="CX228" s="24" t="e">
        <f>(CN228-'ModelParams Lw'!R$10)/'ModelParams Lw'!R$11</f>
        <v>#DIV/0!</v>
      </c>
      <c r="CY228" s="24" t="e">
        <f>(CO228-'ModelParams Lw'!S$10)/'ModelParams Lw'!S$11</f>
        <v>#DIV/0!</v>
      </c>
      <c r="CZ228" s="24" t="e">
        <f>(CP228-'ModelParams Lw'!T$10)/'ModelParams Lw'!T$11</f>
        <v>#DIV/0!</v>
      </c>
      <c r="DA228" s="24" t="e">
        <f>(CQ228-'ModelParams Lw'!U$10)/'ModelParams Lw'!U$11</f>
        <v>#DIV/0!</v>
      </c>
      <c r="DB228" s="24" t="e">
        <f>(CR228-'ModelParams Lw'!V$10)/'ModelParams Lw'!V$11</f>
        <v>#DIV/0!</v>
      </c>
    </row>
    <row r="229" spans="1:106">
      <c r="A229" s="12">
        <f>'Sound Power'!B229</f>
        <v>0</v>
      </c>
      <c r="B229" s="12">
        <f>'Sound Power'!D229</f>
        <v>0</v>
      </c>
      <c r="C229" s="67" t="e">
        <f>IF(Calcul!$F234="SA",'Sound Power'!BS229,'Sound Power'!T229)</f>
        <v>#DIV/0!</v>
      </c>
      <c r="D229" s="67" t="e">
        <f>IF(Calcul!$F234="SA",'Sound Power'!BT229,'Sound Power'!U229)</f>
        <v>#DIV/0!</v>
      </c>
      <c r="E229" s="67" t="e">
        <f>IF(Calcul!$F234="SA",'Sound Power'!BU229,'Sound Power'!V229)</f>
        <v>#DIV/0!</v>
      </c>
      <c r="F229" s="67" t="e">
        <f>IF(Calcul!$F234="SA",'Sound Power'!BV229,'Sound Power'!W229)</f>
        <v>#DIV/0!</v>
      </c>
      <c r="G229" s="67" t="e">
        <f>IF(Calcul!$F234="SA",'Sound Power'!BW229,'Sound Power'!X229)</f>
        <v>#DIV/0!</v>
      </c>
      <c r="H229" s="67" t="e">
        <f>IF(Calcul!$F234="SA",'Sound Power'!BX229,'Sound Power'!Y229)</f>
        <v>#DIV/0!</v>
      </c>
      <c r="I229" s="67" t="e">
        <f>IF(Calcul!$F234="SA",'Sound Power'!BY229,'Sound Power'!Z229)</f>
        <v>#DIV/0!</v>
      </c>
      <c r="J229" s="67" t="e">
        <f>IF(Calcul!$F234="SA",'Sound Power'!BZ229,'Sound Power'!AA229)</f>
        <v>#DIV/0!</v>
      </c>
      <c r="K229" s="67" t="e">
        <f>'Sound Power'!CS229</f>
        <v>#DIV/0!</v>
      </c>
      <c r="L229" s="67" t="e">
        <f>'Sound Power'!CT229</f>
        <v>#DIV/0!</v>
      </c>
      <c r="M229" s="67" t="e">
        <f>'Sound Power'!CU229</f>
        <v>#DIV/0!</v>
      </c>
      <c r="N229" s="67" t="e">
        <f>'Sound Power'!CV229</f>
        <v>#DIV/0!</v>
      </c>
      <c r="O229" s="67" t="e">
        <f>'Sound Power'!CW229</f>
        <v>#DIV/0!</v>
      </c>
      <c r="P229" s="67" t="e">
        <f>'Sound Power'!CX229</f>
        <v>#DIV/0!</v>
      </c>
      <c r="Q229" s="67" t="e">
        <f>'Sound Power'!CY229</f>
        <v>#DIV/0!</v>
      </c>
      <c r="R229" s="67" t="e">
        <f>'Sound Power'!CZ229</f>
        <v>#DIV/0!</v>
      </c>
      <c r="S229" s="64">
        <f t="shared" si="74"/>
        <v>0</v>
      </c>
      <c r="T229" s="64">
        <f t="shared" si="75"/>
        <v>0</v>
      </c>
      <c r="U229" s="67" t="e">
        <f>('ModelParams Lp'!B$4*10^'ModelParams Lp'!B$5*($S229/$T229)^'ModelParams Lp'!B$6)*3</f>
        <v>#DIV/0!</v>
      </c>
      <c r="V229" s="67" t="e">
        <f>('ModelParams Lp'!C$4*10^'ModelParams Lp'!C$5*($S229/$T229)^'ModelParams Lp'!C$6)*3</f>
        <v>#DIV/0!</v>
      </c>
      <c r="W229" s="67" t="e">
        <f>('ModelParams Lp'!D$4*10^'ModelParams Lp'!D$5*($S229/$T229)^'ModelParams Lp'!D$6)*3</f>
        <v>#DIV/0!</v>
      </c>
      <c r="X229" s="67" t="e">
        <f>('ModelParams Lp'!E$4*10^'ModelParams Lp'!E$5*($S229/$T229)^'ModelParams Lp'!E$6)*3</f>
        <v>#DIV/0!</v>
      </c>
      <c r="Y229" s="67" t="e">
        <f>('ModelParams Lp'!F$4*10^'ModelParams Lp'!F$5*($S229/$T229)^'ModelParams Lp'!F$6)*3</f>
        <v>#DIV/0!</v>
      </c>
      <c r="Z229" s="67" t="e">
        <f>('ModelParams Lp'!G$4*10^'ModelParams Lp'!G$5*($S229/$T229)^'ModelParams Lp'!G$6)*3</f>
        <v>#DIV/0!</v>
      </c>
      <c r="AA229" s="67" t="e">
        <f>('ModelParams Lp'!H$4*10^'ModelParams Lp'!H$5*($S229/$T229)^'ModelParams Lp'!H$6)*3</f>
        <v>#DIV/0!</v>
      </c>
      <c r="AB229" s="67" t="e">
        <f>('ModelParams Lp'!I$4*10^'ModelParams Lp'!I$5*($S229/$T229)^'ModelParams Lp'!I$6)*3</f>
        <v>#DIV/0!</v>
      </c>
      <c r="AC229" s="53" t="e">
        <f t="shared" si="76"/>
        <v>#DIV/0!</v>
      </c>
      <c r="AD229" s="53" t="e">
        <f>IF(AC229&lt;'ModelParams Lp'!$B$16,-1,IF(AC229&lt;'ModelParams Lp'!$C$16,0,IF(AC229&lt;'ModelParams Lp'!$D$16,1,IF(AC229&lt;'ModelParams Lp'!$E$16,2,IF(AC229&lt;'ModelParams Lp'!$F$16,3,IF(AC229&lt;'ModelParams Lp'!$G$16,4,IF(AC229&lt;'ModelParams Lp'!$H$16,5,6)))))))</f>
        <v>#DIV/0!</v>
      </c>
      <c r="AE229" s="67" t="e">
        <f ca="1">IF($AD229&gt;1,0,OFFSET('ModelParams Lp'!$C$12,0,-'Sound Pressure'!$AD229))</f>
        <v>#DIV/0!</v>
      </c>
      <c r="AF229" s="67" t="e">
        <f ca="1">IF($AD229&gt;2,0,OFFSET('ModelParams Lp'!$D$12,0,-'Sound Pressure'!$AD229))</f>
        <v>#DIV/0!</v>
      </c>
      <c r="AG229" s="67" t="e">
        <f ca="1">IF($AD229&gt;3,0,OFFSET('ModelParams Lp'!$E$12,0,-'Sound Pressure'!$AD229))</f>
        <v>#DIV/0!</v>
      </c>
      <c r="AH229" s="67" t="e">
        <f ca="1">IF($AD229&gt;4,0,OFFSET('ModelParams Lp'!$F$12,0,-'Sound Pressure'!$AD229))</f>
        <v>#DIV/0!</v>
      </c>
      <c r="AI229" s="67" t="e">
        <f ca="1">IF($AD229&gt;3,0,OFFSET('ModelParams Lp'!$G$12,0,-'Sound Pressure'!$AD229))</f>
        <v>#DIV/0!</v>
      </c>
      <c r="AJ229" s="67" t="e">
        <f ca="1">IF($AD229&gt;5,0,OFFSET('ModelParams Lp'!$H$12,0,-'Sound Pressure'!$AD229))</f>
        <v>#DIV/0!</v>
      </c>
      <c r="AK229" s="67" t="e">
        <f ca="1">IF($AD229&gt;6,0,OFFSET('ModelParams Lp'!$I$12,0,-'Sound Pressure'!$AD229))</f>
        <v>#DIV/0!</v>
      </c>
      <c r="AL229" s="67" t="e">
        <f ca="1">IF($AD229&gt;7,0,IF($AD$4&lt;0,3,OFFSET('ModelParams Lp'!$J$12,0,-'Sound Pressure'!$AD229)))</f>
        <v>#DIV/0!</v>
      </c>
      <c r="AM229" s="67" t="e">
        <f t="shared" si="95"/>
        <v>#DIV/0!</v>
      </c>
      <c r="AN229" s="67" t="e">
        <f t="shared" si="96"/>
        <v>#DIV/0!</v>
      </c>
      <c r="AO229" s="67" t="e">
        <f t="shared" si="96"/>
        <v>#DIV/0!</v>
      </c>
      <c r="AP229" s="67" t="e">
        <f t="shared" si="96"/>
        <v>#DIV/0!</v>
      </c>
      <c r="AQ229" s="67" t="e">
        <f t="shared" si="96"/>
        <v>#DIV/0!</v>
      </c>
      <c r="AR229" s="67" t="e">
        <f t="shared" si="96"/>
        <v>#DIV/0!</v>
      </c>
      <c r="AS229" s="67" t="e">
        <f t="shared" si="96"/>
        <v>#DIV/0!</v>
      </c>
      <c r="AT229" s="67" t="e">
        <f t="shared" si="96"/>
        <v>#DIV/0!</v>
      </c>
      <c r="AU229" s="67">
        <f>'ModelParams Lp'!B$22</f>
        <v>4</v>
      </c>
      <c r="AV229" s="67">
        <f>'ModelParams Lp'!C$22</f>
        <v>2</v>
      </c>
      <c r="AW229" s="67">
        <f>'ModelParams Lp'!D$22</f>
        <v>1</v>
      </c>
      <c r="AX229" s="67">
        <f>'ModelParams Lp'!E$22</f>
        <v>0</v>
      </c>
      <c r="AY229" s="67">
        <f>'ModelParams Lp'!F$22</f>
        <v>0</v>
      </c>
      <c r="AZ229" s="67">
        <f>'ModelParams Lp'!G$22</f>
        <v>0</v>
      </c>
      <c r="BA229" s="67">
        <f>'ModelParams Lp'!H$22</f>
        <v>0</v>
      </c>
      <c r="BB229" s="67">
        <f>'ModelParams Lp'!I$22</f>
        <v>0</v>
      </c>
      <c r="BC229" s="67" t="e">
        <f>-10*LOG(2/(4*PI()*2^2)+4/(0.163*(Calcul!$J234*Calcul!$K234)/VLOOKUP(Calcul!$H234,'ModelParams Lp'!$E$37:$F$39,2,0)))</f>
        <v>#N/A</v>
      </c>
      <c r="BD229" s="67" t="e">
        <f>-10*LOG(2/(4*PI()*2^2)+4/(0.163*(Calcul!$J234*Calcul!$K234)/VLOOKUP(Calcul!$H234,'ModelParams Lp'!$E$37:$F$39,2,0)))</f>
        <v>#N/A</v>
      </c>
      <c r="BE229" s="67" t="e">
        <f>-10*LOG(2/(4*PI()*2^2)+4/(0.163*(Calcul!$J234*Calcul!$K234)/VLOOKUP(Calcul!$H234,'ModelParams Lp'!$E$37:$F$39,2,0)))</f>
        <v>#N/A</v>
      </c>
      <c r="BF229" s="67" t="e">
        <f>-10*LOG(2/(4*PI()*2^2)+4/(0.163*(Calcul!$J234*Calcul!$K234)/VLOOKUP(Calcul!$H234,'ModelParams Lp'!$E$37:$F$39,2,0)))</f>
        <v>#N/A</v>
      </c>
      <c r="BG229" s="67" t="e">
        <f>-10*LOG(2/(4*PI()*2^2)+4/(0.163*(Calcul!$J234*Calcul!$K234)/VLOOKUP(Calcul!$H234,'ModelParams Lp'!$E$37:$F$39,2,0)))</f>
        <v>#N/A</v>
      </c>
      <c r="BH229" s="67" t="e">
        <f>-10*LOG(2/(4*PI()*2^2)+4/(0.163*(Calcul!$J234*Calcul!$K234)/VLOOKUP(Calcul!$H234,'ModelParams Lp'!$E$37:$F$39,2,0)))</f>
        <v>#N/A</v>
      </c>
      <c r="BI229" s="67" t="e">
        <f>-10*LOG(2/(4*PI()*2^2)+4/(0.163*(Calcul!$J234*Calcul!$K234)/VLOOKUP(Calcul!$H234,'ModelParams Lp'!$E$37:$F$39,2,0)))</f>
        <v>#N/A</v>
      </c>
      <c r="BJ229" s="67" t="e">
        <f>-10*LOG(2/(4*PI()*2^2)+4/(0.163*(Calcul!$J234*Calcul!$K234)/VLOOKUP(Calcul!$H234,'ModelParams Lp'!$E$37:$F$39,2,0)))</f>
        <v>#N/A</v>
      </c>
      <c r="BK229" s="67" t="e">
        <f>VLOOKUP(Calcul!$I234,'ModelParams Lp'!$D$28:$O$32,5,0)+BC229</f>
        <v>#N/A</v>
      </c>
      <c r="BL229" s="67" t="e">
        <f>VLOOKUP(Calcul!$I234,'ModelParams Lp'!$D$28:$O$32,6,0)+BD229</f>
        <v>#N/A</v>
      </c>
      <c r="BM229" s="67" t="e">
        <f>VLOOKUP(Calcul!$I234,'ModelParams Lp'!$D$28:$O$32,7,0)+BE229</f>
        <v>#N/A</v>
      </c>
      <c r="BN229" s="67" t="e">
        <f>VLOOKUP(Calcul!$I234,'ModelParams Lp'!$D$28:$O$32,8,0)+BF229</f>
        <v>#N/A</v>
      </c>
      <c r="BO229" s="67" t="e">
        <f>VLOOKUP(Calcul!$I234,'ModelParams Lp'!$D$28:$O$32,9,0)+BG229</f>
        <v>#N/A</v>
      </c>
      <c r="BP229" s="67" t="e">
        <f>VLOOKUP(Calcul!$I234,'ModelParams Lp'!$D$28:$O$32,10,0)+BH229</f>
        <v>#N/A</v>
      </c>
      <c r="BQ229" s="67" t="e">
        <f>VLOOKUP(Calcul!$I234,'ModelParams Lp'!$D$28:$O$32,11,0)+BI229</f>
        <v>#N/A</v>
      </c>
      <c r="BR229" s="67" t="e">
        <f>VLOOKUP(Calcul!$I234,'ModelParams Lp'!$D$28:$O$32,12,0)+BJ229</f>
        <v>#N/A</v>
      </c>
      <c r="BS229" s="66" t="e">
        <f t="shared" ca="1" si="77"/>
        <v>#DIV/0!</v>
      </c>
      <c r="BT229" s="66" t="e">
        <f t="shared" ca="1" si="78"/>
        <v>#DIV/0!</v>
      </c>
      <c r="BU229" s="66" t="e">
        <f t="shared" ca="1" si="79"/>
        <v>#DIV/0!</v>
      </c>
      <c r="BV229" s="66" t="e">
        <f t="shared" ca="1" si="80"/>
        <v>#DIV/0!</v>
      </c>
      <c r="BW229" s="66" t="e">
        <f t="shared" ca="1" si="81"/>
        <v>#DIV/0!</v>
      </c>
      <c r="BX229" s="66" t="e">
        <f t="shared" ca="1" si="82"/>
        <v>#DIV/0!</v>
      </c>
      <c r="BY229" s="66" t="e">
        <f t="shared" ca="1" si="83"/>
        <v>#DIV/0!</v>
      </c>
      <c r="BZ229" s="66" t="e">
        <f t="shared" ca="1" si="84"/>
        <v>#DIV/0!</v>
      </c>
      <c r="CA229" s="24" t="e">
        <f ca="1">10*LOG10(IF(BS229="",0,POWER(10,((BS229+'ModelParams Lw'!$O$4)/10))) +IF(BT229="",0,POWER(10,((BT229+'ModelParams Lw'!$P$4)/10))) +IF(BU229="",0,POWER(10,((BU229+'ModelParams Lw'!$Q$4)/10))) +IF(BV229="",0,POWER(10,((BV229+'ModelParams Lw'!$R$4)/10))) +IF(BW229="",0,POWER(10,((BW229+'ModelParams Lw'!$S$4)/10))) +IF(BX229="",0,POWER(10,((BX229+'ModelParams Lw'!$T$4)/10))) +IF(BY229="",0,POWER(10,((BY229+'ModelParams Lw'!$U$4)/10)))+IF(BZ229="",0,POWER(10,((BZ229+'ModelParams Lw'!$V$4)/10))))</f>
        <v>#DIV/0!</v>
      </c>
      <c r="CB229" s="24" t="e">
        <f t="shared" ca="1" si="85"/>
        <v>#DIV/0!</v>
      </c>
      <c r="CC229" s="24" t="e">
        <f ca="1">(BS229-'ModelParams Lw'!O$10)/'ModelParams Lw'!O$11</f>
        <v>#DIV/0!</v>
      </c>
      <c r="CD229" s="24" t="e">
        <f ca="1">(BT229-'ModelParams Lw'!P$10)/'ModelParams Lw'!P$11</f>
        <v>#DIV/0!</v>
      </c>
      <c r="CE229" s="24" t="e">
        <f ca="1">(BU229-'ModelParams Lw'!Q$10)/'ModelParams Lw'!Q$11</f>
        <v>#DIV/0!</v>
      </c>
      <c r="CF229" s="24" t="e">
        <f ca="1">(BV229-'ModelParams Lw'!R$10)/'ModelParams Lw'!R$11</f>
        <v>#DIV/0!</v>
      </c>
      <c r="CG229" s="24" t="e">
        <f ca="1">(BW229-'ModelParams Lw'!S$10)/'ModelParams Lw'!S$11</f>
        <v>#DIV/0!</v>
      </c>
      <c r="CH229" s="24" t="e">
        <f ca="1">(BX229-'ModelParams Lw'!T$10)/'ModelParams Lw'!T$11</f>
        <v>#DIV/0!</v>
      </c>
      <c r="CI229" s="24" t="e">
        <f ca="1">(BY229-'ModelParams Lw'!U$10)/'ModelParams Lw'!U$11</f>
        <v>#DIV/0!</v>
      </c>
      <c r="CJ229" s="24" t="e">
        <f ca="1">(BZ229-'ModelParams Lw'!V$10)/'ModelParams Lw'!V$11</f>
        <v>#DIV/0!</v>
      </c>
      <c r="CK229" s="66" t="e">
        <f t="shared" si="86"/>
        <v>#DIV/0!</v>
      </c>
      <c r="CL229" s="66" t="e">
        <f t="shared" si="87"/>
        <v>#DIV/0!</v>
      </c>
      <c r="CM229" s="66" t="e">
        <f t="shared" si="88"/>
        <v>#DIV/0!</v>
      </c>
      <c r="CN229" s="66" t="e">
        <f t="shared" si="89"/>
        <v>#DIV/0!</v>
      </c>
      <c r="CO229" s="66" t="e">
        <f t="shared" si="90"/>
        <v>#DIV/0!</v>
      </c>
      <c r="CP229" s="66" t="e">
        <f t="shared" si="91"/>
        <v>#DIV/0!</v>
      </c>
      <c r="CQ229" s="66" t="e">
        <f t="shared" si="92"/>
        <v>#DIV/0!</v>
      </c>
      <c r="CR229" s="66" t="e">
        <f t="shared" si="93"/>
        <v>#DIV/0!</v>
      </c>
      <c r="CS229" s="24" t="e">
        <f>10*LOG10(IF(CK229="",0,POWER(10,((CK229+'ModelParams Lw'!$O$4)/10))) +IF(CL229="",0,POWER(10,((CL229+'ModelParams Lw'!$P$4)/10))) +IF(CM229="",0,POWER(10,((CM229+'ModelParams Lw'!$Q$4)/10))) +IF(CN229="",0,POWER(10,((CN229+'ModelParams Lw'!$R$4)/10))) +IF(CO229="",0,POWER(10,((CO229+'ModelParams Lw'!$S$4)/10))) +IF(CP229="",0,POWER(10,((CP229+'ModelParams Lw'!$T$4)/10))) +IF(CQ229="",0,POWER(10,((CQ229+'ModelParams Lw'!$U$4)/10)))+IF(CR229="",0,POWER(10,((CR229+'ModelParams Lw'!$V$4)/10))))</f>
        <v>#DIV/0!</v>
      </c>
      <c r="CT229" s="24" t="e">
        <f t="shared" si="94"/>
        <v>#DIV/0!</v>
      </c>
      <c r="CU229" s="24" t="e">
        <f>(CK229-'ModelParams Lw'!O$10)/'ModelParams Lw'!O$11</f>
        <v>#DIV/0!</v>
      </c>
      <c r="CV229" s="24" t="e">
        <f>(CL229-'ModelParams Lw'!P$10)/'ModelParams Lw'!P$11</f>
        <v>#DIV/0!</v>
      </c>
      <c r="CW229" s="24" t="e">
        <f>(CM229-'ModelParams Lw'!Q$10)/'ModelParams Lw'!Q$11</f>
        <v>#DIV/0!</v>
      </c>
      <c r="CX229" s="24" t="e">
        <f>(CN229-'ModelParams Lw'!R$10)/'ModelParams Lw'!R$11</f>
        <v>#DIV/0!</v>
      </c>
      <c r="CY229" s="24" t="e">
        <f>(CO229-'ModelParams Lw'!S$10)/'ModelParams Lw'!S$11</f>
        <v>#DIV/0!</v>
      </c>
      <c r="CZ229" s="24" t="e">
        <f>(CP229-'ModelParams Lw'!T$10)/'ModelParams Lw'!T$11</f>
        <v>#DIV/0!</v>
      </c>
      <c r="DA229" s="24" t="e">
        <f>(CQ229-'ModelParams Lw'!U$10)/'ModelParams Lw'!U$11</f>
        <v>#DIV/0!</v>
      </c>
      <c r="DB229" s="24" t="e">
        <f>(CR229-'ModelParams Lw'!V$10)/'ModelParams Lw'!V$11</f>
        <v>#DIV/0!</v>
      </c>
    </row>
    <row r="230" spans="1:106">
      <c r="A230" s="12">
        <f>'Sound Power'!B230</f>
        <v>0</v>
      </c>
      <c r="B230" s="12">
        <f>'Sound Power'!D230</f>
        <v>0</v>
      </c>
      <c r="C230" s="67" t="e">
        <f>IF(Calcul!$F235="SA",'Sound Power'!BS230,'Sound Power'!T230)</f>
        <v>#DIV/0!</v>
      </c>
      <c r="D230" s="67" t="e">
        <f>IF(Calcul!$F235="SA",'Sound Power'!BT230,'Sound Power'!U230)</f>
        <v>#DIV/0!</v>
      </c>
      <c r="E230" s="67" t="e">
        <f>IF(Calcul!$F235="SA",'Sound Power'!BU230,'Sound Power'!V230)</f>
        <v>#DIV/0!</v>
      </c>
      <c r="F230" s="67" t="e">
        <f>IF(Calcul!$F235="SA",'Sound Power'!BV230,'Sound Power'!W230)</f>
        <v>#DIV/0!</v>
      </c>
      <c r="G230" s="67" t="e">
        <f>IF(Calcul!$F235="SA",'Sound Power'!BW230,'Sound Power'!X230)</f>
        <v>#DIV/0!</v>
      </c>
      <c r="H230" s="67" t="e">
        <f>IF(Calcul!$F235="SA",'Sound Power'!BX230,'Sound Power'!Y230)</f>
        <v>#DIV/0!</v>
      </c>
      <c r="I230" s="67" t="e">
        <f>IF(Calcul!$F235="SA",'Sound Power'!BY230,'Sound Power'!Z230)</f>
        <v>#DIV/0!</v>
      </c>
      <c r="J230" s="67" t="e">
        <f>IF(Calcul!$F235="SA",'Sound Power'!BZ230,'Sound Power'!AA230)</f>
        <v>#DIV/0!</v>
      </c>
      <c r="K230" s="67" t="e">
        <f>'Sound Power'!CS230</f>
        <v>#DIV/0!</v>
      </c>
      <c r="L230" s="67" t="e">
        <f>'Sound Power'!CT230</f>
        <v>#DIV/0!</v>
      </c>
      <c r="M230" s="67" t="e">
        <f>'Sound Power'!CU230</f>
        <v>#DIV/0!</v>
      </c>
      <c r="N230" s="67" t="e">
        <f>'Sound Power'!CV230</f>
        <v>#DIV/0!</v>
      </c>
      <c r="O230" s="67" t="e">
        <f>'Sound Power'!CW230</f>
        <v>#DIV/0!</v>
      </c>
      <c r="P230" s="67" t="e">
        <f>'Sound Power'!CX230</f>
        <v>#DIV/0!</v>
      </c>
      <c r="Q230" s="67" t="e">
        <f>'Sound Power'!CY230</f>
        <v>#DIV/0!</v>
      </c>
      <c r="R230" s="67" t="e">
        <f>'Sound Power'!CZ230</f>
        <v>#DIV/0!</v>
      </c>
      <c r="S230" s="64">
        <f t="shared" si="74"/>
        <v>0</v>
      </c>
      <c r="T230" s="64">
        <f t="shared" si="75"/>
        <v>0</v>
      </c>
      <c r="U230" s="67" t="e">
        <f>('ModelParams Lp'!B$4*10^'ModelParams Lp'!B$5*($S230/$T230)^'ModelParams Lp'!B$6)*3</f>
        <v>#DIV/0!</v>
      </c>
      <c r="V230" s="67" t="e">
        <f>('ModelParams Lp'!C$4*10^'ModelParams Lp'!C$5*($S230/$T230)^'ModelParams Lp'!C$6)*3</f>
        <v>#DIV/0!</v>
      </c>
      <c r="W230" s="67" t="e">
        <f>('ModelParams Lp'!D$4*10^'ModelParams Lp'!D$5*($S230/$T230)^'ModelParams Lp'!D$6)*3</f>
        <v>#DIV/0!</v>
      </c>
      <c r="X230" s="67" t="e">
        <f>('ModelParams Lp'!E$4*10^'ModelParams Lp'!E$5*($S230/$T230)^'ModelParams Lp'!E$6)*3</f>
        <v>#DIV/0!</v>
      </c>
      <c r="Y230" s="67" t="e">
        <f>('ModelParams Lp'!F$4*10^'ModelParams Lp'!F$5*($S230/$T230)^'ModelParams Lp'!F$6)*3</f>
        <v>#DIV/0!</v>
      </c>
      <c r="Z230" s="67" t="e">
        <f>('ModelParams Lp'!G$4*10^'ModelParams Lp'!G$5*($S230/$T230)^'ModelParams Lp'!G$6)*3</f>
        <v>#DIV/0!</v>
      </c>
      <c r="AA230" s="67" t="e">
        <f>('ModelParams Lp'!H$4*10^'ModelParams Lp'!H$5*($S230/$T230)^'ModelParams Lp'!H$6)*3</f>
        <v>#DIV/0!</v>
      </c>
      <c r="AB230" s="67" t="e">
        <f>('ModelParams Lp'!I$4*10^'ModelParams Lp'!I$5*($S230/$T230)^'ModelParams Lp'!I$6)*3</f>
        <v>#DIV/0!</v>
      </c>
      <c r="AC230" s="53" t="e">
        <f t="shared" si="76"/>
        <v>#DIV/0!</v>
      </c>
      <c r="AD230" s="53" t="e">
        <f>IF(AC230&lt;'ModelParams Lp'!$B$16,-1,IF(AC230&lt;'ModelParams Lp'!$C$16,0,IF(AC230&lt;'ModelParams Lp'!$D$16,1,IF(AC230&lt;'ModelParams Lp'!$E$16,2,IF(AC230&lt;'ModelParams Lp'!$F$16,3,IF(AC230&lt;'ModelParams Lp'!$G$16,4,IF(AC230&lt;'ModelParams Lp'!$H$16,5,6)))))))</f>
        <v>#DIV/0!</v>
      </c>
      <c r="AE230" s="67" t="e">
        <f ca="1">IF($AD230&gt;1,0,OFFSET('ModelParams Lp'!$C$12,0,-'Sound Pressure'!$AD230))</f>
        <v>#DIV/0!</v>
      </c>
      <c r="AF230" s="67" t="e">
        <f ca="1">IF($AD230&gt;2,0,OFFSET('ModelParams Lp'!$D$12,0,-'Sound Pressure'!$AD230))</f>
        <v>#DIV/0!</v>
      </c>
      <c r="AG230" s="67" t="e">
        <f ca="1">IF($AD230&gt;3,0,OFFSET('ModelParams Lp'!$E$12,0,-'Sound Pressure'!$AD230))</f>
        <v>#DIV/0!</v>
      </c>
      <c r="AH230" s="67" t="e">
        <f ca="1">IF($AD230&gt;4,0,OFFSET('ModelParams Lp'!$F$12,0,-'Sound Pressure'!$AD230))</f>
        <v>#DIV/0!</v>
      </c>
      <c r="AI230" s="67" t="e">
        <f ca="1">IF($AD230&gt;3,0,OFFSET('ModelParams Lp'!$G$12,0,-'Sound Pressure'!$AD230))</f>
        <v>#DIV/0!</v>
      </c>
      <c r="AJ230" s="67" t="e">
        <f ca="1">IF($AD230&gt;5,0,OFFSET('ModelParams Lp'!$H$12,0,-'Sound Pressure'!$AD230))</f>
        <v>#DIV/0!</v>
      </c>
      <c r="AK230" s="67" t="e">
        <f ca="1">IF($AD230&gt;6,0,OFFSET('ModelParams Lp'!$I$12,0,-'Sound Pressure'!$AD230))</f>
        <v>#DIV/0!</v>
      </c>
      <c r="AL230" s="67" t="e">
        <f ca="1">IF($AD230&gt;7,0,IF($AD$4&lt;0,3,OFFSET('ModelParams Lp'!$J$12,0,-'Sound Pressure'!$AD230)))</f>
        <v>#DIV/0!</v>
      </c>
      <c r="AM230" s="67" t="e">
        <f t="shared" si="95"/>
        <v>#DIV/0!</v>
      </c>
      <c r="AN230" s="67" t="e">
        <f t="shared" si="96"/>
        <v>#DIV/0!</v>
      </c>
      <c r="AO230" s="67" t="e">
        <f t="shared" si="96"/>
        <v>#DIV/0!</v>
      </c>
      <c r="AP230" s="67" t="e">
        <f t="shared" si="96"/>
        <v>#DIV/0!</v>
      </c>
      <c r="AQ230" s="67" t="e">
        <f t="shared" si="96"/>
        <v>#DIV/0!</v>
      </c>
      <c r="AR230" s="67" t="e">
        <f t="shared" si="96"/>
        <v>#DIV/0!</v>
      </c>
      <c r="AS230" s="67" t="e">
        <f t="shared" si="96"/>
        <v>#DIV/0!</v>
      </c>
      <c r="AT230" s="67" t="e">
        <f t="shared" si="96"/>
        <v>#DIV/0!</v>
      </c>
      <c r="AU230" s="67">
        <f>'ModelParams Lp'!B$22</f>
        <v>4</v>
      </c>
      <c r="AV230" s="67">
        <f>'ModelParams Lp'!C$22</f>
        <v>2</v>
      </c>
      <c r="AW230" s="67">
        <f>'ModelParams Lp'!D$22</f>
        <v>1</v>
      </c>
      <c r="AX230" s="67">
        <f>'ModelParams Lp'!E$22</f>
        <v>0</v>
      </c>
      <c r="AY230" s="67">
        <f>'ModelParams Lp'!F$22</f>
        <v>0</v>
      </c>
      <c r="AZ230" s="67">
        <f>'ModelParams Lp'!G$22</f>
        <v>0</v>
      </c>
      <c r="BA230" s="67">
        <f>'ModelParams Lp'!H$22</f>
        <v>0</v>
      </c>
      <c r="BB230" s="67">
        <f>'ModelParams Lp'!I$22</f>
        <v>0</v>
      </c>
      <c r="BC230" s="67" t="e">
        <f>-10*LOG(2/(4*PI()*2^2)+4/(0.163*(Calcul!$J235*Calcul!$K235)/VLOOKUP(Calcul!$H235,'ModelParams Lp'!$E$37:$F$39,2,0)))</f>
        <v>#N/A</v>
      </c>
      <c r="BD230" s="67" t="e">
        <f>-10*LOG(2/(4*PI()*2^2)+4/(0.163*(Calcul!$J235*Calcul!$K235)/VLOOKUP(Calcul!$H235,'ModelParams Lp'!$E$37:$F$39,2,0)))</f>
        <v>#N/A</v>
      </c>
      <c r="BE230" s="67" t="e">
        <f>-10*LOG(2/(4*PI()*2^2)+4/(0.163*(Calcul!$J235*Calcul!$K235)/VLOOKUP(Calcul!$H235,'ModelParams Lp'!$E$37:$F$39,2,0)))</f>
        <v>#N/A</v>
      </c>
      <c r="BF230" s="67" t="e">
        <f>-10*LOG(2/(4*PI()*2^2)+4/(0.163*(Calcul!$J235*Calcul!$K235)/VLOOKUP(Calcul!$H235,'ModelParams Lp'!$E$37:$F$39,2,0)))</f>
        <v>#N/A</v>
      </c>
      <c r="BG230" s="67" t="e">
        <f>-10*LOG(2/(4*PI()*2^2)+4/(0.163*(Calcul!$J235*Calcul!$K235)/VLOOKUP(Calcul!$H235,'ModelParams Lp'!$E$37:$F$39,2,0)))</f>
        <v>#N/A</v>
      </c>
      <c r="BH230" s="67" t="e">
        <f>-10*LOG(2/(4*PI()*2^2)+4/(0.163*(Calcul!$J235*Calcul!$K235)/VLOOKUP(Calcul!$H235,'ModelParams Lp'!$E$37:$F$39,2,0)))</f>
        <v>#N/A</v>
      </c>
      <c r="BI230" s="67" t="e">
        <f>-10*LOG(2/(4*PI()*2^2)+4/(0.163*(Calcul!$J235*Calcul!$K235)/VLOOKUP(Calcul!$H235,'ModelParams Lp'!$E$37:$F$39,2,0)))</f>
        <v>#N/A</v>
      </c>
      <c r="BJ230" s="67" t="e">
        <f>-10*LOG(2/(4*PI()*2^2)+4/(0.163*(Calcul!$J235*Calcul!$K235)/VLOOKUP(Calcul!$H235,'ModelParams Lp'!$E$37:$F$39,2,0)))</f>
        <v>#N/A</v>
      </c>
      <c r="BK230" s="67" t="e">
        <f>VLOOKUP(Calcul!$I235,'ModelParams Lp'!$D$28:$O$32,5,0)+BC230</f>
        <v>#N/A</v>
      </c>
      <c r="BL230" s="67" t="e">
        <f>VLOOKUP(Calcul!$I235,'ModelParams Lp'!$D$28:$O$32,6,0)+BD230</f>
        <v>#N/A</v>
      </c>
      <c r="BM230" s="67" t="e">
        <f>VLOOKUP(Calcul!$I235,'ModelParams Lp'!$D$28:$O$32,7,0)+BE230</f>
        <v>#N/A</v>
      </c>
      <c r="BN230" s="67" t="e">
        <f>VLOOKUP(Calcul!$I235,'ModelParams Lp'!$D$28:$O$32,8,0)+BF230</f>
        <v>#N/A</v>
      </c>
      <c r="BO230" s="67" t="e">
        <f>VLOOKUP(Calcul!$I235,'ModelParams Lp'!$D$28:$O$32,9,0)+BG230</f>
        <v>#N/A</v>
      </c>
      <c r="BP230" s="67" t="e">
        <f>VLOOKUP(Calcul!$I235,'ModelParams Lp'!$D$28:$O$32,10,0)+BH230</f>
        <v>#N/A</v>
      </c>
      <c r="BQ230" s="67" t="e">
        <f>VLOOKUP(Calcul!$I235,'ModelParams Lp'!$D$28:$O$32,11,0)+BI230</f>
        <v>#N/A</v>
      </c>
      <c r="BR230" s="67" t="e">
        <f>VLOOKUP(Calcul!$I235,'ModelParams Lp'!$D$28:$O$32,12,0)+BJ230</f>
        <v>#N/A</v>
      </c>
      <c r="BS230" s="66" t="e">
        <f t="shared" ca="1" si="77"/>
        <v>#DIV/0!</v>
      </c>
      <c r="BT230" s="66" t="e">
        <f t="shared" ca="1" si="78"/>
        <v>#DIV/0!</v>
      </c>
      <c r="BU230" s="66" t="e">
        <f t="shared" ca="1" si="79"/>
        <v>#DIV/0!</v>
      </c>
      <c r="BV230" s="66" t="e">
        <f t="shared" ca="1" si="80"/>
        <v>#DIV/0!</v>
      </c>
      <c r="BW230" s="66" t="e">
        <f t="shared" ca="1" si="81"/>
        <v>#DIV/0!</v>
      </c>
      <c r="BX230" s="66" t="e">
        <f t="shared" ca="1" si="82"/>
        <v>#DIV/0!</v>
      </c>
      <c r="BY230" s="66" t="e">
        <f t="shared" ca="1" si="83"/>
        <v>#DIV/0!</v>
      </c>
      <c r="BZ230" s="66" t="e">
        <f t="shared" ca="1" si="84"/>
        <v>#DIV/0!</v>
      </c>
      <c r="CA230" s="24" t="e">
        <f ca="1">10*LOG10(IF(BS230="",0,POWER(10,((BS230+'ModelParams Lw'!$O$4)/10))) +IF(BT230="",0,POWER(10,((BT230+'ModelParams Lw'!$P$4)/10))) +IF(BU230="",0,POWER(10,((BU230+'ModelParams Lw'!$Q$4)/10))) +IF(BV230="",0,POWER(10,((BV230+'ModelParams Lw'!$R$4)/10))) +IF(BW230="",0,POWER(10,((BW230+'ModelParams Lw'!$S$4)/10))) +IF(BX230="",0,POWER(10,((BX230+'ModelParams Lw'!$T$4)/10))) +IF(BY230="",0,POWER(10,((BY230+'ModelParams Lw'!$U$4)/10)))+IF(BZ230="",0,POWER(10,((BZ230+'ModelParams Lw'!$V$4)/10))))</f>
        <v>#DIV/0!</v>
      </c>
      <c r="CB230" s="24" t="e">
        <f t="shared" ca="1" si="85"/>
        <v>#DIV/0!</v>
      </c>
      <c r="CC230" s="24" t="e">
        <f ca="1">(BS230-'ModelParams Lw'!O$10)/'ModelParams Lw'!O$11</f>
        <v>#DIV/0!</v>
      </c>
      <c r="CD230" s="24" t="e">
        <f ca="1">(BT230-'ModelParams Lw'!P$10)/'ModelParams Lw'!P$11</f>
        <v>#DIV/0!</v>
      </c>
      <c r="CE230" s="24" t="e">
        <f ca="1">(BU230-'ModelParams Lw'!Q$10)/'ModelParams Lw'!Q$11</f>
        <v>#DIV/0!</v>
      </c>
      <c r="CF230" s="24" t="e">
        <f ca="1">(BV230-'ModelParams Lw'!R$10)/'ModelParams Lw'!R$11</f>
        <v>#DIV/0!</v>
      </c>
      <c r="CG230" s="24" t="e">
        <f ca="1">(BW230-'ModelParams Lw'!S$10)/'ModelParams Lw'!S$11</f>
        <v>#DIV/0!</v>
      </c>
      <c r="CH230" s="24" t="e">
        <f ca="1">(BX230-'ModelParams Lw'!T$10)/'ModelParams Lw'!T$11</f>
        <v>#DIV/0!</v>
      </c>
      <c r="CI230" s="24" t="e">
        <f ca="1">(BY230-'ModelParams Lw'!U$10)/'ModelParams Lw'!U$11</f>
        <v>#DIV/0!</v>
      </c>
      <c r="CJ230" s="24" t="e">
        <f ca="1">(BZ230-'ModelParams Lw'!V$10)/'ModelParams Lw'!V$11</f>
        <v>#DIV/0!</v>
      </c>
      <c r="CK230" s="66" t="e">
        <f t="shared" si="86"/>
        <v>#DIV/0!</v>
      </c>
      <c r="CL230" s="66" t="e">
        <f t="shared" si="87"/>
        <v>#DIV/0!</v>
      </c>
      <c r="CM230" s="66" t="e">
        <f t="shared" si="88"/>
        <v>#DIV/0!</v>
      </c>
      <c r="CN230" s="66" t="e">
        <f t="shared" si="89"/>
        <v>#DIV/0!</v>
      </c>
      <c r="CO230" s="66" t="e">
        <f t="shared" si="90"/>
        <v>#DIV/0!</v>
      </c>
      <c r="CP230" s="66" t="e">
        <f t="shared" si="91"/>
        <v>#DIV/0!</v>
      </c>
      <c r="CQ230" s="66" t="e">
        <f t="shared" si="92"/>
        <v>#DIV/0!</v>
      </c>
      <c r="CR230" s="66" t="e">
        <f t="shared" si="93"/>
        <v>#DIV/0!</v>
      </c>
      <c r="CS230" s="24" t="e">
        <f>10*LOG10(IF(CK230="",0,POWER(10,((CK230+'ModelParams Lw'!$O$4)/10))) +IF(CL230="",0,POWER(10,((CL230+'ModelParams Lw'!$P$4)/10))) +IF(CM230="",0,POWER(10,((CM230+'ModelParams Lw'!$Q$4)/10))) +IF(CN230="",0,POWER(10,((CN230+'ModelParams Lw'!$R$4)/10))) +IF(CO230="",0,POWER(10,((CO230+'ModelParams Lw'!$S$4)/10))) +IF(CP230="",0,POWER(10,((CP230+'ModelParams Lw'!$T$4)/10))) +IF(CQ230="",0,POWER(10,((CQ230+'ModelParams Lw'!$U$4)/10)))+IF(CR230="",0,POWER(10,((CR230+'ModelParams Lw'!$V$4)/10))))</f>
        <v>#DIV/0!</v>
      </c>
      <c r="CT230" s="24" t="e">
        <f t="shared" si="94"/>
        <v>#DIV/0!</v>
      </c>
      <c r="CU230" s="24" t="e">
        <f>(CK230-'ModelParams Lw'!O$10)/'ModelParams Lw'!O$11</f>
        <v>#DIV/0!</v>
      </c>
      <c r="CV230" s="24" t="e">
        <f>(CL230-'ModelParams Lw'!P$10)/'ModelParams Lw'!P$11</f>
        <v>#DIV/0!</v>
      </c>
      <c r="CW230" s="24" t="e">
        <f>(CM230-'ModelParams Lw'!Q$10)/'ModelParams Lw'!Q$11</f>
        <v>#DIV/0!</v>
      </c>
      <c r="CX230" s="24" t="e">
        <f>(CN230-'ModelParams Lw'!R$10)/'ModelParams Lw'!R$11</f>
        <v>#DIV/0!</v>
      </c>
      <c r="CY230" s="24" t="e">
        <f>(CO230-'ModelParams Lw'!S$10)/'ModelParams Lw'!S$11</f>
        <v>#DIV/0!</v>
      </c>
      <c r="CZ230" s="24" t="e">
        <f>(CP230-'ModelParams Lw'!T$10)/'ModelParams Lw'!T$11</f>
        <v>#DIV/0!</v>
      </c>
      <c r="DA230" s="24" t="e">
        <f>(CQ230-'ModelParams Lw'!U$10)/'ModelParams Lw'!U$11</f>
        <v>#DIV/0!</v>
      </c>
      <c r="DB230" s="24" t="e">
        <f>(CR230-'ModelParams Lw'!V$10)/'ModelParams Lw'!V$11</f>
        <v>#DIV/0!</v>
      </c>
    </row>
    <row r="231" spans="1:106">
      <c r="A231" s="12">
        <f>'Sound Power'!B231</f>
        <v>0</v>
      </c>
      <c r="B231" s="12">
        <f>'Sound Power'!D231</f>
        <v>0</v>
      </c>
      <c r="C231" s="67" t="e">
        <f>IF(Calcul!$F236="SA",'Sound Power'!BS231,'Sound Power'!T231)</f>
        <v>#DIV/0!</v>
      </c>
      <c r="D231" s="67" t="e">
        <f>IF(Calcul!$F236="SA",'Sound Power'!BT231,'Sound Power'!U231)</f>
        <v>#DIV/0!</v>
      </c>
      <c r="E231" s="67" t="e">
        <f>IF(Calcul!$F236="SA",'Sound Power'!BU231,'Sound Power'!V231)</f>
        <v>#DIV/0!</v>
      </c>
      <c r="F231" s="67" t="e">
        <f>IF(Calcul!$F236="SA",'Sound Power'!BV231,'Sound Power'!W231)</f>
        <v>#DIV/0!</v>
      </c>
      <c r="G231" s="67" t="e">
        <f>IF(Calcul!$F236="SA",'Sound Power'!BW231,'Sound Power'!X231)</f>
        <v>#DIV/0!</v>
      </c>
      <c r="H231" s="67" t="e">
        <f>IF(Calcul!$F236="SA",'Sound Power'!BX231,'Sound Power'!Y231)</f>
        <v>#DIV/0!</v>
      </c>
      <c r="I231" s="67" t="e">
        <f>IF(Calcul!$F236="SA",'Sound Power'!BY231,'Sound Power'!Z231)</f>
        <v>#DIV/0!</v>
      </c>
      <c r="J231" s="67" t="e">
        <f>IF(Calcul!$F236="SA",'Sound Power'!BZ231,'Sound Power'!AA231)</f>
        <v>#DIV/0!</v>
      </c>
      <c r="K231" s="67" t="e">
        <f>'Sound Power'!CS231</f>
        <v>#DIV/0!</v>
      </c>
      <c r="L231" s="67" t="e">
        <f>'Sound Power'!CT231</f>
        <v>#DIV/0!</v>
      </c>
      <c r="M231" s="67" t="e">
        <f>'Sound Power'!CU231</f>
        <v>#DIV/0!</v>
      </c>
      <c r="N231" s="67" t="e">
        <f>'Sound Power'!CV231</f>
        <v>#DIV/0!</v>
      </c>
      <c r="O231" s="67" t="e">
        <f>'Sound Power'!CW231</f>
        <v>#DIV/0!</v>
      </c>
      <c r="P231" s="67" t="e">
        <f>'Sound Power'!CX231</f>
        <v>#DIV/0!</v>
      </c>
      <c r="Q231" s="67" t="e">
        <f>'Sound Power'!CY231</f>
        <v>#DIV/0!</v>
      </c>
      <c r="R231" s="67" t="e">
        <f>'Sound Power'!CZ231</f>
        <v>#DIV/0!</v>
      </c>
      <c r="S231" s="64">
        <f t="shared" si="74"/>
        <v>0</v>
      </c>
      <c r="T231" s="64">
        <f t="shared" si="75"/>
        <v>0</v>
      </c>
      <c r="U231" s="67" t="e">
        <f>('ModelParams Lp'!B$4*10^'ModelParams Lp'!B$5*($S231/$T231)^'ModelParams Lp'!B$6)*3</f>
        <v>#DIV/0!</v>
      </c>
      <c r="V231" s="67" t="e">
        <f>('ModelParams Lp'!C$4*10^'ModelParams Lp'!C$5*($S231/$T231)^'ModelParams Lp'!C$6)*3</f>
        <v>#DIV/0!</v>
      </c>
      <c r="W231" s="67" t="e">
        <f>('ModelParams Lp'!D$4*10^'ModelParams Lp'!D$5*($S231/$T231)^'ModelParams Lp'!D$6)*3</f>
        <v>#DIV/0!</v>
      </c>
      <c r="X231" s="67" t="e">
        <f>('ModelParams Lp'!E$4*10^'ModelParams Lp'!E$5*($S231/$T231)^'ModelParams Lp'!E$6)*3</f>
        <v>#DIV/0!</v>
      </c>
      <c r="Y231" s="67" t="e">
        <f>('ModelParams Lp'!F$4*10^'ModelParams Lp'!F$5*($S231/$T231)^'ModelParams Lp'!F$6)*3</f>
        <v>#DIV/0!</v>
      </c>
      <c r="Z231" s="67" t="e">
        <f>('ModelParams Lp'!G$4*10^'ModelParams Lp'!G$5*($S231/$T231)^'ModelParams Lp'!G$6)*3</f>
        <v>#DIV/0!</v>
      </c>
      <c r="AA231" s="67" t="e">
        <f>('ModelParams Lp'!H$4*10^'ModelParams Lp'!H$5*($S231/$T231)^'ModelParams Lp'!H$6)*3</f>
        <v>#DIV/0!</v>
      </c>
      <c r="AB231" s="67" t="e">
        <f>('ModelParams Lp'!I$4*10^'ModelParams Lp'!I$5*($S231/$T231)^'ModelParams Lp'!I$6)*3</f>
        <v>#DIV/0!</v>
      </c>
      <c r="AC231" s="53" t="e">
        <f t="shared" si="76"/>
        <v>#DIV/0!</v>
      </c>
      <c r="AD231" s="53" t="e">
        <f>IF(AC231&lt;'ModelParams Lp'!$B$16,-1,IF(AC231&lt;'ModelParams Lp'!$C$16,0,IF(AC231&lt;'ModelParams Lp'!$D$16,1,IF(AC231&lt;'ModelParams Lp'!$E$16,2,IF(AC231&lt;'ModelParams Lp'!$F$16,3,IF(AC231&lt;'ModelParams Lp'!$G$16,4,IF(AC231&lt;'ModelParams Lp'!$H$16,5,6)))))))</f>
        <v>#DIV/0!</v>
      </c>
      <c r="AE231" s="67" t="e">
        <f ca="1">IF($AD231&gt;1,0,OFFSET('ModelParams Lp'!$C$12,0,-'Sound Pressure'!$AD231))</f>
        <v>#DIV/0!</v>
      </c>
      <c r="AF231" s="67" t="e">
        <f ca="1">IF($AD231&gt;2,0,OFFSET('ModelParams Lp'!$D$12,0,-'Sound Pressure'!$AD231))</f>
        <v>#DIV/0!</v>
      </c>
      <c r="AG231" s="67" t="e">
        <f ca="1">IF($AD231&gt;3,0,OFFSET('ModelParams Lp'!$E$12,0,-'Sound Pressure'!$AD231))</f>
        <v>#DIV/0!</v>
      </c>
      <c r="AH231" s="67" t="e">
        <f ca="1">IF($AD231&gt;4,0,OFFSET('ModelParams Lp'!$F$12,0,-'Sound Pressure'!$AD231))</f>
        <v>#DIV/0!</v>
      </c>
      <c r="AI231" s="67" t="e">
        <f ca="1">IF($AD231&gt;3,0,OFFSET('ModelParams Lp'!$G$12,0,-'Sound Pressure'!$AD231))</f>
        <v>#DIV/0!</v>
      </c>
      <c r="AJ231" s="67" t="e">
        <f ca="1">IF($AD231&gt;5,0,OFFSET('ModelParams Lp'!$H$12,0,-'Sound Pressure'!$AD231))</f>
        <v>#DIV/0!</v>
      </c>
      <c r="AK231" s="67" t="e">
        <f ca="1">IF($AD231&gt;6,0,OFFSET('ModelParams Lp'!$I$12,0,-'Sound Pressure'!$AD231))</f>
        <v>#DIV/0!</v>
      </c>
      <c r="AL231" s="67" t="e">
        <f ca="1">IF($AD231&gt;7,0,IF($AD$4&lt;0,3,OFFSET('ModelParams Lp'!$J$12,0,-'Sound Pressure'!$AD231)))</f>
        <v>#DIV/0!</v>
      </c>
      <c r="AM231" s="67" t="e">
        <f t="shared" si="95"/>
        <v>#DIV/0!</v>
      </c>
      <c r="AN231" s="67" t="e">
        <f t="shared" si="96"/>
        <v>#DIV/0!</v>
      </c>
      <c r="AO231" s="67" t="e">
        <f t="shared" si="96"/>
        <v>#DIV/0!</v>
      </c>
      <c r="AP231" s="67" t="e">
        <f t="shared" si="96"/>
        <v>#DIV/0!</v>
      </c>
      <c r="AQ231" s="67" t="e">
        <f t="shared" si="96"/>
        <v>#DIV/0!</v>
      </c>
      <c r="AR231" s="67" t="e">
        <f t="shared" si="96"/>
        <v>#DIV/0!</v>
      </c>
      <c r="AS231" s="67" t="e">
        <f t="shared" si="96"/>
        <v>#DIV/0!</v>
      </c>
      <c r="AT231" s="67" t="e">
        <f t="shared" si="96"/>
        <v>#DIV/0!</v>
      </c>
      <c r="AU231" s="67">
        <f>'ModelParams Lp'!B$22</f>
        <v>4</v>
      </c>
      <c r="AV231" s="67">
        <f>'ModelParams Lp'!C$22</f>
        <v>2</v>
      </c>
      <c r="AW231" s="67">
        <f>'ModelParams Lp'!D$22</f>
        <v>1</v>
      </c>
      <c r="AX231" s="67">
        <f>'ModelParams Lp'!E$22</f>
        <v>0</v>
      </c>
      <c r="AY231" s="67">
        <f>'ModelParams Lp'!F$22</f>
        <v>0</v>
      </c>
      <c r="AZ231" s="67">
        <f>'ModelParams Lp'!G$22</f>
        <v>0</v>
      </c>
      <c r="BA231" s="67">
        <f>'ModelParams Lp'!H$22</f>
        <v>0</v>
      </c>
      <c r="BB231" s="67">
        <f>'ModelParams Lp'!I$22</f>
        <v>0</v>
      </c>
      <c r="BC231" s="67" t="e">
        <f>-10*LOG(2/(4*PI()*2^2)+4/(0.163*(Calcul!$J236*Calcul!$K236)/VLOOKUP(Calcul!$H236,'ModelParams Lp'!$E$37:$F$39,2,0)))</f>
        <v>#N/A</v>
      </c>
      <c r="BD231" s="67" t="e">
        <f>-10*LOG(2/(4*PI()*2^2)+4/(0.163*(Calcul!$J236*Calcul!$K236)/VLOOKUP(Calcul!$H236,'ModelParams Lp'!$E$37:$F$39,2,0)))</f>
        <v>#N/A</v>
      </c>
      <c r="BE231" s="67" t="e">
        <f>-10*LOG(2/(4*PI()*2^2)+4/(0.163*(Calcul!$J236*Calcul!$K236)/VLOOKUP(Calcul!$H236,'ModelParams Lp'!$E$37:$F$39,2,0)))</f>
        <v>#N/A</v>
      </c>
      <c r="BF231" s="67" t="e">
        <f>-10*LOG(2/(4*PI()*2^2)+4/(0.163*(Calcul!$J236*Calcul!$K236)/VLOOKUP(Calcul!$H236,'ModelParams Lp'!$E$37:$F$39,2,0)))</f>
        <v>#N/A</v>
      </c>
      <c r="BG231" s="67" t="e">
        <f>-10*LOG(2/(4*PI()*2^2)+4/(0.163*(Calcul!$J236*Calcul!$K236)/VLOOKUP(Calcul!$H236,'ModelParams Lp'!$E$37:$F$39,2,0)))</f>
        <v>#N/A</v>
      </c>
      <c r="BH231" s="67" t="e">
        <f>-10*LOG(2/(4*PI()*2^2)+4/(0.163*(Calcul!$J236*Calcul!$K236)/VLOOKUP(Calcul!$H236,'ModelParams Lp'!$E$37:$F$39,2,0)))</f>
        <v>#N/A</v>
      </c>
      <c r="BI231" s="67" t="e">
        <f>-10*LOG(2/(4*PI()*2^2)+4/(0.163*(Calcul!$J236*Calcul!$K236)/VLOOKUP(Calcul!$H236,'ModelParams Lp'!$E$37:$F$39,2,0)))</f>
        <v>#N/A</v>
      </c>
      <c r="BJ231" s="67" t="e">
        <f>-10*LOG(2/(4*PI()*2^2)+4/(0.163*(Calcul!$J236*Calcul!$K236)/VLOOKUP(Calcul!$H236,'ModelParams Lp'!$E$37:$F$39,2,0)))</f>
        <v>#N/A</v>
      </c>
      <c r="BK231" s="67" t="e">
        <f>VLOOKUP(Calcul!$I236,'ModelParams Lp'!$D$28:$O$32,5,0)+BC231</f>
        <v>#N/A</v>
      </c>
      <c r="BL231" s="67" t="e">
        <f>VLOOKUP(Calcul!$I236,'ModelParams Lp'!$D$28:$O$32,6,0)+BD231</f>
        <v>#N/A</v>
      </c>
      <c r="BM231" s="67" t="e">
        <f>VLOOKUP(Calcul!$I236,'ModelParams Lp'!$D$28:$O$32,7,0)+BE231</f>
        <v>#N/A</v>
      </c>
      <c r="BN231" s="67" t="e">
        <f>VLOOKUP(Calcul!$I236,'ModelParams Lp'!$D$28:$O$32,8,0)+BF231</f>
        <v>#N/A</v>
      </c>
      <c r="BO231" s="67" t="e">
        <f>VLOOKUP(Calcul!$I236,'ModelParams Lp'!$D$28:$O$32,9,0)+BG231</f>
        <v>#N/A</v>
      </c>
      <c r="BP231" s="67" t="e">
        <f>VLOOKUP(Calcul!$I236,'ModelParams Lp'!$D$28:$O$32,10,0)+BH231</f>
        <v>#N/A</v>
      </c>
      <c r="BQ231" s="67" t="e">
        <f>VLOOKUP(Calcul!$I236,'ModelParams Lp'!$D$28:$O$32,11,0)+BI231</f>
        <v>#N/A</v>
      </c>
      <c r="BR231" s="67" t="e">
        <f>VLOOKUP(Calcul!$I236,'ModelParams Lp'!$D$28:$O$32,12,0)+BJ231</f>
        <v>#N/A</v>
      </c>
      <c r="BS231" s="66" t="e">
        <f t="shared" ca="1" si="77"/>
        <v>#DIV/0!</v>
      </c>
      <c r="BT231" s="66" t="e">
        <f t="shared" ca="1" si="78"/>
        <v>#DIV/0!</v>
      </c>
      <c r="BU231" s="66" t="e">
        <f t="shared" ca="1" si="79"/>
        <v>#DIV/0!</v>
      </c>
      <c r="BV231" s="66" t="e">
        <f t="shared" ca="1" si="80"/>
        <v>#DIV/0!</v>
      </c>
      <c r="BW231" s="66" t="e">
        <f t="shared" ca="1" si="81"/>
        <v>#DIV/0!</v>
      </c>
      <c r="BX231" s="66" t="e">
        <f t="shared" ca="1" si="82"/>
        <v>#DIV/0!</v>
      </c>
      <c r="BY231" s="66" t="e">
        <f t="shared" ca="1" si="83"/>
        <v>#DIV/0!</v>
      </c>
      <c r="BZ231" s="66" t="e">
        <f t="shared" ca="1" si="84"/>
        <v>#DIV/0!</v>
      </c>
      <c r="CA231" s="24" t="e">
        <f ca="1">10*LOG10(IF(BS231="",0,POWER(10,((BS231+'ModelParams Lw'!$O$4)/10))) +IF(BT231="",0,POWER(10,((BT231+'ModelParams Lw'!$P$4)/10))) +IF(BU231="",0,POWER(10,((BU231+'ModelParams Lw'!$Q$4)/10))) +IF(BV231="",0,POWER(10,((BV231+'ModelParams Lw'!$R$4)/10))) +IF(BW231="",0,POWER(10,((BW231+'ModelParams Lw'!$S$4)/10))) +IF(BX231="",0,POWER(10,((BX231+'ModelParams Lw'!$T$4)/10))) +IF(BY231="",0,POWER(10,((BY231+'ModelParams Lw'!$U$4)/10)))+IF(BZ231="",0,POWER(10,((BZ231+'ModelParams Lw'!$V$4)/10))))</f>
        <v>#DIV/0!</v>
      </c>
      <c r="CB231" s="24" t="e">
        <f t="shared" ca="1" si="85"/>
        <v>#DIV/0!</v>
      </c>
      <c r="CC231" s="24" t="e">
        <f ca="1">(BS231-'ModelParams Lw'!O$10)/'ModelParams Lw'!O$11</f>
        <v>#DIV/0!</v>
      </c>
      <c r="CD231" s="24" t="e">
        <f ca="1">(BT231-'ModelParams Lw'!P$10)/'ModelParams Lw'!P$11</f>
        <v>#DIV/0!</v>
      </c>
      <c r="CE231" s="24" t="e">
        <f ca="1">(BU231-'ModelParams Lw'!Q$10)/'ModelParams Lw'!Q$11</f>
        <v>#DIV/0!</v>
      </c>
      <c r="CF231" s="24" t="e">
        <f ca="1">(BV231-'ModelParams Lw'!R$10)/'ModelParams Lw'!R$11</f>
        <v>#DIV/0!</v>
      </c>
      <c r="CG231" s="24" t="e">
        <f ca="1">(BW231-'ModelParams Lw'!S$10)/'ModelParams Lw'!S$11</f>
        <v>#DIV/0!</v>
      </c>
      <c r="CH231" s="24" t="e">
        <f ca="1">(BX231-'ModelParams Lw'!T$10)/'ModelParams Lw'!T$11</f>
        <v>#DIV/0!</v>
      </c>
      <c r="CI231" s="24" t="e">
        <f ca="1">(BY231-'ModelParams Lw'!U$10)/'ModelParams Lw'!U$11</f>
        <v>#DIV/0!</v>
      </c>
      <c r="CJ231" s="24" t="e">
        <f ca="1">(BZ231-'ModelParams Lw'!V$10)/'ModelParams Lw'!V$11</f>
        <v>#DIV/0!</v>
      </c>
      <c r="CK231" s="66" t="e">
        <f t="shared" si="86"/>
        <v>#DIV/0!</v>
      </c>
      <c r="CL231" s="66" t="e">
        <f t="shared" si="87"/>
        <v>#DIV/0!</v>
      </c>
      <c r="CM231" s="66" t="e">
        <f t="shared" si="88"/>
        <v>#DIV/0!</v>
      </c>
      <c r="CN231" s="66" t="e">
        <f t="shared" si="89"/>
        <v>#DIV/0!</v>
      </c>
      <c r="CO231" s="66" t="e">
        <f t="shared" si="90"/>
        <v>#DIV/0!</v>
      </c>
      <c r="CP231" s="66" t="e">
        <f t="shared" si="91"/>
        <v>#DIV/0!</v>
      </c>
      <c r="CQ231" s="66" t="e">
        <f t="shared" si="92"/>
        <v>#DIV/0!</v>
      </c>
      <c r="CR231" s="66" t="e">
        <f t="shared" si="93"/>
        <v>#DIV/0!</v>
      </c>
      <c r="CS231" s="24" t="e">
        <f>10*LOG10(IF(CK231="",0,POWER(10,((CK231+'ModelParams Lw'!$O$4)/10))) +IF(CL231="",0,POWER(10,((CL231+'ModelParams Lw'!$P$4)/10))) +IF(CM231="",0,POWER(10,((CM231+'ModelParams Lw'!$Q$4)/10))) +IF(CN231="",0,POWER(10,((CN231+'ModelParams Lw'!$R$4)/10))) +IF(CO231="",0,POWER(10,((CO231+'ModelParams Lw'!$S$4)/10))) +IF(CP231="",0,POWER(10,((CP231+'ModelParams Lw'!$T$4)/10))) +IF(CQ231="",0,POWER(10,((CQ231+'ModelParams Lw'!$U$4)/10)))+IF(CR231="",0,POWER(10,((CR231+'ModelParams Lw'!$V$4)/10))))</f>
        <v>#DIV/0!</v>
      </c>
      <c r="CT231" s="24" t="e">
        <f t="shared" si="94"/>
        <v>#DIV/0!</v>
      </c>
      <c r="CU231" s="24" t="e">
        <f>(CK231-'ModelParams Lw'!O$10)/'ModelParams Lw'!O$11</f>
        <v>#DIV/0!</v>
      </c>
      <c r="CV231" s="24" t="e">
        <f>(CL231-'ModelParams Lw'!P$10)/'ModelParams Lw'!P$11</f>
        <v>#DIV/0!</v>
      </c>
      <c r="CW231" s="24" t="e">
        <f>(CM231-'ModelParams Lw'!Q$10)/'ModelParams Lw'!Q$11</f>
        <v>#DIV/0!</v>
      </c>
      <c r="CX231" s="24" t="e">
        <f>(CN231-'ModelParams Lw'!R$10)/'ModelParams Lw'!R$11</f>
        <v>#DIV/0!</v>
      </c>
      <c r="CY231" s="24" t="e">
        <f>(CO231-'ModelParams Lw'!S$10)/'ModelParams Lw'!S$11</f>
        <v>#DIV/0!</v>
      </c>
      <c r="CZ231" s="24" t="e">
        <f>(CP231-'ModelParams Lw'!T$10)/'ModelParams Lw'!T$11</f>
        <v>#DIV/0!</v>
      </c>
      <c r="DA231" s="24" t="e">
        <f>(CQ231-'ModelParams Lw'!U$10)/'ModelParams Lw'!U$11</f>
        <v>#DIV/0!</v>
      </c>
      <c r="DB231" s="24" t="e">
        <f>(CR231-'ModelParams Lw'!V$10)/'ModelParams Lw'!V$11</f>
        <v>#DIV/0!</v>
      </c>
    </row>
    <row r="232" spans="1:106">
      <c r="A232" s="12">
        <f>'Sound Power'!B232</f>
        <v>0</v>
      </c>
      <c r="B232" s="12">
        <f>'Sound Power'!D232</f>
        <v>0</v>
      </c>
      <c r="C232" s="67" t="e">
        <f>IF(Calcul!$F237="SA",'Sound Power'!BS232,'Sound Power'!T232)</f>
        <v>#DIV/0!</v>
      </c>
      <c r="D232" s="67" t="e">
        <f>IF(Calcul!$F237="SA",'Sound Power'!BT232,'Sound Power'!U232)</f>
        <v>#DIV/0!</v>
      </c>
      <c r="E232" s="67" t="e">
        <f>IF(Calcul!$F237="SA",'Sound Power'!BU232,'Sound Power'!V232)</f>
        <v>#DIV/0!</v>
      </c>
      <c r="F232" s="67" t="e">
        <f>IF(Calcul!$F237="SA",'Sound Power'!BV232,'Sound Power'!W232)</f>
        <v>#DIV/0!</v>
      </c>
      <c r="G232" s="67" t="e">
        <f>IF(Calcul!$F237="SA",'Sound Power'!BW232,'Sound Power'!X232)</f>
        <v>#DIV/0!</v>
      </c>
      <c r="H232" s="67" t="e">
        <f>IF(Calcul!$F237="SA",'Sound Power'!BX232,'Sound Power'!Y232)</f>
        <v>#DIV/0!</v>
      </c>
      <c r="I232" s="67" t="e">
        <f>IF(Calcul!$F237="SA",'Sound Power'!BY232,'Sound Power'!Z232)</f>
        <v>#DIV/0!</v>
      </c>
      <c r="J232" s="67" t="e">
        <f>IF(Calcul!$F237="SA",'Sound Power'!BZ232,'Sound Power'!AA232)</f>
        <v>#DIV/0!</v>
      </c>
      <c r="K232" s="67" t="e">
        <f>'Sound Power'!CS232</f>
        <v>#DIV/0!</v>
      </c>
      <c r="L232" s="67" t="e">
        <f>'Sound Power'!CT232</f>
        <v>#DIV/0!</v>
      </c>
      <c r="M232" s="67" t="e">
        <f>'Sound Power'!CU232</f>
        <v>#DIV/0!</v>
      </c>
      <c r="N232" s="67" t="e">
        <f>'Sound Power'!CV232</f>
        <v>#DIV/0!</v>
      </c>
      <c r="O232" s="67" t="e">
        <f>'Sound Power'!CW232</f>
        <v>#DIV/0!</v>
      </c>
      <c r="P232" s="67" t="e">
        <f>'Sound Power'!CX232</f>
        <v>#DIV/0!</v>
      </c>
      <c r="Q232" s="67" t="e">
        <f>'Sound Power'!CY232</f>
        <v>#DIV/0!</v>
      </c>
      <c r="R232" s="67" t="e">
        <f>'Sound Power'!CZ232</f>
        <v>#DIV/0!</v>
      </c>
      <c r="S232" s="64">
        <f t="shared" si="74"/>
        <v>0</v>
      </c>
      <c r="T232" s="64">
        <f t="shared" si="75"/>
        <v>0</v>
      </c>
      <c r="U232" s="67" t="e">
        <f>('ModelParams Lp'!B$4*10^'ModelParams Lp'!B$5*($S232/$T232)^'ModelParams Lp'!B$6)*3</f>
        <v>#DIV/0!</v>
      </c>
      <c r="V232" s="67" t="e">
        <f>('ModelParams Lp'!C$4*10^'ModelParams Lp'!C$5*($S232/$T232)^'ModelParams Lp'!C$6)*3</f>
        <v>#DIV/0!</v>
      </c>
      <c r="W232" s="67" t="e">
        <f>('ModelParams Lp'!D$4*10^'ModelParams Lp'!D$5*($S232/$T232)^'ModelParams Lp'!D$6)*3</f>
        <v>#DIV/0!</v>
      </c>
      <c r="X232" s="67" t="e">
        <f>('ModelParams Lp'!E$4*10^'ModelParams Lp'!E$5*($S232/$T232)^'ModelParams Lp'!E$6)*3</f>
        <v>#DIV/0!</v>
      </c>
      <c r="Y232" s="67" t="e">
        <f>('ModelParams Lp'!F$4*10^'ModelParams Lp'!F$5*($S232/$T232)^'ModelParams Lp'!F$6)*3</f>
        <v>#DIV/0!</v>
      </c>
      <c r="Z232" s="67" t="e">
        <f>('ModelParams Lp'!G$4*10^'ModelParams Lp'!G$5*($S232/$T232)^'ModelParams Lp'!G$6)*3</f>
        <v>#DIV/0!</v>
      </c>
      <c r="AA232" s="67" t="e">
        <f>('ModelParams Lp'!H$4*10^'ModelParams Lp'!H$5*($S232/$T232)^'ModelParams Lp'!H$6)*3</f>
        <v>#DIV/0!</v>
      </c>
      <c r="AB232" s="67" t="e">
        <f>('ModelParams Lp'!I$4*10^'ModelParams Lp'!I$5*($S232/$T232)^'ModelParams Lp'!I$6)*3</f>
        <v>#DIV/0!</v>
      </c>
      <c r="AC232" s="53" t="e">
        <f t="shared" si="76"/>
        <v>#DIV/0!</v>
      </c>
      <c r="AD232" s="53" t="e">
        <f>IF(AC232&lt;'ModelParams Lp'!$B$16,-1,IF(AC232&lt;'ModelParams Lp'!$C$16,0,IF(AC232&lt;'ModelParams Lp'!$D$16,1,IF(AC232&lt;'ModelParams Lp'!$E$16,2,IF(AC232&lt;'ModelParams Lp'!$F$16,3,IF(AC232&lt;'ModelParams Lp'!$G$16,4,IF(AC232&lt;'ModelParams Lp'!$H$16,5,6)))))))</f>
        <v>#DIV/0!</v>
      </c>
      <c r="AE232" s="67" t="e">
        <f ca="1">IF($AD232&gt;1,0,OFFSET('ModelParams Lp'!$C$12,0,-'Sound Pressure'!$AD232))</f>
        <v>#DIV/0!</v>
      </c>
      <c r="AF232" s="67" t="e">
        <f ca="1">IF($AD232&gt;2,0,OFFSET('ModelParams Lp'!$D$12,0,-'Sound Pressure'!$AD232))</f>
        <v>#DIV/0!</v>
      </c>
      <c r="AG232" s="67" t="e">
        <f ca="1">IF($AD232&gt;3,0,OFFSET('ModelParams Lp'!$E$12,0,-'Sound Pressure'!$AD232))</f>
        <v>#DIV/0!</v>
      </c>
      <c r="AH232" s="67" t="e">
        <f ca="1">IF($AD232&gt;4,0,OFFSET('ModelParams Lp'!$F$12,0,-'Sound Pressure'!$AD232))</f>
        <v>#DIV/0!</v>
      </c>
      <c r="AI232" s="67" t="e">
        <f ca="1">IF($AD232&gt;3,0,OFFSET('ModelParams Lp'!$G$12,0,-'Sound Pressure'!$AD232))</f>
        <v>#DIV/0!</v>
      </c>
      <c r="AJ232" s="67" t="e">
        <f ca="1">IF($AD232&gt;5,0,OFFSET('ModelParams Lp'!$H$12,0,-'Sound Pressure'!$AD232))</f>
        <v>#DIV/0!</v>
      </c>
      <c r="AK232" s="67" t="e">
        <f ca="1">IF($AD232&gt;6,0,OFFSET('ModelParams Lp'!$I$12,0,-'Sound Pressure'!$AD232))</f>
        <v>#DIV/0!</v>
      </c>
      <c r="AL232" s="67" t="e">
        <f ca="1">IF($AD232&gt;7,0,IF($AD$4&lt;0,3,OFFSET('ModelParams Lp'!$J$12,0,-'Sound Pressure'!$AD232)))</f>
        <v>#DIV/0!</v>
      </c>
      <c r="AM232" s="67" t="e">
        <f t="shared" si="95"/>
        <v>#DIV/0!</v>
      </c>
      <c r="AN232" s="67" t="e">
        <f t="shared" si="96"/>
        <v>#DIV/0!</v>
      </c>
      <c r="AO232" s="67" t="e">
        <f t="shared" si="96"/>
        <v>#DIV/0!</v>
      </c>
      <c r="AP232" s="67" t="e">
        <f t="shared" si="96"/>
        <v>#DIV/0!</v>
      </c>
      <c r="AQ232" s="67" t="e">
        <f t="shared" si="96"/>
        <v>#DIV/0!</v>
      </c>
      <c r="AR232" s="67" t="e">
        <f t="shared" si="96"/>
        <v>#DIV/0!</v>
      </c>
      <c r="AS232" s="67" t="e">
        <f t="shared" si="96"/>
        <v>#DIV/0!</v>
      </c>
      <c r="AT232" s="67" t="e">
        <f t="shared" si="96"/>
        <v>#DIV/0!</v>
      </c>
      <c r="AU232" s="67">
        <f>'ModelParams Lp'!B$22</f>
        <v>4</v>
      </c>
      <c r="AV232" s="67">
        <f>'ModelParams Lp'!C$22</f>
        <v>2</v>
      </c>
      <c r="AW232" s="67">
        <f>'ModelParams Lp'!D$22</f>
        <v>1</v>
      </c>
      <c r="AX232" s="67">
        <f>'ModelParams Lp'!E$22</f>
        <v>0</v>
      </c>
      <c r="AY232" s="67">
        <f>'ModelParams Lp'!F$22</f>
        <v>0</v>
      </c>
      <c r="AZ232" s="67">
        <f>'ModelParams Lp'!G$22</f>
        <v>0</v>
      </c>
      <c r="BA232" s="67">
        <f>'ModelParams Lp'!H$22</f>
        <v>0</v>
      </c>
      <c r="BB232" s="67">
        <f>'ModelParams Lp'!I$22</f>
        <v>0</v>
      </c>
      <c r="BC232" s="67" t="e">
        <f>-10*LOG(2/(4*PI()*2^2)+4/(0.163*(Calcul!$J237*Calcul!$K237)/VLOOKUP(Calcul!$H237,'ModelParams Lp'!$E$37:$F$39,2,0)))</f>
        <v>#N/A</v>
      </c>
      <c r="BD232" s="67" t="e">
        <f>-10*LOG(2/(4*PI()*2^2)+4/(0.163*(Calcul!$J237*Calcul!$K237)/VLOOKUP(Calcul!$H237,'ModelParams Lp'!$E$37:$F$39,2,0)))</f>
        <v>#N/A</v>
      </c>
      <c r="BE232" s="67" t="e">
        <f>-10*LOG(2/(4*PI()*2^2)+4/(0.163*(Calcul!$J237*Calcul!$K237)/VLOOKUP(Calcul!$H237,'ModelParams Lp'!$E$37:$F$39,2,0)))</f>
        <v>#N/A</v>
      </c>
      <c r="BF232" s="67" t="e">
        <f>-10*LOG(2/(4*PI()*2^2)+4/(0.163*(Calcul!$J237*Calcul!$K237)/VLOOKUP(Calcul!$H237,'ModelParams Lp'!$E$37:$F$39,2,0)))</f>
        <v>#N/A</v>
      </c>
      <c r="BG232" s="67" t="e">
        <f>-10*LOG(2/(4*PI()*2^2)+4/(0.163*(Calcul!$J237*Calcul!$K237)/VLOOKUP(Calcul!$H237,'ModelParams Lp'!$E$37:$F$39,2,0)))</f>
        <v>#N/A</v>
      </c>
      <c r="BH232" s="67" t="e">
        <f>-10*LOG(2/(4*PI()*2^2)+4/(0.163*(Calcul!$J237*Calcul!$K237)/VLOOKUP(Calcul!$H237,'ModelParams Lp'!$E$37:$F$39,2,0)))</f>
        <v>#N/A</v>
      </c>
      <c r="BI232" s="67" t="e">
        <f>-10*LOG(2/(4*PI()*2^2)+4/(0.163*(Calcul!$J237*Calcul!$K237)/VLOOKUP(Calcul!$H237,'ModelParams Lp'!$E$37:$F$39,2,0)))</f>
        <v>#N/A</v>
      </c>
      <c r="BJ232" s="67" t="e">
        <f>-10*LOG(2/(4*PI()*2^2)+4/(0.163*(Calcul!$J237*Calcul!$K237)/VLOOKUP(Calcul!$H237,'ModelParams Lp'!$E$37:$F$39,2,0)))</f>
        <v>#N/A</v>
      </c>
      <c r="BK232" s="67" t="e">
        <f>VLOOKUP(Calcul!$I237,'ModelParams Lp'!$D$28:$O$32,5,0)+BC232</f>
        <v>#N/A</v>
      </c>
      <c r="BL232" s="67" t="e">
        <f>VLOOKUP(Calcul!$I237,'ModelParams Lp'!$D$28:$O$32,6,0)+BD232</f>
        <v>#N/A</v>
      </c>
      <c r="BM232" s="67" t="e">
        <f>VLOOKUP(Calcul!$I237,'ModelParams Lp'!$D$28:$O$32,7,0)+BE232</f>
        <v>#N/A</v>
      </c>
      <c r="BN232" s="67" t="e">
        <f>VLOOKUP(Calcul!$I237,'ModelParams Lp'!$D$28:$O$32,8,0)+BF232</f>
        <v>#N/A</v>
      </c>
      <c r="BO232" s="67" t="e">
        <f>VLOOKUP(Calcul!$I237,'ModelParams Lp'!$D$28:$O$32,9,0)+BG232</f>
        <v>#N/A</v>
      </c>
      <c r="BP232" s="67" t="e">
        <f>VLOOKUP(Calcul!$I237,'ModelParams Lp'!$D$28:$O$32,10,0)+BH232</f>
        <v>#N/A</v>
      </c>
      <c r="BQ232" s="67" t="e">
        <f>VLOOKUP(Calcul!$I237,'ModelParams Lp'!$D$28:$O$32,11,0)+BI232</f>
        <v>#N/A</v>
      </c>
      <c r="BR232" s="67" t="e">
        <f>VLOOKUP(Calcul!$I237,'ModelParams Lp'!$D$28:$O$32,12,0)+BJ232</f>
        <v>#N/A</v>
      </c>
      <c r="BS232" s="66" t="e">
        <f t="shared" ca="1" si="77"/>
        <v>#DIV/0!</v>
      </c>
      <c r="BT232" s="66" t="e">
        <f t="shared" ca="1" si="78"/>
        <v>#DIV/0!</v>
      </c>
      <c r="BU232" s="66" t="e">
        <f t="shared" ca="1" si="79"/>
        <v>#DIV/0!</v>
      </c>
      <c r="BV232" s="66" t="e">
        <f t="shared" ca="1" si="80"/>
        <v>#DIV/0!</v>
      </c>
      <c r="BW232" s="66" t="e">
        <f t="shared" ca="1" si="81"/>
        <v>#DIV/0!</v>
      </c>
      <c r="BX232" s="66" t="e">
        <f t="shared" ca="1" si="82"/>
        <v>#DIV/0!</v>
      </c>
      <c r="BY232" s="66" t="e">
        <f t="shared" ca="1" si="83"/>
        <v>#DIV/0!</v>
      </c>
      <c r="BZ232" s="66" t="e">
        <f t="shared" ca="1" si="84"/>
        <v>#DIV/0!</v>
      </c>
      <c r="CA232" s="24" t="e">
        <f ca="1">10*LOG10(IF(BS232="",0,POWER(10,((BS232+'ModelParams Lw'!$O$4)/10))) +IF(BT232="",0,POWER(10,((BT232+'ModelParams Lw'!$P$4)/10))) +IF(BU232="",0,POWER(10,((BU232+'ModelParams Lw'!$Q$4)/10))) +IF(BV232="",0,POWER(10,((BV232+'ModelParams Lw'!$R$4)/10))) +IF(BW232="",0,POWER(10,((BW232+'ModelParams Lw'!$S$4)/10))) +IF(BX232="",0,POWER(10,((BX232+'ModelParams Lw'!$T$4)/10))) +IF(BY232="",0,POWER(10,((BY232+'ModelParams Lw'!$U$4)/10)))+IF(BZ232="",0,POWER(10,((BZ232+'ModelParams Lw'!$V$4)/10))))</f>
        <v>#DIV/0!</v>
      </c>
      <c r="CB232" s="24" t="e">
        <f t="shared" ca="1" si="85"/>
        <v>#DIV/0!</v>
      </c>
      <c r="CC232" s="24" t="e">
        <f ca="1">(BS232-'ModelParams Lw'!O$10)/'ModelParams Lw'!O$11</f>
        <v>#DIV/0!</v>
      </c>
      <c r="CD232" s="24" t="e">
        <f ca="1">(BT232-'ModelParams Lw'!P$10)/'ModelParams Lw'!P$11</f>
        <v>#DIV/0!</v>
      </c>
      <c r="CE232" s="24" t="e">
        <f ca="1">(BU232-'ModelParams Lw'!Q$10)/'ModelParams Lw'!Q$11</f>
        <v>#DIV/0!</v>
      </c>
      <c r="CF232" s="24" t="e">
        <f ca="1">(BV232-'ModelParams Lw'!R$10)/'ModelParams Lw'!R$11</f>
        <v>#DIV/0!</v>
      </c>
      <c r="CG232" s="24" t="e">
        <f ca="1">(BW232-'ModelParams Lw'!S$10)/'ModelParams Lw'!S$11</f>
        <v>#DIV/0!</v>
      </c>
      <c r="CH232" s="24" t="e">
        <f ca="1">(BX232-'ModelParams Lw'!T$10)/'ModelParams Lw'!T$11</f>
        <v>#DIV/0!</v>
      </c>
      <c r="CI232" s="24" t="e">
        <f ca="1">(BY232-'ModelParams Lw'!U$10)/'ModelParams Lw'!U$11</f>
        <v>#DIV/0!</v>
      </c>
      <c r="CJ232" s="24" t="e">
        <f ca="1">(BZ232-'ModelParams Lw'!V$10)/'ModelParams Lw'!V$11</f>
        <v>#DIV/0!</v>
      </c>
      <c r="CK232" s="66" t="e">
        <f t="shared" si="86"/>
        <v>#DIV/0!</v>
      </c>
      <c r="CL232" s="66" t="e">
        <f t="shared" si="87"/>
        <v>#DIV/0!</v>
      </c>
      <c r="CM232" s="66" t="e">
        <f t="shared" si="88"/>
        <v>#DIV/0!</v>
      </c>
      <c r="CN232" s="66" t="e">
        <f t="shared" si="89"/>
        <v>#DIV/0!</v>
      </c>
      <c r="CO232" s="66" t="e">
        <f t="shared" si="90"/>
        <v>#DIV/0!</v>
      </c>
      <c r="CP232" s="66" t="e">
        <f t="shared" si="91"/>
        <v>#DIV/0!</v>
      </c>
      <c r="CQ232" s="66" t="e">
        <f t="shared" si="92"/>
        <v>#DIV/0!</v>
      </c>
      <c r="CR232" s="66" t="e">
        <f t="shared" si="93"/>
        <v>#DIV/0!</v>
      </c>
      <c r="CS232" s="24" t="e">
        <f>10*LOG10(IF(CK232="",0,POWER(10,((CK232+'ModelParams Lw'!$O$4)/10))) +IF(CL232="",0,POWER(10,((CL232+'ModelParams Lw'!$P$4)/10))) +IF(CM232="",0,POWER(10,((CM232+'ModelParams Lw'!$Q$4)/10))) +IF(CN232="",0,POWER(10,((CN232+'ModelParams Lw'!$R$4)/10))) +IF(CO232="",0,POWER(10,((CO232+'ModelParams Lw'!$S$4)/10))) +IF(CP232="",0,POWER(10,((CP232+'ModelParams Lw'!$T$4)/10))) +IF(CQ232="",0,POWER(10,((CQ232+'ModelParams Lw'!$U$4)/10)))+IF(CR232="",0,POWER(10,((CR232+'ModelParams Lw'!$V$4)/10))))</f>
        <v>#DIV/0!</v>
      </c>
      <c r="CT232" s="24" t="e">
        <f t="shared" si="94"/>
        <v>#DIV/0!</v>
      </c>
      <c r="CU232" s="24" t="e">
        <f>(CK232-'ModelParams Lw'!O$10)/'ModelParams Lw'!O$11</f>
        <v>#DIV/0!</v>
      </c>
      <c r="CV232" s="24" t="e">
        <f>(CL232-'ModelParams Lw'!P$10)/'ModelParams Lw'!P$11</f>
        <v>#DIV/0!</v>
      </c>
      <c r="CW232" s="24" t="e">
        <f>(CM232-'ModelParams Lw'!Q$10)/'ModelParams Lw'!Q$11</f>
        <v>#DIV/0!</v>
      </c>
      <c r="CX232" s="24" t="e">
        <f>(CN232-'ModelParams Lw'!R$10)/'ModelParams Lw'!R$11</f>
        <v>#DIV/0!</v>
      </c>
      <c r="CY232" s="24" t="e">
        <f>(CO232-'ModelParams Lw'!S$10)/'ModelParams Lw'!S$11</f>
        <v>#DIV/0!</v>
      </c>
      <c r="CZ232" s="24" t="e">
        <f>(CP232-'ModelParams Lw'!T$10)/'ModelParams Lw'!T$11</f>
        <v>#DIV/0!</v>
      </c>
      <c r="DA232" s="24" t="e">
        <f>(CQ232-'ModelParams Lw'!U$10)/'ModelParams Lw'!U$11</f>
        <v>#DIV/0!</v>
      </c>
      <c r="DB232" s="24" t="e">
        <f>(CR232-'ModelParams Lw'!V$10)/'ModelParams Lw'!V$11</f>
        <v>#DIV/0!</v>
      </c>
    </row>
    <row r="233" spans="1:106">
      <c r="A233" s="12">
        <f>'Sound Power'!B233</f>
        <v>0</v>
      </c>
      <c r="B233" s="12">
        <f>'Sound Power'!D233</f>
        <v>0</v>
      </c>
      <c r="C233" s="67" t="e">
        <f>IF(Calcul!$F238="SA",'Sound Power'!BS233,'Sound Power'!T233)</f>
        <v>#DIV/0!</v>
      </c>
      <c r="D233" s="67" t="e">
        <f>IF(Calcul!$F238="SA",'Sound Power'!BT233,'Sound Power'!U233)</f>
        <v>#DIV/0!</v>
      </c>
      <c r="E233" s="67" t="e">
        <f>IF(Calcul!$F238="SA",'Sound Power'!BU233,'Sound Power'!V233)</f>
        <v>#DIV/0!</v>
      </c>
      <c r="F233" s="67" t="e">
        <f>IF(Calcul!$F238="SA",'Sound Power'!BV233,'Sound Power'!W233)</f>
        <v>#DIV/0!</v>
      </c>
      <c r="G233" s="67" t="e">
        <f>IF(Calcul!$F238="SA",'Sound Power'!BW233,'Sound Power'!X233)</f>
        <v>#DIV/0!</v>
      </c>
      <c r="H233" s="67" t="e">
        <f>IF(Calcul!$F238="SA",'Sound Power'!BX233,'Sound Power'!Y233)</f>
        <v>#DIV/0!</v>
      </c>
      <c r="I233" s="67" t="e">
        <f>IF(Calcul!$F238="SA",'Sound Power'!BY233,'Sound Power'!Z233)</f>
        <v>#DIV/0!</v>
      </c>
      <c r="J233" s="67" t="e">
        <f>IF(Calcul!$F238="SA",'Sound Power'!BZ233,'Sound Power'!AA233)</f>
        <v>#DIV/0!</v>
      </c>
      <c r="K233" s="67" t="e">
        <f>'Sound Power'!CS233</f>
        <v>#DIV/0!</v>
      </c>
      <c r="L233" s="67" t="e">
        <f>'Sound Power'!CT233</f>
        <v>#DIV/0!</v>
      </c>
      <c r="M233" s="67" t="e">
        <f>'Sound Power'!CU233</f>
        <v>#DIV/0!</v>
      </c>
      <c r="N233" s="67" t="e">
        <f>'Sound Power'!CV233</f>
        <v>#DIV/0!</v>
      </c>
      <c r="O233" s="67" t="e">
        <f>'Sound Power'!CW233</f>
        <v>#DIV/0!</v>
      </c>
      <c r="P233" s="67" t="e">
        <f>'Sound Power'!CX233</f>
        <v>#DIV/0!</v>
      </c>
      <c r="Q233" s="67" t="e">
        <f>'Sound Power'!CY233</f>
        <v>#DIV/0!</v>
      </c>
      <c r="R233" s="67" t="e">
        <f>'Sound Power'!CZ233</f>
        <v>#DIV/0!</v>
      </c>
      <c r="S233" s="64">
        <f t="shared" si="74"/>
        <v>0</v>
      </c>
      <c r="T233" s="64">
        <f t="shared" si="75"/>
        <v>0</v>
      </c>
      <c r="U233" s="67" t="e">
        <f>('ModelParams Lp'!B$4*10^'ModelParams Lp'!B$5*($S233/$T233)^'ModelParams Lp'!B$6)*3</f>
        <v>#DIV/0!</v>
      </c>
      <c r="V233" s="67" t="e">
        <f>('ModelParams Lp'!C$4*10^'ModelParams Lp'!C$5*($S233/$T233)^'ModelParams Lp'!C$6)*3</f>
        <v>#DIV/0!</v>
      </c>
      <c r="W233" s="67" t="e">
        <f>('ModelParams Lp'!D$4*10^'ModelParams Lp'!D$5*($S233/$T233)^'ModelParams Lp'!D$6)*3</f>
        <v>#DIV/0!</v>
      </c>
      <c r="X233" s="67" t="e">
        <f>('ModelParams Lp'!E$4*10^'ModelParams Lp'!E$5*($S233/$T233)^'ModelParams Lp'!E$6)*3</f>
        <v>#DIV/0!</v>
      </c>
      <c r="Y233" s="67" t="e">
        <f>('ModelParams Lp'!F$4*10^'ModelParams Lp'!F$5*($S233/$T233)^'ModelParams Lp'!F$6)*3</f>
        <v>#DIV/0!</v>
      </c>
      <c r="Z233" s="67" t="e">
        <f>('ModelParams Lp'!G$4*10^'ModelParams Lp'!G$5*($S233/$T233)^'ModelParams Lp'!G$6)*3</f>
        <v>#DIV/0!</v>
      </c>
      <c r="AA233" s="67" t="e">
        <f>('ModelParams Lp'!H$4*10^'ModelParams Lp'!H$5*($S233/$T233)^'ModelParams Lp'!H$6)*3</f>
        <v>#DIV/0!</v>
      </c>
      <c r="AB233" s="67" t="e">
        <f>('ModelParams Lp'!I$4*10^'ModelParams Lp'!I$5*($S233/$T233)^'ModelParams Lp'!I$6)*3</f>
        <v>#DIV/0!</v>
      </c>
      <c r="AC233" s="53" t="e">
        <f t="shared" si="76"/>
        <v>#DIV/0!</v>
      </c>
      <c r="AD233" s="53" t="e">
        <f>IF(AC233&lt;'ModelParams Lp'!$B$16,-1,IF(AC233&lt;'ModelParams Lp'!$C$16,0,IF(AC233&lt;'ModelParams Lp'!$D$16,1,IF(AC233&lt;'ModelParams Lp'!$E$16,2,IF(AC233&lt;'ModelParams Lp'!$F$16,3,IF(AC233&lt;'ModelParams Lp'!$G$16,4,IF(AC233&lt;'ModelParams Lp'!$H$16,5,6)))))))</f>
        <v>#DIV/0!</v>
      </c>
      <c r="AE233" s="67" t="e">
        <f ca="1">IF($AD233&gt;1,0,OFFSET('ModelParams Lp'!$C$12,0,-'Sound Pressure'!$AD233))</f>
        <v>#DIV/0!</v>
      </c>
      <c r="AF233" s="67" t="e">
        <f ca="1">IF($AD233&gt;2,0,OFFSET('ModelParams Lp'!$D$12,0,-'Sound Pressure'!$AD233))</f>
        <v>#DIV/0!</v>
      </c>
      <c r="AG233" s="67" t="e">
        <f ca="1">IF($AD233&gt;3,0,OFFSET('ModelParams Lp'!$E$12,0,-'Sound Pressure'!$AD233))</f>
        <v>#DIV/0!</v>
      </c>
      <c r="AH233" s="67" t="e">
        <f ca="1">IF($AD233&gt;4,0,OFFSET('ModelParams Lp'!$F$12,0,-'Sound Pressure'!$AD233))</f>
        <v>#DIV/0!</v>
      </c>
      <c r="AI233" s="67" t="e">
        <f ca="1">IF($AD233&gt;3,0,OFFSET('ModelParams Lp'!$G$12,0,-'Sound Pressure'!$AD233))</f>
        <v>#DIV/0!</v>
      </c>
      <c r="AJ233" s="67" t="e">
        <f ca="1">IF($AD233&gt;5,0,OFFSET('ModelParams Lp'!$H$12,0,-'Sound Pressure'!$AD233))</f>
        <v>#DIV/0!</v>
      </c>
      <c r="AK233" s="67" t="e">
        <f ca="1">IF($AD233&gt;6,0,OFFSET('ModelParams Lp'!$I$12,0,-'Sound Pressure'!$AD233))</f>
        <v>#DIV/0!</v>
      </c>
      <c r="AL233" s="67" t="e">
        <f ca="1">IF($AD233&gt;7,0,IF($AD$4&lt;0,3,OFFSET('ModelParams Lp'!$J$12,0,-'Sound Pressure'!$AD233)))</f>
        <v>#DIV/0!</v>
      </c>
      <c r="AM233" s="67" t="e">
        <f t="shared" si="95"/>
        <v>#DIV/0!</v>
      </c>
      <c r="AN233" s="67" t="e">
        <f t="shared" si="96"/>
        <v>#DIV/0!</v>
      </c>
      <c r="AO233" s="67" t="e">
        <f t="shared" si="96"/>
        <v>#DIV/0!</v>
      </c>
      <c r="AP233" s="67" t="e">
        <f t="shared" si="96"/>
        <v>#DIV/0!</v>
      </c>
      <c r="AQ233" s="67" t="e">
        <f t="shared" si="96"/>
        <v>#DIV/0!</v>
      </c>
      <c r="AR233" s="67" t="e">
        <f t="shared" si="96"/>
        <v>#DIV/0!</v>
      </c>
      <c r="AS233" s="67" t="e">
        <f t="shared" si="96"/>
        <v>#DIV/0!</v>
      </c>
      <c r="AT233" s="67" t="e">
        <f t="shared" si="96"/>
        <v>#DIV/0!</v>
      </c>
      <c r="AU233" s="67">
        <f>'ModelParams Lp'!B$22</f>
        <v>4</v>
      </c>
      <c r="AV233" s="67">
        <f>'ModelParams Lp'!C$22</f>
        <v>2</v>
      </c>
      <c r="AW233" s="67">
        <f>'ModelParams Lp'!D$22</f>
        <v>1</v>
      </c>
      <c r="AX233" s="67">
        <f>'ModelParams Lp'!E$22</f>
        <v>0</v>
      </c>
      <c r="AY233" s="67">
        <f>'ModelParams Lp'!F$22</f>
        <v>0</v>
      </c>
      <c r="AZ233" s="67">
        <f>'ModelParams Lp'!G$22</f>
        <v>0</v>
      </c>
      <c r="BA233" s="67">
        <f>'ModelParams Lp'!H$22</f>
        <v>0</v>
      </c>
      <c r="BB233" s="67">
        <f>'ModelParams Lp'!I$22</f>
        <v>0</v>
      </c>
      <c r="BC233" s="67" t="e">
        <f>-10*LOG(2/(4*PI()*2^2)+4/(0.163*(Calcul!$J238*Calcul!$K238)/VLOOKUP(Calcul!$H238,'ModelParams Lp'!$E$37:$F$39,2,0)))</f>
        <v>#N/A</v>
      </c>
      <c r="BD233" s="67" t="e">
        <f>-10*LOG(2/(4*PI()*2^2)+4/(0.163*(Calcul!$J238*Calcul!$K238)/VLOOKUP(Calcul!$H238,'ModelParams Lp'!$E$37:$F$39,2,0)))</f>
        <v>#N/A</v>
      </c>
      <c r="BE233" s="67" t="e">
        <f>-10*LOG(2/(4*PI()*2^2)+4/(0.163*(Calcul!$J238*Calcul!$K238)/VLOOKUP(Calcul!$H238,'ModelParams Lp'!$E$37:$F$39,2,0)))</f>
        <v>#N/A</v>
      </c>
      <c r="BF233" s="67" t="e">
        <f>-10*LOG(2/(4*PI()*2^2)+4/(0.163*(Calcul!$J238*Calcul!$K238)/VLOOKUP(Calcul!$H238,'ModelParams Lp'!$E$37:$F$39,2,0)))</f>
        <v>#N/A</v>
      </c>
      <c r="BG233" s="67" t="e">
        <f>-10*LOG(2/(4*PI()*2^2)+4/(0.163*(Calcul!$J238*Calcul!$K238)/VLOOKUP(Calcul!$H238,'ModelParams Lp'!$E$37:$F$39,2,0)))</f>
        <v>#N/A</v>
      </c>
      <c r="BH233" s="67" t="e">
        <f>-10*LOG(2/(4*PI()*2^2)+4/(0.163*(Calcul!$J238*Calcul!$K238)/VLOOKUP(Calcul!$H238,'ModelParams Lp'!$E$37:$F$39,2,0)))</f>
        <v>#N/A</v>
      </c>
      <c r="BI233" s="67" t="e">
        <f>-10*LOG(2/(4*PI()*2^2)+4/(0.163*(Calcul!$J238*Calcul!$K238)/VLOOKUP(Calcul!$H238,'ModelParams Lp'!$E$37:$F$39,2,0)))</f>
        <v>#N/A</v>
      </c>
      <c r="BJ233" s="67" t="e">
        <f>-10*LOG(2/(4*PI()*2^2)+4/(0.163*(Calcul!$J238*Calcul!$K238)/VLOOKUP(Calcul!$H238,'ModelParams Lp'!$E$37:$F$39,2,0)))</f>
        <v>#N/A</v>
      </c>
      <c r="BK233" s="67" t="e">
        <f>VLOOKUP(Calcul!$I238,'ModelParams Lp'!$D$28:$O$32,5,0)+BC233</f>
        <v>#N/A</v>
      </c>
      <c r="BL233" s="67" t="e">
        <f>VLOOKUP(Calcul!$I238,'ModelParams Lp'!$D$28:$O$32,6,0)+BD233</f>
        <v>#N/A</v>
      </c>
      <c r="BM233" s="67" t="e">
        <f>VLOOKUP(Calcul!$I238,'ModelParams Lp'!$D$28:$O$32,7,0)+BE233</f>
        <v>#N/A</v>
      </c>
      <c r="BN233" s="67" t="e">
        <f>VLOOKUP(Calcul!$I238,'ModelParams Lp'!$D$28:$O$32,8,0)+BF233</f>
        <v>#N/A</v>
      </c>
      <c r="BO233" s="67" t="e">
        <f>VLOOKUP(Calcul!$I238,'ModelParams Lp'!$D$28:$O$32,9,0)+BG233</f>
        <v>#N/A</v>
      </c>
      <c r="BP233" s="67" t="e">
        <f>VLOOKUP(Calcul!$I238,'ModelParams Lp'!$D$28:$O$32,10,0)+BH233</f>
        <v>#N/A</v>
      </c>
      <c r="BQ233" s="67" t="e">
        <f>VLOOKUP(Calcul!$I238,'ModelParams Lp'!$D$28:$O$32,11,0)+BI233</f>
        <v>#N/A</v>
      </c>
      <c r="BR233" s="67" t="e">
        <f>VLOOKUP(Calcul!$I238,'ModelParams Lp'!$D$28:$O$32,12,0)+BJ233</f>
        <v>#N/A</v>
      </c>
      <c r="BS233" s="66" t="e">
        <f t="shared" ca="1" si="77"/>
        <v>#DIV/0!</v>
      </c>
      <c r="BT233" s="66" t="e">
        <f t="shared" ca="1" si="78"/>
        <v>#DIV/0!</v>
      </c>
      <c r="BU233" s="66" t="e">
        <f t="shared" ca="1" si="79"/>
        <v>#DIV/0!</v>
      </c>
      <c r="BV233" s="66" t="e">
        <f t="shared" ca="1" si="80"/>
        <v>#DIV/0!</v>
      </c>
      <c r="BW233" s="66" t="e">
        <f t="shared" ca="1" si="81"/>
        <v>#DIV/0!</v>
      </c>
      <c r="BX233" s="66" t="e">
        <f t="shared" ca="1" si="82"/>
        <v>#DIV/0!</v>
      </c>
      <c r="BY233" s="66" t="e">
        <f t="shared" ca="1" si="83"/>
        <v>#DIV/0!</v>
      </c>
      <c r="BZ233" s="66" t="e">
        <f t="shared" ca="1" si="84"/>
        <v>#DIV/0!</v>
      </c>
      <c r="CA233" s="24" t="e">
        <f ca="1">10*LOG10(IF(BS233="",0,POWER(10,((BS233+'ModelParams Lw'!$O$4)/10))) +IF(BT233="",0,POWER(10,((BT233+'ModelParams Lw'!$P$4)/10))) +IF(BU233="",0,POWER(10,((BU233+'ModelParams Lw'!$Q$4)/10))) +IF(BV233="",0,POWER(10,((BV233+'ModelParams Lw'!$R$4)/10))) +IF(BW233="",0,POWER(10,((BW233+'ModelParams Lw'!$S$4)/10))) +IF(BX233="",0,POWER(10,((BX233+'ModelParams Lw'!$T$4)/10))) +IF(BY233="",0,POWER(10,((BY233+'ModelParams Lw'!$U$4)/10)))+IF(BZ233="",0,POWER(10,((BZ233+'ModelParams Lw'!$V$4)/10))))</f>
        <v>#DIV/0!</v>
      </c>
      <c r="CB233" s="24" t="e">
        <f t="shared" ca="1" si="85"/>
        <v>#DIV/0!</v>
      </c>
      <c r="CC233" s="24" t="e">
        <f ca="1">(BS233-'ModelParams Lw'!O$10)/'ModelParams Lw'!O$11</f>
        <v>#DIV/0!</v>
      </c>
      <c r="CD233" s="24" t="e">
        <f ca="1">(BT233-'ModelParams Lw'!P$10)/'ModelParams Lw'!P$11</f>
        <v>#DIV/0!</v>
      </c>
      <c r="CE233" s="24" t="e">
        <f ca="1">(BU233-'ModelParams Lw'!Q$10)/'ModelParams Lw'!Q$11</f>
        <v>#DIV/0!</v>
      </c>
      <c r="CF233" s="24" t="e">
        <f ca="1">(BV233-'ModelParams Lw'!R$10)/'ModelParams Lw'!R$11</f>
        <v>#DIV/0!</v>
      </c>
      <c r="CG233" s="24" t="e">
        <f ca="1">(BW233-'ModelParams Lw'!S$10)/'ModelParams Lw'!S$11</f>
        <v>#DIV/0!</v>
      </c>
      <c r="CH233" s="24" t="e">
        <f ca="1">(BX233-'ModelParams Lw'!T$10)/'ModelParams Lw'!T$11</f>
        <v>#DIV/0!</v>
      </c>
      <c r="CI233" s="24" t="e">
        <f ca="1">(BY233-'ModelParams Lw'!U$10)/'ModelParams Lw'!U$11</f>
        <v>#DIV/0!</v>
      </c>
      <c r="CJ233" s="24" t="e">
        <f ca="1">(BZ233-'ModelParams Lw'!V$10)/'ModelParams Lw'!V$11</f>
        <v>#DIV/0!</v>
      </c>
      <c r="CK233" s="66" t="e">
        <f t="shared" si="86"/>
        <v>#DIV/0!</v>
      </c>
      <c r="CL233" s="66" t="e">
        <f t="shared" si="87"/>
        <v>#DIV/0!</v>
      </c>
      <c r="CM233" s="66" t="e">
        <f t="shared" si="88"/>
        <v>#DIV/0!</v>
      </c>
      <c r="CN233" s="66" t="e">
        <f t="shared" si="89"/>
        <v>#DIV/0!</v>
      </c>
      <c r="CO233" s="66" t="e">
        <f t="shared" si="90"/>
        <v>#DIV/0!</v>
      </c>
      <c r="CP233" s="66" t="e">
        <f t="shared" si="91"/>
        <v>#DIV/0!</v>
      </c>
      <c r="CQ233" s="66" t="e">
        <f t="shared" si="92"/>
        <v>#DIV/0!</v>
      </c>
      <c r="CR233" s="66" t="e">
        <f t="shared" si="93"/>
        <v>#DIV/0!</v>
      </c>
      <c r="CS233" s="24" t="e">
        <f>10*LOG10(IF(CK233="",0,POWER(10,((CK233+'ModelParams Lw'!$O$4)/10))) +IF(CL233="",0,POWER(10,((CL233+'ModelParams Lw'!$P$4)/10))) +IF(CM233="",0,POWER(10,((CM233+'ModelParams Lw'!$Q$4)/10))) +IF(CN233="",0,POWER(10,((CN233+'ModelParams Lw'!$R$4)/10))) +IF(CO233="",0,POWER(10,((CO233+'ModelParams Lw'!$S$4)/10))) +IF(CP233="",0,POWER(10,((CP233+'ModelParams Lw'!$T$4)/10))) +IF(CQ233="",0,POWER(10,((CQ233+'ModelParams Lw'!$U$4)/10)))+IF(CR233="",0,POWER(10,((CR233+'ModelParams Lw'!$V$4)/10))))</f>
        <v>#DIV/0!</v>
      </c>
      <c r="CT233" s="24" t="e">
        <f t="shared" si="94"/>
        <v>#DIV/0!</v>
      </c>
      <c r="CU233" s="24" t="e">
        <f>(CK233-'ModelParams Lw'!O$10)/'ModelParams Lw'!O$11</f>
        <v>#DIV/0!</v>
      </c>
      <c r="CV233" s="24" t="e">
        <f>(CL233-'ModelParams Lw'!P$10)/'ModelParams Lw'!P$11</f>
        <v>#DIV/0!</v>
      </c>
      <c r="CW233" s="24" t="e">
        <f>(CM233-'ModelParams Lw'!Q$10)/'ModelParams Lw'!Q$11</f>
        <v>#DIV/0!</v>
      </c>
      <c r="CX233" s="24" t="e">
        <f>(CN233-'ModelParams Lw'!R$10)/'ModelParams Lw'!R$11</f>
        <v>#DIV/0!</v>
      </c>
      <c r="CY233" s="24" t="e">
        <f>(CO233-'ModelParams Lw'!S$10)/'ModelParams Lw'!S$11</f>
        <v>#DIV/0!</v>
      </c>
      <c r="CZ233" s="24" t="e">
        <f>(CP233-'ModelParams Lw'!T$10)/'ModelParams Lw'!T$11</f>
        <v>#DIV/0!</v>
      </c>
      <c r="DA233" s="24" t="e">
        <f>(CQ233-'ModelParams Lw'!U$10)/'ModelParams Lw'!U$11</f>
        <v>#DIV/0!</v>
      </c>
      <c r="DB233" s="24" t="e">
        <f>(CR233-'ModelParams Lw'!V$10)/'ModelParams Lw'!V$11</f>
        <v>#DIV/0!</v>
      </c>
    </row>
    <row r="234" spans="1:106">
      <c r="A234" s="12">
        <f>'Sound Power'!B234</f>
        <v>0</v>
      </c>
      <c r="B234" s="12">
        <f>'Sound Power'!D234</f>
        <v>0</v>
      </c>
      <c r="C234" s="67" t="e">
        <f>IF(Calcul!$F239="SA",'Sound Power'!BS234,'Sound Power'!T234)</f>
        <v>#DIV/0!</v>
      </c>
      <c r="D234" s="67" t="e">
        <f>IF(Calcul!$F239="SA",'Sound Power'!BT234,'Sound Power'!U234)</f>
        <v>#DIV/0!</v>
      </c>
      <c r="E234" s="67" t="e">
        <f>IF(Calcul!$F239="SA",'Sound Power'!BU234,'Sound Power'!V234)</f>
        <v>#DIV/0!</v>
      </c>
      <c r="F234" s="67" t="e">
        <f>IF(Calcul!$F239="SA",'Sound Power'!BV234,'Sound Power'!W234)</f>
        <v>#DIV/0!</v>
      </c>
      <c r="G234" s="67" t="e">
        <f>IF(Calcul!$F239="SA",'Sound Power'!BW234,'Sound Power'!X234)</f>
        <v>#DIV/0!</v>
      </c>
      <c r="H234" s="67" t="e">
        <f>IF(Calcul!$F239="SA",'Sound Power'!BX234,'Sound Power'!Y234)</f>
        <v>#DIV/0!</v>
      </c>
      <c r="I234" s="67" t="e">
        <f>IF(Calcul!$F239="SA",'Sound Power'!BY234,'Sound Power'!Z234)</f>
        <v>#DIV/0!</v>
      </c>
      <c r="J234" s="67" t="e">
        <f>IF(Calcul!$F239="SA",'Sound Power'!BZ234,'Sound Power'!AA234)</f>
        <v>#DIV/0!</v>
      </c>
      <c r="K234" s="67" t="e">
        <f>'Sound Power'!CS234</f>
        <v>#DIV/0!</v>
      </c>
      <c r="L234" s="67" t="e">
        <f>'Sound Power'!CT234</f>
        <v>#DIV/0!</v>
      </c>
      <c r="M234" s="67" t="e">
        <f>'Sound Power'!CU234</f>
        <v>#DIV/0!</v>
      </c>
      <c r="N234" s="67" t="e">
        <f>'Sound Power'!CV234</f>
        <v>#DIV/0!</v>
      </c>
      <c r="O234" s="67" t="e">
        <f>'Sound Power'!CW234</f>
        <v>#DIV/0!</v>
      </c>
      <c r="P234" s="67" t="e">
        <f>'Sound Power'!CX234</f>
        <v>#DIV/0!</v>
      </c>
      <c r="Q234" s="67" t="e">
        <f>'Sound Power'!CY234</f>
        <v>#DIV/0!</v>
      </c>
      <c r="R234" s="67" t="e">
        <f>'Sound Power'!CZ234</f>
        <v>#DIV/0!</v>
      </c>
      <c r="S234" s="64">
        <f t="shared" si="74"/>
        <v>0</v>
      </c>
      <c r="T234" s="64">
        <f t="shared" si="75"/>
        <v>0</v>
      </c>
      <c r="U234" s="67" t="e">
        <f>('ModelParams Lp'!B$4*10^'ModelParams Lp'!B$5*($S234/$T234)^'ModelParams Lp'!B$6)*3</f>
        <v>#DIV/0!</v>
      </c>
      <c r="V234" s="67" t="e">
        <f>('ModelParams Lp'!C$4*10^'ModelParams Lp'!C$5*($S234/$T234)^'ModelParams Lp'!C$6)*3</f>
        <v>#DIV/0!</v>
      </c>
      <c r="W234" s="67" t="e">
        <f>('ModelParams Lp'!D$4*10^'ModelParams Lp'!D$5*($S234/$T234)^'ModelParams Lp'!D$6)*3</f>
        <v>#DIV/0!</v>
      </c>
      <c r="X234" s="67" t="e">
        <f>('ModelParams Lp'!E$4*10^'ModelParams Lp'!E$5*($S234/$T234)^'ModelParams Lp'!E$6)*3</f>
        <v>#DIV/0!</v>
      </c>
      <c r="Y234" s="67" t="e">
        <f>('ModelParams Lp'!F$4*10^'ModelParams Lp'!F$5*($S234/$T234)^'ModelParams Lp'!F$6)*3</f>
        <v>#DIV/0!</v>
      </c>
      <c r="Z234" s="67" t="e">
        <f>('ModelParams Lp'!G$4*10^'ModelParams Lp'!G$5*($S234/$T234)^'ModelParams Lp'!G$6)*3</f>
        <v>#DIV/0!</v>
      </c>
      <c r="AA234" s="67" t="e">
        <f>('ModelParams Lp'!H$4*10^'ModelParams Lp'!H$5*($S234/$T234)^'ModelParams Lp'!H$6)*3</f>
        <v>#DIV/0!</v>
      </c>
      <c r="AB234" s="67" t="e">
        <f>('ModelParams Lp'!I$4*10^'ModelParams Lp'!I$5*($S234/$T234)^'ModelParams Lp'!I$6)*3</f>
        <v>#DIV/0!</v>
      </c>
      <c r="AC234" s="53" t="e">
        <f t="shared" si="76"/>
        <v>#DIV/0!</v>
      </c>
      <c r="AD234" s="53" t="e">
        <f>IF(AC234&lt;'ModelParams Lp'!$B$16,-1,IF(AC234&lt;'ModelParams Lp'!$C$16,0,IF(AC234&lt;'ModelParams Lp'!$D$16,1,IF(AC234&lt;'ModelParams Lp'!$E$16,2,IF(AC234&lt;'ModelParams Lp'!$F$16,3,IF(AC234&lt;'ModelParams Lp'!$G$16,4,IF(AC234&lt;'ModelParams Lp'!$H$16,5,6)))))))</f>
        <v>#DIV/0!</v>
      </c>
      <c r="AE234" s="67" t="e">
        <f ca="1">IF($AD234&gt;1,0,OFFSET('ModelParams Lp'!$C$12,0,-'Sound Pressure'!$AD234))</f>
        <v>#DIV/0!</v>
      </c>
      <c r="AF234" s="67" t="e">
        <f ca="1">IF($AD234&gt;2,0,OFFSET('ModelParams Lp'!$D$12,0,-'Sound Pressure'!$AD234))</f>
        <v>#DIV/0!</v>
      </c>
      <c r="AG234" s="67" t="e">
        <f ca="1">IF($AD234&gt;3,0,OFFSET('ModelParams Lp'!$E$12,0,-'Sound Pressure'!$AD234))</f>
        <v>#DIV/0!</v>
      </c>
      <c r="AH234" s="67" t="e">
        <f ca="1">IF($AD234&gt;4,0,OFFSET('ModelParams Lp'!$F$12,0,-'Sound Pressure'!$AD234))</f>
        <v>#DIV/0!</v>
      </c>
      <c r="AI234" s="67" t="e">
        <f ca="1">IF($AD234&gt;3,0,OFFSET('ModelParams Lp'!$G$12,0,-'Sound Pressure'!$AD234))</f>
        <v>#DIV/0!</v>
      </c>
      <c r="AJ234" s="67" t="e">
        <f ca="1">IF($AD234&gt;5,0,OFFSET('ModelParams Lp'!$H$12,0,-'Sound Pressure'!$AD234))</f>
        <v>#DIV/0!</v>
      </c>
      <c r="AK234" s="67" t="e">
        <f ca="1">IF($AD234&gt;6,0,OFFSET('ModelParams Lp'!$I$12,0,-'Sound Pressure'!$AD234))</f>
        <v>#DIV/0!</v>
      </c>
      <c r="AL234" s="67" t="e">
        <f ca="1">IF($AD234&gt;7,0,IF($AD$4&lt;0,3,OFFSET('ModelParams Lp'!$J$12,0,-'Sound Pressure'!$AD234)))</f>
        <v>#DIV/0!</v>
      </c>
      <c r="AM234" s="67" t="e">
        <f t="shared" si="95"/>
        <v>#DIV/0!</v>
      </c>
      <c r="AN234" s="67" t="e">
        <f t="shared" si="96"/>
        <v>#DIV/0!</v>
      </c>
      <c r="AO234" s="67" t="e">
        <f t="shared" si="96"/>
        <v>#DIV/0!</v>
      </c>
      <c r="AP234" s="67" t="e">
        <f t="shared" si="96"/>
        <v>#DIV/0!</v>
      </c>
      <c r="AQ234" s="67" t="e">
        <f t="shared" si="96"/>
        <v>#DIV/0!</v>
      </c>
      <c r="AR234" s="67" t="e">
        <f t="shared" si="96"/>
        <v>#DIV/0!</v>
      </c>
      <c r="AS234" s="67" t="e">
        <f t="shared" si="96"/>
        <v>#DIV/0!</v>
      </c>
      <c r="AT234" s="67" t="e">
        <f t="shared" si="96"/>
        <v>#DIV/0!</v>
      </c>
      <c r="AU234" s="67">
        <f>'ModelParams Lp'!B$22</f>
        <v>4</v>
      </c>
      <c r="AV234" s="67">
        <f>'ModelParams Lp'!C$22</f>
        <v>2</v>
      </c>
      <c r="AW234" s="67">
        <f>'ModelParams Lp'!D$22</f>
        <v>1</v>
      </c>
      <c r="AX234" s="67">
        <f>'ModelParams Lp'!E$22</f>
        <v>0</v>
      </c>
      <c r="AY234" s="67">
        <f>'ModelParams Lp'!F$22</f>
        <v>0</v>
      </c>
      <c r="AZ234" s="67">
        <f>'ModelParams Lp'!G$22</f>
        <v>0</v>
      </c>
      <c r="BA234" s="67">
        <f>'ModelParams Lp'!H$22</f>
        <v>0</v>
      </c>
      <c r="BB234" s="67">
        <f>'ModelParams Lp'!I$22</f>
        <v>0</v>
      </c>
      <c r="BC234" s="67" t="e">
        <f>-10*LOG(2/(4*PI()*2^2)+4/(0.163*(Calcul!$J239*Calcul!$K239)/VLOOKUP(Calcul!$H239,'ModelParams Lp'!$E$37:$F$39,2,0)))</f>
        <v>#N/A</v>
      </c>
      <c r="BD234" s="67" t="e">
        <f>-10*LOG(2/(4*PI()*2^2)+4/(0.163*(Calcul!$J239*Calcul!$K239)/VLOOKUP(Calcul!$H239,'ModelParams Lp'!$E$37:$F$39,2,0)))</f>
        <v>#N/A</v>
      </c>
      <c r="BE234" s="67" t="e">
        <f>-10*LOG(2/(4*PI()*2^2)+4/(0.163*(Calcul!$J239*Calcul!$K239)/VLOOKUP(Calcul!$H239,'ModelParams Lp'!$E$37:$F$39,2,0)))</f>
        <v>#N/A</v>
      </c>
      <c r="BF234" s="67" t="e">
        <f>-10*LOG(2/(4*PI()*2^2)+4/(0.163*(Calcul!$J239*Calcul!$K239)/VLOOKUP(Calcul!$H239,'ModelParams Lp'!$E$37:$F$39,2,0)))</f>
        <v>#N/A</v>
      </c>
      <c r="BG234" s="67" t="e">
        <f>-10*LOG(2/(4*PI()*2^2)+4/(0.163*(Calcul!$J239*Calcul!$K239)/VLOOKUP(Calcul!$H239,'ModelParams Lp'!$E$37:$F$39,2,0)))</f>
        <v>#N/A</v>
      </c>
      <c r="BH234" s="67" t="e">
        <f>-10*LOG(2/(4*PI()*2^2)+4/(0.163*(Calcul!$J239*Calcul!$K239)/VLOOKUP(Calcul!$H239,'ModelParams Lp'!$E$37:$F$39,2,0)))</f>
        <v>#N/A</v>
      </c>
      <c r="BI234" s="67" t="e">
        <f>-10*LOG(2/(4*PI()*2^2)+4/(0.163*(Calcul!$J239*Calcul!$K239)/VLOOKUP(Calcul!$H239,'ModelParams Lp'!$E$37:$F$39,2,0)))</f>
        <v>#N/A</v>
      </c>
      <c r="BJ234" s="67" t="e">
        <f>-10*LOG(2/(4*PI()*2^2)+4/(0.163*(Calcul!$J239*Calcul!$K239)/VLOOKUP(Calcul!$H239,'ModelParams Lp'!$E$37:$F$39,2,0)))</f>
        <v>#N/A</v>
      </c>
      <c r="BK234" s="67" t="e">
        <f>VLOOKUP(Calcul!$I239,'ModelParams Lp'!$D$28:$O$32,5,0)+BC234</f>
        <v>#N/A</v>
      </c>
      <c r="BL234" s="67" t="e">
        <f>VLOOKUP(Calcul!$I239,'ModelParams Lp'!$D$28:$O$32,6,0)+BD234</f>
        <v>#N/A</v>
      </c>
      <c r="BM234" s="67" t="e">
        <f>VLOOKUP(Calcul!$I239,'ModelParams Lp'!$D$28:$O$32,7,0)+BE234</f>
        <v>#N/A</v>
      </c>
      <c r="BN234" s="67" t="e">
        <f>VLOOKUP(Calcul!$I239,'ModelParams Lp'!$D$28:$O$32,8,0)+BF234</f>
        <v>#N/A</v>
      </c>
      <c r="BO234" s="67" t="e">
        <f>VLOOKUP(Calcul!$I239,'ModelParams Lp'!$D$28:$O$32,9,0)+BG234</f>
        <v>#N/A</v>
      </c>
      <c r="BP234" s="67" t="e">
        <f>VLOOKUP(Calcul!$I239,'ModelParams Lp'!$D$28:$O$32,10,0)+BH234</f>
        <v>#N/A</v>
      </c>
      <c r="BQ234" s="67" t="e">
        <f>VLOOKUP(Calcul!$I239,'ModelParams Lp'!$D$28:$O$32,11,0)+BI234</f>
        <v>#N/A</v>
      </c>
      <c r="BR234" s="67" t="e">
        <f>VLOOKUP(Calcul!$I239,'ModelParams Lp'!$D$28:$O$32,12,0)+BJ234</f>
        <v>#N/A</v>
      </c>
      <c r="BS234" s="66" t="e">
        <f t="shared" ca="1" si="77"/>
        <v>#DIV/0!</v>
      </c>
      <c r="BT234" s="66" t="e">
        <f t="shared" ca="1" si="78"/>
        <v>#DIV/0!</v>
      </c>
      <c r="BU234" s="66" t="e">
        <f t="shared" ca="1" si="79"/>
        <v>#DIV/0!</v>
      </c>
      <c r="BV234" s="66" t="e">
        <f t="shared" ca="1" si="80"/>
        <v>#DIV/0!</v>
      </c>
      <c r="BW234" s="66" t="e">
        <f t="shared" ca="1" si="81"/>
        <v>#DIV/0!</v>
      </c>
      <c r="BX234" s="66" t="e">
        <f t="shared" ca="1" si="82"/>
        <v>#DIV/0!</v>
      </c>
      <c r="BY234" s="66" t="e">
        <f t="shared" ca="1" si="83"/>
        <v>#DIV/0!</v>
      </c>
      <c r="BZ234" s="66" t="e">
        <f t="shared" ca="1" si="84"/>
        <v>#DIV/0!</v>
      </c>
      <c r="CA234" s="24" t="e">
        <f ca="1">10*LOG10(IF(BS234="",0,POWER(10,((BS234+'ModelParams Lw'!$O$4)/10))) +IF(BT234="",0,POWER(10,((BT234+'ModelParams Lw'!$P$4)/10))) +IF(BU234="",0,POWER(10,((BU234+'ModelParams Lw'!$Q$4)/10))) +IF(BV234="",0,POWER(10,((BV234+'ModelParams Lw'!$R$4)/10))) +IF(BW234="",0,POWER(10,((BW234+'ModelParams Lw'!$S$4)/10))) +IF(BX234="",0,POWER(10,((BX234+'ModelParams Lw'!$T$4)/10))) +IF(BY234="",0,POWER(10,((BY234+'ModelParams Lw'!$U$4)/10)))+IF(BZ234="",0,POWER(10,((BZ234+'ModelParams Lw'!$V$4)/10))))</f>
        <v>#DIV/0!</v>
      </c>
      <c r="CB234" s="24" t="e">
        <f t="shared" ca="1" si="85"/>
        <v>#DIV/0!</v>
      </c>
      <c r="CC234" s="24" t="e">
        <f ca="1">(BS234-'ModelParams Lw'!O$10)/'ModelParams Lw'!O$11</f>
        <v>#DIV/0!</v>
      </c>
      <c r="CD234" s="24" t="e">
        <f ca="1">(BT234-'ModelParams Lw'!P$10)/'ModelParams Lw'!P$11</f>
        <v>#DIV/0!</v>
      </c>
      <c r="CE234" s="24" t="e">
        <f ca="1">(BU234-'ModelParams Lw'!Q$10)/'ModelParams Lw'!Q$11</f>
        <v>#DIV/0!</v>
      </c>
      <c r="CF234" s="24" t="e">
        <f ca="1">(BV234-'ModelParams Lw'!R$10)/'ModelParams Lw'!R$11</f>
        <v>#DIV/0!</v>
      </c>
      <c r="CG234" s="24" t="e">
        <f ca="1">(BW234-'ModelParams Lw'!S$10)/'ModelParams Lw'!S$11</f>
        <v>#DIV/0!</v>
      </c>
      <c r="CH234" s="24" t="e">
        <f ca="1">(BX234-'ModelParams Lw'!T$10)/'ModelParams Lw'!T$11</f>
        <v>#DIV/0!</v>
      </c>
      <c r="CI234" s="24" t="e">
        <f ca="1">(BY234-'ModelParams Lw'!U$10)/'ModelParams Lw'!U$11</f>
        <v>#DIV/0!</v>
      </c>
      <c r="CJ234" s="24" t="e">
        <f ca="1">(BZ234-'ModelParams Lw'!V$10)/'ModelParams Lw'!V$11</f>
        <v>#DIV/0!</v>
      </c>
      <c r="CK234" s="66" t="e">
        <f t="shared" si="86"/>
        <v>#DIV/0!</v>
      </c>
      <c r="CL234" s="66" t="e">
        <f t="shared" si="87"/>
        <v>#DIV/0!</v>
      </c>
      <c r="CM234" s="66" t="e">
        <f t="shared" si="88"/>
        <v>#DIV/0!</v>
      </c>
      <c r="CN234" s="66" t="e">
        <f t="shared" si="89"/>
        <v>#DIV/0!</v>
      </c>
      <c r="CO234" s="66" t="e">
        <f t="shared" si="90"/>
        <v>#DIV/0!</v>
      </c>
      <c r="CP234" s="66" t="e">
        <f t="shared" si="91"/>
        <v>#DIV/0!</v>
      </c>
      <c r="CQ234" s="66" t="e">
        <f t="shared" si="92"/>
        <v>#DIV/0!</v>
      </c>
      <c r="CR234" s="66" t="e">
        <f t="shared" si="93"/>
        <v>#DIV/0!</v>
      </c>
      <c r="CS234" s="24" t="e">
        <f>10*LOG10(IF(CK234="",0,POWER(10,((CK234+'ModelParams Lw'!$O$4)/10))) +IF(CL234="",0,POWER(10,((CL234+'ModelParams Lw'!$P$4)/10))) +IF(CM234="",0,POWER(10,((CM234+'ModelParams Lw'!$Q$4)/10))) +IF(CN234="",0,POWER(10,((CN234+'ModelParams Lw'!$R$4)/10))) +IF(CO234="",0,POWER(10,((CO234+'ModelParams Lw'!$S$4)/10))) +IF(CP234="",0,POWER(10,((CP234+'ModelParams Lw'!$T$4)/10))) +IF(CQ234="",0,POWER(10,((CQ234+'ModelParams Lw'!$U$4)/10)))+IF(CR234="",0,POWER(10,((CR234+'ModelParams Lw'!$V$4)/10))))</f>
        <v>#DIV/0!</v>
      </c>
      <c r="CT234" s="24" t="e">
        <f t="shared" si="94"/>
        <v>#DIV/0!</v>
      </c>
      <c r="CU234" s="24" t="e">
        <f>(CK234-'ModelParams Lw'!O$10)/'ModelParams Lw'!O$11</f>
        <v>#DIV/0!</v>
      </c>
      <c r="CV234" s="24" t="e">
        <f>(CL234-'ModelParams Lw'!P$10)/'ModelParams Lw'!P$11</f>
        <v>#DIV/0!</v>
      </c>
      <c r="CW234" s="24" t="e">
        <f>(CM234-'ModelParams Lw'!Q$10)/'ModelParams Lw'!Q$11</f>
        <v>#DIV/0!</v>
      </c>
      <c r="CX234" s="24" t="e">
        <f>(CN234-'ModelParams Lw'!R$10)/'ModelParams Lw'!R$11</f>
        <v>#DIV/0!</v>
      </c>
      <c r="CY234" s="24" t="e">
        <f>(CO234-'ModelParams Lw'!S$10)/'ModelParams Lw'!S$11</f>
        <v>#DIV/0!</v>
      </c>
      <c r="CZ234" s="24" t="e">
        <f>(CP234-'ModelParams Lw'!T$10)/'ModelParams Lw'!T$11</f>
        <v>#DIV/0!</v>
      </c>
      <c r="DA234" s="24" t="e">
        <f>(CQ234-'ModelParams Lw'!U$10)/'ModelParams Lw'!U$11</f>
        <v>#DIV/0!</v>
      </c>
      <c r="DB234" s="24" t="e">
        <f>(CR234-'ModelParams Lw'!V$10)/'ModelParams Lw'!V$11</f>
        <v>#DIV/0!</v>
      </c>
    </row>
    <row r="235" spans="1:106">
      <c r="A235" s="12">
        <f>'Sound Power'!B235</f>
        <v>0</v>
      </c>
      <c r="B235" s="12">
        <f>'Sound Power'!D235</f>
        <v>0</v>
      </c>
      <c r="C235" s="67" t="e">
        <f>IF(Calcul!$F240="SA",'Sound Power'!BS235,'Sound Power'!T235)</f>
        <v>#DIV/0!</v>
      </c>
      <c r="D235" s="67" t="e">
        <f>IF(Calcul!$F240="SA",'Sound Power'!BT235,'Sound Power'!U235)</f>
        <v>#DIV/0!</v>
      </c>
      <c r="E235" s="67" t="e">
        <f>IF(Calcul!$F240="SA",'Sound Power'!BU235,'Sound Power'!V235)</f>
        <v>#DIV/0!</v>
      </c>
      <c r="F235" s="67" t="e">
        <f>IF(Calcul!$F240="SA",'Sound Power'!BV235,'Sound Power'!W235)</f>
        <v>#DIV/0!</v>
      </c>
      <c r="G235" s="67" t="e">
        <f>IF(Calcul!$F240="SA",'Sound Power'!BW235,'Sound Power'!X235)</f>
        <v>#DIV/0!</v>
      </c>
      <c r="H235" s="67" t="e">
        <f>IF(Calcul!$F240="SA",'Sound Power'!BX235,'Sound Power'!Y235)</f>
        <v>#DIV/0!</v>
      </c>
      <c r="I235" s="67" t="e">
        <f>IF(Calcul!$F240="SA",'Sound Power'!BY235,'Sound Power'!Z235)</f>
        <v>#DIV/0!</v>
      </c>
      <c r="J235" s="67" t="e">
        <f>IF(Calcul!$F240="SA",'Sound Power'!BZ235,'Sound Power'!AA235)</f>
        <v>#DIV/0!</v>
      </c>
      <c r="K235" s="67" t="e">
        <f>'Sound Power'!CS235</f>
        <v>#DIV/0!</v>
      </c>
      <c r="L235" s="67" t="e">
        <f>'Sound Power'!CT235</f>
        <v>#DIV/0!</v>
      </c>
      <c r="M235" s="67" t="e">
        <f>'Sound Power'!CU235</f>
        <v>#DIV/0!</v>
      </c>
      <c r="N235" s="67" t="e">
        <f>'Sound Power'!CV235</f>
        <v>#DIV/0!</v>
      </c>
      <c r="O235" s="67" t="e">
        <f>'Sound Power'!CW235</f>
        <v>#DIV/0!</v>
      </c>
      <c r="P235" s="67" t="e">
        <f>'Sound Power'!CX235</f>
        <v>#DIV/0!</v>
      </c>
      <c r="Q235" s="67" t="e">
        <f>'Sound Power'!CY235</f>
        <v>#DIV/0!</v>
      </c>
      <c r="R235" s="67" t="e">
        <f>'Sound Power'!CZ235</f>
        <v>#DIV/0!</v>
      </c>
      <c r="S235" s="64">
        <f t="shared" si="74"/>
        <v>0</v>
      </c>
      <c r="T235" s="64">
        <f t="shared" si="75"/>
        <v>0</v>
      </c>
      <c r="U235" s="67" t="e">
        <f>('ModelParams Lp'!B$4*10^'ModelParams Lp'!B$5*($S235/$T235)^'ModelParams Lp'!B$6)*3</f>
        <v>#DIV/0!</v>
      </c>
      <c r="V235" s="67" t="e">
        <f>('ModelParams Lp'!C$4*10^'ModelParams Lp'!C$5*($S235/$T235)^'ModelParams Lp'!C$6)*3</f>
        <v>#DIV/0!</v>
      </c>
      <c r="W235" s="67" t="e">
        <f>('ModelParams Lp'!D$4*10^'ModelParams Lp'!D$5*($S235/$T235)^'ModelParams Lp'!D$6)*3</f>
        <v>#DIV/0!</v>
      </c>
      <c r="X235" s="67" t="e">
        <f>('ModelParams Lp'!E$4*10^'ModelParams Lp'!E$5*($S235/$T235)^'ModelParams Lp'!E$6)*3</f>
        <v>#DIV/0!</v>
      </c>
      <c r="Y235" s="67" t="e">
        <f>('ModelParams Lp'!F$4*10^'ModelParams Lp'!F$5*($S235/$T235)^'ModelParams Lp'!F$6)*3</f>
        <v>#DIV/0!</v>
      </c>
      <c r="Z235" s="67" t="e">
        <f>('ModelParams Lp'!G$4*10^'ModelParams Lp'!G$5*($S235/$T235)^'ModelParams Lp'!G$6)*3</f>
        <v>#DIV/0!</v>
      </c>
      <c r="AA235" s="67" t="e">
        <f>('ModelParams Lp'!H$4*10^'ModelParams Lp'!H$5*($S235/$T235)^'ModelParams Lp'!H$6)*3</f>
        <v>#DIV/0!</v>
      </c>
      <c r="AB235" s="67" t="e">
        <f>('ModelParams Lp'!I$4*10^'ModelParams Lp'!I$5*($S235/$T235)^'ModelParams Lp'!I$6)*3</f>
        <v>#DIV/0!</v>
      </c>
      <c r="AC235" s="53" t="e">
        <f t="shared" si="76"/>
        <v>#DIV/0!</v>
      </c>
      <c r="AD235" s="53" t="e">
        <f>IF(AC235&lt;'ModelParams Lp'!$B$16,-1,IF(AC235&lt;'ModelParams Lp'!$C$16,0,IF(AC235&lt;'ModelParams Lp'!$D$16,1,IF(AC235&lt;'ModelParams Lp'!$E$16,2,IF(AC235&lt;'ModelParams Lp'!$F$16,3,IF(AC235&lt;'ModelParams Lp'!$G$16,4,IF(AC235&lt;'ModelParams Lp'!$H$16,5,6)))))))</f>
        <v>#DIV/0!</v>
      </c>
      <c r="AE235" s="67" t="e">
        <f ca="1">IF($AD235&gt;1,0,OFFSET('ModelParams Lp'!$C$12,0,-'Sound Pressure'!$AD235))</f>
        <v>#DIV/0!</v>
      </c>
      <c r="AF235" s="67" t="e">
        <f ca="1">IF($AD235&gt;2,0,OFFSET('ModelParams Lp'!$D$12,0,-'Sound Pressure'!$AD235))</f>
        <v>#DIV/0!</v>
      </c>
      <c r="AG235" s="67" t="e">
        <f ca="1">IF($AD235&gt;3,0,OFFSET('ModelParams Lp'!$E$12,0,-'Sound Pressure'!$AD235))</f>
        <v>#DIV/0!</v>
      </c>
      <c r="AH235" s="67" t="e">
        <f ca="1">IF($AD235&gt;4,0,OFFSET('ModelParams Lp'!$F$12,0,-'Sound Pressure'!$AD235))</f>
        <v>#DIV/0!</v>
      </c>
      <c r="AI235" s="67" t="e">
        <f ca="1">IF($AD235&gt;3,0,OFFSET('ModelParams Lp'!$G$12,0,-'Sound Pressure'!$AD235))</f>
        <v>#DIV/0!</v>
      </c>
      <c r="AJ235" s="67" t="e">
        <f ca="1">IF($AD235&gt;5,0,OFFSET('ModelParams Lp'!$H$12,0,-'Sound Pressure'!$AD235))</f>
        <v>#DIV/0!</v>
      </c>
      <c r="AK235" s="67" t="e">
        <f ca="1">IF($AD235&gt;6,0,OFFSET('ModelParams Lp'!$I$12,0,-'Sound Pressure'!$AD235))</f>
        <v>#DIV/0!</v>
      </c>
      <c r="AL235" s="67" t="e">
        <f ca="1">IF($AD235&gt;7,0,IF($AD$4&lt;0,3,OFFSET('ModelParams Lp'!$J$12,0,-'Sound Pressure'!$AD235)))</f>
        <v>#DIV/0!</v>
      </c>
      <c r="AM235" s="67" t="e">
        <f t="shared" si="95"/>
        <v>#DIV/0!</v>
      </c>
      <c r="AN235" s="67" t="e">
        <f t="shared" si="96"/>
        <v>#DIV/0!</v>
      </c>
      <c r="AO235" s="67" t="e">
        <f t="shared" si="96"/>
        <v>#DIV/0!</v>
      </c>
      <c r="AP235" s="67" t="e">
        <f t="shared" si="96"/>
        <v>#DIV/0!</v>
      </c>
      <c r="AQ235" s="67" t="e">
        <f t="shared" si="96"/>
        <v>#DIV/0!</v>
      </c>
      <c r="AR235" s="67" t="e">
        <f t="shared" si="96"/>
        <v>#DIV/0!</v>
      </c>
      <c r="AS235" s="67" t="e">
        <f t="shared" si="96"/>
        <v>#DIV/0!</v>
      </c>
      <c r="AT235" s="67" t="e">
        <f t="shared" si="96"/>
        <v>#DIV/0!</v>
      </c>
      <c r="AU235" s="67">
        <f>'ModelParams Lp'!B$22</f>
        <v>4</v>
      </c>
      <c r="AV235" s="67">
        <f>'ModelParams Lp'!C$22</f>
        <v>2</v>
      </c>
      <c r="AW235" s="67">
        <f>'ModelParams Lp'!D$22</f>
        <v>1</v>
      </c>
      <c r="AX235" s="67">
        <f>'ModelParams Lp'!E$22</f>
        <v>0</v>
      </c>
      <c r="AY235" s="67">
        <f>'ModelParams Lp'!F$22</f>
        <v>0</v>
      </c>
      <c r="AZ235" s="67">
        <f>'ModelParams Lp'!G$22</f>
        <v>0</v>
      </c>
      <c r="BA235" s="67">
        <f>'ModelParams Lp'!H$22</f>
        <v>0</v>
      </c>
      <c r="BB235" s="67">
        <f>'ModelParams Lp'!I$22</f>
        <v>0</v>
      </c>
      <c r="BC235" s="67" t="e">
        <f>-10*LOG(2/(4*PI()*2^2)+4/(0.163*(Calcul!$J240*Calcul!$K240)/VLOOKUP(Calcul!$H240,'ModelParams Lp'!$E$37:$F$39,2,0)))</f>
        <v>#N/A</v>
      </c>
      <c r="BD235" s="67" t="e">
        <f>-10*LOG(2/(4*PI()*2^2)+4/(0.163*(Calcul!$J240*Calcul!$K240)/VLOOKUP(Calcul!$H240,'ModelParams Lp'!$E$37:$F$39,2,0)))</f>
        <v>#N/A</v>
      </c>
      <c r="BE235" s="67" t="e">
        <f>-10*LOG(2/(4*PI()*2^2)+4/(0.163*(Calcul!$J240*Calcul!$K240)/VLOOKUP(Calcul!$H240,'ModelParams Lp'!$E$37:$F$39,2,0)))</f>
        <v>#N/A</v>
      </c>
      <c r="BF235" s="67" t="e">
        <f>-10*LOG(2/(4*PI()*2^2)+4/(0.163*(Calcul!$J240*Calcul!$K240)/VLOOKUP(Calcul!$H240,'ModelParams Lp'!$E$37:$F$39,2,0)))</f>
        <v>#N/A</v>
      </c>
      <c r="BG235" s="67" t="e">
        <f>-10*LOG(2/(4*PI()*2^2)+4/(0.163*(Calcul!$J240*Calcul!$K240)/VLOOKUP(Calcul!$H240,'ModelParams Lp'!$E$37:$F$39,2,0)))</f>
        <v>#N/A</v>
      </c>
      <c r="BH235" s="67" t="e">
        <f>-10*LOG(2/(4*PI()*2^2)+4/(0.163*(Calcul!$J240*Calcul!$K240)/VLOOKUP(Calcul!$H240,'ModelParams Lp'!$E$37:$F$39,2,0)))</f>
        <v>#N/A</v>
      </c>
      <c r="BI235" s="67" t="e">
        <f>-10*LOG(2/(4*PI()*2^2)+4/(0.163*(Calcul!$J240*Calcul!$K240)/VLOOKUP(Calcul!$H240,'ModelParams Lp'!$E$37:$F$39,2,0)))</f>
        <v>#N/A</v>
      </c>
      <c r="BJ235" s="67" t="e">
        <f>-10*LOG(2/(4*PI()*2^2)+4/(0.163*(Calcul!$J240*Calcul!$K240)/VLOOKUP(Calcul!$H240,'ModelParams Lp'!$E$37:$F$39,2,0)))</f>
        <v>#N/A</v>
      </c>
      <c r="BK235" s="67" t="e">
        <f>VLOOKUP(Calcul!$I240,'ModelParams Lp'!$D$28:$O$32,5,0)+BC235</f>
        <v>#N/A</v>
      </c>
      <c r="BL235" s="67" t="e">
        <f>VLOOKUP(Calcul!$I240,'ModelParams Lp'!$D$28:$O$32,6,0)+BD235</f>
        <v>#N/A</v>
      </c>
      <c r="BM235" s="67" t="e">
        <f>VLOOKUP(Calcul!$I240,'ModelParams Lp'!$D$28:$O$32,7,0)+BE235</f>
        <v>#N/A</v>
      </c>
      <c r="BN235" s="67" t="e">
        <f>VLOOKUP(Calcul!$I240,'ModelParams Lp'!$D$28:$O$32,8,0)+BF235</f>
        <v>#N/A</v>
      </c>
      <c r="BO235" s="67" t="e">
        <f>VLOOKUP(Calcul!$I240,'ModelParams Lp'!$D$28:$O$32,9,0)+BG235</f>
        <v>#N/A</v>
      </c>
      <c r="BP235" s="67" t="e">
        <f>VLOOKUP(Calcul!$I240,'ModelParams Lp'!$D$28:$O$32,10,0)+BH235</f>
        <v>#N/A</v>
      </c>
      <c r="BQ235" s="67" t="e">
        <f>VLOOKUP(Calcul!$I240,'ModelParams Lp'!$D$28:$O$32,11,0)+BI235</f>
        <v>#N/A</v>
      </c>
      <c r="BR235" s="67" t="e">
        <f>VLOOKUP(Calcul!$I240,'ModelParams Lp'!$D$28:$O$32,12,0)+BJ235</f>
        <v>#N/A</v>
      </c>
      <c r="BS235" s="66" t="e">
        <f t="shared" ca="1" si="77"/>
        <v>#DIV/0!</v>
      </c>
      <c r="BT235" s="66" t="e">
        <f t="shared" ca="1" si="78"/>
        <v>#DIV/0!</v>
      </c>
      <c r="BU235" s="66" t="e">
        <f t="shared" ca="1" si="79"/>
        <v>#DIV/0!</v>
      </c>
      <c r="BV235" s="66" t="e">
        <f t="shared" ca="1" si="80"/>
        <v>#DIV/0!</v>
      </c>
      <c r="BW235" s="66" t="e">
        <f t="shared" ca="1" si="81"/>
        <v>#DIV/0!</v>
      </c>
      <c r="BX235" s="66" t="e">
        <f t="shared" ca="1" si="82"/>
        <v>#DIV/0!</v>
      </c>
      <c r="BY235" s="66" t="e">
        <f t="shared" ca="1" si="83"/>
        <v>#DIV/0!</v>
      </c>
      <c r="BZ235" s="66" t="e">
        <f t="shared" ca="1" si="84"/>
        <v>#DIV/0!</v>
      </c>
      <c r="CA235" s="24" t="e">
        <f ca="1">10*LOG10(IF(BS235="",0,POWER(10,((BS235+'ModelParams Lw'!$O$4)/10))) +IF(BT235="",0,POWER(10,((BT235+'ModelParams Lw'!$P$4)/10))) +IF(BU235="",0,POWER(10,((BU235+'ModelParams Lw'!$Q$4)/10))) +IF(BV235="",0,POWER(10,((BV235+'ModelParams Lw'!$R$4)/10))) +IF(BW235="",0,POWER(10,((BW235+'ModelParams Lw'!$S$4)/10))) +IF(BX235="",0,POWER(10,((BX235+'ModelParams Lw'!$T$4)/10))) +IF(BY235="",0,POWER(10,((BY235+'ModelParams Lw'!$U$4)/10)))+IF(BZ235="",0,POWER(10,((BZ235+'ModelParams Lw'!$V$4)/10))))</f>
        <v>#DIV/0!</v>
      </c>
      <c r="CB235" s="24" t="e">
        <f t="shared" ca="1" si="85"/>
        <v>#DIV/0!</v>
      </c>
      <c r="CC235" s="24" t="e">
        <f ca="1">(BS235-'ModelParams Lw'!O$10)/'ModelParams Lw'!O$11</f>
        <v>#DIV/0!</v>
      </c>
      <c r="CD235" s="24" t="e">
        <f ca="1">(BT235-'ModelParams Lw'!P$10)/'ModelParams Lw'!P$11</f>
        <v>#DIV/0!</v>
      </c>
      <c r="CE235" s="24" t="e">
        <f ca="1">(BU235-'ModelParams Lw'!Q$10)/'ModelParams Lw'!Q$11</f>
        <v>#DIV/0!</v>
      </c>
      <c r="CF235" s="24" t="e">
        <f ca="1">(BV235-'ModelParams Lw'!R$10)/'ModelParams Lw'!R$11</f>
        <v>#DIV/0!</v>
      </c>
      <c r="CG235" s="24" t="e">
        <f ca="1">(BW235-'ModelParams Lw'!S$10)/'ModelParams Lw'!S$11</f>
        <v>#DIV/0!</v>
      </c>
      <c r="CH235" s="24" t="e">
        <f ca="1">(BX235-'ModelParams Lw'!T$10)/'ModelParams Lw'!T$11</f>
        <v>#DIV/0!</v>
      </c>
      <c r="CI235" s="24" t="e">
        <f ca="1">(BY235-'ModelParams Lw'!U$10)/'ModelParams Lw'!U$11</f>
        <v>#DIV/0!</v>
      </c>
      <c r="CJ235" s="24" t="e">
        <f ca="1">(BZ235-'ModelParams Lw'!V$10)/'ModelParams Lw'!V$11</f>
        <v>#DIV/0!</v>
      </c>
      <c r="CK235" s="66" t="e">
        <f t="shared" si="86"/>
        <v>#DIV/0!</v>
      </c>
      <c r="CL235" s="66" t="e">
        <f t="shared" si="87"/>
        <v>#DIV/0!</v>
      </c>
      <c r="CM235" s="66" t="e">
        <f t="shared" si="88"/>
        <v>#DIV/0!</v>
      </c>
      <c r="CN235" s="66" t="e">
        <f t="shared" si="89"/>
        <v>#DIV/0!</v>
      </c>
      <c r="CO235" s="66" t="e">
        <f t="shared" si="90"/>
        <v>#DIV/0!</v>
      </c>
      <c r="CP235" s="66" t="e">
        <f t="shared" si="91"/>
        <v>#DIV/0!</v>
      </c>
      <c r="CQ235" s="66" t="e">
        <f t="shared" si="92"/>
        <v>#DIV/0!</v>
      </c>
      <c r="CR235" s="66" t="e">
        <f t="shared" si="93"/>
        <v>#DIV/0!</v>
      </c>
      <c r="CS235" s="24" t="e">
        <f>10*LOG10(IF(CK235="",0,POWER(10,((CK235+'ModelParams Lw'!$O$4)/10))) +IF(CL235="",0,POWER(10,((CL235+'ModelParams Lw'!$P$4)/10))) +IF(CM235="",0,POWER(10,((CM235+'ModelParams Lw'!$Q$4)/10))) +IF(CN235="",0,POWER(10,((CN235+'ModelParams Lw'!$R$4)/10))) +IF(CO235="",0,POWER(10,((CO235+'ModelParams Lw'!$S$4)/10))) +IF(CP235="",0,POWER(10,((CP235+'ModelParams Lw'!$T$4)/10))) +IF(CQ235="",0,POWER(10,((CQ235+'ModelParams Lw'!$U$4)/10)))+IF(CR235="",0,POWER(10,((CR235+'ModelParams Lw'!$V$4)/10))))</f>
        <v>#DIV/0!</v>
      </c>
      <c r="CT235" s="24" t="e">
        <f t="shared" si="94"/>
        <v>#DIV/0!</v>
      </c>
      <c r="CU235" s="24" t="e">
        <f>(CK235-'ModelParams Lw'!O$10)/'ModelParams Lw'!O$11</f>
        <v>#DIV/0!</v>
      </c>
      <c r="CV235" s="24" t="e">
        <f>(CL235-'ModelParams Lw'!P$10)/'ModelParams Lw'!P$11</f>
        <v>#DIV/0!</v>
      </c>
      <c r="CW235" s="24" t="e">
        <f>(CM235-'ModelParams Lw'!Q$10)/'ModelParams Lw'!Q$11</f>
        <v>#DIV/0!</v>
      </c>
      <c r="CX235" s="24" t="e">
        <f>(CN235-'ModelParams Lw'!R$10)/'ModelParams Lw'!R$11</f>
        <v>#DIV/0!</v>
      </c>
      <c r="CY235" s="24" t="e">
        <f>(CO235-'ModelParams Lw'!S$10)/'ModelParams Lw'!S$11</f>
        <v>#DIV/0!</v>
      </c>
      <c r="CZ235" s="24" t="e">
        <f>(CP235-'ModelParams Lw'!T$10)/'ModelParams Lw'!T$11</f>
        <v>#DIV/0!</v>
      </c>
      <c r="DA235" s="24" t="e">
        <f>(CQ235-'ModelParams Lw'!U$10)/'ModelParams Lw'!U$11</f>
        <v>#DIV/0!</v>
      </c>
      <c r="DB235" s="24" t="e">
        <f>(CR235-'ModelParams Lw'!V$10)/'ModelParams Lw'!V$11</f>
        <v>#DIV/0!</v>
      </c>
    </row>
    <row r="236" spans="1:106">
      <c r="A236" s="12">
        <f>'Sound Power'!B236</f>
        <v>0</v>
      </c>
      <c r="B236" s="12">
        <f>'Sound Power'!D236</f>
        <v>0</v>
      </c>
      <c r="C236" s="67" t="e">
        <f>IF(Calcul!$F241="SA",'Sound Power'!BS236,'Sound Power'!T236)</f>
        <v>#DIV/0!</v>
      </c>
      <c r="D236" s="67" t="e">
        <f>IF(Calcul!$F241="SA",'Sound Power'!BT236,'Sound Power'!U236)</f>
        <v>#DIV/0!</v>
      </c>
      <c r="E236" s="67" t="e">
        <f>IF(Calcul!$F241="SA",'Sound Power'!BU236,'Sound Power'!V236)</f>
        <v>#DIV/0!</v>
      </c>
      <c r="F236" s="67" t="e">
        <f>IF(Calcul!$F241="SA",'Sound Power'!BV236,'Sound Power'!W236)</f>
        <v>#DIV/0!</v>
      </c>
      <c r="G236" s="67" t="e">
        <f>IF(Calcul!$F241="SA",'Sound Power'!BW236,'Sound Power'!X236)</f>
        <v>#DIV/0!</v>
      </c>
      <c r="H236" s="67" t="e">
        <f>IF(Calcul!$F241="SA",'Sound Power'!BX236,'Sound Power'!Y236)</f>
        <v>#DIV/0!</v>
      </c>
      <c r="I236" s="67" t="e">
        <f>IF(Calcul!$F241="SA",'Sound Power'!BY236,'Sound Power'!Z236)</f>
        <v>#DIV/0!</v>
      </c>
      <c r="J236" s="67" t="e">
        <f>IF(Calcul!$F241="SA",'Sound Power'!BZ236,'Sound Power'!AA236)</f>
        <v>#DIV/0!</v>
      </c>
      <c r="K236" s="67" t="e">
        <f>'Sound Power'!CS236</f>
        <v>#DIV/0!</v>
      </c>
      <c r="L236" s="67" t="e">
        <f>'Sound Power'!CT236</f>
        <v>#DIV/0!</v>
      </c>
      <c r="M236" s="67" t="e">
        <f>'Sound Power'!CU236</f>
        <v>#DIV/0!</v>
      </c>
      <c r="N236" s="67" t="e">
        <f>'Sound Power'!CV236</f>
        <v>#DIV/0!</v>
      </c>
      <c r="O236" s="67" t="e">
        <f>'Sound Power'!CW236</f>
        <v>#DIV/0!</v>
      </c>
      <c r="P236" s="67" t="e">
        <f>'Sound Power'!CX236</f>
        <v>#DIV/0!</v>
      </c>
      <c r="Q236" s="67" t="e">
        <f>'Sound Power'!CY236</f>
        <v>#DIV/0!</v>
      </c>
      <c r="R236" s="67" t="e">
        <f>'Sound Power'!CZ236</f>
        <v>#DIV/0!</v>
      </c>
      <c r="S236" s="64">
        <f t="shared" si="74"/>
        <v>0</v>
      </c>
      <c r="T236" s="64">
        <f t="shared" si="75"/>
        <v>0</v>
      </c>
      <c r="U236" s="67" t="e">
        <f>('ModelParams Lp'!B$4*10^'ModelParams Lp'!B$5*($S236/$T236)^'ModelParams Lp'!B$6)*3</f>
        <v>#DIV/0!</v>
      </c>
      <c r="V236" s="67" t="e">
        <f>('ModelParams Lp'!C$4*10^'ModelParams Lp'!C$5*($S236/$T236)^'ModelParams Lp'!C$6)*3</f>
        <v>#DIV/0!</v>
      </c>
      <c r="W236" s="67" t="e">
        <f>('ModelParams Lp'!D$4*10^'ModelParams Lp'!D$5*($S236/$T236)^'ModelParams Lp'!D$6)*3</f>
        <v>#DIV/0!</v>
      </c>
      <c r="X236" s="67" t="e">
        <f>('ModelParams Lp'!E$4*10^'ModelParams Lp'!E$5*($S236/$T236)^'ModelParams Lp'!E$6)*3</f>
        <v>#DIV/0!</v>
      </c>
      <c r="Y236" s="67" t="e">
        <f>('ModelParams Lp'!F$4*10^'ModelParams Lp'!F$5*($S236/$T236)^'ModelParams Lp'!F$6)*3</f>
        <v>#DIV/0!</v>
      </c>
      <c r="Z236" s="67" t="e">
        <f>('ModelParams Lp'!G$4*10^'ModelParams Lp'!G$5*($S236/$T236)^'ModelParams Lp'!G$6)*3</f>
        <v>#DIV/0!</v>
      </c>
      <c r="AA236" s="67" t="e">
        <f>('ModelParams Lp'!H$4*10^'ModelParams Lp'!H$5*($S236/$T236)^'ModelParams Lp'!H$6)*3</f>
        <v>#DIV/0!</v>
      </c>
      <c r="AB236" s="67" t="e">
        <f>('ModelParams Lp'!I$4*10^'ModelParams Lp'!I$5*($S236/$T236)^'ModelParams Lp'!I$6)*3</f>
        <v>#DIV/0!</v>
      </c>
      <c r="AC236" s="53" t="e">
        <f t="shared" si="76"/>
        <v>#DIV/0!</v>
      </c>
      <c r="AD236" s="53" t="e">
        <f>IF(AC236&lt;'ModelParams Lp'!$B$16,-1,IF(AC236&lt;'ModelParams Lp'!$C$16,0,IF(AC236&lt;'ModelParams Lp'!$D$16,1,IF(AC236&lt;'ModelParams Lp'!$E$16,2,IF(AC236&lt;'ModelParams Lp'!$F$16,3,IF(AC236&lt;'ModelParams Lp'!$G$16,4,IF(AC236&lt;'ModelParams Lp'!$H$16,5,6)))))))</f>
        <v>#DIV/0!</v>
      </c>
      <c r="AE236" s="67" t="e">
        <f ca="1">IF($AD236&gt;1,0,OFFSET('ModelParams Lp'!$C$12,0,-'Sound Pressure'!$AD236))</f>
        <v>#DIV/0!</v>
      </c>
      <c r="AF236" s="67" t="e">
        <f ca="1">IF($AD236&gt;2,0,OFFSET('ModelParams Lp'!$D$12,0,-'Sound Pressure'!$AD236))</f>
        <v>#DIV/0!</v>
      </c>
      <c r="AG236" s="67" t="e">
        <f ca="1">IF($AD236&gt;3,0,OFFSET('ModelParams Lp'!$E$12,0,-'Sound Pressure'!$AD236))</f>
        <v>#DIV/0!</v>
      </c>
      <c r="AH236" s="67" t="e">
        <f ca="1">IF($AD236&gt;4,0,OFFSET('ModelParams Lp'!$F$12,0,-'Sound Pressure'!$AD236))</f>
        <v>#DIV/0!</v>
      </c>
      <c r="AI236" s="67" t="e">
        <f ca="1">IF($AD236&gt;3,0,OFFSET('ModelParams Lp'!$G$12,0,-'Sound Pressure'!$AD236))</f>
        <v>#DIV/0!</v>
      </c>
      <c r="AJ236" s="67" t="e">
        <f ca="1">IF($AD236&gt;5,0,OFFSET('ModelParams Lp'!$H$12,0,-'Sound Pressure'!$AD236))</f>
        <v>#DIV/0!</v>
      </c>
      <c r="AK236" s="67" t="e">
        <f ca="1">IF($AD236&gt;6,0,OFFSET('ModelParams Lp'!$I$12,0,-'Sound Pressure'!$AD236))</f>
        <v>#DIV/0!</v>
      </c>
      <c r="AL236" s="67" t="e">
        <f ca="1">IF($AD236&gt;7,0,IF($AD$4&lt;0,3,OFFSET('ModelParams Lp'!$J$12,0,-'Sound Pressure'!$AD236)))</f>
        <v>#DIV/0!</v>
      </c>
      <c r="AM236" s="67" t="e">
        <f t="shared" si="95"/>
        <v>#DIV/0!</v>
      </c>
      <c r="AN236" s="67" t="e">
        <f t="shared" si="96"/>
        <v>#DIV/0!</v>
      </c>
      <c r="AO236" s="67" t="e">
        <f t="shared" si="96"/>
        <v>#DIV/0!</v>
      </c>
      <c r="AP236" s="67" t="e">
        <f t="shared" si="96"/>
        <v>#DIV/0!</v>
      </c>
      <c r="AQ236" s="67" t="e">
        <f t="shared" si="96"/>
        <v>#DIV/0!</v>
      </c>
      <c r="AR236" s="67" t="e">
        <f t="shared" si="96"/>
        <v>#DIV/0!</v>
      </c>
      <c r="AS236" s="67" t="e">
        <f t="shared" si="96"/>
        <v>#DIV/0!</v>
      </c>
      <c r="AT236" s="67" t="e">
        <f t="shared" si="96"/>
        <v>#DIV/0!</v>
      </c>
      <c r="AU236" s="67">
        <f>'ModelParams Lp'!B$22</f>
        <v>4</v>
      </c>
      <c r="AV236" s="67">
        <f>'ModelParams Lp'!C$22</f>
        <v>2</v>
      </c>
      <c r="AW236" s="67">
        <f>'ModelParams Lp'!D$22</f>
        <v>1</v>
      </c>
      <c r="AX236" s="67">
        <f>'ModelParams Lp'!E$22</f>
        <v>0</v>
      </c>
      <c r="AY236" s="67">
        <f>'ModelParams Lp'!F$22</f>
        <v>0</v>
      </c>
      <c r="AZ236" s="67">
        <f>'ModelParams Lp'!G$22</f>
        <v>0</v>
      </c>
      <c r="BA236" s="67">
        <f>'ModelParams Lp'!H$22</f>
        <v>0</v>
      </c>
      <c r="BB236" s="67">
        <f>'ModelParams Lp'!I$22</f>
        <v>0</v>
      </c>
      <c r="BC236" s="67" t="e">
        <f>-10*LOG(2/(4*PI()*2^2)+4/(0.163*(Calcul!$J241*Calcul!$K241)/VLOOKUP(Calcul!$H241,'ModelParams Lp'!$E$37:$F$39,2,0)))</f>
        <v>#N/A</v>
      </c>
      <c r="BD236" s="67" t="e">
        <f>-10*LOG(2/(4*PI()*2^2)+4/(0.163*(Calcul!$J241*Calcul!$K241)/VLOOKUP(Calcul!$H241,'ModelParams Lp'!$E$37:$F$39,2,0)))</f>
        <v>#N/A</v>
      </c>
      <c r="BE236" s="67" t="e">
        <f>-10*LOG(2/(4*PI()*2^2)+4/(0.163*(Calcul!$J241*Calcul!$K241)/VLOOKUP(Calcul!$H241,'ModelParams Lp'!$E$37:$F$39,2,0)))</f>
        <v>#N/A</v>
      </c>
      <c r="BF236" s="67" t="e">
        <f>-10*LOG(2/(4*PI()*2^2)+4/(0.163*(Calcul!$J241*Calcul!$K241)/VLOOKUP(Calcul!$H241,'ModelParams Lp'!$E$37:$F$39,2,0)))</f>
        <v>#N/A</v>
      </c>
      <c r="BG236" s="67" t="e">
        <f>-10*LOG(2/(4*PI()*2^2)+4/(0.163*(Calcul!$J241*Calcul!$K241)/VLOOKUP(Calcul!$H241,'ModelParams Lp'!$E$37:$F$39,2,0)))</f>
        <v>#N/A</v>
      </c>
      <c r="BH236" s="67" t="e">
        <f>-10*LOG(2/(4*PI()*2^2)+4/(0.163*(Calcul!$J241*Calcul!$K241)/VLOOKUP(Calcul!$H241,'ModelParams Lp'!$E$37:$F$39,2,0)))</f>
        <v>#N/A</v>
      </c>
      <c r="BI236" s="67" t="e">
        <f>-10*LOG(2/(4*PI()*2^2)+4/(0.163*(Calcul!$J241*Calcul!$K241)/VLOOKUP(Calcul!$H241,'ModelParams Lp'!$E$37:$F$39,2,0)))</f>
        <v>#N/A</v>
      </c>
      <c r="BJ236" s="67" t="e">
        <f>-10*LOG(2/(4*PI()*2^2)+4/(0.163*(Calcul!$J241*Calcul!$K241)/VLOOKUP(Calcul!$H241,'ModelParams Lp'!$E$37:$F$39,2,0)))</f>
        <v>#N/A</v>
      </c>
      <c r="BK236" s="67" t="e">
        <f>VLOOKUP(Calcul!$I241,'ModelParams Lp'!$D$28:$O$32,5,0)+BC236</f>
        <v>#N/A</v>
      </c>
      <c r="BL236" s="67" t="e">
        <f>VLOOKUP(Calcul!$I241,'ModelParams Lp'!$D$28:$O$32,6,0)+BD236</f>
        <v>#N/A</v>
      </c>
      <c r="BM236" s="67" t="e">
        <f>VLOOKUP(Calcul!$I241,'ModelParams Lp'!$D$28:$O$32,7,0)+BE236</f>
        <v>#N/A</v>
      </c>
      <c r="BN236" s="67" t="e">
        <f>VLOOKUP(Calcul!$I241,'ModelParams Lp'!$D$28:$O$32,8,0)+BF236</f>
        <v>#N/A</v>
      </c>
      <c r="BO236" s="67" t="e">
        <f>VLOOKUP(Calcul!$I241,'ModelParams Lp'!$D$28:$O$32,9,0)+BG236</f>
        <v>#N/A</v>
      </c>
      <c r="BP236" s="67" t="e">
        <f>VLOOKUP(Calcul!$I241,'ModelParams Lp'!$D$28:$O$32,10,0)+BH236</f>
        <v>#N/A</v>
      </c>
      <c r="BQ236" s="67" t="e">
        <f>VLOOKUP(Calcul!$I241,'ModelParams Lp'!$D$28:$O$32,11,0)+BI236</f>
        <v>#N/A</v>
      </c>
      <c r="BR236" s="67" t="e">
        <f>VLOOKUP(Calcul!$I241,'ModelParams Lp'!$D$28:$O$32,12,0)+BJ236</f>
        <v>#N/A</v>
      </c>
      <c r="BS236" s="66" t="e">
        <f t="shared" ca="1" si="77"/>
        <v>#DIV/0!</v>
      </c>
      <c r="BT236" s="66" t="e">
        <f t="shared" ca="1" si="78"/>
        <v>#DIV/0!</v>
      </c>
      <c r="BU236" s="66" t="e">
        <f t="shared" ca="1" si="79"/>
        <v>#DIV/0!</v>
      </c>
      <c r="BV236" s="66" t="e">
        <f t="shared" ca="1" si="80"/>
        <v>#DIV/0!</v>
      </c>
      <c r="BW236" s="66" t="e">
        <f t="shared" ca="1" si="81"/>
        <v>#DIV/0!</v>
      </c>
      <c r="BX236" s="66" t="e">
        <f t="shared" ca="1" si="82"/>
        <v>#DIV/0!</v>
      </c>
      <c r="BY236" s="66" t="e">
        <f t="shared" ca="1" si="83"/>
        <v>#DIV/0!</v>
      </c>
      <c r="BZ236" s="66" t="e">
        <f t="shared" ca="1" si="84"/>
        <v>#DIV/0!</v>
      </c>
      <c r="CA236" s="24" t="e">
        <f ca="1">10*LOG10(IF(BS236="",0,POWER(10,((BS236+'ModelParams Lw'!$O$4)/10))) +IF(BT236="",0,POWER(10,((BT236+'ModelParams Lw'!$P$4)/10))) +IF(BU236="",0,POWER(10,((BU236+'ModelParams Lw'!$Q$4)/10))) +IF(BV236="",0,POWER(10,((BV236+'ModelParams Lw'!$R$4)/10))) +IF(BW236="",0,POWER(10,((BW236+'ModelParams Lw'!$S$4)/10))) +IF(BX236="",0,POWER(10,((BX236+'ModelParams Lw'!$T$4)/10))) +IF(BY236="",0,POWER(10,((BY236+'ModelParams Lw'!$U$4)/10)))+IF(BZ236="",0,POWER(10,((BZ236+'ModelParams Lw'!$V$4)/10))))</f>
        <v>#DIV/0!</v>
      </c>
      <c r="CB236" s="24" t="e">
        <f t="shared" ca="1" si="85"/>
        <v>#DIV/0!</v>
      </c>
      <c r="CC236" s="24" t="e">
        <f ca="1">(BS236-'ModelParams Lw'!O$10)/'ModelParams Lw'!O$11</f>
        <v>#DIV/0!</v>
      </c>
      <c r="CD236" s="24" t="e">
        <f ca="1">(BT236-'ModelParams Lw'!P$10)/'ModelParams Lw'!P$11</f>
        <v>#DIV/0!</v>
      </c>
      <c r="CE236" s="24" t="e">
        <f ca="1">(BU236-'ModelParams Lw'!Q$10)/'ModelParams Lw'!Q$11</f>
        <v>#DIV/0!</v>
      </c>
      <c r="CF236" s="24" t="e">
        <f ca="1">(BV236-'ModelParams Lw'!R$10)/'ModelParams Lw'!R$11</f>
        <v>#DIV/0!</v>
      </c>
      <c r="CG236" s="24" t="e">
        <f ca="1">(BW236-'ModelParams Lw'!S$10)/'ModelParams Lw'!S$11</f>
        <v>#DIV/0!</v>
      </c>
      <c r="CH236" s="24" t="e">
        <f ca="1">(BX236-'ModelParams Lw'!T$10)/'ModelParams Lw'!T$11</f>
        <v>#DIV/0!</v>
      </c>
      <c r="CI236" s="24" t="e">
        <f ca="1">(BY236-'ModelParams Lw'!U$10)/'ModelParams Lw'!U$11</f>
        <v>#DIV/0!</v>
      </c>
      <c r="CJ236" s="24" t="e">
        <f ca="1">(BZ236-'ModelParams Lw'!V$10)/'ModelParams Lw'!V$11</f>
        <v>#DIV/0!</v>
      </c>
      <c r="CK236" s="66" t="e">
        <f t="shared" si="86"/>
        <v>#DIV/0!</v>
      </c>
      <c r="CL236" s="66" t="e">
        <f t="shared" si="87"/>
        <v>#DIV/0!</v>
      </c>
      <c r="CM236" s="66" t="e">
        <f t="shared" si="88"/>
        <v>#DIV/0!</v>
      </c>
      <c r="CN236" s="66" t="e">
        <f t="shared" si="89"/>
        <v>#DIV/0!</v>
      </c>
      <c r="CO236" s="66" t="e">
        <f t="shared" si="90"/>
        <v>#DIV/0!</v>
      </c>
      <c r="CP236" s="66" t="e">
        <f t="shared" si="91"/>
        <v>#DIV/0!</v>
      </c>
      <c r="CQ236" s="66" t="e">
        <f t="shared" si="92"/>
        <v>#DIV/0!</v>
      </c>
      <c r="CR236" s="66" t="e">
        <f t="shared" si="93"/>
        <v>#DIV/0!</v>
      </c>
      <c r="CS236" s="24" t="e">
        <f>10*LOG10(IF(CK236="",0,POWER(10,((CK236+'ModelParams Lw'!$O$4)/10))) +IF(CL236="",0,POWER(10,((CL236+'ModelParams Lw'!$P$4)/10))) +IF(CM236="",0,POWER(10,((CM236+'ModelParams Lw'!$Q$4)/10))) +IF(CN236="",0,POWER(10,((CN236+'ModelParams Lw'!$R$4)/10))) +IF(CO236="",0,POWER(10,((CO236+'ModelParams Lw'!$S$4)/10))) +IF(CP236="",0,POWER(10,((CP236+'ModelParams Lw'!$T$4)/10))) +IF(CQ236="",0,POWER(10,((CQ236+'ModelParams Lw'!$U$4)/10)))+IF(CR236="",0,POWER(10,((CR236+'ModelParams Lw'!$V$4)/10))))</f>
        <v>#DIV/0!</v>
      </c>
      <c r="CT236" s="24" t="e">
        <f t="shared" si="94"/>
        <v>#DIV/0!</v>
      </c>
      <c r="CU236" s="24" t="e">
        <f>(CK236-'ModelParams Lw'!O$10)/'ModelParams Lw'!O$11</f>
        <v>#DIV/0!</v>
      </c>
      <c r="CV236" s="24" t="e">
        <f>(CL236-'ModelParams Lw'!P$10)/'ModelParams Lw'!P$11</f>
        <v>#DIV/0!</v>
      </c>
      <c r="CW236" s="24" t="e">
        <f>(CM236-'ModelParams Lw'!Q$10)/'ModelParams Lw'!Q$11</f>
        <v>#DIV/0!</v>
      </c>
      <c r="CX236" s="24" t="e">
        <f>(CN236-'ModelParams Lw'!R$10)/'ModelParams Lw'!R$11</f>
        <v>#DIV/0!</v>
      </c>
      <c r="CY236" s="24" t="e">
        <f>(CO236-'ModelParams Lw'!S$10)/'ModelParams Lw'!S$11</f>
        <v>#DIV/0!</v>
      </c>
      <c r="CZ236" s="24" t="e">
        <f>(CP236-'ModelParams Lw'!T$10)/'ModelParams Lw'!T$11</f>
        <v>#DIV/0!</v>
      </c>
      <c r="DA236" s="24" t="e">
        <f>(CQ236-'ModelParams Lw'!U$10)/'ModelParams Lw'!U$11</f>
        <v>#DIV/0!</v>
      </c>
      <c r="DB236" s="24" t="e">
        <f>(CR236-'ModelParams Lw'!V$10)/'ModelParams Lw'!V$11</f>
        <v>#DIV/0!</v>
      </c>
    </row>
    <row r="237" spans="1:106">
      <c r="A237" s="12">
        <f>'Sound Power'!B237</f>
        <v>0</v>
      </c>
      <c r="B237" s="12">
        <f>'Sound Power'!D237</f>
        <v>0</v>
      </c>
      <c r="C237" s="67" t="e">
        <f>IF(Calcul!$F242="SA",'Sound Power'!BS237,'Sound Power'!T237)</f>
        <v>#DIV/0!</v>
      </c>
      <c r="D237" s="67" t="e">
        <f>IF(Calcul!$F242="SA",'Sound Power'!BT237,'Sound Power'!U237)</f>
        <v>#DIV/0!</v>
      </c>
      <c r="E237" s="67" t="e">
        <f>IF(Calcul!$F242="SA",'Sound Power'!BU237,'Sound Power'!V237)</f>
        <v>#DIV/0!</v>
      </c>
      <c r="F237" s="67" t="e">
        <f>IF(Calcul!$F242="SA",'Sound Power'!BV237,'Sound Power'!W237)</f>
        <v>#DIV/0!</v>
      </c>
      <c r="G237" s="67" t="e">
        <f>IF(Calcul!$F242="SA",'Sound Power'!BW237,'Sound Power'!X237)</f>
        <v>#DIV/0!</v>
      </c>
      <c r="H237" s="67" t="e">
        <f>IF(Calcul!$F242="SA",'Sound Power'!BX237,'Sound Power'!Y237)</f>
        <v>#DIV/0!</v>
      </c>
      <c r="I237" s="67" t="e">
        <f>IF(Calcul!$F242="SA",'Sound Power'!BY237,'Sound Power'!Z237)</f>
        <v>#DIV/0!</v>
      </c>
      <c r="J237" s="67" t="e">
        <f>IF(Calcul!$F242="SA",'Sound Power'!BZ237,'Sound Power'!AA237)</f>
        <v>#DIV/0!</v>
      </c>
      <c r="K237" s="67" t="e">
        <f>'Sound Power'!CS237</f>
        <v>#DIV/0!</v>
      </c>
      <c r="L237" s="67" t="e">
        <f>'Sound Power'!CT237</f>
        <v>#DIV/0!</v>
      </c>
      <c r="M237" s="67" t="e">
        <f>'Sound Power'!CU237</f>
        <v>#DIV/0!</v>
      </c>
      <c r="N237" s="67" t="e">
        <f>'Sound Power'!CV237</f>
        <v>#DIV/0!</v>
      </c>
      <c r="O237" s="67" t="e">
        <f>'Sound Power'!CW237</f>
        <v>#DIV/0!</v>
      </c>
      <c r="P237" s="67" t="e">
        <f>'Sound Power'!CX237</f>
        <v>#DIV/0!</v>
      </c>
      <c r="Q237" s="67" t="e">
        <f>'Sound Power'!CY237</f>
        <v>#DIV/0!</v>
      </c>
      <c r="R237" s="67" t="e">
        <f>'Sound Power'!CZ237</f>
        <v>#DIV/0!</v>
      </c>
      <c r="S237" s="64">
        <f t="shared" si="74"/>
        <v>0</v>
      </c>
      <c r="T237" s="64">
        <f t="shared" si="75"/>
        <v>0</v>
      </c>
      <c r="U237" s="67" t="e">
        <f>('ModelParams Lp'!B$4*10^'ModelParams Lp'!B$5*($S237/$T237)^'ModelParams Lp'!B$6)*3</f>
        <v>#DIV/0!</v>
      </c>
      <c r="V237" s="67" t="e">
        <f>('ModelParams Lp'!C$4*10^'ModelParams Lp'!C$5*($S237/$T237)^'ModelParams Lp'!C$6)*3</f>
        <v>#DIV/0!</v>
      </c>
      <c r="W237" s="67" t="e">
        <f>('ModelParams Lp'!D$4*10^'ModelParams Lp'!D$5*($S237/$T237)^'ModelParams Lp'!D$6)*3</f>
        <v>#DIV/0!</v>
      </c>
      <c r="X237" s="67" t="e">
        <f>('ModelParams Lp'!E$4*10^'ModelParams Lp'!E$5*($S237/$T237)^'ModelParams Lp'!E$6)*3</f>
        <v>#DIV/0!</v>
      </c>
      <c r="Y237" s="67" t="e">
        <f>('ModelParams Lp'!F$4*10^'ModelParams Lp'!F$5*($S237/$T237)^'ModelParams Lp'!F$6)*3</f>
        <v>#DIV/0!</v>
      </c>
      <c r="Z237" s="67" t="e">
        <f>('ModelParams Lp'!G$4*10^'ModelParams Lp'!G$5*($S237/$T237)^'ModelParams Lp'!G$6)*3</f>
        <v>#DIV/0!</v>
      </c>
      <c r="AA237" s="67" t="e">
        <f>('ModelParams Lp'!H$4*10^'ModelParams Lp'!H$5*($S237/$T237)^'ModelParams Lp'!H$6)*3</f>
        <v>#DIV/0!</v>
      </c>
      <c r="AB237" s="67" t="e">
        <f>('ModelParams Lp'!I$4*10^'ModelParams Lp'!I$5*($S237/$T237)^'ModelParams Lp'!I$6)*3</f>
        <v>#DIV/0!</v>
      </c>
      <c r="AC237" s="53" t="e">
        <f t="shared" si="76"/>
        <v>#DIV/0!</v>
      </c>
      <c r="AD237" s="53" t="e">
        <f>IF(AC237&lt;'ModelParams Lp'!$B$16,-1,IF(AC237&lt;'ModelParams Lp'!$C$16,0,IF(AC237&lt;'ModelParams Lp'!$D$16,1,IF(AC237&lt;'ModelParams Lp'!$E$16,2,IF(AC237&lt;'ModelParams Lp'!$F$16,3,IF(AC237&lt;'ModelParams Lp'!$G$16,4,IF(AC237&lt;'ModelParams Lp'!$H$16,5,6)))))))</f>
        <v>#DIV/0!</v>
      </c>
      <c r="AE237" s="67" t="e">
        <f ca="1">IF($AD237&gt;1,0,OFFSET('ModelParams Lp'!$C$12,0,-'Sound Pressure'!$AD237))</f>
        <v>#DIV/0!</v>
      </c>
      <c r="AF237" s="67" t="e">
        <f ca="1">IF($AD237&gt;2,0,OFFSET('ModelParams Lp'!$D$12,0,-'Sound Pressure'!$AD237))</f>
        <v>#DIV/0!</v>
      </c>
      <c r="AG237" s="67" t="e">
        <f ca="1">IF($AD237&gt;3,0,OFFSET('ModelParams Lp'!$E$12,0,-'Sound Pressure'!$AD237))</f>
        <v>#DIV/0!</v>
      </c>
      <c r="AH237" s="67" t="e">
        <f ca="1">IF($AD237&gt;4,0,OFFSET('ModelParams Lp'!$F$12,0,-'Sound Pressure'!$AD237))</f>
        <v>#DIV/0!</v>
      </c>
      <c r="AI237" s="67" t="e">
        <f ca="1">IF($AD237&gt;3,0,OFFSET('ModelParams Lp'!$G$12,0,-'Sound Pressure'!$AD237))</f>
        <v>#DIV/0!</v>
      </c>
      <c r="AJ237" s="67" t="e">
        <f ca="1">IF($AD237&gt;5,0,OFFSET('ModelParams Lp'!$H$12,0,-'Sound Pressure'!$AD237))</f>
        <v>#DIV/0!</v>
      </c>
      <c r="AK237" s="67" t="e">
        <f ca="1">IF($AD237&gt;6,0,OFFSET('ModelParams Lp'!$I$12,0,-'Sound Pressure'!$AD237))</f>
        <v>#DIV/0!</v>
      </c>
      <c r="AL237" s="67" t="e">
        <f ca="1">IF($AD237&gt;7,0,IF($AD$4&lt;0,3,OFFSET('ModelParams Lp'!$J$12,0,-'Sound Pressure'!$AD237)))</f>
        <v>#DIV/0!</v>
      </c>
      <c r="AM237" s="67" t="e">
        <f t="shared" si="95"/>
        <v>#DIV/0!</v>
      </c>
      <c r="AN237" s="67" t="e">
        <f t="shared" si="96"/>
        <v>#DIV/0!</v>
      </c>
      <c r="AO237" s="67" t="e">
        <f t="shared" si="96"/>
        <v>#DIV/0!</v>
      </c>
      <c r="AP237" s="67" t="e">
        <f t="shared" si="96"/>
        <v>#DIV/0!</v>
      </c>
      <c r="AQ237" s="67" t="e">
        <f t="shared" si="96"/>
        <v>#DIV/0!</v>
      </c>
      <c r="AR237" s="67" t="e">
        <f t="shared" si="96"/>
        <v>#DIV/0!</v>
      </c>
      <c r="AS237" s="67" t="e">
        <f t="shared" si="96"/>
        <v>#DIV/0!</v>
      </c>
      <c r="AT237" s="67" t="e">
        <f t="shared" si="96"/>
        <v>#DIV/0!</v>
      </c>
      <c r="AU237" s="67">
        <f>'ModelParams Lp'!B$22</f>
        <v>4</v>
      </c>
      <c r="AV237" s="67">
        <f>'ModelParams Lp'!C$22</f>
        <v>2</v>
      </c>
      <c r="AW237" s="67">
        <f>'ModelParams Lp'!D$22</f>
        <v>1</v>
      </c>
      <c r="AX237" s="67">
        <f>'ModelParams Lp'!E$22</f>
        <v>0</v>
      </c>
      <c r="AY237" s="67">
        <f>'ModelParams Lp'!F$22</f>
        <v>0</v>
      </c>
      <c r="AZ237" s="67">
        <f>'ModelParams Lp'!G$22</f>
        <v>0</v>
      </c>
      <c r="BA237" s="67">
        <f>'ModelParams Lp'!H$22</f>
        <v>0</v>
      </c>
      <c r="BB237" s="67">
        <f>'ModelParams Lp'!I$22</f>
        <v>0</v>
      </c>
      <c r="BC237" s="67" t="e">
        <f>-10*LOG(2/(4*PI()*2^2)+4/(0.163*(Calcul!$J242*Calcul!$K242)/VLOOKUP(Calcul!$H242,'ModelParams Lp'!$E$37:$F$39,2,0)))</f>
        <v>#N/A</v>
      </c>
      <c r="BD237" s="67" t="e">
        <f>-10*LOG(2/(4*PI()*2^2)+4/(0.163*(Calcul!$J242*Calcul!$K242)/VLOOKUP(Calcul!$H242,'ModelParams Lp'!$E$37:$F$39,2,0)))</f>
        <v>#N/A</v>
      </c>
      <c r="BE237" s="67" t="e">
        <f>-10*LOG(2/(4*PI()*2^2)+4/(0.163*(Calcul!$J242*Calcul!$K242)/VLOOKUP(Calcul!$H242,'ModelParams Lp'!$E$37:$F$39,2,0)))</f>
        <v>#N/A</v>
      </c>
      <c r="BF237" s="67" t="e">
        <f>-10*LOG(2/(4*PI()*2^2)+4/(0.163*(Calcul!$J242*Calcul!$K242)/VLOOKUP(Calcul!$H242,'ModelParams Lp'!$E$37:$F$39,2,0)))</f>
        <v>#N/A</v>
      </c>
      <c r="BG237" s="67" t="e">
        <f>-10*LOG(2/(4*PI()*2^2)+4/(0.163*(Calcul!$J242*Calcul!$K242)/VLOOKUP(Calcul!$H242,'ModelParams Lp'!$E$37:$F$39,2,0)))</f>
        <v>#N/A</v>
      </c>
      <c r="BH237" s="67" t="e">
        <f>-10*LOG(2/(4*PI()*2^2)+4/(0.163*(Calcul!$J242*Calcul!$K242)/VLOOKUP(Calcul!$H242,'ModelParams Lp'!$E$37:$F$39,2,0)))</f>
        <v>#N/A</v>
      </c>
      <c r="BI237" s="67" t="e">
        <f>-10*LOG(2/(4*PI()*2^2)+4/(0.163*(Calcul!$J242*Calcul!$K242)/VLOOKUP(Calcul!$H242,'ModelParams Lp'!$E$37:$F$39,2,0)))</f>
        <v>#N/A</v>
      </c>
      <c r="BJ237" s="67" t="e">
        <f>-10*LOG(2/(4*PI()*2^2)+4/(0.163*(Calcul!$J242*Calcul!$K242)/VLOOKUP(Calcul!$H242,'ModelParams Lp'!$E$37:$F$39,2,0)))</f>
        <v>#N/A</v>
      </c>
      <c r="BK237" s="67" t="e">
        <f>VLOOKUP(Calcul!$I242,'ModelParams Lp'!$D$28:$O$32,5,0)+BC237</f>
        <v>#N/A</v>
      </c>
      <c r="BL237" s="67" t="e">
        <f>VLOOKUP(Calcul!$I242,'ModelParams Lp'!$D$28:$O$32,6,0)+BD237</f>
        <v>#N/A</v>
      </c>
      <c r="BM237" s="67" t="e">
        <f>VLOOKUP(Calcul!$I242,'ModelParams Lp'!$D$28:$O$32,7,0)+BE237</f>
        <v>#N/A</v>
      </c>
      <c r="BN237" s="67" t="e">
        <f>VLOOKUP(Calcul!$I242,'ModelParams Lp'!$D$28:$O$32,8,0)+BF237</f>
        <v>#N/A</v>
      </c>
      <c r="BO237" s="67" t="e">
        <f>VLOOKUP(Calcul!$I242,'ModelParams Lp'!$D$28:$O$32,9,0)+BG237</f>
        <v>#N/A</v>
      </c>
      <c r="BP237" s="67" t="e">
        <f>VLOOKUP(Calcul!$I242,'ModelParams Lp'!$D$28:$O$32,10,0)+BH237</f>
        <v>#N/A</v>
      </c>
      <c r="BQ237" s="67" t="e">
        <f>VLOOKUP(Calcul!$I242,'ModelParams Lp'!$D$28:$O$32,11,0)+BI237</f>
        <v>#N/A</v>
      </c>
      <c r="BR237" s="67" t="e">
        <f>VLOOKUP(Calcul!$I242,'ModelParams Lp'!$D$28:$O$32,12,0)+BJ237</f>
        <v>#N/A</v>
      </c>
      <c r="BS237" s="66" t="e">
        <f t="shared" ca="1" si="77"/>
        <v>#DIV/0!</v>
      </c>
      <c r="BT237" s="66" t="e">
        <f t="shared" ca="1" si="78"/>
        <v>#DIV/0!</v>
      </c>
      <c r="BU237" s="66" t="e">
        <f t="shared" ca="1" si="79"/>
        <v>#DIV/0!</v>
      </c>
      <c r="BV237" s="66" t="e">
        <f t="shared" ca="1" si="80"/>
        <v>#DIV/0!</v>
      </c>
      <c r="BW237" s="66" t="e">
        <f t="shared" ca="1" si="81"/>
        <v>#DIV/0!</v>
      </c>
      <c r="BX237" s="66" t="e">
        <f t="shared" ca="1" si="82"/>
        <v>#DIV/0!</v>
      </c>
      <c r="BY237" s="66" t="e">
        <f t="shared" ca="1" si="83"/>
        <v>#DIV/0!</v>
      </c>
      <c r="BZ237" s="66" t="e">
        <f t="shared" ca="1" si="84"/>
        <v>#DIV/0!</v>
      </c>
      <c r="CA237" s="24" t="e">
        <f ca="1">10*LOG10(IF(BS237="",0,POWER(10,((BS237+'ModelParams Lw'!$O$4)/10))) +IF(BT237="",0,POWER(10,((BT237+'ModelParams Lw'!$P$4)/10))) +IF(BU237="",0,POWER(10,((BU237+'ModelParams Lw'!$Q$4)/10))) +IF(BV237="",0,POWER(10,((BV237+'ModelParams Lw'!$R$4)/10))) +IF(BW237="",0,POWER(10,((BW237+'ModelParams Lw'!$S$4)/10))) +IF(BX237="",0,POWER(10,((BX237+'ModelParams Lw'!$T$4)/10))) +IF(BY237="",0,POWER(10,((BY237+'ModelParams Lw'!$U$4)/10)))+IF(BZ237="",0,POWER(10,((BZ237+'ModelParams Lw'!$V$4)/10))))</f>
        <v>#DIV/0!</v>
      </c>
      <c r="CB237" s="24" t="e">
        <f t="shared" ca="1" si="85"/>
        <v>#DIV/0!</v>
      </c>
      <c r="CC237" s="24" t="e">
        <f ca="1">(BS237-'ModelParams Lw'!O$10)/'ModelParams Lw'!O$11</f>
        <v>#DIV/0!</v>
      </c>
      <c r="CD237" s="24" t="e">
        <f ca="1">(BT237-'ModelParams Lw'!P$10)/'ModelParams Lw'!P$11</f>
        <v>#DIV/0!</v>
      </c>
      <c r="CE237" s="24" t="e">
        <f ca="1">(BU237-'ModelParams Lw'!Q$10)/'ModelParams Lw'!Q$11</f>
        <v>#DIV/0!</v>
      </c>
      <c r="CF237" s="24" t="e">
        <f ca="1">(BV237-'ModelParams Lw'!R$10)/'ModelParams Lw'!R$11</f>
        <v>#DIV/0!</v>
      </c>
      <c r="CG237" s="24" t="e">
        <f ca="1">(BW237-'ModelParams Lw'!S$10)/'ModelParams Lw'!S$11</f>
        <v>#DIV/0!</v>
      </c>
      <c r="CH237" s="24" t="e">
        <f ca="1">(BX237-'ModelParams Lw'!T$10)/'ModelParams Lw'!T$11</f>
        <v>#DIV/0!</v>
      </c>
      <c r="CI237" s="24" t="e">
        <f ca="1">(BY237-'ModelParams Lw'!U$10)/'ModelParams Lw'!U$11</f>
        <v>#DIV/0!</v>
      </c>
      <c r="CJ237" s="24" t="e">
        <f ca="1">(BZ237-'ModelParams Lw'!V$10)/'ModelParams Lw'!V$11</f>
        <v>#DIV/0!</v>
      </c>
      <c r="CK237" s="66" t="e">
        <f t="shared" si="86"/>
        <v>#DIV/0!</v>
      </c>
      <c r="CL237" s="66" t="e">
        <f t="shared" si="87"/>
        <v>#DIV/0!</v>
      </c>
      <c r="CM237" s="66" t="e">
        <f t="shared" si="88"/>
        <v>#DIV/0!</v>
      </c>
      <c r="CN237" s="66" t="e">
        <f t="shared" si="89"/>
        <v>#DIV/0!</v>
      </c>
      <c r="CO237" s="66" t="e">
        <f t="shared" si="90"/>
        <v>#DIV/0!</v>
      </c>
      <c r="CP237" s="66" t="e">
        <f t="shared" si="91"/>
        <v>#DIV/0!</v>
      </c>
      <c r="CQ237" s="66" t="e">
        <f t="shared" si="92"/>
        <v>#DIV/0!</v>
      </c>
      <c r="CR237" s="66" t="e">
        <f t="shared" si="93"/>
        <v>#DIV/0!</v>
      </c>
      <c r="CS237" s="24" t="e">
        <f>10*LOG10(IF(CK237="",0,POWER(10,((CK237+'ModelParams Lw'!$O$4)/10))) +IF(CL237="",0,POWER(10,((CL237+'ModelParams Lw'!$P$4)/10))) +IF(CM237="",0,POWER(10,((CM237+'ModelParams Lw'!$Q$4)/10))) +IF(CN237="",0,POWER(10,((CN237+'ModelParams Lw'!$R$4)/10))) +IF(CO237="",0,POWER(10,((CO237+'ModelParams Lw'!$S$4)/10))) +IF(CP237="",0,POWER(10,((CP237+'ModelParams Lw'!$T$4)/10))) +IF(CQ237="",0,POWER(10,((CQ237+'ModelParams Lw'!$U$4)/10)))+IF(CR237="",0,POWER(10,((CR237+'ModelParams Lw'!$V$4)/10))))</f>
        <v>#DIV/0!</v>
      </c>
      <c r="CT237" s="24" t="e">
        <f t="shared" si="94"/>
        <v>#DIV/0!</v>
      </c>
      <c r="CU237" s="24" t="e">
        <f>(CK237-'ModelParams Lw'!O$10)/'ModelParams Lw'!O$11</f>
        <v>#DIV/0!</v>
      </c>
      <c r="CV237" s="24" t="e">
        <f>(CL237-'ModelParams Lw'!P$10)/'ModelParams Lw'!P$11</f>
        <v>#DIV/0!</v>
      </c>
      <c r="CW237" s="24" t="e">
        <f>(CM237-'ModelParams Lw'!Q$10)/'ModelParams Lw'!Q$11</f>
        <v>#DIV/0!</v>
      </c>
      <c r="CX237" s="24" t="e">
        <f>(CN237-'ModelParams Lw'!R$10)/'ModelParams Lw'!R$11</f>
        <v>#DIV/0!</v>
      </c>
      <c r="CY237" s="24" t="e">
        <f>(CO237-'ModelParams Lw'!S$10)/'ModelParams Lw'!S$11</f>
        <v>#DIV/0!</v>
      </c>
      <c r="CZ237" s="24" t="e">
        <f>(CP237-'ModelParams Lw'!T$10)/'ModelParams Lw'!T$11</f>
        <v>#DIV/0!</v>
      </c>
      <c r="DA237" s="24" t="e">
        <f>(CQ237-'ModelParams Lw'!U$10)/'ModelParams Lw'!U$11</f>
        <v>#DIV/0!</v>
      </c>
      <c r="DB237" s="24" t="e">
        <f>(CR237-'ModelParams Lw'!V$10)/'ModelParams Lw'!V$11</f>
        <v>#DIV/0!</v>
      </c>
    </row>
    <row r="238" spans="1:106">
      <c r="A238" s="12">
        <f>'Sound Power'!B238</f>
        <v>0</v>
      </c>
      <c r="B238" s="12">
        <f>'Sound Power'!D238</f>
        <v>0</v>
      </c>
      <c r="C238" s="67" t="e">
        <f>IF(Calcul!$F243="SA",'Sound Power'!BS238,'Sound Power'!T238)</f>
        <v>#DIV/0!</v>
      </c>
      <c r="D238" s="67" t="e">
        <f>IF(Calcul!$F243="SA",'Sound Power'!BT238,'Sound Power'!U238)</f>
        <v>#DIV/0!</v>
      </c>
      <c r="E238" s="67" t="e">
        <f>IF(Calcul!$F243="SA",'Sound Power'!BU238,'Sound Power'!V238)</f>
        <v>#DIV/0!</v>
      </c>
      <c r="F238" s="67" t="e">
        <f>IF(Calcul!$F243="SA",'Sound Power'!BV238,'Sound Power'!W238)</f>
        <v>#DIV/0!</v>
      </c>
      <c r="G238" s="67" t="e">
        <f>IF(Calcul!$F243="SA",'Sound Power'!BW238,'Sound Power'!X238)</f>
        <v>#DIV/0!</v>
      </c>
      <c r="H238" s="67" t="e">
        <f>IF(Calcul!$F243="SA",'Sound Power'!BX238,'Sound Power'!Y238)</f>
        <v>#DIV/0!</v>
      </c>
      <c r="I238" s="67" t="e">
        <f>IF(Calcul!$F243="SA",'Sound Power'!BY238,'Sound Power'!Z238)</f>
        <v>#DIV/0!</v>
      </c>
      <c r="J238" s="67" t="e">
        <f>IF(Calcul!$F243="SA",'Sound Power'!BZ238,'Sound Power'!AA238)</f>
        <v>#DIV/0!</v>
      </c>
      <c r="K238" s="67" t="e">
        <f>'Sound Power'!CS238</f>
        <v>#DIV/0!</v>
      </c>
      <c r="L238" s="67" t="e">
        <f>'Sound Power'!CT238</f>
        <v>#DIV/0!</v>
      </c>
      <c r="M238" s="67" t="e">
        <f>'Sound Power'!CU238</f>
        <v>#DIV/0!</v>
      </c>
      <c r="N238" s="67" t="e">
        <f>'Sound Power'!CV238</f>
        <v>#DIV/0!</v>
      </c>
      <c r="O238" s="67" t="e">
        <f>'Sound Power'!CW238</f>
        <v>#DIV/0!</v>
      </c>
      <c r="P238" s="67" t="e">
        <f>'Sound Power'!CX238</f>
        <v>#DIV/0!</v>
      </c>
      <c r="Q238" s="67" t="e">
        <f>'Sound Power'!CY238</f>
        <v>#DIV/0!</v>
      </c>
      <c r="R238" s="67" t="e">
        <f>'Sound Power'!CZ238</f>
        <v>#DIV/0!</v>
      </c>
      <c r="S238" s="64">
        <f t="shared" si="74"/>
        <v>0</v>
      </c>
      <c r="T238" s="64">
        <f t="shared" si="75"/>
        <v>0</v>
      </c>
      <c r="U238" s="67" t="e">
        <f>('ModelParams Lp'!B$4*10^'ModelParams Lp'!B$5*($S238/$T238)^'ModelParams Lp'!B$6)*3</f>
        <v>#DIV/0!</v>
      </c>
      <c r="V238" s="67" t="e">
        <f>('ModelParams Lp'!C$4*10^'ModelParams Lp'!C$5*($S238/$T238)^'ModelParams Lp'!C$6)*3</f>
        <v>#DIV/0!</v>
      </c>
      <c r="W238" s="67" t="e">
        <f>('ModelParams Lp'!D$4*10^'ModelParams Lp'!D$5*($S238/$T238)^'ModelParams Lp'!D$6)*3</f>
        <v>#DIV/0!</v>
      </c>
      <c r="X238" s="67" t="e">
        <f>('ModelParams Lp'!E$4*10^'ModelParams Lp'!E$5*($S238/$T238)^'ModelParams Lp'!E$6)*3</f>
        <v>#DIV/0!</v>
      </c>
      <c r="Y238" s="67" t="e">
        <f>('ModelParams Lp'!F$4*10^'ModelParams Lp'!F$5*($S238/$T238)^'ModelParams Lp'!F$6)*3</f>
        <v>#DIV/0!</v>
      </c>
      <c r="Z238" s="67" t="e">
        <f>('ModelParams Lp'!G$4*10^'ModelParams Lp'!G$5*($S238/$T238)^'ModelParams Lp'!G$6)*3</f>
        <v>#DIV/0!</v>
      </c>
      <c r="AA238" s="67" t="e">
        <f>('ModelParams Lp'!H$4*10^'ModelParams Lp'!H$5*($S238/$T238)^'ModelParams Lp'!H$6)*3</f>
        <v>#DIV/0!</v>
      </c>
      <c r="AB238" s="67" t="e">
        <f>('ModelParams Lp'!I$4*10^'ModelParams Lp'!I$5*($S238/$T238)^'ModelParams Lp'!I$6)*3</f>
        <v>#DIV/0!</v>
      </c>
      <c r="AC238" s="53" t="e">
        <f t="shared" si="76"/>
        <v>#DIV/0!</v>
      </c>
      <c r="AD238" s="53" t="e">
        <f>IF(AC238&lt;'ModelParams Lp'!$B$16,-1,IF(AC238&lt;'ModelParams Lp'!$C$16,0,IF(AC238&lt;'ModelParams Lp'!$D$16,1,IF(AC238&lt;'ModelParams Lp'!$E$16,2,IF(AC238&lt;'ModelParams Lp'!$F$16,3,IF(AC238&lt;'ModelParams Lp'!$G$16,4,IF(AC238&lt;'ModelParams Lp'!$H$16,5,6)))))))</f>
        <v>#DIV/0!</v>
      </c>
      <c r="AE238" s="67" t="e">
        <f ca="1">IF($AD238&gt;1,0,OFFSET('ModelParams Lp'!$C$12,0,-'Sound Pressure'!$AD238))</f>
        <v>#DIV/0!</v>
      </c>
      <c r="AF238" s="67" t="e">
        <f ca="1">IF($AD238&gt;2,0,OFFSET('ModelParams Lp'!$D$12,0,-'Sound Pressure'!$AD238))</f>
        <v>#DIV/0!</v>
      </c>
      <c r="AG238" s="67" t="e">
        <f ca="1">IF($AD238&gt;3,0,OFFSET('ModelParams Lp'!$E$12,0,-'Sound Pressure'!$AD238))</f>
        <v>#DIV/0!</v>
      </c>
      <c r="AH238" s="67" t="e">
        <f ca="1">IF($AD238&gt;4,0,OFFSET('ModelParams Lp'!$F$12,0,-'Sound Pressure'!$AD238))</f>
        <v>#DIV/0!</v>
      </c>
      <c r="AI238" s="67" t="e">
        <f ca="1">IF($AD238&gt;3,0,OFFSET('ModelParams Lp'!$G$12,0,-'Sound Pressure'!$AD238))</f>
        <v>#DIV/0!</v>
      </c>
      <c r="AJ238" s="67" t="e">
        <f ca="1">IF($AD238&gt;5,0,OFFSET('ModelParams Lp'!$H$12,0,-'Sound Pressure'!$AD238))</f>
        <v>#DIV/0!</v>
      </c>
      <c r="AK238" s="67" t="e">
        <f ca="1">IF($AD238&gt;6,0,OFFSET('ModelParams Lp'!$I$12,0,-'Sound Pressure'!$AD238))</f>
        <v>#DIV/0!</v>
      </c>
      <c r="AL238" s="67" t="e">
        <f ca="1">IF($AD238&gt;7,0,IF($AD$4&lt;0,3,OFFSET('ModelParams Lp'!$J$12,0,-'Sound Pressure'!$AD238)))</f>
        <v>#DIV/0!</v>
      </c>
      <c r="AM238" s="67" t="e">
        <f t="shared" si="95"/>
        <v>#DIV/0!</v>
      </c>
      <c r="AN238" s="67" t="e">
        <f t="shared" si="96"/>
        <v>#DIV/0!</v>
      </c>
      <c r="AO238" s="67" t="e">
        <f t="shared" si="96"/>
        <v>#DIV/0!</v>
      </c>
      <c r="AP238" s="67" t="e">
        <f t="shared" si="96"/>
        <v>#DIV/0!</v>
      </c>
      <c r="AQ238" s="67" t="e">
        <f t="shared" si="96"/>
        <v>#DIV/0!</v>
      </c>
      <c r="AR238" s="67" t="e">
        <f t="shared" si="96"/>
        <v>#DIV/0!</v>
      </c>
      <c r="AS238" s="67" t="e">
        <f t="shared" si="96"/>
        <v>#DIV/0!</v>
      </c>
      <c r="AT238" s="67" t="e">
        <f t="shared" si="96"/>
        <v>#DIV/0!</v>
      </c>
      <c r="AU238" s="67">
        <f>'ModelParams Lp'!B$22</f>
        <v>4</v>
      </c>
      <c r="AV238" s="67">
        <f>'ModelParams Lp'!C$22</f>
        <v>2</v>
      </c>
      <c r="AW238" s="67">
        <f>'ModelParams Lp'!D$22</f>
        <v>1</v>
      </c>
      <c r="AX238" s="67">
        <f>'ModelParams Lp'!E$22</f>
        <v>0</v>
      </c>
      <c r="AY238" s="67">
        <f>'ModelParams Lp'!F$22</f>
        <v>0</v>
      </c>
      <c r="AZ238" s="67">
        <f>'ModelParams Lp'!G$22</f>
        <v>0</v>
      </c>
      <c r="BA238" s="67">
        <f>'ModelParams Lp'!H$22</f>
        <v>0</v>
      </c>
      <c r="BB238" s="67">
        <f>'ModelParams Lp'!I$22</f>
        <v>0</v>
      </c>
      <c r="BC238" s="67" t="e">
        <f>-10*LOG(2/(4*PI()*2^2)+4/(0.163*(Calcul!$J243*Calcul!$K243)/VLOOKUP(Calcul!$H243,'ModelParams Lp'!$E$37:$F$39,2,0)))</f>
        <v>#N/A</v>
      </c>
      <c r="BD238" s="67" t="e">
        <f>-10*LOG(2/(4*PI()*2^2)+4/(0.163*(Calcul!$J243*Calcul!$K243)/VLOOKUP(Calcul!$H243,'ModelParams Lp'!$E$37:$F$39,2,0)))</f>
        <v>#N/A</v>
      </c>
      <c r="BE238" s="67" t="e">
        <f>-10*LOG(2/(4*PI()*2^2)+4/(0.163*(Calcul!$J243*Calcul!$K243)/VLOOKUP(Calcul!$H243,'ModelParams Lp'!$E$37:$F$39,2,0)))</f>
        <v>#N/A</v>
      </c>
      <c r="BF238" s="67" t="e">
        <f>-10*LOG(2/(4*PI()*2^2)+4/(0.163*(Calcul!$J243*Calcul!$K243)/VLOOKUP(Calcul!$H243,'ModelParams Lp'!$E$37:$F$39,2,0)))</f>
        <v>#N/A</v>
      </c>
      <c r="BG238" s="67" t="e">
        <f>-10*LOG(2/(4*PI()*2^2)+4/(0.163*(Calcul!$J243*Calcul!$K243)/VLOOKUP(Calcul!$H243,'ModelParams Lp'!$E$37:$F$39,2,0)))</f>
        <v>#N/A</v>
      </c>
      <c r="BH238" s="67" t="e">
        <f>-10*LOG(2/(4*PI()*2^2)+4/(0.163*(Calcul!$J243*Calcul!$K243)/VLOOKUP(Calcul!$H243,'ModelParams Lp'!$E$37:$F$39,2,0)))</f>
        <v>#N/A</v>
      </c>
      <c r="BI238" s="67" t="e">
        <f>-10*LOG(2/(4*PI()*2^2)+4/(0.163*(Calcul!$J243*Calcul!$K243)/VLOOKUP(Calcul!$H243,'ModelParams Lp'!$E$37:$F$39,2,0)))</f>
        <v>#N/A</v>
      </c>
      <c r="BJ238" s="67" t="e">
        <f>-10*LOG(2/(4*PI()*2^2)+4/(0.163*(Calcul!$J243*Calcul!$K243)/VLOOKUP(Calcul!$H243,'ModelParams Lp'!$E$37:$F$39,2,0)))</f>
        <v>#N/A</v>
      </c>
      <c r="BK238" s="67" t="e">
        <f>VLOOKUP(Calcul!$I243,'ModelParams Lp'!$D$28:$O$32,5,0)+BC238</f>
        <v>#N/A</v>
      </c>
      <c r="BL238" s="67" t="e">
        <f>VLOOKUP(Calcul!$I243,'ModelParams Lp'!$D$28:$O$32,6,0)+BD238</f>
        <v>#N/A</v>
      </c>
      <c r="BM238" s="67" t="e">
        <f>VLOOKUP(Calcul!$I243,'ModelParams Lp'!$D$28:$O$32,7,0)+BE238</f>
        <v>#N/A</v>
      </c>
      <c r="BN238" s="67" t="e">
        <f>VLOOKUP(Calcul!$I243,'ModelParams Lp'!$D$28:$O$32,8,0)+BF238</f>
        <v>#N/A</v>
      </c>
      <c r="BO238" s="67" t="e">
        <f>VLOOKUP(Calcul!$I243,'ModelParams Lp'!$D$28:$O$32,9,0)+BG238</f>
        <v>#N/A</v>
      </c>
      <c r="BP238" s="67" t="e">
        <f>VLOOKUP(Calcul!$I243,'ModelParams Lp'!$D$28:$O$32,10,0)+BH238</f>
        <v>#N/A</v>
      </c>
      <c r="BQ238" s="67" t="e">
        <f>VLOOKUP(Calcul!$I243,'ModelParams Lp'!$D$28:$O$32,11,0)+BI238</f>
        <v>#N/A</v>
      </c>
      <c r="BR238" s="67" t="e">
        <f>VLOOKUP(Calcul!$I243,'ModelParams Lp'!$D$28:$O$32,12,0)+BJ238</f>
        <v>#N/A</v>
      </c>
      <c r="BS238" s="66" t="e">
        <f t="shared" ca="1" si="77"/>
        <v>#DIV/0!</v>
      </c>
      <c r="BT238" s="66" t="e">
        <f t="shared" ca="1" si="78"/>
        <v>#DIV/0!</v>
      </c>
      <c r="BU238" s="66" t="e">
        <f t="shared" ca="1" si="79"/>
        <v>#DIV/0!</v>
      </c>
      <c r="BV238" s="66" t="e">
        <f t="shared" ca="1" si="80"/>
        <v>#DIV/0!</v>
      </c>
      <c r="BW238" s="66" t="e">
        <f t="shared" ca="1" si="81"/>
        <v>#DIV/0!</v>
      </c>
      <c r="BX238" s="66" t="e">
        <f t="shared" ca="1" si="82"/>
        <v>#DIV/0!</v>
      </c>
      <c r="BY238" s="66" t="e">
        <f t="shared" ca="1" si="83"/>
        <v>#DIV/0!</v>
      </c>
      <c r="BZ238" s="66" t="e">
        <f t="shared" ca="1" si="84"/>
        <v>#DIV/0!</v>
      </c>
      <c r="CA238" s="24" t="e">
        <f ca="1">10*LOG10(IF(BS238="",0,POWER(10,((BS238+'ModelParams Lw'!$O$4)/10))) +IF(BT238="",0,POWER(10,((BT238+'ModelParams Lw'!$P$4)/10))) +IF(BU238="",0,POWER(10,((BU238+'ModelParams Lw'!$Q$4)/10))) +IF(BV238="",0,POWER(10,((BV238+'ModelParams Lw'!$R$4)/10))) +IF(BW238="",0,POWER(10,((BW238+'ModelParams Lw'!$S$4)/10))) +IF(BX238="",0,POWER(10,((BX238+'ModelParams Lw'!$T$4)/10))) +IF(BY238="",0,POWER(10,((BY238+'ModelParams Lw'!$U$4)/10)))+IF(BZ238="",0,POWER(10,((BZ238+'ModelParams Lw'!$V$4)/10))))</f>
        <v>#DIV/0!</v>
      </c>
      <c r="CB238" s="24" t="e">
        <f t="shared" ca="1" si="85"/>
        <v>#DIV/0!</v>
      </c>
      <c r="CC238" s="24" t="e">
        <f ca="1">(BS238-'ModelParams Lw'!O$10)/'ModelParams Lw'!O$11</f>
        <v>#DIV/0!</v>
      </c>
      <c r="CD238" s="24" t="e">
        <f ca="1">(BT238-'ModelParams Lw'!P$10)/'ModelParams Lw'!P$11</f>
        <v>#DIV/0!</v>
      </c>
      <c r="CE238" s="24" t="e">
        <f ca="1">(BU238-'ModelParams Lw'!Q$10)/'ModelParams Lw'!Q$11</f>
        <v>#DIV/0!</v>
      </c>
      <c r="CF238" s="24" t="e">
        <f ca="1">(BV238-'ModelParams Lw'!R$10)/'ModelParams Lw'!R$11</f>
        <v>#DIV/0!</v>
      </c>
      <c r="CG238" s="24" t="e">
        <f ca="1">(BW238-'ModelParams Lw'!S$10)/'ModelParams Lw'!S$11</f>
        <v>#DIV/0!</v>
      </c>
      <c r="CH238" s="24" t="e">
        <f ca="1">(BX238-'ModelParams Lw'!T$10)/'ModelParams Lw'!T$11</f>
        <v>#DIV/0!</v>
      </c>
      <c r="CI238" s="24" t="e">
        <f ca="1">(BY238-'ModelParams Lw'!U$10)/'ModelParams Lw'!U$11</f>
        <v>#DIV/0!</v>
      </c>
      <c r="CJ238" s="24" t="e">
        <f ca="1">(BZ238-'ModelParams Lw'!V$10)/'ModelParams Lw'!V$11</f>
        <v>#DIV/0!</v>
      </c>
      <c r="CK238" s="66" t="e">
        <f t="shared" si="86"/>
        <v>#DIV/0!</v>
      </c>
      <c r="CL238" s="66" t="e">
        <f t="shared" si="87"/>
        <v>#DIV/0!</v>
      </c>
      <c r="CM238" s="66" t="e">
        <f t="shared" si="88"/>
        <v>#DIV/0!</v>
      </c>
      <c r="CN238" s="66" t="e">
        <f t="shared" si="89"/>
        <v>#DIV/0!</v>
      </c>
      <c r="CO238" s="66" t="e">
        <f t="shared" si="90"/>
        <v>#DIV/0!</v>
      </c>
      <c r="CP238" s="66" t="e">
        <f t="shared" si="91"/>
        <v>#DIV/0!</v>
      </c>
      <c r="CQ238" s="66" t="e">
        <f t="shared" si="92"/>
        <v>#DIV/0!</v>
      </c>
      <c r="CR238" s="66" t="e">
        <f t="shared" si="93"/>
        <v>#DIV/0!</v>
      </c>
      <c r="CS238" s="24" t="e">
        <f>10*LOG10(IF(CK238="",0,POWER(10,((CK238+'ModelParams Lw'!$O$4)/10))) +IF(CL238="",0,POWER(10,((CL238+'ModelParams Lw'!$P$4)/10))) +IF(CM238="",0,POWER(10,((CM238+'ModelParams Lw'!$Q$4)/10))) +IF(CN238="",0,POWER(10,((CN238+'ModelParams Lw'!$R$4)/10))) +IF(CO238="",0,POWER(10,((CO238+'ModelParams Lw'!$S$4)/10))) +IF(CP238="",0,POWER(10,((CP238+'ModelParams Lw'!$T$4)/10))) +IF(CQ238="",0,POWER(10,((CQ238+'ModelParams Lw'!$U$4)/10)))+IF(CR238="",0,POWER(10,((CR238+'ModelParams Lw'!$V$4)/10))))</f>
        <v>#DIV/0!</v>
      </c>
      <c r="CT238" s="24" t="e">
        <f t="shared" si="94"/>
        <v>#DIV/0!</v>
      </c>
      <c r="CU238" s="24" t="e">
        <f>(CK238-'ModelParams Lw'!O$10)/'ModelParams Lw'!O$11</f>
        <v>#DIV/0!</v>
      </c>
      <c r="CV238" s="24" t="e">
        <f>(CL238-'ModelParams Lw'!P$10)/'ModelParams Lw'!P$11</f>
        <v>#DIV/0!</v>
      </c>
      <c r="CW238" s="24" t="e">
        <f>(CM238-'ModelParams Lw'!Q$10)/'ModelParams Lw'!Q$11</f>
        <v>#DIV/0!</v>
      </c>
      <c r="CX238" s="24" t="e">
        <f>(CN238-'ModelParams Lw'!R$10)/'ModelParams Lw'!R$11</f>
        <v>#DIV/0!</v>
      </c>
      <c r="CY238" s="24" t="e">
        <f>(CO238-'ModelParams Lw'!S$10)/'ModelParams Lw'!S$11</f>
        <v>#DIV/0!</v>
      </c>
      <c r="CZ238" s="24" t="e">
        <f>(CP238-'ModelParams Lw'!T$10)/'ModelParams Lw'!T$11</f>
        <v>#DIV/0!</v>
      </c>
      <c r="DA238" s="24" t="e">
        <f>(CQ238-'ModelParams Lw'!U$10)/'ModelParams Lw'!U$11</f>
        <v>#DIV/0!</v>
      </c>
      <c r="DB238" s="24" t="e">
        <f>(CR238-'ModelParams Lw'!V$10)/'ModelParams Lw'!V$11</f>
        <v>#DIV/0!</v>
      </c>
    </row>
    <row r="239" spans="1:106">
      <c r="A239" s="12">
        <f>'Sound Power'!B239</f>
        <v>0</v>
      </c>
      <c r="B239" s="12">
        <f>'Sound Power'!D239</f>
        <v>0</v>
      </c>
      <c r="C239" s="67" t="e">
        <f>IF(Calcul!$F244="SA",'Sound Power'!BS239,'Sound Power'!T239)</f>
        <v>#DIV/0!</v>
      </c>
      <c r="D239" s="67" t="e">
        <f>IF(Calcul!$F244="SA",'Sound Power'!BT239,'Sound Power'!U239)</f>
        <v>#DIV/0!</v>
      </c>
      <c r="E239" s="67" t="e">
        <f>IF(Calcul!$F244="SA",'Sound Power'!BU239,'Sound Power'!V239)</f>
        <v>#DIV/0!</v>
      </c>
      <c r="F239" s="67" t="e">
        <f>IF(Calcul!$F244="SA",'Sound Power'!BV239,'Sound Power'!W239)</f>
        <v>#DIV/0!</v>
      </c>
      <c r="G239" s="67" t="e">
        <f>IF(Calcul!$F244="SA",'Sound Power'!BW239,'Sound Power'!X239)</f>
        <v>#DIV/0!</v>
      </c>
      <c r="H239" s="67" t="e">
        <f>IF(Calcul!$F244="SA",'Sound Power'!BX239,'Sound Power'!Y239)</f>
        <v>#DIV/0!</v>
      </c>
      <c r="I239" s="67" t="e">
        <f>IF(Calcul!$F244="SA",'Sound Power'!BY239,'Sound Power'!Z239)</f>
        <v>#DIV/0!</v>
      </c>
      <c r="J239" s="67" t="e">
        <f>IF(Calcul!$F244="SA",'Sound Power'!BZ239,'Sound Power'!AA239)</f>
        <v>#DIV/0!</v>
      </c>
      <c r="K239" s="67" t="e">
        <f>'Sound Power'!CS239</f>
        <v>#DIV/0!</v>
      </c>
      <c r="L239" s="67" t="e">
        <f>'Sound Power'!CT239</f>
        <v>#DIV/0!</v>
      </c>
      <c r="M239" s="67" t="e">
        <f>'Sound Power'!CU239</f>
        <v>#DIV/0!</v>
      </c>
      <c r="N239" s="67" t="e">
        <f>'Sound Power'!CV239</f>
        <v>#DIV/0!</v>
      </c>
      <c r="O239" s="67" t="e">
        <f>'Sound Power'!CW239</f>
        <v>#DIV/0!</v>
      </c>
      <c r="P239" s="67" t="e">
        <f>'Sound Power'!CX239</f>
        <v>#DIV/0!</v>
      </c>
      <c r="Q239" s="67" t="e">
        <f>'Sound Power'!CY239</f>
        <v>#DIV/0!</v>
      </c>
      <c r="R239" s="67" t="e">
        <f>'Sound Power'!CZ239</f>
        <v>#DIV/0!</v>
      </c>
      <c r="S239" s="64">
        <f t="shared" si="74"/>
        <v>0</v>
      </c>
      <c r="T239" s="64">
        <f t="shared" si="75"/>
        <v>0</v>
      </c>
      <c r="U239" s="67" t="e">
        <f>('ModelParams Lp'!B$4*10^'ModelParams Lp'!B$5*($S239/$T239)^'ModelParams Lp'!B$6)*3</f>
        <v>#DIV/0!</v>
      </c>
      <c r="V239" s="67" t="e">
        <f>('ModelParams Lp'!C$4*10^'ModelParams Lp'!C$5*($S239/$T239)^'ModelParams Lp'!C$6)*3</f>
        <v>#DIV/0!</v>
      </c>
      <c r="W239" s="67" t="e">
        <f>('ModelParams Lp'!D$4*10^'ModelParams Lp'!D$5*($S239/$T239)^'ModelParams Lp'!D$6)*3</f>
        <v>#DIV/0!</v>
      </c>
      <c r="X239" s="67" t="e">
        <f>('ModelParams Lp'!E$4*10^'ModelParams Lp'!E$5*($S239/$T239)^'ModelParams Lp'!E$6)*3</f>
        <v>#DIV/0!</v>
      </c>
      <c r="Y239" s="67" t="e">
        <f>('ModelParams Lp'!F$4*10^'ModelParams Lp'!F$5*($S239/$T239)^'ModelParams Lp'!F$6)*3</f>
        <v>#DIV/0!</v>
      </c>
      <c r="Z239" s="67" t="e">
        <f>('ModelParams Lp'!G$4*10^'ModelParams Lp'!G$5*($S239/$T239)^'ModelParams Lp'!G$6)*3</f>
        <v>#DIV/0!</v>
      </c>
      <c r="AA239" s="67" t="e">
        <f>('ModelParams Lp'!H$4*10^'ModelParams Lp'!H$5*($S239/$T239)^'ModelParams Lp'!H$6)*3</f>
        <v>#DIV/0!</v>
      </c>
      <c r="AB239" s="67" t="e">
        <f>('ModelParams Lp'!I$4*10^'ModelParams Lp'!I$5*($S239/$T239)^'ModelParams Lp'!I$6)*3</f>
        <v>#DIV/0!</v>
      </c>
      <c r="AC239" s="53" t="e">
        <f t="shared" si="76"/>
        <v>#DIV/0!</v>
      </c>
      <c r="AD239" s="53" t="e">
        <f>IF(AC239&lt;'ModelParams Lp'!$B$16,-1,IF(AC239&lt;'ModelParams Lp'!$C$16,0,IF(AC239&lt;'ModelParams Lp'!$D$16,1,IF(AC239&lt;'ModelParams Lp'!$E$16,2,IF(AC239&lt;'ModelParams Lp'!$F$16,3,IF(AC239&lt;'ModelParams Lp'!$G$16,4,IF(AC239&lt;'ModelParams Lp'!$H$16,5,6)))))))</f>
        <v>#DIV/0!</v>
      </c>
      <c r="AE239" s="67" t="e">
        <f ca="1">IF($AD239&gt;1,0,OFFSET('ModelParams Lp'!$C$12,0,-'Sound Pressure'!$AD239))</f>
        <v>#DIV/0!</v>
      </c>
      <c r="AF239" s="67" t="e">
        <f ca="1">IF($AD239&gt;2,0,OFFSET('ModelParams Lp'!$D$12,0,-'Sound Pressure'!$AD239))</f>
        <v>#DIV/0!</v>
      </c>
      <c r="AG239" s="67" t="e">
        <f ca="1">IF($AD239&gt;3,0,OFFSET('ModelParams Lp'!$E$12,0,-'Sound Pressure'!$AD239))</f>
        <v>#DIV/0!</v>
      </c>
      <c r="AH239" s="67" t="e">
        <f ca="1">IF($AD239&gt;4,0,OFFSET('ModelParams Lp'!$F$12,0,-'Sound Pressure'!$AD239))</f>
        <v>#DIV/0!</v>
      </c>
      <c r="AI239" s="67" t="e">
        <f ca="1">IF($AD239&gt;3,0,OFFSET('ModelParams Lp'!$G$12,0,-'Sound Pressure'!$AD239))</f>
        <v>#DIV/0!</v>
      </c>
      <c r="AJ239" s="67" t="e">
        <f ca="1">IF($AD239&gt;5,0,OFFSET('ModelParams Lp'!$H$12,0,-'Sound Pressure'!$AD239))</f>
        <v>#DIV/0!</v>
      </c>
      <c r="AK239" s="67" t="e">
        <f ca="1">IF($AD239&gt;6,0,OFFSET('ModelParams Lp'!$I$12,0,-'Sound Pressure'!$AD239))</f>
        <v>#DIV/0!</v>
      </c>
      <c r="AL239" s="67" t="e">
        <f ca="1">IF($AD239&gt;7,0,IF($AD$4&lt;0,3,OFFSET('ModelParams Lp'!$J$12,0,-'Sound Pressure'!$AD239)))</f>
        <v>#DIV/0!</v>
      </c>
      <c r="AM239" s="67" t="e">
        <f t="shared" si="95"/>
        <v>#DIV/0!</v>
      </c>
      <c r="AN239" s="67" t="e">
        <f t="shared" si="96"/>
        <v>#DIV/0!</v>
      </c>
      <c r="AO239" s="67" t="e">
        <f t="shared" si="96"/>
        <v>#DIV/0!</v>
      </c>
      <c r="AP239" s="67" t="e">
        <f t="shared" si="96"/>
        <v>#DIV/0!</v>
      </c>
      <c r="AQ239" s="67" t="e">
        <f t="shared" si="96"/>
        <v>#DIV/0!</v>
      </c>
      <c r="AR239" s="67" t="e">
        <f t="shared" si="96"/>
        <v>#DIV/0!</v>
      </c>
      <c r="AS239" s="67" t="e">
        <f t="shared" si="96"/>
        <v>#DIV/0!</v>
      </c>
      <c r="AT239" s="67" t="e">
        <f t="shared" si="96"/>
        <v>#DIV/0!</v>
      </c>
      <c r="AU239" s="67">
        <f>'ModelParams Lp'!B$22</f>
        <v>4</v>
      </c>
      <c r="AV239" s="67">
        <f>'ModelParams Lp'!C$22</f>
        <v>2</v>
      </c>
      <c r="AW239" s="67">
        <f>'ModelParams Lp'!D$22</f>
        <v>1</v>
      </c>
      <c r="AX239" s="67">
        <f>'ModelParams Lp'!E$22</f>
        <v>0</v>
      </c>
      <c r="AY239" s="67">
        <f>'ModelParams Lp'!F$22</f>
        <v>0</v>
      </c>
      <c r="AZ239" s="67">
        <f>'ModelParams Lp'!G$22</f>
        <v>0</v>
      </c>
      <c r="BA239" s="67">
        <f>'ModelParams Lp'!H$22</f>
        <v>0</v>
      </c>
      <c r="BB239" s="67">
        <f>'ModelParams Lp'!I$22</f>
        <v>0</v>
      </c>
      <c r="BC239" s="67" t="e">
        <f>-10*LOG(2/(4*PI()*2^2)+4/(0.163*(Calcul!$J244*Calcul!$K244)/VLOOKUP(Calcul!$H244,'ModelParams Lp'!$E$37:$F$39,2,0)))</f>
        <v>#N/A</v>
      </c>
      <c r="BD239" s="67" t="e">
        <f>-10*LOG(2/(4*PI()*2^2)+4/(0.163*(Calcul!$J244*Calcul!$K244)/VLOOKUP(Calcul!$H244,'ModelParams Lp'!$E$37:$F$39,2,0)))</f>
        <v>#N/A</v>
      </c>
      <c r="BE239" s="67" t="e">
        <f>-10*LOG(2/(4*PI()*2^2)+4/(0.163*(Calcul!$J244*Calcul!$K244)/VLOOKUP(Calcul!$H244,'ModelParams Lp'!$E$37:$F$39,2,0)))</f>
        <v>#N/A</v>
      </c>
      <c r="BF239" s="67" t="e">
        <f>-10*LOG(2/(4*PI()*2^2)+4/(0.163*(Calcul!$J244*Calcul!$K244)/VLOOKUP(Calcul!$H244,'ModelParams Lp'!$E$37:$F$39,2,0)))</f>
        <v>#N/A</v>
      </c>
      <c r="BG239" s="67" t="e">
        <f>-10*LOG(2/(4*PI()*2^2)+4/(0.163*(Calcul!$J244*Calcul!$K244)/VLOOKUP(Calcul!$H244,'ModelParams Lp'!$E$37:$F$39,2,0)))</f>
        <v>#N/A</v>
      </c>
      <c r="BH239" s="67" t="e">
        <f>-10*LOG(2/(4*PI()*2^2)+4/(0.163*(Calcul!$J244*Calcul!$K244)/VLOOKUP(Calcul!$H244,'ModelParams Lp'!$E$37:$F$39,2,0)))</f>
        <v>#N/A</v>
      </c>
      <c r="BI239" s="67" t="e">
        <f>-10*LOG(2/(4*PI()*2^2)+4/(0.163*(Calcul!$J244*Calcul!$K244)/VLOOKUP(Calcul!$H244,'ModelParams Lp'!$E$37:$F$39,2,0)))</f>
        <v>#N/A</v>
      </c>
      <c r="BJ239" s="67" t="e">
        <f>-10*LOG(2/(4*PI()*2^2)+4/(0.163*(Calcul!$J244*Calcul!$K244)/VLOOKUP(Calcul!$H244,'ModelParams Lp'!$E$37:$F$39,2,0)))</f>
        <v>#N/A</v>
      </c>
      <c r="BK239" s="67" t="e">
        <f>VLOOKUP(Calcul!$I244,'ModelParams Lp'!$D$28:$O$32,5,0)+BC239</f>
        <v>#N/A</v>
      </c>
      <c r="BL239" s="67" t="e">
        <f>VLOOKUP(Calcul!$I244,'ModelParams Lp'!$D$28:$O$32,6,0)+BD239</f>
        <v>#N/A</v>
      </c>
      <c r="BM239" s="67" t="e">
        <f>VLOOKUP(Calcul!$I244,'ModelParams Lp'!$D$28:$O$32,7,0)+BE239</f>
        <v>#N/A</v>
      </c>
      <c r="BN239" s="67" t="e">
        <f>VLOOKUP(Calcul!$I244,'ModelParams Lp'!$D$28:$O$32,8,0)+BF239</f>
        <v>#N/A</v>
      </c>
      <c r="BO239" s="67" t="e">
        <f>VLOOKUP(Calcul!$I244,'ModelParams Lp'!$D$28:$O$32,9,0)+BG239</f>
        <v>#N/A</v>
      </c>
      <c r="BP239" s="67" t="e">
        <f>VLOOKUP(Calcul!$I244,'ModelParams Lp'!$D$28:$O$32,10,0)+BH239</f>
        <v>#N/A</v>
      </c>
      <c r="BQ239" s="67" t="e">
        <f>VLOOKUP(Calcul!$I244,'ModelParams Lp'!$D$28:$O$32,11,0)+BI239</f>
        <v>#N/A</v>
      </c>
      <c r="BR239" s="67" t="e">
        <f>VLOOKUP(Calcul!$I244,'ModelParams Lp'!$D$28:$O$32,12,0)+BJ239</f>
        <v>#N/A</v>
      </c>
      <c r="BS239" s="66" t="e">
        <f t="shared" ca="1" si="77"/>
        <v>#DIV/0!</v>
      </c>
      <c r="BT239" s="66" t="e">
        <f t="shared" ca="1" si="78"/>
        <v>#DIV/0!</v>
      </c>
      <c r="BU239" s="66" t="e">
        <f t="shared" ca="1" si="79"/>
        <v>#DIV/0!</v>
      </c>
      <c r="BV239" s="66" t="e">
        <f t="shared" ca="1" si="80"/>
        <v>#DIV/0!</v>
      </c>
      <c r="BW239" s="66" t="e">
        <f t="shared" ca="1" si="81"/>
        <v>#DIV/0!</v>
      </c>
      <c r="BX239" s="66" t="e">
        <f t="shared" ca="1" si="82"/>
        <v>#DIV/0!</v>
      </c>
      <c r="BY239" s="66" t="e">
        <f t="shared" ca="1" si="83"/>
        <v>#DIV/0!</v>
      </c>
      <c r="BZ239" s="66" t="e">
        <f t="shared" ca="1" si="84"/>
        <v>#DIV/0!</v>
      </c>
      <c r="CA239" s="24" t="e">
        <f ca="1">10*LOG10(IF(BS239="",0,POWER(10,((BS239+'ModelParams Lw'!$O$4)/10))) +IF(BT239="",0,POWER(10,((BT239+'ModelParams Lw'!$P$4)/10))) +IF(BU239="",0,POWER(10,((BU239+'ModelParams Lw'!$Q$4)/10))) +IF(BV239="",0,POWER(10,((BV239+'ModelParams Lw'!$R$4)/10))) +IF(BW239="",0,POWER(10,((BW239+'ModelParams Lw'!$S$4)/10))) +IF(BX239="",0,POWER(10,((BX239+'ModelParams Lw'!$T$4)/10))) +IF(BY239="",0,POWER(10,((BY239+'ModelParams Lw'!$U$4)/10)))+IF(BZ239="",0,POWER(10,((BZ239+'ModelParams Lw'!$V$4)/10))))</f>
        <v>#DIV/0!</v>
      </c>
      <c r="CB239" s="24" t="e">
        <f t="shared" ca="1" si="85"/>
        <v>#DIV/0!</v>
      </c>
      <c r="CC239" s="24" t="e">
        <f ca="1">(BS239-'ModelParams Lw'!O$10)/'ModelParams Lw'!O$11</f>
        <v>#DIV/0!</v>
      </c>
      <c r="CD239" s="24" t="e">
        <f ca="1">(BT239-'ModelParams Lw'!P$10)/'ModelParams Lw'!P$11</f>
        <v>#DIV/0!</v>
      </c>
      <c r="CE239" s="24" t="e">
        <f ca="1">(BU239-'ModelParams Lw'!Q$10)/'ModelParams Lw'!Q$11</f>
        <v>#DIV/0!</v>
      </c>
      <c r="CF239" s="24" t="e">
        <f ca="1">(BV239-'ModelParams Lw'!R$10)/'ModelParams Lw'!R$11</f>
        <v>#DIV/0!</v>
      </c>
      <c r="CG239" s="24" t="e">
        <f ca="1">(BW239-'ModelParams Lw'!S$10)/'ModelParams Lw'!S$11</f>
        <v>#DIV/0!</v>
      </c>
      <c r="CH239" s="24" t="e">
        <f ca="1">(BX239-'ModelParams Lw'!T$10)/'ModelParams Lw'!T$11</f>
        <v>#DIV/0!</v>
      </c>
      <c r="CI239" s="24" t="e">
        <f ca="1">(BY239-'ModelParams Lw'!U$10)/'ModelParams Lw'!U$11</f>
        <v>#DIV/0!</v>
      </c>
      <c r="CJ239" s="24" t="e">
        <f ca="1">(BZ239-'ModelParams Lw'!V$10)/'ModelParams Lw'!V$11</f>
        <v>#DIV/0!</v>
      </c>
      <c r="CK239" s="66" t="e">
        <f t="shared" si="86"/>
        <v>#DIV/0!</v>
      </c>
      <c r="CL239" s="66" t="e">
        <f t="shared" si="87"/>
        <v>#DIV/0!</v>
      </c>
      <c r="CM239" s="66" t="e">
        <f t="shared" si="88"/>
        <v>#DIV/0!</v>
      </c>
      <c r="CN239" s="66" t="e">
        <f t="shared" si="89"/>
        <v>#DIV/0!</v>
      </c>
      <c r="CO239" s="66" t="e">
        <f t="shared" si="90"/>
        <v>#DIV/0!</v>
      </c>
      <c r="CP239" s="66" t="e">
        <f t="shared" si="91"/>
        <v>#DIV/0!</v>
      </c>
      <c r="CQ239" s="66" t="e">
        <f t="shared" si="92"/>
        <v>#DIV/0!</v>
      </c>
      <c r="CR239" s="66" t="e">
        <f t="shared" si="93"/>
        <v>#DIV/0!</v>
      </c>
      <c r="CS239" s="24" t="e">
        <f>10*LOG10(IF(CK239="",0,POWER(10,((CK239+'ModelParams Lw'!$O$4)/10))) +IF(CL239="",0,POWER(10,((CL239+'ModelParams Lw'!$P$4)/10))) +IF(CM239="",0,POWER(10,((CM239+'ModelParams Lw'!$Q$4)/10))) +IF(CN239="",0,POWER(10,((CN239+'ModelParams Lw'!$R$4)/10))) +IF(CO239="",0,POWER(10,((CO239+'ModelParams Lw'!$S$4)/10))) +IF(CP239="",0,POWER(10,((CP239+'ModelParams Lw'!$T$4)/10))) +IF(CQ239="",0,POWER(10,((CQ239+'ModelParams Lw'!$U$4)/10)))+IF(CR239="",0,POWER(10,((CR239+'ModelParams Lw'!$V$4)/10))))</f>
        <v>#DIV/0!</v>
      </c>
      <c r="CT239" s="24" t="e">
        <f t="shared" si="94"/>
        <v>#DIV/0!</v>
      </c>
      <c r="CU239" s="24" t="e">
        <f>(CK239-'ModelParams Lw'!O$10)/'ModelParams Lw'!O$11</f>
        <v>#DIV/0!</v>
      </c>
      <c r="CV239" s="24" t="e">
        <f>(CL239-'ModelParams Lw'!P$10)/'ModelParams Lw'!P$11</f>
        <v>#DIV/0!</v>
      </c>
      <c r="CW239" s="24" t="e">
        <f>(CM239-'ModelParams Lw'!Q$10)/'ModelParams Lw'!Q$11</f>
        <v>#DIV/0!</v>
      </c>
      <c r="CX239" s="24" t="e">
        <f>(CN239-'ModelParams Lw'!R$10)/'ModelParams Lw'!R$11</f>
        <v>#DIV/0!</v>
      </c>
      <c r="CY239" s="24" t="e">
        <f>(CO239-'ModelParams Lw'!S$10)/'ModelParams Lw'!S$11</f>
        <v>#DIV/0!</v>
      </c>
      <c r="CZ239" s="24" t="e">
        <f>(CP239-'ModelParams Lw'!T$10)/'ModelParams Lw'!T$11</f>
        <v>#DIV/0!</v>
      </c>
      <c r="DA239" s="24" t="e">
        <f>(CQ239-'ModelParams Lw'!U$10)/'ModelParams Lw'!U$11</f>
        <v>#DIV/0!</v>
      </c>
      <c r="DB239" s="24" t="e">
        <f>(CR239-'ModelParams Lw'!V$10)/'ModelParams Lw'!V$11</f>
        <v>#DIV/0!</v>
      </c>
    </row>
    <row r="240" spans="1:106">
      <c r="A240" s="12">
        <f>'Sound Power'!B240</f>
        <v>0</v>
      </c>
      <c r="B240" s="12">
        <f>'Sound Power'!D240</f>
        <v>0</v>
      </c>
      <c r="C240" s="67" t="e">
        <f>IF(Calcul!$F245="SA",'Sound Power'!BS240,'Sound Power'!T240)</f>
        <v>#DIV/0!</v>
      </c>
      <c r="D240" s="67" t="e">
        <f>IF(Calcul!$F245="SA",'Sound Power'!BT240,'Sound Power'!U240)</f>
        <v>#DIV/0!</v>
      </c>
      <c r="E240" s="67" t="e">
        <f>IF(Calcul!$F245="SA",'Sound Power'!BU240,'Sound Power'!V240)</f>
        <v>#DIV/0!</v>
      </c>
      <c r="F240" s="67" t="e">
        <f>IF(Calcul!$F245="SA",'Sound Power'!BV240,'Sound Power'!W240)</f>
        <v>#DIV/0!</v>
      </c>
      <c r="G240" s="67" t="e">
        <f>IF(Calcul!$F245="SA",'Sound Power'!BW240,'Sound Power'!X240)</f>
        <v>#DIV/0!</v>
      </c>
      <c r="H240" s="67" t="e">
        <f>IF(Calcul!$F245="SA",'Sound Power'!BX240,'Sound Power'!Y240)</f>
        <v>#DIV/0!</v>
      </c>
      <c r="I240" s="67" t="e">
        <f>IF(Calcul!$F245="SA",'Sound Power'!BY240,'Sound Power'!Z240)</f>
        <v>#DIV/0!</v>
      </c>
      <c r="J240" s="67" t="e">
        <f>IF(Calcul!$F245="SA",'Sound Power'!BZ240,'Sound Power'!AA240)</f>
        <v>#DIV/0!</v>
      </c>
      <c r="K240" s="67" t="e">
        <f>'Sound Power'!CS240</f>
        <v>#DIV/0!</v>
      </c>
      <c r="L240" s="67" t="e">
        <f>'Sound Power'!CT240</f>
        <v>#DIV/0!</v>
      </c>
      <c r="M240" s="67" t="e">
        <f>'Sound Power'!CU240</f>
        <v>#DIV/0!</v>
      </c>
      <c r="N240" s="67" t="e">
        <f>'Sound Power'!CV240</f>
        <v>#DIV/0!</v>
      </c>
      <c r="O240" s="67" t="e">
        <f>'Sound Power'!CW240</f>
        <v>#DIV/0!</v>
      </c>
      <c r="P240" s="67" t="e">
        <f>'Sound Power'!CX240</f>
        <v>#DIV/0!</v>
      </c>
      <c r="Q240" s="67" t="e">
        <f>'Sound Power'!CY240</f>
        <v>#DIV/0!</v>
      </c>
      <c r="R240" s="67" t="e">
        <f>'Sound Power'!CZ240</f>
        <v>#DIV/0!</v>
      </c>
      <c r="S240" s="64">
        <f t="shared" si="74"/>
        <v>0</v>
      </c>
      <c r="T240" s="64">
        <f t="shared" si="75"/>
        <v>0</v>
      </c>
      <c r="U240" s="67" t="e">
        <f>('ModelParams Lp'!B$4*10^'ModelParams Lp'!B$5*($S240/$T240)^'ModelParams Lp'!B$6)*3</f>
        <v>#DIV/0!</v>
      </c>
      <c r="V240" s="67" t="e">
        <f>('ModelParams Lp'!C$4*10^'ModelParams Lp'!C$5*($S240/$T240)^'ModelParams Lp'!C$6)*3</f>
        <v>#DIV/0!</v>
      </c>
      <c r="W240" s="67" t="e">
        <f>('ModelParams Lp'!D$4*10^'ModelParams Lp'!D$5*($S240/$T240)^'ModelParams Lp'!D$6)*3</f>
        <v>#DIV/0!</v>
      </c>
      <c r="X240" s="67" t="e">
        <f>('ModelParams Lp'!E$4*10^'ModelParams Lp'!E$5*($S240/$T240)^'ModelParams Lp'!E$6)*3</f>
        <v>#DIV/0!</v>
      </c>
      <c r="Y240" s="67" t="e">
        <f>('ModelParams Lp'!F$4*10^'ModelParams Lp'!F$5*($S240/$T240)^'ModelParams Lp'!F$6)*3</f>
        <v>#DIV/0!</v>
      </c>
      <c r="Z240" s="67" t="e">
        <f>('ModelParams Lp'!G$4*10^'ModelParams Lp'!G$5*($S240/$T240)^'ModelParams Lp'!G$6)*3</f>
        <v>#DIV/0!</v>
      </c>
      <c r="AA240" s="67" t="e">
        <f>('ModelParams Lp'!H$4*10^'ModelParams Lp'!H$5*($S240/$T240)^'ModelParams Lp'!H$6)*3</f>
        <v>#DIV/0!</v>
      </c>
      <c r="AB240" s="67" t="e">
        <f>('ModelParams Lp'!I$4*10^'ModelParams Lp'!I$5*($S240/$T240)^'ModelParams Lp'!I$6)*3</f>
        <v>#DIV/0!</v>
      </c>
      <c r="AC240" s="53" t="e">
        <f t="shared" si="76"/>
        <v>#DIV/0!</v>
      </c>
      <c r="AD240" s="53" t="e">
        <f>IF(AC240&lt;'ModelParams Lp'!$B$16,-1,IF(AC240&lt;'ModelParams Lp'!$C$16,0,IF(AC240&lt;'ModelParams Lp'!$D$16,1,IF(AC240&lt;'ModelParams Lp'!$E$16,2,IF(AC240&lt;'ModelParams Lp'!$F$16,3,IF(AC240&lt;'ModelParams Lp'!$G$16,4,IF(AC240&lt;'ModelParams Lp'!$H$16,5,6)))))))</f>
        <v>#DIV/0!</v>
      </c>
      <c r="AE240" s="67" t="e">
        <f ca="1">IF($AD240&gt;1,0,OFFSET('ModelParams Lp'!$C$12,0,-'Sound Pressure'!$AD240))</f>
        <v>#DIV/0!</v>
      </c>
      <c r="AF240" s="67" t="e">
        <f ca="1">IF($AD240&gt;2,0,OFFSET('ModelParams Lp'!$D$12,0,-'Sound Pressure'!$AD240))</f>
        <v>#DIV/0!</v>
      </c>
      <c r="AG240" s="67" t="e">
        <f ca="1">IF($AD240&gt;3,0,OFFSET('ModelParams Lp'!$E$12,0,-'Sound Pressure'!$AD240))</f>
        <v>#DIV/0!</v>
      </c>
      <c r="AH240" s="67" t="e">
        <f ca="1">IF($AD240&gt;4,0,OFFSET('ModelParams Lp'!$F$12,0,-'Sound Pressure'!$AD240))</f>
        <v>#DIV/0!</v>
      </c>
      <c r="AI240" s="67" t="e">
        <f ca="1">IF($AD240&gt;3,0,OFFSET('ModelParams Lp'!$G$12,0,-'Sound Pressure'!$AD240))</f>
        <v>#DIV/0!</v>
      </c>
      <c r="AJ240" s="67" t="e">
        <f ca="1">IF($AD240&gt;5,0,OFFSET('ModelParams Lp'!$H$12,0,-'Sound Pressure'!$AD240))</f>
        <v>#DIV/0!</v>
      </c>
      <c r="AK240" s="67" t="e">
        <f ca="1">IF($AD240&gt;6,0,OFFSET('ModelParams Lp'!$I$12,0,-'Sound Pressure'!$AD240))</f>
        <v>#DIV/0!</v>
      </c>
      <c r="AL240" s="67" t="e">
        <f ca="1">IF($AD240&gt;7,0,IF($AD$4&lt;0,3,OFFSET('ModelParams Lp'!$J$12,0,-'Sound Pressure'!$AD240)))</f>
        <v>#DIV/0!</v>
      </c>
      <c r="AM240" s="67" t="e">
        <f t="shared" si="95"/>
        <v>#DIV/0!</v>
      </c>
      <c r="AN240" s="67" t="e">
        <f t="shared" si="96"/>
        <v>#DIV/0!</v>
      </c>
      <c r="AO240" s="67" t="e">
        <f t="shared" si="96"/>
        <v>#DIV/0!</v>
      </c>
      <c r="AP240" s="67" t="e">
        <f t="shared" si="96"/>
        <v>#DIV/0!</v>
      </c>
      <c r="AQ240" s="67" t="e">
        <f t="shared" si="96"/>
        <v>#DIV/0!</v>
      </c>
      <c r="AR240" s="67" t="e">
        <f t="shared" si="96"/>
        <v>#DIV/0!</v>
      </c>
      <c r="AS240" s="67" t="e">
        <f t="shared" si="96"/>
        <v>#DIV/0!</v>
      </c>
      <c r="AT240" s="67" t="e">
        <f t="shared" si="96"/>
        <v>#DIV/0!</v>
      </c>
      <c r="AU240" s="67">
        <f>'ModelParams Lp'!B$22</f>
        <v>4</v>
      </c>
      <c r="AV240" s="67">
        <f>'ModelParams Lp'!C$22</f>
        <v>2</v>
      </c>
      <c r="AW240" s="67">
        <f>'ModelParams Lp'!D$22</f>
        <v>1</v>
      </c>
      <c r="AX240" s="67">
        <f>'ModelParams Lp'!E$22</f>
        <v>0</v>
      </c>
      <c r="AY240" s="67">
        <f>'ModelParams Lp'!F$22</f>
        <v>0</v>
      </c>
      <c r="AZ240" s="67">
        <f>'ModelParams Lp'!G$22</f>
        <v>0</v>
      </c>
      <c r="BA240" s="67">
        <f>'ModelParams Lp'!H$22</f>
        <v>0</v>
      </c>
      <c r="BB240" s="67">
        <f>'ModelParams Lp'!I$22</f>
        <v>0</v>
      </c>
      <c r="BC240" s="67" t="e">
        <f>-10*LOG(2/(4*PI()*2^2)+4/(0.163*(Calcul!$J245*Calcul!$K245)/VLOOKUP(Calcul!$H245,'ModelParams Lp'!$E$37:$F$39,2,0)))</f>
        <v>#N/A</v>
      </c>
      <c r="BD240" s="67" t="e">
        <f>-10*LOG(2/(4*PI()*2^2)+4/(0.163*(Calcul!$J245*Calcul!$K245)/VLOOKUP(Calcul!$H245,'ModelParams Lp'!$E$37:$F$39,2,0)))</f>
        <v>#N/A</v>
      </c>
      <c r="BE240" s="67" t="e">
        <f>-10*LOG(2/(4*PI()*2^2)+4/(0.163*(Calcul!$J245*Calcul!$K245)/VLOOKUP(Calcul!$H245,'ModelParams Lp'!$E$37:$F$39,2,0)))</f>
        <v>#N/A</v>
      </c>
      <c r="BF240" s="67" t="e">
        <f>-10*LOG(2/(4*PI()*2^2)+4/(0.163*(Calcul!$J245*Calcul!$K245)/VLOOKUP(Calcul!$H245,'ModelParams Lp'!$E$37:$F$39,2,0)))</f>
        <v>#N/A</v>
      </c>
      <c r="BG240" s="67" t="e">
        <f>-10*LOG(2/(4*PI()*2^2)+4/(0.163*(Calcul!$J245*Calcul!$K245)/VLOOKUP(Calcul!$H245,'ModelParams Lp'!$E$37:$F$39,2,0)))</f>
        <v>#N/A</v>
      </c>
      <c r="BH240" s="67" t="e">
        <f>-10*LOG(2/(4*PI()*2^2)+4/(0.163*(Calcul!$J245*Calcul!$K245)/VLOOKUP(Calcul!$H245,'ModelParams Lp'!$E$37:$F$39,2,0)))</f>
        <v>#N/A</v>
      </c>
      <c r="BI240" s="67" t="e">
        <f>-10*LOG(2/(4*PI()*2^2)+4/(0.163*(Calcul!$J245*Calcul!$K245)/VLOOKUP(Calcul!$H245,'ModelParams Lp'!$E$37:$F$39,2,0)))</f>
        <v>#N/A</v>
      </c>
      <c r="BJ240" s="67" t="e">
        <f>-10*LOG(2/(4*PI()*2^2)+4/(0.163*(Calcul!$J245*Calcul!$K245)/VLOOKUP(Calcul!$H245,'ModelParams Lp'!$E$37:$F$39,2,0)))</f>
        <v>#N/A</v>
      </c>
      <c r="BK240" s="67" t="e">
        <f>VLOOKUP(Calcul!$I245,'ModelParams Lp'!$D$28:$O$32,5,0)+BC240</f>
        <v>#N/A</v>
      </c>
      <c r="BL240" s="67" t="e">
        <f>VLOOKUP(Calcul!$I245,'ModelParams Lp'!$D$28:$O$32,6,0)+BD240</f>
        <v>#N/A</v>
      </c>
      <c r="BM240" s="67" t="e">
        <f>VLOOKUP(Calcul!$I245,'ModelParams Lp'!$D$28:$O$32,7,0)+BE240</f>
        <v>#N/A</v>
      </c>
      <c r="BN240" s="67" t="e">
        <f>VLOOKUP(Calcul!$I245,'ModelParams Lp'!$D$28:$O$32,8,0)+BF240</f>
        <v>#N/A</v>
      </c>
      <c r="BO240" s="67" t="e">
        <f>VLOOKUP(Calcul!$I245,'ModelParams Lp'!$D$28:$O$32,9,0)+BG240</f>
        <v>#N/A</v>
      </c>
      <c r="BP240" s="67" t="e">
        <f>VLOOKUP(Calcul!$I245,'ModelParams Lp'!$D$28:$O$32,10,0)+BH240</f>
        <v>#N/A</v>
      </c>
      <c r="BQ240" s="67" t="e">
        <f>VLOOKUP(Calcul!$I245,'ModelParams Lp'!$D$28:$O$32,11,0)+BI240</f>
        <v>#N/A</v>
      </c>
      <c r="BR240" s="67" t="e">
        <f>VLOOKUP(Calcul!$I245,'ModelParams Lp'!$D$28:$O$32,12,0)+BJ240</f>
        <v>#N/A</v>
      </c>
      <c r="BS240" s="66" t="e">
        <f t="shared" ca="1" si="77"/>
        <v>#DIV/0!</v>
      </c>
      <c r="BT240" s="66" t="e">
        <f t="shared" ca="1" si="78"/>
        <v>#DIV/0!</v>
      </c>
      <c r="BU240" s="66" t="e">
        <f t="shared" ca="1" si="79"/>
        <v>#DIV/0!</v>
      </c>
      <c r="BV240" s="66" t="e">
        <f t="shared" ca="1" si="80"/>
        <v>#DIV/0!</v>
      </c>
      <c r="BW240" s="66" t="e">
        <f t="shared" ca="1" si="81"/>
        <v>#DIV/0!</v>
      </c>
      <c r="BX240" s="66" t="e">
        <f t="shared" ca="1" si="82"/>
        <v>#DIV/0!</v>
      </c>
      <c r="BY240" s="66" t="e">
        <f t="shared" ca="1" si="83"/>
        <v>#DIV/0!</v>
      </c>
      <c r="BZ240" s="66" t="e">
        <f t="shared" ca="1" si="84"/>
        <v>#DIV/0!</v>
      </c>
      <c r="CA240" s="24" t="e">
        <f ca="1">10*LOG10(IF(BS240="",0,POWER(10,((BS240+'ModelParams Lw'!$O$4)/10))) +IF(BT240="",0,POWER(10,((BT240+'ModelParams Lw'!$P$4)/10))) +IF(BU240="",0,POWER(10,((BU240+'ModelParams Lw'!$Q$4)/10))) +IF(BV240="",0,POWER(10,((BV240+'ModelParams Lw'!$R$4)/10))) +IF(BW240="",0,POWER(10,((BW240+'ModelParams Lw'!$S$4)/10))) +IF(BX240="",0,POWER(10,((BX240+'ModelParams Lw'!$T$4)/10))) +IF(BY240="",0,POWER(10,((BY240+'ModelParams Lw'!$U$4)/10)))+IF(BZ240="",0,POWER(10,((BZ240+'ModelParams Lw'!$V$4)/10))))</f>
        <v>#DIV/0!</v>
      </c>
      <c r="CB240" s="24" t="e">
        <f t="shared" ca="1" si="85"/>
        <v>#DIV/0!</v>
      </c>
      <c r="CC240" s="24" t="e">
        <f ca="1">(BS240-'ModelParams Lw'!O$10)/'ModelParams Lw'!O$11</f>
        <v>#DIV/0!</v>
      </c>
      <c r="CD240" s="24" t="e">
        <f ca="1">(BT240-'ModelParams Lw'!P$10)/'ModelParams Lw'!P$11</f>
        <v>#DIV/0!</v>
      </c>
      <c r="CE240" s="24" t="e">
        <f ca="1">(BU240-'ModelParams Lw'!Q$10)/'ModelParams Lw'!Q$11</f>
        <v>#DIV/0!</v>
      </c>
      <c r="CF240" s="24" t="e">
        <f ca="1">(BV240-'ModelParams Lw'!R$10)/'ModelParams Lw'!R$11</f>
        <v>#DIV/0!</v>
      </c>
      <c r="CG240" s="24" t="e">
        <f ca="1">(BW240-'ModelParams Lw'!S$10)/'ModelParams Lw'!S$11</f>
        <v>#DIV/0!</v>
      </c>
      <c r="CH240" s="24" t="e">
        <f ca="1">(BX240-'ModelParams Lw'!T$10)/'ModelParams Lw'!T$11</f>
        <v>#DIV/0!</v>
      </c>
      <c r="CI240" s="24" t="e">
        <f ca="1">(BY240-'ModelParams Lw'!U$10)/'ModelParams Lw'!U$11</f>
        <v>#DIV/0!</v>
      </c>
      <c r="CJ240" s="24" t="e">
        <f ca="1">(BZ240-'ModelParams Lw'!V$10)/'ModelParams Lw'!V$11</f>
        <v>#DIV/0!</v>
      </c>
      <c r="CK240" s="66" t="e">
        <f t="shared" si="86"/>
        <v>#DIV/0!</v>
      </c>
      <c r="CL240" s="66" t="e">
        <f t="shared" si="87"/>
        <v>#DIV/0!</v>
      </c>
      <c r="CM240" s="66" t="e">
        <f t="shared" si="88"/>
        <v>#DIV/0!</v>
      </c>
      <c r="CN240" s="66" t="e">
        <f t="shared" si="89"/>
        <v>#DIV/0!</v>
      </c>
      <c r="CO240" s="66" t="e">
        <f t="shared" si="90"/>
        <v>#DIV/0!</v>
      </c>
      <c r="CP240" s="66" t="e">
        <f t="shared" si="91"/>
        <v>#DIV/0!</v>
      </c>
      <c r="CQ240" s="66" t="e">
        <f t="shared" si="92"/>
        <v>#DIV/0!</v>
      </c>
      <c r="CR240" s="66" t="e">
        <f t="shared" si="93"/>
        <v>#DIV/0!</v>
      </c>
      <c r="CS240" s="24" t="e">
        <f>10*LOG10(IF(CK240="",0,POWER(10,((CK240+'ModelParams Lw'!$O$4)/10))) +IF(CL240="",0,POWER(10,((CL240+'ModelParams Lw'!$P$4)/10))) +IF(CM240="",0,POWER(10,((CM240+'ModelParams Lw'!$Q$4)/10))) +IF(CN240="",0,POWER(10,((CN240+'ModelParams Lw'!$R$4)/10))) +IF(CO240="",0,POWER(10,((CO240+'ModelParams Lw'!$S$4)/10))) +IF(CP240="",0,POWER(10,((CP240+'ModelParams Lw'!$T$4)/10))) +IF(CQ240="",0,POWER(10,((CQ240+'ModelParams Lw'!$U$4)/10)))+IF(CR240="",0,POWER(10,((CR240+'ModelParams Lw'!$V$4)/10))))</f>
        <v>#DIV/0!</v>
      </c>
      <c r="CT240" s="24" t="e">
        <f t="shared" si="94"/>
        <v>#DIV/0!</v>
      </c>
      <c r="CU240" s="24" t="e">
        <f>(CK240-'ModelParams Lw'!O$10)/'ModelParams Lw'!O$11</f>
        <v>#DIV/0!</v>
      </c>
      <c r="CV240" s="24" t="e">
        <f>(CL240-'ModelParams Lw'!P$10)/'ModelParams Lw'!P$11</f>
        <v>#DIV/0!</v>
      </c>
      <c r="CW240" s="24" t="e">
        <f>(CM240-'ModelParams Lw'!Q$10)/'ModelParams Lw'!Q$11</f>
        <v>#DIV/0!</v>
      </c>
      <c r="CX240" s="24" t="e">
        <f>(CN240-'ModelParams Lw'!R$10)/'ModelParams Lw'!R$11</f>
        <v>#DIV/0!</v>
      </c>
      <c r="CY240" s="24" t="e">
        <f>(CO240-'ModelParams Lw'!S$10)/'ModelParams Lw'!S$11</f>
        <v>#DIV/0!</v>
      </c>
      <c r="CZ240" s="24" t="e">
        <f>(CP240-'ModelParams Lw'!T$10)/'ModelParams Lw'!T$11</f>
        <v>#DIV/0!</v>
      </c>
      <c r="DA240" s="24" t="e">
        <f>(CQ240-'ModelParams Lw'!U$10)/'ModelParams Lw'!U$11</f>
        <v>#DIV/0!</v>
      </c>
      <c r="DB240" s="24" t="e">
        <f>(CR240-'ModelParams Lw'!V$10)/'ModelParams Lw'!V$11</f>
        <v>#DIV/0!</v>
      </c>
    </row>
    <row r="241" spans="1:106">
      <c r="A241" s="12">
        <f>'Sound Power'!B241</f>
        <v>0</v>
      </c>
      <c r="B241" s="12">
        <f>'Sound Power'!D241</f>
        <v>0</v>
      </c>
      <c r="C241" s="67" t="e">
        <f>IF(Calcul!$F246="SA",'Sound Power'!BS241,'Sound Power'!T241)</f>
        <v>#DIV/0!</v>
      </c>
      <c r="D241" s="67" t="e">
        <f>IF(Calcul!$F246="SA",'Sound Power'!BT241,'Sound Power'!U241)</f>
        <v>#DIV/0!</v>
      </c>
      <c r="E241" s="67" t="e">
        <f>IF(Calcul!$F246="SA",'Sound Power'!BU241,'Sound Power'!V241)</f>
        <v>#DIV/0!</v>
      </c>
      <c r="F241" s="67" t="e">
        <f>IF(Calcul!$F246="SA",'Sound Power'!BV241,'Sound Power'!W241)</f>
        <v>#DIV/0!</v>
      </c>
      <c r="G241" s="67" t="e">
        <f>IF(Calcul!$F246="SA",'Sound Power'!BW241,'Sound Power'!X241)</f>
        <v>#DIV/0!</v>
      </c>
      <c r="H241" s="67" t="e">
        <f>IF(Calcul!$F246="SA",'Sound Power'!BX241,'Sound Power'!Y241)</f>
        <v>#DIV/0!</v>
      </c>
      <c r="I241" s="67" t="e">
        <f>IF(Calcul!$F246="SA",'Sound Power'!BY241,'Sound Power'!Z241)</f>
        <v>#DIV/0!</v>
      </c>
      <c r="J241" s="67" t="e">
        <f>IF(Calcul!$F246="SA",'Sound Power'!BZ241,'Sound Power'!AA241)</f>
        <v>#DIV/0!</v>
      </c>
      <c r="K241" s="67" t="e">
        <f>'Sound Power'!CS241</f>
        <v>#DIV/0!</v>
      </c>
      <c r="L241" s="67" t="e">
        <f>'Sound Power'!CT241</f>
        <v>#DIV/0!</v>
      </c>
      <c r="M241" s="67" t="e">
        <f>'Sound Power'!CU241</f>
        <v>#DIV/0!</v>
      </c>
      <c r="N241" s="67" t="e">
        <f>'Sound Power'!CV241</f>
        <v>#DIV/0!</v>
      </c>
      <c r="O241" s="67" t="e">
        <f>'Sound Power'!CW241</f>
        <v>#DIV/0!</v>
      </c>
      <c r="P241" s="67" t="e">
        <f>'Sound Power'!CX241</f>
        <v>#DIV/0!</v>
      </c>
      <c r="Q241" s="67" t="e">
        <f>'Sound Power'!CY241</f>
        <v>#DIV/0!</v>
      </c>
      <c r="R241" s="67" t="e">
        <f>'Sound Power'!CZ241</f>
        <v>#DIV/0!</v>
      </c>
      <c r="S241" s="64">
        <f t="shared" si="74"/>
        <v>0</v>
      </c>
      <c r="T241" s="64">
        <f t="shared" si="75"/>
        <v>0</v>
      </c>
      <c r="U241" s="67" t="e">
        <f>('ModelParams Lp'!B$4*10^'ModelParams Lp'!B$5*($S241/$T241)^'ModelParams Lp'!B$6)*3</f>
        <v>#DIV/0!</v>
      </c>
      <c r="V241" s="67" t="e">
        <f>('ModelParams Lp'!C$4*10^'ModelParams Lp'!C$5*($S241/$T241)^'ModelParams Lp'!C$6)*3</f>
        <v>#DIV/0!</v>
      </c>
      <c r="W241" s="67" t="e">
        <f>('ModelParams Lp'!D$4*10^'ModelParams Lp'!D$5*($S241/$T241)^'ModelParams Lp'!D$6)*3</f>
        <v>#DIV/0!</v>
      </c>
      <c r="X241" s="67" t="e">
        <f>('ModelParams Lp'!E$4*10^'ModelParams Lp'!E$5*($S241/$T241)^'ModelParams Lp'!E$6)*3</f>
        <v>#DIV/0!</v>
      </c>
      <c r="Y241" s="67" t="e">
        <f>('ModelParams Lp'!F$4*10^'ModelParams Lp'!F$5*($S241/$T241)^'ModelParams Lp'!F$6)*3</f>
        <v>#DIV/0!</v>
      </c>
      <c r="Z241" s="67" t="e">
        <f>('ModelParams Lp'!G$4*10^'ModelParams Lp'!G$5*($S241/$T241)^'ModelParams Lp'!G$6)*3</f>
        <v>#DIV/0!</v>
      </c>
      <c r="AA241" s="67" t="e">
        <f>('ModelParams Lp'!H$4*10^'ModelParams Lp'!H$5*($S241/$T241)^'ModelParams Lp'!H$6)*3</f>
        <v>#DIV/0!</v>
      </c>
      <c r="AB241" s="67" t="e">
        <f>('ModelParams Lp'!I$4*10^'ModelParams Lp'!I$5*($S241/$T241)^'ModelParams Lp'!I$6)*3</f>
        <v>#DIV/0!</v>
      </c>
      <c r="AC241" s="53" t="e">
        <f t="shared" si="76"/>
        <v>#DIV/0!</v>
      </c>
      <c r="AD241" s="53" t="e">
        <f>IF(AC241&lt;'ModelParams Lp'!$B$16,-1,IF(AC241&lt;'ModelParams Lp'!$C$16,0,IF(AC241&lt;'ModelParams Lp'!$D$16,1,IF(AC241&lt;'ModelParams Lp'!$E$16,2,IF(AC241&lt;'ModelParams Lp'!$F$16,3,IF(AC241&lt;'ModelParams Lp'!$G$16,4,IF(AC241&lt;'ModelParams Lp'!$H$16,5,6)))))))</f>
        <v>#DIV/0!</v>
      </c>
      <c r="AE241" s="67" t="e">
        <f ca="1">IF($AD241&gt;1,0,OFFSET('ModelParams Lp'!$C$12,0,-'Sound Pressure'!$AD241))</f>
        <v>#DIV/0!</v>
      </c>
      <c r="AF241" s="67" t="e">
        <f ca="1">IF($AD241&gt;2,0,OFFSET('ModelParams Lp'!$D$12,0,-'Sound Pressure'!$AD241))</f>
        <v>#DIV/0!</v>
      </c>
      <c r="AG241" s="67" t="e">
        <f ca="1">IF($AD241&gt;3,0,OFFSET('ModelParams Lp'!$E$12,0,-'Sound Pressure'!$AD241))</f>
        <v>#DIV/0!</v>
      </c>
      <c r="AH241" s="67" t="e">
        <f ca="1">IF($AD241&gt;4,0,OFFSET('ModelParams Lp'!$F$12,0,-'Sound Pressure'!$AD241))</f>
        <v>#DIV/0!</v>
      </c>
      <c r="AI241" s="67" t="e">
        <f ca="1">IF($AD241&gt;3,0,OFFSET('ModelParams Lp'!$G$12,0,-'Sound Pressure'!$AD241))</f>
        <v>#DIV/0!</v>
      </c>
      <c r="AJ241" s="67" t="e">
        <f ca="1">IF($AD241&gt;5,0,OFFSET('ModelParams Lp'!$H$12,0,-'Sound Pressure'!$AD241))</f>
        <v>#DIV/0!</v>
      </c>
      <c r="AK241" s="67" t="e">
        <f ca="1">IF($AD241&gt;6,0,OFFSET('ModelParams Lp'!$I$12,0,-'Sound Pressure'!$AD241))</f>
        <v>#DIV/0!</v>
      </c>
      <c r="AL241" s="67" t="e">
        <f ca="1">IF($AD241&gt;7,0,IF($AD$4&lt;0,3,OFFSET('ModelParams Lp'!$J$12,0,-'Sound Pressure'!$AD241)))</f>
        <v>#DIV/0!</v>
      </c>
      <c r="AM241" s="67" t="e">
        <f t="shared" si="95"/>
        <v>#DIV/0!</v>
      </c>
      <c r="AN241" s="67" t="e">
        <f t="shared" si="96"/>
        <v>#DIV/0!</v>
      </c>
      <c r="AO241" s="67" t="e">
        <f t="shared" si="96"/>
        <v>#DIV/0!</v>
      </c>
      <c r="AP241" s="67" t="e">
        <f t="shared" si="96"/>
        <v>#DIV/0!</v>
      </c>
      <c r="AQ241" s="67" t="e">
        <f t="shared" si="96"/>
        <v>#DIV/0!</v>
      </c>
      <c r="AR241" s="67" t="e">
        <f t="shared" si="96"/>
        <v>#DIV/0!</v>
      </c>
      <c r="AS241" s="67" t="e">
        <f t="shared" si="96"/>
        <v>#DIV/0!</v>
      </c>
      <c r="AT241" s="67" t="e">
        <f t="shared" si="96"/>
        <v>#DIV/0!</v>
      </c>
      <c r="AU241" s="67">
        <f>'ModelParams Lp'!B$22</f>
        <v>4</v>
      </c>
      <c r="AV241" s="67">
        <f>'ModelParams Lp'!C$22</f>
        <v>2</v>
      </c>
      <c r="AW241" s="67">
        <f>'ModelParams Lp'!D$22</f>
        <v>1</v>
      </c>
      <c r="AX241" s="67">
        <f>'ModelParams Lp'!E$22</f>
        <v>0</v>
      </c>
      <c r="AY241" s="67">
        <f>'ModelParams Lp'!F$22</f>
        <v>0</v>
      </c>
      <c r="AZ241" s="67">
        <f>'ModelParams Lp'!G$22</f>
        <v>0</v>
      </c>
      <c r="BA241" s="67">
        <f>'ModelParams Lp'!H$22</f>
        <v>0</v>
      </c>
      <c r="BB241" s="67">
        <f>'ModelParams Lp'!I$22</f>
        <v>0</v>
      </c>
      <c r="BC241" s="67" t="e">
        <f>-10*LOG(2/(4*PI()*2^2)+4/(0.163*(Calcul!$J246*Calcul!$K246)/VLOOKUP(Calcul!$H246,'ModelParams Lp'!$E$37:$F$39,2,0)))</f>
        <v>#N/A</v>
      </c>
      <c r="BD241" s="67" t="e">
        <f>-10*LOG(2/(4*PI()*2^2)+4/(0.163*(Calcul!$J246*Calcul!$K246)/VLOOKUP(Calcul!$H246,'ModelParams Lp'!$E$37:$F$39,2,0)))</f>
        <v>#N/A</v>
      </c>
      <c r="BE241" s="67" t="e">
        <f>-10*LOG(2/(4*PI()*2^2)+4/(0.163*(Calcul!$J246*Calcul!$K246)/VLOOKUP(Calcul!$H246,'ModelParams Lp'!$E$37:$F$39,2,0)))</f>
        <v>#N/A</v>
      </c>
      <c r="BF241" s="67" t="e">
        <f>-10*LOG(2/(4*PI()*2^2)+4/(0.163*(Calcul!$J246*Calcul!$K246)/VLOOKUP(Calcul!$H246,'ModelParams Lp'!$E$37:$F$39,2,0)))</f>
        <v>#N/A</v>
      </c>
      <c r="BG241" s="67" t="e">
        <f>-10*LOG(2/(4*PI()*2^2)+4/(0.163*(Calcul!$J246*Calcul!$K246)/VLOOKUP(Calcul!$H246,'ModelParams Lp'!$E$37:$F$39,2,0)))</f>
        <v>#N/A</v>
      </c>
      <c r="BH241" s="67" t="e">
        <f>-10*LOG(2/(4*PI()*2^2)+4/(0.163*(Calcul!$J246*Calcul!$K246)/VLOOKUP(Calcul!$H246,'ModelParams Lp'!$E$37:$F$39,2,0)))</f>
        <v>#N/A</v>
      </c>
      <c r="BI241" s="67" t="e">
        <f>-10*LOG(2/(4*PI()*2^2)+4/(0.163*(Calcul!$J246*Calcul!$K246)/VLOOKUP(Calcul!$H246,'ModelParams Lp'!$E$37:$F$39,2,0)))</f>
        <v>#N/A</v>
      </c>
      <c r="BJ241" s="67" t="e">
        <f>-10*LOG(2/(4*PI()*2^2)+4/(0.163*(Calcul!$J246*Calcul!$K246)/VLOOKUP(Calcul!$H246,'ModelParams Lp'!$E$37:$F$39,2,0)))</f>
        <v>#N/A</v>
      </c>
      <c r="BK241" s="67" t="e">
        <f>VLOOKUP(Calcul!$I246,'ModelParams Lp'!$D$28:$O$32,5,0)+BC241</f>
        <v>#N/A</v>
      </c>
      <c r="BL241" s="67" t="e">
        <f>VLOOKUP(Calcul!$I246,'ModelParams Lp'!$D$28:$O$32,6,0)+BD241</f>
        <v>#N/A</v>
      </c>
      <c r="BM241" s="67" t="e">
        <f>VLOOKUP(Calcul!$I246,'ModelParams Lp'!$D$28:$O$32,7,0)+BE241</f>
        <v>#N/A</v>
      </c>
      <c r="BN241" s="67" t="e">
        <f>VLOOKUP(Calcul!$I246,'ModelParams Lp'!$D$28:$O$32,8,0)+BF241</f>
        <v>#N/A</v>
      </c>
      <c r="BO241" s="67" t="e">
        <f>VLOOKUP(Calcul!$I246,'ModelParams Lp'!$D$28:$O$32,9,0)+BG241</f>
        <v>#N/A</v>
      </c>
      <c r="BP241" s="67" t="e">
        <f>VLOOKUP(Calcul!$I246,'ModelParams Lp'!$D$28:$O$32,10,0)+BH241</f>
        <v>#N/A</v>
      </c>
      <c r="BQ241" s="67" t="e">
        <f>VLOOKUP(Calcul!$I246,'ModelParams Lp'!$D$28:$O$32,11,0)+BI241</f>
        <v>#N/A</v>
      </c>
      <c r="BR241" s="67" t="e">
        <f>VLOOKUP(Calcul!$I246,'ModelParams Lp'!$D$28:$O$32,12,0)+BJ241</f>
        <v>#N/A</v>
      </c>
      <c r="BS241" s="66" t="e">
        <f t="shared" ca="1" si="77"/>
        <v>#DIV/0!</v>
      </c>
      <c r="BT241" s="66" t="e">
        <f t="shared" ca="1" si="78"/>
        <v>#DIV/0!</v>
      </c>
      <c r="BU241" s="66" t="e">
        <f t="shared" ca="1" si="79"/>
        <v>#DIV/0!</v>
      </c>
      <c r="BV241" s="66" t="e">
        <f t="shared" ca="1" si="80"/>
        <v>#DIV/0!</v>
      </c>
      <c r="BW241" s="66" t="e">
        <f t="shared" ca="1" si="81"/>
        <v>#DIV/0!</v>
      </c>
      <c r="BX241" s="66" t="e">
        <f t="shared" ca="1" si="82"/>
        <v>#DIV/0!</v>
      </c>
      <c r="BY241" s="66" t="e">
        <f t="shared" ca="1" si="83"/>
        <v>#DIV/0!</v>
      </c>
      <c r="BZ241" s="66" t="e">
        <f t="shared" ca="1" si="84"/>
        <v>#DIV/0!</v>
      </c>
      <c r="CA241" s="24" t="e">
        <f ca="1">10*LOG10(IF(BS241="",0,POWER(10,((BS241+'ModelParams Lw'!$O$4)/10))) +IF(BT241="",0,POWER(10,((BT241+'ModelParams Lw'!$P$4)/10))) +IF(BU241="",0,POWER(10,((BU241+'ModelParams Lw'!$Q$4)/10))) +IF(BV241="",0,POWER(10,((BV241+'ModelParams Lw'!$R$4)/10))) +IF(BW241="",0,POWER(10,((BW241+'ModelParams Lw'!$S$4)/10))) +IF(BX241="",0,POWER(10,((BX241+'ModelParams Lw'!$T$4)/10))) +IF(BY241="",0,POWER(10,((BY241+'ModelParams Lw'!$U$4)/10)))+IF(BZ241="",0,POWER(10,((BZ241+'ModelParams Lw'!$V$4)/10))))</f>
        <v>#DIV/0!</v>
      </c>
      <c r="CB241" s="24" t="e">
        <f t="shared" ca="1" si="85"/>
        <v>#DIV/0!</v>
      </c>
      <c r="CC241" s="24" t="e">
        <f ca="1">(BS241-'ModelParams Lw'!O$10)/'ModelParams Lw'!O$11</f>
        <v>#DIV/0!</v>
      </c>
      <c r="CD241" s="24" t="e">
        <f ca="1">(BT241-'ModelParams Lw'!P$10)/'ModelParams Lw'!P$11</f>
        <v>#DIV/0!</v>
      </c>
      <c r="CE241" s="24" t="e">
        <f ca="1">(BU241-'ModelParams Lw'!Q$10)/'ModelParams Lw'!Q$11</f>
        <v>#DIV/0!</v>
      </c>
      <c r="CF241" s="24" t="e">
        <f ca="1">(BV241-'ModelParams Lw'!R$10)/'ModelParams Lw'!R$11</f>
        <v>#DIV/0!</v>
      </c>
      <c r="CG241" s="24" t="e">
        <f ca="1">(BW241-'ModelParams Lw'!S$10)/'ModelParams Lw'!S$11</f>
        <v>#DIV/0!</v>
      </c>
      <c r="CH241" s="24" t="e">
        <f ca="1">(BX241-'ModelParams Lw'!T$10)/'ModelParams Lw'!T$11</f>
        <v>#DIV/0!</v>
      </c>
      <c r="CI241" s="24" t="e">
        <f ca="1">(BY241-'ModelParams Lw'!U$10)/'ModelParams Lw'!U$11</f>
        <v>#DIV/0!</v>
      </c>
      <c r="CJ241" s="24" t="e">
        <f ca="1">(BZ241-'ModelParams Lw'!V$10)/'ModelParams Lw'!V$11</f>
        <v>#DIV/0!</v>
      </c>
      <c r="CK241" s="66" t="e">
        <f t="shared" si="86"/>
        <v>#DIV/0!</v>
      </c>
      <c r="CL241" s="66" t="e">
        <f t="shared" si="87"/>
        <v>#DIV/0!</v>
      </c>
      <c r="CM241" s="66" t="e">
        <f t="shared" si="88"/>
        <v>#DIV/0!</v>
      </c>
      <c r="CN241" s="66" t="e">
        <f t="shared" si="89"/>
        <v>#DIV/0!</v>
      </c>
      <c r="CO241" s="66" t="e">
        <f t="shared" si="90"/>
        <v>#DIV/0!</v>
      </c>
      <c r="CP241" s="66" t="e">
        <f t="shared" si="91"/>
        <v>#DIV/0!</v>
      </c>
      <c r="CQ241" s="66" t="e">
        <f t="shared" si="92"/>
        <v>#DIV/0!</v>
      </c>
      <c r="CR241" s="66" t="e">
        <f t="shared" si="93"/>
        <v>#DIV/0!</v>
      </c>
      <c r="CS241" s="24" t="e">
        <f>10*LOG10(IF(CK241="",0,POWER(10,((CK241+'ModelParams Lw'!$O$4)/10))) +IF(CL241="",0,POWER(10,((CL241+'ModelParams Lw'!$P$4)/10))) +IF(CM241="",0,POWER(10,((CM241+'ModelParams Lw'!$Q$4)/10))) +IF(CN241="",0,POWER(10,((CN241+'ModelParams Lw'!$R$4)/10))) +IF(CO241="",0,POWER(10,((CO241+'ModelParams Lw'!$S$4)/10))) +IF(CP241="",0,POWER(10,((CP241+'ModelParams Lw'!$T$4)/10))) +IF(CQ241="",0,POWER(10,((CQ241+'ModelParams Lw'!$U$4)/10)))+IF(CR241="",0,POWER(10,((CR241+'ModelParams Lw'!$V$4)/10))))</f>
        <v>#DIV/0!</v>
      </c>
      <c r="CT241" s="24" t="e">
        <f t="shared" si="94"/>
        <v>#DIV/0!</v>
      </c>
      <c r="CU241" s="24" t="e">
        <f>(CK241-'ModelParams Lw'!O$10)/'ModelParams Lw'!O$11</f>
        <v>#DIV/0!</v>
      </c>
      <c r="CV241" s="24" t="e">
        <f>(CL241-'ModelParams Lw'!P$10)/'ModelParams Lw'!P$11</f>
        <v>#DIV/0!</v>
      </c>
      <c r="CW241" s="24" t="e">
        <f>(CM241-'ModelParams Lw'!Q$10)/'ModelParams Lw'!Q$11</f>
        <v>#DIV/0!</v>
      </c>
      <c r="CX241" s="24" t="e">
        <f>(CN241-'ModelParams Lw'!R$10)/'ModelParams Lw'!R$11</f>
        <v>#DIV/0!</v>
      </c>
      <c r="CY241" s="24" t="e">
        <f>(CO241-'ModelParams Lw'!S$10)/'ModelParams Lw'!S$11</f>
        <v>#DIV/0!</v>
      </c>
      <c r="CZ241" s="24" t="e">
        <f>(CP241-'ModelParams Lw'!T$10)/'ModelParams Lw'!T$11</f>
        <v>#DIV/0!</v>
      </c>
      <c r="DA241" s="24" t="e">
        <f>(CQ241-'ModelParams Lw'!U$10)/'ModelParams Lw'!U$11</f>
        <v>#DIV/0!</v>
      </c>
      <c r="DB241" s="24" t="e">
        <f>(CR241-'ModelParams Lw'!V$10)/'ModelParams Lw'!V$11</f>
        <v>#DIV/0!</v>
      </c>
    </row>
    <row r="242" spans="1:106">
      <c r="A242" s="12">
        <f>'Sound Power'!B242</f>
        <v>0</v>
      </c>
      <c r="B242" s="12">
        <f>'Sound Power'!D242</f>
        <v>0</v>
      </c>
      <c r="C242" s="67" t="e">
        <f>IF(Calcul!$F247="SA",'Sound Power'!BS242,'Sound Power'!T242)</f>
        <v>#DIV/0!</v>
      </c>
      <c r="D242" s="67" t="e">
        <f>IF(Calcul!$F247="SA",'Sound Power'!BT242,'Sound Power'!U242)</f>
        <v>#DIV/0!</v>
      </c>
      <c r="E242" s="67" t="e">
        <f>IF(Calcul!$F247="SA",'Sound Power'!BU242,'Sound Power'!V242)</f>
        <v>#DIV/0!</v>
      </c>
      <c r="F242" s="67" t="e">
        <f>IF(Calcul!$F247="SA",'Sound Power'!BV242,'Sound Power'!W242)</f>
        <v>#DIV/0!</v>
      </c>
      <c r="G242" s="67" t="e">
        <f>IF(Calcul!$F247="SA",'Sound Power'!BW242,'Sound Power'!X242)</f>
        <v>#DIV/0!</v>
      </c>
      <c r="H242" s="67" t="e">
        <f>IF(Calcul!$F247="SA",'Sound Power'!BX242,'Sound Power'!Y242)</f>
        <v>#DIV/0!</v>
      </c>
      <c r="I242" s="67" t="e">
        <f>IF(Calcul!$F247="SA",'Sound Power'!BY242,'Sound Power'!Z242)</f>
        <v>#DIV/0!</v>
      </c>
      <c r="J242" s="67" t="e">
        <f>IF(Calcul!$F247="SA",'Sound Power'!BZ242,'Sound Power'!AA242)</f>
        <v>#DIV/0!</v>
      </c>
      <c r="K242" s="67" t="e">
        <f>'Sound Power'!CS242</f>
        <v>#DIV/0!</v>
      </c>
      <c r="L242" s="67" t="e">
        <f>'Sound Power'!CT242</f>
        <v>#DIV/0!</v>
      </c>
      <c r="M242" s="67" t="e">
        <f>'Sound Power'!CU242</f>
        <v>#DIV/0!</v>
      </c>
      <c r="N242" s="67" t="e">
        <f>'Sound Power'!CV242</f>
        <v>#DIV/0!</v>
      </c>
      <c r="O242" s="67" t="e">
        <f>'Sound Power'!CW242</f>
        <v>#DIV/0!</v>
      </c>
      <c r="P242" s="67" t="e">
        <f>'Sound Power'!CX242</f>
        <v>#DIV/0!</v>
      </c>
      <c r="Q242" s="67" t="e">
        <f>'Sound Power'!CY242</f>
        <v>#DIV/0!</v>
      </c>
      <c r="R242" s="67" t="e">
        <f>'Sound Power'!CZ242</f>
        <v>#DIV/0!</v>
      </c>
      <c r="S242" s="64">
        <f t="shared" si="74"/>
        <v>0</v>
      </c>
      <c r="T242" s="64">
        <f t="shared" si="75"/>
        <v>0</v>
      </c>
      <c r="U242" s="67" t="e">
        <f>('ModelParams Lp'!B$4*10^'ModelParams Lp'!B$5*($S242/$T242)^'ModelParams Lp'!B$6)*3</f>
        <v>#DIV/0!</v>
      </c>
      <c r="V242" s="67" t="e">
        <f>('ModelParams Lp'!C$4*10^'ModelParams Lp'!C$5*($S242/$T242)^'ModelParams Lp'!C$6)*3</f>
        <v>#DIV/0!</v>
      </c>
      <c r="W242" s="67" t="e">
        <f>('ModelParams Lp'!D$4*10^'ModelParams Lp'!D$5*($S242/$T242)^'ModelParams Lp'!D$6)*3</f>
        <v>#DIV/0!</v>
      </c>
      <c r="X242" s="67" t="e">
        <f>('ModelParams Lp'!E$4*10^'ModelParams Lp'!E$5*($S242/$T242)^'ModelParams Lp'!E$6)*3</f>
        <v>#DIV/0!</v>
      </c>
      <c r="Y242" s="67" t="e">
        <f>('ModelParams Lp'!F$4*10^'ModelParams Lp'!F$5*($S242/$T242)^'ModelParams Lp'!F$6)*3</f>
        <v>#DIV/0!</v>
      </c>
      <c r="Z242" s="67" t="e">
        <f>('ModelParams Lp'!G$4*10^'ModelParams Lp'!G$5*($S242/$T242)^'ModelParams Lp'!G$6)*3</f>
        <v>#DIV/0!</v>
      </c>
      <c r="AA242" s="67" t="e">
        <f>('ModelParams Lp'!H$4*10^'ModelParams Lp'!H$5*($S242/$T242)^'ModelParams Lp'!H$6)*3</f>
        <v>#DIV/0!</v>
      </c>
      <c r="AB242" s="67" t="e">
        <f>('ModelParams Lp'!I$4*10^'ModelParams Lp'!I$5*($S242/$T242)^'ModelParams Lp'!I$6)*3</f>
        <v>#DIV/0!</v>
      </c>
      <c r="AC242" s="53" t="e">
        <f t="shared" si="76"/>
        <v>#DIV/0!</v>
      </c>
      <c r="AD242" s="53" t="e">
        <f>IF(AC242&lt;'ModelParams Lp'!$B$16,-1,IF(AC242&lt;'ModelParams Lp'!$C$16,0,IF(AC242&lt;'ModelParams Lp'!$D$16,1,IF(AC242&lt;'ModelParams Lp'!$E$16,2,IF(AC242&lt;'ModelParams Lp'!$F$16,3,IF(AC242&lt;'ModelParams Lp'!$G$16,4,IF(AC242&lt;'ModelParams Lp'!$H$16,5,6)))))))</f>
        <v>#DIV/0!</v>
      </c>
      <c r="AE242" s="67" t="e">
        <f ca="1">IF($AD242&gt;1,0,OFFSET('ModelParams Lp'!$C$12,0,-'Sound Pressure'!$AD242))</f>
        <v>#DIV/0!</v>
      </c>
      <c r="AF242" s="67" t="e">
        <f ca="1">IF($AD242&gt;2,0,OFFSET('ModelParams Lp'!$D$12,0,-'Sound Pressure'!$AD242))</f>
        <v>#DIV/0!</v>
      </c>
      <c r="AG242" s="67" t="e">
        <f ca="1">IF($AD242&gt;3,0,OFFSET('ModelParams Lp'!$E$12,0,-'Sound Pressure'!$AD242))</f>
        <v>#DIV/0!</v>
      </c>
      <c r="AH242" s="67" t="e">
        <f ca="1">IF($AD242&gt;4,0,OFFSET('ModelParams Lp'!$F$12,0,-'Sound Pressure'!$AD242))</f>
        <v>#DIV/0!</v>
      </c>
      <c r="AI242" s="67" t="e">
        <f ca="1">IF($AD242&gt;3,0,OFFSET('ModelParams Lp'!$G$12,0,-'Sound Pressure'!$AD242))</f>
        <v>#DIV/0!</v>
      </c>
      <c r="AJ242" s="67" t="e">
        <f ca="1">IF($AD242&gt;5,0,OFFSET('ModelParams Lp'!$H$12,0,-'Sound Pressure'!$AD242))</f>
        <v>#DIV/0!</v>
      </c>
      <c r="AK242" s="67" t="e">
        <f ca="1">IF($AD242&gt;6,0,OFFSET('ModelParams Lp'!$I$12,0,-'Sound Pressure'!$AD242))</f>
        <v>#DIV/0!</v>
      </c>
      <c r="AL242" s="67" t="e">
        <f ca="1">IF($AD242&gt;7,0,IF($AD$4&lt;0,3,OFFSET('ModelParams Lp'!$J$12,0,-'Sound Pressure'!$AD242)))</f>
        <v>#DIV/0!</v>
      </c>
      <c r="AM242" s="67" t="e">
        <f t="shared" si="95"/>
        <v>#DIV/0!</v>
      </c>
      <c r="AN242" s="67" t="e">
        <f t="shared" si="96"/>
        <v>#DIV/0!</v>
      </c>
      <c r="AO242" s="67" t="e">
        <f t="shared" si="96"/>
        <v>#DIV/0!</v>
      </c>
      <c r="AP242" s="67" t="e">
        <f t="shared" si="96"/>
        <v>#DIV/0!</v>
      </c>
      <c r="AQ242" s="67" t="e">
        <f t="shared" si="96"/>
        <v>#DIV/0!</v>
      </c>
      <c r="AR242" s="67" t="e">
        <f t="shared" si="96"/>
        <v>#DIV/0!</v>
      </c>
      <c r="AS242" s="67" t="e">
        <f t="shared" si="96"/>
        <v>#DIV/0!</v>
      </c>
      <c r="AT242" s="67" t="e">
        <f t="shared" si="96"/>
        <v>#DIV/0!</v>
      </c>
      <c r="AU242" s="67">
        <f>'ModelParams Lp'!B$22</f>
        <v>4</v>
      </c>
      <c r="AV242" s="67">
        <f>'ModelParams Lp'!C$22</f>
        <v>2</v>
      </c>
      <c r="AW242" s="67">
        <f>'ModelParams Lp'!D$22</f>
        <v>1</v>
      </c>
      <c r="AX242" s="67">
        <f>'ModelParams Lp'!E$22</f>
        <v>0</v>
      </c>
      <c r="AY242" s="67">
        <f>'ModelParams Lp'!F$22</f>
        <v>0</v>
      </c>
      <c r="AZ242" s="67">
        <f>'ModelParams Lp'!G$22</f>
        <v>0</v>
      </c>
      <c r="BA242" s="67">
        <f>'ModelParams Lp'!H$22</f>
        <v>0</v>
      </c>
      <c r="BB242" s="67">
        <f>'ModelParams Lp'!I$22</f>
        <v>0</v>
      </c>
      <c r="BC242" s="67" t="e">
        <f>-10*LOG(2/(4*PI()*2^2)+4/(0.163*(Calcul!$J247*Calcul!$K247)/VLOOKUP(Calcul!$H247,'ModelParams Lp'!$E$37:$F$39,2,0)))</f>
        <v>#N/A</v>
      </c>
      <c r="BD242" s="67" t="e">
        <f>-10*LOG(2/(4*PI()*2^2)+4/(0.163*(Calcul!$J247*Calcul!$K247)/VLOOKUP(Calcul!$H247,'ModelParams Lp'!$E$37:$F$39,2,0)))</f>
        <v>#N/A</v>
      </c>
      <c r="BE242" s="67" t="e">
        <f>-10*LOG(2/(4*PI()*2^2)+4/(0.163*(Calcul!$J247*Calcul!$K247)/VLOOKUP(Calcul!$H247,'ModelParams Lp'!$E$37:$F$39,2,0)))</f>
        <v>#N/A</v>
      </c>
      <c r="BF242" s="67" t="e">
        <f>-10*LOG(2/(4*PI()*2^2)+4/(0.163*(Calcul!$J247*Calcul!$K247)/VLOOKUP(Calcul!$H247,'ModelParams Lp'!$E$37:$F$39,2,0)))</f>
        <v>#N/A</v>
      </c>
      <c r="BG242" s="67" t="e">
        <f>-10*LOG(2/(4*PI()*2^2)+4/(0.163*(Calcul!$J247*Calcul!$K247)/VLOOKUP(Calcul!$H247,'ModelParams Lp'!$E$37:$F$39,2,0)))</f>
        <v>#N/A</v>
      </c>
      <c r="BH242" s="67" t="e">
        <f>-10*LOG(2/(4*PI()*2^2)+4/(0.163*(Calcul!$J247*Calcul!$K247)/VLOOKUP(Calcul!$H247,'ModelParams Lp'!$E$37:$F$39,2,0)))</f>
        <v>#N/A</v>
      </c>
      <c r="BI242" s="67" t="e">
        <f>-10*LOG(2/(4*PI()*2^2)+4/(0.163*(Calcul!$J247*Calcul!$K247)/VLOOKUP(Calcul!$H247,'ModelParams Lp'!$E$37:$F$39,2,0)))</f>
        <v>#N/A</v>
      </c>
      <c r="BJ242" s="67" t="e">
        <f>-10*LOG(2/(4*PI()*2^2)+4/(0.163*(Calcul!$J247*Calcul!$K247)/VLOOKUP(Calcul!$H247,'ModelParams Lp'!$E$37:$F$39,2,0)))</f>
        <v>#N/A</v>
      </c>
      <c r="BK242" s="67" t="e">
        <f>VLOOKUP(Calcul!$I247,'ModelParams Lp'!$D$28:$O$32,5,0)+BC242</f>
        <v>#N/A</v>
      </c>
      <c r="BL242" s="67" t="e">
        <f>VLOOKUP(Calcul!$I247,'ModelParams Lp'!$D$28:$O$32,6,0)+BD242</f>
        <v>#N/A</v>
      </c>
      <c r="BM242" s="67" t="e">
        <f>VLOOKUP(Calcul!$I247,'ModelParams Lp'!$D$28:$O$32,7,0)+BE242</f>
        <v>#N/A</v>
      </c>
      <c r="BN242" s="67" t="e">
        <f>VLOOKUP(Calcul!$I247,'ModelParams Lp'!$D$28:$O$32,8,0)+BF242</f>
        <v>#N/A</v>
      </c>
      <c r="BO242" s="67" t="e">
        <f>VLOOKUP(Calcul!$I247,'ModelParams Lp'!$D$28:$O$32,9,0)+BG242</f>
        <v>#N/A</v>
      </c>
      <c r="BP242" s="67" t="e">
        <f>VLOOKUP(Calcul!$I247,'ModelParams Lp'!$D$28:$O$32,10,0)+BH242</f>
        <v>#N/A</v>
      </c>
      <c r="BQ242" s="67" t="e">
        <f>VLOOKUP(Calcul!$I247,'ModelParams Lp'!$D$28:$O$32,11,0)+BI242</f>
        <v>#N/A</v>
      </c>
      <c r="BR242" s="67" t="e">
        <f>VLOOKUP(Calcul!$I247,'ModelParams Lp'!$D$28:$O$32,12,0)+BJ242</f>
        <v>#N/A</v>
      </c>
      <c r="BS242" s="66" t="e">
        <f t="shared" ca="1" si="77"/>
        <v>#DIV/0!</v>
      </c>
      <c r="BT242" s="66" t="e">
        <f t="shared" ca="1" si="78"/>
        <v>#DIV/0!</v>
      </c>
      <c r="BU242" s="66" t="e">
        <f t="shared" ca="1" si="79"/>
        <v>#DIV/0!</v>
      </c>
      <c r="BV242" s="66" t="e">
        <f t="shared" ca="1" si="80"/>
        <v>#DIV/0!</v>
      </c>
      <c r="BW242" s="66" t="e">
        <f t="shared" ca="1" si="81"/>
        <v>#DIV/0!</v>
      </c>
      <c r="BX242" s="66" t="e">
        <f t="shared" ca="1" si="82"/>
        <v>#DIV/0!</v>
      </c>
      <c r="BY242" s="66" t="e">
        <f t="shared" ca="1" si="83"/>
        <v>#DIV/0!</v>
      </c>
      <c r="BZ242" s="66" t="e">
        <f t="shared" ca="1" si="84"/>
        <v>#DIV/0!</v>
      </c>
      <c r="CA242" s="24" t="e">
        <f ca="1">10*LOG10(IF(BS242="",0,POWER(10,((BS242+'ModelParams Lw'!$O$4)/10))) +IF(BT242="",0,POWER(10,((BT242+'ModelParams Lw'!$P$4)/10))) +IF(BU242="",0,POWER(10,((BU242+'ModelParams Lw'!$Q$4)/10))) +IF(BV242="",0,POWER(10,((BV242+'ModelParams Lw'!$R$4)/10))) +IF(BW242="",0,POWER(10,((BW242+'ModelParams Lw'!$S$4)/10))) +IF(BX242="",0,POWER(10,((BX242+'ModelParams Lw'!$T$4)/10))) +IF(BY242="",0,POWER(10,((BY242+'ModelParams Lw'!$U$4)/10)))+IF(BZ242="",0,POWER(10,((BZ242+'ModelParams Lw'!$V$4)/10))))</f>
        <v>#DIV/0!</v>
      </c>
      <c r="CB242" s="24" t="e">
        <f t="shared" ca="1" si="85"/>
        <v>#DIV/0!</v>
      </c>
      <c r="CC242" s="24" t="e">
        <f ca="1">(BS242-'ModelParams Lw'!O$10)/'ModelParams Lw'!O$11</f>
        <v>#DIV/0!</v>
      </c>
      <c r="CD242" s="24" t="e">
        <f ca="1">(BT242-'ModelParams Lw'!P$10)/'ModelParams Lw'!P$11</f>
        <v>#DIV/0!</v>
      </c>
      <c r="CE242" s="24" t="e">
        <f ca="1">(BU242-'ModelParams Lw'!Q$10)/'ModelParams Lw'!Q$11</f>
        <v>#DIV/0!</v>
      </c>
      <c r="CF242" s="24" t="e">
        <f ca="1">(BV242-'ModelParams Lw'!R$10)/'ModelParams Lw'!R$11</f>
        <v>#DIV/0!</v>
      </c>
      <c r="CG242" s="24" t="e">
        <f ca="1">(BW242-'ModelParams Lw'!S$10)/'ModelParams Lw'!S$11</f>
        <v>#DIV/0!</v>
      </c>
      <c r="CH242" s="24" t="e">
        <f ca="1">(BX242-'ModelParams Lw'!T$10)/'ModelParams Lw'!T$11</f>
        <v>#DIV/0!</v>
      </c>
      <c r="CI242" s="24" t="e">
        <f ca="1">(BY242-'ModelParams Lw'!U$10)/'ModelParams Lw'!U$11</f>
        <v>#DIV/0!</v>
      </c>
      <c r="CJ242" s="24" t="e">
        <f ca="1">(BZ242-'ModelParams Lw'!V$10)/'ModelParams Lw'!V$11</f>
        <v>#DIV/0!</v>
      </c>
      <c r="CK242" s="66" t="e">
        <f t="shared" si="86"/>
        <v>#DIV/0!</v>
      </c>
      <c r="CL242" s="66" t="e">
        <f t="shared" si="87"/>
        <v>#DIV/0!</v>
      </c>
      <c r="CM242" s="66" t="e">
        <f t="shared" si="88"/>
        <v>#DIV/0!</v>
      </c>
      <c r="CN242" s="66" t="e">
        <f t="shared" si="89"/>
        <v>#DIV/0!</v>
      </c>
      <c r="CO242" s="66" t="e">
        <f t="shared" si="90"/>
        <v>#DIV/0!</v>
      </c>
      <c r="CP242" s="66" t="e">
        <f t="shared" si="91"/>
        <v>#DIV/0!</v>
      </c>
      <c r="CQ242" s="66" t="e">
        <f t="shared" si="92"/>
        <v>#DIV/0!</v>
      </c>
      <c r="CR242" s="66" t="e">
        <f t="shared" si="93"/>
        <v>#DIV/0!</v>
      </c>
      <c r="CS242" s="24" t="e">
        <f>10*LOG10(IF(CK242="",0,POWER(10,((CK242+'ModelParams Lw'!$O$4)/10))) +IF(CL242="",0,POWER(10,((CL242+'ModelParams Lw'!$P$4)/10))) +IF(CM242="",0,POWER(10,((CM242+'ModelParams Lw'!$Q$4)/10))) +IF(CN242="",0,POWER(10,((CN242+'ModelParams Lw'!$R$4)/10))) +IF(CO242="",0,POWER(10,((CO242+'ModelParams Lw'!$S$4)/10))) +IF(CP242="",0,POWER(10,((CP242+'ModelParams Lw'!$T$4)/10))) +IF(CQ242="",0,POWER(10,((CQ242+'ModelParams Lw'!$U$4)/10)))+IF(CR242="",0,POWER(10,((CR242+'ModelParams Lw'!$V$4)/10))))</f>
        <v>#DIV/0!</v>
      </c>
      <c r="CT242" s="24" t="e">
        <f t="shared" si="94"/>
        <v>#DIV/0!</v>
      </c>
      <c r="CU242" s="24" t="e">
        <f>(CK242-'ModelParams Lw'!O$10)/'ModelParams Lw'!O$11</f>
        <v>#DIV/0!</v>
      </c>
      <c r="CV242" s="24" t="e">
        <f>(CL242-'ModelParams Lw'!P$10)/'ModelParams Lw'!P$11</f>
        <v>#DIV/0!</v>
      </c>
      <c r="CW242" s="24" t="e">
        <f>(CM242-'ModelParams Lw'!Q$10)/'ModelParams Lw'!Q$11</f>
        <v>#DIV/0!</v>
      </c>
      <c r="CX242" s="24" t="e">
        <f>(CN242-'ModelParams Lw'!R$10)/'ModelParams Lw'!R$11</f>
        <v>#DIV/0!</v>
      </c>
      <c r="CY242" s="24" t="e">
        <f>(CO242-'ModelParams Lw'!S$10)/'ModelParams Lw'!S$11</f>
        <v>#DIV/0!</v>
      </c>
      <c r="CZ242" s="24" t="e">
        <f>(CP242-'ModelParams Lw'!T$10)/'ModelParams Lw'!T$11</f>
        <v>#DIV/0!</v>
      </c>
      <c r="DA242" s="24" t="e">
        <f>(CQ242-'ModelParams Lw'!U$10)/'ModelParams Lw'!U$11</f>
        <v>#DIV/0!</v>
      </c>
      <c r="DB242" s="24" t="e">
        <f>(CR242-'ModelParams Lw'!V$10)/'ModelParams Lw'!V$11</f>
        <v>#DIV/0!</v>
      </c>
    </row>
    <row r="243" spans="1:106">
      <c r="A243" s="12">
        <f>'Sound Power'!B243</f>
        <v>0</v>
      </c>
      <c r="B243" s="12">
        <f>'Sound Power'!D243</f>
        <v>0</v>
      </c>
      <c r="C243" s="67" t="e">
        <f>IF(Calcul!$F248="SA",'Sound Power'!BS243,'Sound Power'!T243)</f>
        <v>#DIV/0!</v>
      </c>
      <c r="D243" s="67" t="e">
        <f>IF(Calcul!$F248="SA",'Sound Power'!BT243,'Sound Power'!U243)</f>
        <v>#DIV/0!</v>
      </c>
      <c r="E243" s="67" t="e">
        <f>IF(Calcul!$F248="SA",'Sound Power'!BU243,'Sound Power'!V243)</f>
        <v>#DIV/0!</v>
      </c>
      <c r="F243" s="67" t="e">
        <f>IF(Calcul!$F248="SA",'Sound Power'!BV243,'Sound Power'!W243)</f>
        <v>#DIV/0!</v>
      </c>
      <c r="G243" s="67" t="e">
        <f>IF(Calcul!$F248="SA",'Sound Power'!BW243,'Sound Power'!X243)</f>
        <v>#DIV/0!</v>
      </c>
      <c r="H243" s="67" t="e">
        <f>IF(Calcul!$F248="SA",'Sound Power'!BX243,'Sound Power'!Y243)</f>
        <v>#DIV/0!</v>
      </c>
      <c r="I243" s="67" t="e">
        <f>IF(Calcul!$F248="SA",'Sound Power'!BY243,'Sound Power'!Z243)</f>
        <v>#DIV/0!</v>
      </c>
      <c r="J243" s="67" t="e">
        <f>IF(Calcul!$F248="SA",'Sound Power'!BZ243,'Sound Power'!AA243)</f>
        <v>#DIV/0!</v>
      </c>
      <c r="K243" s="67" t="e">
        <f>'Sound Power'!CS243</f>
        <v>#DIV/0!</v>
      </c>
      <c r="L243" s="67" t="e">
        <f>'Sound Power'!CT243</f>
        <v>#DIV/0!</v>
      </c>
      <c r="M243" s="67" t="e">
        <f>'Sound Power'!CU243</f>
        <v>#DIV/0!</v>
      </c>
      <c r="N243" s="67" t="e">
        <f>'Sound Power'!CV243</f>
        <v>#DIV/0!</v>
      </c>
      <c r="O243" s="67" t="e">
        <f>'Sound Power'!CW243</f>
        <v>#DIV/0!</v>
      </c>
      <c r="P243" s="67" t="e">
        <f>'Sound Power'!CX243</f>
        <v>#DIV/0!</v>
      </c>
      <c r="Q243" s="67" t="e">
        <f>'Sound Power'!CY243</f>
        <v>#DIV/0!</v>
      </c>
      <c r="R243" s="67" t="e">
        <f>'Sound Power'!CZ243</f>
        <v>#DIV/0!</v>
      </c>
      <c r="S243" s="64">
        <f t="shared" si="74"/>
        <v>0</v>
      </c>
      <c r="T243" s="64">
        <f t="shared" si="75"/>
        <v>0</v>
      </c>
      <c r="U243" s="67" t="e">
        <f>('ModelParams Lp'!B$4*10^'ModelParams Lp'!B$5*($S243/$T243)^'ModelParams Lp'!B$6)*3</f>
        <v>#DIV/0!</v>
      </c>
      <c r="V243" s="67" t="e">
        <f>('ModelParams Lp'!C$4*10^'ModelParams Lp'!C$5*($S243/$T243)^'ModelParams Lp'!C$6)*3</f>
        <v>#DIV/0!</v>
      </c>
      <c r="W243" s="67" t="e">
        <f>('ModelParams Lp'!D$4*10^'ModelParams Lp'!D$5*($S243/$T243)^'ModelParams Lp'!D$6)*3</f>
        <v>#DIV/0!</v>
      </c>
      <c r="X243" s="67" t="e">
        <f>('ModelParams Lp'!E$4*10^'ModelParams Lp'!E$5*($S243/$T243)^'ModelParams Lp'!E$6)*3</f>
        <v>#DIV/0!</v>
      </c>
      <c r="Y243" s="67" t="e">
        <f>('ModelParams Lp'!F$4*10^'ModelParams Lp'!F$5*($S243/$T243)^'ModelParams Lp'!F$6)*3</f>
        <v>#DIV/0!</v>
      </c>
      <c r="Z243" s="67" t="e">
        <f>('ModelParams Lp'!G$4*10^'ModelParams Lp'!G$5*($S243/$T243)^'ModelParams Lp'!G$6)*3</f>
        <v>#DIV/0!</v>
      </c>
      <c r="AA243" s="67" t="e">
        <f>('ModelParams Lp'!H$4*10^'ModelParams Lp'!H$5*($S243/$T243)^'ModelParams Lp'!H$6)*3</f>
        <v>#DIV/0!</v>
      </c>
      <c r="AB243" s="67" t="e">
        <f>('ModelParams Lp'!I$4*10^'ModelParams Lp'!I$5*($S243/$T243)^'ModelParams Lp'!I$6)*3</f>
        <v>#DIV/0!</v>
      </c>
      <c r="AC243" s="53" t="e">
        <f t="shared" si="76"/>
        <v>#DIV/0!</v>
      </c>
      <c r="AD243" s="53" t="e">
        <f>IF(AC243&lt;'ModelParams Lp'!$B$16,-1,IF(AC243&lt;'ModelParams Lp'!$C$16,0,IF(AC243&lt;'ModelParams Lp'!$D$16,1,IF(AC243&lt;'ModelParams Lp'!$E$16,2,IF(AC243&lt;'ModelParams Lp'!$F$16,3,IF(AC243&lt;'ModelParams Lp'!$G$16,4,IF(AC243&lt;'ModelParams Lp'!$H$16,5,6)))))))</f>
        <v>#DIV/0!</v>
      </c>
      <c r="AE243" s="67" t="e">
        <f ca="1">IF($AD243&gt;1,0,OFFSET('ModelParams Lp'!$C$12,0,-'Sound Pressure'!$AD243))</f>
        <v>#DIV/0!</v>
      </c>
      <c r="AF243" s="67" t="e">
        <f ca="1">IF($AD243&gt;2,0,OFFSET('ModelParams Lp'!$D$12,0,-'Sound Pressure'!$AD243))</f>
        <v>#DIV/0!</v>
      </c>
      <c r="AG243" s="67" t="e">
        <f ca="1">IF($AD243&gt;3,0,OFFSET('ModelParams Lp'!$E$12,0,-'Sound Pressure'!$AD243))</f>
        <v>#DIV/0!</v>
      </c>
      <c r="AH243" s="67" t="e">
        <f ca="1">IF($AD243&gt;4,0,OFFSET('ModelParams Lp'!$F$12,0,-'Sound Pressure'!$AD243))</f>
        <v>#DIV/0!</v>
      </c>
      <c r="AI243" s="67" t="e">
        <f ca="1">IF($AD243&gt;3,0,OFFSET('ModelParams Lp'!$G$12,0,-'Sound Pressure'!$AD243))</f>
        <v>#DIV/0!</v>
      </c>
      <c r="AJ243" s="67" t="e">
        <f ca="1">IF($AD243&gt;5,0,OFFSET('ModelParams Lp'!$H$12,0,-'Sound Pressure'!$AD243))</f>
        <v>#DIV/0!</v>
      </c>
      <c r="AK243" s="67" t="e">
        <f ca="1">IF($AD243&gt;6,0,OFFSET('ModelParams Lp'!$I$12,0,-'Sound Pressure'!$AD243))</f>
        <v>#DIV/0!</v>
      </c>
      <c r="AL243" s="67" t="e">
        <f ca="1">IF($AD243&gt;7,0,IF($AD$4&lt;0,3,OFFSET('ModelParams Lp'!$J$12,0,-'Sound Pressure'!$AD243)))</f>
        <v>#DIV/0!</v>
      </c>
      <c r="AM243" s="67" t="e">
        <f t="shared" si="95"/>
        <v>#DIV/0!</v>
      </c>
      <c r="AN243" s="67" t="e">
        <f t="shared" si="96"/>
        <v>#DIV/0!</v>
      </c>
      <c r="AO243" s="67" t="e">
        <f t="shared" si="96"/>
        <v>#DIV/0!</v>
      </c>
      <c r="AP243" s="67" t="e">
        <f t="shared" si="96"/>
        <v>#DIV/0!</v>
      </c>
      <c r="AQ243" s="67" t="e">
        <f t="shared" si="96"/>
        <v>#DIV/0!</v>
      </c>
      <c r="AR243" s="67" t="e">
        <f t="shared" si="96"/>
        <v>#DIV/0!</v>
      </c>
      <c r="AS243" s="67" t="e">
        <f t="shared" si="96"/>
        <v>#DIV/0!</v>
      </c>
      <c r="AT243" s="67" t="e">
        <f t="shared" si="96"/>
        <v>#DIV/0!</v>
      </c>
      <c r="AU243" s="67">
        <f>'ModelParams Lp'!B$22</f>
        <v>4</v>
      </c>
      <c r="AV243" s="67">
        <f>'ModelParams Lp'!C$22</f>
        <v>2</v>
      </c>
      <c r="AW243" s="67">
        <f>'ModelParams Lp'!D$22</f>
        <v>1</v>
      </c>
      <c r="AX243" s="67">
        <f>'ModelParams Lp'!E$22</f>
        <v>0</v>
      </c>
      <c r="AY243" s="67">
        <f>'ModelParams Lp'!F$22</f>
        <v>0</v>
      </c>
      <c r="AZ243" s="67">
        <f>'ModelParams Lp'!G$22</f>
        <v>0</v>
      </c>
      <c r="BA243" s="67">
        <f>'ModelParams Lp'!H$22</f>
        <v>0</v>
      </c>
      <c r="BB243" s="67">
        <f>'ModelParams Lp'!I$22</f>
        <v>0</v>
      </c>
      <c r="BC243" s="67" t="e">
        <f>-10*LOG(2/(4*PI()*2^2)+4/(0.163*(Calcul!$J248*Calcul!$K248)/VLOOKUP(Calcul!$H248,'ModelParams Lp'!$E$37:$F$39,2,0)))</f>
        <v>#N/A</v>
      </c>
      <c r="BD243" s="67" t="e">
        <f>-10*LOG(2/(4*PI()*2^2)+4/(0.163*(Calcul!$J248*Calcul!$K248)/VLOOKUP(Calcul!$H248,'ModelParams Lp'!$E$37:$F$39,2,0)))</f>
        <v>#N/A</v>
      </c>
      <c r="BE243" s="67" t="e">
        <f>-10*LOG(2/(4*PI()*2^2)+4/(0.163*(Calcul!$J248*Calcul!$K248)/VLOOKUP(Calcul!$H248,'ModelParams Lp'!$E$37:$F$39,2,0)))</f>
        <v>#N/A</v>
      </c>
      <c r="BF243" s="67" t="e">
        <f>-10*LOG(2/(4*PI()*2^2)+4/(0.163*(Calcul!$J248*Calcul!$K248)/VLOOKUP(Calcul!$H248,'ModelParams Lp'!$E$37:$F$39,2,0)))</f>
        <v>#N/A</v>
      </c>
      <c r="BG243" s="67" t="e">
        <f>-10*LOG(2/(4*PI()*2^2)+4/(0.163*(Calcul!$J248*Calcul!$K248)/VLOOKUP(Calcul!$H248,'ModelParams Lp'!$E$37:$F$39,2,0)))</f>
        <v>#N/A</v>
      </c>
      <c r="BH243" s="67" t="e">
        <f>-10*LOG(2/(4*PI()*2^2)+4/(0.163*(Calcul!$J248*Calcul!$K248)/VLOOKUP(Calcul!$H248,'ModelParams Lp'!$E$37:$F$39,2,0)))</f>
        <v>#N/A</v>
      </c>
      <c r="BI243" s="67" t="e">
        <f>-10*LOG(2/(4*PI()*2^2)+4/(0.163*(Calcul!$J248*Calcul!$K248)/VLOOKUP(Calcul!$H248,'ModelParams Lp'!$E$37:$F$39,2,0)))</f>
        <v>#N/A</v>
      </c>
      <c r="BJ243" s="67" t="e">
        <f>-10*LOG(2/(4*PI()*2^2)+4/(0.163*(Calcul!$J248*Calcul!$K248)/VLOOKUP(Calcul!$H248,'ModelParams Lp'!$E$37:$F$39,2,0)))</f>
        <v>#N/A</v>
      </c>
      <c r="BK243" s="67" t="e">
        <f>VLOOKUP(Calcul!$I248,'ModelParams Lp'!$D$28:$O$32,5,0)+BC243</f>
        <v>#N/A</v>
      </c>
      <c r="BL243" s="67" t="e">
        <f>VLOOKUP(Calcul!$I248,'ModelParams Lp'!$D$28:$O$32,6,0)+BD243</f>
        <v>#N/A</v>
      </c>
      <c r="BM243" s="67" t="e">
        <f>VLOOKUP(Calcul!$I248,'ModelParams Lp'!$D$28:$O$32,7,0)+BE243</f>
        <v>#N/A</v>
      </c>
      <c r="BN243" s="67" t="e">
        <f>VLOOKUP(Calcul!$I248,'ModelParams Lp'!$D$28:$O$32,8,0)+BF243</f>
        <v>#N/A</v>
      </c>
      <c r="BO243" s="67" t="e">
        <f>VLOOKUP(Calcul!$I248,'ModelParams Lp'!$D$28:$O$32,9,0)+BG243</f>
        <v>#N/A</v>
      </c>
      <c r="BP243" s="67" t="e">
        <f>VLOOKUP(Calcul!$I248,'ModelParams Lp'!$D$28:$O$32,10,0)+BH243</f>
        <v>#N/A</v>
      </c>
      <c r="BQ243" s="67" t="e">
        <f>VLOOKUP(Calcul!$I248,'ModelParams Lp'!$D$28:$O$32,11,0)+BI243</f>
        <v>#N/A</v>
      </c>
      <c r="BR243" s="67" t="e">
        <f>VLOOKUP(Calcul!$I248,'ModelParams Lp'!$D$28:$O$32,12,0)+BJ243</f>
        <v>#N/A</v>
      </c>
      <c r="BS243" s="66" t="e">
        <f t="shared" ca="1" si="77"/>
        <v>#DIV/0!</v>
      </c>
      <c r="BT243" s="66" t="e">
        <f t="shared" ca="1" si="78"/>
        <v>#DIV/0!</v>
      </c>
      <c r="BU243" s="66" t="e">
        <f t="shared" ca="1" si="79"/>
        <v>#DIV/0!</v>
      </c>
      <c r="BV243" s="66" t="e">
        <f t="shared" ca="1" si="80"/>
        <v>#DIV/0!</v>
      </c>
      <c r="BW243" s="66" t="e">
        <f t="shared" ca="1" si="81"/>
        <v>#DIV/0!</v>
      </c>
      <c r="BX243" s="66" t="e">
        <f t="shared" ca="1" si="82"/>
        <v>#DIV/0!</v>
      </c>
      <c r="BY243" s="66" t="e">
        <f t="shared" ca="1" si="83"/>
        <v>#DIV/0!</v>
      </c>
      <c r="BZ243" s="66" t="e">
        <f t="shared" ca="1" si="84"/>
        <v>#DIV/0!</v>
      </c>
      <c r="CA243" s="24" t="e">
        <f ca="1">10*LOG10(IF(BS243="",0,POWER(10,((BS243+'ModelParams Lw'!$O$4)/10))) +IF(BT243="",0,POWER(10,((BT243+'ModelParams Lw'!$P$4)/10))) +IF(BU243="",0,POWER(10,((BU243+'ModelParams Lw'!$Q$4)/10))) +IF(BV243="",0,POWER(10,((BV243+'ModelParams Lw'!$R$4)/10))) +IF(BW243="",0,POWER(10,((BW243+'ModelParams Lw'!$S$4)/10))) +IF(BX243="",0,POWER(10,((BX243+'ModelParams Lw'!$T$4)/10))) +IF(BY243="",0,POWER(10,((BY243+'ModelParams Lw'!$U$4)/10)))+IF(BZ243="",0,POWER(10,((BZ243+'ModelParams Lw'!$V$4)/10))))</f>
        <v>#DIV/0!</v>
      </c>
      <c r="CB243" s="24" t="e">
        <f t="shared" ca="1" si="85"/>
        <v>#DIV/0!</v>
      </c>
      <c r="CC243" s="24" t="e">
        <f ca="1">(BS243-'ModelParams Lw'!O$10)/'ModelParams Lw'!O$11</f>
        <v>#DIV/0!</v>
      </c>
      <c r="CD243" s="24" t="e">
        <f ca="1">(BT243-'ModelParams Lw'!P$10)/'ModelParams Lw'!P$11</f>
        <v>#DIV/0!</v>
      </c>
      <c r="CE243" s="24" t="e">
        <f ca="1">(BU243-'ModelParams Lw'!Q$10)/'ModelParams Lw'!Q$11</f>
        <v>#DIV/0!</v>
      </c>
      <c r="CF243" s="24" t="e">
        <f ca="1">(BV243-'ModelParams Lw'!R$10)/'ModelParams Lw'!R$11</f>
        <v>#DIV/0!</v>
      </c>
      <c r="CG243" s="24" t="e">
        <f ca="1">(BW243-'ModelParams Lw'!S$10)/'ModelParams Lw'!S$11</f>
        <v>#DIV/0!</v>
      </c>
      <c r="CH243" s="24" t="e">
        <f ca="1">(BX243-'ModelParams Lw'!T$10)/'ModelParams Lw'!T$11</f>
        <v>#DIV/0!</v>
      </c>
      <c r="CI243" s="24" t="e">
        <f ca="1">(BY243-'ModelParams Lw'!U$10)/'ModelParams Lw'!U$11</f>
        <v>#DIV/0!</v>
      </c>
      <c r="CJ243" s="24" t="e">
        <f ca="1">(BZ243-'ModelParams Lw'!V$10)/'ModelParams Lw'!V$11</f>
        <v>#DIV/0!</v>
      </c>
      <c r="CK243" s="66" t="e">
        <f t="shared" si="86"/>
        <v>#DIV/0!</v>
      </c>
      <c r="CL243" s="66" t="e">
        <f t="shared" si="87"/>
        <v>#DIV/0!</v>
      </c>
      <c r="CM243" s="66" t="e">
        <f t="shared" si="88"/>
        <v>#DIV/0!</v>
      </c>
      <c r="CN243" s="66" t="e">
        <f t="shared" si="89"/>
        <v>#DIV/0!</v>
      </c>
      <c r="CO243" s="66" t="e">
        <f t="shared" si="90"/>
        <v>#DIV/0!</v>
      </c>
      <c r="CP243" s="66" t="e">
        <f t="shared" si="91"/>
        <v>#DIV/0!</v>
      </c>
      <c r="CQ243" s="66" t="e">
        <f t="shared" si="92"/>
        <v>#DIV/0!</v>
      </c>
      <c r="CR243" s="66" t="e">
        <f t="shared" si="93"/>
        <v>#DIV/0!</v>
      </c>
      <c r="CS243" s="24" t="e">
        <f>10*LOG10(IF(CK243="",0,POWER(10,((CK243+'ModelParams Lw'!$O$4)/10))) +IF(CL243="",0,POWER(10,((CL243+'ModelParams Lw'!$P$4)/10))) +IF(CM243="",0,POWER(10,((CM243+'ModelParams Lw'!$Q$4)/10))) +IF(CN243="",0,POWER(10,((CN243+'ModelParams Lw'!$R$4)/10))) +IF(CO243="",0,POWER(10,((CO243+'ModelParams Lw'!$S$4)/10))) +IF(CP243="",0,POWER(10,((CP243+'ModelParams Lw'!$T$4)/10))) +IF(CQ243="",0,POWER(10,((CQ243+'ModelParams Lw'!$U$4)/10)))+IF(CR243="",0,POWER(10,((CR243+'ModelParams Lw'!$V$4)/10))))</f>
        <v>#DIV/0!</v>
      </c>
      <c r="CT243" s="24" t="e">
        <f t="shared" si="94"/>
        <v>#DIV/0!</v>
      </c>
      <c r="CU243" s="24" t="e">
        <f>(CK243-'ModelParams Lw'!O$10)/'ModelParams Lw'!O$11</f>
        <v>#DIV/0!</v>
      </c>
      <c r="CV243" s="24" t="e">
        <f>(CL243-'ModelParams Lw'!P$10)/'ModelParams Lw'!P$11</f>
        <v>#DIV/0!</v>
      </c>
      <c r="CW243" s="24" t="e">
        <f>(CM243-'ModelParams Lw'!Q$10)/'ModelParams Lw'!Q$11</f>
        <v>#DIV/0!</v>
      </c>
      <c r="CX243" s="24" t="e">
        <f>(CN243-'ModelParams Lw'!R$10)/'ModelParams Lw'!R$11</f>
        <v>#DIV/0!</v>
      </c>
      <c r="CY243" s="24" t="e">
        <f>(CO243-'ModelParams Lw'!S$10)/'ModelParams Lw'!S$11</f>
        <v>#DIV/0!</v>
      </c>
      <c r="CZ243" s="24" t="e">
        <f>(CP243-'ModelParams Lw'!T$10)/'ModelParams Lw'!T$11</f>
        <v>#DIV/0!</v>
      </c>
      <c r="DA243" s="24" t="e">
        <f>(CQ243-'ModelParams Lw'!U$10)/'ModelParams Lw'!U$11</f>
        <v>#DIV/0!</v>
      </c>
      <c r="DB243" s="24" t="e">
        <f>(CR243-'ModelParams Lw'!V$10)/'ModelParams Lw'!V$11</f>
        <v>#DIV/0!</v>
      </c>
    </row>
    <row r="244" spans="1:106">
      <c r="A244" s="12">
        <f>'Sound Power'!B244</f>
        <v>0</v>
      </c>
      <c r="B244" s="12">
        <f>'Sound Power'!D244</f>
        <v>0</v>
      </c>
      <c r="C244" s="67" t="e">
        <f>IF(Calcul!$F249="SA",'Sound Power'!BS244,'Sound Power'!T244)</f>
        <v>#DIV/0!</v>
      </c>
      <c r="D244" s="67" t="e">
        <f>IF(Calcul!$F249="SA",'Sound Power'!BT244,'Sound Power'!U244)</f>
        <v>#DIV/0!</v>
      </c>
      <c r="E244" s="67" t="e">
        <f>IF(Calcul!$F249="SA",'Sound Power'!BU244,'Sound Power'!V244)</f>
        <v>#DIV/0!</v>
      </c>
      <c r="F244" s="67" t="e">
        <f>IF(Calcul!$F249="SA",'Sound Power'!BV244,'Sound Power'!W244)</f>
        <v>#DIV/0!</v>
      </c>
      <c r="G244" s="67" t="e">
        <f>IF(Calcul!$F249="SA",'Sound Power'!BW244,'Sound Power'!X244)</f>
        <v>#DIV/0!</v>
      </c>
      <c r="H244" s="67" t="e">
        <f>IF(Calcul!$F249="SA",'Sound Power'!BX244,'Sound Power'!Y244)</f>
        <v>#DIV/0!</v>
      </c>
      <c r="I244" s="67" t="e">
        <f>IF(Calcul!$F249="SA",'Sound Power'!BY244,'Sound Power'!Z244)</f>
        <v>#DIV/0!</v>
      </c>
      <c r="J244" s="67" t="e">
        <f>IF(Calcul!$F249="SA",'Sound Power'!BZ244,'Sound Power'!AA244)</f>
        <v>#DIV/0!</v>
      </c>
      <c r="K244" s="67" t="e">
        <f>'Sound Power'!CS244</f>
        <v>#DIV/0!</v>
      </c>
      <c r="L244" s="67" t="e">
        <f>'Sound Power'!CT244</f>
        <v>#DIV/0!</v>
      </c>
      <c r="M244" s="67" t="e">
        <f>'Sound Power'!CU244</f>
        <v>#DIV/0!</v>
      </c>
      <c r="N244" s="67" t="e">
        <f>'Sound Power'!CV244</f>
        <v>#DIV/0!</v>
      </c>
      <c r="O244" s="67" t="e">
        <f>'Sound Power'!CW244</f>
        <v>#DIV/0!</v>
      </c>
      <c r="P244" s="67" t="e">
        <f>'Sound Power'!CX244</f>
        <v>#DIV/0!</v>
      </c>
      <c r="Q244" s="67" t="e">
        <f>'Sound Power'!CY244</f>
        <v>#DIV/0!</v>
      </c>
      <c r="R244" s="67" t="e">
        <f>'Sound Power'!CZ244</f>
        <v>#DIV/0!</v>
      </c>
      <c r="S244" s="64">
        <f t="shared" si="74"/>
        <v>0</v>
      </c>
      <c r="T244" s="64">
        <f t="shared" si="75"/>
        <v>0</v>
      </c>
      <c r="U244" s="67" t="e">
        <f>('ModelParams Lp'!B$4*10^'ModelParams Lp'!B$5*($S244/$T244)^'ModelParams Lp'!B$6)*3</f>
        <v>#DIV/0!</v>
      </c>
      <c r="V244" s="67" t="e">
        <f>('ModelParams Lp'!C$4*10^'ModelParams Lp'!C$5*($S244/$T244)^'ModelParams Lp'!C$6)*3</f>
        <v>#DIV/0!</v>
      </c>
      <c r="W244" s="67" t="e">
        <f>('ModelParams Lp'!D$4*10^'ModelParams Lp'!D$5*($S244/$T244)^'ModelParams Lp'!D$6)*3</f>
        <v>#DIV/0!</v>
      </c>
      <c r="X244" s="67" t="e">
        <f>('ModelParams Lp'!E$4*10^'ModelParams Lp'!E$5*($S244/$T244)^'ModelParams Lp'!E$6)*3</f>
        <v>#DIV/0!</v>
      </c>
      <c r="Y244" s="67" t="e">
        <f>('ModelParams Lp'!F$4*10^'ModelParams Lp'!F$5*($S244/$T244)^'ModelParams Lp'!F$6)*3</f>
        <v>#DIV/0!</v>
      </c>
      <c r="Z244" s="67" t="e">
        <f>('ModelParams Lp'!G$4*10^'ModelParams Lp'!G$5*($S244/$T244)^'ModelParams Lp'!G$6)*3</f>
        <v>#DIV/0!</v>
      </c>
      <c r="AA244" s="67" t="e">
        <f>('ModelParams Lp'!H$4*10^'ModelParams Lp'!H$5*($S244/$T244)^'ModelParams Lp'!H$6)*3</f>
        <v>#DIV/0!</v>
      </c>
      <c r="AB244" s="67" t="e">
        <f>('ModelParams Lp'!I$4*10^'ModelParams Lp'!I$5*($S244/$T244)^'ModelParams Lp'!I$6)*3</f>
        <v>#DIV/0!</v>
      </c>
      <c r="AC244" s="53" t="e">
        <f t="shared" si="76"/>
        <v>#DIV/0!</v>
      </c>
      <c r="AD244" s="53" t="e">
        <f>IF(AC244&lt;'ModelParams Lp'!$B$16,-1,IF(AC244&lt;'ModelParams Lp'!$C$16,0,IF(AC244&lt;'ModelParams Lp'!$D$16,1,IF(AC244&lt;'ModelParams Lp'!$E$16,2,IF(AC244&lt;'ModelParams Lp'!$F$16,3,IF(AC244&lt;'ModelParams Lp'!$G$16,4,IF(AC244&lt;'ModelParams Lp'!$H$16,5,6)))))))</f>
        <v>#DIV/0!</v>
      </c>
      <c r="AE244" s="67" t="e">
        <f ca="1">IF($AD244&gt;1,0,OFFSET('ModelParams Lp'!$C$12,0,-'Sound Pressure'!$AD244))</f>
        <v>#DIV/0!</v>
      </c>
      <c r="AF244" s="67" t="e">
        <f ca="1">IF($AD244&gt;2,0,OFFSET('ModelParams Lp'!$D$12,0,-'Sound Pressure'!$AD244))</f>
        <v>#DIV/0!</v>
      </c>
      <c r="AG244" s="67" t="e">
        <f ca="1">IF($AD244&gt;3,0,OFFSET('ModelParams Lp'!$E$12,0,-'Sound Pressure'!$AD244))</f>
        <v>#DIV/0!</v>
      </c>
      <c r="AH244" s="67" t="e">
        <f ca="1">IF($AD244&gt;4,0,OFFSET('ModelParams Lp'!$F$12,0,-'Sound Pressure'!$AD244))</f>
        <v>#DIV/0!</v>
      </c>
      <c r="AI244" s="67" t="e">
        <f ca="1">IF($AD244&gt;3,0,OFFSET('ModelParams Lp'!$G$12,0,-'Sound Pressure'!$AD244))</f>
        <v>#DIV/0!</v>
      </c>
      <c r="AJ244" s="67" t="e">
        <f ca="1">IF($AD244&gt;5,0,OFFSET('ModelParams Lp'!$H$12,0,-'Sound Pressure'!$AD244))</f>
        <v>#DIV/0!</v>
      </c>
      <c r="AK244" s="67" t="e">
        <f ca="1">IF($AD244&gt;6,0,OFFSET('ModelParams Lp'!$I$12,0,-'Sound Pressure'!$AD244))</f>
        <v>#DIV/0!</v>
      </c>
      <c r="AL244" s="67" t="e">
        <f ca="1">IF($AD244&gt;7,0,IF($AD$4&lt;0,3,OFFSET('ModelParams Lp'!$J$12,0,-'Sound Pressure'!$AD244)))</f>
        <v>#DIV/0!</v>
      </c>
      <c r="AM244" s="67" t="e">
        <f t="shared" si="95"/>
        <v>#DIV/0!</v>
      </c>
      <c r="AN244" s="67" t="e">
        <f t="shared" si="96"/>
        <v>#DIV/0!</v>
      </c>
      <c r="AO244" s="67" t="e">
        <f t="shared" si="96"/>
        <v>#DIV/0!</v>
      </c>
      <c r="AP244" s="67" t="e">
        <f t="shared" si="96"/>
        <v>#DIV/0!</v>
      </c>
      <c r="AQ244" s="67" t="e">
        <f t="shared" si="96"/>
        <v>#DIV/0!</v>
      </c>
      <c r="AR244" s="67" t="e">
        <f t="shared" si="96"/>
        <v>#DIV/0!</v>
      </c>
      <c r="AS244" s="67" t="e">
        <f t="shared" si="96"/>
        <v>#DIV/0!</v>
      </c>
      <c r="AT244" s="67" t="e">
        <f t="shared" si="96"/>
        <v>#DIV/0!</v>
      </c>
      <c r="AU244" s="67">
        <f>'ModelParams Lp'!B$22</f>
        <v>4</v>
      </c>
      <c r="AV244" s="67">
        <f>'ModelParams Lp'!C$22</f>
        <v>2</v>
      </c>
      <c r="AW244" s="67">
        <f>'ModelParams Lp'!D$22</f>
        <v>1</v>
      </c>
      <c r="AX244" s="67">
        <f>'ModelParams Lp'!E$22</f>
        <v>0</v>
      </c>
      <c r="AY244" s="67">
        <f>'ModelParams Lp'!F$22</f>
        <v>0</v>
      </c>
      <c r="AZ244" s="67">
        <f>'ModelParams Lp'!G$22</f>
        <v>0</v>
      </c>
      <c r="BA244" s="67">
        <f>'ModelParams Lp'!H$22</f>
        <v>0</v>
      </c>
      <c r="BB244" s="67">
        <f>'ModelParams Lp'!I$22</f>
        <v>0</v>
      </c>
      <c r="BC244" s="67" t="e">
        <f>-10*LOG(2/(4*PI()*2^2)+4/(0.163*(Calcul!$J249*Calcul!$K249)/VLOOKUP(Calcul!$H249,'ModelParams Lp'!$E$37:$F$39,2,0)))</f>
        <v>#N/A</v>
      </c>
      <c r="BD244" s="67" t="e">
        <f>-10*LOG(2/(4*PI()*2^2)+4/(0.163*(Calcul!$J249*Calcul!$K249)/VLOOKUP(Calcul!$H249,'ModelParams Lp'!$E$37:$F$39,2,0)))</f>
        <v>#N/A</v>
      </c>
      <c r="BE244" s="67" t="e">
        <f>-10*LOG(2/(4*PI()*2^2)+4/(0.163*(Calcul!$J249*Calcul!$K249)/VLOOKUP(Calcul!$H249,'ModelParams Lp'!$E$37:$F$39,2,0)))</f>
        <v>#N/A</v>
      </c>
      <c r="BF244" s="67" t="e">
        <f>-10*LOG(2/(4*PI()*2^2)+4/(0.163*(Calcul!$J249*Calcul!$K249)/VLOOKUP(Calcul!$H249,'ModelParams Lp'!$E$37:$F$39,2,0)))</f>
        <v>#N/A</v>
      </c>
      <c r="BG244" s="67" t="e">
        <f>-10*LOG(2/(4*PI()*2^2)+4/(0.163*(Calcul!$J249*Calcul!$K249)/VLOOKUP(Calcul!$H249,'ModelParams Lp'!$E$37:$F$39,2,0)))</f>
        <v>#N/A</v>
      </c>
      <c r="BH244" s="67" t="e">
        <f>-10*LOG(2/(4*PI()*2^2)+4/(0.163*(Calcul!$J249*Calcul!$K249)/VLOOKUP(Calcul!$H249,'ModelParams Lp'!$E$37:$F$39,2,0)))</f>
        <v>#N/A</v>
      </c>
      <c r="BI244" s="67" t="e">
        <f>-10*LOG(2/(4*PI()*2^2)+4/(0.163*(Calcul!$J249*Calcul!$K249)/VLOOKUP(Calcul!$H249,'ModelParams Lp'!$E$37:$F$39,2,0)))</f>
        <v>#N/A</v>
      </c>
      <c r="BJ244" s="67" t="e">
        <f>-10*LOG(2/(4*PI()*2^2)+4/(0.163*(Calcul!$J249*Calcul!$K249)/VLOOKUP(Calcul!$H249,'ModelParams Lp'!$E$37:$F$39,2,0)))</f>
        <v>#N/A</v>
      </c>
      <c r="BK244" s="67" t="e">
        <f>VLOOKUP(Calcul!$I249,'ModelParams Lp'!$D$28:$O$32,5,0)+BC244</f>
        <v>#N/A</v>
      </c>
      <c r="BL244" s="67" t="e">
        <f>VLOOKUP(Calcul!$I249,'ModelParams Lp'!$D$28:$O$32,6,0)+BD244</f>
        <v>#N/A</v>
      </c>
      <c r="BM244" s="67" t="e">
        <f>VLOOKUP(Calcul!$I249,'ModelParams Lp'!$D$28:$O$32,7,0)+BE244</f>
        <v>#N/A</v>
      </c>
      <c r="BN244" s="67" t="e">
        <f>VLOOKUP(Calcul!$I249,'ModelParams Lp'!$D$28:$O$32,8,0)+BF244</f>
        <v>#N/A</v>
      </c>
      <c r="BO244" s="67" t="e">
        <f>VLOOKUP(Calcul!$I249,'ModelParams Lp'!$D$28:$O$32,9,0)+BG244</f>
        <v>#N/A</v>
      </c>
      <c r="BP244" s="67" t="e">
        <f>VLOOKUP(Calcul!$I249,'ModelParams Lp'!$D$28:$O$32,10,0)+BH244</f>
        <v>#N/A</v>
      </c>
      <c r="BQ244" s="67" t="e">
        <f>VLOOKUP(Calcul!$I249,'ModelParams Lp'!$D$28:$O$32,11,0)+BI244</f>
        <v>#N/A</v>
      </c>
      <c r="BR244" s="67" t="e">
        <f>VLOOKUP(Calcul!$I249,'ModelParams Lp'!$D$28:$O$32,12,0)+BJ244</f>
        <v>#N/A</v>
      </c>
      <c r="BS244" s="66" t="e">
        <f t="shared" ca="1" si="77"/>
        <v>#DIV/0!</v>
      </c>
      <c r="BT244" s="66" t="e">
        <f t="shared" ca="1" si="78"/>
        <v>#DIV/0!</v>
      </c>
      <c r="BU244" s="66" t="e">
        <f t="shared" ca="1" si="79"/>
        <v>#DIV/0!</v>
      </c>
      <c r="BV244" s="66" t="e">
        <f t="shared" ca="1" si="80"/>
        <v>#DIV/0!</v>
      </c>
      <c r="BW244" s="66" t="e">
        <f t="shared" ca="1" si="81"/>
        <v>#DIV/0!</v>
      </c>
      <c r="BX244" s="66" t="e">
        <f t="shared" ca="1" si="82"/>
        <v>#DIV/0!</v>
      </c>
      <c r="BY244" s="66" t="e">
        <f t="shared" ca="1" si="83"/>
        <v>#DIV/0!</v>
      </c>
      <c r="BZ244" s="66" t="e">
        <f t="shared" ca="1" si="84"/>
        <v>#DIV/0!</v>
      </c>
      <c r="CA244" s="24" t="e">
        <f ca="1">10*LOG10(IF(BS244="",0,POWER(10,((BS244+'ModelParams Lw'!$O$4)/10))) +IF(BT244="",0,POWER(10,((BT244+'ModelParams Lw'!$P$4)/10))) +IF(BU244="",0,POWER(10,((BU244+'ModelParams Lw'!$Q$4)/10))) +IF(BV244="",0,POWER(10,((BV244+'ModelParams Lw'!$R$4)/10))) +IF(BW244="",0,POWER(10,((BW244+'ModelParams Lw'!$S$4)/10))) +IF(BX244="",0,POWER(10,((BX244+'ModelParams Lw'!$T$4)/10))) +IF(BY244="",0,POWER(10,((BY244+'ModelParams Lw'!$U$4)/10)))+IF(BZ244="",0,POWER(10,((BZ244+'ModelParams Lw'!$V$4)/10))))</f>
        <v>#DIV/0!</v>
      </c>
      <c r="CB244" s="24" t="e">
        <f t="shared" ca="1" si="85"/>
        <v>#DIV/0!</v>
      </c>
      <c r="CC244" s="24" t="e">
        <f ca="1">(BS244-'ModelParams Lw'!O$10)/'ModelParams Lw'!O$11</f>
        <v>#DIV/0!</v>
      </c>
      <c r="CD244" s="24" t="e">
        <f ca="1">(BT244-'ModelParams Lw'!P$10)/'ModelParams Lw'!P$11</f>
        <v>#DIV/0!</v>
      </c>
      <c r="CE244" s="24" t="e">
        <f ca="1">(BU244-'ModelParams Lw'!Q$10)/'ModelParams Lw'!Q$11</f>
        <v>#DIV/0!</v>
      </c>
      <c r="CF244" s="24" t="e">
        <f ca="1">(BV244-'ModelParams Lw'!R$10)/'ModelParams Lw'!R$11</f>
        <v>#DIV/0!</v>
      </c>
      <c r="CG244" s="24" t="e">
        <f ca="1">(BW244-'ModelParams Lw'!S$10)/'ModelParams Lw'!S$11</f>
        <v>#DIV/0!</v>
      </c>
      <c r="CH244" s="24" t="e">
        <f ca="1">(BX244-'ModelParams Lw'!T$10)/'ModelParams Lw'!T$11</f>
        <v>#DIV/0!</v>
      </c>
      <c r="CI244" s="24" t="e">
        <f ca="1">(BY244-'ModelParams Lw'!U$10)/'ModelParams Lw'!U$11</f>
        <v>#DIV/0!</v>
      </c>
      <c r="CJ244" s="24" t="e">
        <f ca="1">(BZ244-'ModelParams Lw'!V$10)/'ModelParams Lw'!V$11</f>
        <v>#DIV/0!</v>
      </c>
      <c r="CK244" s="66" t="e">
        <f t="shared" si="86"/>
        <v>#DIV/0!</v>
      </c>
      <c r="CL244" s="66" t="e">
        <f t="shared" si="87"/>
        <v>#DIV/0!</v>
      </c>
      <c r="CM244" s="66" t="e">
        <f t="shared" si="88"/>
        <v>#DIV/0!</v>
      </c>
      <c r="CN244" s="66" t="e">
        <f t="shared" si="89"/>
        <v>#DIV/0!</v>
      </c>
      <c r="CO244" s="66" t="e">
        <f t="shared" si="90"/>
        <v>#DIV/0!</v>
      </c>
      <c r="CP244" s="66" t="e">
        <f t="shared" si="91"/>
        <v>#DIV/0!</v>
      </c>
      <c r="CQ244" s="66" t="e">
        <f t="shared" si="92"/>
        <v>#DIV/0!</v>
      </c>
      <c r="CR244" s="66" t="e">
        <f t="shared" si="93"/>
        <v>#DIV/0!</v>
      </c>
      <c r="CS244" s="24" t="e">
        <f>10*LOG10(IF(CK244="",0,POWER(10,((CK244+'ModelParams Lw'!$O$4)/10))) +IF(CL244="",0,POWER(10,((CL244+'ModelParams Lw'!$P$4)/10))) +IF(CM244="",0,POWER(10,((CM244+'ModelParams Lw'!$Q$4)/10))) +IF(CN244="",0,POWER(10,((CN244+'ModelParams Lw'!$R$4)/10))) +IF(CO244="",0,POWER(10,((CO244+'ModelParams Lw'!$S$4)/10))) +IF(CP244="",0,POWER(10,((CP244+'ModelParams Lw'!$T$4)/10))) +IF(CQ244="",0,POWER(10,((CQ244+'ModelParams Lw'!$U$4)/10)))+IF(CR244="",0,POWER(10,((CR244+'ModelParams Lw'!$V$4)/10))))</f>
        <v>#DIV/0!</v>
      </c>
      <c r="CT244" s="24" t="e">
        <f t="shared" si="94"/>
        <v>#DIV/0!</v>
      </c>
      <c r="CU244" s="24" t="e">
        <f>(CK244-'ModelParams Lw'!O$10)/'ModelParams Lw'!O$11</f>
        <v>#DIV/0!</v>
      </c>
      <c r="CV244" s="24" t="e">
        <f>(CL244-'ModelParams Lw'!P$10)/'ModelParams Lw'!P$11</f>
        <v>#DIV/0!</v>
      </c>
      <c r="CW244" s="24" t="e">
        <f>(CM244-'ModelParams Lw'!Q$10)/'ModelParams Lw'!Q$11</f>
        <v>#DIV/0!</v>
      </c>
      <c r="CX244" s="24" t="e">
        <f>(CN244-'ModelParams Lw'!R$10)/'ModelParams Lw'!R$11</f>
        <v>#DIV/0!</v>
      </c>
      <c r="CY244" s="24" t="e">
        <f>(CO244-'ModelParams Lw'!S$10)/'ModelParams Lw'!S$11</f>
        <v>#DIV/0!</v>
      </c>
      <c r="CZ244" s="24" t="e">
        <f>(CP244-'ModelParams Lw'!T$10)/'ModelParams Lw'!T$11</f>
        <v>#DIV/0!</v>
      </c>
      <c r="DA244" s="24" t="e">
        <f>(CQ244-'ModelParams Lw'!U$10)/'ModelParams Lw'!U$11</f>
        <v>#DIV/0!</v>
      </c>
      <c r="DB244" s="24" t="e">
        <f>(CR244-'ModelParams Lw'!V$10)/'ModelParams Lw'!V$11</f>
        <v>#DIV/0!</v>
      </c>
    </row>
    <row r="245" spans="1:106">
      <c r="A245" s="12">
        <f>'Sound Power'!B245</f>
        <v>0</v>
      </c>
      <c r="B245" s="12">
        <f>'Sound Power'!D245</f>
        <v>0</v>
      </c>
      <c r="C245" s="67" t="e">
        <f>IF(Calcul!$F250="SA",'Sound Power'!BS245,'Sound Power'!T245)</f>
        <v>#DIV/0!</v>
      </c>
      <c r="D245" s="67" t="e">
        <f>IF(Calcul!$F250="SA",'Sound Power'!BT245,'Sound Power'!U245)</f>
        <v>#DIV/0!</v>
      </c>
      <c r="E245" s="67" t="e">
        <f>IF(Calcul!$F250="SA",'Sound Power'!BU245,'Sound Power'!V245)</f>
        <v>#DIV/0!</v>
      </c>
      <c r="F245" s="67" t="e">
        <f>IF(Calcul!$F250="SA",'Sound Power'!BV245,'Sound Power'!W245)</f>
        <v>#DIV/0!</v>
      </c>
      <c r="G245" s="67" t="e">
        <f>IF(Calcul!$F250="SA",'Sound Power'!BW245,'Sound Power'!X245)</f>
        <v>#DIV/0!</v>
      </c>
      <c r="H245" s="67" t="e">
        <f>IF(Calcul!$F250="SA",'Sound Power'!BX245,'Sound Power'!Y245)</f>
        <v>#DIV/0!</v>
      </c>
      <c r="I245" s="67" t="e">
        <f>IF(Calcul!$F250="SA",'Sound Power'!BY245,'Sound Power'!Z245)</f>
        <v>#DIV/0!</v>
      </c>
      <c r="J245" s="67" t="e">
        <f>IF(Calcul!$F250="SA",'Sound Power'!BZ245,'Sound Power'!AA245)</f>
        <v>#DIV/0!</v>
      </c>
      <c r="K245" s="67" t="e">
        <f>'Sound Power'!CS245</f>
        <v>#DIV/0!</v>
      </c>
      <c r="L245" s="67" t="e">
        <f>'Sound Power'!CT245</f>
        <v>#DIV/0!</v>
      </c>
      <c r="M245" s="67" t="e">
        <f>'Sound Power'!CU245</f>
        <v>#DIV/0!</v>
      </c>
      <c r="N245" s="67" t="e">
        <f>'Sound Power'!CV245</f>
        <v>#DIV/0!</v>
      </c>
      <c r="O245" s="67" t="e">
        <f>'Sound Power'!CW245</f>
        <v>#DIV/0!</v>
      </c>
      <c r="P245" s="67" t="e">
        <f>'Sound Power'!CX245</f>
        <v>#DIV/0!</v>
      </c>
      <c r="Q245" s="67" t="e">
        <f>'Sound Power'!CY245</f>
        <v>#DIV/0!</v>
      </c>
      <c r="R245" s="67" t="e">
        <f>'Sound Power'!CZ245</f>
        <v>#DIV/0!</v>
      </c>
      <c r="S245" s="64">
        <f t="shared" si="74"/>
        <v>0</v>
      </c>
      <c r="T245" s="64">
        <f t="shared" si="75"/>
        <v>0</v>
      </c>
      <c r="U245" s="67" t="e">
        <f>('ModelParams Lp'!B$4*10^'ModelParams Lp'!B$5*($S245/$T245)^'ModelParams Lp'!B$6)*3</f>
        <v>#DIV/0!</v>
      </c>
      <c r="V245" s="67" t="e">
        <f>('ModelParams Lp'!C$4*10^'ModelParams Lp'!C$5*($S245/$T245)^'ModelParams Lp'!C$6)*3</f>
        <v>#DIV/0!</v>
      </c>
      <c r="W245" s="67" t="e">
        <f>('ModelParams Lp'!D$4*10^'ModelParams Lp'!D$5*($S245/$T245)^'ModelParams Lp'!D$6)*3</f>
        <v>#DIV/0!</v>
      </c>
      <c r="X245" s="67" t="e">
        <f>('ModelParams Lp'!E$4*10^'ModelParams Lp'!E$5*($S245/$T245)^'ModelParams Lp'!E$6)*3</f>
        <v>#DIV/0!</v>
      </c>
      <c r="Y245" s="67" t="e">
        <f>('ModelParams Lp'!F$4*10^'ModelParams Lp'!F$5*($S245/$T245)^'ModelParams Lp'!F$6)*3</f>
        <v>#DIV/0!</v>
      </c>
      <c r="Z245" s="67" t="e">
        <f>('ModelParams Lp'!G$4*10^'ModelParams Lp'!G$5*($S245/$T245)^'ModelParams Lp'!G$6)*3</f>
        <v>#DIV/0!</v>
      </c>
      <c r="AA245" s="67" t="e">
        <f>('ModelParams Lp'!H$4*10^'ModelParams Lp'!H$5*($S245/$T245)^'ModelParams Lp'!H$6)*3</f>
        <v>#DIV/0!</v>
      </c>
      <c r="AB245" s="67" t="e">
        <f>('ModelParams Lp'!I$4*10^'ModelParams Lp'!I$5*($S245/$T245)^'ModelParams Lp'!I$6)*3</f>
        <v>#DIV/0!</v>
      </c>
      <c r="AC245" s="53" t="e">
        <f t="shared" si="76"/>
        <v>#DIV/0!</v>
      </c>
      <c r="AD245" s="53" t="e">
        <f>IF(AC245&lt;'ModelParams Lp'!$B$16,-1,IF(AC245&lt;'ModelParams Lp'!$C$16,0,IF(AC245&lt;'ModelParams Lp'!$D$16,1,IF(AC245&lt;'ModelParams Lp'!$E$16,2,IF(AC245&lt;'ModelParams Lp'!$F$16,3,IF(AC245&lt;'ModelParams Lp'!$G$16,4,IF(AC245&lt;'ModelParams Lp'!$H$16,5,6)))))))</f>
        <v>#DIV/0!</v>
      </c>
      <c r="AE245" s="67" t="e">
        <f ca="1">IF($AD245&gt;1,0,OFFSET('ModelParams Lp'!$C$12,0,-'Sound Pressure'!$AD245))</f>
        <v>#DIV/0!</v>
      </c>
      <c r="AF245" s="67" t="e">
        <f ca="1">IF($AD245&gt;2,0,OFFSET('ModelParams Lp'!$D$12,0,-'Sound Pressure'!$AD245))</f>
        <v>#DIV/0!</v>
      </c>
      <c r="AG245" s="67" t="e">
        <f ca="1">IF($AD245&gt;3,0,OFFSET('ModelParams Lp'!$E$12,0,-'Sound Pressure'!$AD245))</f>
        <v>#DIV/0!</v>
      </c>
      <c r="AH245" s="67" t="e">
        <f ca="1">IF($AD245&gt;4,0,OFFSET('ModelParams Lp'!$F$12,0,-'Sound Pressure'!$AD245))</f>
        <v>#DIV/0!</v>
      </c>
      <c r="AI245" s="67" t="e">
        <f ca="1">IF($AD245&gt;3,0,OFFSET('ModelParams Lp'!$G$12,0,-'Sound Pressure'!$AD245))</f>
        <v>#DIV/0!</v>
      </c>
      <c r="AJ245" s="67" t="e">
        <f ca="1">IF($AD245&gt;5,0,OFFSET('ModelParams Lp'!$H$12,0,-'Sound Pressure'!$AD245))</f>
        <v>#DIV/0!</v>
      </c>
      <c r="AK245" s="67" t="e">
        <f ca="1">IF($AD245&gt;6,0,OFFSET('ModelParams Lp'!$I$12,0,-'Sound Pressure'!$AD245))</f>
        <v>#DIV/0!</v>
      </c>
      <c r="AL245" s="67" t="e">
        <f ca="1">IF($AD245&gt;7,0,IF($AD$4&lt;0,3,OFFSET('ModelParams Lp'!$J$12,0,-'Sound Pressure'!$AD245)))</f>
        <v>#DIV/0!</v>
      </c>
      <c r="AM245" s="67" t="e">
        <f t="shared" si="95"/>
        <v>#DIV/0!</v>
      </c>
      <c r="AN245" s="67" t="e">
        <f t="shared" si="96"/>
        <v>#DIV/0!</v>
      </c>
      <c r="AO245" s="67" t="e">
        <f t="shared" si="96"/>
        <v>#DIV/0!</v>
      </c>
      <c r="AP245" s="67" t="e">
        <f t="shared" si="96"/>
        <v>#DIV/0!</v>
      </c>
      <c r="AQ245" s="67" t="e">
        <f t="shared" si="96"/>
        <v>#DIV/0!</v>
      </c>
      <c r="AR245" s="67" t="e">
        <f t="shared" si="96"/>
        <v>#DIV/0!</v>
      </c>
      <c r="AS245" s="67" t="e">
        <f t="shared" si="96"/>
        <v>#DIV/0!</v>
      </c>
      <c r="AT245" s="67" t="e">
        <f t="shared" si="96"/>
        <v>#DIV/0!</v>
      </c>
      <c r="AU245" s="67">
        <f>'ModelParams Lp'!B$22</f>
        <v>4</v>
      </c>
      <c r="AV245" s="67">
        <f>'ModelParams Lp'!C$22</f>
        <v>2</v>
      </c>
      <c r="AW245" s="67">
        <f>'ModelParams Lp'!D$22</f>
        <v>1</v>
      </c>
      <c r="AX245" s="67">
        <f>'ModelParams Lp'!E$22</f>
        <v>0</v>
      </c>
      <c r="AY245" s="67">
        <f>'ModelParams Lp'!F$22</f>
        <v>0</v>
      </c>
      <c r="AZ245" s="67">
        <f>'ModelParams Lp'!G$22</f>
        <v>0</v>
      </c>
      <c r="BA245" s="67">
        <f>'ModelParams Lp'!H$22</f>
        <v>0</v>
      </c>
      <c r="BB245" s="67">
        <f>'ModelParams Lp'!I$22</f>
        <v>0</v>
      </c>
      <c r="BC245" s="67" t="e">
        <f>-10*LOG(2/(4*PI()*2^2)+4/(0.163*(Calcul!$J250*Calcul!$K250)/VLOOKUP(Calcul!$H250,'ModelParams Lp'!$E$37:$F$39,2,0)))</f>
        <v>#N/A</v>
      </c>
      <c r="BD245" s="67" t="e">
        <f>-10*LOG(2/(4*PI()*2^2)+4/(0.163*(Calcul!$J250*Calcul!$K250)/VLOOKUP(Calcul!$H250,'ModelParams Lp'!$E$37:$F$39,2,0)))</f>
        <v>#N/A</v>
      </c>
      <c r="BE245" s="67" t="e">
        <f>-10*LOG(2/(4*PI()*2^2)+4/(0.163*(Calcul!$J250*Calcul!$K250)/VLOOKUP(Calcul!$H250,'ModelParams Lp'!$E$37:$F$39,2,0)))</f>
        <v>#N/A</v>
      </c>
      <c r="BF245" s="67" t="e">
        <f>-10*LOG(2/(4*PI()*2^2)+4/(0.163*(Calcul!$J250*Calcul!$K250)/VLOOKUP(Calcul!$H250,'ModelParams Lp'!$E$37:$F$39,2,0)))</f>
        <v>#N/A</v>
      </c>
      <c r="BG245" s="67" t="e">
        <f>-10*LOG(2/(4*PI()*2^2)+4/(0.163*(Calcul!$J250*Calcul!$K250)/VLOOKUP(Calcul!$H250,'ModelParams Lp'!$E$37:$F$39,2,0)))</f>
        <v>#N/A</v>
      </c>
      <c r="BH245" s="67" t="e">
        <f>-10*LOG(2/(4*PI()*2^2)+4/(0.163*(Calcul!$J250*Calcul!$K250)/VLOOKUP(Calcul!$H250,'ModelParams Lp'!$E$37:$F$39,2,0)))</f>
        <v>#N/A</v>
      </c>
      <c r="BI245" s="67" t="e">
        <f>-10*LOG(2/(4*PI()*2^2)+4/(0.163*(Calcul!$J250*Calcul!$K250)/VLOOKUP(Calcul!$H250,'ModelParams Lp'!$E$37:$F$39,2,0)))</f>
        <v>#N/A</v>
      </c>
      <c r="BJ245" s="67" t="e">
        <f>-10*LOG(2/(4*PI()*2^2)+4/(0.163*(Calcul!$J250*Calcul!$K250)/VLOOKUP(Calcul!$H250,'ModelParams Lp'!$E$37:$F$39,2,0)))</f>
        <v>#N/A</v>
      </c>
      <c r="BK245" s="67" t="e">
        <f>VLOOKUP(Calcul!$I250,'ModelParams Lp'!$D$28:$O$32,5,0)+BC245</f>
        <v>#N/A</v>
      </c>
      <c r="BL245" s="67" t="e">
        <f>VLOOKUP(Calcul!$I250,'ModelParams Lp'!$D$28:$O$32,6,0)+BD245</f>
        <v>#N/A</v>
      </c>
      <c r="BM245" s="67" t="e">
        <f>VLOOKUP(Calcul!$I250,'ModelParams Lp'!$D$28:$O$32,7,0)+BE245</f>
        <v>#N/A</v>
      </c>
      <c r="BN245" s="67" t="e">
        <f>VLOOKUP(Calcul!$I250,'ModelParams Lp'!$D$28:$O$32,8,0)+BF245</f>
        <v>#N/A</v>
      </c>
      <c r="BO245" s="67" t="e">
        <f>VLOOKUP(Calcul!$I250,'ModelParams Lp'!$D$28:$O$32,9,0)+BG245</f>
        <v>#N/A</v>
      </c>
      <c r="BP245" s="67" t="e">
        <f>VLOOKUP(Calcul!$I250,'ModelParams Lp'!$D$28:$O$32,10,0)+BH245</f>
        <v>#N/A</v>
      </c>
      <c r="BQ245" s="67" t="e">
        <f>VLOOKUP(Calcul!$I250,'ModelParams Lp'!$D$28:$O$32,11,0)+BI245</f>
        <v>#N/A</v>
      </c>
      <c r="BR245" s="67" t="e">
        <f>VLOOKUP(Calcul!$I250,'ModelParams Lp'!$D$28:$O$32,12,0)+BJ245</f>
        <v>#N/A</v>
      </c>
      <c r="BS245" s="66" t="e">
        <f t="shared" ca="1" si="77"/>
        <v>#DIV/0!</v>
      </c>
      <c r="BT245" s="66" t="e">
        <f t="shared" ca="1" si="78"/>
        <v>#DIV/0!</v>
      </c>
      <c r="BU245" s="66" t="e">
        <f t="shared" ca="1" si="79"/>
        <v>#DIV/0!</v>
      </c>
      <c r="BV245" s="66" t="e">
        <f t="shared" ca="1" si="80"/>
        <v>#DIV/0!</v>
      </c>
      <c r="BW245" s="66" t="e">
        <f t="shared" ca="1" si="81"/>
        <v>#DIV/0!</v>
      </c>
      <c r="BX245" s="66" t="e">
        <f t="shared" ca="1" si="82"/>
        <v>#DIV/0!</v>
      </c>
      <c r="BY245" s="66" t="e">
        <f t="shared" ca="1" si="83"/>
        <v>#DIV/0!</v>
      </c>
      <c r="BZ245" s="66" t="e">
        <f t="shared" ca="1" si="84"/>
        <v>#DIV/0!</v>
      </c>
      <c r="CA245" s="24" t="e">
        <f ca="1">10*LOG10(IF(BS245="",0,POWER(10,((BS245+'ModelParams Lw'!$O$4)/10))) +IF(BT245="",0,POWER(10,((BT245+'ModelParams Lw'!$P$4)/10))) +IF(BU245="",0,POWER(10,((BU245+'ModelParams Lw'!$Q$4)/10))) +IF(BV245="",0,POWER(10,((BV245+'ModelParams Lw'!$R$4)/10))) +IF(BW245="",0,POWER(10,((BW245+'ModelParams Lw'!$S$4)/10))) +IF(BX245="",0,POWER(10,((BX245+'ModelParams Lw'!$T$4)/10))) +IF(BY245="",0,POWER(10,((BY245+'ModelParams Lw'!$U$4)/10)))+IF(BZ245="",0,POWER(10,((BZ245+'ModelParams Lw'!$V$4)/10))))</f>
        <v>#DIV/0!</v>
      </c>
      <c r="CB245" s="24" t="e">
        <f t="shared" ca="1" si="85"/>
        <v>#DIV/0!</v>
      </c>
      <c r="CC245" s="24" t="e">
        <f ca="1">(BS245-'ModelParams Lw'!O$10)/'ModelParams Lw'!O$11</f>
        <v>#DIV/0!</v>
      </c>
      <c r="CD245" s="24" t="e">
        <f ca="1">(BT245-'ModelParams Lw'!P$10)/'ModelParams Lw'!P$11</f>
        <v>#DIV/0!</v>
      </c>
      <c r="CE245" s="24" t="e">
        <f ca="1">(BU245-'ModelParams Lw'!Q$10)/'ModelParams Lw'!Q$11</f>
        <v>#DIV/0!</v>
      </c>
      <c r="CF245" s="24" t="e">
        <f ca="1">(BV245-'ModelParams Lw'!R$10)/'ModelParams Lw'!R$11</f>
        <v>#DIV/0!</v>
      </c>
      <c r="CG245" s="24" t="e">
        <f ca="1">(BW245-'ModelParams Lw'!S$10)/'ModelParams Lw'!S$11</f>
        <v>#DIV/0!</v>
      </c>
      <c r="CH245" s="24" t="e">
        <f ca="1">(BX245-'ModelParams Lw'!T$10)/'ModelParams Lw'!T$11</f>
        <v>#DIV/0!</v>
      </c>
      <c r="CI245" s="24" t="e">
        <f ca="1">(BY245-'ModelParams Lw'!U$10)/'ModelParams Lw'!U$11</f>
        <v>#DIV/0!</v>
      </c>
      <c r="CJ245" s="24" t="e">
        <f ca="1">(BZ245-'ModelParams Lw'!V$10)/'ModelParams Lw'!V$11</f>
        <v>#DIV/0!</v>
      </c>
      <c r="CK245" s="66" t="e">
        <f t="shared" si="86"/>
        <v>#DIV/0!</v>
      </c>
      <c r="CL245" s="66" t="e">
        <f t="shared" si="87"/>
        <v>#DIV/0!</v>
      </c>
      <c r="CM245" s="66" t="e">
        <f t="shared" si="88"/>
        <v>#DIV/0!</v>
      </c>
      <c r="CN245" s="66" t="e">
        <f t="shared" si="89"/>
        <v>#DIV/0!</v>
      </c>
      <c r="CO245" s="66" t="e">
        <f t="shared" si="90"/>
        <v>#DIV/0!</v>
      </c>
      <c r="CP245" s="66" t="e">
        <f t="shared" si="91"/>
        <v>#DIV/0!</v>
      </c>
      <c r="CQ245" s="66" t="e">
        <f t="shared" si="92"/>
        <v>#DIV/0!</v>
      </c>
      <c r="CR245" s="66" t="e">
        <f t="shared" si="93"/>
        <v>#DIV/0!</v>
      </c>
      <c r="CS245" s="24" t="e">
        <f>10*LOG10(IF(CK245="",0,POWER(10,((CK245+'ModelParams Lw'!$O$4)/10))) +IF(CL245="",0,POWER(10,((CL245+'ModelParams Lw'!$P$4)/10))) +IF(CM245="",0,POWER(10,((CM245+'ModelParams Lw'!$Q$4)/10))) +IF(CN245="",0,POWER(10,((CN245+'ModelParams Lw'!$R$4)/10))) +IF(CO245="",0,POWER(10,((CO245+'ModelParams Lw'!$S$4)/10))) +IF(CP245="",0,POWER(10,((CP245+'ModelParams Lw'!$T$4)/10))) +IF(CQ245="",0,POWER(10,((CQ245+'ModelParams Lw'!$U$4)/10)))+IF(CR245="",0,POWER(10,((CR245+'ModelParams Lw'!$V$4)/10))))</f>
        <v>#DIV/0!</v>
      </c>
      <c r="CT245" s="24" t="e">
        <f t="shared" si="94"/>
        <v>#DIV/0!</v>
      </c>
      <c r="CU245" s="24" t="e">
        <f>(CK245-'ModelParams Lw'!O$10)/'ModelParams Lw'!O$11</f>
        <v>#DIV/0!</v>
      </c>
      <c r="CV245" s="24" t="e">
        <f>(CL245-'ModelParams Lw'!P$10)/'ModelParams Lw'!P$11</f>
        <v>#DIV/0!</v>
      </c>
      <c r="CW245" s="24" t="e">
        <f>(CM245-'ModelParams Lw'!Q$10)/'ModelParams Lw'!Q$11</f>
        <v>#DIV/0!</v>
      </c>
      <c r="CX245" s="24" t="e">
        <f>(CN245-'ModelParams Lw'!R$10)/'ModelParams Lw'!R$11</f>
        <v>#DIV/0!</v>
      </c>
      <c r="CY245" s="24" t="e">
        <f>(CO245-'ModelParams Lw'!S$10)/'ModelParams Lw'!S$11</f>
        <v>#DIV/0!</v>
      </c>
      <c r="CZ245" s="24" t="e">
        <f>(CP245-'ModelParams Lw'!T$10)/'ModelParams Lw'!T$11</f>
        <v>#DIV/0!</v>
      </c>
      <c r="DA245" s="24" t="e">
        <f>(CQ245-'ModelParams Lw'!U$10)/'ModelParams Lw'!U$11</f>
        <v>#DIV/0!</v>
      </c>
      <c r="DB245" s="24" t="e">
        <f>(CR245-'ModelParams Lw'!V$10)/'ModelParams Lw'!V$11</f>
        <v>#DIV/0!</v>
      </c>
    </row>
    <row r="246" spans="1:106">
      <c r="A246" s="12">
        <f>'Sound Power'!B246</f>
        <v>0</v>
      </c>
      <c r="B246" s="12">
        <f>'Sound Power'!D246</f>
        <v>0</v>
      </c>
      <c r="C246" s="67" t="e">
        <f>IF(Calcul!$F251="SA",'Sound Power'!BS246,'Sound Power'!T246)</f>
        <v>#DIV/0!</v>
      </c>
      <c r="D246" s="67" t="e">
        <f>IF(Calcul!$F251="SA",'Sound Power'!BT246,'Sound Power'!U246)</f>
        <v>#DIV/0!</v>
      </c>
      <c r="E246" s="67" t="e">
        <f>IF(Calcul!$F251="SA",'Sound Power'!BU246,'Sound Power'!V246)</f>
        <v>#DIV/0!</v>
      </c>
      <c r="F246" s="67" t="e">
        <f>IF(Calcul!$F251="SA",'Sound Power'!BV246,'Sound Power'!W246)</f>
        <v>#DIV/0!</v>
      </c>
      <c r="G246" s="67" t="e">
        <f>IF(Calcul!$F251="SA",'Sound Power'!BW246,'Sound Power'!X246)</f>
        <v>#DIV/0!</v>
      </c>
      <c r="H246" s="67" t="e">
        <f>IF(Calcul!$F251="SA",'Sound Power'!BX246,'Sound Power'!Y246)</f>
        <v>#DIV/0!</v>
      </c>
      <c r="I246" s="67" t="e">
        <f>IF(Calcul!$F251="SA",'Sound Power'!BY246,'Sound Power'!Z246)</f>
        <v>#DIV/0!</v>
      </c>
      <c r="J246" s="67" t="e">
        <f>IF(Calcul!$F251="SA",'Sound Power'!BZ246,'Sound Power'!AA246)</f>
        <v>#DIV/0!</v>
      </c>
      <c r="K246" s="67" t="e">
        <f>'Sound Power'!CS246</f>
        <v>#DIV/0!</v>
      </c>
      <c r="L246" s="67" t="e">
        <f>'Sound Power'!CT246</f>
        <v>#DIV/0!</v>
      </c>
      <c r="M246" s="67" t="e">
        <f>'Sound Power'!CU246</f>
        <v>#DIV/0!</v>
      </c>
      <c r="N246" s="67" t="e">
        <f>'Sound Power'!CV246</f>
        <v>#DIV/0!</v>
      </c>
      <c r="O246" s="67" t="e">
        <f>'Sound Power'!CW246</f>
        <v>#DIV/0!</v>
      </c>
      <c r="P246" s="67" t="e">
        <f>'Sound Power'!CX246</f>
        <v>#DIV/0!</v>
      </c>
      <c r="Q246" s="67" t="e">
        <f>'Sound Power'!CY246</f>
        <v>#DIV/0!</v>
      </c>
      <c r="R246" s="67" t="e">
        <f>'Sound Power'!CZ246</f>
        <v>#DIV/0!</v>
      </c>
      <c r="S246" s="64">
        <f t="shared" si="74"/>
        <v>0</v>
      </c>
      <c r="T246" s="64">
        <f t="shared" si="75"/>
        <v>0</v>
      </c>
      <c r="U246" s="67" t="e">
        <f>('ModelParams Lp'!B$4*10^'ModelParams Lp'!B$5*($S246/$T246)^'ModelParams Lp'!B$6)*3</f>
        <v>#DIV/0!</v>
      </c>
      <c r="V246" s="67" t="e">
        <f>('ModelParams Lp'!C$4*10^'ModelParams Lp'!C$5*($S246/$T246)^'ModelParams Lp'!C$6)*3</f>
        <v>#DIV/0!</v>
      </c>
      <c r="W246" s="67" t="e">
        <f>('ModelParams Lp'!D$4*10^'ModelParams Lp'!D$5*($S246/$T246)^'ModelParams Lp'!D$6)*3</f>
        <v>#DIV/0!</v>
      </c>
      <c r="X246" s="67" t="e">
        <f>('ModelParams Lp'!E$4*10^'ModelParams Lp'!E$5*($S246/$T246)^'ModelParams Lp'!E$6)*3</f>
        <v>#DIV/0!</v>
      </c>
      <c r="Y246" s="67" t="e">
        <f>('ModelParams Lp'!F$4*10^'ModelParams Lp'!F$5*($S246/$T246)^'ModelParams Lp'!F$6)*3</f>
        <v>#DIV/0!</v>
      </c>
      <c r="Z246" s="67" t="e">
        <f>('ModelParams Lp'!G$4*10^'ModelParams Lp'!G$5*($S246/$T246)^'ModelParams Lp'!G$6)*3</f>
        <v>#DIV/0!</v>
      </c>
      <c r="AA246" s="67" t="e">
        <f>('ModelParams Lp'!H$4*10^'ModelParams Lp'!H$5*($S246/$T246)^'ModelParams Lp'!H$6)*3</f>
        <v>#DIV/0!</v>
      </c>
      <c r="AB246" s="67" t="e">
        <f>('ModelParams Lp'!I$4*10^'ModelParams Lp'!I$5*($S246/$T246)^'ModelParams Lp'!I$6)*3</f>
        <v>#DIV/0!</v>
      </c>
      <c r="AC246" s="53" t="e">
        <f t="shared" si="76"/>
        <v>#DIV/0!</v>
      </c>
      <c r="AD246" s="53" t="e">
        <f>IF(AC246&lt;'ModelParams Lp'!$B$16,-1,IF(AC246&lt;'ModelParams Lp'!$C$16,0,IF(AC246&lt;'ModelParams Lp'!$D$16,1,IF(AC246&lt;'ModelParams Lp'!$E$16,2,IF(AC246&lt;'ModelParams Lp'!$F$16,3,IF(AC246&lt;'ModelParams Lp'!$G$16,4,IF(AC246&lt;'ModelParams Lp'!$H$16,5,6)))))))</f>
        <v>#DIV/0!</v>
      </c>
      <c r="AE246" s="67" t="e">
        <f ca="1">IF($AD246&gt;1,0,OFFSET('ModelParams Lp'!$C$12,0,-'Sound Pressure'!$AD246))</f>
        <v>#DIV/0!</v>
      </c>
      <c r="AF246" s="67" t="e">
        <f ca="1">IF($AD246&gt;2,0,OFFSET('ModelParams Lp'!$D$12,0,-'Sound Pressure'!$AD246))</f>
        <v>#DIV/0!</v>
      </c>
      <c r="AG246" s="67" t="e">
        <f ca="1">IF($AD246&gt;3,0,OFFSET('ModelParams Lp'!$E$12,0,-'Sound Pressure'!$AD246))</f>
        <v>#DIV/0!</v>
      </c>
      <c r="AH246" s="67" t="e">
        <f ca="1">IF($AD246&gt;4,0,OFFSET('ModelParams Lp'!$F$12,0,-'Sound Pressure'!$AD246))</f>
        <v>#DIV/0!</v>
      </c>
      <c r="AI246" s="67" t="e">
        <f ca="1">IF($AD246&gt;3,0,OFFSET('ModelParams Lp'!$G$12,0,-'Sound Pressure'!$AD246))</f>
        <v>#DIV/0!</v>
      </c>
      <c r="AJ246" s="67" t="e">
        <f ca="1">IF($AD246&gt;5,0,OFFSET('ModelParams Lp'!$H$12,0,-'Sound Pressure'!$AD246))</f>
        <v>#DIV/0!</v>
      </c>
      <c r="AK246" s="67" t="e">
        <f ca="1">IF($AD246&gt;6,0,OFFSET('ModelParams Lp'!$I$12,0,-'Sound Pressure'!$AD246))</f>
        <v>#DIV/0!</v>
      </c>
      <c r="AL246" s="67" t="e">
        <f ca="1">IF($AD246&gt;7,0,IF($AD$4&lt;0,3,OFFSET('ModelParams Lp'!$J$12,0,-'Sound Pressure'!$AD246)))</f>
        <v>#DIV/0!</v>
      </c>
      <c r="AM246" s="67" t="e">
        <f t="shared" si="95"/>
        <v>#DIV/0!</v>
      </c>
      <c r="AN246" s="67" t="e">
        <f t="shared" si="96"/>
        <v>#DIV/0!</v>
      </c>
      <c r="AO246" s="67" t="e">
        <f t="shared" si="96"/>
        <v>#DIV/0!</v>
      </c>
      <c r="AP246" s="67" t="e">
        <f t="shared" si="96"/>
        <v>#DIV/0!</v>
      </c>
      <c r="AQ246" s="67" t="e">
        <f t="shared" si="96"/>
        <v>#DIV/0!</v>
      </c>
      <c r="AR246" s="67" t="e">
        <f t="shared" si="96"/>
        <v>#DIV/0!</v>
      </c>
      <c r="AS246" s="67" t="e">
        <f t="shared" si="96"/>
        <v>#DIV/0!</v>
      </c>
      <c r="AT246" s="67" t="e">
        <f t="shared" si="96"/>
        <v>#DIV/0!</v>
      </c>
      <c r="AU246" s="67">
        <f>'ModelParams Lp'!B$22</f>
        <v>4</v>
      </c>
      <c r="AV246" s="67">
        <f>'ModelParams Lp'!C$22</f>
        <v>2</v>
      </c>
      <c r="AW246" s="67">
        <f>'ModelParams Lp'!D$22</f>
        <v>1</v>
      </c>
      <c r="AX246" s="67">
        <f>'ModelParams Lp'!E$22</f>
        <v>0</v>
      </c>
      <c r="AY246" s="67">
        <f>'ModelParams Lp'!F$22</f>
        <v>0</v>
      </c>
      <c r="AZ246" s="67">
        <f>'ModelParams Lp'!G$22</f>
        <v>0</v>
      </c>
      <c r="BA246" s="67">
        <f>'ModelParams Lp'!H$22</f>
        <v>0</v>
      </c>
      <c r="BB246" s="67">
        <f>'ModelParams Lp'!I$22</f>
        <v>0</v>
      </c>
      <c r="BC246" s="67" t="e">
        <f>-10*LOG(2/(4*PI()*2^2)+4/(0.163*(Calcul!$J251*Calcul!$K251)/VLOOKUP(Calcul!$H251,'ModelParams Lp'!$E$37:$F$39,2,0)))</f>
        <v>#N/A</v>
      </c>
      <c r="BD246" s="67" t="e">
        <f>-10*LOG(2/(4*PI()*2^2)+4/(0.163*(Calcul!$J251*Calcul!$K251)/VLOOKUP(Calcul!$H251,'ModelParams Lp'!$E$37:$F$39,2,0)))</f>
        <v>#N/A</v>
      </c>
      <c r="BE246" s="67" t="e">
        <f>-10*LOG(2/(4*PI()*2^2)+4/(0.163*(Calcul!$J251*Calcul!$K251)/VLOOKUP(Calcul!$H251,'ModelParams Lp'!$E$37:$F$39,2,0)))</f>
        <v>#N/A</v>
      </c>
      <c r="BF246" s="67" t="e">
        <f>-10*LOG(2/(4*PI()*2^2)+4/(0.163*(Calcul!$J251*Calcul!$K251)/VLOOKUP(Calcul!$H251,'ModelParams Lp'!$E$37:$F$39,2,0)))</f>
        <v>#N/A</v>
      </c>
      <c r="BG246" s="67" t="e">
        <f>-10*LOG(2/(4*PI()*2^2)+4/(0.163*(Calcul!$J251*Calcul!$K251)/VLOOKUP(Calcul!$H251,'ModelParams Lp'!$E$37:$F$39,2,0)))</f>
        <v>#N/A</v>
      </c>
      <c r="BH246" s="67" t="e">
        <f>-10*LOG(2/(4*PI()*2^2)+4/(0.163*(Calcul!$J251*Calcul!$K251)/VLOOKUP(Calcul!$H251,'ModelParams Lp'!$E$37:$F$39,2,0)))</f>
        <v>#N/A</v>
      </c>
      <c r="BI246" s="67" t="e">
        <f>-10*LOG(2/(4*PI()*2^2)+4/(0.163*(Calcul!$J251*Calcul!$K251)/VLOOKUP(Calcul!$H251,'ModelParams Lp'!$E$37:$F$39,2,0)))</f>
        <v>#N/A</v>
      </c>
      <c r="BJ246" s="67" t="e">
        <f>-10*LOG(2/(4*PI()*2^2)+4/(0.163*(Calcul!$J251*Calcul!$K251)/VLOOKUP(Calcul!$H251,'ModelParams Lp'!$E$37:$F$39,2,0)))</f>
        <v>#N/A</v>
      </c>
      <c r="BK246" s="67" t="e">
        <f>VLOOKUP(Calcul!$I251,'ModelParams Lp'!$D$28:$O$32,5,0)+BC246</f>
        <v>#N/A</v>
      </c>
      <c r="BL246" s="67" t="e">
        <f>VLOOKUP(Calcul!$I251,'ModelParams Lp'!$D$28:$O$32,6,0)+BD246</f>
        <v>#N/A</v>
      </c>
      <c r="BM246" s="67" t="e">
        <f>VLOOKUP(Calcul!$I251,'ModelParams Lp'!$D$28:$O$32,7,0)+BE246</f>
        <v>#N/A</v>
      </c>
      <c r="BN246" s="67" t="e">
        <f>VLOOKUP(Calcul!$I251,'ModelParams Lp'!$D$28:$O$32,8,0)+BF246</f>
        <v>#N/A</v>
      </c>
      <c r="BO246" s="67" t="e">
        <f>VLOOKUP(Calcul!$I251,'ModelParams Lp'!$D$28:$O$32,9,0)+BG246</f>
        <v>#N/A</v>
      </c>
      <c r="BP246" s="67" t="e">
        <f>VLOOKUP(Calcul!$I251,'ModelParams Lp'!$D$28:$O$32,10,0)+BH246</f>
        <v>#N/A</v>
      </c>
      <c r="BQ246" s="67" t="e">
        <f>VLOOKUP(Calcul!$I251,'ModelParams Lp'!$D$28:$O$32,11,0)+BI246</f>
        <v>#N/A</v>
      </c>
      <c r="BR246" s="67" t="e">
        <f>VLOOKUP(Calcul!$I251,'ModelParams Lp'!$D$28:$O$32,12,0)+BJ246</f>
        <v>#N/A</v>
      </c>
      <c r="BS246" s="66" t="e">
        <f t="shared" ca="1" si="77"/>
        <v>#DIV/0!</v>
      </c>
      <c r="BT246" s="66" t="e">
        <f t="shared" ca="1" si="78"/>
        <v>#DIV/0!</v>
      </c>
      <c r="BU246" s="66" t="e">
        <f t="shared" ca="1" si="79"/>
        <v>#DIV/0!</v>
      </c>
      <c r="BV246" s="66" t="e">
        <f t="shared" ca="1" si="80"/>
        <v>#DIV/0!</v>
      </c>
      <c r="BW246" s="66" t="e">
        <f t="shared" ca="1" si="81"/>
        <v>#DIV/0!</v>
      </c>
      <c r="BX246" s="66" t="e">
        <f t="shared" ca="1" si="82"/>
        <v>#DIV/0!</v>
      </c>
      <c r="BY246" s="66" t="e">
        <f t="shared" ca="1" si="83"/>
        <v>#DIV/0!</v>
      </c>
      <c r="BZ246" s="66" t="e">
        <f t="shared" ca="1" si="84"/>
        <v>#DIV/0!</v>
      </c>
      <c r="CA246" s="24" t="e">
        <f ca="1">10*LOG10(IF(BS246="",0,POWER(10,((BS246+'ModelParams Lw'!$O$4)/10))) +IF(BT246="",0,POWER(10,((BT246+'ModelParams Lw'!$P$4)/10))) +IF(BU246="",0,POWER(10,((BU246+'ModelParams Lw'!$Q$4)/10))) +IF(BV246="",0,POWER(10,((BV246+'ModelParams Lw'!$R$4)/10))) +IF(BW246="",0,POWER(10,((BW246+'ModelParams Lw'!$S$4)/10))) +IF(BX246="",0,POWER(10,((BX246+'ModelParams Lw'!$T$4)/10))) +IF(BY246="",0,POWER(10,((BY246+'ModelParams Lw'!$U$4)/10)))+IF(BZ246="",0,POWER(10,((BZ246+'ModelParams Lw'!$V$4)/10))))</f>
        <v>#DIV/0!</v>
      </c>
      <c r="CB246" s="24" t="e">
        <f t="shared" ca="1" si="85"/>
        <v>#DIV/0!</v>
      </c>
      <c r="CC246" s="24" t="e">
        <f ca="1">(BS246-'ModelParams Lw'!O$10)/'ModelParams Lw'!O$11</f>
        <v>#DIV/0!</v>
      </c>
      <c r="CD246" s="24" t="e">
        <f ca="1">(BT246-'ModelParams Lw'!P$10)/'ModelParams Lw'!P$11</f>
        <v>#DIV/0!</v>
      </c>
      <c r="CE246" s="24" t="e">
        <f ca="1">(BU246-'ModelParams Lw'!Q$10)/'ModelParams Lw'!Q$11</f>
        <v>#DIV/0!</v>
      </c>
      <c r="CF246" s="24" t="e">
        <f ca="1">(BV246-'ModelParams Lw'!R$10)/'ModelParams Lw'!R$11</f>
        <v>#DIV/0!</v>
      </c>
      <c r="CG246" s="24" t="e">
        <f ca="1">(BW246-'ModelParams Lw'!S$10)/'ModelParams Lw'!S$11</f>
        <v>#DIV/0!</v>
      </c>
      <c r="CH246" s="24" t="e">
        <f ca="1">(BX246-'ModelParams Lw'!T$10)/'ModelParams Lw'!T$11</f>
        <v>#DIV/0!</v>
      </c>
      <c r="CI246" s="24" t="e">
        <f ca="1">(BY246-'ModelParams Lw'!U$10)/'ModelParams Lw'!U$11</f>
        <v>#DIV/0!</v>
      </c>
      <c r="CJ246" s="24" t="e">
        <f ca="1">(BZ246-'ModelParams Lw'!V$10)/'ModelParams Lw'!V$11</f>
        <v>#DIV/0!</v>
      </c>
      <c r="CK246" s="66" t="e">
        <f t="shared" si="86"/>
        <v>#DIV/0!</v>
      </c>
      <c r="CL246" s="66" t="e">
        <f t="shared" si="87"/>
        <v>#DIV/0!</v>
      </c>
      <c r="CM246" s="66" t="e">
        <f t="shared" si="88"/>
        <v>#DIV/0!</v>
      </c>
      <c r="CN246" s="66" t="e">
        <f t="shared" si="89"/>
        <v>#DIV/0!</v>
      </c>
      <c r="CO246" s="66" t="e">
        <f t="shared" si="90"/>
        <v>#DIV/0!</v>
      </c>
      <c r="CP246" s="66" t="e">
        <f t="shared" si="91"/>
        <v>#DIV/0!</v>
      </c>
      <c r="CQ246" s="66" t="e">
        <f t="shared" si="92"/>
        <v>#DIV/0!</v>
      </c>
      <c r="CR246" s="66" t="e">
        <f t="shared" si="93"/>
        <v>#DIV/0!</v>
      </c>
      <c r="CS246" s="24" t="e">
        <f>10*LOG10(IF(CK246="",0,POWER(10,((CK246+'ModelParams Lw'!$O$4)/10))) +IF(CL246="",0,POWER(10,((CL246+'ModelParams Lw'!$P$4)/10))) +IF(CM246="",0,POWER(10,((CM246+'ModelParams Lw'!$Q$4)/10))) +IF(CN246="",0,POWER(10,((CN246+'ModelParams Lw'!$R$4)/10))) +IF(CO246="",0,POWER(10,((CO246+'ModelParams Lw'!$S$4)/10))) +IF(CP246="",0,POWER(10,((CP246+'ModelParams Lw'!$T$4)/10))) +IF(CQ246="",0,POWER(10,((CQ246+'ModelParams Lw'!$U$4)/10)))+IF(CR246="",0,POWER(10,((CR246+'ModelParams Lw'!$V$4)/10))))</f>
        <v>#DIV/0!</v>
      </c>
      <c r="CT246" s="24" t="e">
        <f t="shared" si="94"/>
        <v>#DIV/0!</v>
      </c>
      <c r="CU246" s="24" t="e">
        <f>(CK246-'ModelParams Lw'!O$10)/'ModelParams Lw'!O$11</f>
        <v>#DIV/0!</v>
      </c>
      <c r="CV246" s="24" t="e">
        <f>(CL246-'ModelParams Lw'!P$10)/'ModelParams Lw'!P$11</f>
        <v>#DIV/0!</v>
      </c>
      <c r="CW246" s="24" t="e">
        <f>(CM246-'ModelParams Lw'!Q$10)/'ModelParams Lw'!Q$11</f>
        <v>#DIV/0!</v>
      </c>
      <c r="CX246" s="24" t="e">
        <f>(CN246-'ModelParams Lw'!R$10)/'ModelParams Lw'!R$11</f>
        <v>#DIV/0!</v>
      </c>
      <c r="CY246" s="24" t="e">
        <f>(CO246-'ModelParams Lw'!S$10)/'ModelParams Lw'!S$11</f>
        <v>#DIV/0!</v>
      </c>
      <c r="CZ246" s="24" t="e">
        <f>(CP246-'ModelParams Lw'!T$10)/'ModelParams Lw'!T$11</f>
        <v>#DIV/0!</v>
      </c>
      <c r="DA246" s="24" t="e">
        <f>(CQ246-'ModelParams Lw'!U$10)/'ModelParams Lw'!U$11</f>
        <v>#DIV/0!</v>
      </c>
      <c r="DB246" s="24" t="e">
        <f>(CR246-'ModelParams Lw'!V$10)/'ModelParams Lw'!V$11</f>
        <v>#DIV/0!</v>
      </c>
    </row>
    <row r="247" spans="1:106">
      <c r="A247" s="12">
        <f>'Sound Power'!B247</f>
        <v>0</v>
      </c>
      <c r="B247" s="12">
        <f>'Sound Power'!D247</f>
        <v>0</v>
      </c>
      <c r="C247" s="67" t="e">
        <f>IF(Calcul!$F252="SA",'Sound Power'!BS247,'Sound Power'!T247)</f>
        <v>#DIV/0!</v>
      </c>
      <c r="D247" s="67" t="e">
        <f>IF(Calcul!$F252="SA",'Sound Power'!BT247,'Sound Power'!U247)</f>
        <v>#DIV/0!</v>
      </c>
      <c r="E247" s="67" t="e">
        <f>IF(Calcul!$F252="SA",'Sound Power'!BU247,'Sound Power'!V247)</f>
        <v>#DIV/0!</v>
      </c>
      <c r="F247" s="67" t="e">
        <f>IF(Calcul!$F252="SA",'Sound Power'!BV247,'Sound Power'!W247)</f>
        <v>#DIV/0!</v>
      </c>
      <c r="G247" s="67" t="e">
        <f>IF(Calcul!$F252="SA",'Sound Power'!BW247,'Sound Power'!X247)</f>
        <v>#DIV/0!</v>
      </c>
      <c r="H247" s="67" t="e">
        <f>IF(Calcul!$F252="SA",'Sound Power'!BX247,'Sound Power'!Y247)</f>
        <v>#DIV/0!</v>
      </c>
      <c r="I247" s="67" t="e">
        <f>IF(Calcul!$F252="SA",'Sound Power'!BY247,'Sound Power'!Z247)</f>
        <v>#DIV/0!</v>
      </c>
      <c r="J247" s="67" t="e">
        <f>IF(Calcul!$F252="SA",'Sound Power'!BZ247,'Sound Power'!AA247)</f>
        <v>#DIV/0!</v>
      </c>
      <c r="K247" s="67" t="e">
        <f>'Sound Power'!CS247</f>
        <v>#DIV/0!</v>
      </c>
      <c r="L247" s="67" t="e">
        <f>'Sound Power'!CT247</f>
        <v>#DIV/0!</v>
      </c>
      <c r="M247" s="67" t="e">
        <f>'Sound Power'!CU247</f>
        <v>#DIV/0!</v>
      </c>
      <c r="N247" s="67" t="e">
        <f>'Sound Power'!CV247</f>
        <v>#DIV/0!</v>
      </c>
      <c r="O247" s="67" t="e">
        <f>'Sound Power'!CW247</f>
        <v>#DIV/0!</v>
      </c>
      <c r="P247" s="67" t="e">
        <f>'Sound Power'!CX247</f>
        <v>#DIV/0!</v>
      </c>
      <c r="Q247" s="67" t="e">
        <f>'Sound Power'!CY247</f>
        <v>#DIV/0!</v>
      </c>
      <c r="R247" s="67" t="e">
        <f>'Sound Power'!CZ247</f>
        <v>#DIV/0!</v>
      </c>
      <c r="S247" s="64">
        <f t="shared" si="74"/>
        <v>0</v>
      </c>
      <c r="T247" s="64">
        <f t="shared" si="75"/>
        <v>0</v>
      </c>
      <c r="U247" s="67" t="e">
        <f>('ModelParams Lp'!B$4*10^'ModelParams Lp'!B$5*($S247/$T247)^'ModelParams Lp'!B$6)*3</f>
        <v>#DIV/0!</v>
      </c>
      <c r="V247" s="67" t="e">
        <f>('ModelParams Lp'!C$4*10^'ModelParams Lp'!C$5*($S247/$T247)^'ModelParams Lp'!C$6)*3</f>
        <v>#DIV/0!</v>
      </c>
      <c r="W247" s="67" t="e">
        <f>('ModelParams Lp'!D$4*10^'ModelParams Lp'!D$5*($S247/$T247)^'ModelParams Lp'!D$6)*3</f>
        <v>#DIV/0!</v>
      </c>
      <c r="X247" s="67" t="e">
        <f>('ModelParams Lp'!E$4*10^'ModelParams Lp'!E$5*($S247/$T247)^'ModelParams Lp'!E$6)*3</f>
        <v>#DIV/0!</v>
      </c>
      <c r="Y247" s="67" t="e">
        <f>('ModelParams Lp'!F$4*10^'ModelParams Lp'!F$5*($S247/$T247)^'ModelParams Lp'!F$6)*3</f>
        <v>#DIV/0!</v>
      </c>
      <c r="Z247" s="67" t="e">
        <f>('ModelParams Lp'!G$4*10^'ModelParams Lp'!G$5*($S247/$T247)^'ModelParams Lp'!G$6)*3</f>
        <v>#DIV/0!</v>
      </c>
      <c r="AA247" s="67" t="e">
        <f>('ModelParams Lp'!H$4*10^'ModelParams Lp'!H$5*($S247/$T247)^'ModelParams Lp'!H$6)*3</f>
        <v>#DIV/0!</v>
      </c>
      <c r="AB247" s="67" t="e">
        <f>('ModelParams Lp'!I$4*10^'ModelParams Lp'!I$5*($S247/$T247)^'ModelParams Lp'!I$6)*3</f>
        <v>#DIV/0!</v>
      </c>
      <c r="AC247" s="53" t="e">
        <f t="shared" si="76"/>
        <v>#DIV/0!</v>
      </c>
      <c r="AD247" s="53" t="e">
        <f>IF(AC247&lt;'ModelParams Lp'!$B$16,-1,IF(AC247&lt;'ModelParams Lp'!$C$16,0,IF(AC247&lt;'ModelParams Lp'!$D$16,1,IF(AC247&lt;'ModelParams Lp'!$E$16,2,IF(AC247&lt;'ModelParams Lp'!$F$16,3,IF(AC247&lt;'ModelParams Lp'!$G$16,4,IF(AC247&lt;'ModelParams Lp'!$H$16,5,6)))))))</f>
        <v>#DIV/0!</v>
      </c>
      <c r="AE247" s="67" t="e">
        <f ca="1">IF($AD247&gt;1,0,OFFSET('ModelParams Lp'!$C$12,0,-'Sound Pressure'!$AD247))</f>
        <v>#DIV/0!</v>
      </c>
      <c r="AF247" s="67" t="e">
        <f ca="1">IF($AD247&gt;2,0,OFFSET('ModelParams Lp'!$D$12,0,-'Sound Pressure'!$AD247))</f>
        <v>#DIV/0!</v>
      </c>
      <c r="AG247" s="67" t="e">
        <f ca="1">IF($AD247&gt;3,0,OFFSET('ModelParams Lp'!$E$12,0,-'Sound Pressure'!$AD247))</f>
        <v>#DIV/0!</v>
      </c>
      <c r="AH247" s="67" t="e">
        <f ca="1">IF($AD247&gt;4,0,OFFSET('ModelParams Lp'!$F$12,0,-'Sound Pressure'!$AD247))</f>
        <v>#DIV/0!</v>
      </c>
      <c r="AI247" s="67" t="e">
        <f ca="1">IF($AD247&gt;3,0,OFFSET('ModelParams Lp'!$G$12,0,-'Sound Pressure'!$AD247))</f>
        <v>#DIV/0!</v>
      </c>
      <c r="AJ247" s="67" t="e">
        <f ca="1">IF($AD247&gt;5,0,OFFSET('ModelParams Lp'!$H$12,0,-'Sound Pressure'!$AD247))</f>
        <v>#DIV/0!</v>
      </c>
      <c r="AK247" s="67" t="e">
        <f ca="1">IF($AD247&gt;6,0,OFFSET('ModelParams Lp'!$I$12,0,-'Sound Pressure'!$AD247))</f>
        <v>#DIV/0!</v>
      </c>
      <c r="AL247" s="67" t="e">
        <f ca="1">IF($AD247&gt;7,0,IF($AD$4&lt;0,3,OFFSET('ModelParams Lp'!$J$12,0,-'Sound Pressure'!$AD247)))</f>
        <v>#DIV/0!</v>
      </c>
      <c r="AM247" s="67" t="e">
        <f t="shared" si="95"/>
        <v>#DIV/0!</v>
      </c>
      <c r="AN247" s="67" t="e">
        <f t="shared" si="96"/>
        <v>#DIV/0!</v>
      </c>
      <c r="AO247" s="67" t="e">
        <f t="shared" si="96"/>
        <v>#DIV/0!</v>
      </c>
      <c r="AP247" s="67" t="e">
        <f t="shared" si="96"/>
        <v>#DIV/0!</v>
      </c>
      <c r="AQ247" s="67" t="e">
        <f t="shared" si="96"/>
        <v>#DIV/0!</v>
      </c>
      <c r="AR247" s="67" t="e">
        <f t="shared" si="96"/>
        <v>#DIV/0!</v>
      </c>
      <c r="AS247" s="67" t="e">
        <f t="shared" si="96"/>
        <v>#DIV/0!</v>
      </c>
      <c r="AT247" s="67" t="e">
        <f t="shared" si="96"/>
        <v>#DIV/0!</v>
      </c>
      <c r="AU247" s="67">
        <f>'ModelParams Lp'!B$22</f>
        <v>4</v>
      </c>
      <c r="AV247" s="67">
        <f>'ModelParams Lp'!C$22</f>
        <v>2</v>
      </c>
      <c r="AW247" s="67">
        <f>'ModelParams Lp'!D$22</f>
        <v>1</v>
      </c>
      <c r="AX247" s="67">
        <f>'ModelParams Lp'!E$22</f>
        <v>0</v>
      </c>
      <c r="AY247" s="67">
        <f>'ModelParams Lp'!F$22</f>
        <v>0</v>
      </c>
      <c r="AZ247" s="67">
        <f>'ModelParams Lp'!G$22</f>
        <v>0</v>
      </c>
      <c r="BA247" s="67">
        <f>'ModelParams Lp'!H$22</f>
        <v>0</v>
      </c>
      <c r="BB247" s="67">
        <f>'ModelParams Lp'!I$22</f>
        <v>0</v>
      </c>
      <c r="BC247" s="67" t="e">
        <f>-10*LOG(2/(4*PI()*2^2)+4/(0.163*(Calcul!$J252*Calcul!$K252)/VLOOKUP(Calcul!$H252,'ModelParams Lp'!$E$37:$F$39,2,0)))</f>
        <v>#N/A</v>
      </c>
      <c r="BD247" s="67" t="e">
        <f>-10*LOG(2/(4*PI()*2^2)+4/(0.163*(Calcul!$J252*Calcul!$K252)/VLOOKUP(Calcul!$H252,'ModelParams Lp'!$E$37:$F$39,2,0)))</f>
        <v>#N/A</v>
      </c>
      <c r="BE247" s="67" t="e">
        <f>-10*LOG(2/(4*PI()*2^2)+4/(0.163*(Calcul!$J252*Calcul!$K252)/VLOOKUP(Calcul!$H252,'ModelParams Lp'!$E$37:$F$39,2,0)))</f>
        <v>#N/A</v>
      </c>
      <c r="BF247" s="67" t="e">
        <f>-10*LOG(2/(4*PI()*2^2)+4/(0.163*(Calcul!$J252*Calcul!$K252)/VLOOKUP(Calcul!$H252,'ModelParams Lp'!$E$37:$F$39,2,0)))</f>
        <v>#N/A</v>
      </c>
      <c r="BG247" s="67" t="e">
        <f>-10*LOG(2/(4*PI()*2^2)+4/(0.163*(Calcul!$J252*Calcul!$K252)/VLOOKUP(Calcul!$H252,'ModelParams Lp'!$E$37:$F$39,2,0)))</f>
        <v>#N/A</v>
      </c>
      <c r="BH247" s="67" t="e">
        <f>-10*LOG(2/(4*PI()*2^2)+4/(0.163*(Calcul!$J252*Calcul!$K252)/VLOOKUP(Calcul!$H252,'ModelParams Lp'!$E$37:$F$39,2,0)))</f>
        <v>#N/A</v>
      </c>
      <c r="BI247" s="67" t="e">
        <f>-10*LOG(2/(4*PI()*2^2)+4/(0.163*(Calcul!$J252*Calcul!$K252)/VLOOKUP(Calcul!$H252,'ModelParams Lp'!$E$37:$F$39,2,0)))</f>
        <v>#N/A</v>
      </c>
      <c r="BJ247" s="67" t="e">
        <f>-10*LOG(2/(4*PI()*2^2)+4/(0.163*(Calcul!$J252*Calcul!$K252)/VLOOKUP(Calcul!$H252,'ModelParams Lp'!$E$37:$F$39,2,0)))</f>
        <v>#N/A</v>
      </c>
      <c r="BK247" s="67" t="e">
        <f>VLOOKUP(Calcul!$I252,'ModelParams Lp'!$D$28:$O$32,5,0)+BC247</f>
        <v>#N/A</v>
      </c>
      <c r="BL247" s="67" t="e">
        <f>VLOOKUP(Calcul!$I252,'ModelParams Lp'!$D$28:$O$32,6,0)+BD247</f>
        <v>#N/A</v>
      </c>
      <c r="BM247" s="67" t="e">
        <f>VLOOKUP(Calcul!$I252,'ModelParams Lp'!$D$28:$O$32,7,0)+BE247</f>
        <v>#N/A</v>
      </c>
      <c r="BN247" s="67" t="e">
        <f>VLOOKUP(Calcul!$I252,'ModelParams Lp'!$D$28:$O$32,8,0)+BF247</f>
        <v>#N/A</v>
      </c>
      <c r="BO247" s="67" t="e">
        <f>VLOOKUP(Calcul!$I252,'ModelParams Lp'!$D$28:$O$32,9,0)+BG247</f>
        <v>#N/A</v>
      </c>
      <c r="BP247" s="67" t="e">
        <f>VLOOKUP(Calcul!$I252,'ModelParams Lp'!$D$28:$O$32,10,0)+BH247</f>
        <v>#N/A</v>
      </c>
      <c r="BQ247" s="67" t="e">
        <f>VLOOKUP(Calcul!$I252,'ModelParams Lp'!$D$28:$O$32,11,0)+BI247</f>
        <v>#N/A</v>
      </c>
      <c r="BR247" s="67" t="e">
        <f>VLOOKUP(Calcul!$I252,'ModelParams Lp'!$D$28:$O$32,12,0)+BJ247</f>
        <v>#N/A</v>
      </c>
      <c r="BS247" s="66" t="e">
        <f t="shared" ca="1" si="77"/>
        <v>#DIV/0!</v>
      </c>
      <c r="BT247" s="66" t="e">
        <f t="shared" ca="1" si="78"/>
        <v>#DIV/0!</v>
      </c>
      <c r="BU247" s="66" t="e">
        <f t="shared" ca="1" si="79"/>
        <v>#DIV/0!</v>
      </c>
      <c r="BV247" s="66" t="e">
        <f t="shared" ca="1" si="80"/>
        <v>#DIV/0!</v>
      </c>
      <c r="BW247" s="66" t="e">
        <f t="shared" ca="1" si="81"/>
        <v>#DIV/0!</v>
      </c>
      <c r="BX247" s="66" t="e">
        <f t="shared" ca="1" si="82"/>
        <v>#DIV/0!</v>
      </c>
      <c r="BY247" s="66" t="e">
        <f t="shared" ca="1" si="83"/>
        <v>#DIV/0!</v>
      </c>
      <c r="BZ247" s="66" t="e">
        <f t="shared" ca="1" si="84"/>
        <v>#DIV/0!</v>
      </c>
      <c r="CA247" s="24" t="e">
        <f ca="1">10*LOG10(IF(BS247="",0,POWER(10,((BS247+'ModelParams Lw'!$O$4)/10))) +IF(BT247="",0,POWER(10,((BT247+'ModelParams Lw'!$P$4)/10))) +IF(BU247="",0,POWER(10,((BU247+'ModelParams Lw'!$Q$4)/10))) +IF(BV247="",0,POWER(10,((BV247+'ModelParams Lw'!$R$4)/10))) +IF(BW247="",0,POWER(10,((BW247+'ModelParams Lw'!$S$4)/10))) +IF(BX247="",0,POWER(10,((BX247+'ModelParams Lw'!$T$4)/10))) +IF(BY247="",0,POWER(10,((BY247+'ModelParams Lw'!$U$4)/10)))+IF(BZ247="",0,POWER(10,((BZ247+'ModelParams Lw'!$V$4)/10))))</f>
        <v>#DIV/0!</v>
      </c>
      <c r="CB247" s="24" t="e">
        <f t="shared" ca="1" si="85"/>
        <v>#DIV/0!</v>
      </c>
      <c r="CC247" s="24" t="e">
        <f ca="1">(BS247-'ModelParams Lw'!O$10)/'ModelParams Lw'!O$11</f>
        <v>#DIV/0!</v>
      </c>
      <c r="CD247" s="24" t="e">
        <f ca="1">(BT247-'ModelParams Lw'!P$10)/'ModelParams Lw'!P$11</f>
        <v>#DIV/0!</v>
      </c>
      <c r="CE247" s="24" t="e">
        <f ca="1">(BU247-'ModelParams Lw'!Q$10)/'ModelParams Lw'!Q$11</f>
        <v>#DIV/0!</v>
      </c>
      <c r="CF247" s="24" t="e">
        <f ca="1">(BV247-'ModelParams Lw'!R$10)/'ModelParams Lw'!R$11</f>
        <v>#DIV/0!</v>
      </c>
      <c r="CG247" s="24" t="e">
        <f ca="1">(BW247-'ModelParams Lw'!S$10)/'ModelParams Lw'!S$11</f>
        <v>#DIV/0!</v>
      </c>
      <c r="CH247" s="24" t="e">
        <f ca="1">(BX247-'ModelParams Lw'!T$10)/'ModelParams Lw'!T$11</f>
        <v>#DIV/0!</v>
      </c>
      <c r="CI247" s="24" t="e">
        <f ca="1">(BY247-'ModelParams Lw'!U$10)/'ModelParams Lw'!U$11</f>
        <v>#DIV/0!</v>
      </c>
      <c r="CJ247" s="24" t="e">
        <f ca="1">(BZ247-'ModelParams Lw'!V$10)/'ModelParams Lw'!V$11</f>
        <v>#DIV/0!</v>
      </c>
      <c r="CK247" s="66" t="e">
        <f t="shared" si="86"/>
        <v>#DIV/0!</v>
      </c>
      <c r="CL247" s="66" t="e">
        <f t="shared" si="87"/>
        <v>#DIV/0!</v>
      </c>
      <c r="CM247" s="66" t="e">
        <f t="shared" si="88"/>
        <v>#DIV/0!</v>
      </c>
      <c r="CN247" s="66" t="e">
        <f t="shared" si="89"/>
        <v>#DIV/0!</v>
      </c>
      <c r="CO247" s="66" t="e">
        <f t="shared" si="90"/>
        <v>#DIV/0!</v>
      </c>
      <c r="CP247" s="66" t="e">
        <f t="shared" si="91"/>
        <v>#DIV/0!</v>
      </c>
      <c r="CQ247" s="66" t="e">
        <f t="shared" si="92"/>
        <v>#DIV/0!</v>
      </c>
      <c r="CR247" s="66" t="e">
        <f t="shared" si="93"/>
        <v>#DIV/0!</v>
      </c>
      <c r="CS247" s="24" t="e">
        <f>10*LOG10(IF(CK247="",0,POWER(10,((CK247+'ModelParams Lw'!$O$4)/10))) +IF(CL247="",0,POWER(10,((CL247+'ModelParams Lw'!$P$4)/10))) +IF(CM247="",0,POWER(10,((CM247+'ModelParams Lw'!$Q$4)/10))) +IF(CN247="",0,POWER(10,((CN247+'ModelParams Lw'!$R$4)/10))) +IF(CO247="",0,POWER(10,((CO247+'ModelParams Lw'!$S$4)/10))) +IF(CP247="",0,POWER(10,((CP247+'ModelParams Lw'!$T$4)/10))) +IF(CQ247="",0,POWER(10,((CQ247+'ModelParams Lw'!$U$4)/10)))+IF(CR247="",0,POWER(10,((CR247+'ModelParams Lw'!$V$4)/10))))</f>
        <v>#DIV/0!</v>
      </c>
      <c r="CT247" s="24" t="e">
        <f t="shared" si="94"/>
        <v>#DIV/0!</v>
      </c>
      <c r="CU247" s="24" t="e">
        <f>(CK247-'ModelParams Lw'!O$10)/'ModelParams Lw'!O$11</f>
        <v>#DIV/0!</v>
      </c>
      <c r="CV247" s="24" t="e">
        <f>(CL247-'ModelParams Lw'!P$10)/'ModelParams Lw'!P$11</f>
        <v>#DIV/0!</v>
      </c>
      <c r="CW247" s="24" t="e">
        <f>(CM247-'ModelParams Lw'!Q$10)/'ModelParams Lw'!Q$11</f>
        <v>#DIV/0!</v>
      </c>
      <c r="CX247" s="24" t="e">
        <f>(CN247-'ModelParams Lw'!R$10)/'ModelParams Lw'!R$11</f>
        <v>#DIV/0!</v>
      </c>
      <c r="CY247" s="24" t="e">
        <f>(CO247-'ModelParams Lw'!S$10)/'ModelParams Lw'!S$11</f>
        <v>#DIV/0!</v>
      </c>
      <c r="CZ247" s="24" t="e">
        <f>(CP247-'ModelParams Lw'!T$10)/'ModelParams Lw'!T$11</f>
        <v>#DIV/0!</v>
      </c>
      <c r="DA247" s="24" t="e">
        <f>(CQ247-'ModelParams Lw'!U$10)/'ModelParams Lw'!U$11</f>
        <v>#DIV/0!</v>
      </c>
      <c r="DB247" s="24" t="e">
        <f>(CR247-'ModelParams Lw'!V$10)/'ModelParams Lw'!V$11</f>
        <v>#DIV/0!</v>
      </c>
    </row>
    <row r="248" spans="1:106">
      <c r="A248" s="12">
        <f>'Sound Power'!B248</f>
        <v>0</v>
      </c>
      <c r="B248" s="12">
        <f>'Sound Power'!D248</f>
        <v>0</v>
      </c>
      <c r="C248" s="67" t="e">
        <f>IF(Calcul!$F253="SA",'Sound Power'!BS248,'Sound Power'!T248)</f>
        <v>#DIV/0!</v>
      </c>
      <c r="D248" s="67" t="e">
        <f>IF(Calcul!$F253="SA",'Sound Power'!BT248,'Sound Power'!U248)</f>
        <v>#DIV/0!</v>
      </c>
      <c r="E248" s="67" t="e">
        <f>IF(Calcul!$F253="SA",'Sound Power'!BU248,'Sound Power'!V248)</f>
        <v>#DIV/0!</v>
      </c>
      <c r="F248" s="67" t="e">
        <f>IF(Calcul!$F253="SA",'Sound Power'!BV248,'Sound Power'!W248)</f>
        <v>#DIV/0!</v>
      </c>
      <c r="G248" s="67" t="e">
        <f>IF(Calcul!$F253="SA",'Sound Power'!BW248,'Sound Power'!X248)</f>
        <v>#DIV/0!</v>
      </c>
      <c r="H248" s="67" t="e">
        <f>IF(Calcul!$F253="SA",'Sound Power'!BX248,'Sound Power'!Y248)</f>
        <v>#DIV/0!</v>
      </c>
      <c r="I248" s="67" t="e">
        <f>IF(Calcul!$F253="SA",'Sound Power'!BY248,'Sound Power'!Z248)</f>
        <v>#DIV/0!</v>
      </c>
      <c r="J248" s="67" t="e">
        <f>IF(Calcul!$F253="SA",'Sound Power'!BZ248,'Sound Power'!AA248)</f>
        <v>#DIV/0!</v>
      </c>
      <c r="K248" s="67" t="e">
        <f>'Sound Power'!CS248</f>
        <v>#DIV/0!</v>
      </c>
      <c r="L248" s="67" t="e">
        <f>'Sound Power'!CT248</f>
        <v>#DIV/0!</v>
      </c>
      <c r="M248" s="67" t="e">
        <f>'Sound Power'!CU248</f>
        <v>#DIV/0!</v>
      </c>
      <c r="N248" s="67" t="e">
        <f>'Sound Power'!CV248</f>
        <v>#DIV/0!</v>
      </c>
      <c r="O248" s="67" t="e">
        <f>'Sound Power'!CW248</f>
        <v>#DIV/0!</v>
      </c>
      <c r="P248" s="67" t="e">
        <f>'Sound Power'!CX248</f>
        <v>#DIV/0!</v>
      </c>
      <c r="Q248" s="67" t="e">
        <f>'Sound Power'!CY248</f>
        <v>#DIV/0!</v>
      </c>
      <c r="R248" s="67" t="e">
        <f>'Sound Power'!CZ248</f>
        <v>#DIV/0!</v>
      </c>
      <c r="S248" s="64">
        <f t="shared" si="74"/>
        <v>0</v>
      </c>
      <c r="T248" s="64">
        <f t="shared" si="75"/>
        <v>0</v>
      </c>
      <c r="U248" s="67" t="e">
        <f>('ModelParams Lp'!B$4*10^'ModelParams Lp'!B$5*($S248/$T248)^'ModelParams Lp'!B$6)*3</f>
        <v>#DIV/0!</v>
      </c>
      <c r="V248" s="67" t="e">
        <f>('ModelParams Lp'!C$4*10^'ModelParams Lp'!C$5*($S248/$T248)^'ModelParams Lp'!C$6)*3</f>
        <v>#DIV/0!</v>
      </c>
      <c r="W248" s="67" t="e">
        <f>('ModelParams Lp'!D$4*10^'ModelParams Lp'!D$5*($S248/$T248)^'ModelParams Lp'!D$6)*3</f>
        <v>#DIV/0!</v>
      </c>
      <c r="X248" s="67" t="e">
        <f>('ModelParams Lp'!E$4*10^'ModelParams Lp'!E$5*($S248/$T248)^'ModelParams Lp'!E$6)*3</f>
        <v>#DIV/0!</v>
      </c>
      <c r="Y248" s="67" t="e">
        <f>('ModelParams Lp'!F$4*10^'ModelParams Lp'!F$5*($S248/$T248)^'ModelParams Lp'!F$6)*3</f>
        <v>#DIV/0!</v>
      </c>
      <c r="Z248" s="67" t="e">
        <f>('ModelParams Lp'!G$4*10^'ModelParams Lp'!G$5*($S248/$T248)^'ModelParams Lp'!G$6)*3</f>
        <v>#DIV/0!</v>
      </c>
      <c r="AA248" s="67" t="e">
        <f>('ModelParams Lp'!H$4*10^'ModelParams Lp'!H$5*($S248/$T248)^'ModelParams Lp'!H$6)*3</f>
        <v>#DIV/0!</v>
      </c>
      <c r="AB248" s="67" t="e">
        <f>('ModelParams Lp'!I$4*10^'ModelParams Lp'!I$5*($S248/$T248)^'ModelParams Lp'!I$6)*3</f>
        <v>#DIV/0!</v>
      </c>
      <c r="AC248" s="53" t="e">
        <f t="shared" si="76"/>
        <v>#DIV/0!</v>
      </c>
      <c r="AD248" s="53" t="e">
        <f>IF(AC248&lt;'ModelParams Lp'!$B$16,-1,IF(AC248&lt;'ModelParams Lp'!$C$16,0,IF(AC248&lt;'ModelParams Lp'!$D$16,1,IF(AC248&lt;'ModelParams Lp'!$E$16,2,IF(AC248&lt;'ModelParams Lp'!$F$16,3,IF(AC248&lt;'ModelParams Lp'!$G$16,4,IF(AC248&lt;'ModelParams Lp'!$H$16,5,6)))))))</f>
        <v>#DIV/0!</v>
      </c>
      <c r="AE248" s="67" t="e">
        <f ca="1">IF($AD248&gt;1,0,OFFSET('ModelParams Lp'!$C$12,0,-'Sound Pressure'!$AD248))</f>
        <v>#DIV/0!</v>
      </c>
      <c r="AF248" s="67" t="e">
        <f ca="1">IF($AD248&gt;2,0,OFFSET('ModelParams Lp'!$D$12,0,-'Sound Pressure'!$AD248))</f>
        <v>#DIV/0!</v>
      </c>
      <c r="AG248" s="67" t="e">
        <f ca="1">IF($AD248&gt;3,0,OFFSET('ModelParams Lp'!$E$12,0,-'Sound Pressure'!$AD248))</f>
        <v>#DIV/0!</v>
      </c>
      <c r="AH248" s="67" t="e">
        <f ca="1">IF($AD248&gt;4,0,OFFSET('ModelParams Lp'!$F$12,0,-'Sound Pressure'!$AD248))</f>
        <v>#DIV/0!</v>
      </c>
      <c r="AI248" s="67" t="e">
        <f ca="1">IF($AD248&gt;3,0,OFFSET('ModelParams Lp'!$G$12,0,-'Sound Pressure'!$AD248))</f>
        <v>#DIV/0!</v>
      </c>
      <c r="AJ248" s="67" t="e">
        <f ca="1">IF($AD248&gt;5,0,OFFSET('ModelParams Lp'!$H$12,0,-'Sound Pressure'!$AD248))</f>
        <v>#DIV/0!</v>
      </c>
      <c r="AK248" s="67" t="e">
        <f ca="1">IF($AD248&gt;6,0,OFFSET('ModelParams Lp'!$I$12,0,-'Sound Pressure'!$AD248))</f>
        <v>#DIV/0!</v>
      </c>
      <c r="AL248" s="67" t="e">
        <f ca="1">IF($AD248&gt;7,0,IF($AD$4&lt;0,3,OFFSET('ModelParams Lp'!$J$12,0,-'Sound Pressure'!$AD248)))</f>
        <v>#DIV/0!</v>
      </c>
      <c r="AM248" s="67" t="e">
        <f t="shared" si="95"/>
        <v>#DIV/0!</v>
      </c>
      <c r="AN248" s="67" t="e">
        <f t="shared" si="96"/>
        <v>#DIV/0!</v>
      </c>
      <c r="AO248" s="67" t="e">
        <f t="shared" si="96"/>
        <v>#DIV/0!</v>
      </c>
      <c r="AP248" s="67" t="e">
        <f t="shared" si="96"/>
        <v>#DIV/0!</v>
      </c>
      <c r="AQ248" s="67" t="e">
        <f t="shared" si="96"/>
        <v>#DIV/0!</v>
      </c>
      <c r="AR248" s="67" t="e">
        <f t="shared" si="96"/>
        <v>#DIV/0!</v>
      </c>
      <c r="AS248" s="67" t="e">
        <f t="shared" si="96"/>
        <v>#DIV/0!</v>
      </c>
      <c r="AT248" s="67" t="e">
        <f t="shared" si="96"/>
        <v>#DIV/0!</v>
      </c>
      <c r="AU248" s="67">
        <f>'ModelParams Lp'!B$22</f>
        <v>4</v>
      </c>
      <c r="AV248" s="67">
        <f>'ModelParams Lp'!C$22</f>
        <v>2</v>
      </c>
      <c r="AW248" s="67">
        <f>'ModelParams Lp'!D$22</f>
        <v>1</v>
      </c>
      <c r="AX248" s="67">
        <f>'ModelParams Lp'!E$22</f>
        <v>0</v>
      </c>
      <c r="AY248" s="67">
        <f>'ModelParams Lp'!F$22</f>
        <v>0</v>
      </c>
      <c r="AZ248" s="67">
        <f>'ModelParams Lp'!G$22</f>
        <v>0</v>
      </c>
      <c r="BA248" s="67">
        <f>'ModelParams Lp'!H$22</f>
        <v>0</v>
      </c>
      <c r="BB248" s="67">
        <f>'ModelParams Lp'!I$22</f>
        <v>0</v>
      </c>
      <c r="BC248" s="67" t="e">
        <f>-10*LOG(2/(4*PI()*2^2)+4/(0.163*(Calcul!$J253*Calcul!$K253)/VLOOKUP(Calcul!$H253,'ModelParams Lp'!$E$37:$F$39,2,0)))</f>
        <v>#N/A</v>
      </c>
      <c r="BD248" s="67" t="e">
        <f>-10*LOG(2/(4*PI()*2^2)+4/(0.163*(Calcul!$J253*Calcul!$K253)/VLOOKUP(Calcul!$H253,'ModelParams Lp'!$E$37:$F$39,2,0)))</f>
        <v>#N/A</v>
      </c>
      <c r="BE248" s="67" t="e">
        <f>-10*LOG(2/(4*PI()*2^2)+4/(0.163*(Calcul!$J253*Calcul!$K253)/VLOOKUP(Calcul!$H253,'ModelParams Lp'!$E$37:$F$39,2,0)))</f>
        <v>#N/A</v>
      </c>
      <c r="BF248" s="67" t="e">
        <f>-10*LOG(2/(4*PI()*2^2)+4/(0.163*(Calcul!$J253*Calcul!$K253)/VLOOKUP(Calcul!$H253,'ModelParams Lp'!$E$37:$F$39,2,0)))</f>
        <v>#N/A</v>
      </c>
      <c r="BG248" s="67" t="e">
        <f>-10*LOG(2/(4*PI()*2^2)+4/(0.163*(Calcul!$J253*Calcul!$K253)/VLOOKUP(Calcul!$H253,'ModelParams Lp'!$E$37:$F$39,2,0)))</f>
        <v>#N/A</v>
      </c>
      <c r="BH248" s="67" t="e">
        <f>-10*LOG(2/(4*PI()*2^2)+4/(0.163*(Calcul!$J253*Calcul!$K253)/VLOOKUP(Calcul!$H253,'ModelParams Lp'!$E$37:$F$39,2,0)))</f>
        <v>#N/A</v>
      </c>
      <c r="BI248" s="67" t="e">
        <f>-10*LOG(2/(4*PI()*2^2)+4/(0.163*(Calcul!$J253*Calcul!$K253)/VLOOKUP(Calcul!$H253,'ModelParams Lp'!$E$37:$F$39,2,0)))</f>
        <v>#N/A</v>
      </c>
      <c r="BJ248" s="67" t="e">
        <f>-10*LOG(2/(4*PI()*2^2)+4/(0.163*(Calcul!$J253*Calcul!$K253)/VLOOKUP(Calcul!$H253,'ModelParams Lp'!$E$37:$F$39,2,0)))</f>
        <v>#N/A</v>
      </c>
      <c r="BK248" s="67" t="e">
        <f>VLOOKUP(Calcul!$I253,'ModelParams Lp'!$D$28:$O$32,5,0)+BC248</f>
        <v>#N/A</v>
      </c>
      <c r="BL248" s="67" t="e">
        <f>VLOOKUP(Calcul!$I253,'ModelParams Lp'!$D$28:$O$32,6,0)+BD248</f>
        <v>#N/A</v>
      </c>
      <c r="BM248" s="67" t="e">
        <f>VLOOKUP(Calcul!$I253,'ModelParams Lp'!$D$28:$O$32,7,0)+BE248</f>
        <v>#N/A</v>
      </c>
      <c r="BN248" s="67" t="e">
        <f>VLOOKUP(Calcul!$I253,'ModelParams Lp'!$D$28:$O$32,8,0)+BF248</f>
        <v>#N/A</v>
      </c>
      <c r="BO248" s="67" t="e">
        <f>VLOOKUP(Calcul!$I253,'ModelParams Lp'!$D$28:$O$32,9,0)+BG248</f>
        <v>#N/A</v>
      </c>
      <c r="BP248" s="67" t="e">
        <f>VLOOKUP(Calcul!$I253,'ModelParams Lp'!$D$28:$O$32,10,0)+BH248</f>
        <v>#N/A</v>
      </c>
      <c r="BQ248" s="67" t="e">
        <f>VLOOKUP(Calcul!$I253,'ModelParams Lp'!$D$28:$O$32,11,0)+BI248</f>
        <v>#N/A</v>
      </c>
      <c r="BR248" s="67" t="e">
        <f>VLOOKUP(Calcul!$I253,'ModelParams Lp'!$D$28:$O$32,12,0)+BJ248</f>
        <v>#N/A</v>
      </c>
      <c r="BS248" s="66" t="e">
        <f t="shared" ca="1" si="77"/>
        <v>#DIV/0!</v>
      </c>
      <c r="BT248" s="66" t="e">
        <f t="shared" ca="1" si="78"/>
        <v>#DIV/0!</v>
      </c>
      <c r="BU248" s="66" t="e">
        <f t="shared" ca="1" si="79"/>
        <v>#DIV/0!</v>
      </c>
      <c r="BV248" s="66" t="e">
        <f t="shared" ca="1" si="80"/>
        <v>#DIV/0!</v>
      </c>
      <c r="BW248" s="66" t="e">
        <f t="shared" ca="1" si="81"/>
        <v>#DIV/0!</v>
      </c>
      <c r="BX248" s="66" t="e">
        <f t="shared" ca="1" si="82"/>
        <v>#DIV/0!</v>
      </c>
      <c r="BY248" s="66" t="e">
        <f t="shared" ca="1" si="83"/>
        <v>#DIV/0!</v>
      </c>
      <c r="BZ248" s="66" t="e">
        <f t="shared" ca="1" si="84"/>
        <v>#DIV/0!</v>
      </c>
      <c r="CA248" s="24" t="e">
        <f ca="1">10*LOG10(IF(BS248="",0,POWER(10,((BS248+'ModelParams Lw'!$O$4)/10))) +IF(BT248="",0,POWER(10,((BT248+'ModelParams Lw'!$P$4)/10))) +IF(BU248="",0,POWER(10,((BU248+'ModelParams Lw'!$Q$4)/10))) +IF(BV248="",0,POWER(10,((BV248+'ModelParams Lw'!$R$4)/10))) +IF(BW248="",0,POWER(10,((BW248+'ModelParams Lw'!$S$4)/10))) +IF(BX248="",0,POWER(10,((BX248+'ModelParams Lw'!$T$4)/10))) +IF(BY248="",0,POWER(10,((BY248+'ModelParams Lw'!$U$4)/10)))+IF(BZ248="",0,POWER(10,((BZ248+'ModelParams Lw'!$V$4)/10))))</f>
        <v>#DIV/0!</v>
      </c>
      <c r="CB248" s="24" t="e">
        <f t="shared" ca="1" si="85"/>
        <v>#DIV/0!</v>
      </c>
      <c r="CC248" s="24" t="e">
        <f ca="1">(BS248-'ModelParams Lw'!O$10)/'ModelParams Lw'!O$11</f>
        <v>#DIV/0!</v>
      </c>
      <c r="CD248" s="24" t="e">
        <f ca="1">(BT248-'ModelParams Lw'!P$10)/'ModelParams Lw'!P$11</f>
        <v>#DIV/0!</v>
      </c>
      <c r="CE248" s="24" t="e">
        <f ca="1">(BU248-'ModelParams Lw'!Q$10)/'ModelParams Lw'!Q$11</f>
        <v>#DIV/0!</v>
      </c>
      <c r="CF248" s="24" t="e">
        <f ca="1">(BV248-'ModelParams Lw'!R$10)/'ModelParams Lw'!R$11</f>
        <v>#DIV/0!</v>
      </c>
      <c r="CG248" s="24" t="e">
        <f ca="1">(BW248-'ModelParams Lw'!S$10)/'ModelParams Lw'!S$11</f>
        <v>#DIV/0!</v>
      </c>
      <c r="CH248" s="24" t="e">
        <f ca="1">(BX248-'ModelParams Lw'!T$10)/'ModelParams Lw'!T$11</f>
        <v>#DIV/0!</v>
      </c>
      <c r="CI248" s="24" t="e">
        <f ca="1">(BY248-'ModelParams Lw'!U$10)/'ModelParams Lw'!U$11</f>
        <v>#DIV/0!</v>
      </c>
      <c r="CJ248" s="24" t="e">
        <f ca="1">(BZ248-'ModelParams Lw'!V$10)/'ModelParams Lw'!V$11</f>
        <v>#DIV/0!</v>
      </c>
      <c r="CK248" s="66" t="e">
        <f t="shared" si="86"/>
        <v>#DIV/0!</v>
      </c>
      <c r="CL248" s="66" t="e">
        <f t="shared" si="87"/>
        <v>#DIV/0!</v>
      </c>
      <c r="CM248" s="66" t="e">
        <f t="shared" si="88"/>
        <v>#DIV/0!</v>
      </c>
      <c r="CN248" s="66" t="e">
        <f t="shared" si="89"/>
        <v>#DIV/0!</v>
      </c>
      <c r="CO248" s="66" t="e">
        <f t="shared" si="90"/>
        <v>#DIV/0!</v>
      </c>
      <c r="CP248" s="66" t="e">
        <f t="shared" si="91"/>
        <v>#DIV/0!</v>
      </c>
      <c r="CQ248" s="66" t="e">
        <f t="shared" si="92"/>
        <v>#DIV/0!</v>
      </c>
      <c r="CR248" s="66" t="e">
        <f t="shared" si="93"/>
        <v>#DIV/0!</v>
      </c>
      <c r="CS248" s="24" t="e">
        <f>10*LOG10(IF(CK248="",0,POWER(10,((CK248+'ModelParams Lw'!$O$4)/10))) +IF(CL248="",0,POWER(10,((CL248+'ModelParams Lw'!$P$4)/10))) +IF(CM248="",0,POWER(10,((CM248+'ModelParams Lw'!$Q$4)/10))) +IF(CN248="",0,POWER(10,((CN248+'ModelParams Lw'!$R$4)/10))) +IF(CO248="",0,POWER(10,((CO248+'ModelParams Lw'!$S$4)/10))) +IF(CP248="",0,POWER(10,((CP248+'ModelParams Lw'!$T$4)/10))) +IF(CQ248="",0,POWER(10,((CQ248+'ModelParams Lw'!$U$4)/10)))+IF(CR248="",0,POWER(10,((CR248+'ModelParams Lw'!$V$4)/10))))</f>
        <v>#DIV/0!</v>
      </c>
      <c r="CT248" s="24" t="e">
        <f t="shared" si="94"/>
        <v>#DIV/0!</v>
      </c>
      <c r="CU248" s="24" t="e">
        <f>(CK248-'ModelParams Lw'!O$10)/'ModelParams Lw'!O$11</f>
        <v>#DIV/0!</v>
      </c>
      <c r="CV248" s="24" t="e">
        <f>(CL248-'ModelParams Lw'!P$10)/'ModelParams Lw'!P$11</f>
        <v>#DIV/0!</v>
      </c>
      <c r="CW248" s="24" t="e">
        <f>(CM248-'ModelParams Lw'!Q$10)/'ModelParams Lw'!Q$11</f>
        <v>#DIV/0!</v>
      </c>
      <c r="CX248" s="24" t="e">
        <f>(CN248-'ModelParams Lw'!R$10)/'ModelParams Lw'!R$11</f>
        <v>#DIV/0!</v>
      </c>
      <c r="CY248" s="24" t="e">
        <f>(CO248-'ModelParams Lw'!S$10)/'ModelParams Lw'!S$11</f>
        <v>#DIV/0!</v>
      </c>
      <c r="CZ248" s="24" t="e">
        <f>(CP248-'ModelParams Lw'!T$10)/'ModelParams Lw'!T$11</f>
        <v>#DIV/0!</v>
      </c>
      <c r="DA248" s="24" t="e">
        <f>(CQ248-'ModelParams Lw'!U$10)/'ModelParams Lw'!U$11</f>
        <v>#DIV/0!</v>
      </c>
      <c r="DB248" s="24" t="e">
        <f>(CR248-'ModelParams Lw'!V$10)/'ModelParams Lw'!V$11</f>
        <v>#DIV/0!</v>
      </c>
    </row>
    <row r="249" spans="1:106">
      <c r="A249" s="12">
        <f>'Sound Power'!B249</f>
        <v>0</v>
      </c>
      <c r="B249" s="12">
        <f>'Sound Power'!D249</f>
        <v>0</v>
      </c>
      <c r="C249" s="67" t="e">
        <f>IF(Calcul!$F254="SA",'Sound Power'!BS249,'Sound Power'!T249)</f>
        <v>#DIV/0!</v>
      </c>
      <c r="D249" s="67" t="e">
        <f>IF(Calcul!$F254="SA",'Sound Power'!BT249,'Sound Power'!U249)</f>
        <v>#DIV/0!</v>
      </c>
      <c r="E249" s="67" t="e">
        <f>IF(Calcul!$F254="SA",'Sound Power'!BU249,'Sound Power'!V249)</f>
        <v>#DIV/0!</v>
      </c>
      <c r="F249" s="67" t="e">
        <f>IF(Calcul!$F254="SA",'Sound Power'!BV249,'Sound Power'!W249)</f>
        <v>#DIV/0!</v>
      </c>
      <c r="G249" s="67" t="e">
        <f>IF(Calcul!$F254="SA",'Sound Power'!BW249,'Sound Power'!X249)</f>
        <v>#DIV/0!</v>
      </c>
      <c r="H249" s="67" t="e">
        <f>IF(Calcul!$F254="SA",'Sound Power'!BX249,'Sound Power'!Y249)</f>
        <v>#DIV/0!</v>
      </c>
      <c r="I249" s="67" t="e">
        <f>IF(Calcul!$F254="SA",'Sound Power'!BY249,'Sound Power'!Z249)</f>
        <v>#DIV/0!</v>
      </c>
      <c r="J249" s="67" t="e">
        <f>IF(Calcul!$F254="SA",'Sound Power'!BZ249,'Sound Power'!AA249)</f>
        <v>#DIV/0!</v>
      </c>
      <c r="K249" s="67" t="e">
        <f>'Sound Power'!CS249</f>
        <v>#DIV/0!</v>
      </c>
      <c r="L249" s="67" t="e">
        <f>'Sound Power'!CT249</f>
        <v>#DIV/0!</v>
      </c>
      <c r="M249" s="67" t="e">
        <f>'Sound Power'!CU249</f>
        <v>#DIV/0!</v>
      </c>
      <c r="N249" s="67" t="e">
        <f>'Sound Power'!CV249</f>
        <v>#DIV/0!</v>
      </c>
      <c r="O249" s="67" t="e">
        <f>'Sound Power'!CW249</f>
        <v>#DIV/0!</v>
      </c>
      <c r="P249" s="67" t="e">
        <f>'Sound Power'!CX249</f>
        <v>#DIV/0!</v>
      </c>
      <c r="Q249" s="67" t="e">
        <f>'Sound Power'!CY249</f>
        <v>#DIV/0!</v>
      </c>
      <c r="R249" s="67" t="e">
        <f>'Sound Power'!CZ249</f>
        <v>#DIV/0!</v>
      </c>
      <c r="S249" s="64">
        <f t="shared" si="74"/>
        <v>0</v>
      </c>
      <c r="T249" s="64">
        <f t="shared" si="75"/>
        <v>0</v>
      </c>
      <c r="U249" s="67" t="e">
        <f>('ModelParams Lp'!B$4*10^'ModelParams Lp'!B$5*($S249/$T249)^'ModelParams Lp'!B$6)*3</f>
        <v>#DIV/0!</v>
      </c>
      <c r="V249" s="67" t="e">
        <f>('ModelParams Lp'!C$4*10^'ModelParams Lp'!C$5*($S249/$T249)^'ModelParams Lp'!C$6)*3</f>
        <v>#DIV/0!</v>
      </c>
      <c r="W249" s="67" t="e">
        <f>('ModelParams Lp'!D$4*10^'ModelParams Lp'!D$5*($S249/$T249)^'ModelParams Lp'!D$6)*3</f>
        <v>#DIV/0!</v>
      </c>
      <c r="X249" s="67" t="e">
        <f>('ModelParams Lp'!E$4*10^'ModelParams Lp'!E$5*($S249/$T249)^'ModelParams Lp'!E$6)*3</f>
        <v>#DIV/0!</v>
      </c>
      <c r="Y249" s="67" t="e">
        <f>('ModelParams Lp'!F$4*10^'ModelParams Lp'!F$5*($S249/$T249)^'ModelParams Lp'!F$6)*3</f>
        <v>#DIV/0!</v>
      </c>
      <c r="Z249" s="67" t="e">
        <f>('ModelParams Lp'!G$4*10^'ModelParams Lp'!G$5*($S249/$T249)^'ModelParams Lp'!G$6)*3</f>
        <v>#DIV/0!</v>
      </c>
      <c r="AA249" s="67" t="e">
        <f>('ModelParams Lp'!H$4*10^'ModelParams Lp'!H$5*($S249/$T249)^'ModelParams Lp'!H$6)*3</f>
        <v>#DIV/0!</v>
      </c>
      <c r="AB249" s="67" t="e">
        <f>('ModelParams Lp'!I$4*10^'ModelParams Lp'!I$5*($S249/$T249)^'ModelParams Lp'!I$6)*3</f>
        <v>#DIV/0!</v>
      </c>
      <c r="AC249" s="53" t="e">
        <f t="shared" si="76"/>
        <v>#DIV/0!</v>
      </c>
      <c r="AD249" s="53" t="e">
        <f>IF(AC249&lt;'ModelParams Lp'!$B$16,-1,IF(AC249&lt;'ModelParams Lp'!$C$16,0,IF(AC249&lt;'ModelParams Lp'!$D$16,1,IF(AC249&lt;'ModelParams Lp'!$E$16,2,IF(AC249&lt;'ModelParams Lp'!$F$16,3,IF(AC249&lt;'ModelParams Lp'!$G$16,4,IF(AC249&lt;'ModelParams Lp'!$H$16,5,6)))))))</f>
        <v>#DIV/0!</v>
      </c>
      <c r="AE249" s="67" t="e">
        <f ca="1">IF($AD249&gt;1,0,OFFSET('ModelParams Lp'!$C$12,0,-'Sound Pressure'!$AD249))</f>
        <v>#DIV/0!</v>
      </c>
      <c r="AF249" s="67" t="e">
        <f ca="1">IF($AD249&gt;2,0,OFFSET('ModelParams Lp'!$D$12,0,-'Sound Pressure'!$AD249))</f>
        <v>#DIV/0!</v>
      </c>
      <c r="AG249" s="67" t="e">
        <f ca="1">IF($AD249&gt;3,0,OFFSET('ModelParams Lp'!$E$12,0,-'Sound Pressure'!$AD249))</f>
        <v>#DIV/0!</v>
      </c>
      <c r="AH249" s="67" t="e">
        <f ca="1">IF($AD249&gt;4,0,OFFSET('ModelParams Lp'!$F$12,0,-'Sound Pressure'!$AD249))</f>
        <v>#DIV/0!</v>
      </c>
      <c r="AI249" s="67" t="e">
        <f ca="1">IF($AD249&gt;3,0,OFFSET('ModelParams Lp'!$G$12,0,-'Sound Pressure'!$AD249))</f>
        <v>#DIV/0!</v>
      </c>
      <c r="AJ249" s="67" t="e">
        <f ca="1">IF($AD249&gt;5,0,OFFSET('ModelParams Lp'!$H$12,0,-'Sound Pressure'!$AD249))</f>
        <v>#DIV/0!</v>
      </c>
      <c r="AK249" s="67" t="e">
        <f ca="1">IF($AD249&gt;6,0,OFFSET('ModelParams Lp'!$I$12,0,-'Sound Pressure'!$AD249))</f>
        <v>#DIV/0!</v>
      </c>
      <c r="AL249" s="67" t="e">
        <f ca="1">IF($AD249&gt;7,0,IF($AD$4&lt;0,3,OFFSET('ModelParams Lp'!$J$12,0,-'Sound Pressure'!$AD249)))</f>
        <v>#DIV/0!</v>
      </c>
      <c r="AM249" s="67" t="e">
        <f t="shared" si="95"/>
        <v>#DIV/0!</v>
      </c>
      <c r="AN249" s="67" t="e">
        <f t="shared" si="96"/>
        <v>#DIV/0!</v>
      </c>
      <c r="AO249" s="67" t="e">
        <f t="shared" si="96"/>
        <v>#DIV/0!</v>
      </c>
      <c r="AP249" s="67" t="e">
        <f t="shared" si="96"/>
        <v>#DIV/0!</v>
      </c>
      <c r="AQ249" s="67" t="e">
        <f t="shared" si="96"/>
        <v>#DIV/0!</v>
      </c>
      <c r="AR249" s="67" t="e">
        <f t="shared" si="96"/>
        <v>#DIV/0!</v>
      </c>
      <c r="AS249" s="67" t="e">
        <f t="shared" si="96"/>
        <v>#DIV/0!</v>
      </c>
      <c r="AT249" s="67" t="e">
        <f t="shared" si="96"/>
        <v>#DIV/0!</v>
      </c>
      <c r="AU249" s="67">
        <f>'ModelParams Lp'!B$22</f>
        <v>4</v>
      </c>
      <c r="AV249" s="67">
        <f>'ModelParams Lp'!C$22</f>
        <v>2</v>
      </c>
      <c r="AW249" s="67">
        <f>'ModelParams Lp'!D$22</f>
        <v>1</v>
      </c>
      <c r="AX249" s="67">
        <f>'ModelParams Lp'!E$22</f>
        <v>0</v>
      </c>
      <c r="AY249" s="67">
        <f>'ModelParams Lp'!F$22</f>
        <v>0</v>
      </c>
      <c r="AZ249" s="67">
        <f>'ModelParams Lp'!G$22</f>
        <v>0</v>
      </c>
      <c r="BA249" s="67">
        <f>'ModelParams Lp'!H$22</f>
        <v>0</v>
      </c>
      <c r="BB249" s="67">
        <f>'ModelParams Lp'!I$22</f>
        <v>0</v>
      </c>
      <c r="BC249" s="67" t="e">
        <f>-10*LOG(2/(4*PI()*2^2)+4/(0.163*(Calcul!$J254*Calcul!$K254)/VLOOKUP(Calcul!$H254,'ModelParams Lp'!$E$37:$F$39,2,0)))</f>
        <v>#N/A</v>
      </c>
      <c r="BD249" s="67" t="e">
        <f>-10*LOG(2/(4*PI()*2^2)+4/(0.163*(Calcul!$J254*Calcul!$K254)/VLOOKUP(Calcul!$H254,'ModelParams Lp'!$E$37:$F$39,2,0)))</f>
        <v>#N/A</v>
      </c>
      <c r="BE249" s="67" t="e">
        <f>-10*LOG(2/(4*PI()*2^2)+4/(0.163*(Calcul!$J254*Calcul!$K254)/VLOOKUP(Calcul!$H254,'ModelParams Lp'!$E$37:$F$39,2,0)))</f>
        <v>#N/A</v>
      </c>
      <c r="BF249" s="67" t="e">
        <f>-10*LOG(2/(4*PI()*2^2)+4/(0.163*(Calcul!$J254*Calcul!$K254)/VLOOKUP(Calcul!$H254,'ModelParams Lp'!$E$37:$F$39,2,0)))</f>
        <v>#N/A</v>
      </c>
      <c r="BG249" s="67" t="e">
        <f>-10*LOG(2/(4*PI()*2^2)+4/(0.163*(Calcul!$J254*Calcul!$K254)/VLOOKUP(Calcul!$H254,'ModelParams Lp'!$E$37:$F$39,2,0)))</f>
        <v>#N/A</v>
      </c>
      <c r="BH249" s="67" t="e">
        <f>-10*LOG(2/(4*PI()*2^2)+4/(0.163*(Calcul!$J254*Calcul!$K254)/VLOOKUP(Calcul!$H254,'ModelParams Lp'!$E$37:$F$39,2,0)))</f>
        <v>#N/A</v>
      </c>
      <c r="BI249" s="67" t="e">
        <f>-10*LOG(2/(4*PI()*2^2)+4/(0.163*(Calcul!$J254*Calcul!$K254)/VLOOKUP(Calcul!$H254,'ModelParams Lp'!$E$37:$F$39,2,0)))</f>
        <v>#N/A</v>
      </c>
      <c r="BJ249" s="67" t="e">
        <f>-10*LOG(2/(4*PI()*2^2)+4/(0.163*(Calcul!$J254*Calcul!$K254)/VLOOKUP(Calcul!$H254,'ModelParams Lp'!$E$37:$F$39,2,0)))</f>
        <v>#N/A</v>
      </c>
      <c r="BK249" s="67" t="e">
        <f>VLOOKUP(Calcul!$I254,'ModelParams Lp'!$D$28:$O$32,5,0)+BC249</f>
        <v>#N/A</v>
      </c>
      <c r="BL249" s="67" t="e">
        <f>VLOOKUP(Calcul!$I254,'ModelParams Lp'!$D$28:$O$32,6,0)+BD249</f>
        <v>#N/A</v>
      </c>
      <c r="BM249" s="67" t="e">
        <f>VLOOKUP(Calcul!$I254,'ModelParams Lp'!$D$28:$O$32,7,0)+BE249</f>
        <v>#N/A</v>
      </c>
      <c r="BN249" s="67" t="e">
        <f>VLOOKUP(Calcul!$I254,'ModelParams Lp'!$D$28:$O$32,8,0)+BF249</f>
        <v>#N/A</v>
      </c>
      <c r="BO249" s="67" t="e">
        <f>VLOOKUP(Calcul!$I254,'ModelParams Lp'!$D$28:$O$32,9,0)+BG249</f>
        <v>#N/A</v>
      </c>
      <c r="BP249" s="67" t="e">
        <f>VLOOKUP(Calcul!$I254,'ModelParams Lp'!$D$28:$O$32,10,0)+BH249</f>
        <v>#N/A</v>
      </c>
      <c r="BQ249" s="67" t="e">
        <f>VLOOKUP(Calcul!$I254,'ModelParams Lp'!$D$28:$O$32,11,0)+BI249</f>
        <v>#N/A</v>
      </c>
      <c r="BR249" s="67" t="e">
        <f>VLOOKUP(Calcul!$I254,'ModelParams Lp'!$D$28:$O$32,12,0)+BJ249</f>
        <v>#N/A</v>
      </c>
      <c r="BS249" s="66" t="e">
        <f t="shared" ca="1" si="77"/>
        <v>#DIV/0!</v>
      </c>
      <c r="BT249" s="66" t="e">
        <f t="shared" ca="1" si="78"/>
        <v>#DIV/0!</v>
      </c>
      <c r="BU249" s="66" t="e">
        <f t="shared" ca="1" si="79"/>
        <v>#DIV/0!</v>
      </c>
      <c r="BV249" s="66" t="e">
        <f t="shared" ca="1" si="80"/>
        <v>#DIV/0!</v>
      </c>
      <c r="BW249" s="66" t="e">
        <f t="shared" ca="1" si="81"/>
        <v>#DIV/0!</v>
      </c>
      <c r="BX249" s="66" t="e">
        <f t="shared" ca="1" si="82"/>
        <v>#DIV/0!</v>
      </c>
      <c r="BY249" s="66" t="e">
        <f t="shared" ca="1" si="83"/>
        <v>#DIV/0!</v>
      </c>
      <c r="BZ249" s="66" t="e">
        <f t="shared" ca="1" si="84"/>
        <v>#DIV/0!</v>
      </c>
      <c r="CA249" s="24" t="e">
        <f ca="1">10*LOG10(IF(BS249="",0,POWER(10,((BS249+'ModelParams Lw'!$O$4)/10))) +IF(BT249="",0,POWER(10,((BT249+'ModelParams Lw'!$P$4)/10))) +IF(BU249="",0,POWER(10,((BU249+'ModelParams Lw'!$Q$4)/10))) +IF(BV249="",0,POWER(10,((BV249+'ModelParams Lw'!$R$4)/10))) +IF(BW249="",0,POWER(10,((BW249+'ModelParams Lw'!$S$4)/10))) +IF(BX249="",0,POWER(10,((BX249+'ModelParams Lw'!$T$4)/10))) +IF(BY249="",0,POWER(10,((BY249+'ModelParams Lw'!$U$4)/10)))+IF(BZ249="",0,POWER(10,((BZ249+'ModelParams Lw'!$V$4)/10))))</f>
        <v>#DIV/0!</v>
      </c>
      <c r="CB249" s="24" t="e">
        <f t="shared" ca="1" si="85"/>
        <v>#DIV/0!</v>
      </c>
      <c r="CC249" s="24" t="e">
        <f ca="1">(BS249-'ModelParams Lw'!O$10)/'ModelParams Lw'!O$11</f>
        <v>#DIV/0!</v>
      </c>
      <c r="CD249" s="24" t="e">
        <f ca="1">(BT249-'ModelParams Lw'!P$10)/'ModelParams Lw'!P$11</f>
        <v>#DIV/0!</v>
      </c>
      <c r="CE249" s="24" t="e">
        <f ca="1">(BU249-'ModelParams Lw'!Q$10)/'ModelParams Lw'!Q$11</f>
        <v>#DIV/0!</v>
      </c>
      <c r="CF249" s="24" t="e">
        <f ca="1">(BV249-'ModelParams Lw'!R$10)/'ModelParams Lw'!R$11</f>
        <v>#DIV/0!</v>
      </c>
      <c r="CG249" s="24" t="e">
        <f ca="1">(BW249-'ModelParams Lw'!S$10)/'ModelParams Lw'!S$11</f>
        <v>#DIV/0!</v>
      </c>
      <c r="CH249" s="24" t="e">
        <f ca="1">(BX249-'ModelParams Lw'!T$10)/'ModelParams Lw'!T$11</f>
        <v>#DIV/0!</v>
      </c>
      <c r="CI249" s="24" t="e">
        <f ca="1">(BY249-'ModelParams Lw'!U$10)/'ModelParams Lw'!U$11</f>
        <v>#DIV/0!</v>
      </c>
      <c r="CJ249" s="24" t="e">
        <f ca="1">(BZ249-'ModelParams Lw'!V$10)/'ModelParams Lw'!V$11</f>
        <v>#DIV/0!</v>
      </c>
      <c r="CK249" s="66" t="e">
        <f t="shared" si="86"/>
        <v>#DIV/0!</v>
      </c>
      <c r="CL249" s="66" t="e">
        <f t="shared" si="87"/>
        <v>#DIV/0!</v>
      </c>
      <c r="CM249" s="66" t="e">
        <f t="shared" si="88"/>
        <v>#DIV/0!</v>
      </c>
      <c r="CN249" s="66" t="e">
        <f t="shared" si="89"/>
        <v>#DIV/0!</v>
      </c>
      <c r="CO249" s="66" t="e">
        <f t="shared" si="90"/>
        <v>#DIV/0!</v>
      </c>
      <c r="CP249" s="66" t="e">
        <f t="shared" si="91"/>
        <v>#DIV/0!</v>
      </c>
      <c r="CQ249" s="66" t="e">
        <f t="shared" si="92"/>
        <v>#DIV/0!</v>
      </c>
      <c r="CR249" s="66" t="e">
        <f t="shared" si="93"/>
        <v>#DIV/0!</v>
      </c>
      <c r="CS249" s="24" t="e">
        <f>10*LOG10(IF(CK249="",0,POWER(10,((CK249+'ModelParams Lw'!$O$4)/10))) +IF(CL249="",0,POWER(10,((CL249+'ModelParams Lw'!$P$4)/10))) +IF(CM249="",0,POWER(10,((CM249+'ModelParams Lw'!$Q$4)/10))) +IF(CN249="",0,POWER(10,((CN249+'ModelParams Lw'!$R$4)/10))) +IF(CO249="",0,POWER(10,((CO249+'ModelParams Lw'!$S$4)/10))) +IF(CP249="",0,POWER(10,((CP249+'ModelParams Lw'!$T$4)/10))) +IF(CQ249="",0,POWER(10,((CQ249+'ModelParams Lw'!$U$4)/10)))+IF(CR249="",0,POWER(10,((CR249+'ModelParams Lw'!$V$4)/10))))</f>
        <v>#DIV/0!</v>
      </c>
      <c r="CT249" s="24" t="e">
        <f t="shared" si="94"/>
        <v>#DIV/0!</v>
      </c>
      <c r="CU249" s="24" t="e">
        <f>(CK249-'ModelParams Lw'!O$10)/'ModelParams Lw'!O$11</f>
        <v>#DIV/0!</v>
      </c>
      <c r="CV249" s="24" t="e">
        <f>(CL249-'ModelParams Lw'!P$10)/'ModelParams Lw'!P$11</f>
        <v>#DIV/0!</v>
      </c>
      <c r="CW249" s="24" t="e">
        <f>(CM249-'ModelParams Lw'!Q$10)/'ModelParams Lw'!Q$11</f>
        <v>#DIV/0!</v>
      </c>
      <c r="CX249" s="24" t="e">
        <f>(CN249-'ModelParams Lw'!R$10)/'ModelParams Lw'!R$11</f>
        <v>#DIV/0!</v>
      </c>
      <c r="CY249" s="24" t="e">
        <f>(CO249-'ModelParams Lw'!S$10)/'ModelParams Lw'!S$11</f>
        <v>#DIV/0!</v>
      </c>
      <c r="CZ249" s="24" t="e">
        <f>(CP249-'ModelParams Lw'!T$10)/'ModelParams Lw'!T$11</f>
        <v>#DIV/0!</v>
      </c>
      <c r="DA249" s="24" t="e">
        <f>(CQ249-'ModelParams Lw'!U$10)/'ModelParams Lw'!U$11</f>
        <v>#DIV/0!</v>
      </c>
      <c r="DB249" s="24" t="e">
        <f>(CR249-'ModelParams Lw'!V$10)/'ModelParams Lw'!V$11</f>
        <v>#DIV/0!</v>
      </c>
    </row>
    <row r="250" spans="1:106">
      <c r="A250" s="12">
        <f>'Sound Power'!B250</f>
        <v>0</v>
      </c>
      <c r="B250" s="12">
        <f>'Sound Power'!D250</f>
        <v>0</v>
      </c>
      <c r="C250" s="67" t="e">
        <f>IF(Calcul!$F255="SA",'Sound Power'!BS250,'Sound Power'!T250)</f>
        <v>#DIV/0!</v>
      </c>
      <c r="D250" s="67" t="e">
        <f>IF(Calcul!$F255="SA",'Sound Power'!BT250,'Sound Power'!U250)</f>
        <v>#DIV/0!</v>
      </c>
      <c r="E250" s="67" t="e">
        <f>IF(Calcul!$F255="SA",'Sound Power'!BU250,'Sound Power'!V250)</f>
        <v>#DIV/0!</v>
      </c>
      <c r="F250" s="67" t="e">
        <f>IF(Calcul!$F255="SA",'Sound Power'!BV250,'Sound Power'!W250)</f>
        <v>#DIV/0!</v>
      </c>
      <c r="G250" s="67" t="e">
        <f>IF(Calcul!$F255="SA",'Sound Power'!BW250,'Sound Power'!X250)</f>
        <v>#DIV/0!</v>
      </c>
      <c r="H250" s="67" t="e">
        <f>IF(Calcul!$F255="SA",'Sound Power'!BX250,'Sound Power'!Y250)</f>
        <v>#DIV/0!</v>
      </c>
      <c r="I250" s="67" t="e">
        <f>IF(Calcul!$F255="SA",'Sound Power'!BY250,'Sound Power'!Z250)</f>
        <v>#DIV/0!</v>
      </c>
      <c r="J250" s="67" t="e">
        <f>IF(Calcul!$F255="SA",'Sound Power'!BZ250,'Sound Power'!AA250)</f>
        <v>#DIV/0!</v>
      </c>
      <c r="K250" s="67" t="e">
        <f>'Sound Power'!CS250</f>
        <v>#DIV/0!</v>
      </c>
      <c r="L250" s="67" t="e">
        <f>'Sound Power'!CT250</f>
        <v>#DIV/0!</v>
      </c>
      <c r="M250" s="67" t="e">
        <f>'Sound Power'!CU250</f>
        <v>#DIV/0!</v>
      </c>
      <c r="N250" s="67" t="e">
        <f>'Sound Power'!CV250</f>
        <v>#DIV/0!</v>
      </c>
      <c r="O250" s="67" t="e">
        <f>'Sound Power'!CW250</f>
        <v>#DIV/0!</v>
      </c>
      <c r="P250" s="67" t="e">
        <f>'Sound Power'!CX250</f>
        <v>#DIV/0!</v>
      </c>
      <c r="Q250" s="67" t="e">
        <f>'Sound Power'!CY250</f>
        <v>#DIV/0!</v>
      </c>
      <c r="R250" s="67" t="e">
        <f>'Sound Power'!CZ250</f>
        <v>#DIV/0!</v>
      </c>
      <c r="S250" s="64">
        <f t="shared" si="74"/>
        <v>0</v>
      </c>
      <c r="T250" s="64">
        <f t="shared" si="75"/>
        <v>0</v>
      </c>
      <c r="U250" s="67" t="e">
        <f>('ModelParams Lp'!B$4*10^'ModelParams Lp'!B$5*($S250/$T250)^'ModelParams Lp'!B$6)*3</f>
        <v>#DIV/0!</v>
      </c>
      <c r="V250" s="67" t="e">
        <f>('ModelParams Lp'!C$4*10^'ModelParams Lp'!C$5*($S250/$T250)^'ModelParams Lp'!C$6)*3</f>
        <v>#DIV/0!</v>
      </c>
      <c r="W250" s="67" t="e">
        <f>('ModelParams Lp'!D$4*10^'ModelParams Lp'!D$5*($S250/$T250)^'ModelParams Lp'!D$6)*3</f>
        <v>#DIV/0!</v>
      </c>
      <c r="X250" s="67" t="e">
        <f>('ModelParams Lp'!E$4*10^'ModelParams Lp'!E$5*($S250/$T250)^'ModelParams Lp'!E$6)*3</f>
        <v>#DIV/0!</v>
      </c>
      <c r="Y250" s="67" t="e">
        <f>('ModelParams Lp'!F$4*10^'ModelParams Lp'!F$5*($S250/$T250)^'ModelParams Lp'!F$6)*3</f>
        <v>#DIV/0!</v>
      </c>
      <c r="Z250" s="67" t="e">
        <f>('ModelParams Lp'!G$4*10^'ModelParams Lp'!G$5*($S250/$T250)^'ModelParams Lp'!G$6)*3</f>
        <v>#DIV/0!</v>
      </c>
      <c r="AA250" s="67" t="e">
        <f>('ModelParams Lp'!H$4*10^'ModelParams Lp'!H$5*($S250/$T250)^'ModelParams Lp'!H$6)*3</f>
        <v>#DIV/0!</v>
      </c>
      <c r="AB250" s="67" t="e">
        <f>('ModelParams Lp'!I$4*10^'ModelParams Lp'!I$5*($S250/$T250)^'ModelParams Lp'!I$6)*3</f>
        <v>#DIV/0!</v>
      </c>
      <c r="AC250" s="53" t="e">
        <f t="shared" si="76"/>
        <v>#DIV/0!</v>
      </c>
      <c r="AD250" s="53" t="e">
        <f>IF(AC250&lt;'ModelParams Lp'!$B$16,-1,IF(AC250&lt;'ModelParams Lp'!$C$16,0,IF(AC250&lt;'ModelParams Lp'!$D$16,1,IF(AC250&lt;'ModelParams Lp'!$E$16,2,IF(AC250&lt;'ModelParams Lp'!$F$16,3,IF(AC250&lt;'ModelParams Lp'!$G$16,4,IF(AC250&lt;'ModelParams Lp'!$H$16,5,6)))))))</f>
        <v>#DIV/0!</v>
      </c>
      <c r="AE250" s="67" t="e">
        <f ca="1">IF($AD250&gt;1,0,OFFSET('ModelParams Lp'!$C$12,0,-'Sound Pressure'!$AD250))</f>
        <v>#DIV/0!</v>
      </c>
      <c r="AF250" s="67" t="e">
        <f ca="1">IF($AD250&gt;2,0,OFFSET('ModelParams Lp'!$D$12,0,-'Sound Pressure'!$AD250))</f>
        <v>#DIV/0!</v>
      </c>
      <c r="AG250" s="67" t="e">
        <f ca="1">IF($AD250&gt;3,0,OFFSET('ModelParams Lp'!$E$12,0,-'Sound Pressure'!$AD250))</f>
        <v>#DIV/0!</v>
      </c>
      <c r="AH250" s="67" t="e">
        <f ca="1">IF($AD250&gt;4,0,OFFSET('ModelParams Lp'!$F$12,0,-'Sound Pressure'!$AD250))</f>
        <v>#DIV/0!</v>
      </c>
      <c r="AI250" s="67" t="e">
        <f ca="1">IF($AD250&gt;3,0,OFFSET('ModelParams Lp'!$G$12,0,-'Sound Pressure'!$AD250))</f>
        <v>#DIV/0!</v>
      </c>
      <c r="AJ250" s="67" t="e">
        <f ca="1">IF($AD250&gt;5,0,OFFSET('ModelParams Lp'!$H$12,0,-'Sound Pressure'!$AD250))</f>
        <v>#DIV/0!</v>
      </c>
      <c r="AK250" s="67" t="e">
        <f ca="1">IF($AD250&gt;6,0,OFFSET('ModelParams Lp'!$I$12,0,-'Sound Pressure'!$AD250))</f>
        <v>#DIV/0!</v>
      </c>
      <c r="AL250" s="67" t="e">
        <f ca="1">IF($AD250&gt;7,0,IF($AD$4&lt;0,3,OFFSET('ModelParams Lp'!$J$12,0,-'Sound Pressure'!$AD250)))</f>
        <v>#DIV/0!</v>
      </c>
      <c r="AM250" s="67" t="e">
        <f t="shared" si="95"/>
        <v>#DIV/0!</v>
      </c>
      <c r="AN250" s="67" t="e">
        <f t="shared" si="96"/>
        <v>#DIV/0!</v>
      </c>
      <c r="AO250" s="67" t="e">
        <f t="shared" si="96"/>
        <v>#DIV/0!</v>
      </c>
      <c r="AP250" s="67" t="e">
        <f t="shared" si="96"/>
        <v>#DIV/0!</v>
      </c>
      <c r="AQ250" s="67" t="e">
        <f t="shared" si="96"/>
        <v>#DIV/0!</v>
      </c>
      <c r="AR250" s="67" t="e">
        <f t="shared" si="96"/>
        <v>#DIV/0!</v>
      </c>
      <c r="AS250" s="67" t="e">
        <f t="shared" si="96"/>
        <v>#DIV/0!</v>
      </c>
      <c r="AT250" s="67" t="e">
        <f t="shared" si="96"/>
        <v>#DIV/0!</v>
      </c>
      <c r="AU250" s="67">
        <f>'ModelParams Lp'!B$22</f>
        <v>4</v>
      </c>
      <c r="AV250" s="67">
        <f>'ModelParams Lp'!C$22</f>
        <v>2</v>
      </c>
      <c r="AW250" s="67">
        <f>'ModelParams Lp'!D$22</f>
        <v>1</v>
      </c>
      <c r="AX250" s="67">
        <f>'ModelParams Lp'!E$22</f>
        <v>0</v>
      </c>
      <c r="AY250" s="67">
        <f>'ModelParams Lp'!F$22</f>
        <v>0</v>
      </c>
      <c r="AZ250" s="67">
        <f>'ModelParams Lp'!G$22</f>
        <v>0</v>
      </c>
      <c r="BA250" s="67">
        <f>'ModelParams Lp'!H$22</f>
        <v>0</v>
      </c>
      <c r="BB250" s="67">
        <f>'ModelParams Lp'!I$22</f>
        <v>0</v>
      </c>
      <c r="BC250" s="67" t="e">
        <f>-10*LOG(2/(4*PI()*2^2)+4/(0.163*(Calcul!$J255*Calcul!$K255)/VLOOKUP(Calcul!$H255,'ModelParams Lp'!$E$37:$F$39,2,0)))</f>
        <v>#N/A</v>
      </c>
      <c r="BD250" s="67" t="e">
        <f>-10*LOG(2/(4*PI()*2^2)+4/(0.163*(Calcul!$J255*Calcul!$K255)/VLOOKUP(Calcul!$H255,'ModelParams Lp'!$E$37:$F$39,2,0)))</f>
        <v>#N/A</v>
      </c>
      <c r="BE250" s="67" t="e">
        <f>-10*LOG(2/(4*PI()*2^2)+4/(0.163*(Calcul!$J255*Calcul!$K255)/VLOOKUP(Calcul!$H255,'ModelParams Lp'!$E$37:$F$39,2,0)))</f>
        <v>#N/A</v>
      </c>
      <c r="BF250" s="67" t="e">
        <f>-10*LOG(2/(4*PI()*2^2)+4/(0.163*(Calcul!$J255*Calcul!$K255)/VLOOKUP(Calcul!$H255,'ModelParams Lp'!$E$37:$F$39,2,0)))</f>
        <v>#N/A</v>
      </c>
      <c r="BG250" s="67" t="e">
        <f>-10*LOG(2/(4*PI()*2^2)+4/(0.163*(Calcul!$J255*Calcul!$K255)/VLOOKUP(Calcul!$H255,'ModelParams Lp'!$E$37:$F$39,2,0)))</f>
        <v>#N/A</v>
      </c>
      <c r="BH250" s="67" t="e">
        <f>-10*LOG(2/(4*PI()*2^2)+4/(0.163*(Calcul!$J255*Calcul!$K255)/VLOOKUP(Calcul!$H255,'ModelParams Lp'!$E$37:$F$39,2,0)))</f>
        <v>#N/A</v>
      </c>
      <c r="BI250" s="67" t="e">
        <f>-10*LOG(2/(4*PI()*2^2)+4/(0.163*(Calcul!$J255*Calcul!$K255)/VLOOKUP(Calcul!$H255,'ModelParams Lp'!$E$37:$F$39,2,0)))</f>
        <v>#N/A</v>
      </c>
      <c r="BJ250" s="67" t="e">
        <f>-10*LOG(2/(4*PI()*2^2)+4/(0.163*(Calcul!$J255*Calcul!$K255)/VLOOKUP(Calcul!$H255,'ModelParams Lp'!$E$37:$F$39,2,0)))</f>
        <v>#N/A</v>
      </c>
      <c r="BK250" s="67" t="e">
        <f>VLOOKUP(Calcul!$I255,'ModelParams Lp'!$D$28:$O$32,5,0)+BC250</f>
        <v>#N/A</v>
      </c>
      <c r="BL250" s="67" t="e">
        <f>VLOOKUP(Calcul!$I255,'ModelParams Lp'!$D$28:$O$32,6,0)+BD250</f>
        <v>#N/A</v>
      </c>
      <c r="BM250" s="67" t="e">
        <f>VLOOKUP(Calcul!$I255,'ModelParams Lp'!$D$28:$O$32,7,0)+BE250</f>
        <v>#N/A</v>
      </c>
      <c r="BN250" s="67" t="e">
        <f>VLOOKUP(Calcul!$I255,'ModelParams Lp'!$D$28:$O$32,8,0)+BF250</f>
        <v>#N/A</v>
      </c>
      <c r="BO250" s="67" t="e">
        <f>VLOOKUP(Calcul!$I255,'ModelParams Lp'!$D$28:$O$32,9,0)+BG250</f>
        <v>#N/A</v>
      </c>
      <c r="BP250" s="67" t="e">
        <f>VLOOKUP(Calcul!$I255,'ModelParams Lp'!$D$28:$O$32,10,0)+BH250</f>
        <v>#N/A</v>
      </c>
      <c r="BQ250" s="67" t="e">
        <f>VLOOKUP(Calcul!$I255,'ModelParams Lp'!$D$28:$O$32,11,0)+BI250</f>
        <v>#N/A</v>
      </c>
      <c r="BR250" s="67" t="e">
        <f>VLOOKUP(Calcul!$I255,'ModelParams Lp'!$D$28:$O$32,12,0)+BJ250</f>
        <v>#N/A</v>
      </c>
      <c r="BS250" s="66" t="e">
        <f t="shared" ca="1" si="77"/>
        <v>#DIV/0!</v>
      </c>
      <c r="BT250" s="66" t="e">
        <f t="shared" ca="1" si="78"/>
        <v>#DIV/0!</v>
      </c>
      <c r="BU250" s="66" t="e">
        <f t="shared" ca="1" si="79"/>
        <v>#DIV/0!</v>
      </c>
      <c r="BV250" s="66" t="e">
        <f t="shared" ca="1" si="80"/>
        <v>#DIV/0!</v>
      </c>
      <c r="BW250" s="66" t="e">
        <f t="shared" ca="1" si="81"/>
        <v>#DIV/0!</v>
      </c>
      <c r="BX250" s="66" t="e">
        <f t="shared" ca="1" si="82"/>
        <v>#DIV/0!</v>
      </c>
      <c r="BY250" s="66" t="e">
        <f t="shared" ca="1" si="83"/>
        <v>#DIV/0!</v>
      </c>
      <c r="BZ250" s="66" t="e">
        <f t="shared" ca="1" si="84"/>
        <v>#DIV/0!</v>
      </c>
      <c r="CA250" s="24" t="e">
        <f ca="1">10*LOG10(IF(BS250="",0,POWER(10,((BS250+'ModelParams Lw'!$O$4)/10))) +IF(BT250="",0,POWER(10,((BT250+'ModelParams Lw'!$P$4)/10))) +IF(BU250="",0,POWER(10,((BU250+'ModelParams Lw'!$Q$4)/10))) +IF(BV250="",0,POWER(10,((BV250+'ModelParams Lw'!$R$4)/10))) +IF(BW250="",0,POWER(10,((BW250+'ModelParams Lw'!$S$4)/10))) +IF(BX250="",0,POWER(10,((BX250+'ModelParams Lw'!$T$4)/10))) +IF(BY250="",0,POWER(10,((BY250+'ModelParams Lw'!$U$4)/10)))+IF(BZ250="",0,POWER(10,((BZ250+'ModelParams Lw'!$V$4)/10))))</f>
        <v>#DIV/0!</v>
      </c>
      <c r="CB250" s="24" t="e">
        <f t="shared" ca="1" si="85"/>
        <v>#DIV/0!</v>
      </c>
      <c r="CC250" s="24" t="e">
        <f ca="1">(BS250-'ModelParams Lw'!O$10)/'ModelParams Lw'!O$11</f>
        <v>#DIV/0!</v>
      </c>
      <c r="CD250" s="24" t="e">
        <f ca="1">(BT250-'ModelParams Lw'!P$10)/'ModelParams Lw'!P$11</f>
        <v>#DIV/0!</v>
      </c>
      <c r="CE250" s="24" t="e">
        <f ca="1">(BU250-'ModelParams Lw'!Q$10)/'ModelParams Lw'!Q$11</f>
        <v>#DIV/0!</v>
      </c>
      <c r="CF250" s="24" t="e">
        <f ca="1">(BV250-'ModelParams Lw'!R$10)/'ModelParams Lw'!R$11</f>
        <v>#DIV/0!</v>
      </c>
      <c r="CG250" s="24" t="e">
        <f ca="1">(BW250-'ModelParams Lw'!S$10)/'ModelParams Lw'!S$11</f>
        <v>#DIV/0!</v>
      </c>
      <c r="CH250" s="24" t="e">
        <f ca="1">(BX250-'ModelParams Lw'!T$10)/'ModelParams Lw'!T$11</f>
        <v>#DIV/0!</v>
      </c>
      <c r="CI250" s="24" t="e">
        <f ca="1">(BY250-'ModelParams Lw'!U$10)/'ModelParams Lw'!U$11</f>
        <v>#DIV/0!</v>
      </c>
      <c r="CJ250" s="24" t="e">
        <f ca="1">(BZ250-'ModelParams Lw'!V$10)/'ModelParams Lw'!V$11</f>
        <v>#DIV/0!</v>
      </c>
      <c r="CK250" s="66" t="e">
        <f t="shared" si="86"/>
        <v>#DIV/0!</v>
      </c>
      <c r="CL250" s="66" t="e">
        <f t="shared" si="87"/>
        <v>#DIV/0!</v>
      </c>
      <c r="CM250" s="66" t="e">
        <f t="shared" si="88"/>
        <v>#DIV/0!</v>
      </c>
      <c r="CN250" s="66" t="e">
        <f t="shared" si="89"/>
        <v>#DIV/0!</v>
      </c>
      <c r="CO250" s="66" t="e">
        <f t="shared" si="90"/>
        <v>#DIV/0!</v>
      </c>
      <c r="CP250" s="66" t="e">
        <f t="shared" si="91"/>
        <v>#DIV/0!</v>
      </c>
      <c r="CQ250" s="66" t="e">
        <f t="shared" si="92"/>
        <v>#DIV/0!</v>
      </c>
      <c r="CR250" s="66" t="e">
        <f t="shared" si="93"/>
        <v>#DIV/0!</v>
      </c>
      <c r="CS250" s="24" t="e">
        <f>10*LOG10(IF(CK250="",0,POWER(10,((CK250+'ModelParams Lw'!$O$4)/10))) +IF(CL250="",0,POWER(10,((CL250+'ModelParams Lw'!$P$4)/10))) +IF(CM250="",0,POWER(10,((CM250+'ModelParams Lw'!$Q$4)/10))) +IF(CN250="",0,POWER(10,((CN250+'ModelParams Lw'!$R$4)/10))) +IF(CO250="",0,POWER(10,((CO250+'ModelParams Lw'!$S$4)/10))) +IF(CP250="",0,POWER(10,((CP250+'ModelParams Lw'!$T$4)/10))) +IF(CQ250="",0,POWER(10,((CQ250+'ModelParams Lw'!$U$4)/10)))+IF(CR250="",0,POWER(10,((CR250+'ModelParams Lw'!$V$4)/10))))</f>
        <v>#DIV/0!</v>
      </c>
      <c r="CT250" s="24" t="e">
        <f t="shared" si="94"/>
        <v>#DIV/0!</v>
      </c>
      <c r="CU250" s="24" t="e">
        <f>(CK250-'ModelParams Lw'!O$10)/'ModelParams Lw'!O$11</f>
        <v>#DIV/0!</v>
      </c>
      <c r="CV250" s="24" t="e">
        <f>(CL250-'ModelParams Lw'!P$10)/'ModelParams Lw'!P$11</f>
        <v>#DIV/0!</v>
      </c>
      <c r="CW250" s="24" t="e">
        <f>(CM250-'ModelParams Lw'!Q$10)/'ModelParams Lw'!Q$11</f>
        <v>#DIV/0!</v>
      </c>
      <c r="CX250" s="24" t="e">
        <f>(CN250-'ModelParams Lw'!R$10)/'ModelParams Lw'!R$11</f>
        <v>#DIV/0!</v>
      </c>
      <c r="CY250" s="24" t="e">
        <f>(CO250-'ModelParams Lw'!S$10)/'ModelParams Lw'!S$11</f>
        <v>#DIV/0!</v>
      </c>
      <c r="CZ250" s="24" t="e">
        <f>(CP250-'ModelParams Lw'!T$10)/'ModelParams Lw'!T$11</f>
        <v>#DIV/0!</v>
      </c>
      <c r="DA250" s="24" t="e">
        <f>(CQ250-'ModelParams Lw'!U$10)/'ModelParams Lw'!U$11</f>
        <v>#DIV/0!</v>
      </c>
      <c r="DB250" s="24" t="e">
        <f>(CR250-'ModelParams Lw'!V$10)/'ModelParams Lw'!V$11</f>
        <v>#DIV/0!</v>
      </c>
    </row>
    <row r="251" spans="1:106">
      <c r="A251" s="12">
        <f>'Sound Power'!B251</f>
        <v>0</v>
      </c>
      <c r="B251" s="12">
        <f>'Sound Power'!D251</f>
        <v>0</v>
      </c>
      <c r="C251" s="67" t="e">
        <f>IF(Calcul!$F256="SA",'Sound Power'!BS251,'Sound Power'!T251)</f>
        <v>#DIV/0!</v>
      </c>
      <c r="D251" s="67" t="e">
        <f>IF(Calcul!$F256="SA",'Sound Power'!BT251,'Sound Power'!U251)</f>
        <v>#DIV/0!</v>
      </c>
      <c r="E251" s="67" t="e">
        <f>IF(Calcul!$F256="SA",'Sound Power'!BU251,'Sound Power'!V251)</f>
        <v>#DIV/0!</v>
      </c>
      <c r="F251" s="67" t="e">
        <f>IF(Calcul!$F256="SA",'Sound Power'!BV251,'Sound Power'!W251)</f>
        <v>#DIV/0!</v>
      </c>
      <c r="G251" s="67" t="e">
        <f>IF(Calcul!$F256="SA",'Sound Power'!BW251,'Sound Power'!X251)</f>
        <v>#DIV/0!</v>
      </c>
      <c r="H251" s="67" t="e">
        <f>IF(Calcul!$F256="SA",'Sound Power'!BX251,'Sound Power'!Y251)</f>
        <v>#DIV/0!</v>
      </c>
      <c r="I251" s="67" t="e">
        <f>IF(Calcul!$F256="SA",'Sound Power'!BY251,'Sound Power'!Z251)</f>
        <v>#DIV/0!</v>
      </c>
      <c r="J251" s="67" t="e">
        <f>IF(Calcul!$F256="SA",'Sound Power'!BZ251,'Sound Power'!AA251)</f>
        <v>#DIV/0!</v>
      </c>
      <c r="K251" s="67" t="e">
        <f>'Sound Power'!CS251</f>
        <v>#DIV/0!</v>
      </c>
      <c r="L251" s="67" t="e">
        <f>'Sound Power'!CT251</f>
        <v>#DIV/0!</v>
      </c>
      <c r="M251" s="67" t="e">
        <f>'Sound Power'!CU251</f>
        <v>#DIV/0!</v>
      </c>
      <c r="N251" s="67" t="e">
        <f>'Sound Power'!CV251</f>
        <v>#DIV/0!</v>
      </c>
      <c r="O251" s="67" t="e">
        <f>'Sound Power'!CW251</f>
        <v>#DIV/0!</v>
      </c>
      <c r="P251" s="67" t="e">
        <f>'Sound Power'!CX251</f>
        <v>#DIV/0!</v>
      </c>
      <c r="Q251" s="67" t="e">
        <f>'Sound Power'!CY251</f>
        <v>#DIV/0!</v>
      </c>
      <c r="R251" s="67" t="e">
        <f>'Sound Power'!CZ251</f>
        <v>#DIV/0!</v>
      </c>
      <c r="S251" s="64">
        <f t="shared" si="74"/>
        <v>0</v>
      </c>
      <c r="T251" s="64">
        <f t="shared" si="75"/>
        <v>0</v>
      </c>
      <c r="U251" s="67" t="e">
        <f>('ModelParams Lp'!B$4*10^'ModelParams Lp'!B$5*($S251/$T251)^'ModelParams Lp'!B$6)*3</f>
        <v>#DIV/0!</v>
      </c>
      <c r="V251" s="67" t="e">
        <f>('ModelParams Lp'!C$4*10^'ModelParams Lp'!C$5*($S251/$T251)^'ModelParams Lp'!C$6)*3</f>
        <v>#DIV/0!</v>
      </c>
      <c r="W251" s="67" t="e">
        <f>('ModelParams Lp'!D$4*10^'ModelParams Lp'!D$5*($S251/$T251)^'ModelParams Lp'!D$6)*3</f>
        <v>#DIV/0!</v>
      </c>
      <c r="X251" s="67" t="e">
        <f>('ModelParams Lp'!E$4*10^'ModelParams Lp'!E$5*($S251/$T251)^'ModelParams Lp'!E$6)*3</f>
        <v>#DIV/0!</v>
      </c>
      <c r="Y251" s="67" t="e">
        <f>('ModelParams Lp'!F$4*10^'ModelParams Lp'!F$5*($S251/$T251)^'ModelParams Lp'!F$6)*3</f>
        <v>#DIV/0!</v>
      </c>
      <c r="Z251" s="67" t="e">
        <f>('ModelParams Lp'!G$4*10^'ModelParams Lp'!G$5*($S251/$T251)^'ModelParams Lp'!G$6)*3</f>
        <v>#DIV/0!</v>
      </c>
      <c r="AA251" s="67" t="e">
        <f>('ModelParams Lp'!H$4*10^'ModelParams Lp'!H$5*($S251/$T251)^'ModelParams Lp'!H$6)*3</f>
        <v>#DIV/0!</v>
      </c>
      <c r="AB251" s="67" t="e">
        <f>('ModelParams Lp'!I$4*10^'ModelParams Lp'!I$5*($S251/$T251)^'ModelParams Lp'!I$6)*3</f>
        <v>#DIV/0!</v>
      </c>
      <c r="AC251" s="53" t="e">
        <f t="shared" si="76"/>
        <v>#DIV/0!</v>
      </c>
      <c r="AD251" s="53" t="e">
        <f>IF(AC251&lt;'ModelParams Lp'!$B$16,-1,IF(AC251&lt;'ModelParams Lp'!$C$16,0,IF(AC251&lt;'ModelParams Lp'!$D$16,1,IF(AC251&lt;'ModelParams Lp'!$E$16,2,IF(AC251&lt;'ModelParams Lp'!$F$16,3,IF(AC251&lt;'ModelParams Lp'!$G$16,4,IF(AC251&lt;'ModelParams Lp'!$H$16,5,6)))))))</f>
        <v>#DIV/0!</v>
      </c>
      <c r="AE251" s="67" t="e">
        <f ca="1">IF($AD251&gt;1,0,OFFSET('ModelParams Lp'!$C$12,0,-'Sound Pressure'!$AD251))</f>
        <v>#DIV/0!</v>
      </c>
      <c r="AF251" s="67" t="e">
        <f ca="1">IF($AD251&gt;2,0,OFFSET('ModelParams Lp'!$D$12,0,-'Sound Pressure'!$AD251))</f>
        <v>#DIV/0!</v>
      </c>
      <c r="AG251" s="67" t="e">
        <f ca="1">IF($AD251&gt;3,0,OFFSET('ModelParams Lp'!$E$12,0,-'Sound Pressure'!$AD251))</f>
        <v>#DIV/0!</v>
      </c>
      <c r="AH251" s="67" t="e">
        <f ca="1">IF($AD251&gt;4,0,OFFSET('ModelParams Lp'!$F$12,0,-'Sound Pressure'!$AD251))</f>
        <v>#DIV/0!</v>
      </c>
      <c r="AI251" s="67" t="e">
        <f ca="1">IF($AD251&gt;3,0,OFFSET('ModelParams Lp'!$G$12,0,-'Sound Pressure'!$AD251))</f>
        <v>#DIV/0!</v>
      </c>
      <c r="AJ251" s="67" t="e">
        <f ca="1">IF($AD251&gt;5,0,OFFSET('ModelParams Lp'!$H$12,0,-'Sound Pressure'!$AD251))</f>
        <v>#DIV/0!</v>
      </c>
      <c r="AK251" s="67" t="e">
        <f ca="1">IF($AD251&gt;6,0,OFFSET('ModelParams Lp'!$I$12,0,-'Sound Pressure'!$AD251))</f>
        <v>#DIV/0!</v>
      </c>
      <c r="AL251" s="67" t="e">
        <f ca="1">IF($AD251&gt;7,0,IF($AD$4&lt;0,3,OFFSET('ModelParams Lp'!$J$12,0,-'Sound Pressure'!$AD251)))</f>
        <v>#DIV/0!</v>
      </c>
      <c r="AM251" s="67" t="e">
        <f t="shared" si="95"/>
        <v>#DIV/0!</v>
      </c>
      <c r="AN251" s="67" t="e">
        <f t="shared" si="96"/>
        <v>#DIV/0!</v>
      </c>
      <c r="AO251" s="67" t="e">
        <f t="shared" si="96"/>
        <v>#DIV/0!</v>
      </c>
      <c r="AP251" s="67" t="e">
        <f t="shared" si="96"/>
        <v>#DIV/0!</v>
      </c>
      <c r="AQ251" s="67" t="e">
        <f t="shared" si="96"/>
        <v>#DIV/0!</v>
      </c>
      <c r="AR251" s="67" t="e">
        <f t="shared" si="96"/>
        <v>#DIV/0!</v>
      </c>
      <c r="AS251" s="67" t="e">
        <f t="shared" si="96"/>
        <v>#DIV/0!</v>
      </c>
      <c r="AT251" s="67" t="e">
        <f t="shared" si="96"/>
        <v>#DIV/0!</v>
      </c>
      <c r="AU251" s="67">
        <f>'ModelParams Lp'!B$22</f>
        <v>4</v>
      </c>
      <c r="AV251" s="67">
        <f>'ModelParams Lp'!C$22</f>
        <v>2</v>
      </c>
      <c r="AW251" s="67">
        <f>'ModelParams Lp'!D$22</f>
        <v>1</v>
      </c>
      <c r="AX251" s="67">
        <f>'ModelParams Lp'!E$22</f>
        <v>0</v>
      </c>
      <c r="AY251" s="67">
        <f>'ModelParams Lp'!F$22</f>
        <v>0</v>
      </c>
      <c r="AZ251" s="67">
        <f>'ModelParams Lp'!G$22</f>
        <v>0</v>
      </c>
      <c r="BA251" s="67">
        <f>'ModelParams Lp'!H$22</f>
        <v>0</v>
      </c>
      <c r="BB251" s="67">
        <f>'ModelParams Lp'!I$22</f>
        <v>0</v>
      </c>
      <c r="BC251" s="67" t="e">
        <f>-10*LOG(2/(4*PI()*2^2)+4/(0.163*(Calcul!$J256*Calcul!$K256)/VLOOKUP(Calcul!$H256,'ModelParams Lp'!$E$37:$F$39,2,0)))</f>
        <v>#N/A</v>
      </c>
      <c r="BD251" s="67" t="e">
        <f>-10*LOG(2/(4*PI()*2^2)+4/(0.163*(Calcul!$J256*Calcul!$K256)/VLOOKUP(Calcul!$H256,'ModelParams Lp'!$E$37:$F$39,2,0)))</f>
        <v>#N/A</v>
      </c>
      <c r="BE251" s="67" t="e">
        <f>-10*LOG(2/(4*PI()*2^2)+4/(0.163*(Calcul!$J256*Calcul!$K256)/VLOOKUP(Calcul!$H256,'ModelParams Lp'!$E$37:$F$39,2,0)))</f>
        <v>#N/A</v>
      </c>
      <c r="BF251" s="67" t="e">
        <f>-10*LOG(2/(4*PI()*2^2)+4/(0.163*(Calcul!$J256*Calcul!$K256)/VLOOKUP(Calcul!$H256,'ModelParams Lp'!$E$37:$F$39,2,0)))</f>
        <v>#N/A</v>
      </c>
      <c r="BG251" s="67" t="e">
        <f>-10*LOG(2/(4*PI()*2^2)+4/(0.163*(Calcul!$J256*Calcul!$K256)/VLOOKUP(Calcul!$H256,'ModelParams Lp'!$E$37:$F$39,2,0)))</f>
        <v>#N/A</v>
      </c>
      <c r="BH251" s="67" t="e">
        <f>-10*LOG(2/(4*PI()*2^2)+4/(0.163*(Calcul!$J256*Calcul!$K256)/VLOOKUP(Calcul!$H256,'ModelParams Lp'!$E$37:$F$39,2,0)))</f>
        <v>#N/A</v>
      </c>
      <c r="BI251" s="67" t="e">
        <f>-10*LOG(2/(4*PI()*2^2)+4/(0.163*(Calcul!$J256*Calcul!$K256)/VLOOKUP(Calcul!$H256,'ModelParams Lp'!$E$37:$F$39,2,0)))</f>
        <v>#N/A</v>
      </c>
      <c r="BJ251" s="67" t="e">
        <f>-10*LOG(2/(4*PI()*2^2)+4/(0.163*(Calcul!$J256*Calcul!$K256)/VLOOKUP(Calcul!$H256,'ModelParams Lp'!$E$37:$F$39,2,0)))</f>
        <v>#N/A</v>
      </c>
      <c r="BK251" s="67" t="e">
        <f>VLOOKUP(Calcul!$I256,'ModelParams Lp'!$D$28:$O$32,5,0)+BC251</f>
        <v>#N/A</v>
      </c>
      <c r="BL251" s="67" t="e">
        <f>VLOOKUP(Calcul!$I256,'ModelParams Lp'!$D$28:$O$32,6,0)+BD251</f>
        <v>#N/A</v>
      </c>
      <c r="BM251" s="67" t="e">
        <f>VLOOKUP(Calcul!$I256,'ModelParams Lp'!$D$28:$O$32,7,0)+BE251</f>
        <v>#N/A</v>
      </c>
      <c r="BN251" s="67" t="e">
        <f>VLOOKUP(Calcul!$I256,'ModelParams Lp'!$D$28:$O$32,8,0)+BF251</f>
        <v>#N/A</v>
      </c>
      <c r="BO251" s="67" t="e">
        <f>VLOOKUP(Calcul!$I256,'ModelParams Lp'!$D$28:$O$32,9,0)+BG251</f>
        <v>#N/A</v>
      </c>
      <c r="BP251" s="67" t="e">
        <f>VLOOKUP(Calcul!$I256,'ModelParams Lp'!$D$28:$O$32,10,0)+BH251</f>
        <v>#N/A</v>
      </c>
      <c r="BQ251" s="67" t="e">
        <f>VLOOKUP(Calcul!$I256,'ModelParams Lp'!$D$28:$O$32,11,0)+BI251</f>
        <v>#N/A</v>
      </c>
      <c r="BR251" s="67" t="e">
        <f>VLOOKUP(Calcul!$I256,'ModelParams Lp'!$D$28:$O$32,12,0)+BJ251</f>
        <v>#N/A</v>
      </c>
      <c r="BS251" s="66" t="e">
        <f t="shared" ca="1" si="77"/>
        <v>#DIV/0!</v>
      </c>
      <c r="BT251" s="66" t="e">
        <f t="shared" ca="1" si="78"/>
        <v>#DIV/0!</v>
      </c>
      <c r="BU251" s="66" t="e">
        <f t="shared" ca="1" si="79"/>
        <v>#DIV/0!</v>
      </c>
      <c r="BV251" s="66" t="e">
        <f t="shared" ca="1" si="80"/>
        <v>#DIV/0!</v>
      </c>
      <c r="BW251" s="66" t="e">
        <f t="shared" ca="1" si="81"/>
        <v>#DIV/0!</v>
      </c>
      <c r="BX251" s="66" t="e">
        <f t="shared" ca="1" si="82"/>
        <v>#DIV/0!</v>
      </c>
      <c r="BY251" s="66" t="e">
        <f t="shared" ca="1" si="83"/>
        <v>#DIV/0!</v>
      </c>
      <c r="BZ251" s="66" t="e">
        <f t="shared" ca="1" si="84"/>
        <v>#DIV/0!</v>
      </c>
      <c r="CA251" s="24" t="e">
        <f ca="1">10*LOG10(IF(BS251="",0,POWER(10,((BS251+'ModelParams Lw'!$O$4)/10))) +IF(BT251="",0,POWER(10,((BT251+'ModelParams Lw'!$P$4)/10))) +IF(BU251="",0,POWER(10,((BU251+'ModelParams Lw'!$Q$4)/10))) +IF(BV251="",0,POWER(10,((BV251+'ModelParams Lw'!$R$4)/10))) +IF(BW251="",0,POWER(10,((BW251+'ModelParams Lw'!$S$4)/10))) +IF(BX251="",0,POWER(10,((BX251+'ModelParams Lw'!$T$4)/10))) +IF(BY251="",0,POWER(10,((BY251+'ModelParams Lw'!$U$4)/10)))+IF(BZ251="",0,POWER(10,((BZ251+'ModelParams Lw'!$V$4)/10))))</f>
        <v>#DIV/0!</v>
      </c>
      <c r="CB251" s="24" t="e">
        <f t="shared" ca="1" si="85"/>
        <v>#DIV/0!</v>
      </c>
      <c r="CC251" s="24" t="e">
        <f ca="1">(BS251-'ModelParams Lw'!O$10)/'ModelParams Lw'!O$11</f>
        <v>#DIV/0!</v>
      </c>
      <c r="CD251" s="24" t="e">
        <f ca="1">(BT251-'ModelParams Lw'!P$10)/'ModelParams Lw'!P$11</f>
        <v>#DIV/0!</v>
      </c>
      <c r="CE251" s="24" t="e">
        <f ca="1">(BU251-'ModelParams Lw'!Q$10)/'ModelParams Lw'!Q$11</f>
        <v>#DIV/0!</v>
      </c>
      <c r="CF251" s="24" t="e">
        <f ca="1">(BV251-'ModelParams Lw'!R$10)/'ModelParams Lw'!R$11</f>
        <v>#DIV/0!</v>
      </c>
      <c r="CG251" s="24" t="e">
        <f ca="1">(BW251-'ModelParams Lw'!S$10)/'ModelParams Lw'!S$11</f>
        <v>#DIV/0!</v>
      </c>
      <c r="CH251" s="24" t="e">
        <f ca="1">(BX251-'ModelParams Lw'!T$10)/'ModelParams Lw'!T$11</f>
        <v>#DIV/0!</v>
      </c>
      <c r="CI251" s="24" t="e">
        <f ca="1">(BY251-'ModelParams Lw'!U$10)/'ModelParams Lw'!U$11</f>
        <v>#DIV/0!</v>
      </c>
      <c r="CJ251" s="24" t="e">
        <f ca="1">(BZ251-'ModelParams Lw'!V$10)/'ModelParams Lw'!V$11</f>
        <v>#DIV/0!</v>
      </c>
      <c r="CK251" s="66" t="e">
        <f t="shared" si="86"/>
        <v>#DIV/0!</v>
      </c>
      <c r="CL251" s="66" t="e">
        <f t="shared" si="87"/>
        <v>#DIV/0!</v>
      </c>
      <c r="CM251" s="66" t="e">
        <f t="shared" si="88"/>
        <v>#DIV/0!</v>
      </c>
      <c r="CN251" s="66" t="e">
        <f t="shared" si="89"/>
        <v>#DIV/0!</v>
      </c>
      <c r="CO251" s="66" t="e">
        <f t="shared" si="90"/>
        <v>#DIV/0!</v>
      </c>
      <c r="CP251" s="66" t="e">
        <f t="shared" si="91"/>
        <v>#DIV/0!</v>
      </c>
      <c r="CQ251" s="66" t="e">
        <f t="shared" si="92"/>
        <v>#DIV/0!</v>
      </c>
      <c r="CR251" s="66" t="e">
        <f t="shared" si="93"/>
        <v>#DIV/0!</v>
      </c>
      <c r="CS251" s="24" t="e">
        <f>10*LOG10(IF(CK251="",0,POWER(10,((CK251+'ModelParams Lw'!$O$4)/10))) +IF(CL251="",0,POWER(10,((CL251+'ModelParams Lw'!$P$4)/10))) +IF(CM251="",0,POWER(10,((CM251+'ModelParams Lw'!$Q$4)/10))) +IF(CN251="",0,POWER(10,((CN251+'ModelParams Lw'!$R$4)/10))) +IF(CO251="",0,POWER(10,((CO251+'ModelParams Lw'!$S$4)/10))) +IF(CP251="",0,POWER(10,((CP251+'ModelParams Lw'!$T$4)/10))) +IF(CQ251="",0,POWER(10,((CQ251+'ModelParams Lw'!$U$4)/10)))+IF(CR251="",0,POWER(10,((CR251+'ModelParams Lw'!$V$4)/10))))</f>
        <v>#DIV/0!</v>
      </c>
      <c r="CT251" s="24" t="e">
        <f t="shared" si="94"/>
        <v>#DIV/0!</v>
      </c>
      <c r="CU251" s="24" t="e">
        <f>(CK251-'ModelParams Lw'!O$10)/'ModelParams Lw'!O$11</f>
        <v>#DIV/0!</v>
      </c>
      <c r="CV251" s="24" t="e">
        <f>(CL251-'ModelParams Lw'!P$10)/'ModelParams Lw'!P$11</f>
        <v>#DIV/0!</v>
      </c>
      <c r="CW251" s="24" t="e">
        <f>(CM251-'ModelParams Lw'!Q$10)/'ModelParams Lw'!Q$11</f>
        <v>#DIV/0!</v>
      </c>
      <c r="CX251" s="24" t="e">
        <f>(CN251-'ModelParams Lw'!R$10)/'ModelParams Lw'!R$11</f>
        <v>#DIV/0!</v>
      </c>
      <c r="CY251" s="24" t="e">
        <f>(CO251-'ModelParams Lw'!S$10)/'ModelParams Lw'!S$11</f>
        <v>#DIV/0!</v>
      </c>
      <c r="CZ251" s="24" t="e">
        <f>(CP251-'ModelParams Lw'!T$10)/'ModelParams Lw'!T$11</f>
        <v>#DIV/0!</v>
      </c>
      <c r="DA251" s="24" t="e">
        <f>(CQ251-'ModelParams Lw'!U$10)/'ModelParams Lw'!U$11</f>
        <v>#DIV/0!</v>
      </c>
      <c r="DB251" s="24" t="e">
        <f>(CR251-'ModelParams Lw'!V$10)/'ModelParams Lw'!V$11</f>
        <v>#DIV/0!</v>
      </c>
    </row>
    <row r="252" spans="1:106">
      <c r="A252" s="12">
        <f>'Sound Power'!B252</f>
        <v>0</v>
      </c>
      <c r="B252" s="12">
        <f>'Sound Power'!D252</f>
        <v>0</v>
      </c>
      <c r="C252" s="67" t="e">
        <f>IF(Calcul!$F257="SA",'Sound Power'!BS252,'Sound Power'!T252)</f>
        <v>#DIV/0!</v>
      </c>
      <c r="D252" s="67" t="e">
        <f>IF(Calcul!$F257="SA",'Sound Power'!BT252,'Sound Power'!U252)</f>
        <v>#DIV/0!</v>
      </c>
      <c r="E252" s="67" t="e">
        <f>IF(Calcul!$F257="SA",'Sound Power'!BU252,'Sound Power'!V252)</f>
        <v>#DIV/0!</v>
      </c>
      <c r="F252" s="67" t="e">
        <f>IF(Calcul!$F257="SA",'Sound Power'!BV252,'Sound Power'!W252)</f>
        <v>#DIV/0!</v>
      </c>
      <c r="G252" s="67" t="e">
        <f>IF(Calcul!$F257="SA",'Sound Power'!BW252,'Sound Power'!X252)</f>
        <v>#DIV/0!</v>
      </c>
      <c r="H252" s="67" t="e">
        <f>IF(Calcul!$F257="SA",'Sound Power'!BX252,'Sound Power'!Y252)</f>
        <v>#DIV/0!</v>
      </c>
      <c r="I252" s="67" t="e">
        <f>IF(Calcul!$F257="SA",'Sound Power'!BY252,'Sound Power'!Z252)</f>
        <v>#DIV/0!</v>
      </c>
      <c r="J252" s="67" t="e">
        <f>IF(Calcul!$F257="SA",'Sound Power'!BZ252,'Sound Power'!AA252)</f>
        <v>#DIV/0!</v>
      </c>
      <c r="K252" s="67" t="e">
        <f>'Sound Power'!CS252</f>
        <v>#DIV/0!</v>
      </c>
      <c r="L252" s="67" t="e">
        <f>'Sound Power'!CT252</f>
        <v>#DIV/0!</v>
      </c>
      <c r="M252" s="67" t="e">
        <f>'Sound Power'!CU252</f>
        <v>#DIV/0!</v>
      </c>
      <c r="N252" s="67" t="e">
        <f>'Sound Power'!CV252</f>
        <v>#DIV/0!</v>
      </c>
      <c r="O252" s="67" t="e">
        <f>'Sound Power'!CW252</f>
        <v>#DIV/0!</v>
      </c>
      <c r="P252" s="67" t="e">
        <f>'Sound Power'!CX252</f>
        <v>#DIV/0!</v>
      </c>
      <c r="Q252" s="67" t="e">
        <f>'Sound Power'!CY252</f>
        <v>#DIV/0!</v>
      </c>
      <c r="R252" s="67" t="e">
        <f>'Sound Power'!CZ252</f>
        <v>#DIV/0!</v>
      </c>
      <c r="S252" s="64">
        <f t="shared" si="74"/>
        <v>0</v>
      </c>
      <c r="T252" s="64">
        <f t="shared" si="75"/>
        <v>0</v>
      </c>
      <c r="U252" s="67" t="e">
        <f>('ModelParams Lp'!B$4*10^'ModelParams Lp'!B$5*($S252/$T252)^'ModelParams Lp'!B$6)*3</f>
        <v>#DIV/0!</v>
      </c>
      <c r="V252" s="67" t="e">
        <f>('ModelParams Lp'!C$4*10^'ModelParams Lp'!C$5*($S252/$T252)^'ModelParams Lp'!C$6)*3</f>
        <v>#DIV/0!</v>
      </c>
      <c r="W252" s="67" t="e">
        <f>('ModelParams Lp'!D$4*10^'ModelParams Lp'!D$5*($S252/$T252)^'ModelParams Lp'!D$6)*3</f>
        <v>#DIV/0!</v>
      </c>
      <c r="X252" s="67" t="e">
        <f>('ModelParams Lp'!E$4*10^'ModelParams Lp'!E$5*($S252/$T252)^'ModelParams Lp'!E$6)*3</f>
        <v>#DIV/0!</v>
      </c>
      <c r="Y252" s="67" t="e">
        <f>('ModelParams Lp'!F$4*10^'ModelParams Lp'!F$5*($S252/$T252)^'ModelParams Lp'!F$6)*3</f>
        <v>#DIV/0!</v>
      </c>
      <c r="Z252" s="67" t="e">
        <f>('ModelParams Lp'!G$4*10^'ModelParams Lp'!G$5*($S252/$T252)^'ModelParams Lp'!G$6)*3</f>
        <v>#DIV/0!</v>
      </c>
      <c r="AA252" s="67" t="e">
        <f>('ModelParams Lp'!H$4*10^'ModelParams Lp'!H$5*($S252/$T252)^'ModelParams Lp'!H$6)*3</f>
        <v>#DIV/0!</v>
      </c>
      <c r="AB252" s="67" t="e">
        <f>('ModelParams Lp'!I$4*10^'ModelParams Lp'!I$5*($S252/$T252)^'ModelParams Lp'!I$6)*3</f>
        <v>#DIV/0!</v>
      </c>
      <c r="AC252" s="53" t="e">
        <f t="shared" si="76"/>
        <v>#DIV/0!</v>
      </c>
      <c r="AD252" s="53" t="e">
        <f>IF(AC252&lt;'ModelParams Lp'!$B$16,-1,IF(AC252&lt;'ModelParams Lp'!$C$16,0,IF(AC252&lt;'ModelParams Lp'!$D$16,1,IF(AC252&lt;'ModelParams Lp'!$E$16,2,IF(AC252&lt;'ModelParams Lp'!$F$16,3,IF(AC252&lt;'ModelParams Lp'!$G$16,4,IF(AC252&lt;'ModelParams Lp'!$H$16,5,6)))))))</f>
        <v>#DIV/0!</v>
      </c>
      <c r="AE252" s="67" t="e">
        <f ca="1">IF($AD252&gt;1,0,OFFSET('ModelParams Lp'!$C$12,0,-'Sound Pressure'!$AD252))</f>
        <v>#DIV/0!</v>
      </c>
      <c r="AF252" s="67" t="e">
        <f ca="1">IF($AD252&gt;2,0,OFFSET('ModelParams Lp'!$D$12,0,-'Sound Pressure'!$AD252))</f>
        <v>#DIV/0!</v>
      </c>
      <c r="AG252" s="67" t="e">
        <f ca="1">IF($AD252&gt;3,0,OFFSET('ModelParams Lp'!$E$12,0,-'Sound Pressure'!$AD252))</f>
        <v>#DIV/0!</v>
      </c>
      <c r="AH252" s="67" t="e">
        <f ca="1">IF($AD252&gt;4,0,OFFSET('ModelParams Lp'!$F$12,0,-'Sound Pressure'!$AD252))</f>
        <v>#DIV/0!</v>
      </c>
      <c r="AI252" s="67" t="e">
        <f ca="1">IF($AD252&gt;3,0,OFFSET('ModelParams Lp'!$G$12,0,-'Sound Pressure'!$AD252))</f>
        <v>#DIV/0!</v>
      </c>
      <c r="AJ252" s="67" t="e">
        <f ca="1">IF($AD252&gt;5,0,OFFSET('ModelParams Lp'!$H$12,0,-'Sound Pressure'!$AD252))</f>
        <v>#DIV/0!</v>
      </c>
      <c r="AK252" s="67" t="e">
        <f ca="1">IF($AD252&gt;6,0,OFFSET('ModelParams Lp'!$I$12,0,-'Sound Pressure'!$AD252))</f>
        <v>#DIV/0!</v>
      </c>
      <c r="AL252" s="67" t="e">
        <f ca="1">IF($AD252&gt;7,0,IF($AD$4&lt;0,3,OFFSET('ModelParams Lp'!$J$12,0,-'Sound Pressure'!$AD252)))</f>
        <v>#DIV/0!</v>
      </c>
      <c r="AM252" s="67" t="e">
        <f t="shared" si="95"/>
        <v>#DIV/0!</v>
      </c>
      <c r="AN252" s="67" t="e">
        <f t="shared" si="96"/>
        <v>#DIV/0!</v>
      </c>
      <c r="AO252" s="67" t="e">
        <f t="shared" si="96"/>
        <v>#DIV/0!</v>
      </c>
      <c r="AP252" s="67" t="e">
        <f t="shared" si="96"/>
        <v>#DIV/0!</v>
      </c>
      <c r="AQ252" s="67" t="e">
        <f t="shared" si="96"/>
        <v>#DIV/0!</v>
      </c>
      <c r="AR252" s="67" t="e">
        <f t="shared" si="96"/>
        <v>#DIV/0!</v>
      </c>
      <c r="AS252" s="67" t="e">
        <f t="shared" si="96"/>
        <v>#DIV/0!</v>
      </c>
      <c r="AT252" s="67" t="e">
        <f t="shared" si="96"/>
        <v>#DIV/0!</v>
      </c>
      <c r="AU252" s="67">
        <f>'ModelParams Lp'!B$22</f>
        <v>4</v>
      </c>
      <c r="AV252" s="67">
        <f>'ModelParams Lp'!C$22</f>
        <v>2</v>
      </c>
      <c r="AW252" s="67">
        <f>'ModelParams Lp'!D$22</f>
        <v>1</v>
      </c>
      <c r="AX252" s="67">
        <f>'ModelParams Lp'!E$22</f>
        <v>0</v>
      </c>
      <c r="AY252" s="67">
        <f>'ModelParams Lp'!F$22</f>
        <v>0</v>
      </c>
      <c r="AZ252" s="67">
        <f>'ModelParams Lp'!G$22</f>
        <v>0</v>
      </c>
      <c r="BA252" s="67">
        <f>'ModelParams Lp'!H$22</f>
        <v>0</v>
      </c>
      <c r="BB252" s="67">
        <f>'ModelParams Lp'!I$22</f>
        <v>0</v>
      </c>
      <c r="BC252" s="67" t="e">
        <f>-10*LOG(2/(4*PI()*2^2)+4/(0.163*(Calcul!$J257*Calcul!$K257)/VLOOKUP(Calcul!$H257,'ModelParams Lp'!$E$37:$F$39,2,0)))</f>
        <v>#N/A</v>
      </c>
      <c r="BD252" s="67" t="e">
        <f>-10*LOG(2/(4*PI()*2^2)+4/(0.163*(Calcul!$J257*Calcul!$K257)/VLOOKUP(Calcul!$H257,'ModelParams Lp'!$E$37:$F$39,2,0)))</f>
        <v>#N/A</v>
      </c>
      <c r="BE252" s="67" t="e">
        <f>-10*LOG(2/(4*PI()*2^2)+4/(0.163*(Calcul!$J257*Calcul!$K257)/VLOOKUP(Calcul!$H257,'ModelParams Lp'!$E$37:$F$39,2,0)))</f>
        <v>#N/A</v>
      </c>
      <c r="BF252" s="67" t="e">
        <f>-10*LOG(2/(4*PI()*2^2)+4/(0.163*(Calcul!$J257*Calcul!$K257)/VLOOKUP(Calcul!$H257,'ModelParams Lp'!$E$37:$F$39,2,0)))</f>
        <v>#N/A</v>
      </c>
      <c r="BG252" s="67" t="e">
        <f>-10*LOG(2/(4*PI()*2^2)+4/(0.163*(Calcul!$J257*Calcul!$K257)/VLOOKUP(Calcul!$H257,'ModelParams Lp'!$E$37:$F$39,2,0)))</f>
        <v>#N/A</v>
      </c>
      <c r="BH252" s="67" t="e">
        <f>-10*LOG(2/(4*PI()*2^2)+4/(0.163*(Calcul!$J257*Calcul!$K257)/VLOOKUP(Calcul!$H257,'ModelParams Lp'!$E$37:$F$39,2,0)))</f>
        <v>#N/A</v>
      </c>
      <c r="BI252" s="67" t="e">
        <f>-10*LOG(2/(4*PI()*2^2)+4/(0.163*(Calcul!$J257*Calcul!$K257)/VLOOKUP(Calcul!$H257,'ModelParams Lp'!$E$37:$F$39,2,0)))</f>
        <v>#N/A</v>
      </c>
      <c r="BJ252" s="67" t="e">
        <f>-10*LOG(2/(4*PI()*2^2)+4/(0.163*(Calcul!$J257*Calcul!$K257)/VLOOKUP(Calcul!$H257,'ModelParams Lp'!$E$37:$F$39,2,0)))</f>
        <v>#N/A</v>
      </c>
      <c r="BK252" s="67" t="e">
        <f>VLOOKUP(Calcul!$I257,'ModelParams Lp'!$D$28:$O$32,5,0)+BC252</f>
        <v>#N/A</v>
      </c>
      <c r="BL252" s="67" t="e">
        <f>VLOOKUP(Calcul!$I257,'ModelParams Lp'!$D$28:$O$32,6,0)+BD252</f>
        <v>#N/A</v>
      </c>
      <c r="BM252" s="67" t="e">
        <f>VLOOKUP(Calcul!$I257,'ModelParams Lp'!$D$28:$O$32,7,0)+BE252</f>
        <v>#N/A</v>
      </c>
      <c r="BN252" s="67" t="e">
        <f>VLOOKUP(Calcul!$I257,'ModelParams Lp'!$D$28:$O$32,8,0)+BF252</f>
        <v>#N/A</v>
      </c>
      <c r="BO252" s="67" t="e">
        <f>VLOOKUP(Calcul!$I257,'ModelParams Lp'!$D$28:$O$32,9,0)+BG252</f>
        <v>#N/A</v>
      </c>
      <c r="BP252" s="67" t="e">
        <f>VLOOKUP(Calcul!$I257,'ModelParams Lp'!$D$28:$O$32,10,0)+BH252</f>
        <v>#N/A</v>
      </c>
      <c r="BQ252" s="67" t="e">
        <f>VLOOKUP(Calcul!$I257,'ModelParams Lp'!$D$28:$O$32,11,0)+BI252</f>
        <v>#N/A</v>
      </c>
      <c r="BR252" s="67" t="e">
        <f>VLOOKUP(Calcul!$I257,'ModelParams Lp'!$D$28:$O$32,12,0)+BJ252</f>
        <v>#N/A</v>
      </c>
      <c r="BS252" s="66" t="e">
        <f t="shared" ca="1" si="77"/>
        <v>#DIV/0!</v>
      </c>
      <c r="BT252" s="66" t="e">
        <f t="shared" ca="1" si="78"/>
        <v>#DIV/0!</v>
      </c>
      <c r="BU252" s="66" t="e">
        <f t="shared" ca="1" si="79"/>
        <v>#DIV/0!</v>
      </c>
      <c r="BV252" s="66" t="e">
        <f t="shared" ca="1" si="80"/>
        <v>#DIV/0!</v>
      </c>
      <c r="BW252" s="66" t="e">
        <f t="shared" ca="1" si="81"/>
        <v>#DIV/0!</v>
      </c>
      <c r="BX252" s="66" t="e">
        <f t="shared" ca="1" si="82"/>
        <v>#DIV/0!</v>
      </c>
      <c r="BY252" s="66" t="e">
        <f t="shared" ca="1" si="83"/>
        <v>#DIV/0!</v>
      </c>
      <c r="BZ252" s="66" t="e">
        <f t="shared" ca="1" si="84"/>
        <v>#DIV/0!</v>
      </c>
      <c r="CA252" s="24" t="e">
        <f ca="1">10*LOG10(IF(BS252="",0,POWER(10,((BS252+'ModelParams Lw'!$O$4)/10))) +IF(BT252="",0,POWER(10,((BT252+'ModelParams Lw'!$P$4)/10))) +IF(BU252="",0,POWER(10,((BU252+'ModelParams Lw'!$Q$4)/10))) +IF(BV252="",0,POWER(10,((BV252+'ModelParams Lw'!$R$4)/10))) +IF(BW252="",0,POWER(10,((BW252+'ModelParams Lw'!$S$4)/10))) +IF(BX252="",0,POWER(10,((BX252+'ModelParams Lw'!$T$4)/10))) +IF(BY252="",0,POWER(10,((BY252+'ModelParams Lw'!$U$4)/10)))+IF(BZ252="",0,POWER(10,((BZ252+'ModelParams Lw'!$V$4)/10))))</f>
        <v>#DIV/0!</v>
      </c>
      <c r="CB252" s="24" t="e">
        <f t="shared" ca="1" si="85"/>
        <v>#DIV/0!</v>
      </c>
      <c r="CC252" s="24" t="e">
        <f ca="1">(BS252-'ModelParams Lw'!O$10)/'ModelParams Lw'!O$11</f>
        <v>#DIV/0!</v>
      </c>
      <c r="CD252" s="24" t="e">
        <f ca="1">(BT252-'ModelParams Lw'!P$10)/'ModelParams Lw'!P$11</f>
        <v>#DIV/0!</v>
      </c>
      <c r="CE252" s="24" t="e">
        <f ca="1">(BU252-'ModelParams Lw'!Q$10)/'ModelParams Lw'!Q$11</f>
        <v>#DIV/0!</v>
      </c>
      <c r="CF252" s="24" t="e">
        <f ca="1">(BV252-'ModelParams Lw'!R$10)/'ModelParams Lw'!R$11</f>
        <v>#DIV/0!</v>
      </c>
      <c r="CG252" s="24" t="e">
        <f ca="1">(BW252-'ModelParams Lw'!S$10)/'ModelParams Lw'!S$11</f>
        <v>#DIV/0!</v>
      </c>
      <c r="CH252" s="24" t="e">
        <f ca="1">(BX252-'ModelParams Lw'!T$10)/'ModelParams Lw'!T$11</f>
        <v>#DIV/0!</v>
      </c>
      <c r="CI252" s="24" t="e">
        <f ca="1">(BY252-'ModelParams Lw'!U$10)/'ModelParams Lw'!U$11</f>
        <v>#DIV/0!</v>
      </c>
      <c r="CJ252" s="24" t="e">
        <f ca="1">(BZ252-'ModelParams Lw'!V$10)/'ModelParams Lw'!V$11</f>
        <v>#DIV/0!</v>
      </c>
      <c r="CK252" s="66" t="e">
        <f t="shared" si="86"/>
        <v>#DIV/0!</v>
      </c>
      <c r="CL252" s="66" t="e">
        <f t="shared" si="87"/>
        <v>#DIV/0!</v>
      </c>
      <c r="CM252" s="66" t="e">
        <f t="shared" si="88"/>
        <v>#DIV/0!</v>
      </c>
      <c r="CN252" s="66" t="e">
        <f t="shared" si="89"/>
        <v>#DIV/0!</v>
      </c>
      <c r="CO252" s="66" t="e">
        <f t="shared" si="90"/>
        <v>#DIV/0!</v>
      </c>
      <c r="CP252" s="66" t="e">
        <f t="shared" si="91"/>
        <v>#DIV/0!</v>
      </c>
      <c r="CQ252" s="66" t="e">
        <f t="shared" si="92"/>
        <v>#DIV/0!</v>
      </c>
      <c r="CR252" s="66" t="e">
        <f t="shared" si="93"/>
        <v>#DIV/0!</v>
      </c>
      <c r="CS252" s="24" t="e">
        <f>10*LOG10(IF(CK252="",0,POWER(10,((CK252+'ModelParams Lw'!$O$4)/10))) +IF(CL252="",0,POWER(10,((CL252+'ModelParams Lw'!$P$4)/10))) +IF(CM252="",0,POWER(10,((CM252+'ModelParams Lw'!$Q$4)/10))) +IF(CN252="",0,POWER(10,((CN252+'ModelParams Lw'!$R$4)/10))) +IF(CO252="",0,POWER(10,((CO252+'ModelParams Lw'!$S$4)/10))) +IF(CP252="",0,POWER(10,((CP252+'ModelParams Lw'!$T$4)/10))) +IF(CQ252="",0,POWER(10,((CQ252+'ModelParams Lw'!$U$4)/10)))+IF(CR252="",0,POWER(10,((CR252+'ModelParams Lw'!$V$4)/10))))</f>
        <v>#DIV/0!</v>
      </c>
      <c r="CT252" s="24" t="e">
        <f t="shared" si="94"/>
        <v>#DIV/0!</v>
      </c>
      <c r="CU252" s="24" t="e">
        <f>(CK252-'ModelParams Lw'!O$10)/'ModelParams Lw'!O$11</f>
        <v>#DIV/0!</v>
      </c>
      <c r="CV252" s="24" t="e">
        <f>(CL252-'ModelParams Lw'!P$10)/'ModelParams Lw'!P$11</f>
        <v>#DIV/0!</v>
      </c>
      <c r="CW252" s="24" t="e">
        <f>(CM252-'ModelParams Lw'!Q$10)/'ModelParams Lw'!Q$11</f>
        <v>#DIV/0!</v>
      </c>
      <c r="CX252" s="24" t="e">
        <f>(CN252-'ModelParams Lw'!R$10)/'ModelParams Lw'!R$11</f>
        <v>#DIV/0!</v>
      </c>
      <c r="CY252" s="24" t="e">
        <f>(CO252-'ModelParams Lw'!S$10)/'ModelParams Lw'!S$11</f>
        <v>#DIV/0!</v>
      </c>
      <c r="CZ252" s="24" t="e">
        <f>(CP252-'ModelParams Lw'!T$10)/'ModelParams Lw'!T$11</f>
        <v>#DIV/0!</v>
      </c>
      <c r="DA252" s="24" t="e">
        <f>(CQ252-'ModelParams Lw'!U$10)/'ModelParams Lw'!U$11</f>
        <v>#DIV/0!</v>
      </c>
      <c r="DB252" s="24" t="e">
        <f>(CR252-'ModelParams Lw'!V$10)/'ModelParams Lw'!V$11</f>
        <v>#DIV/0!</v>
      </c>
    </row>
    <row r="253" spans="1:106">
      <c r="A253" s="12">
        <f>'Sound Power'!B253</f>
        <v>0</v>
      </c>
      <c r="B253" s="12">
        <f>'Sound Power'!D253</f>
        <v>0</v>
      </c>
      <c r="C253" s="67" t="e">
        <f>IF(Calcul!$F258="SA",'Sound Power'!BS253,'Sound Power'!T253)</f>
        <v>#DIV/0!</v>
      </c>
      <c r="D253" s="67" t="e">
        <f>IF(Calcul!$F258="SA",'Sound Power'!BT253,'Sound Power'!U253)</f>
        <v>#DIV/0!</v>
      </c>
      <c r="E253" s="67" t="e">
        <f>IF(Calcul!$F258="SA",'Sound Power'!BU253,'Sound Power'!V253)</f>
        <v>#DIV/0!</v>
      </c>
      <c r="F253" s="67" t="e">
        <f>IF(Calcul!$F258="SA",'Sound Power'!BV253,'Sound Power'!W253)</f>
        <v>#DIV/0!</v>
      </c>
      <c r="G253" s="67" t="e">
        <f>IF(Calcul!$F258="SA",'Sound Power'!BW253,'Sound Power'!X253)</f>
        <v>#DIV/0!</v>
      </c>
      <c r="H253" s="67" t="e">
        <f>IF(Calcul!$F258="SA",'Sound Power'!BX253,'Sound Power'!Y253)</f>
        <v>#DIV/0!</v>
      </c>
      <c r="I253" s="67" t="e">
        <f>IF(Calcul!$F258="SA",'Sound Power'!BY253,'Sound Power'!Z253)</f>
        <v>#DIV/0!</v>
      </c>
      <c r="J253" s="67" t="e">
        <f>IF(Calcul!$F258="SA",'Sound Power'!BZ253,'Sound Power'!AA253)</f>
        <v>#DIV/0!</v>
      </c>
      <c r="K253" s="67" t="e">
        <f>'Sound Power'!CS253</f>
        <v>#DIV/0!</v>
      </c>
      <c r="L253" s="67" t="e">
        <f>'Sound Power'!CT253</f>
        <v>#DIV/0!</v>
      </c>
      <c r="M253" s="67" t="e">
        <f>'Sound Power'!CU253</f>
        <v>#DIV/0!</v>
      </c>
      <c r="N253" s="67" t="e">
        <f>'Sound Power'!CV253</f>
        <v>#DIV/0!</v>
      </c>
      <c r="O253" s="67" t="e">
        <f>'Sound Power'!CW253</f>
        <v>#DIV/0!</v>
      </c>
      <c r="P253" s="67" t="e">
        <f>'Sound Power'!CX253</f>
        <v>#DIV/0!</v>
      </c>
      <c r="Q253" s="67" t="e">
        <f>'Sound Power'!CY253</f>
        <v>#DIV/0!</v>
      </c>
      <c r="R253" s="67" t="e">
        <f>'Sound Power'!CZ253</f>
        <v>#DIV/0!</v>
      </c>
      <c r="S253" s="64">
        <f t="shared" si="74"/>
        <v>0</v>
      </c>
      <c r="T253" s="64">
        <f t="shared" si="75"/>
        <v>0</v>
      </c>
      <c r="U253" s="67" t="e">
        <f>('ModelParams Lp'!B$4*10^'ModelParams Lp'!B$5*($S253/$T253)^'ModelParams Lp'!B$6)*3</f>
        <v>#DIV/0!</v>
      </c>
      <c r="V253" s="67" t="e">
        <f>('ModelParams Lp'!C$4*10^'ModelParams Lp'!C$5*($S253/$T253)^'ModelParams Lp'!C$6)*3</f>
        <v>#DIV/0!</v>
      </c>
      <c r="W253" s="67" t="e">
        <f>('ModelParams Lp'!D$4*10^'ModelParams Lp'!D$5*($S253/$T253)^'ModelParams Lp'!D$6)*3</f>
        <v>#DIV/0!</v>
      </c>
      <c r="X253" s="67" t="e">
        <f>('ModelParams Lp'!E$4*10^'ModelParams Lp'!E$5*($S253/$T253)^'ModelParams Lp'!E$6)*3</f>
        <v>#DIV/0!</v>
      </c>
      <c r="Y253" s="67" t="e">
        <f>('ModelParams Lp'!F$4*10^'ModelParams Lp'!F$5*($S253/$T253)^'ModelParams Lp'!F$6)*3</f>
        <v>#DIV/0!</v>
      </c>
      <c r="Z253" s="67" t="e">
        <f>('ModelParams Lp'!G$4*10^'ModelParams Lp'!G$5*($S253/$T253)^'ModelParams Lp'!G$6)*3</f>
        <v>#DIV/0!</v>
      </c>
      <c r="AA253" s="67" t="e">
        <f>('ModelParams Lp'!H$4*10^'ModelParams Lp'!H$5*($S253/$T253)^'ModelParams Lp'!H$6)*3</f>
        <v>#DIV/0!</v>
      </c>
      <c r="AB253" s="67" t="e">
        <f>('ModelParams Lp'!I$4*10^'ModelParams Lp'!I$5*($S253/$T253)^'ModelParams Lp'!I$6)*3</f>
        <v>#DIV/0!</v>
      </c>
      <c r="AC253" s="53" t="e">
        <f t="shared" si="76"/>
        <v>#DIV/0!</v>
      </c>
      <c r="AD253" s="53" t="e">
        <f>IF(AC253&lt;'ModelParams Lp'!$B$16,-1,IF(AC253&lt;'ModelParams Lp'!$C$16,0,IF(AC253&lt;'ModelParams Lp'!$D$16,1,IF(AC253&lt;'ModelParams Lp'!$E$16,2,IF(AC253&lt;'ModelParams Lp'!$F$16,3,IF(AC253&lt;'ModelParams Lp'!$G$16,4,IF(AC253&lt;'ModelParams Lp'!$H$16,5,6)))))))</f>
        <v>#DIV/0!</v>
      </c>
      <c r="AE253" s="67" t="e">
        <f ca="1">IF($AD253&gt;1,0,OFFSET('ModelParams Lp'!$C$12,0,-'Sound Pressure'!$AD253))</f>
        <v>#DIV/0!</v>
      </c>
      <c r="AF253" s="67" t="e">
        <f ca="1">IF($AD253&gt;2,0,OFFSET('ModelParams Lp'!$D$12,0,-'Sound Pressure'!$AD253))</f>
        <v>#DIV/0!</v>
      </c>
      <c r="AG253" s="67" t="e">
        <f ca="1">IF($AD253&gt;3,0,OFFSET('ModelParams Lp'!$E$12,0,-'Sound Pressure'!$AD253))</f>
        <v>#DIV/0!</v>
      </c>
      <c r="AH253" s="67" t="e">
        <f ca="1">IF($AD253&gt;4,0,OFFSET('ModelParams Lp'!$F$12,0,-'Sound Pressure'!$AD253))</f>
        <v>#DIV/0!</v>
      </c>
      <c r="AI253" s="67" t="e">
        <f ca="1">IF($AD253&gt;3,0,OFFSET('ModelParams Lp'!$G$12,0,-'Sound Pressure'!$AD253))</f>
        <v>#DIV/0!</v>
      </c>
      <c r="AJ253" s="67" t="e">
        <f ca="1">IF($AD253&gt;5,0,OFFSET('ModelParams Lp'!$H$12,0,-'Sound Pressure'!$AD253))</f>
        <v>#DIV/0!</v>
      </c>
      <c r="AK253" s="67" t="e">
        <f ca="1">IF($AD253&gt;6,0,OFFSET('ModelParams Lp'!$I$12,0,-'Sound Pressure'!$AD253))</f>
        <v>#DIV/0!</v>
      </c>
      <c r="AL253" s="67" t="e">
        <f ca="1">IF($AD253&gt;7,0,IF($AD$4&lt;0,3,OFFSET('ModelParams Lp'!$J$12,0,-'Sound Pressure'!$AD253)))</f>
        <v>#DIV/0!</v>
      </c>
      <c r="AM253" s="67" t="e">
        <f t="shared" si="95"/>
        <v>#DIV/0!</v>
      </c>
      <c r="AN253" s="67" t="e">
        <f t="shared" si="96"/>
        <v>#DIV/0!</v>
      </c>
      <c r="AO253" s="67" t="e">
        <f t="shared" si="96"/>
        <v>#DIV/0!</v>
      </c>
      <c r="AP253" s="67" t="e">
        <f t="shared" si="96"/>
        <v>#DIV/0!</v>
      </c>
      <c r="AQ253" s="67" t="e">
        <f t="shared" si="96"/>
        <v>#DIV/0!</v>
      </c>
      <c r="AR253" s="67" t="e">
        <f t="shared" si="96"/>
        <v>#DIV/0!</v>
      </c>
      <c r="AS253" s="67" t="e">
        <f t="shared" si="96"/>
        <v>#DIV/0!</v>
      </c>
      <c r="AT253" s="67" t="e">
        <f t="shared" si="96"/>
        <v>#DIV/0!</v>
      </c>
      <c r="AU253" s="67">
        <f>'ModelParams Lp'!B$22</f>
        <v>4</v>
      </c>
      <c r="AV253" s="67">
        <f>'ModelParams Lp'!C$22</f>
        <v>2</v>
      </c>
      <c r="AW253" s="67">
        <f>'ModelParams Lp'!D$22</f>
        <v>1</v>
      </c>
      <c r="AX253" s="67">
        <f>'ModelParams Lp'!E$22</f>
        <v>0</v>
      </c>
      <c r="AY253" s="67">
        <f>'ModelParams Lp'!F$22</f>
        <v>0</v>
      </c>
      <c r="AZ253" s="67">
        <f>'ModelParams Lp'!G$22</f>
        <v>0</v>
      </c>
      <c r="BA253" s="67">
        <f>'ModelParams Lp'!H$22</f>
        <v>0</v>
      </c>
      <c r="BB253" s="67">
        <f>'ModelParams Lp'!I$22</f>
        <v>0</v>
      </c>
      <c r="BC253" s="67" t="e">
        <f>-10*LOG(2/(4*PI()*2^2)+4/(0.163*(Calcul!$J258*Calcul!$K258)/VLOOKUP(Calcul!$H258,'ModelParams Lp'!$E$37:$F$39,2,0)))</f>
        <v>#N/A</v>
      </c>
      <c r="BD253" s="67" t="e">
        <f>-10*LOG(2/(4*PI()*2^2)+4/(0.163*(Calcul!$J258*Calcul!$K258)/VLOOKUP(Calcul!$H258,'ModelParams Lp'!$E$37:$F$39,2,0)))</f>
        <v>#N/A</v>
      </c>
      <c r="BE253" s="67" t="e">
        <f>-10*LOG(2/(4*PI()*2^2)+4/(0.163*(Calcul!$J258*Calcul!$K258)/VLOOKUP(Calcul!$H258,'ModelParams Lp'!$E$37:$F$39,2,0)))</f>
        <v>#N/A</v>
      </c>
      <c r="BF253" s="67" t="e">
        <f>-10*LOG(2/(4*PI()*2^2)+4/(0.163*(Calcul!$J258*Calcul!$K258)/VLOOKUP(Calcul!$H258,'ModelParams Lp'!$E$37:$F$39,2,0)))</f>
        <v>#N/A</v>
      </c>
      <c r="BG253" s="67" t="e">
        <f>-10*LOG(2/(4*PI()*2^2)+4/(0.163*(Calcul!$J258*Calcul!$K258)/VLOOKUP(Calcul!$H258,'ModelParams Lp'!$E$37:$F$39,2,0)))</f>
        <v>#N/A</v>
      </c>
      <c r="BH253" s="67" t="e">
        <f>-10*LOG(2/(4*PI()*2^2)+4/(0.163*(Calcul!$J258*Calcul!$K258)/VLOOKUP(Calcul!$H258,'ModelParams Lp'!$E$37:$F$39,2,0)))</f>
        <v>#N/A</v>
      </c>
      <c r="BI253" s="67" t="e">
        <f>-10*LOG(2/(4*PI()*2^2)+4/(0.163*(Calcul!$J258*Calcul!$K258)/VLOOKUP(Calcul!$H258,'ModelParams Lp'!$E$37:$F$39,2,0)))</f>
        <v>#N/A</v>
      </c>
      <c r="BJ253" s="67" t="e">
        <f>-10*LOG(2/(4*PI()*2^2)+4/(0.163*(Calcul!$J258*Calcul!$K258)/VLOOKUP(Calcul!$H258,'ModelParams Lp'!$E$37:$F$39,2,0)))</f>
        <v>#N/A</v>
      </c>
      <c r="BK253" s="67" t="e">
        <f>VLOOKUP(Calcul!$I258,'ModelParams Lp'!$D$28:$O$32,5,0)+BC253</f>
        <v>#N/A</v>
      </c>
      <c r="BL253" s="67" t="e">
        <f>VLOOKUP(Calcul!$I258,'ModelParams Lp'!$D$28:$O$32,6,0)+BD253</f>
        <v>#N/A</v>
      </c>
      <c r="BM253" s="67" t="e">
        <f>VLOOKUP(Calcul!$I258,'ModelParams Lp'!$D$28:$O$32,7,0)+BE253</f>
        <v>#N/A</v>
      </c>
      <c r="BN253" s="67" t="e">
        <f>VLOOKUP(Calcul!$I258,'ModelParams Lp'!$D$28:$O$32,8,0)+BF253</f>
        <v>#N/A</v>
      </c>
      <c r="BO253" s="67" t="e">
        <f>VLOOKUP(Calcul!$I258,'ModelParams Lp'!$D$28:$O$32,9,0)+BG253</f>
        <v>#N/A</v>
      </c>
      <c r="BP253" s="67" t="e">
        <f>VLOOKUP(Calcul!$I258,'ModelParams Lp'!$D$28:$O$32,10,0)+BH253</f>
        <v>#N/A</v>
      </c>
      <c r="BQ253" s="67" t="e">
        <f>VLOOKUP(Calcul!$I258,'ModelParams Lp'!$D$28:$O$32,11,0)+BI253</f>
        <v>#N/A</v>
      </c>
      <c r="BR253" s="67" t="e">
        <f>VLOOKUP(Calcul!$I258,'ModelParams Lp'!$D$28:$O$32,12,0)+BJ253</f>
        <v>#N/A</v>
      </c>
      <c r="BS253" s="66" t="e">
        <f t="shared" ca="1" si="77"/>
        <v>#DIV/0!</v>
      </c>
      <c r="BT253" s="66" t="e">
        <f t="shared" ca="1" si="78"/>
        <v>#DIV/0!</v>
      </c>
      <c r="BU253" s="66" t="e">
        <f t="shared" ca="1" si="79"/>
        <v>#DIV/0!</v>
      </c>
      <c r="BV253" s="66" t="e">
        <f t="shared" ca="1" si="80"/>
        <v>#DIV/0!</v>
      </c>
      <c r="BW253" s="66" t="e">
        <f t="shared" ca="1" si="81"/>
        <v>#DIV/0!</v>
      </c>
      <c r="BX253" s="66" t="e">
        <f t="shared" ca="1" si="82"/>
        <v>#DIV/0!</v>
      </c>
      <c r="BY253" s="66" t="e">
        <f t="shared" ca="1" si="83"/>
        <v>#DIV/0!</v>
      </c>
      <c r="BZ253" s="66" t="e">
        <f t="shared" ca="1" si="84"/>
        <v>#DIV/0!</v>
      </c>
      <c r="CA253" s="24" t="e">
        <f ca="1">10*LOG10(IF(BS253="",0,POWER(10,((BS253+'ModelParams Lw'!$O$4)/10))) +IF(BT253="",0,POWER(10,((BT253+'ModelParams Lw'!$P$4)/10))) +IF(BU253="",0,POWER(10,((BU253+'ModelParams Lw'!$Q$4)/10))) +IF(BV253="",0,POWER(10,((BV253+'ModelParams Lw'!$R$4)/10))) +IF(BW253="",0,POWER(10,((BW253+'ModelParams Lw'!$S$4)/10))) +IF(BX253="",0,POWER(10,((BX253+'ModelParams Lw'!$T$4)/10))) +IF(BY253="",0,POWER(10,((BY253+'ModelParams Lw'!$U$4)/10)))+IF(BZ253="",0,POWER(10,((BZ253+'ModelParams Lw'!$V$4)/10))))</f>
        <v>#DIV/0!</v>
      </c>
      <c r="CB253" s="24" t="e">
        <f t="shared" ca="1" si="85"/>
        <v>#DIV/0!</v>
      </c>
      <c r="CC253" s="24" t="e">
        <f ca="1">(BS253-'ModelParams Lw'!O$10)/'ModelParams Lw'!O$11</f>
        <v>#DIV/0!</v>
      </c>
      <c r="CD253" s="24" t="e">
        <f ca="1">(BT253-'ModelParams Lw'!P$10)/'ModelParams Lw'!P$11</f>
        <v>#DIV/0!</v>
      </c>
      <c r="CE253" s="24" t="e">
        <f ca="1">(BU253-'ModelParams Lw'!Q$10)/'ModelParams Lw'!Q$11</f>
        <v>#DIV/0!</v>
      </c>
      <c r="CF253" s="24" t="e">
        <f ca="1">(BV253-'ModelParams Lw'!R$10)/'ModelParams Lw'!R$11</f>
        <v>#DIV/0!</v>
      </c>
      <c r="CG253" s="24" t="e">
        <f ca="1">(BW253-'ModelParams Lw'!S$10)/'ModelParams Lw'!S$11</f>
        <v>#DIV/0!</v>
      </c>
      <c r="CH253" s="24" t="e">
        <f ca="1">(BX253-'ModelParams Lw'!T$10)/'ModelParams Lw'!T$11</f>
        <v>#DIV/0!</v>
      </c>
      <c r="CI253" s="24" t="e">
        <f ca="1">(BY253-'ModelParams Lw'!U$10)/'ModelParams Lw'!U$11</f>
        <v>#DIV/0!</v>
      </c>
      <c r="CJ253" s="24" t="e">
        <f ca="1">(BZ253-'ModelParams Lw'!V$10)/'ModelParams Lw'!V$11</f>
        <v>#DIV/0!</v>
      </c>
      <c r="CK253" s="66" t="e">
        <f t="shared" si="86"/>
        <v>#DIV/0!</v>
      </c>
      <c r="CL253" s="66" t="e">
        <f t="shared" si="87"/>
        <v>#DIV/0!</v>
      </c>
      <c r="CM253" s="66" t="e">
        <f t="shared" si="88"/>
        <v>#DIV/0!</v>
      </c>
      <c r="CN253" s="66" t="e">
        <f t="shared" si="89"/>
        <v>#DIV/0!</v>
      </c>
      <c r="CO253" s="66" t="e">
        <f t="shared" si="90"/>
        <v>#DIV/0!</v>
      </c>
      <c r="CP253" s="66" t="e">
        <f t="shared" si="91"/>
        <v>#DIV/0!</v>
      </c>
      <c r="CQ253" s="66" t="e">
        <f t="shared" si="92"/>
        <v>#DIV/0!</v>
      </c>
      <c r="CR253" s="66" t="e">
        <f t="shared" si="93"/>
        <v>#DIV/0!</v>
      </c>
      <c r="CS253" s="24" t="e">
        <f>10*LOG10(IF(CK253="",0,POWER(10,((CK253+'ModelParams Lw'!$O$4)/10))) +IF(CL253="",0,POWER(10,((CL253+'ModelParams Lw'!$P$4)/10))) +IF(CM253="",0,POWER(10,((CM253+'ModelParams Lw'!$Q$4)/10))) +IF(CN253="",0,POWER(10,((CN253+'ModelParams Lw'!$R$4)/10))) +IF(CO253="",0,POWER(10,((CO253+'ModelParams Lw'!$S$4)/10))) +IF(CP253="",0,POWER(10,((CP253+'ModelParams Lw'!$T$4)/10))) +IF(CQ253="",0,POWER(10,((CQ253+'ModelParams Lw'!$U$4)/10)))+IF(CR253="",0,POWER(10,((CR253+'ModelParams Lw'!$V$4)/10))))</f>
        <v>#DIV/0!</v>
      </c>
      <c r="CT253" s="24" t="e">
        <f t="shared" si="94"/>
        <v>#DIV/0!</v>
      </c>
      <c r="CU253" s="24" t="e">
        <f>(CK253-'ModelParams Lw'!O$10)/'ModelParams Lw'!O$11</f>
        <v>#DIV/0!</v>
      </c>
      <c r="CV253" s="24" t="e">
        <f>(CL253-'ModelParams Lw'!P$10)/'ModelParams Lw'!P$11</f>
        <v>#DIV/0!</v>
      </c>
      <c r="CW253" s="24" t="e">
        <f>(CM253-'ModelParams Lw'!Q$10)/'ModelParams Lw'!Q$11</f>
        <v>#DIV/0!</v>
      </c>
      <c r="CX253" s="24" t="e">
        <f>(CN253-'ModelParams Lw'!R$10)/'ModelParams Lw'!R$11</f>
        <v>#DIV/0!</v>
      </c>
      <c r="CY253" s="24" t="e">
        <f>(CO253-'ModelParams Lw'!S$10)/'ModelParams Lw'!S$11</f>
        <v>#DIV/0!</v>
      </c>
      <c r="CZ253" s="24" t="e">
        <f>(CP253-'ModelParams Lw'!T$10)/'ModelParams Lw'!T$11</f>
        <v>#DIV/0!</v>
      </c>
      <c r="DA253" s="24" t="e">
        <f>(CQ253-'ModelParams Lw'!U$10)/'ModelParams Lw'!U$11</f>
        <v>#DIV/0!</v>
      </c>
      <c r="DB253" s="24" t="e">
        <f>(CR253-'ModelParams Lw'!V$10)/'ModelParams Lw'!V$11</f>
        <v>#DIV/0!</v>
      </c>
    </row>
    <row r="254" spans="1:106">
      <c r="A254" s="12">
        <f>'Sound Power'!B254</f>
        <v>0</v>
      </c>
      <c r="B254" s="12">
        <f>'Sound Power'!D254</f>
        <v>0</v>
      </c>
      <c r="C254" s="67" t="e">
        <f>IF(Calcul!$F259="SA",'Sound Power'!BS254,'Sound Power'!T254)</f>
        <v>#DIV/0!</v>
      </c>
      <c r="D254" s="67" t="e">
        <f>IF(Calcul!$F259="SA",'Sound Power'!BT254,'Sound Power'!U254)</f>
        <v>#DIV/0!</v>
      </c>
      <c r="E254" s="67" t="e">
        <f>IF(Calcul!$F259="SA",'Sound Power'!BU254,'Sound Power'!V254)</f>
        <v>#DIV/0!</v>
      </c>
      <c r="F254" s="67" t="e">
        <f>IF(Calcul!$F259="SA",'Sound Power'!BV254,'Sound Power'!W254)</f>
        <v>#DIV/0!</v>
      </c>
      <c r="G254" s="67" t="e">
        <f>IF(Calcul!$F259="SA",'Sound Power'!BW254,'Sound Power'!X254)</f>
        <v>#DIV/0!</v>
      </c>
      <c r="H254" s="67" t="e">
        <f>IF(Calcul!$F259="SA",'Sound Power'!BX254,'Sound Power'!Y254)</f>
        <v>#DIV/0!</v>
      </c>
      <c r="I254" s="67" t="e">
        <f>IF(Calcul!$F259="SA",'Sound Power'!BY254,'Sound Power'!Z254)</f>
        <v>#DIV/0!</v>
      </c>
      <c r="J254" s="67" t="e">
        <f>IF(Calcul!$F259="SA",'Sound Power'!BZ254,'Sound Power'!AA254)</f>
        <v>#DIV/0!</v>
      </c>
      <c r="K254" s="67" t="e">
        <f>'Sound Power'!CS254</f>
        <v>#DIV/0!</v>
      </c>
      <c r="L254" s="67" t="e">
        <f>'Sound Power'!CT254</f>
        <v>#DIV/0!</v>
      </c>
      <c r="M254" s="67" t="e">
        <f>'Sound Power'!CU254</f>
        <v>#DIV/0!</v>
      </c>
      <c r="N254" s="67" t="e">
        <f>'Sound Power'!CV254</f>
        <v>#DIV/0!</v>
      </c>
      <c r="O254" s="67" t="e">
        <f>'Sound Power'!CW254</f>
        <v>#DIV/0!</v>
      </c>
      <c r="P254" s="67" t="e">
        <f>'Sound Power'!CX254</f>
        <v>#DIV/0!</v>
      </c>
      <c r="Q254" s="67" t="e">
        <f>'Sound Power'!CY254</f>
        <v>#DIV/0!</v>
      </c>
      <c r="R254" s="67" t="e">
        <f>'Sound Power'!CZ254</f>
        <v>#DIV/0!</v>
      </c>
      <c r="S254" s="64">
        <f t="shared" si="74"/>
        <v>0</v>
      </c>
      <c r="T254" s="64">
        <f t="shared" si="75"/>
        <v>0</v>
      </c>
      <c r="U254" s="67" t="e">
        <f>('ModelParams Lp'!B$4*10^'ModelParams Lp'!B$5*($S254/$T254)^'ModelParams Lp'!B$6)*3</f>
        <v>#DIV/0!</v>
      </c>
      <c r="V254" s="67" t="e">
        <f>('ModelParams Lp'!C$4*10^'ModelParams Lp'!C$5*($S254/$T254)^'ModelParams Lp'!C$6)*3</f>
        <v>#DIV/0!</v>
      </c>
      <c r="W254" s="67" t="e">
        <f>('ModelParams Lp'!D$4*10^'ModelParams Lp'!D$5*($S254/$T254)^'ModelParams Lp'!D$6)*3</f>
        <v>#DIV/0!</v>
      </c>
      <c r="X254" s="67" t="e">
        <f>('ModelParams Lp'!E$4*10^'ModelParams Lp'!E$5*($S254/$T254)^'ModelParams Lp'!E$6)*3</f>
        <v>#DIV/0!</v>
      </c>
      <c r="Y254" s="67" t="e">
        <f>('ModelParams Lp'!F$4*10^'ModelParams Lp'!F$5*($S254/$T254)^'ModelParams Lp'!F$6)*3</f>
        <v>#DIV/0!</v>
      </c>
      <c r="Z254" s="67" t="e">
        <f>('ModelParams Lp'!G$4*10^'ModelParams Lp'!G$5*($S254/$T254)^'ModelParams Lp'!G$6)*3</f>
        <v>#DIV/0!</v>
      </c>
      <c r="AA254" s="67" t="e">
        <f>('ModelParams Lp'!H$4*10^'ModelParams Lp'!H$5*($S254/$T254)^'ModelParams Lp'!H$6)*3</f>
        <v>#DIV/0!</v>
      </c>
      <c r="AB254" s="67" t="e">
        <f>('ModelParams Lp'!I$4*10^'ModelParams Lp'!I$5*($S254/$T254)^'ModelParams Lp'!I$6)*3</f>
        <v>#DIV/0!</v>
      </c>
      <c r="AC254" s="53" t="e">
        <f t="shared" si="76"/>
        <v>#DIV/0!</v>
      </c>
      <c r="AD254" s="53" t="e">
        <f>IF(AC254&lt;'ModelParams Lp'!$B$16,-1,IF(AC254&lt;'ModelParams Lp'!$C$16,0,IF(AC254&lt;'ModelParams Lp'!$D$16,1,IF(AC254&lt;'ModelParams Lp'!$E$16,2,IF(AC254&lt;'ModelParams Lp'!$F$16,3,IF(AC254&lt;'ModelParams Lp'!$G$16,4,IF(AC254&lt;'ModelParams Lp'!$H$16,5,6)))))))</f>
        <v>#DIV/0!</v>
      </c>
      <c r="AE254" s="67" t="e">
        <f ca="1">IF($AD254&gt;1,0,OFFSET('ModelParams Lp'!$C$12,0,-'Sound Pressure'!$AD254))</f>
        <v>#DIV/0!</v>
      </c>
      <c r="AF254" s="67" t="e">
        <f ca="1">IF($AD254&gt;2,0,OFFSET('ModelParams Lp'!$D$12,0,-'Sound Pressure'!$AD254))</f>
        <v>#DIV/0!</v>
      </c>
      <c r="AG254" s="67" t="e">
        <f ca="1">IF($AD254&gt;3,0,OFFSET('ModelParams Lp'!$E$12,0,-'Sound Pressure'!$AD254))</f>
        <v>#DIV/0!</v>
      </c>
      <c r="AH254" s="67" t="e">
        <f ca="1">IF($AD254&gt;4,0,OFFSET('ModelParams Lp'!$F$12,0,-'Sound Pressure'!$AD254))</f>
        <v>#DIV/0!</v>
      </c>
      <c r="AI254" s="67" t="e">
        <f ca="1">IF($AD254&gt;3,0,OFFSET('ModelParams Lp'!$G$12,0,-'Sound Pressure'!$AD254))</f>
        <v>#DIV/0!</v>
      </c>
      <c r="AJ254" s="67" t="e">
        <f ca="1">IF($AD254&gt;5,0,OFFSET('ModelParams Lp'!$H$12,0,-'Sound Pressure'!$AD254))</f>
        <v>#DIV/0!</v>
      </c>
      <c r="AK254" s="67" t="e">
        <f ca="1">IF($AD254&gt;6,0,OFFSET('ModelParams Lp'!$I$12,0,-'Sound Pressure'!$AD254))</f>
        <v>#DIV/0!</v>
      </c>
      <c r="AL254" s="67" t="e">
        <f ca="1">IF($AD254&gt;7,0,IF($AD$4&lt;0,3,OFFSET('ModelParams Lp'!$J$12,0,-'Sound Pressure'!$AD254)))</f>
        <v>#DIV/0!</v>
      </c>
      <c r="AM254" s="67" t="e">
        <f t="shared" si="95"/>
        <v>#DIV/0!</v>
      </c>
      <c r="AN254" s="67" t="e">
        <f t="shared" si="96"/>
        <v>#DIV/0!</v>
      </c>
      <c r="AO254" s="67" t="e">
        <f t="shared" si="96"/>
        <v>#DIV/0!</v>
      </c>
      <c r="AP254" s="67" t="e">
        <f t="shared" si="96"/>
        <v>#DIV/0!</v>
      </c>
      <c r="AQ254" s="67" t="e">
        <f t="shared" si="96"/>
        <v>#DIV/0!</v>
      </c>
      <c r="AR254" s="67" t="e">
        <f t="shared" si="96"/>
        <v>#DIV/0!</v>
      </c>
      <c r="AS254" s="67" t="e">
        <f t="shared" si="96"/>
        <v>#DIV/0!</v>
      </c>
      <c r="AT254" s="67" t="e">
        <f t="shared" si="96"/>
        <v>#DIV/0!</v>
      </c>
      <c r="AU254" s="67">
        <f>'ModelParams Lp'!B$22</f>
        <v>4</v>
      </c>
      <c r="AV254" s="67">
        <f>'ModelParams Lp'!C$22</f>
        <v>2</v>
      </c>
      <c r="AW254" s="67">
        <f>'ModelParams Lp'!D$22</f>
        <v>1</v>
      </c>
      <c r="AX254" s="67">
        <f>'ModelParams Lp'!E$22</f>
        <v>0</v>
      </c>
      <c r="AY254" s="67">
        <f>'ModelParams Lp'!F$22</f>
        <v>0</v>
      </c>
      <c r="AZ254" s="67">
        <f>'ModelParams Lp'!G$22</f>
        <v>0</v>
      </c>
      <c r="BA254" s="67">
        <f>'ModelParams Lp'!H$22</f>
        <v>0</v>
      </c>
      <c r="BB254" s="67">
        <f>'ModelParams Lp'!I$22</f>
        <v>0</v>
      </c>
      <c r="BC254" s="67" t="e">
        <f>-10*LOG(2/(4*PI()*2^2)+4/(0.163*(Calcul!$J259*Calcul!$K259)/VLOOKUP(Calcul!$H259,'ModelParams Lp'!$E$37:$F$39,2,0)))</f>
        <v>#N/A</v>
      </c>
      <c r="BD254" s="67" t="e">
        <f>-10*LOG(2/(4*PI()*2^2)+4/(0.163*(Calcul!$J259*Calcul!$K259)/VLOOKUP(Calcul!$H259,'ModelParams Lp'!$E$37:$F$39,2,0)))</f>
        <v>#N/A</v>
      </c>
      <c r="BE254" s="67" t="e">
        <f>-10*LOG(2/(4*PI()*2^2)+4/(0.163*(Calcul!$J259*Calcul!$K259)/VLOOKUP(Calcul!$H259,'ModelParams Lp'!$E$37:$F$39,2,0)))</f>
        <v>#N/A</v>
      </c>
      <c r="BF254" s="67" t="e">
        <f>-10*LOG(2/(4*PI()*2^2)+4/(0.163*(Calcul!$J259*Calcul!$K259)/VLOOKUP(Calcul!$H259,'ModelParams Lp'!$E$37:$F$39,2,0)))</f>
        <v>#N/A</v>
      </c>
      <c r="BG254" s="67" t="e">
        <f>-10*LOG(2/(4*PI()*2^2)+4/(0.163*(Calcul!$J259*Calcul!$K259)/VLOOKUP(Calcul!$H259,'ModelParams Lp'!$E$37:$F$39,2,0)))</f>
        <v>#N/A</v>
      </c>
      <c r="BH254" s="67" t="e">
        <f>-10*LOG(2/(4*PI()*2^2)+4/(0.163*(Calcul!$J259*Calcul!$K259)/VLOOKUP(Calcul!$H259,'ModelParams Lp'!$E$37:$F$39,2,0)))</f>
        <v>#N/A</v>
      </c>
      <c r="BI254" s="67" t="e">
        <f>-10*LOG(2/(4*PI()*2^2)+4/(0.163*(Calcul!$J259*Calcul!$K259)/VLOOKUP(Calcul!$H259,'ModelParams Lp'!$E$37:$F$39,2,0)))</f>
        <v>#N/A</v>
      </c>
      <c r="BJ254" s="67" t="e">
        <f>-10*LOG(2/(4*PI()*2^2)+4/(0.163*(Calcul!$J259*Calcul!$K259)/VLOOKUP(Calcul!$H259,'ModelParams Lp'!$E$37:$F$39,2,0)))</f>
        <v>#N/A</v>
      </c>
      <c r="BK254" s="67" t="e">
        <f>VLOOKUP(Calcul!$I259,'ModelParams Lp'!$D$28:$O$32,5,0)+BC254</f>
        <v>#N/A</v>
      </c>
      <c r="BL254" s="67" t="e">
        <f>VLOOKUP(Calcul!$I259,'ModelParams Lp'!$D$28:$O$32,6,0)+BD254</f>
        <v>#N/A</v>
      </c>
      <c r="BM254" s="67" t="e">
        <f>VLOOKUP(Calcul!$I259,'ModelParams Lp'!$D$28:$O$32,7,0)+BE254</f>
        <v>#N/A</v>
      </c>
      <c r="BN254" s="67" t="e">
        <f>VLOOKUP(Calcul!$I259,'ModelParams Lp'!$D$28:$O$32,8,0)+BF254</f>
        <v>#N/A</v>
      </c>
      <c r="BO254" s="67" t="e">
        <f>VLOOKUP(Calcul!$I259,'ModelParams Lp'!$D$28:$O$32,9,0)+BG254</f>
        <v>#N/A</v>
      </c>
      <c r="BP254" s="67" t="e">
        <f>VLOOKUP(Calcul!$I259,'ModelParams Lp'!$D$28:$O$32,10,0)+BH254</f>
        <v>#N/A</v>
      </c>
      <c r="BQ254" s="67" t="e">
        <f>VLOOKUP(Calcul!$I259,'ModelParams Lp'!$D$28:$O$32,11,0)+BI254</f>
        <v>#N/A</v>
      </c>
      <c r="BR254" s="67" t="e">
        <f>VLOOKUP(Calcul!$I259,'ModelParams Lp'!$D$28:$O$32,12,0)+BJ254</f>
        <v>#N/A</v>
      </c>
      <c r="BS254" s="66" t="e">
        <f t="shared" ca="1" si="77"/>
        <v>#DIV/0!</v>
      </c>
      <c r="BT254" s="66" t="e">
        <f t="shared" ca="1" si="78"/>
        <v>#DIV/0!</v>
      </c>
      <c r="BU254" s="66" t="e">
        <f t="shared" ca="1" si="79"/>
        <v>#DIV/0!</v>
      </c>
      <c r="BV254" s="66" t="e">
        <f t="shared" ca="1" si="80"/>
        <v>#DIV/0!</v>
      </c>
      <c r="BW254" s="66" t="e">
        <f t="shared" ca="1" si="81"/>
        <v>#DIV/0!</v>
      </c>
      <c r="BX254" s="66" t="e">
        <f t="shared" ca="1" si="82"/>
        <v>#DIV/0!</v>
      </c>
      <c r="BY254" s="66" t="e">
        <f t="shared" ca="1" si="83"/>
        <v>#DIV/0!</v>
      </c>
      <c r="BZ254" s="66" t="e">
        <f t="shared" ca="1" si="84"/>
        <v>#DIV/0!</v>
      </c>
      <c r="CA254" s="24" t="e">
        <f ca="1">10*LOG10(IF(BS254="",0,POWER(10,((BS254+'ModelParams Lw'!$O$4)/10))) +IF(BT254="",0,POWER(10,((BT254+'ModelParams Lw'!$P$4)/10))) +IF(BU254="",0,POWER(10,((BU254+'ModelParams Lw'!$Q$4)/10))) +IF(BV254="",0,POWER(10,((BV254+'ModelParams Lw'!$R$4)/10))) +IF(BW254="",0,POWER(10,((BW254+'ModelParams Lw'!$S$4)/10))) +IF(BX254="",0,POWER(10,((BX254+'ModelParams Lw'!$T$4)/10))) +IF(BY254="",0,POWER(10,((BY254+'ModelParams Lw'!$U$4)/10)))+IF(BZ254="",0,POWER(10,((BZ254+'ModelParams Lw'!$V$4)/10))))</f>
        <v>#DIV/0!</v>
      </c>
      <c r="CB254" s="24" t="e">
        <f t="shared" ca="1" si="85"/>
        <v>#DIV/0!</v>
      </c>
      <c r="CC254" s="24" t="e">
        <f ca="1">(BS254-'ModelParams Lw'!O$10)/'ModelParams Lw'!O$11</f>
        <v>#DIV/0!</v>
      </c>
      <c r="CD254" s="24" t="e">
        <f ca="1">(BT254-'ModelParams Lw'!P$10)/'ModelParams Lw'!P$11</f>
        <v>#DIV/0!</v>
      </c>
      <c r="CE254" s="24" t="e">
        <f ca="1">(BU254-'ModelParams Lw'!Q$10)/'ModelParams Lw'!Q$11</f>
        <v>#DIV/0!</v>
      </c>
      <c r="CF254" s="24" t="e">
        <f ca="1">(BV254-'ModelParams Lw'!R$10)/'ModelParams Lw'!R$11</f>
        <v>#DIV/0!</v>
      </c>
      <c r="CG254" s="24" t="e">
        <f ca="1">(BW254-'ModelParams Lw'!S$10)/'ModelParams Lw'!S$11</f>
        <v>#DIV/0!</v>
      </c>
      <c r="CH254" s="24" t="e">
        <f ca="1">(BX254-'ModelParams Lw'!T$10)/'ModelParams Lw'!T$11</f>
        <v>#DIV/0!</v>
      </c>
      <c r="CI254" s="24" t="e">
        <f ca="1">(BY254-'ModelParams Lw'!U$10)/'ModelParams Lw'!U$11</f>
        <v>#DIV/0!</v>
      </c>
      <c r="CJ254" s="24" t="e">
        <f ca="1">(BZ254-'ModelParams Lw'!V$10)/'ModelParams Lw'!V$11</f>
        <v>#DIV/0!</v>
      </c>
      <c r="CK254" s="66" t="e">
        <f t="shared" si="86"/>
        <v>#DIV/0!</v>
      </c>
      <c r="CL254" s="66" t="e">
        <f t="shared" si="87"/>
        <v>#DIV/0!</v>
      </c>
      <c r="CM254" s="66" t="e">
        <f t="shared" si="88"/>
        <v>#DIV/0!</v>
      </c>
      <c r="CN254" s="66" t="e">
        <f t="shared" si="89"/>
        <v>#DIV/0!</v>
      </c>
      <c r="CO254" s="66" t="e">
        <f t="shared" si="90"/>
        <v>#DIV/0!</v>
      </c>
      <c r="CP254" s="66" t="e">
        <f t="shared" si="91"/>
        <v>#DIV/0!</v>
      </c>
      <c r="CQ254" s="66" t="e">
        <f t="shared" si="92"/>
        <v>#DIV/0!</v>
      </c>
      <c r="CR254" s="66" t="e">
        <f t="shared" si="93"/>
        <v>#DIV/0!</v>
      </c>
      <c r="CS254" s="24" t="e">
        <f>10*LOG10(IF(CK254="",0,POWER(10,((CK254+'ModelParams Lw'!$O$4)/10))) +IF(CL254="",0,POWER(10,((CL254+'ModelParams Lw'!$P$4)/10))) +IF(CM254="",0,POWER(10,((CM254+'ModelParams Lw'!$Q$4)/10))) +IF(CN254="",0,POWER(10,((CN254+'ModelParams Lw'!$R$4)/10))) +IF(CO254="",0,POWER(10,((CO254+'ModelParams Lw'!$S$4)/10))) +IF(CP254="",0,POWER(10,((CP254+'ModelParams Lw'!$T$4)/10))) +IF(CQ254="",0,POWER(10,((CQ254+'ModelParams Lw'!$U$4)/10)))+IF(CR254="",0,POWER(10,((CR254+'ModelParams Lw'!$V$4)/10))))</f>
        <v>#DIV/0!</v>
      </c>
      <c r="CT254" s="24" t="e">
        <f t="shared" si="94"/>
        <v>#DIV/0!</v>
      </c>
      <c r="CU254" s="24" t="e">
        <f>(CK254-'ModelParams Lw'!O$10)/'ModelParams Lw'!O$11</f>
        <v>#DIV/0!</v>
      </c>
      <c r="CV254" s="24" t="e">
        <f>(CL254-'ModelParams Lw'!P$10)/'ModelParams Lw'!P$11</f>
        <v>#DIV/0!</v>
      </c>
      <c r="CW254" s="24" t="e">
        <f>(CM254-'ModelParams Lw'!Q$10)/'ModelParams Lw'!Q$11</f>
        <v>#DIV/0!</v>
      </c>
      <c r="CX254" s="24" t="e">
        <f>(CN254-'ModelParams Lw'!R$10)/'ModelParams Lw'!R$11</f>
        <v>#DIV/0!</v>
      </c>
      <c r="CY254" s="24" t="e">
        <f>(CO254-'ModelParams Lw'!S$10)/'ModelParams Lw'!S$11</f>
        <v>#DIV/0!</v>
      </c>
      <c r="CZ254" s="24" t="e">
        <f>(CP254-'ModelParams Lw'!T$10)/'ModelParams Lw'!T$11</f>
        <v>#DIV/0!</v>
      </c>
      <c r="DA254" s="24" t="e">
        <f>(CQ254-'ModelParams Lw'!U$10)/'ModelParams Lw'!U$11</f>
        <v>#DIV/0!</v>
      </c>
      <c r="DB254" s="24" t="e">
        <f>(CR254-'ModelParams Lw'!V$10)/'ModelParams Lw'!V$11</f>
        <v>#DIV/0!</v>
      </c>
    </row>
    <row r="255" spans="1:106">
      <c r="A255" s="12">
        <f>'Sound Power'!B255</f>
        <v>0</v>
      </c>
      <c r="B255" s="12">
        <f>'Sound Power'!D255</f>
        <v>0</v>
      </c>
      <c r="C255" s="67" t="e">
        <f>IF(Calcul!$F260="SA",'Sound Power'!BS255,'Sound Power'!T255)</f>
        <v>#DIV/0!</v>
      </c>
      <c r="D255" s="67" t="e">
        <f>IF(Calcul!$F260="SA",'Sound Power'!BT255,'Sound Power'!U255)</f>
        <v>#DIV/0!</v>
      </c>
      <c r="E255" s="67" t="e">
        <f>IF(Calcul!$F260="SA",'Sound Power'!BU255,'Sound Power'!V255)</f>
        <v>#DIV/0!</v>
      </c>
      <c r="F255" s="67" t="e">
        <f>IF(Calcul!$F260="SA",'Sound Power'!BV255,'Sound Power'!W255)</f>
        <v>#DIV/0!</v>
      </c>
      <c r="G255" s="67" t="e">
        <f>IF(Calcul!$F260="SA",'Sound Power'!BW255,'Sound Power'!X255)</f>
        <v>#DIV/0!</v>
      </c>
      <c r="H255" s="67" t="e">
        <f>IF(Calcul!$F260="SA",'Sound Power'!BX255,'Sound Power'!Y255)</f>
        <v>#DIV/0!</v>
      </c>
      <c r="I255" s="67" t="e">
        <f>IF(Calcul!$F260="SA",'Sound Power'!BY255,'Sound Power'!Z255)</f>
        <v>#DIV/0!</v>
      </c>
      <c r="J255" s="67" t="e">
        <f>IF(Calcul!$F260="SA",'Sound Power'!BZ255,'Sound Power'!AA255)</f>
        <v>#DIV/0!</v>
      </c>
      <c r="K255" s="67" t="e">
        <f>'Sound Power'!CS255</f>
        <v>#DIV/0!</v>
      </c>
      <c r="L255" s="67" t="e">
        <f>'Sound Power'!CT255</f>
        <v>#DIV/0!</v>
      </c>
      <c r="M255" s="67" t="e">
        <f>'Sound Power'!CU255</f>
        <v>#DIV/0!</v>
      </c>
      <c r="N255" s="67" t="e">
        <f>'Sound Power'!CV255</f>
        <v>#DIV/0!</v>
      </c>
      <c r="O255" s="67" t="e">
        <f>'Sound Power'!CW255</f>
        <v>#DIV/0!</v>
      </c>
      <c r="P255" s="67" t="e">
        <f>'Sound Power'!CX255</f>
        <v>#DIV/0!</v>
      </c>
      <c r="Q255" s="67" t="e">
        <f>'Sound Power'!CY255</f>
        <v>#DIV/0!</v>
      </c>
      <c r="R255" s="67" t="e">
        <f>'Sound Power'!CZ255</f>
        <v>#DIV/0!</v>
      </c>
      <c r="S255" s="64">
        <f t="shared" si="74"/>
        <v>0</v>
      </c>
      <c r="T255" s="64">
        <f t="shared" si="75"/>
        <v>0</v>
      </c>
      <c r="U255" s="67" t="e">
        <f>('ModelParams Lp'!B$4*10^'ModelParams Lp'!B$5*($S255/$T255)^'ModelParams Lp'!B$6)*3</f>
        <v>#DIV/0!</v>
      </c>
      <c r="V255" s="67" t="e">
        <f>('ModelParams Lp'!C$4*10^'ModelParams Lp'!C$5*($S255/$T255)^'ModelParams Lp'!C$6)*3</f>
        <v>#DIV/0!</v>
      </c>
      <c r="W255" s="67" t="e">
        <f>('ModelParams Lp'!D$4*10^'ModelParams Lp'!D$5*($S255/$T255)^'ModelParams Lp'!D$6)*3</f>
        <v>#DIV/0!</v>
      </c>
      <c r="X255" s="67" t="e">
        <f>('ModelParams Lp'!E$4*10^'ModelParams Lp'!E$5*($S255/$T255)^'ModelParams Lp'!E$6)*3</f>
        <v>#DIV/0!</v>
      </c>
      <c r="Y255" s="67" t="e">
        <f>('ModelParams Lp'!F$4*10^'ModelParams Lp'!F$5*($S255/$T255)^'ModelParams Lp'!F$6)*3</f>
        <v>#DIV/0!</v>
      </c>
      <c r="Z255" s="67" t="e">
        <f>('ModelParams Lp'!G$4*10^'ModelParams Lp'!G$5*($S255/$T255)^'ModelParams Lp'!G$6)*3</f>
        <v>#DIV/0!</v>
      </c>
      <c r="AA255" s="67" t="e">
        <f>('ModelParams Lp'!H$4*10^'ModelParams Lp'!H$5*($S255/$T255)^'ModelParams Lp'!H$6)*3</f>
        <v>#DIV/0!</v>
      </c>
      <c r="AB255" s="67" t="e">
        <f>('ModelParams Lp'!I$4*10^'ModelParams Lp'!I$5*($S255/$T255)^'ModelParams Lp'!I$6)*3</f>
        <v>#DIV/0!</v>
      </c>
      <c r="AC255" s="53" t="e">
        <f t="shared" si="76"/>
        <v>#DIV/0!</v>
      </c>
      <c r="AD255" s="53" t="e">
        <f>IF(AC255&lt;'ModelParams Lp'!$B$16,-1,IF(AC255&lt;'ModelParams Lp'!$C$16,0,IF(AC255&lt;'ModelParams Lp'!$D$16,1,IF(AC255&lt;'ModelParams Lp'!$E$16,2,IF(AC255&lt;'ModelParams Lp'!$F$16,3,IF(AC255&lt;'ModelParams Lp'!$G$16,4,IF(AC255&lt;'ModelParams Lp'!$H$16,5,6)))))))</f>
        <v>#DIV/0!</v>
      </c>
      <c r="AE255" s="67" t="e">
        <f ca="1">IF($AD255&gt;1,0,OFFSET('ModelParams Lp'!$C$12,0,-'Sound Pressure'!$AD255))</f>
        <v>#DIV/0!</v>
      </c>
      <c r="AF255" s="67" t="e">
        <f ca="1">IF($AD255&gt;2,0,OFFSET('ModelParams Lp'!$D$12,0,-'Sound Pressure'!$AD255))</f>
        <v>#DIV/0!</v>
      </c>
      <c r="AG255" s="67" t="e">
        <f ca="1">IF($AD255&gt;3,0,OFFSET('ModelParams Lp'!$E$12,0,-'Sound Pressure'!$AD255))</f>
        <v>#DIV/0!</v>
      </c>
      <c r="AH255" s="67" t="e">
        <f ca="1">IF($AD255&gt;4,0,OFFSET('ModelParams Lp'!$F$12,0,-'Sound Pressure'!$AD255))</f>
        <v>#DIV/0!</v>
      </c>
      <c r="AI255" s="67" t="e">
        <f ca="1">IF($AD255&gt;3,0,OFFSET('ModelParams Lp'!$G$12,0,-'Sound Pressure'!$AD255))</f>
        <v>#DIV/0!</v>
      </c>
      <c r="AJ255" s="67" t="e">
        <f ca="1">IF($AD255&gt;5,0,OFFSET('ModelParams Lp'!$H$12,0,-'Sound Pressure'!$AD255))</f>
        <v>#DIV/0!</v>
      </c>
      <c r="AK255" s="67" t="e">
        <f ca="1">IF($AD255&gt;6,0,OFFSET('ModelParams Lp'!$I$12,0,-'Sound Pressure'!$AD255))</f>
        <v>#DIV/0!</v>
      </c>
      <c r="AL255" s="67" t="e">
        <f ca="1">IF($AD255&gt;7,0,IF($AD$4&lt;0,3,OFFSET('ModelParams Lp'!$J$12,0,-'Sound Pressure'!$AD255)))</f>
        <v>#DIV/0!</v>
      </c>
      <c r="AM255" s="67" t="e">
        <f t="shared" si="95"/>
        <v>#DIV/0!</v>
      </c>
      <c r="AN255" s="67" t="e">
        <f t="shared" si="96"/>
        <v>#DIV/0!</v>
      </c>
      <c r="AO255" s="67" t="e">
        <f t="shared" si="96"/>
        <v>#DIV/0!</v>
      </c>
      <c r="AP255" s="67" t="e">
        <f t="shared" si="96"/>
        <v>#DIV/0!</v>
      </c>
      <c r="AQ255" s="67" t="e">
        <f t="shared" si="96"/>
        <v>#DIV/0!</v>
      </c>
      <c r="AR255" s="67" t="e">
        <f t="shared" si="96"/>
        <v>#DIV/0!</v>
      </c>
      <c r="AS255" s="67" t="e">
        <f t="shared" si="96"/>
        <v>#DIV/0!</v>
      </c>
      <c r="AT255" s="67" t="e">
        <f t="shared" si="96"/>
        <v>#DIV/0!</v>
      </c>
      <c r="AU255" s="67">
        <f>'ModelParams Lp'!B$22</f>
        <v>4</v>
      </c>
      <c r="AV255" s="67">
        <f>'ModelParams Lp'!C$22</f>
        <v>2</v>
      </c>
      <c r="AW255" s="67">
        <f>'ModelParams Lp'!D$22</f>
        <v>1</v>
      </c>
      <c r="AX255" s="67">
        <f>'ModelParams Lp'!E$22</f>
        <v>0</v>
      </c>
      <c r="AY255" s="67">
        <f>'ModelParams Lp'!F$22</f>
        <v>0</v>
      </c>
      <c r="AZ255" s="67">
        <f>'ModelParams Lp'!G$22</f>
        <v>0</v>
      </c>
      <c r="BA255" s="67">
        <f>'ModelParams Lp'!H$22</f>
        <v>0</v>
      </c>
      <c r="BB255" s="67">
        <f>'ModelParams Lp'!I$22</f>
        <v>0</v>
      </c>
      <c r="BC255" s="67" t="e">
        <f>-10*LOG(2/(4*PI()*2^2)+4/(0.163*(Calcul!$J260*Calcul!$K260)/VLOOKUP(Calcul!$H260,'ModelParams Lp'!$E$37:$F$39,2,0)))</f>
        <v>#N/A</v>
      </c>
      <c r="BD255" s="67" t="e">
        <f>-10*LOG(2/(4*PI()*2^2)+4/(0.163*(Calcul!$J260*Calcul!$K260)/VLOOKUP(Calcul!$H260,'ModelParams Lp'!$E$37:$F$39,2,0)))</f>
        <v>#N/A</v>
      </c>
      <c r="BE255" s="67" t="e">
        <f>-10*LOG(2/(4*PI()*2^2)+4/(0.163*(Calcul!$J260*Calcul!$K260)/VLOOKUP(Calcul!$H260,'ModelParams Lp'!$E$37:$F$39,2,0)))</f>
        <v>#N/A</v>
      </c>
      <c r="BF255" s="67" t="e">
        <f>-10*LOG(2/(4*PI()*2^2)+4/(0.163*(Calcul!$J260*Calcul!$K260)/VLOOKUP(Calcul!$H260,'ModelParams Lp'!$E$37:$F$39,2,0)))</f>
        <v>#N/A</v>
      </c>
      <c r="BG255" s="67" t="e">
        <f>-10*LOG(2/(4*PI()*2^2)+4/(0.163*(Calcul!$J260*Calcul!$K260)/VLOOKUP(Calcul!$H260,'ModelParams Lp'!$E$37:$F$39,2,0)))</f>
        <v>#N/A</v>
      </c>
      <c r="BH255" s="67" t="e">
        <f>-10*LOG(2/(4*PI()*2^2)+4/(0.163*(Calcul!$J260*Calcul!$K260)/VLOOKUP(Calcul!$H260,'ModelParams Lp'!$E$37:$F$39,2,0)))</f>
        <v>#N/A</v>
      </c>
      <c r="BI255" s="67" t="e">
        <f>-10*LOG(2/(4*PI()*2^2)+4/(0.163*(Calcul!$J260*Calcul!$K260)/VLOOKUP(Calcul!$H260,'ModelParams Lp'!$E$37:$F$39,2,0)))</f>
        <v>#N/A</v>
      </c>
      <c r="BJ255" s="67" t="e">
        <f>-10*LOG(2/(4*PI()*2^2)+4/(0.163*(Calcul!$J260*Calcul!$K260)/VLOOKUP(Calcul!$H260,'ModelParams Lp'!$E$37:$F$39,2,0)))</f>
        <v>#N/A</v>
      </c>
      <c r="BK255" s="67" t="e">
        <f>VLOOKUP(Calcul!$I260,'ModelParams Lp'!$D$28:$O$32,5,0)+BC255</f>
        <v>#N/A</v>
      </c>
      <c r="BL255" s="67" t="e">
        <f>VLOOKUP(Calcul!$I260,'ModelParams Lp'!$D$28:$O$32,6,0)+BD255</f>
        <v>#N/A</v>
      </c>
      <c r="BM255" s="67" t="e">
        <f>VLOOKUP(Calcul!$I260,'ModelParams Lp'!$D$28:$O$32,7,0)+BE255</f>
        <v>#N/A</v>
      </c>
      <c r="BN255" s="67" t="e">
        <f>VLOOKUP(Calcul!$I260,'ModelParams Lp'!$D$28:$O$32,8,0)+BF255</f>
        <v>#N/A</v>
      </c>
      <c r="BO255" s="67" t="e">
        <f>VLOOKUP(Calcul!$I260,'ModelParams Lp'!$D$28:$O$32,9,0)+BG255</f>
        <v>#N/A</v>
      </c>
      <c r="BP255" s="67" t="e">
        <f>VLOOKUP(Calcul!$I260,'ModelParams Lp'!$D$28:$O$32,10,0)+BH255</f>
        <v>#N/A</v>
      </c>
      <c r="BQ255" s="67" t="e">
        <f>VLOOKUP(Calcul!$I260,'ModelParams Lp'!$D$28:$O$32,11,0)+BI255</f>
        <v>#N/A</v>
      </c>
      <c r="BR255" s="67" t="e">
        <f>VLOOKUP(Calcul!$I260,'ModelParams Lp'!$D$28:$O$32,12,0)+BJ255</f>
        <v>#N/A</v>
      </c>
      <c r="BS255" s="66" t="e">
        <f t="shared" ca="1" si="77"/>
        <v>#DIV/0!</v>
      </c>
      <c r="BT255" s="66" t="e">
        <f t="shared" ca="1" si="78"/>
        <v>#DIV/0!</v>
      </c>
      <c r="BU255" s="66" t="e">
        <f t="shared" ca="1" si="79"/>
        <v>#DIV/0!</v>
      </c>
      <c r="BV255" s="66" t="e">
        <f t="shared" ca="1" si="80"/>
        <v>#DIV/0!</v>
      </c>
      <c r="BW255" s="66" t="e">
        <f t="shared" ca="1" si="81"/>
        <v>#DIV/0!</v>
      </c>
      <c r="BX255" s="66" t="e">
        <f t="shared" ca="1" si="82"/>
        <v>#DIV/0!</v>
      </c>
      <c r="BY255" s="66" t="e">
        <f t="shared" ca="1" si="83"/>
        <v>#DIV/0!</v>
      </c>
      <c r="BZ255" s="66" t="e">
        <f t="shared" ca="1" si="84"/>
        <v>#DIV/0!</v>
      </c>
      <c r="CA255" s="24" t="e">
        <f ca="1">10*LOG10(IF(BS255="",0,POWER(10,((BS255+'ModelParams Lw'!$O$4)/10))) +IF(BT255="",0,POWER(10,((BT255+'ModelParams Lw'!$P$4)/10))) +IF(BU255="",0,POWER(10,((BU255+'ModelParams Lw'!$Q$4)/10))) +IF(BV255="",0,POWER(10,((BV255+'ModelParams Lw'!$R$4)/10))) +IF(BW255="",0,POWER(10,((BW255+'ModelParams Lw'!$S$4)/10))) +IF(BX255="",0,POWER(10,((BX255+'ModelParams Lw'!$T$4)/10))) +IF(BY255="",0,POWER(10,((BY255+'ModelParams Lw'!$U$4)/10)))+IF(BZ255="",0,POWER(10,((BZ255+'ModelParams Lw'!$V$4)/10))))</f>
        <v>#DIV/0!</v>
      </c>
      <c r="CB255" s="24" t="e">
        <f t="shared" ca="1" si="85"/>
        <v>#DIV/0!</v>
      </c>
      <c r="CC255" s="24" t="e">
        <f ca="1">(BS255-'ModelParams Lw'!O$10)/'ModelParams Lw'!O$11</f>
        <v>#DIV/0!</v>
      </c>
      <c r="CD255" s="24" t="e">
        <f ca="1">(BT255-'ModelParams Lw'!P$10)/'ModelParams Lw'!P$11</f>
        <v>#DIV/0!</v>
      </c>
      <c r="CE255" s="24" t="e">
        <f ca="1">(BU255-'ModelParams Lw'!Q$10)/'ModelParams Lw'!Q$11</f>
        <v>#DIV/0!</v>
      </c>
      <c r="CF255" s="24" t="e">
        <f ca="1">(BV255-'ModelParams Lw'!R$10)/'ModelParams Lw'!R$11</f>
        <v>#DIV/0!</v>
      </c>
      <c r="CG255" s="24" t="e">
        <f ca="1">(BW255-'ModelParams Lw'!S$10)/'ModelParams Lw'!S$11</f>
        <v>#DIV/0!</v>
      </c>
      <c r="CH255" s="24" t="e">
        <f ca="1">(BX255-'ModelParams Lw'!T$10)/'ModelParams Lw'!T$11</f>
        <v>#DIV/0!</v>
      </c>
      <c r="CI255" s="24" t="e">
        <f ca="1">(BY255-'ModelParams Lw'!U$10)/'ModelParams Lw'!U$11</f>
        <v>#DIV/0!</v>
      </c>
      <c r="CJ255" s="24" t="e">
        <f ca="1">(BZ255-'ModelParams Lw'!V$10)/'ModelParams Lw'!V$11</f>
        <v>#DIV/0!</v>
      </c>
      <c r="CK255" s="66" t="e">
        <f t="shared" si="86"/>
        <v>#DIV/0!</v>
      </c>
      <c r="CL255" s="66" t="e">
        <f t="shared" si="87"/>
        <v>#DIV/0!</v>
      </c>
      <c r="CM255" s="66" t="e">
        <f t="shared" si="88"/>
        <v>#DIV/0!</v>
      </c>
      <c r="CN255" s="66" t="e">
        <f t="shared" si="89"/>
        <v>#DIV/0!</v>
      </c>
      <c r="CO255" s="66" t="e">
        <f t="shared" si="90"/>
        <v>#DIV/0!</v>
      </c>
      <c r="CP255" s="66" t="e">
        <f t="shared" si="91"/>
        <v>#DIV/0!</v>
      </c>
      <c r="CQ255" s="66" t="e">
        <f t="shared" si="92"/>
        <v>#DIV/0!</v>
      </c>
      <c r="CR255" s="66" t="e">
        <f t="shared" si="93"/>
        <v>#DIV/0!</v>
      </c>
      <c r="CS255" s="24" t="e">
        <f>10*LOG10(IF(CK255="",0,POWER(10,((CK255+'ModelParams Lw'!$O$4)/10))) +IF(CL255="",0,POWER(10,((CL255+'ModelParams Lw'!$P$4)/10))) +IF(CM255="",0,POWER(10,((CM255+'ModelParams Lw'!$Q$4)/10))) +IF(CN255="",0,POWER(10,((CN255+'ModelParams Lw'!$R$4)/10))) +IF(CO255="",0,POWER(10,((CO255+'ModelParams Lw'!$S$4)/10))) +IF(CP255="",0,POWER(10,((CP255+'ModelParams Lw'!$T$4)/10))) +IF(CQ255="",0,POWER(10,((CQ255+'ModelParams Lw'!$U$4)/10)))+IF(CR255="",0,POWER(10,((CR255+'ModelParams Lw'!$V$4)/10))))</f>
        <v>#DIV/0!</v>
      </c>
      <c r="CT255" s="24" t="e">
        <f t="shared" si="94"/>
        <v>#DIV/0!</v>
      </c>
      <c r="CU255" s="24" t="e">
        <f>(CK255-'ModelParams Lw'!O$10)/'ModelParams Lw'!O$11</f>
        <v>#DIV/0!</v>
      </c>
      <c r="CV255" s="24" t="e">
        <f>(CL255-'ModelParams Lw'!P$10)/'ModelParams Lw'!P$11</f>
        <v>#DIV/0!</v>
      </c>
      <c r="CW255" s="24" t="e">
        <f>(CM255-'ModelParams Lw'!Q$10)/'ModelParams Lw'!Q$11</f>
        <v>#DIV/0!</v>
      </c>
      <c r="CX255" s="24" t="e">
        <f>(CN255-'ModelParams Lw'!R$10)/'ModelParams Lw'!R$11</f>
        <v>#DIV/0!</v>
      </c>
      <c r="CY255" s="24" t="e">
        <f>(CO255-'ModelParams Lw'!S$10)/'ModelParams Lw'!S$11</f>
        <v>#DIV/0!</v>
      </c>
      <c r="CZ255" s="24" t="e">
        <f>(CP255-'ModelParams Lw'!T$10)/'ModelParams Lw'!T$11</f>
        <v>#DIV/0!</v>
      </c>
      <c r="DA255" s="24" t="e">
        <f>(CQ255-'ModelParams Lw'!U$10)/'ModelParams Lw'!U$11</f>
        <v>#DIV/0!</v>
      </c>
      <c r="DB255" s="24" t="e">
        <f>(CR255-'ModelParams Lw'!V$10)/'ModelParams Lw'!V$11</f>
        <v>#DIV/0!</v>
      </c>
    </row>
    <row r="256" spans="1:106">
      <c r="A256" s="12">
        <f>'Sound Power'!B256</f>
        <v>0</v>
      </c>
      <c r="B256" s="12">
        <f>'Sound Power'!D256</f>
        <v>0</v>
      </c>
      <c r="C256" s="67" t="e">
        <f>IF(Calcul!$F261="SA",'Sound Power'!BS256,'Sound Power'!T256)</f>
        <v>#DIV/0!</v>
      </c>
      <c r="D256" s="67" t="e">
        <f>IF(Calcul!$F261="SA",'Sound Power'!BT256,'Sound Power'!U256)</f>
        <v>#DIV/0!</v>
      </c>
      <c r="E256" s="67" t="e">
        <f>IF(Calcul!$F261="SA",'Sound Power'!BU256,'Sound Power'!V256)</f>
        <v>#DIV/0!</v>
      </c>
      <c r="F256" s="67" t="e">
        <f>IF(Calcul!$F261="SA",'Sound Power'!BV256,'Sound Power'!W256)</f>
        <v>#DIV/0!</v>
      </c>
      <c r="G256" s="67" t="e">
        <f>IF(Calcul!$F261="SA",'Sound Power'!BW256,'Sound Power'!X256)</f>
        <v>#DIV/0!</v>
      </c>
      <c r="H256" s="67" t="e">
        <f>IF(Calcul!$F261="SA",'Sound Power'!BX256,'Sound Power'!Y256)</f>
        <v>#DIV/0!</v>
      </c>
      <c r="I256" s="67" t="e">
        <f>IF(Calcul!$F261="SA",'Sound Power'!BY256,'Sound Power'!Z256)</f>
        <v>#DIV/0!</v>
      </c>
      <c r="J256" s="67" t="e">
        <f>IF(Calcul!$F261="SA",'Sound Power'!BZ256,'Sound Power'!AA256)</f>
        <v>#DIV/0!</v>
      </c>
      <c r="K256" s="67" t="e">
        <f>'Sound Power'!CS256</f>
        <v>#DIV/0!</v>
      </c>
      <c r="L256" s="67" t="e">
        <f>'Sound Power'!CT256</f>
        <v>#DIV/0!</v>
      </c>
      <c r="M256" s="67" t="e">
        <f>'Sound Power'!CU256</f>
        <v>#DIV/0!</v>
      </c>
      <c r="N256" s="67" t="e">
        <f>'Sound Power'!CV256</f>
        <v>#DIV/0!</v>
      </c>
      <c r="O256" s="67" t="e">
        <f>'Sound Power'!CW256</f>
        <v>#DIV/0!</v>
      </c>
      <c r="P256" s="67" t="e">
        <f>'Sound Power'!CX256</f>
        <v>#DIV/0!</v>
      </c>
      <c r="Q256" s="67" t="e">
        <f>'Sound Power'!CY256</f>
        <v>#DIV/0!</v>
      </c>
      <c r="R256" s="67" t="e">
        <f>'Sound Power'!CZ256</f>
        <v>#DIV/0!</v>
      </c>
      <c r="S256" s="64">
        <f t="shared" si="74"/>
        <v>0</v>
      </c>
      <c r="T256" s="64">
        <f t="shared" si="75"/>
        <v>0</v>
      </c>
      <c r="U256" s="67" t="e">
        <f>('ModelParams Lp'!B$4*10^'ModelParams Lp'!B$5*($S256/$T256)^'ModelParams Lp'!B$6)*3</f>
        <v>#DIV/0!</v>
      </c>
      <c r="V256" s="67" t="e">
        <f>('ModelParams Lp'!C$4*10^'ModelParams Lp'!C$5*($S256/$T256)^'ModelParams Lp'!C$6)*3</f>
        <v>#DIV/0!</v>
      </c>
      <c r="W256" s="67" t="e">
        <f>('ModelParams Lp'!D$4*10^'ModelParams Lp'!D$5*($S256/$T256)^'ModelParams Lp'!D$6)*3</f>
        <v>#DIV/0!</v>
      </c>
      <c r="X256" s="67" t="e">
        <f>('ModelParams Lp'!E$4*10^'ModelParams Lp'!E$5*($S256/$T256)^'ModelParams Lp'!E$6)*3</f>
        <v>#DIV/0!</v>
      </c>
      <c r="Y256" s="67" t="e">
        <f>('ModelParams Lp'!F$4*10^'ModelParams Lp'!F$5*($S256/$T256)^'ModelParams Lp'!F$6)*3</f>
        <v>#DIV/0!</v>
      </c>
      <c r="Z256" s="67" t="e">
        <f>('ModelParams Lp'!G$4*10^'ModelParams Lp'!G$5*($S256/$T256)^'ModelParams Lp'!G$6)*3</f>
        <v>#DIV/0!</v>
      </c>
      <c r="AA256" s="67" t="e">
        <f>('ModelParams Lp'!H$4*10^'ModelParams Lp'!H$5*($S256/$T256)^'ModelParams Lp'!H$6)*3</f>
        <v>#DIV/0!</v>
      </c>
      <c r="AB256" s="67" t="e">
        <f>('ModelParams Lp'!I$4*10^'ModelParams Lp'!I$5*($S256/$T256)^'ModelParams Lp'!I$6)*3</f>
        <v>#DIV/0!</v>
      </c>
      <c r="AC256" s="53" t="e">
        <f t="shared" si="76"/>
        <v>#DIV/0!</v>
      </c>
      <c r="AD256" s="53" t="e">
        <f>IF(AC256&lt;'ModelParams Lp'!$B$16,-1,IF(AC256&lt;'ModelParams Lp'!$C$16,0,IF(AC256&lt;'ModelParams Lp'!$D$16,1,IF(AC256&lt;'ModelParams Lp'!$E$16,2,IF(AC256&lt;'ModelParams Lp'!$F$16,3,IF(AC256&lt;'ModelParams Lp'!$G$16,4,IF(AC256&lt;'ModelParams Lp'!$H$16,5,6)))))))</f>
        <v>#DIV/0!</v>
      </c>
      <c r="AE256" s="67" t="e">
        <f ca="1">IF($AD256&gt;1,0,OFFSET('ModelParams Lp'!$C$12,0,-'Sound Pressure'!$AD256))</f>
        <v>#DIV/0!</v>
      </c>
      <c r="AF256" s="67" t="e">
        <f ca="1">IF($AD256&gt;2,0,OFFSET('ModelParams Lp'!$D$12,0,-'Sound Pressure'!$AD256))</f>
        <v>#DIV/0!</v>
      </c>
      <c r="AG256" s="67" t="e">
        <f ca="1">IF($AD256&gt;3,0,OFFSET('ModelParams Lp'!$E$12,0,-'Sound Pressure'!$AD256))</f>
        <v>#DIV/0!</v>
      </c>
      <c r="AH256" s="67" t="e">
        <f ca="1">IF($AD256&gt;4,0,OFFSET('ModelParams Lp'!$F$12,0,-'Sound Pressure'!$AD256))</f>
        <v>#DIV/0!</v>
      </c>
      <c r="AI256" s="67" t="e">
        <f ca="1">IF($AD256&gt;3,0,OFFSET('ModelParams Lp'!$G$12,0,-'Sound Pressure'!$AD256))</f>
        <v>#DIV/0!</v>
      </c>
      <c r="AJ256" s="67" t="e">
        <f ca="1">IF($AD256&gt;5,0,OFFSET('ModelParams Lp'!$H$12,0,-'Sound Pressure'!$AD256))</f>
        <v>#DIV/0!</v>
      </c>
      <c r="AK256" s="67" t="e">
        <f ca="1">IF($AD256&gt;6,0,OFFSET('ModelParams Lp'!$I$12,0,-'Sound Pressure'!$AD256))</f>
        <v>#DIV/0!</v>
      </c>
      <c r="AL256" s="67" t="e">
        <f ca="1">IF($AD256&gt;7,0,IF($AD$4&lt;0,3,OFFSET('ModelParams Lp'!$J$12,0,-'Sound Pressure'!$AD256)))</f>
        <v>#DIV/0!</v>
      </c>
      <c r="AM256" s="67" t="e">
        <f t="shared" si="95"/>
        <v>#DIV/0!</v>
      </c>
      <c r="AN256" s="67" t="e">
        <f t="shared" si="96"/>
        <v>#DIV/0!</v>
      </c>
      <c r="AO256" s="67" t="e">
        <f t="shared" si="96"/>
        <v>#DIV/0!</v>
      </c>
      <c r="AP256" s="67" t="e">
        <f t="shared" si="96"/>
        <v>#DIV/0!</v>
      </c>
      <c r="AQ256" s="67" t="e">
        <f t="shared" si="96"/>
        <v>#DIV/0!</v>
      </c>
      <c r="AR256" s="67" t="e">
        <f t="shared" si="96"/>
        <v>#DIV/0!</v>
      </c>
      <c r="AS256" s="67" t="e">
        <f t="shared" si="96"/>
        <v>#DIV/0!</v>
      </c>
      <c r="AT256" s="67" t="e">
        <f t="shared" si="96"/>
        <v>#DIV/0!</v>
      </c>
      <c r="AU256" s="67">
        <f>'ModelParams Lp'!B$22</f>
        <v>4</v>
      </c>
      <c r="AV256" s="67">
        <f>'ModelParams Lp'!C$22</f>
        <v>2</v>
      </c>
      <c r="AW256" s="67">
        <f>'ModelParams Lp'!D$22</f>
        <v>1</v>
      </c>
      <c r="AX256" s="67">
        <f>'ModelParams Lp'!E$22</f>
        <v>0</v>
      </c>
      <c r="AY256" s="67">
        <f>'ModelParams Lp'!F$22</f>
        <v>0</v>
      </c>
      <c r="AZ256" s="67">
        <f>'ModelParams Lp'!G$22</f>
        <v>0</v>
      </c>
      <c r="BA256" s="67">
        <f>'ModelParams Lp'!H$22</f>
        <v>0</v>
      </c>
      <c r="BB256" s="67">
        <f>'ModelParams Lp'!I$22</f>
        <v>0</v>
      </c>
      <c r="BC256" s="67" t="e">
        <f>-10*LOG(2/(4*PI()*2^2)+4/(0.163*(Calcul!$J261*Calcul!$K261)/VLOOKUP(Calcul!$H261,'ModelParams Lp'!$E$37:$F$39,2,0)))</f>
        <v>#N/A</v>
      </c>
      <c r="BD256" s="67" t="e">
        <f>-10*LOG(2/(4*PI()*2^2)+4/(0.163*(Calcul!$J261*Calcul!$K261)/VLOOKUP(Calcul!$H261,'ModelParams Lp'!$E$37:$F$39,2,0)))</f>
        <v>#N/A</v>
      </c>
      <c r="BE256" s="67" t="e">
        <f>-10*LOG(2/(4*PI()*2^2)+4/(0.163*(Calcul!$J261*Calcul!$K261)/VLOOKUP(Calcul!$H261,'ModelParams Lp'!$E$37:$F$39,2,0)))</f>
        <v>#N/A</v>
      </c>
      <c r="BF256" s="67" t="e">
        <f>-10*LOG(2/(4*PI()*2^2)+4/(0.163*(Calcul!$J261*Calcul!$K261)/VLOOKUP(Calcul!$H261,'ModelParams Lp'!$E$37:$F$39,2,0)))</f>
        <v>#N/A</v>
      </c>
      <c r="BG256" s="67" t="e">
        <f>-10*LOG(2/(4*PI()*2^2)+4/(0.163*(Calcul!$J261*Calcul!$K261)/VLOOKUP(Calcul!$H261,'ModelParams Lp'!$E$37:$F$39,2,0)))</f>
        <v>#N/A</v>
      </c>
      <c r="BH256" s="67" t="e">
        <f>-10*LOG(2/(4*PI()*2^2)+4/(0.163*(Calcul!$J261*Calcul!$K261)/VLOOKUP(Calcul!$H261,'ModelParams Lp'!$E$37:$F$39,2,0)))</f>
        <v>#N/A</v>
      </c>
      <c r="BI256" s="67" t="e">
        <f>-10*LOG(2/(4*PI()*2^2)+4/(0.163*(Calcul!$J261*Calcul!$K261)/VLOOKUP(Calcul!$H261,'ModelParams Lp'!$E$37:$F$39,2,0)))</f>
        <v>#N/A</v>
      </c>
      <c r="BJ256" s="67" t="e">
        <f>-10*LOG(2/(4*PI()*2^2)+4/(0.163*(Calcul!$J261*Calcul!$K261)/VLOOKUP(Calcul!$H261,'ModelParams Lp'!$E$37:$F$39,2,0)))</f>
        <v>#N/A</v>
      </c>
      <c r="BK256" s="67" t="e">
        <f>VLOOKUP(Calcul!$I261,'ModelParams Lp'!$D$28:$O$32,5,0)+BC256</f>
        <v>#N/A</v>
      </c>
      <c r="BL256" s="67" t="e">
        <f>VLOOKUP(Calcul!$I261,'ModelParams Lp'!$D$28:$O$32,6,0)+BD256</f>
        <v>#N/A</v>
      </c>
      <c r="BM256" s="67" t="e">
        <f>VLOOKUP(Calcul!$I261,'ModelParams Lp'!$D$28:$O$32,7,0)+BE256</f>
        <v>#N/A</v>
      </c>
      <c r="BN256" s="67" t="e">
        <f>VLOOKUP(Calcul!$I261,'ModelParams Lp'!$D$28:$O$32,8,0)+BF256</f>
        <v>#N/A</v>
      </c>
      <c r="BO256" s="67" t="e">
        <f>VLOOKUP(Calcul!$I261,'ModelParams Lp'!$D$28:$O$32,9,0)+BG256</f>
        <v>#N/A</v>
      </c>
      <c r="BP256" s="67" t="e">
        <f>VLOOKUP(Calcul!$I261,'ModelParams Lp'!$D$28:$O$32,10,0)+BH256</f>
        <v>#N/A</v>
      </c>
      <c r="BQ256" s="67" t="e">
        <f>VLOOKUP(Calcul!$I261,'ModelParams Lp'!$D$28:$O$32,11,0)+BI256</f>
        <v>#N/A</v>
      </c>
      <c r="BR256" s="67" t="e">
        <f>VLOOKUP(Calcul!$I261,'ModelParams Lp'!$D$28:$O$32,12,0)+BJ256</f>
        <v>#N/A</v>
      </c>
      <c r="BS256" s="66" t="e">
        <f t="shared" ca="1" si="77"/>
        <v>#DIV/0!</v>
      </c>
      <c r="BT256" s="66" t="e">
        <f t="shared" ca="1" si="78"/>
        <v>#DIV/0!</v>
      </c>
      <c r="BU256" s="66" t="e">
        <f t="shared" ca="1" si="79"/>
        <v>#DIV/0!</v>
      </c>
      <c r="BV256" s="66" t="e">
        <f t="shared" ca="1" si="80"/>
        <v>#DIV/0!</v>
      </c>
      <c r="BW256" s="66" t="e">
        <f t="shared" ca="1" si="81"/>
        <v>#DIV/0!</v>
      </c>
      <c r="BX256" s="66" t="e">
        <f t="shared" ca="1" si="82"/>
        <v>#DIV/0!</v>
      </c>
      <c r="BY256" s="66" t="e">
        <f t="shared" ca="1" si="83"/>
        <v>#DIV/0!</v>
      </c>
      <c r="BZ256" s="66" t="e">
        <f t="shared" ca="1" si="84"/>
        <v>#DIV/0!</v>
      </c>
      <c r="CA256" s="24" t="e">
        <f ca="1">10*LOG10(IF(BS256="",0,POWER(10,((BS256+'ModelParams Lw'!$O$4)/10))) +IF(BT256="",0,POWER(10,((BT256+'ModelParams Lw'!$P$4)/10))) +IF(BU256="",0,POWER(10,((BU256+'ModelParams Lw'!$Q$4)/10))) +IF(BV256="",0,POWER(10,((BV256+'ModelParams Lw'!$R$4)/10))) +IF(BW256="",0,POWER(10,((BW256+'ModelParams Lw'!$S$4)/10))) +IF(BX256="",0,POWER(10,((BX256+'ModelParams Lw'!$T$4)/10))) +IF(BY256="",0,POWER(10,((BY256+'ModelParams Lw'!$U$4)/10)))+IF(BZ256="",0,POWER(10,((BZ256+'ModelParams Lw'!$V$4)/10))))</f>
        <v>#DIV/0!</v>
      </c>
      <c r="CB256" s="24" t="e">
        <f t="shared" ca="1" si="85"/>
        <v>#DIV/0!</v>
      </c>
      <c r="CC256" s="24" t="e">
        <f ca="1">(BS256-'ModelParams Lw'!O$10)/'ModelParams Lw'!O$11</f>
        <v>#DIV/0!</v>
      </c>
      <c r="CD256" s="24" t="e">
        <f ca="1">(BT256-'ModelParams Lw'!P$10)/'ModelParams Lw'!P$11</f>
        <v>#DIV/0!</v>
      </c>
      <c r="CE256" s="24" t="e">
        <f ca="1">(BU256-'ModelParams Lw'!Q$10)/'ModelParams Lw'!Q$11</f>
        <v>#DIV/0!</v>
      </c>
      <c r="CF256" s="24" t="e">
        <f ca="1">(BV256-'ModelParams Lw'!R$10)/'ModelParams Lw'!R$11</f>
        <v>#DIV/0!</v>
      </c>
      <c r="CG256" s="24" t="e">
        <f ca="1">(BW256-'ModelParams Lw'!S$10)/'ModelParams Lw'!S$11</f>
        <v>#DIV/0!</v>
      </c>
      <c r="CH256" s="24" t="e">
        <f ca="1">(BX256-'ModelParams Lw'!T$10)/'ModelParams Lw'!T$11</f>
        <v>#DIV/0!</v>
      </c>
      <c r="CI256" s="24" t="e">
        <f ca="1">(BY256-'ModelParams Lw'!U$10)/'ModelParams Lw'!U$11</f>
        <v>#DIV/0!</v>
      </c>
      <c r="CJ256" s="24" t="e">
        <f ca="1">(BZ256-'ModelParams Lw'!V$10)/'ModelParams Lw'!V$11</f>
        <v>#DIV/0!</v>
      </c>
      <c r="CK256" s="66" t="e">
        <f t="shared" si="86"/>
        <v>#DIV/0!</v>
      </c>
      <c r="CL256" s="66" t="e">
        <f t="shared" si="87"/>
        <v>#DIV/0!</v>
      </c>
      <c r="CM256" s="66" t="e">
        <f t="shared" si="88"/>
        <v>#DIV/0!</v>
      </c>
      <c r="CN256" s="66" t="e">
        <f t="shared" si="89"/>
        <v>#DIV/0!</v>
      </c>
      <c r="CO256" s="66" t="e">
        <f t="shared" si="90"/>
        <v>#DIV/0!</v>
      </c>
      <c r="CP256" s="66" t="e">
        <f t="shared" si="91"/>
        <v>#DIV/0!</v>
      </c>
      <c r="CQ256" s="66" t="e">
        <f t="shared" si="92"/>
        <v>#DIV/0!</v>
      </c>
      <c r="CR256" s="66" t="e">
        <f t="shared" si="93"/>
        <v>#DIV/0!</v>
      </c>
      <c r="CS256" s="24" t="e">
        <f>10*LOG10(IF(CK256="",0,POWER(10,((CK256+'ModelParams Lw'!$O$4)/10))) +IF(CL256="",0,POWER(10,((CL256+'ModelParams Lw'!$P$4)/10))) +IF(CM256="",0,POWER(10,((CM256+'ModelParams Lw'!$Q$4)/10))) +IF(CN256="",0,POWER(10,((CN256+'ModelParams Lw'!$R$4)/10))) +IF(CO256="",0,POWER(10,((CO256+'ModelParams Lw'!$S$4)/10))) +IF(CP256="",0,POWER(10,((CP256+'ModelParams Lw'!$T$4)/10))) +IF(CQ256="",0,POWER(10,((CQ256+'ModelParams Lw'!$U$4)/10)))+IF(CR256="",0,POWER(10,((CR256+'ModelParams Lw'!$V$4)/10))))</f>
        <v>#DIV/0!</v>
      </c>
      <c r="CT256" s="24" t="e">
        <f t="shared" si="94"/>
        <v>#DIV/0!</v>
      </c>
      <c r="CU256" s="24" t="e">
        <f>(CK256-'ModelParams Lw'!O$10)/'ModelParams Lw'!O$11</f>
        <v>#DIV/0!</v>
      </c>
      <c r="CV256" s="24" t="e">
        <f>(CL256-'ModelParams Lw'!P$10)/'ModelParams Lw'!P$11</f>
        <v>#DIV/0!</v>
      </c>
      <c r="CW256" s="24" t="e">
        <f>(CM256-'ModelParams Lw'!Q$10)/'ModelParams Lw'!Q$11</f>
        <v>#DIV/0!</v>
      </c>
      <c r="CX256" s="24" t="e">
        <f>(CN256-'ModelParams Lw'!R$10)/'ModelParams Lw'!R$11</f>
        <v>#DIV/0!</v>
      </c>
      <c r="CY256" s="24" t="e">
        <f>(CO256-'ModelParams Lw'!S$10)/'ModelParams Lw'!S$11</f>
        <v>#DIV/0!</v>
      </c>
      <c r="CZ256" s="24" t="e">
        <f>(CP256-'ModelParams Lw'!T$10)/'ModelParams Lw'!T$11</f>
        <v>#DIV/0!</v>
      </c>
      <c r="DA256" s="24" t="e">
        <f>(CQ256-'ModelParams Lw'!U$10)/'ModelParams Lw'!U$11</f>
        <v>#DIV/0!</v>
      </c>
      <c r="DB256" s="24" t="e">
        <f>(CR256-'ModelParams Lw'!V$10)/'ModelParams Lw'!V$11</f>
        <v>#DIV/0!</v>
      </c>
    </row>
    <row r="257" spans="1:106">
      <c r="A257" s="12">
        <f>'Sound Power'!B257</f>
        <v>0</v>
      </c>
      <c r="B257" s="12">
        <f>'Sound Power'!D257</f>
        <v>0</v>
      </c>
      <c r="C257" s="67" t="e">
        <f>IF(Calcul!$F262="SA",'Sound Power'!BS257,'Sound Power'!T257)</f>
        <v>#DIV/0!</v>
      </c>
      <c r="D257" s="67" t="e">
        <f>IF(Calcul!$F262="SA",'Sound Power'!BT257,'Sound Power'!U257)</f>
        <v>#DIV/0!</v>
      </c>
      <c r="E257" s="67" t="e">
        <f>IF(Calcul!$F262="SA",'Sound Power'!BU257,'Sound Power'!V257)</f>
        <v>#DIV/0!</v>
      </c>
      <c r="F257" s="67" t="e">
        <f>IF(Calcul!$F262="SA",'Sound Power'!BV257,'Sound Power'!W257)</f>
        <v>#DIV/0!</v>
      </c>
      <c r="G257" s="67" t="e">
        <f>IF(Calcul!$F262="SA",'Sound Power'!BW257,'Sound Power'!X257)</f>
        <v>#DIV/0!</v>
      </c>
      <c r="H257" s="67" t="e">
        <f>IF(Calcul!$F262="SA",'Sound Power'!BX257,'Sound Power'!Y257)</f>
        <v>#DIV/0!</v>
      </c>
      <c r="I257" s="67" t="e">
        <f>IF(Calcul!$F262="SA",'Sound Power'!BY257,'Sound Power'!Z257)</f>
        <v>#DIV/0!</v>
      </c>
      <c r="J257" s="67" t="e">
        <f>IF(Calcul!$F262="SA",'Sound Power'!BZ257,'Sound Power'!AA257)</f>
        <v>#DIV/0!</v>
      </c>
      <c r="K257" s="67" t="e">
        <f>'Sound Power'!CS257</f>
        <v>#DIV/0!</v>
      </c>
      <c r="L257" s="67" t="e">
        <f>'Sound Power'!CT257</f>
        <v>#DIV/0!</v>
      </c>
      <c r="M257" s="67" t="e">
        <f>'Sound Power'!CU257</f>
        <v>#DIV/0!</v>
      </c>
      <c r="N257" s="67" t="e">
        <f>'Sound Power'!CV257</f>
        <v>#DIV/0!</v>
      </c>
      <c r="O257" s="67" t="e">
        <f>'Sound Power'!CW257</f>
        <v>#DIV/0!</v>
      </c>
      <c r="P257" s="67" t="e">
        <f>'Sound Power'!CX257</f>
        <v>#DIV/0!</v>
      </c>
      <c r="Q257" s="67" t="e">
        <f>'Sound Power'!CY257</f>
        <v>#DIV/0!</v>
      </c>
      <c r="R257" s="67" t="e">
        <f>'Sound Power'!CZ257</f>
        <v>#DIV/0!</v>
      </c>
      <c r="S257" s="64">
        <f t="shared" si="74"/>
        <v>0</v>
      </c>
      <c r="T257" s="64">
        <f t="shared" si="75"/>
        <v>0</v>
      </c>
      <c r="U257" s="67" t="e">
        <f>('ModelParams Lp'!B$4*10^'ModelParams Lp'!B$5*($S257/$T257)^'ModelParams Lp'!B$6)*3</f>
        <v>#DIV/0!</v>
      </c>
      <c r="V257" s="67" t="e">
        <f>('ModelParams Lp'!C$4*10^'ModelParams Lp'!C$5*($S257/$T257)^'ModelParams Lp'!C$6)*3</f>
        <v>#DIV/0!</v>
      </c>
      <c r="W257" s="67" t="e">
        <f>('ModelParams Lp'!D$4*10^'ModelParams Lp'!D$5*($S257/$T257)^'ModelParams Lp'!D$6)*3</f>
        <v>#DIV/0!</v>
      </c>
      <c r="X257" s="67" t="e">
        <f>('ModelParams Lp'!E$4*10^'ModelParams Lp'!E$5*($S257/$T257)^'ModelParams Lp'!E$6)*3</f>
        <v>#DIV/0!</v>
      </c>
      <c r="Y257" s="67" t="e">
        <f>('ModelParams Lp'!F$4*10^'ModelParams Lp'!F$5*($S257/$T257)^'ModelParams Lp'!F$6)*3</f>
        <v>#DIV/0!</v>
      </c>
      <c r="Z257" s="67" t="e">
        <f>('ModelParams Lp'!G$4*10^'ModelParams Lp'!G$5*($S257/$T257)^'ModelParams Lp'!G$6)*3</f>
        <v>#DIV/0!</v>
      </c>
      <c r="AA257" s="67" t="e">
        <f>('ModelParams Lp'!H$4*10^'ModelParams Lp'!H$5*($S257/$T257)^'ModelParams Lp'!H$6)*3</f>
        <v>#DIV/0!</v>
      </c>
      <c r="AB257" s="67" t="e">
        <f>('ModelParams Lp'!I$4*10^'ModelParams Lp'!I$5*($S257/$T257)^'ModelParams Lp'!I$6)*3</f>
        <v>#DIV/0!</v>
      </c>
      <c r="AC257" s="53" t="e">
        <f t="shared" si="76"/>
        <v>#DIV/0!</v>
      </c>
      <c r="AD257" s="53" t="e">
        <f>IF(AC257&lt;'ModelParams Lp'!$B$16,-1,IF(AC257&lt;'ModelParams Lp'!$C$16,0,IF(AC257&lt;'ModelParams Lp'!$D$16,1,IF(AC257&lt;'ModelParams Lp'!$E$16,2,IF(AC257&lt;'ModelParams Lp'!$F$16,3,IF(AC257&lt;'ModelParams Lp'!$G$16,4,IF(AC257&lt;'ModelParams Lp'!$H$16,5,6)))))))</f>
        <v>#DIV/0!</v>
      </c>
      <c r="AE257" s="67" t="e">
        <f ca="1">IF($AD257&gt;1,0,OFFSET('ModelParams Lp'!$C$12,0,-'Sound Pressure'!$AD257))</f>
        <v>#DIV/0!</v>
      </c>
      <c r="AF257" s="67" t="e">
        <f ca="1">IF($AD257&gt;2,0,OFFSET('ModelParams Lp'!$D$12,0,-'Sound Pressure'!$AD257))</f>
        <v>#DIV/0!</v>
      </c>
      <c r="AG257" s="67" t="e">
        <f ca="1">IF($AD257&gt;3,0,OFFSET('ModelParams Lp'!$E$12,0,-'Sound Pressure'!$AD257))</f>
        <v>#DIV/0!</v>
      </c>
      <c r="AH257" s="67" t="e">
        <f ca="1">IF($AD257&gt;4,0,OFFSET('ModelParams Lp'!$F$12,0,-'Sound Pressure'!$AD257))</f>
        <v>#DIV/0!</v>
      </c>
      <c r="AI257" s="67" t="e">
        <f ca="1">IF($AD257&gt;3,0,OFFSET('ModelParams Lp'!$G$12,0,-'Sound Pressure'!$AD257))</f>
        <v>#DIV/0!</v>
      </c>
      <c r="AJ257" s="67" t="e">
        <f ca="1">IF($AD257&gt;5,0,OFFSET('ModelParams Lp'!$H$12,0,-'Sound Pressure'!$AD257))</f>
        <v>#DIV/0!</v>
      </c>
      <c r="AK257" s="67" t="e">
        <f ca="1">IF($AD257&gt;6,0,OFFSET('ModelParams Lp'!$I$12,0,-'Sound Pressure'!$AD257))</f>
        <v>#DIV/0!</v>
      </c>
      <c r="AL257" s="67" t="e">
        <f ca="1">IF($AD257&gt;7,0,IF($AD$4&lt;0,3,OFFSET('ModelParams Lp'!$J$12,0,-'Sound Pressure'!$AD257)))</f>
        <v>#DIV/0!</v>
      </c>
      <c r="AM257" s="67" t="e">
        <f t="shared" si="95"/>
        <v>#DIV/0!</v>
      </c>
      <c r="AN257" s="67" t="e">
        <f t="shared" si="96"/>
        <v>#DIV/0!</v>
      </c>
      <c r="AO257" s="67" t="e">
        <f t="shared" si="96"/>
        <v>#DIV/0!</v>
      </c>
      <c r="AP257" s="67" t="e">
        <f t="shared" si="96"/>
        <v>#DIV/0!</v>
      </c>
      <c r="AQ257" s="67" t="e">
        <f t="shared" si="96"/>
        <v>#DIV/0!</v>
      </c>
      <c r="AR257" s="67" t="e">
        <f t="shared" si="96"/>
        <v>#DIV/0!</v>
      </c>
      <c r="AS257" s="67" t="e">
        <f t="shared" si="96"/>
        <v>#DIV/0!</v>
      </c>
      <c r="AT257" s="67" t="e">
        <f t="shared" si="96"/>
        <v>#DIV/0!</v>
      </c>
      <c r="AU257" s="67">
        <f>'ModelParams Lp'!B$22</f>
        <v>4</v>
      </c>
      <c r="AV257" s="67">
        <f>'ModelParams Lp'!C$22</f>
        <v>2</v>
      </c>
      <c r="AW257" s="67">
        <f>'ModelParams Lp'!D$22</f>
        <v>1</v>
      </c>
      <c r="AX257" s="67">
        <f>'ModelParams Lp'!E$22</f>
        <v>0</v>
      </c>
      <c r="AY257" s="67">
        <f>'ModelParams Lp'!F$22</f>
        <v>0</v>
      </c>
      <c r="AZ257" s="67">
        <f>'ModelParams Lp'!G$22</f>
        <v>0</v>
      </c>
      <c r="BA257" s="67">
        <f>'ModelParams Lp'!H$22</f>
        <v>0</v>
      </c>
      <c r="BB257" s="67">
        <f>'ModelParams Lp'!I$22</f>
        <v>0</v>
      </c>
      <c r="BC257" s="67" t="e">
        <f>-10*LOG(2/(4*PI()*2^2)+4/(0.163*(Calcul!$J262*Calcul!$K262)/VLOOKUP(Calcul!$H262,'ModelParams Lp'!$E$37:$F$39,2,0)))</f>
        <v>#N/A</v>
      </c>
      <c r="BD257" s="67" t="e">
        <f>-10*LOG(2/(4*PI()*2^2)+4/(0.163*(Calcul!$J262*Calcul!$K262)/VLOOKUP(Calcul!$H262,'ModelParams Lp'!$E$37:$F$39,2,0)))</f>
        <v>#N/A</v>
      </c>
      <c r="BE257" s="67" t="e">
        <f>-10*LOG(2/(4*PI()*2^2)+4/(0.163*(Calcul!$J262*Calcul!$K262)/VLOOKUP(Calcul!$H262,'ModelParams Lp'!$E$37:$F$39,2,0)))</f>
        <v>#N/A</v>
      </c>
      <c r="BF257" s="67" t="e">
        <f>-10*LOG(2/(4*PI()*2^2)+4/(0.163*(Calcul!$J262*Calcul!$K262)/VLOOKUP(Calcul!$H262,'ModelParams Lp'!$E$37:$F$39,2,0)))</f>
        <v>#N/A</v>
      </c>
      <c r="BG257" s="67" t="e">
        <f>-10*LOG(2/(4*PI()*2^2)+4/(0.163*(Calcul!$J262*Calcul!$K262)/VLOOKUP(Calcul!$H262,'ModelParams Lp'!$E$37:$F$39,2,0)))</f>
        <v>#N/A</v>
      </c>
      <c r="BH257" s="67" t="e">
        <f>-10*LOG(2/(4*PI()*2^2)+4/(0.163*(Calcul!$J262*Calcul!$K262)/VLOOKUP(Calcul!$H262,'ModelParams Lp'!$E$37:$F$39,2,0)))</f>
        <v>#N/A</v>
      </c>
      <c r="BI257" s="67" t="e">
        <f>-10*LOG(2/(4*PI()*2^2)+4/(0.163*(Calcul!$J262*Calcul!$K262)/VLOOKUP(Calcul!$H262,'ModelParams Lp'!$E$37:$F$39,2,0)))</f>
        <v>#N/A</v>
      </c>
      <c r="BJ257" s="67" t="e">
        <f>-10*LOG(2/(4*PI()*2^2)+4/(0.163*(Calcul!$J262*Calcul!$K262)/VLOOKUP(Calcul!$H262,'ModelParams Lp'!$E$37:$F$39,2,0)))</f>
        <v>#N/A</v>
      </c>
      <c r="BK257" s="67" t="e">
        <f>VLOOKUP(Calcul!$I262,'ModelParams Lp'!$D$28:$O$32,5,0)+BC257</f>
        <v>#N/A</v>
      </c>
      <c r="BL257" s="67" t="e">
        <f>VLOOKUP(Calcul!$I262,'ModelParams Lp'!$D$28:$O$32,6,0)+BD257</f>
        <v>#N/A</v>
      </c>
      <c r="BM257" s="67" t="e">
        <f>VLOOKUP(Calcul!$I262,'ModelParams Lp'!$D$28:$O$32,7,0)+BE257</f>
        <v>#N/A</v>
      </c>
      <c r="BN257" s="67" t="e">
        <f>VLOOKUP(Calcul!$I262,'ModelParams Lp'!$D$28:$O$32,8,0)+BF257</f>
        <v>#N/A</v>
      </c>
      <c r="BO257" s="67" t="e">
        <f>VLOOKUP(Calcul!$I262,'ModelParams Lp'!$D$28:$O$32,9,0)+BG257</f>
        <v>#N/A</v>
      </c>
      <c r="BP257" s="67" t="e">
        <f>VLOOKUP(Calcul!$I262,'ModelParams Lp'!$D$28:$O$32,10,0)+BH257</f>
        <v>#N/A</v>
      </c>
      <c r="BQ257" s="67" t="e">
        <f>VLOOKUP(Calcul!$I262,'ModelParams Lp'!$D$28:$O$32,11,0)+BI257</f>
        <v>#N/A</v>
      </c>
      <c r="BR257" s="67" t="e">
        <f>VLOOKUP(Calcul!$I262,'ModelParams Lp'!$D$28:$O$32,12,0)+BJ257</f>
        <v>#N/A</v>
      </c>
      <c r="BS257" s="66" t="e">
        <f t="shared" ca="1" si="77"/>
        <v>#DIV/0!</v>
      </c>
      <c r="BT257" s="66" t="e">
        <f t="shared" ca="1" si="78"/>
        <v>#DIV/0!</v>
      </c>
      <c r="BU257" s="66" t="e">
        <f t="shared" ca="1" si="79"/>
        <v>#DIV/0!</v>
      </c>
      <c r="BV257" s="66" t="e">
        <f t="shared" ca="1" si="80"/>
        <v>#DIV/0!</v>
      </c>
      <c r="BW257" s="66" t="e">
        <f t="shared" ca="1" si="81"/>
        <v>#DIV/0!</v>
      </c>
      <c r="BX257" s="66" t="e">
        <f t="shared" ca="1" si="82"/>
        <v>#DIV/0!</v>
      </c>
      <c r="BY257" s="66" t="e">
        <f t="shared" ca="1" si="83"/>
        <v>#DIV/0!</v>
      </c>
      <c r="BZ257" s="66" t="e">
        <f t="shared" ca="1" si="84"/>
        <v>#DIV/0!</v>
      </c>
      <c r="CA257" s="24" t="e">
        <f ca="1">10*LOG10(IF(BS257="",0,POWER(10,((BS257+'ModelParams Lw'!$O$4)/10))) +IF(BT257="",0,POWER(10,((BT257+'ModelParams Lw'!$P$4)/10))) +IF(BU257="",0,POWER(10,((BU257+'ModelParams Lw'!$Q$4)/10))) +IF(BV257="",0,POWER(10,((BV257+'ModelParams Lw'!$R$4)/10))) +IF(BW257="",0,POWER(10,((BW257+'ModelParams Lw'!$S$4)/10))) +IF(BX257="",0,POWER(10,((BX257+'ModelParams Lw'!$T$4)/10))) +IF(BY257="",0,POWER(10,((BY257+'ModelParams Lw'!$U$4)/10)))+IF(BZ257="",0,POWER(10,((BZ257+'ModelParams Lw'!$V$4)/10))))</f>
        <v>#DIV/0!</v>
      </c>
      <c r="CB257" s="24" t="e">
        <f t="shared" ca="1" si="85"/>
        <v>#DIV/0!</v>
      </c>
      <c r="CC257" s="24" t="e">
        <f ca="1">(BS257-'ModelParams Lw'!O$10)/'ModelParams Lw'!O$11</f>
        <v>#DIV/0!</v>
      </c>
      <c r="CD257" s="24" t="e">
        <f ca="1">(BT257-'ModelParams Lw'!P$10)/'ModelParams Lw'!P$11</f>
        <v>#DIV/0!</v>
      </c>
      <c r="CE257" s="24" t="e">
        <f ca="1">(BU257-'ModelParams Lw'!Q$10)/'ModelParams Lw'!Q$11</f>
        <v>#DIV/0!</v>
      </c>
      <c r="CF257" s="24" t="e">
        <f ca="1">(BV257-'ModelParams Lw'!R$10)/'ModelParams Lw'!R$11</f>
        <v>#DIV/0!</v>
      </c>
      <c r="CG257" s="24" t="e">
        <f ca="1">(BW257-'ModelParams Lw'!S$10)/'ModelParams Lw'!S$11</f>
        <v>#DIV/0!</v>
      </c>
      <c r="CH257" s="24" t="e">
        <f ca="1">(BX257-'ModelParams Lw'!T$10)/'ModelParams Lw'!T$11</f>
        <v>#DIV/0!</v>
      </c>
      <c r="CI257" s="24" t="e">
        <f ca="1">(BY257-'ModelParams Lw'!U$10)/'ModelParams Lw'!U$11</f>
        <v>#DIV/0!</v>
      </c>
      <c r="CJ257" s="24" t="e">
        <f ca="1">(BZ257-'ModelParams Lw'!V$10)/'ModelParams Lw'!V$11</f>
        <v>#DIV/0!</v>
      </c>
      <c r="CK257" s="66" t="e">
        <f t="shared" si="86"/>
        <v>#DIV/0!</v>
      </c>
      <c r="CL257" s="66" t="e">
        <f t="shared" si="87"/>
        <v>#DIV/0!</v>
      </c>
      <c r="CM257" s="66" t="e">
        <f t="shared" si="88"/>
        <v>#DIV/0!</v>
      </c>
      <c r="CN257" s="66" t="e">
        <f t="shared" si="89"/>
        <v>#DIV/0!</v>
      </c>
      <c r="CO257" s="66" t="e">
        <f t="shared" si="90"/>
        <v>#DIV/0!</v>
      </c>
      <c r="CP257" s="66" t="e">
        <f t="shared" si="91"/>
        <v>#DIV/0!</v>
      </c>
      <c r="CQ257" s="66" t="e">
        <f t="shared" si="92"/>
        <v>#DIV/0!</v>
      </c>
      <c r="CR257" s="66" t="e">
        <f t="shared" si="93"/>
        <v>#DIV/0!</v>
      </c>
      <c r="CS257" s="24" t="e">
        <f>10*LOG10(IF(CK257="",0,POWER(10,((CK257+'ModelParams Lw'!$O$4)/10))) +IF(CL257="",0,POWER(10,((CL257+'ModelParams Lw'!$P$4)/10))) +IF(CM257="",0,POWER(10,((CM257+'ModelParams Lw'!$Q$4)/10))) +IF(CN257="",0,POWER(10,((CN257+'ModelParams Lw'!$R$4)/10))) +IF(CO257="",0,POWER(10,((CO257+'ModelParams Lw'!$S$4)/10))) +IF(CP257="",0,POWER(10,((CP257+'ModelParams Lw'!$T$4)/10))) +IF(CQ257="",0,POWER(10,((CQ257+'ModelParams Lw'!$U$4)/10)))+IF(CR257="",0,POWER(10,((CR257+'ModelParams Lw'!$V$4)/10))))</f>
        <v>#DIV/0!</v>
      </c>
      <c r="CT257" s="24" t="e">
        <f t="shared" si="94"/>
        <v>#DIV/0!</v>
      </c>
      <c r="CU257" s="24" t="e">
        <f>(CK257-'ModelParams Lw'!O$10)/'ModelParams Lw'!O$11</f>
        <v>#DIV/0!</v>
      </c>
      <c r="CV257" s="24" t="e">
        <f>(CL257-'ModelParams Lw'!P$10)/'ModelParams Lw'!P$11</f>
        <v>#DIV/0!</v>
      </c>
      <c r="CW257" s="24" t="e">
        <f>(CM257-'ModelParams Lw'!Q$10)/'ModelParams Lw'!Q$11</f>
        <v>#DIV/0!</v>
      </c>
      <c r="CX257" s="24" t="e">
        <f>(CN257-'ModelParams Lw'!R$10)/'ModelParams Lw'!R$11</f>
        <v>#DIV/0!</v>
      </c>
      <c r="CY257" s="24" t="e">
        <f>(CO257-'ModelParams Lw'!S$10)/'ModelParams Lw'!S$11</f>
        <v>#DIV/0!</v>
      </c>
      <c r="CZ257" s="24" t="e">
        <f>(CP257-'ModelParams Lw'!T$10)/'ModelParams Lw'!T$11</f>
        <v>#DIV/0!</v>
      </c>
      <c r="DA257" s="24" t="e">
        <f>(CQ257-'ModelParams Lw'!U$10)/'ModelParams Lw'!U$11</f>
        <v>#DIV/0!</v>
      </c>
      <c r="DB257" s="24" t="e">
        <f>(CR257-'ModelParams Lw'!V$10)/'ModelParams Lw'!V$11</f>
        <v>#DIV/0!</v>
      </c>
    </row>
    <row r="258" spans="1:106">
      <c r="A258" s="12">
        <f>'Sound Power'!B258</f>
        <v>0</v>
      </c>
      <c r="B258" s="12">
        <f>'Sound Power'!D258</f>
        <v>0</v>
      </c>
      <c r="C258" s="67" t="e">
        <f>IF(Calcul!$F263="SA",'Sound Power'!BS258,'Sound Power'!T258)</f>
        <v>#DIV/0!</v>
      </c>
      <c r="D258" s="67" t="e">
        <f>IF(Calcul!$F263="SA",'Sound Power'!BT258,'Sound Power'!U258)</f>
        <v>#DIV/0!</v>
      </c>
      <c r="E258" s="67" t="e">
        <f>IF(Calcul!$F263="SA",'Sound Power'!BU258,'Sound Power'!V258)</f>
        <v>#DIV/0!</v>
      </c>
      <c r="F258" s="67" t="e">
        <f>IF(Calcul!$F263="SA",'Sound Power'!BV258,'Sound Power'!W258)</f>
        <v>#DIV/0!</v>
      </c>
      <c r="G258" s="67" t="e">
        <f>IF(Calcul!$F263="SA",'Sound Power'!BW258,'Sound Power'!X258)</f>
        <v>#DIV/0!</v>
      </c>
      <c r="H258" s="67" t="e">
        <f>IF(Calcul!$F263="SA",'Sound Power'!BX258,'Sound Power'!Y258)</f>
        <v>#DIV/0!</v>
      </c>
      <c r="I258" s="67" t="e">
        <f>IF(Calcul!$F263="SA",'Sound Power'!BY258,'Sound Power'!Z258)</f>
        <v>#DIV/0!</v>
      </c>
      <c r="J258" s="67" t="e">
        <f>IF(Calcul!$F263="SA",'Sound Power'!BZ258,'Sound Power'!AA258)</f>
        <v>#DIV/0!</v>
      </c>
      <c r="K258" s="67" t="e">
        <f>'Sound Power'!CS258</f>
        <v>#DIV/0!</v>
      </c>
      <c r="L258" s="67" t="e">
        <f>'Sound Power'!CT258</f>
        <v>#DIV/0!</v>
      </c>
      <c r="M258" s="67" t="e">
        <f>'Sound Power'!CU258</f>
        <v>#DIV/0!</v>
      </c>
      <c r="N258" s="67" t="e">
        <f>'Sound Power'!CV258</f>
        <v>#DIV/0!</v>
      </c>
      <c r="O258" s="67" t="e">
        <f>'Sound Power'!CW258</f>
        <v>#DIV/0!</v>
      </c>
      <c r="P258" s="67" t="e">
        <f>'Sound Power'!CX258</f>
        <v>#DIV/0!</v>
      </c>
      <c r="Q258" s="67" t="e">
        <f>'Sound Power'!CY258</f>
        <v>#DIV/0!</v>
      </c>
      <c r="R258" s="67" t="e">
        <f>'Sound Power'!CZ258</f>
        <v>#DIV/0!</v>
      </c>
      <c r="S258" s="64">
        <f t="shared" si="74"/>
        <v>0</v>
      </c>
      <c r="T258" s="64">
        <f t="shared" si="75"/>
        <v>0</v>
      </c>
      <c r="U258" s="67" t="e">
        <f>('ModelParams Lp'!B$4*10^'ModelParams Lp'!B$5*($S258/$T258)^'ModelParams Lp'!B$6)*3</f>
        <v>#DIV/0!</v>
      </c>
      <c r="V258" s="67" t="e">
        <f>('ModelParams Lp'!C$4*10^'ModelParams Lp'!C$5*($S258/$T258)^'ModelParams Lp'!C$6)*3</f>
        <v>#DIV/0!</v>
      </c>
      <c r="W258" s="67" t="e">
        <f>('ModelParams Lp'!D$4*10^'ModelParams Lp'!D$5*($S258/$T258)^'ModelParams Lp'!D$6)*3</f>
        <v>#DIV/0!</v>
      </c>
      <c r="X258" s="67" t="e">
        <f>('ModelParams Lp'!E$4*10^'ModelParams Lp'!E$5*($S258/$T258)^'ModelParams Lp'!E$6)*3</f>
        <v>#DIV/0!</v>
      </c>
      <c r="Y258" s="67" t="e">
        <f>('ModelParams Lp'!F$4*10^'ModelParams Lp'!F$5*($S258/$T258)^'ModelParams Lp'!F$6)*3</f>
        <v>#DIV/0!</v>
      </c>
      <c r="Z258" s="67" t="e">
        <f>('ModelParams Lp'!G$4*10^'ModelParams Lp'!G$5*($S258/$T258)^'ModelParams Lp'!G$6)*3</f>
        <v>#DIV/0!</v>
      </c>
      <c r="AA258" s="67" t="e">
        <f>('ModelParams Lp'!H$4*10^'ModelParams Lp'!H$5*($S258/$T258)^'ModelParams Lp'!H$6)*3</f>
        <v>#DIV/0!</v>
      </c>
      <c r="AB258" s="67" t="e">
        <f>('ModelParams Lp'!I$4*10^'ModelParams Lp'!I$5*($S258/$T258)^'ModelParams Lp'!I$6)*3</f>
        <v>#DIV/0!</v>
      </c>
      <c r="AC258" s="53" t="e">
        <f t="shared" si="76"/>
        <v>#DIV/0!</v>
      </c>
      <c r="AD258" s="53" t="e">
        <f>IF(AC258&lt;'ModelParams Lp'!$B$16,-1,IF(AC258&lt;'ModelParams Lp'!$C$16,0,IF(AC258&lt;'ModelParams Lp'!$D$16,1,IF(AC258&lt;'ModelParams Lp'!$E$16,2,IF(AC258&lt;'ModelParams Lp'!$F$16,3,IF(AC258&lt;'ModelParams Lp'!$G$16,4,IF(AC258&lt;'ModelParams Lp'!$H$16,5,6)))))))</f>
        <v>#DIV/0!</v>
      </c>
      <c r="AE258" s="67" t="e">
        <f ca="1">IF($AD258&gt;1,0,OFFSET('ModelParams Lp'!$C$12,0,-'Sound Pressure'!$AD258))</f>
        <v>#DIV/0!</v>
      </c>
      <c r="AF258" s="67" t="e">
        <f ca="1">IF($AD258&gt;2,0,OFFSET('ModelParams Lp'!$D$12,0,-'Sound Pressure'!$AD258))</f>
        <v>#DIV/0!</v>
      </c>
      <c r="AG258" s="67" t="e">
        <f ca="1">IF($AD258&gt;3,0,OFFSET('ModelParams Lp'!$E$12,0,-'Sound Pressure'!$AD258))</f>
        <v>#DIV/0!</v>
      </c>
      <c r="AH258" s="67" t="e">
        <f ca="1">IF($AD258&gt;4,0,OFFSET('ModelParams Lp'!$F$12,0,-'Sound Pressure'!$AD258))</f>
        <v>#DIV/0!</v>
      </c>
      <c r="AI258" s="67" t="e">
        <f ca="1">IF($AD258&gt;3,0,OFFSET('ModelParams Lp'!$G$12,0,-'Sound Pressure'!$AD258))</f>
        <v>#DIV/0!</v>
      </c>
      <c r="AJ258" s="67" t="e">
        <f ca="1">IF($AD258&gt;5,0,OFFSET('ModelParams Lp'!$H$12,0,-'Sound Pressure'!$AD258))</f>
        <v>#DIV/0!</v>
      </c>
      <c r="AK258" s="67" t="e">
        <f ca="1">IF($AD258&gt;6,0,OFFSET('ModelParams Lp'!$I$12,0,-'Sound Pressure'!$AD258))</f>
        <v>#DIV/0!</v>
      </c>
      <c r="AL258" s="67" t="e">
        <f ca="1">IF($AD258&gt;7,0,IF($AD$4&lt;0,3,OFFSET('ModelParams Lp'!$J$12,0,-'Sound Pressure'!$AD258)))</f>
        <v>#DIV/0!</v>
      </c>
      <c r="AM258" s="67" t="e">
        <f t="shared" si="95"/>
        <v>#DIV/0!</v>
      </c>
      <c r="AN258" s="67" t="e">
        <f t="shared" si="96"/>
        <v>#DIV/0!</v>
      </c>
      <c r="AO258" s="67" t="e">
        <f t="shared" si="96"/>
        <v>#DIV/0!</v>
      </c>
      <c r="AP258" s="67" t="e">
        <f t="shared" si="96"/>
        <v>#DIV/0!</v>
      </c>
      <c r="AQ258" s="67" t="e">
        <f t="shared" si="96"/>
        <v>#DIV/0!</v>
      </c>
      <c r="AR258" s="67" t="e">
        <f t="shared" si="96"/>
        <v>#DIV/0!</v>
      </c>
      <c r="AS258" s="67" t="e">
        <f t="shared" si="96"/>
        <v>#DIV/0!</v>
      </c>
      <c r="AT258" s="67" t="e">
        <f t="shared" si="96"/>
        <v>#DIV/0!</v>
      </c>
      <c r="AU258" s="67">
        <f>'ModelParams Lp'!B$22</f>
        <v>4</v>
      </c>
      <c r="AV258" s="67">
        <f>'ModelParams Lp'!C$22</f>
        <v>2</v>
      </c>
      <c r="AW258" s="67">
        <f>'ModelParams Lp'!D$22</f>
        <v>1</v>
      </c>
      <c r="AX258" s="67">
        <f>'ModelParams Lp'!E$22</f>
        <v>0</v>
      </c>
      <c r="AY258" s="67">
        <f>'ModelParams Lp'!F$22</f>
        <v>0</v>
      </c>
      <c r="AZ258" s="67">
        <f>'ModelParams Lp'!G$22</f>
        <v>0</v>
      </c>
      <c r="BA258" s="67">
        <f>'ModelParams Lp'!H$22</f>
        <v>0</v>
      </c>
      <c r="BB258" s="67">
        <f>'ModelParams Lp'!I$22</f>
        <v>0</v>
      </c>
      <c r="BC258" s="67" t="e">
        <f>-10*LOG(2/(4*PI()*2^2)+4/(0.163*(Calcul!$J263*Calcul!$K263)/VLOOKUP(Calcul!$H263,'ModelParams Lp'!$E$37:$F$39,2,0)))</f>
        <v>#N/A</v>
      </c>
      <c r="BD258" s="67" t="e">
        <f>-10*LOG(2/(4*PI()*2^2)+4/(0.163*(Calcul!$J263*Calcul!$K263)/VLOOKUP(Calcul!$H263,'ModelParams Lp'!$E$37:$F$39,2,0)))</f>
        <v>#N/A</v>
      </c>
      <c r="BE258" s="67" t="e">
        <f>-10*LOG(2/(4*PI()*2^2)+4/(0.163*(Calcul!$J263*Calcul!$K263)/VLOOKUP(Calcul!$H263,'ModelParams Lp'!$E$37:$F$39,2,0)))</f>
        <v>#N/A</v>
      </c>
      <c r="BF258" s="67" t="e">
        <f>-10*LOG(2/(4*PI()*2^2)+4/(0.163*(Calcul!$J263*Calcul!$K263)/VLOOKUP(Calcul!$H263,'ModelParams Lp'!$E$37:$F$39,2,0)))</f>
        <v>#N/A</v>
      </c>
      <c r="BG258" s="67" t="e">
        <f>-10*LOG(2/(4*PI()*2^2)+4/(0.163*(Calcul!$J263*Calcul!$K263)/VLOOKUP(Calcul!$H263,'ModelParams Lp'!$E$37:$F$39,2,0)))</f>
        <v>#N/A</v>
      </c>
      <c r="BH258" s="67" t="e">
        <f>-10*LOG(2/(4*PI()*2^2)+4/(0.163*(Calcul!$J263*Calcul!$K263)/VLOOKUP(Calcul!$H263,'ModelParams Lp'!$E$37:$F$39,2,0)))</f>
        <v>#N/A</v>
      </c>
      <c r="BI258" s="67" t="e">
        <f>-10*LOG(2/(4*PI()*2^2)+4/(0.163*(Calcul!$J263*Calcul!$K263)/VLOOKUP(Calcul!$H263,'ModelParams Lp'!$E$37:$F$39,2,0)))</f>
        <v>#N/A</v>
      </c>
      <c r="BJ258" s="67" t="e">
        <f>-10*LOG(2/(4*PI()*2^2)+4/(0.163*(Calcul!$J263*Calcul!$K263)/VLOOKUP(Calcul!$H263,'ModelParams Lp'!$E$37:$F$39,2,0)))</f>
        <v>#N/A</v>
      </c>
      <c r="BK258" s="67" t="e">
        <f>VLOOKUP(Calcul!$I263,'ModelParams Lp'!$D$28:$O$32,5,0)+BC258</f>
        <v>#N/A</v>
      </c>
      <c r="BL258" s="67" t="e">
        <f>VLOOKUP(Calcul!$I263,'ModelParams Lp'!$D$28:$O$32,6,0)+BD258</f>
        <v>#N/A</v>
      </c>
      <c r="BM258" s="67" t="e">
        <f>VLOOKUP(Calcul!$I263,'ModelParams Lp'!$D$28:$O$32,7,0)+BE258</f>
        <v>#N/A</v>
      </c>
      <c r="BN258" s="67" t="e">
        <f>VLOOKUP(Calcul!$I263,'ModelParams Lp'!$D$28:$O$32,8,0)+BF258</f>
        <v>#N/A</v>
      </c>
      <c r="BO258" s="67" t="e">
        <f>VLOOKUP(Calcul!$I263,'ModelParams Lp'!$D$28:$O$32,9,0)+BG258</f>
        <v>#N/A</v>
      </c>
      <c r="BP258" s="67" t="e">
        <f>VLOOKUP(Calcul!$I263,'ModelParams Lp'!$D$28:$O$32,10,0)+BH258</f>
        <v>#N/A</v>
      </c>
      <c r="BQ258" s="67" t="e">
        <f>VLOOKUP(Calcul!$I263,'ModelParams Lp'!$D$28:$O$32,11,0)+BI258</f>
        <v>#N/A</v>
      </c>
      <c r="BR258" s="67" t="e">
        <f>VLOOKUP(Calcul!$I263,'ModelParams Lp'!$D$28:$O$32,12,0)+BJ258</f>
        <v>#N/A</v>
      </c>
      <c r="BS258" s="66" t="e">
        <f t="shared" ca="1" si="77"/>
        <v>#DIV/0!</v>
      </c>
      <c r="BT258" s="66" t="e">
        <f t="shared" ca="1" si="78"/>
        <v>#DIV/0!</v>
      </c>
      <c r="BU258" s="66" t="e">
        <f t="shared" ca="1" si="79"/>
        <v>#DIV/0!</v>
      </c>
      <c r="BV258" s="66" t="e">
        <f t="shared" ca="1" si="80"/>
        <v>#DIV/0!</v>
      </c>
      <c r="BW258" s="66" t="e">
        <f t="shared" ca="1" si="81"/>
        <v>#DIV/0!</v>
      </c>
      <c r="BX258" s="66" t="e">
        <f t="shared" ca="1" si="82"/>
        <v>#DIV/0!</v>
      </c>
      <c r="BY258" s="66" t="e">
        <f t="shared" ca="1" si="83"/>
        <v>#DIV/0!</v>
      </c>
      <c r="BZ258" s="66" t="e">
        <f t="shared" ca="1" si="84"/>
        <v>#DIV/0!</v>
      </c>
      <c r="CA258" s="24" t="e">
        <f ca="1">10*LOG10(IF(BS258="",0,POWER(10,((BS258+'ModelParams Lw'!$O$4)/10))) +IF(BT258="",0,POWER(10,((BT258+'ModelParams Lw'!$P$4)/10))) +IF(BU258="",0,POWER(10,((BU258+'ModelParams Lw'!$Q$4)/10))) +IF(BV258="",0,POWER(10,((BV258+'ModelParams Lw'!$R$4)/10))) +IF(BW258="",0,POWER(10,((BW258+'ModelParams Lw'!$S$4)/10))) +IF(BX258="",0,POWER(10,((BX258+'ModelParams Lw'!$T$4)/10))) +IF(BY258="",0,POWER(10,((BY258+'ModelParams Lw'!$U$4)/10)))+IF(BZ258="",0,POWER(10,((BZ258+'ModelParams Lw'!$V$4)/10))))</f>
        <v>#DIV/0!</v>
      </c>
      <c r="CB258" s="24" t="e">
        <f t="shared" ca="1" si="85"/>
        <v>#DIV/0!</v>
      </c>
      <c r="CC258" s="24" t="e">
        <f ca="1">(BS258-'ModelParams Lw'!O$10)/'ModelParams Lw'!O$11</f>
        <v>#DIV/0!</v>
      </c>
      <c r="CD258" s="24" t="e">
        <f ca="1">(BT258-'ModelParams Lw'!P$10)/'ModelParams Lw'!P$11</f>
        <v>#DIV/0!</v>
      </c>
      <c r="CE258" s="24" t="e">
        <f ca="1">(BU258-'ModelParams Lw'!Q$10)/'ModelParams Lw'!Q$11</f>
        <v>#DIV/0!</v>
      </c>
      <c r="CF258" s="24" t="e">
        <f ca="1">(BV258-'ModelParams Lw'!R$10)/'ModelParams Lw'!R$11</f>
        <v>#DIV/0!</v>
      </c>
      <c r="CG258" s="24" t="e">
        <f ca="1">(BW258-'ModelParams Lw'!S$10)/'ModelParams Lw'!S$11</f>
        <v>#DIV/0!</v>
      </c>
      <c r="CH258" s="24" t="e">
        <f ca="1">(BX258-'ModelParams Lw'!T$10)/'ModelParams Lw'!T$11</f>
        <v>#DIV/0!</v>
      </c>
      <c r="CI258" s="24" t="e">
        <f ca="1">(BY258-'ModelParams Lw'!U$10)/'ModelParams Lw'!U$11</f>
        <v>#DIV/0!</v>
      </c>
      <c r="CJ258" s="24" t="e">
        <f ca="1">(BZ258-'ModelParams Lw'!V$10)/'ModelParams Lw'!V$11</f>
        <v>#DIV/0!</v>
      </c>
      <c r="CK258" s="66" t="e">
        <f t="shared" si="86"/>
        <v>#DIV/0!</v>
      </c>
      <c r="CL258" s="66" t="e">
        <f t="shared" si="87"/>
        <v>#DIV/0!</v>
      </c>
      <c r="CM258" s="66" t="e">
        <f t="shared" si="88"/>
        <v>#DIV/0!</v>
      </c>
      <c r="CN258" s="66" t="e">
        <f t="shared" si="89"/>
        <v>#DIV/0!</v>
      </c>
      <c r="CO258" s="66" t="e">
        <f t="shared" si="90"/>
        <v>#DIV/0!</v>
      </c>
      <c r="CP258" s="66" t="e">
        <f t="shared" si="91"/>
        <v>#DIV/0!</v>
      </c>
      <c r="CQ258" s="66" t="e">
        <f t="shared" si="92"/>
        <v>#DIV/0!</v>
      </c>
      <c r="CR258" s="66" t="e">
        <f t="shared" si="93"/>
        <v>#DIV/0!</v>
      </c>
      <c r="CS258" s="24" t="e">
        <f>10*LOG10(IF(CK258="",0,POWER(10,((CK258+'ModelParams Lw'!$O$4)/10))) +IF(CL258="",0,POWER(10,((CL258+'ModelParams Lw'!$P$4)/10))) +IF(CM258="",0,POWER(10,((CM258+'ModelParams Lw'!$Q$4)/10))) +IF(CN258="",0,POWER(10,((CN258+'ModelParams Lw'!$R$4)/10))) +IF(CO258="",0,POWER(10,((CO258+'ModelParams Lw'!$S$4)/10))) +IF(CP258="",0,POWER(10,((CP258+'ModelParams Lw'!$T$4)/10))) +IF(CQ258="",0,POWER(10,((CQ258+'ModelParams Lw'!$U$4)/10)))+IF(CR258="",0,POWER(10,((CR258+'ModelParams Lw'!$V$4)/10))))</f>
        <v>#DIV/0!</v>
      </c>
      <c r="CT258" s="24" t="e">
        <f t="shared" si="94"/>
        <v>#DIV/0!</v>
      </c>
      <c r="CU258" s="24" t="e">
        <f>(CK258-'ModelParams Lw'!O$10)/'ModelParams Lw'!O$11</f>
        <v>#DIV/0!</v>
      </c>
      <c r="CV258" s="24" t="e">
        <f>(CL258-'ModelParams Lw'!P$10)/'ModelParams Lw'!P$11</f>
        <v>#DIV/0!</v>
      </c>
      <c r="CW258" s="24" t="e">
        <f>(CM258-'ModelParams Lw'!Q$10)/'ModelParams Lw'!Q$11</f>
        <v>#DIV/0!</v>
      </c>
      <c r="CX258" s="24" t="e">
        <f>(CN258-'ModelParams Lw'!R$10)/'ModelParams Lw'!R$11</f>
        <v>#DIV/0!</v>
      </c>
      <c r="CY258" s="24" t="e">
        <f>(CO258-'ModelParams Lw'!S$10)/'ModelParams Lw'!S$11</f>
        <v>#DIV/0!</v>
      </c>
      <c r="CZ258" s="24" t="e">
        <f>(CP258-'ModelParams Lw'!T$10)/'ModelParams Lw'!T$11</f>
        <v>#DIV/0!</v>
      </c>
      <c r="DA258" s="24" t="e">
        <f>(CQ258-'ModelParams Lw'!U$10)/'ModelParams Lw'!U$11</f>
        <v>#DIV/0!</v>
      </c>
      <c r="DB258" s="24" t="e">
        <f>(CR258-'ModelParams Lw'!V$10)/'ModelParams Lw'!V$11</f>
        <v>#DIV/0!</v>
      </c>
    </row>
    <row r="259" spans="1:106">
      <c r="A259" s="12">
        <f>'Sound Power'!B259</f>
        <v>0</v>
      </c>
      <c r="B259" s="12">
        <f>'Sound Power'!D259</f>
        <v>0</v>
      </c>
      <c r="C259" s="67" t="e">
        <f>IF(Calcul!$F264="SA",'Sound Power'!BS259,'Sound Power'!T259)</f>
        <v>#DIV/0!</v>
      </c>
      <c r="D259" s="67" t="e">
        <f>IF(Calcul!$F264="SA",'Sound Power'!BT259,'Sound Power'!U259)</f>
        <v>#DIV/0!</v>
      </c>
      <c r="E259" s="67" t="e">
        <f>IF(Calcul!$F264="SA",'Sound Power'!BU259,'Sound Power'!V259)</f>
        <v>#DIV/0!</v>
      </c>
      <c r="F259" s="67" t="e">
        <f>IF(Calcul!$F264="SA",'Sound Power'!BV259,'Sound Power'!W259)</f>
        <v>#DIV/0!</v>
      </c>
      <c r="G259" s="67" t="e">
        <f>IF(Calcul!$F264="SA",'Sound Power'!BW259,'Sound Power'!X259)</f>
        <v>#DIV/0!</v>
      </c>
      <c r="H259" s="67" t="e">
        <f>IF(Calcul!$F264="SA",'Sound Power'!BX259,'Sound Power'!Y259)</f>
        <v>#DIV/0!</v>
      </c>
      <c r="I259" s="67" t="e">
        <f>IF(Calcul!$F264="SA",'Sound Power'!BY259,'Sound Power'!Z259)</f>
        <v>#DIV/0!</v>
      </c>
      <c r="J259" s="67" t="e">
        <f>IF(Calcul!$F264="SA",'Sound Power'!BZ259,'Sound Power'!AA259)</f>
        <v>#DIV/0!</v>
      </c>
      <c r="K259" s="67" t="e">
        <f>'Sound Power'!CS259</f>
        <v>#DIV/0!</v>
      </c>
      <c r="L259" s="67" t="e">
        <f>'Sound Power'!CT259</f>
        <v>#DIV/0!</v>
      </c>
      <c r="M259" s="67" t="e">
        <f>'Sound Power'!CU259</f>
        <v>#DIV/0!</v>
      </c>
      <c r="N259" s="67" t="e">
        <f>'Sound Power'!CV259</f>
        <v>#DIV/0!</v>
      </c>
      <c r="O259" s="67" t="e">
        <f>'Sound Power'!CW259</f>
        <v>#DIV/0!</v>
      </c>
      <c r="P259" s="67" t="e">
        <f>'Sound Power'!CX259</f>
        <v>#DIV/0!</v>
      </c>
      <c r="Q259" s="67" t="e">
        <f>'Sound Power'!CY259</f>
        <v>#DIV/0!</v>
      </c>
      <c r="R259" s="67" t="e">
        <f>'Sound Power'!CZ259</f>
        <v>#DIV/0!</v>
      </c>
      <c r="S259" s="64">
        <f t="shared" si="74"/>
        <v>0</v>
      </c>
      <c r="T259" s="64">
        <f t="shared" si="75"/>
        <v>0</v>
      </c>
      <c r="U259" s="67" t="e">
        <f>('ModelParams Lp'!B$4*10^'ModelParams Lp'!B$5*($S259/$T259)^'ModelParams Lp'!B$6)*3</f>
        <v>#DIV/0!</v>
      </c>
      <c r="V259" s="67" t="e">
        <f>('ModelParams Lp'!C$4*10^'ModelParams Lp'!C$5*($S259/$T259)^'ModelParams Lp'!C$6)*3</f>
        <v>#DIV/0!</v>
      </c>
      <c r="W259" s="67" t="e">
        <f>('ModelParams Lp'!D$4*10^'ModelParams Lp'!D$5*($S259/$T259)^'ModelParams Lp'!D$6)*3</f>
        <v>#DIV/0!</v>
      </c>
      <c r="X259" s="67" t="e">
        <f>('ModelParams Lp'!E$4*10^'ModelParams Lp'!E$5*($S259/$T259)^'ModelParams Lp'!E$6)*3</f>
        <v>#DIV/0!</v>
      </c>
      <c r="Y259" s="67" t="e">
        <f>('ModelParams Lp'!F$4*10^'ModelParams Lp'!F$5*($S259/$T259)^'ModelParams Lp'!F$6)*3</f>
        <v>#DIV/0!</v>
      </c>
      <c r="Z259" s="67" t="e">
        <f>('ModelParams Lp'!G$4*10^'ModelParams Lp'!G$5*($S259/$T259)^'ModelParams Lp'!G$6)*3</f>
        <v>#DIV/0!</v>
      </c>
      <c r="AA259" s="67" t="e">
        <f>('ModelParams Lp'!H$4*10^'ModelParams Lp'!H$5*($S259/$T259)^'ModelParams Lp'!H$6)*3</f>
        <v>#DIV/0!</v>
      </c>
      <c r="AB259" s="67" t="e">
        <f>('ModelParams Lp'!I$4*10^'ModelParams Lp'!I$5*($S259/$T259)^'ModelParams Lp'!I$6)*3</f>
        <v>#DIV/0!</v>
      </c>
      <c r="AC259" s="53" t="e">
        <f t="shared" si="76"/>
        <v>#DIV/0!</v>
      </c>
      <c r="AD259" s="53" t="e">
        <f>IF(AC259&lt;'ModelParams Lp'!$B$16,-1,IF(AC259&lt;'ModelParams Lp'!$C$16,0,IF(AC259&lt;'ModelParams Lp'!$D$16,1,IF(AC259&lt;'ModelParams Lp'!$E$16,2,IF(AC259&lt;'ModelParams Lp'!$F$16,3,IF(AC259&lt;'ModelParams Lp'!$G$16,4,IF(AC259&lt;'ModelParams Lp'!$H$16,5,6)))))))</f>
        <v>#DIV/0!</v>
      </c>
      <c r="AE259" s="67" t="e">
        <f ca="1">IF($AD259&gt;1,0,OFFSET('ModelParams Lp'!$C$12,0,-'Sound Pressure'!$AD259))</f>
        <v>#DIV/0!</v>
      </c>
      <c r="AF259" s="67" t="e">
        <f ca="1">IF($AD259&gt;2,0,OFFSET('ModelParams Lp'!$D$12,0,-'Sound Pressure'!$AD259))</f>
        <v>#DIV/0!</v>
      </c>
      <c r="AG259" s="67" t="e">
        <f ca="1">IF($AD259&gt;3,0,OFFSET('ModelParams Lp'!$E$12,0,-'Sound Pressure'!$AD259))</f>
        <v>#DIV/0!</v>
      </c>
      <c r="AH259" s="67" t="e">
        <f ca="1">IF($AD259&gt;4,0,OFFSET('ModelParams Lp'!$F$12,0,-'Sound Pressure'!$AD259))</f>
        <v>#DIV/0!</v>
      </c>
      <c r="AI259" s="67" t="e">
        <f ca="1">IF($AD259&gt;3,0,OFFSET('ModelParams Lp'!$G$12,0,-'Sound Pressure'!$AD259))</f>
        <v>#DIV/0!</v>
      </c>
      <c r="AJ259" s="67" t="e">
        <f ca="1">IF($AD259&gt;5,0,OFFSET('ModelParams Lp'!$H$12,0,-'Sound Pressure'!$AD259))</f>
        <v>#DIV/0!</v>
      </c>
      <c r="AK259" s="67" t="e">
        <f ca="1">IF($AD259&gt;6,0,OFFSET('ModelParams Lp'!$I$12,0,-'Sound Pressure'!$AD259))</f>
        <v>#DIV/0!</v>
      </c>
      <c r="AL259" s="67" t="e">
        <f ca="1">IF($AD259&gt;7,0,IF($AD$4&lt;0,3,OFFSET('ModelParams Lp'!$J$12,0,-'Sound Pressure'!$AD259)))</f>
        <v>#DIV/0!</v>
      </c>
      <c r="AM259" s="67" t="e">
        <f t="shared" si="95"/>
        <v>#DIV/0!</v>
      </c>
      <c r="AN259" s="67" t="e">
        <f t="shared" si="96"/>
        <v>#DIV/0!</v>
      </c>
      <c r="AO259" s="67" t="e">
        <f t="shared" si="96"/>
        <v>#DIV/0!</v>
      </c>
      <c r="AP259" s="67" t="e">
        <f t="shared" si="96"/>
        <v>#DIV/0!</v>
      </c>
      <c r="AQ259" s="67" t="e">
        <f t="shared" si="96"/>
        <v>#DIV/0!</v>
      </c>
      <c r="AR259" s="67" t="e">
        <f t="shared" si="96"/>
        <v>#DIV/0!</v>
      </c>
      <c r="AS259" s="67" t="e">
        <f t="shared" si="96"/>
        <v>#DIV/0!</v>
      </c>
      <c r="AT259" s="67" t="e">
        <f t="shared" si="96"/>
        <v>#DIV/0!</v>
      </c>
      <c r="AU259" s="67">
        <f>'ModelParams Lp'!B$22</f>
        <v>4</v>
      </c>
      <c r="AV259" s="67">
        <f>'ModelParams Lp'!C$22</f>
        <v>2</v>
      </c>
      <c r="AW259" s="67">
        <f>'ModelParams Lp'!D$22</f>
        <v>1</v>
      </c>
      <c r="AX259" s="67">
        <f>'ModelParams Lp'!E$22</f>
        <v>0</v>
      </c>
      <c r="AY259" s="67">
        <f>'ModelParams Lp'!F$22</f>
        <v>0</v>
      </c>
      <c r="AZ259" s="67">
        <f>'ModelParams Lp'!G$22</f>
        <v>0</v>
      </c>
      <c r="BA259" s="67">
        <f>'ModelParams Lp'!H$22</f>
        <v>0</v>
      </c>
      <c r="BB259" s="67">
        <f>'ModelParams Lp'!I$22</f>
        <v>0</v>
      </c>
      <c r="BC259" s="67" t="e">
        <f>-10*LOG(2/(4*PI()*2^2)+4/(0.163*(Calcul!$J264*Calcul!$K264)/VLOOKUP(Calcul!$H264,'ModelParams Lp'!$E$37:$F$39,2,0)))</f>
        <v>#N/A</v>
      </c>
      <c r="BD259" s="67" t="e">
        <f>-10*LOG(2/(4*PI()*2^2)+4/(0.163*(Calcul!$J264*Calcul!$K264)/VLOOKUP(Calcul!$H264,'ModelParams Lp'!$E$37:$F$39,2,0)))</f>
        <v>#N/A</v>
      </c>
      <c r="BE259" s="67" t="e">
        <f>-10*LOG(2/(4*PI()*2^2)+4/(0.163*(Calcul!$J264*Calcul!$K264)/VLOOKUP(Calcul!$H264,'ModelParams Lp'!$E$37:$F$39,2,0)))</f>
        <v>#N/A</v>
      </c>
      <c r="BF259" s="67" t="e">
        <f>-10*LOG(2/(4*PI()*2^2)+4/(0.163*(Calcul!$J264*Calcul!$K264)/VLOOKUP(Calcul!$H264,'ModelParams Lp'!$E$37:$F$39,2,0)))</f>
        <v>#N/A</v>
      </c>
      <c r="BG259" s="67" t="e">
        <f>-10*LOG(2/(4*PI()*2^2)+4/(0.163*(Calcul!$J264*Calcul!$K264)/VLOOKUP(Calcul!$H264,'ModelParams Lp'!$E$37:$F$39,2,0)))</f>
        <v>#N/A</v>
      </c>
      <c r="BH259" s="67" t="e">
        <f>-10*LOG(2/(4*PI()*2^2)+4/(0.163*(Calcul!$J264*Calcul!$K264)/VLOOKUP(Calcul!$H264,'ModelParams Lp'!$E$37:$F$39,2,0)))</f>
        <v>#N/A</v>
      </c>
      <c r="BI259" s="67" t="e">
        <f>-10*LOG(2/(4*PI()*2^2)+4/(0.163*(Calcul!$J264*Calcul!$K264)/VLOOKUP(Calcul!$H264,'ModelParams Lp'!$E$37:$F$39,2,0)))</f>
        <v>#N/A</v>
      </c>
      <c r="BJ259" s="67" t="e">
        <f>-10*LOG(2/(4*PI()*2^2)+4/(0.163*(Calcul!$J264*Calcul!$K264)/VLOOKUP(Calcul!$H264,'ModelParams Lp'!$E$37:$F$39,2,0)))</f>
        <v>#N/A</v>
      </c>
      <c r="BK259" s="67" t="e">
        <f>VLOOKUP(Calcul!$I264,'ModelParams Lp'!$D$28:$O$32,5,0)+BC259</f>
        <v>#N/A</v>
      </c>
      <c r="BL259" s="67" t="e">
        <f>VLOOKUP(Calcul!$I264,'ModelParams Lp'!$D$28:$O$32,6,0)+BD259</f>
        <v>#N/A</v>
      </c>
      <c r="BM259" s="67" t="e">
        <f>VLOOKUP(Calcul!$I264,'ModelParams Lp'!$D$28:$O$32,7,0)+BE259</f>
        <v>#N/A</v>
      </c>
      <c r="BN259" s="67" t="e">
        <f>VLOOKUP(Calcul!$I264,'ModelParams Lp'!$D$28:$O$32,8,0)+BF259</f>
        <v>#N/A</v>
      </c>
      <c r="BO259" s="67" t="e">
        <f>VLOOKUP(Calcul!$I264,'ModelParams Lp'!$D$28:$O$32,9,0)+BG259</f>
        <v>#N/A</v>
      </c>
      <c r="BP259" s="67" t="e">
        <f>VLOOKUP(Calcul!$I264,'ModelParams Lp'!$D$28:$O$32,10,0)+BH259</f>
        <v>#N/A</v>
      </c>
      <c r="BQ259" s="67" t="e">
        <f>VLOOKUP(Calcul!$I264,'ModelParams Lp'!$D$28:$O$32,11,0)+BI259</f>
        <v>#N/A</v>
      </c>
      <c r="BR259" s="67" t="e">
        <f>VLOOKUP(Calcul!$I264,'ModelParams Lp'!$D$28:$O$32,12,0)+BJ259</f>
        <v>#N/A</v>
      </c>
      <c r="BS259" s="66" t="e">
        <f t="shared" ca="1" si="77"/>
        <v>#DIV/0!</v>
      </c>
      <c r="BT259" s="66" t="e">
        <f t="shared" ca="1" si="78"/>
        <v>#DIV/0!</v>
      </c>
      <c r="BU259" s="66" t="e">
        <f t="shared" ca="1" si="79"/>
        <v>#DIV/0!</v>
      </c>
      <c r="BV259" s="66" t="e">
        <f t="shared" ca="1" si="80"/>
        <v>#DIV/0!</v>
      </c>
      <c r="BW259" s="66" t="e">
        <f t="shared" ca="1" si="81"/>
        <v>#DIV/0!</v>
      </c>
      <c r="BX259" s="66" t="e">
        <f t="shared" ca="1" si="82"/>
        <v>#DIV/0!</v>
      </c>
      <c r="BY259" s="66" t="e">
        <f t="shared" ca="1" si="83"/>
        <v>#DIV/0!</v>
      </c>
      <c r="BZ259" s="66" t="e">
        <f t="shared" ca="1" si="84"/>
        <v>#DIV/0!</v>
      </c>
      <c r="CA259" s="24" t="e">
        <f ca="1">10*LOG10(IF(BS259="",0,POWER(10,((BS259+'ModelParams Lw'!$O$4)/10))) +IF(BT259="",0,POWER(10,((BT259+'ModelParams Lw'!$P$4)/10))) +IF(BU259="",0,POWER(10,((BU259+'ModelParams Lw'!$Q$4)/10))) +IF(BV259="",0,POWER(10,((BV259+'ModelParams Lw'!$R$4)/10))) +IF(BW259="",0,POWER(10,((BW259+'ModelParams Lw'!$S$4)/10))) +IF(BX259="",0,POWER(10,((BX259+'ModelParams Lw'!$T$4)/10))) +IF(BY259="",0,POWER(10,((BY259+'ModelParams Lw'!$U$4)/10)))+IF(BZ259="",0,POWER(10,((BZ259+'ModelParams Lw'!$V$4)/10))))</f>
        <v>#DIV/0!</v>
      </c>
      <c r="CB259" s="24" t="e">
        <f t="shared" ca="1" si="85"/>
        <v>#DIV/0!</v>
      </c>
      <c r="CC259" s="24" t="e">
        <f ca="1">(BS259-'ModelParams Lw'!O$10)/'ModelParams Lw'!O$11</f>
        <v>#DIV/0!</v>
      </c>
      <c r="CD259" s="24" t="e">
        <f ca="1">(BT259-'ModelParams Lw'!P$10)/'ModelParams Lw'!P$11</f>
        <v>#DIV/0!</v>
      </c>
      <c r="CE259" s="24" t="e">
        <f ca="1">(BU259-'ModelParams Lw'!Q$10)/'ModelParams Lw'!Q$11</f>
        <v>#DIV/0!</v>
      </c>
      <c r="CF259" s="24" t="e">
        <f ca="1">(BV259-'ModelParams Lw'!R$10)/'ModelParams Lw'!R$11</f>
        <v>#DIV/0!</v>
      </c>
      <c r="CG259" s="24" t="e">
        <f ca="1">(BW259-'ModelParams Lw'!S$10)/'ModelParams Lw'!S$11</f>
        <v>#DIV/0!</v>
      </c>
      <c r="CH259" s="24" t="e">
        <f ca="1">(BX259-'ModelParams Lw'!T$10)/'ModelParams Lw'!T$11</f>
        <v>#DIV/0!</v>
      </c>
      <c r="CI259" s="24" t="e">
        <f ca="1">(BY259-'ModelParams Lw'!U$10)/'ModelParams Lw'!U$11</f>
        <v>#DIV/0!</v>
      </c>
      <c r="CJ259" s="24" t="e">
        <f ca="1">(BZ259-'ModelParams Lw'!V$10)/'ModelParams Lw'!V$11</f>
        <v>#DIV/0!</v>
      </c>
      <c r="CK259" s="66" t="e">
        <f t="shared" si="86"/>
        <v>#DIV/0!</v>
      </c>
      <c r="CL259" s="66" t="e">
        <f t="shared" si="87"/>
        <v>#DIV/0!</v>
      </c>
      <c r="CM259" s="66" t="e">
        <f t="shared" si="88"/>
        <v>#DIV/0!</v>
      </c>
      <c r="CN259" s="66" t="e">
        <f t="shared" si="89"/>
        <v>#DIV/0!</v>
      </c>
      <c r="CO259" s="66" t="e">
        <f t="shared" si="90"/>
        <v>#DIV/0!</v>
      </c>
      <c r="CP259" s="66" t="e">
        <f t="shared" si="91"/>
        <v>#DIV/0!</v>
      </c>
      <c r="CQ259" s="66" t="e">
        <f t="shared" si="92"/>
        <v>#DIV/0!</v>
      </c>
      <c r="CR259" s="66" t="e">
        <f t="shared" si="93"/>
        <v>#DIV/0!</v>
      </c>
      <c r="CS259" s="24" t="e">
        <f>10*LOG10(IF(CK259="",0,POWER(10,((CK259+'ModelParams Lw'!$O$4)/10))) +IF(CL259="",0,POWER(10,((CL259+'ModelParams Lw'!$P$4)/10))) +IF(CM259="",0,POWER(10,((CM259+'ModelParams Lw'!$Q$4)/10))) +IF(CN259="",0,POWER(10,((CN259+'ModelParams Lw'!$R$4)/10))) +IF(CO259="",0,POWER(10,((CO259+'ModelParams Lw'!$S$4)/10))) +IF(CP259="",0,POWER(10,((CP259+'ModelParams Lw'!$T$4)/10))) +IF(CQ259="",0,POWER(10,((CQ259+'ModelParams Lw'!$U$4)/10)))+IF(CR259="",0,POWER(10,((CR259+'ModelParams Lw'!$V$4)/10))))</f>
        <v>#DIV/0!</v>
      </c>
      <c r="CT259" s="24" t="e">
        <f t="shared" si="94"/>
        <v>#DIV/0!</v>
      </c>
      <c r="CU259" s="24" t="e">
        <f>(CK259-'ModelParams Lw'!O$10)/'ModelParams Lw'!O$11</f>
        <v>#DIV/0!</v>
      </c>
      <c r="CV259" s="24" t="e">
        <f>(CL259-'ModelParams Lw'!P$10)/'ModelParams Lw'!P$11</f>
        <v>#DIV/0!</v>
      </c>
      <c r="CW259" s="24" t="e">
        <f>(CM259-'ModelParams Lw'!Q$10)/'ModelParams Lw'!Q$11</f>
        <v>#DIV/0!</v>
      </c>
      <c r="CX259" s="24" t="e">
        <f>(CN259-'ModelParams Lw'!R$10)/'ModelParams Lw'!R$11</f>
        <v>#DIV/0!</v>
      </c>
      <c r="CY259" s="24" t="e">
        <f>(CO259-'ModelParams Lw'!S$10)/'ModelParams Lw'!S$11</f>
        <v>#DIV/0!</v>
      </c>
      <c r="CZ259" s="24" t="e">
        <f>(CP259-'ModelParams Lw'!T$10)/'ModelParams Lw'!T$11</f>
        <v>#DIV/0!</v>
      </c>
      <c r="DA259" s="24" t="e">
        <f>(CQ259-'ModelParams Lw'!U$10)/'ModelParams Lw'!U$11</f>
        <v>#DIV/0!</v>
      </c>
      <c r="DB259" s="24" t="e">
        <f>(CR259-'ModelParams Lw'!V$10)/'ModelParams Lw'!V$11</f>
        <v>#DIV/0!</v>
      </c>
    </row>
    <row r="260" spans="1:106">
      <c r="A260" s="12">
        <f>'Sound Power'!B260</f>
        <v>0</v>
      </c>
      <c r="B260" s="12">
        <f>'Sound Power'!D260</f>
        <v>0</v>
      </c>
      <c r="C260" s="67" t="e">
        <f>IF(Calcul!$F265="SA",'Sound Power'!BS260,'Sound Power'!T260)</f>
        <v>#DIV/0!</v>
      </c>
      <c r="D260" s="67" t="e">
        <f>IF(Calcul!$F265="SA",'Sound Power'!BT260,'Sound Power'!U260)</f>
        <v>#DIV/0!</v>
      </c>
      <c r="E260" s="67" t="e">
        <f>IF(Calcul!$F265="SA",'Sound Power'!BU260,'Sound Power'!V260)</f>
        <v>#DIV/0!</v>
      </c>
      <c r="F260" s="67" t="e">
        <f>IF(Calcul!$F265="SA",'Sound Power'!BV260,'Sound Power'!W260)</f>
        <v>#DIV/0!</v>
      </c>
      <c r="G260" s="67" t="e">
        <f>IF(Calcul!$F265="SA",'Sound Power'!BW260,'Sound Power'!X260)</f>
        <v>#DIV/0!</v>
      </c>
      <c r="H260" s="67" t="e">
        <f>IF(Calcul!$F265="SA",'Sound Power'!BX260,'Sound Power'!Y260)</f>
        <v>#DIV/0!</v>
      </c>
      <c r="I260" s="67" t="e">
        <f>IF(Calcul!$F265="SA",'Sound Power'!BY260,'Sound Power'!Z260)</f>
        <v>#DIV/0!</v>
      </c>
      <c r="J260" s="67" t="e">
        <f>IF(Calcul!$F265="SA",'Sound Power'!BZ260,'Sound Power'!AA260)</f>
        <v>#DIV/0!</v>
      </c>
      <c r="K260" s="67" t="e">
        <f>'Sound Power'!CS260</f>
        <v>#DIV/0!</v>
      </c>
      <c r="L260" s="67" t="e">
        <f>'Sound Power'!CT260</f>
        <v>#DIV/0!</v>
      </c>
      <c r="M260" s="67" t="e">
        <f>'Sound Power'!CU260</f>
        <v>#DIV/0!</v>
      </c>
      <c r="N260" s="67" t="e">
        <f>'Sound Power'!CV260</f>
        <v>#DIV/0!</v>
      </c>
      <c r="O260" s="67" t="e">
        <f>'Sound Power'!CW260</f>
        <v>#DIV/0!</v>
      </c>
      <c r="P260" s="67" t="e">
        <f>'Sound Power'!CX260</f>
        <v>#DIV/0!</v>
      </c>
      <c r="Q260" s="67" t="e">
        <f>'Sound Power'!CY260</f>
        <v>#DIV/0!</v>
      </c>
      <c r="R260" s="67" t="e">
        <f>'Sound Power'!CZ260</f>
        <v>#DIV/0!</v>
      </c>
      <c r="S260" s="64">
        <f t="shared" si="74"/>
        <v>0</v>
      </c>
      <c r="T260" s="64">
        <f t="shared" si="75"/>
        <v>0</v>
      </c>
      <c r="U260" s="67" t="e">
        <f>('ModelParams Lp'!B$4*10^'ModelParams Lp'!B$5*($S260/$T260)^'ModelParams Lp'!B$6)*3</f>
        <v>#DIV/0!</v>
      </c>
      <c r="V260" s="67" t="e">
        <f>('ModelParams Lp'!C$4*10^'ModelParams Lp'!C$5*($S260/$T260)^'ModelParams Lp'!C$6)*3</f>
        <v>#DIV/0!</v>
      </c>
      <c r="W260" s="67" t="e">
        <f>('ModelParams Lp'!D$4*10^'ModelParams Lp'!D$5*($S260/$T260)^'ModelParams Lp'!D$6)*3</f>
        <v>#DIV/0!</v>
      </c>
      <c r="X260" s="67" t="e">
        <f>('ModelParams Lp'!E$4*10^'ModelParams Lp'!E$5*($S260/$T260)^'ModelParams Lp'!E$6)*3</f>
        <v>#DIV/0!</v>
      </c>
      <c r="Y260" s="67" t="e">
        <f>('ModelParams Lp'!F$4*10^'ModelParams Lp'!F$5*($S260/$T260)^'ModelParams Lp'!F$6)*3</f>
        <v>#DIV/0!</v>
      </c>
      <c r="Z260" s="67" t="e">
        <f>('ModelParams Lp'!G$4*10^'ModelParams Lp'!G$5*($S260/$T260)^'ModelParams Lp'!G$6)*3</f>
        <v>#DIV/0!</v>
      </c>
      <c r="AA260" s="67" t="e">
        <f>('ModelParams Lp'!H$4*10^'ModelParams Lp'!H$5*($S260/$T260)^'ModelParams Lp'!H$6)*3</f>
        <v>#DIV/0!</v>
      </c>
      <c r="AB260" s="67" t="e">
        <f>('ModelParams Lp'!I$4*10^'ModelParams Lp'!I$5*($S260/$T260)^'ModelParams Lp'!I$6)*3</f>
        <v>#DIV/0!</v>
      </c>
      <c r="AC260" s="53" t="e">
        <f t="shared" si="76"/>
        <v>#DIV/0!</v>
      </c>
      <c r="AD260" s="53" t="e">
        <f>IF(AC260&lt;'ModelParams Lp'!$B$16,-1,IF(AC260&lt;'ModelParams Lp'!$C$16,0,IF(AC260&lt;'ModelParams Lp'!$D$16,1,IF(AC260&lt;'ModelParams Lp'!$E$16,2,IF(AC260&lt;'ModelParams Lp'!$F$16,3,IF(AC260&lt;'ModelParams Lp'!$G$16,4,IF(AC260&lt;'ModelParams Lp'!$H$16,5,6)))))))</f>
        <v>#DIV/0!</v>
      </c>
      <c r="AE260" s="67" t="e">
        <f ca="1">IF($AD260&gt;1,0,OFFSET('ModelParams Lp'!$C$12,0,-'Sound Pressure'!$AD260))</f>
        <v>#DIV/0!</v>
      </c>
      <c r="AF260" s="67" t="e">
        <f ca="1">IF($AD260&gt;2,0,OFFSET('ModelParams Lp'!$D$12,0,-'Sound Pressure'!$AD260))</f>
        <v>#DIV/0!</v>
      </c>
      <c r="AG260" s="67" t="e">
        <f ca="1">IF($AD260&gt;3,0,OFFSET('ModelParams Lp'!$E$12,0,-'Sound Pressure'!$AD260))</f>
        <v>#DIV/0!</v>
      </c>
      <c r="AH260" s="67" t="e">
        <f ca="1">IF($AD260&gt;4,0,OFFSET('ModelParams Lp'!$F$12,0,-'Sound Pressure'!$AD260))</f>
        <v>#DIV/0!</v>
      </c>
      <c r="AI260" s="67" t="e">
        <f ca="1">IF($AD260&gt;3,0,OFFSET('ModelParams Lp'!$G$12,0,-'Sound Pressure'!$AD260))</f>
        <v>#DIV/0!</v>
      </c>
      <c r="AJ260" s="67" t="e">
        <f ca="1">IF($AD260&gt;5,0,OFFSET('ModelParams Lp'!$H$12,0,-'Sound Pressure'!$AD260))</f>
        <v>#DIV/0!</v>
      </c>
      <c r="AK260" s="67" t="e">
        <f ca="1">IF($AD260&gt;6,0,OFFSET('ModelParams Lp'!$I$12,0,-'Sound Pressure'!$AD260))</f>
        <v>#DIV/0!</v>
      </c>
      <c r="AL260" s="67" t="e">
        <f ca="1">IF($AD260&gt;7,0,IF($AD$4&lt;0,3,OFFSET('ModelParams Lp'!$J$12,0,-'Sound Pressure'!$AD260)))</f>
        <v>#DIV/0!</v>
      </c>
      <c r="AM260" s="67" t="e">
        <f t="shared" si="95"/>
        <v>#DIV/0!</v>
      </c>
      <c r="AN260" s="67" t="e">
        <f t="shared" si="96"/>
        <v>#DIV/0!</v>
      </c>
      <c r="AO260" s="67" t="e">
        <f t="shared" si="96"/>
        <v>#DIV/0!</v>
      </c>
      <c r="AP260" s="67" t="e">
        <f t="shared" si="96"/>
        <v>#DIV/0!</v>
      </c>
      <c r="AQ260" s="67" t="e">
        <f t="shared" si="96"/>
        <v>#DIV/0!</v>
      </c>
      <c r="AR260" s="67" t="e">
        <f t="shared" si="96"/>
        <v>#DIV/0!</v>
      </c>
      <c r="AS260" s="67" t="e">
        <f t="shared" si="96"/>
        <v>#DIV/0!</v>
      </c>
      <c r="AT260" s="67" t="e">
        <f t="shared" si="96"/>
        <v>#DIV/0!</v>
      </c>
      <c r="AU260" s="67">
        <f>'ModelParams Lp'!B$22</f>
        <v>4</v>
      </c>
      <c r="AV260" s="67">
        <f>'ModelParams Lp'!C$22</f>
        <v>2</v>
      </c>
      <c r="AW260" s="67">
        <f>'ModelParams Lp'!D$22</f>
        <v>1</v>
      </c>
      <c r="AX260" s="67">
        <f>'ModelParams Lp'!E$22</f>
        <v>0</v>
      </c>
      <c r="AY260" s="67">
        <f>'ModelParams Lp'!F$22</f>
        <v>0</v>
      </c>
      <c r="AZ260" s="67">
        <f>'ModelParams Lp'!G$22</f>
        <v>0</v>
      </c>
      <c r="BA260" s="67">
        <f>'ModelParams Lp'!H$22</f>
        <v>0</v>
      </c>
      <c r="BB260" s="67">
        <f>'ModelParams Lp'!I$22</f>
        <v>0</v>
      </c>
      <c r="BC260" s="67" t="e">
        <f>-10*LOG(2/(4*PI()*2^2)+4/(0.163*(Calcul!$J265*Calcul!$K265)/VLOOKUP(Calcul!$H265,'ModelParams Lp'!$E$37:$F$39,2,0)))</f>
        <v>#N/A</v>
      </c>
      <c r="BD260" s="67" t="e">
        <f>-10*LOG(2/(4*PI()*2^2)+4/(0.163*(Calcul!$J265*Calcul!$K265)/VLOOKUP(Calcul!$H265,'ModelParams Lp'!$E$37:$F$39,2,0)))</f>
        <v>#N/A</v>
      </c>
      <c r="BE260" s="67" t="e">
        <f>-10*LOG(2/(4*PI()*2^2)+4/(0.163*(Calcul!$J265*Calcul!$K265)/VLOOKUP(Calcul!$H265,'ModelParams Lp'!$E$37:$F$39,2,0)))</f>
        <v>#N/A</v>
      </c>
      <c r="BF260" s="67" t="e">
        <f>-10*LOG(2/(4*PI()*2^2)+4/(0.163*(Calcul!$J265*Calcul!$K265)/VLOOKUP(Calcul!$H265,'ModelParams Lp'!$E$37:$F$39,2,0)))</f>
        <v>#N/A</v>
      </c>
      <c r="BG260" s="67" t="e">
        <f>-10*LOG(2/(4*PI()*2^2)+4/(0.163*(Calcul!$J265*Calcul!$K265)/VLOOKUP(Calcul!$H265,'ModelParams Lp'!$E$37:$F$39,2,0)))</f>
        <v>#N/A</v>
      </c>
      <c r="BH260" s="67" t="e">
        <f>-10*LOG(2/(4*PI()*2^2)+4/(0.163*(Calcul!$J265*Calcul!$K265)/VLOOKUP(Calcul!$H265,'ModelParams Lp'!$E$37:$F$39,2,0)))</f>
        <v>#N/A</v>
      </c>
      <c r="BI260" s="67" t="e">
        <f>-10*LOG(2/(4*PI()*2^2)+4/(0.163*(Calcul!$J265*Calcul!$K265)/VLOOKUP(Calcul!$H265,'ModelParams Lp'!$E$37:$F$39,2,0)))</f>
        <v>#N/A</v>
      </c>
      <c r="BJ260" s="67" t="e">
        <f>-10*LOG(2/(4*PI()*2^2)+4/(0.163*(Calcul!$J265*Calcul!$K265)/VLOOKUP(Calcul!$H265,'ModelParams Lp'!$E$37:$F$39,2,0)))</f>
        <v>#N/A</v>
      </c>
      <c r="BK260" s="67" t="e">
        <f>VLOOKUP(Calcul!$I265,'ModelParams Lp'!$D$28:$O$32,5,0)+BC260</f>
        <v>#N/A</v>
      </c>
      <c r="BL260" s="67" t="e">
        <f>VLOOKUP(Calcul!$I265,'ModelParams Lp'!$D$28:$O$32,6,0)+BD260</f>
        <v>#N/A</v>
      </c>
      <c r="BM260" s="67" t="e">
        <f>VLOOKUP(Calcul!$I265,'ModelParams Lp'!$D$28:$O$32,7,0)+BE260</f>
        <v>#N/A</v>
      </c>
      <c r="BN260" s="67" t="e">
        <f>VLOOKUP(Calcul!$I265,'ModelParams Lp'!$D$28:$O$32,8,0)+BF260</f>
        <v>#N/A</v>
      </c>
      <c r="BO260" s="67" t="e">
        <f>VLOOKUP(Calcul!$I265,'ModelParams Lp'!$D$28:$O$32,9,0)+BG260</f>
        <v>#N/A</v>
      </c>
      <c r="BP260" s="67" t="e">
        <f>VLOOKUP(Calcul!$I265,'ModelParams Lp'!$D$28:$O$32,10,0)+BH260</f>
        <v>#N/A</v>
      </c>
      <c r="BQ260" s="67" t="e">
        <f>VLOOKUP(Calcul!$I265,'ModelParams Lp'!$D$28:$O$32,11,0)+BI260</f>
        <v>#N/A</v>
      </c>
      <c r="BR260" s="67" t="e">
        <f>VLOOKUP(Calcul!$I265,'ModelParams Lp'!$D$28:$O$32,12,0)+BJ260</f>
        <v>#N/A</v>
      </c>
      <c r="BS260" s="66" t="e">
        <f t="shared" ca="1" si="77"/>
        <v>#DIV/0!</v>
      </c>
      <c r="BT260" s="66" t="e">
        <f t="shared" ca="1" si="78"/>
        <v>#DIV/0!</v>
      </c>
      <c r="BU260" s="66" t="e">
        <f t="shared" ca="1" si="79"/>
        <v>#DIV/0!</v>
      </c>
      <c r="BV260" s="66" t="e">
        <f t="shared" ca="1" si="80"/>
        <v>#DIV/0!</v>
      </c>
      <c r="BW260" s="66" t="e">
        <f t="shared" ca="1" si="81"/>
        <v>#DIV/0!</v>
      </c>
      <c r="BX260" s="66" t="e">
        <f t="shared" ca="1" si="82"/>
        <v>#DIV/0!</v>
      </c>
      <c r="BY260" s="66" t="e">
        <f t="shared" ca="1" si="83"/>
        <v>#DIV/0!</v>
      </c>
      <c r="BZ260" s="66" t="e">
        <f t="shared" ca="1" si="84"/>
        <v>#DIV/0!</v>
      </c>
      <c r="CA260" s="24" t="e">
        <f ca="1">10*LOG10(IF(BS260="",0,POWER(10,((BS260+'ModelParams Lw'!$O$4)/10))) +IF(BT260="",0,POWER(10,((BT260+'ModelParams Lw'!$P$4)/10))) +IF(BU260="",0,POWER(10,((BU260+'ModelParams Lw'!$Q$4)/10))) +IF(BV260="",0,POWER(10,((BV260+'ModelParams Lw'!$R$4)/10))) +IF(BW260="",0,POWER(10,((BW260+'ModelParams Lw'!$S$4)/10))) +IF(BX260="",0,POWER(10,((BX260+'ModelParams Lw'!$T$4)/10))) +IF(BY260="",0,POWER(10,((BY260+'ModelParams Lw'!$U$4)/10)))+IF(BZ260="",0,POWER(10,((BZ260+'ModelParams Lw'!$V$4)/10))))</f>
        <v>#DIV/0!</v>
      </c>
      <c r="CB260" s="24" t="e">
        <f t="shared" ca="1" si="85"/>
        <v>#DIV/0!</v>
      </c>
      <c r="CC260" s="24" t="e">
        <f ca="1">(BS260-'ModelParams Lw'!O$10)/'ModelParams Lw'!O$11</f>
        <v>#DIV/0!</v>
      </c>
      <c r="CD260" s="24" t="e">
        <f ca="1">(BT260-'ModelParams Lw'!P$10)/'ModelParams Lw'!P$11</f>
        <v>#DIV/0!</v>
      </c>
      <c r="CE260" s="24" t="e">
        <f ca="1">(BU260-'ModelParams Lw'!Q$10)/'ModelParams Lw'!Q$11</f>
        <v>#DIV/0!</v>
      </c>
      <c r="CF260" s="24" t="e">
        <f ca="1">(BV260-'ModelParams Lw'!R$10)/'ModelParams Lw'!R$11</f>
        <v>#DIV/0!</v>
      </c>
      <c r="CG260" s="24" t="e">
        <f ca="1">(BW260-'ModelParams Lw'!S$10)/'ModelParams Lw'!S$11</f>
        <v>#DIV/0!</v>
      </c>
      <c r="CH260" s="24" t="e">
        <f ca="1">(BX260-'ModelParams Lw'!T$10)/'ModelParams Lw'!T$11</f>
        <v>#DIV/0!</v>
      </c>
      <c r="CI260" s="24" t="e">
        <f ca="1">(BY260-'ModelParams Lw'!U$10)/'ModelParams Lw'!U$11</f>
        <v>#DIV/0!</v>
      </c>
      <c r="CJ260" s="24" t="e">
        <f ca="1">(BZ260-'ModelParams Lw'!V$10)/'ModelParams Lw'!V$11</f>
        <v>#DIV/0!</v>
      </c>
      <c r="CK260" s="66" t="e">
        <f t="shared" si="86"/>
        <v>#DIV/0!</v>
      </c>
      <c r="CL260" s="66" t="e">
        <f t="shared" si="87"/>
        <v>#DIV/0!</v>
      </c>
      <c r="CM260" s="66" t="e">
        <f t="shared" si="88"/>
        <v>#DIV/0!</v>
      </c>
      <c r="CN260" s="66" t="e">
        <f t="shared" si="89"/>
        <v>#DIV/0!</v>
      </c>
      <c r="CO260" s="66" t="e">
        <f t="shared" si="90"/>
        <v>#DIV/0!</v>
      </c>
      <c r="CP260" s="66" t="e">
        <f t="shared" si="91"/>
        <v>#DIV/0!</v>
      </c>
      <c r="CQ260" s="66" t="e">
        <f t="shared" si="92"/>
        <v>#DIV/0!</v>
      </c>
      <c r="CR260" s="66" t="e">
        <f t="shared" si="93"/>
        <v>#DIV/0!</v>
      </c>
      <c r="CS260" s="24" t="e">
        <f>10*LOG10(IF(CK260="",0,POWER(10,((CK260+'ModelParams Lw'!$O$4)/10))) +IF(CL260="",0,POWER(10,((CL260+'ModelParams Lw'!$P$4)/10))) +IF(CM260="",0,POWER(10,((CM260+'ModelParams Lw'!$Q$4)/10))) +IF(CN260="",0,POWER(10,((CN260+'ModelParams Lw'!$R$4)/10))) +IF(CO260="",0,POWER(10,((CO260+'ModelParams Lw'!$S$4)/10))) +IF(CP260="",0,POWER(10,((CP260+'ModelParams Lw'!$T$4)/10))) +IF(CQ260="",0,POWER(10,((CQ260+'ModelParams Lw'!$U$4)/10)))+IF(CR260="",0,POWER(10,((CR260+'ModelParams Lw'!$V$4)/10))))</f>
        <v>#DIV/0!</v>
      </c>
      <c r="CT260" s="24" t="e">
        <f t="shared" si="94"/>
        <v>#DIV/0!</v>
      </c>
      <c r="CU260" s="24" t="e">
        <f>(CK260-'ModelParams Lw'!O$10)/'ModelParams Lw'!O$11</f>
        <v>#DIV/0!</v>
      </c>
      <c r="CV260" s="24" t="e">
        <f>(CL260-'ModelParams Lw'!P$10)/'ModelParams Lw'!P$11</f>
        <v>#DIV/0!</v>
      </c>
      <c r="CW260" s="24" t="e">
        <f>(CM260-'ModelParams Lw'!Q$10)/'ModelParams Lw'!Q$11</f>
        <v>#DIV/0!</v>
      </c>
      <c r="CX260" s="24" t="e">
        <f>(CN260-'ModelParams Lw'!R$10)/'ModelParams Lw'!R$11</f>
        <v>#DIV/0!</v>
      </c>
      <c r="CY260" s="24" t="e">
        <f>(CO260-'ModelParams Lw'!S$10)/'ModelParams Lw'!S$11</f>
        <v>#DIV/0!</v>
      </c>
      <c r="CZ260" s="24" t="e">
        <f>(CP260-'ModelParams Lw'!T$10)/'ModelParams Lw'!T$11</f>
        <v>#DIV/0!</v>
      </c>
      <c r="DA260" s="24" t="e">
        <f>(CQ260-'ModelParams Lw'!U$10)/'ModelParams Lw'!U$11</f>
        <v>#DIV/0!</v>
      </c>
      <c r="DB260" s="24" t="e">
        <f>(CR260-'ModelParams Lw'!V$10)/'ModelParams Lw'!V$11</f>
        <v>#DIV/0!</v>
      </c>
    </row>
    <row r="261" spans="1:106">
      <c r="A261" s="12">
        <f>'Sound Power'!B261</f>
        <v>0</v>
      </c>
      <c r="B261" s="12">
        <f>'Sound Power'!D261</f>
        <v>0</v>
      </c>
      <c r="C261" s="67" t="e">
        <f>IF(Calcul!$F266="SA",'Sound Power'!BS261,'Sound Power'!T261)</f>
        <v>#DIV/0!</v>
      </c>
      <c r="D261" s="67" t="e">
        <f>IF(Calcul!$F266="SA",'Sound Power'!BT261,'Sound Power'!U261)</f>
        <v>#DIV/0!</v>
      </c>
      <c r="E261" s="67" t="e">
        <f>IF(Calcul!$F266="SA",'Sound Power'!BU261,'Sound Power'!V261)</f>
        <v>#DIV/0!</v>
      </c>
      <c r="F261" s="67" t="e">
        <f>IF(Calcul!$F266="SA",'Sound Power'!BV261,'Sound Power'!W261)</f>
        <v>#DIV/0!</v>
      </c>
      <c r="G261" s="67" t="e">
        <f>IF(Calcul!$F266="SA",'Sound Power'!BW261,'Sound Power'!X261)</f>
        <v>#DIV/0!</v>
      </c>
      <c r="H261" s="67" t="e">
        <f>IF(Calcul!$F266="SA",'Sound Power'!BX261,'Sound Power'!Y261)</f>
        <v>#DIV/0!</v>
      </c>
      <c r="I261" s="67" t="e">
        <f>IF(Calcul!$F266="SA",'Sound Power'!BY261,'Sound Power'!Z261)</f>
        <v>#DIV/0!</v>
      </c>
      <c r="J261" s="67" t="e">
        <f>IF(Calcul!$F266="SA",'Sound Power'!BZ261,'Sound Power'!AA261)</f>
        <v>#DIV/0!</v>
      </c>
      <c r="K261" s="67" t="e">
        <f>'Sound Power'!CS261</f>
        <v>#DIV/0!</v>
      </c>
      <c r="L261" s="67" t="e">
        <f>'Sound Power'!CT261</f>
        <v>#DIV/0!</v>
      </c>
      <c r="M261" s="67" t="e">
        <f>'Sound Power'!CU261</f>
        <v>#DIV/0!</v>
      </c>
      <c r="N261" s="67" t="e">
        <f>'Sound Power'!CV261</f>
        <v>#DIV/0!</v>
      </c>
      <c r="O261" s="67" t="e">
        <f>'Sound Power'!CW261</f>
        <v>#DIV/0!</v>
      </c>
      <c r="P261" s="67" t="e">
        <f>'Sound Power'!CX261</f>
        <v>#DIV/0!</v>
      </c>
      <c r="Q261" s="67" t="e">
        <f>'Sound Power'!CY261</f>
        <v>#DIV/0!</v>
      </c>
      <c r="R261" s="67" t="e">
        <f>'Sound Power'!CZ261</f>
        <v>#DIV/0!</v>
      </c>
      <c r="S261" s="64">
        <f t="shared" ref="S261:S300" si="97">PI()*(B261/1000)</f>
        <v>0</v>
      </c>
      <c r="T261" s="64">
        <f t="shared" ref="T261:T300" si="98">PI()/4*(B261/1000)^2</f>
        <v>0</v>
      </c>
      <c r="U261" s="67" t="e">
        <f>('ModelParams Lp'!B$4*10^'ModelParams Lp'!B$5*($S261/$T261)^'ModelParams Lp'!B$6)*3</f>
        <v>#DIV/0!</v>
      </c>
      <c r="V261" s="67" t="e">
        <f>('ModelParams Lp'!C$4*10^'ModelParams Lp'!C$5*($S261/$T261)^'ModelParams Lp'!C$6)*3</f>
        <v>#DIV/0!</v>
      </c>
      <c r="W261" s="67" t="e">
        <f>('ModelParams Lp'!D$4*10^'ModelParams Lp'!D$5*($S261/$T261)^'ModelParams Lp'!D$6)*3</f>
        <v>#DIV/0!</v>
      </c>
      <c r="X261" s="67" t="e">
        <f>('ModelParams Lp'!E$4*10^'ModelParams Lp'!E$5*($S261/$T261)^'ModelParams Lp'!E$6)*3</f>
        <v>#DIV/0!</v>
      </c>
      <c r="Y261" s="67" t="e">
        <f>('ModelParams Lp'!F$4*10^'ModelParams Lp'!F$5*($S261/$T261)^'ModelParams Lp'!F$6)*3</f>
        <v>#DIV/0!</v>
      </c>
      <c r="Z261" s="67" t="e">
        <f>('ModelParams Lp'!G$4*10^'ModelParams Lp'!G$5*($S261/$T261)^'ModelParams Lp'!G$6)*3</f>
        <v>#DIV/0!</v>
      </c>
      <c r="AA261" s="67" t="e">
        <f>('ModelParams Lp'!H$4*10^'ModelParams Lp'!H$5*($S261/$T261)^'ModelParams Lp'!H$6)*3</f>
        <v>#DIV/0!</v>
      </c>
      <c r="AB261" s="67" t="e">
        <f>('ModelParams Lp'!I$4*10^'ModelParams Lp'!I$5*($S261/$T261)^'ModelParams Lp'!I$6)*3</f>
        <v>#DIV/0!</v>
      </c>
      <c r="AC261" s="53" t="e">
        <f t="shared" ref="AC261:AC300" si="99">0.586*343.2/(B261/1000)</f>
        <v>#DIV/0!</v>
      </c>
      <c r="AD261" s="53" t="e">
        <f>IF(AC261&lt;'ModelParams Lp'!$B$16,-1,IF(AC261&lt;'ModelParams Lp'!$C$16,0,IF(AC261&lt;'ModelParams Lp'!$D$16,1,IF(AC261&lt;'ModelParams Lp'!$E$16,2,IF(AC261&lt;'ModelParams Lp'!$F$16,3,IF(AC261&lt;'ModelParams Lp'!$G$16,4,IF(AC261&lt;'ModelParams Lp'!$H$16,5,6)))))))</f>
        <v>#DIV/0!</v>
      </c>
      <c r="AE261" s="67" t="e">
        <f ca="1">IF($AD261&gt;1,0,OFFSET('ModelParams Lp'!$C$12,0,-'Sound Pressure'!$AD261))</f>
        <v>#DIV/0!</v>
      </c>
      <c r="AF261" s="67" t="e">
        <f ca="1">IF($AD261&gt;2,0,OFFSET('ModelParams Lp'!$D$12,0,-'Sound Pressure'!$AD261))</f>
        <v>#DIV/0!</v>
      </c>
      <c r="AG261" s="67" t="e">
        <f ca="1">IF($AD261&gt;3,0,OFFSET('ModelParams Lp'!$E$12,0,-'Sound Pressure'!$AD261))</f>
        <v>#DIV/0!</v>
      </c>
      <c r="AH261" s="67" t="e">
        <f ca="1">IF($AD261&gt;4,0,OFFSET('ModelParams Lp'!$F$12,0,-'Sound Pressure'!$AD261))</f>
        <v>#DIV/0!</v>
      </c>
      <c r="AI261" s="67" t="e">
        <f ca="1">IF($AD261&gt;3,0,OFFSET('ModelParams Lp'!$G$12,0,-'Sound Pressure'!$AD261))</f>
        <v>#DIV/0!</v>
      </c>
      <c r="AJ261" s="67" t="e">
        <f ca="1">IF($AD261&gt;5,0,OFFSET('ModelParams Lp'!$H$12,0,-'Sound Pressure'!$AD261))</f>
        <v>#DIV/0!</v>
      </c>
      <c r="AK261" s="67" t="e">
        <f ca="1">IF($AD261&gt;6,0,OFFSET('ModelParams Lp'!$I$12,0,-'Sound Pressure'!$AD261))</f>
        <v>#DIV/0!</v>
      </c>
      <c r="AL261" s="67" t="e">
        <f ca="1">IF($AD261&gt;7,0,IF($AD$4&lt;0,3,OFFSET('ModelParams Lp'!$J$12,0,-'Sound Pressure'!$AD261)))</f>
        <v>#DIV/0!</v>
      </c>
      <c r="AM261" s="67" t="e">
        <f t="shared" si="95"/>
        <v>#DIV/0!</v>
      </c>
      <c r="AN261" s="67" t="e">
        <f t="shared" si="96"/>
        <v>#DIV/0!</v>
      </c>
      <c r="AO261" s="67" t="e">
        <f t="shared" si="96"/>
        <v>#DIV/0!</v>
      </c>
      <c r="AP261" s="67" t="e">
        <f t="shared" si="96"/>
        <v>#DIV/0!</v>
      </c>
      <c r="AQ261" s="67" t="e">
        <f t="shared" si="96"/>
        <v>#DIV/0!</v>
      </c>
      <c r="AR261" s="67" t="e">
        <f t="shared" si="96"/>
        <v>#DIV/0!</v>
      </c>
      <c r="AS261" s="67" t="e">
        <f t="shared" si="96"/>
        <v>#DIV/0!</v>
      </c>
      <c r="AT261" s="67" t="e">
        <f t="shared" si="96"/>
        <v>#DIV/0!</v>
      </c>
      <c r="AU261" s="67">
        <f>'ModelParams Lp'!B$22</f>
        <v>4</v>
      </c>
      <c r="AV261" s="67">
        <f>'ModelParams Lp'!C$22</f>
        <v>2</v>
      </c>
      <c r="AW261" s="67">
        <f>'ModelParams Lp'!D$22</f>
        <v>1</v>
      </c>
      <c r="AX261" s="67">
        <f>'ModelParams Lp'!E$22</f>
        <v>0</v>
      </c>
      <c r="AY261" s="67">
        <f>'ModelParams Lp'!F$22</f>
        <v>0</v>
      </c>
      <c r="AZ261" s="67">
        <f>'ModelParams Lp'!G$22</f>
        <v>0</v>
      </c>
      <c r="BA261" s="67">
        <f>'ModelParams Lp'!H$22</f>
        <v>0</v>
      </c>
      <c r="BB261" s="67">
        <f>'ModelParams Lp'!I$22</f>
        <v>0</v>
      </c>
      <c r="BC261" s="67" t="e">
        <f>-10*LOG(2/(4*PI()*2^2)+4/(0.163*(Calcul!$J266*Calcul!$K266)/VLOOKUP(Calcul!$H266,'ModelParams Lp'!$E$37:$F$39,2,0)))</f>
        <v>#N/A</v>
      </c>
      <c r="BD261" s="67" t="e">
        <f>-10*LOG(2/(4*PI()*2^2)+4/(0.163*(Calcul!$J266*Calcul!$K266)/VLOOKUP(Calcul!$H266,'ModelParams Lp'!$E$37:$F$39,2,0)))</f>
        <v>#N/A</v>
      </c>
      <c r="BE261" s="67" t="e">
        <f>-10*LOG(2/(4*PI()*2^2)+4/(0.163*(Calcul!$J266*Calcul!$K266)/VLOOKUP(Calcul!$H266,'ModelParams Lp'!$E$37:$F$39,2,0)))</f>
        <v>#N/A</v>
      </c>
      <c r="BF261" s="67" t="e">
        <f>-10*LOG(2/(4*PI()*2^2)+4/(0.163*(Calcul!$J266*Calcul!$K266)/VLOOKUP(Calcul!$H266,'ModelParams Lp'!$E$37:$F$39,2,0)))</f>
        <v>#N/A</v>
      </c>
      <c r="BG261" s="67" t="e">
        <f>-10*LOG(2/(4*PI()*2^2)+4/(0.163*(Calcul!$J266*Calcul!$K266)/VLOOKUP(Calcul!$H266,'ModelParams Lp'!$E$37:$F$39,2,0)))</f>
        <v>#N/A</v>
      </c>
      <c r="BH261" s="67" t="e">
        <f>-10*LOG(2/(4*PI()*2^2)+4/(0.163*(Calcul!$J266*Calcul!$K266)/VLOOKUP(Calcul!$H266,'ModelParams Lp'!$E$37:$F$39,2,0)))</f>
        <v>#N/A</v>
      </c>
      <c r="BI261" s="67" t="e">
        <f>-10*LOG(2/(4*PI()*2^2)+4/(0.163*(Calcul!$J266*Calcul!$K266)/VLOOKUP(Calcul!$H266,'ModelParams Lp'!$E$37:$F$39,2,0)))</f>
        <v>#N/A</v>
      </c>
      <c r="BJ261" s="67" t="e">
        <f>-10*LOG(2/(4*PI()*2^2)+4/(0.163*(Calcul!$J266*Calcul!$K266)/VLOOKUP(Calcul!$H266,'ModelParams Lp'!$E$37:$F$39,2,0)))</f>
        <v>#N/A</v>
      </c>
      <c r="BK261" s="67" t="e">
        <f>VLOOKUP(Calcul!$I266,'ModelParams Lp'!$D$28:$O$32,5,0)+BC261</f>
        <v>#N/A</v>
      </c>
      <c r="BL261" s="67" t="e">
        <f>VLOOKUP(Calcul!$I266,'ModelParams Lp'!$D$28:$O$32,6,0)+BD261</f>
        <v>#N/A</v>
      </c>
      <c r="BM261" s="67" t="e">
        <f>VLOOKUP(Calcul!$I266,'ModelParams Lp'!$D$28:$O$32,7,0)+BE261</f>
        <v>#N/A</v>
      </c>
      <c r="BN261" s="67" t="e">
        <f>VLOOKUP(Calcul!$I266,'ModelParams Lp'!$D$28:$O$32,8,0)+BF261</f>
        <v>#N/A</v>
      </c>
      <c r="BO261" s="67" t="e">
        <f>VLOOKUP(Calcul!$I266,'ModelParams Lp'!$D$28:$O$32,9,0)+BG261</f>
        <v>#N/A</v>
      </c>
      <c r="BP261" s="67" t="e">
        <f>VLOOKUP(Calcul!$I266,'ModelParams Lp'!$D$28:$O$32,10,0)+BH261</f>
        <v>#N/A</v>
      </c>
      <c r="BQ261" s="67" t="e">
        <f>VLOOKUP(Calcul!$I266,'ModelParams Lp'!$D$28:$O$32,11,0)+BI261</f>
        <v>#N/A</v>
      </c>
      <c r="BR261" s="67" t="e">
        <f>VLOOKUP(Calcul!$I266,'ModelParams Lp'!$D$28:$O$32,12,0)+BJ261</f>
        <v>#N/A</v>
      </c>
      <c r="BS261" s="66" t="e">
        <f t="shared" ref="BS261:BS300" ca="1" si="100">IF(C261-U261-AE261-AM261-AU261-BC261&lt;0,0,C261-U261-AE261-AM261-AU261-BC261)</f>
        <v>#DIV/0!</v>
      </c>
      <c r="BT261" s="66" t="e">
        <f t="shared" ref="BT261:BT300" ca="1" si="101">IF(D261-V261-AF261-AN261-AV261-BD261&lt;0,0,D261-V261-AF261-AN261-AV261-BD261)</f>
        <v>#DIV/0!</v>
      </c>
      <c r="BU261" s="66" t="e">
        <f t="shared" ref="BU261:BU300" ca="1" si="102">IF(E261-W261-AG261-AO261-AW261-BE261&lt;0,0,E261-W261-AG261-AO261-AW261-BE261)</f>
        <v>#DIV/0!</v>
      </c>
      <c r="BV261" s="66" t="e">
        <f t="shared" ref="BV261:BV300" ca="1" si="103">IF(F261-X261-AH261-AP261-AX261-BF261&lt;0,0,F261-X261-AH261-AP261-AX261-BF261)</f>
        <v>#DIV/0!</v>
      </c>
      <c r="BW261" s="66" t="e">
        <f t="shared" ref="BW261:BW300" ca="1" si="104">IF(G261-Y261-AI261-AQ261-AY261-BG261&lt;0,0,G261-Y261-AI261-AQ261-AY261-BG261)</f>
        <v>#DIV/0!</v>
      </c>
      <c r="BX261" s="66" t="e">
        <f t="shared" ref="BX261:BX300" ca="1" si="105">IF(H261-Z261-AJ261-AR261-AZ261-BH261&lt;0,0,H261-Z261-AJ261-AR261-AZ261-BH261)</f>
        <v>#DIV/0!</v>
      </c>
      <c r="BY261" s="66" t="e">
        <f t="shared" ref="BY261:BY300" ca="1" si="106">IF(I261-AA261-AK261-AS261-BA261-BI261&lt;0,0,I261-AA261-AK261-AS261-BA261-BI261)</f>
        <v>#DIV/0!</v>
      </c>
      <c r="BZ261" s="66" t="e">
        <f t="shared" ref="BZ261:BZ300" ca="1" si="107">IF(J261-AB261-AL261-AT261-BB261-BJ261&lt;0,0,J261-AB261-AL261-AT261-BB261-BJ261)</f>
        <v>#DIV/0!</v>
      </c>
      <c r="CA261" s="24" t="e">
        <f ca="1">10*LOG10(IF(BS261="",0,POWER(10,((BS261+'ModelParams Lw'!$O$4)/10))) +IF(BT261="",0,POWER(10,((BT261+'ModelParams Lw'!$P$4)/10))) +IF(BU261="",0,POWER(10,((BU261+'ModelParams Lw'!$Q$4)/10))) +IF(BV261="",0,POWER(10,((BV261+'ModelParams Lw'!$R$4)/10))) +IF(BW261="",0,POWER(10,((BW261+'ModelParams Lw'!$S$4)/10))) +IF(BX261="",0,POWER(10,((BX261+'ModelParams Lw'!$T$4)/10))) +IF(BY261="",0,POWER(10,((BY261+'ModelParams Lw'!$U$4)/10)))+IF(BZ261="",0,POWER(10,((BZ261+'ModelParams Lw'!$V$4)/10))))</f>
        <v>#DIV/0!</v>
      </c>
      <c r="CB261" s="24" t="e">
        <f t="shared" ref="CB261:CB300" ca="1" si="108">MAX(CC261:CJ261)</f>
        <v>#DIV/0!</v>
      </c>
      <c r="CC261" s="24" t="e">
        <f ca="1">(BS261-'ModelParams Lw'!O$10)/'ModelParams Lw'!O$11</f>
        <v>#DIV/0!</v>
      </c>
      <c r="CD261" s="24" t="e">
        <f ca="1">(BT261-'ModelParams Lw'!P$10)/'ModelParams Lw'!P$11</f>
        <v>#DIV/0!</v>
      </c>
      <c r="CE261" s="24" t="e">
        <f ca="1">(BU261-'ModelParams Lw'!Q$10)/'ModelParams Lw'!Q$11</f>
        <v>#DIV/0!</v>
      </c>
      <c r="CF261" s="24" t="e">
        <f ca="1">(BV261-'ModelParams Lw'!R$10)/'ModelParams Lw'!R$11</f>
        <v>#DIV/0!</v>
      </c>
      <c r="CG261" s="24" t="e">
        <f ca="1">(BW261-'ModelParams Lw'!S$10)/'ModelParams Lw'!S$11</f>
        <v>#DIV/0!</v>
      </c>
      <c r="CH261" s="24" t="e">
        <f ca="1">(BX261-'ModelParams Lw'!T$10)/'ModelParams Lw'!T$11</f>
        <v>#DIV/0!</v>
      </c>
      <c r="CI261" s="24" t="e">
        <f ca="1">(BY261-'ModelParams Lw'!U$10)/'ModelParams Lw'!U$11</f>
        <v>#DIV/0!</v>
      </c>
      <c r="CJ261" s="24" t="e">
        <f ca="1">(BZ261-'ModelParams Lw'!V$10)/'ModelParams Lw'!V$11</f>
        <v>#DIV/0!</v>
      </c>
      <c r="CK261" s="66" t="e">
        <f t="shared" ref="CK261:CK300" si="109">IF(K261-BK261-AU261&lt;0,0,K261-BK261-AU261)</f>
        <v>#DIV/0!</v>
      </c>
      <c r="CL261" s="66" t="e">
        <f t="shared" ref="CL261:CL300" si="110">IF(L261-BL261-AV261&lt;0,0,L261-BL261-AV261)</f>
        <v>#DIV/0!</v>
      </c>
      <c r="CM261" s="66" t="e">
        <f t="shared" ref="CM261:CM300" si="111">IF(M261-BM261-AW261&lt;0,0,M261-BM261-AW261)</f>
        <v>#DIV/0!</v>
      </c>
      <c r="CN261" s="66" t="e">
        <f t="shared" ref="CN261:CN300" si="112">IF(N261-BN261-AX261&lt;0,0,N261-BN261-AX261)</f>
        <v>#DIV/0!</v>
      </c>
      <c r="CO261" s="66" t="e">
        <f t="shared" ref="CO261:CO300" si="113">IF(O261-BO261-AY261&lt;0,0,O261-BO261-AY261)</f>
        <v>#DIV/0!</v>
      </c>
      <c r="CP261" s="66" t="e">
        <f t="shared" ref="CP261:CP300" si="114">IF(P261-BP261-AZ261&lt;0,0,P261-BP261-AZ261)</f>
        <v>#DIV/0!</v>
      </c>
      <c r="CQ261" s="66" t="e">
        <f t="shared" ref="CQ261:CQ300" si="115">IF(Q261-BQ261-BA261&lt;0,0,Q261-BQ261-BA261)</f>
        <v>#DIV/0!</v>
      </c>
      <c r="CR261" s="66" t="e">
        <f t="shared" ref="CR261:CR300" si="116">IF(R261-BR261-BB261&lt;0,0,R261-BR261-BB261)</f>
        <v>#DIV/0!</v>
      </c>
      <c r="CS261" s="24" t="e">
        <f>10*LOG10(IF(CK261="",0,POWER(10,((CK261+'ModelParams Lw'!$O$4)/10))) +IF(CL261="",0,POWER(10,((CL261+'ModelParams Lw'!$P$4)/10))) +IF(CM261="",0,POWER(10,((CM261+'ModelParams Lw'!$Q$4)/10))) +IF(CN261="",0,POWER(10,((CN261+'ModelParams Lw'!$R$4)/10))) +IF(CO261="",0,POWER(10,((CO261+'ModelParams Lw'!$S$4)/10))) +IF(CP261="",0,POWER(10,((CP261+'ModelParams Lw'!$T$4)/10))) +IF(CQ261="",0,POWER(10,((CQ261+'ModelParams Lw'!$U$4)/10)))+IF(CR261="",0,POWER(10,((CR261+'ModelParams Lw'!$V$4)/10))))</f>
        <v>#DIV/0!</v>
      </c>
      <c r="CT261" s="24" t="e">
        <f t="shared" ref="CT261:CT300" si="117">MAX(CU261:DB261)</f>
        <v>#DIV/0!</v>
      </c>
      <c r="CU261" s="24" t="e">
        <f>(CK261-'ModelParams Lw'!O$10)/'ModelParams Lw'!O$11</f>
        <v>#DIV/0!</v>
      </c>
      <c r="CV261" s="24" t="e">
        <f>(CL261-'ModelParams Lw'!P$10)/'ModelParams Lw'!P$11</f>
        <v>#DIV/0!</v>
      </c>
      <c r="CW261" s="24" t="e">
        <f>(CM261-'ModelParams Lw'!Q$10)/'ModelParams Lw'!Q$11</f>
        <v>#DIV/0!</v>
      </c>
      <c r="CX261" s="24" t="e">
        <f>(CN261-'ModelParams Lw'!R$10)/'ModelParams Lw'!R$11</f>
        <v>#DIV/0!</v>
      </c>
      <c r="CY261" s="24" t="e">
        <f>(CO261-'ModelParams Lw'!S$10)/'ModelParams Lw'!S$11</f>
        <v>#DIV/0!</v>
      </c>
      <c r="CZ261" s="24" t="e">
        <f>(CP261-'ModelParams Lw'!T$10)/'ModelParams Lw'!T$11</f>
        <v>#DIV/0!</v>
      </c>
      <c r="DA261" s="24" t="e">
        <f>(CQ261-'ModelParams Lw'!U$10)/'ModelParams Lw'!U$11</f>
        <v>#DIV/0!</v>
      </c>
      <c r="DB261" s="24" t="e">
        <f>(CR261-'ModelParams Lw'!V$10)/'ModelParams Lw'!V$11</f>
        <v>#DIV/0!</v>
      </c>
    </row>
    <row r="262" spans="1:106">
      <c r="A262" s="12">
        <f>'Sound Power'!B262</f>
        <v>0</v>
      </c>
      <c r="B262" s="12">
        <f>'Sound Power'!D262</f>
        <v>0</v>
      </c>
      <c r="C262" s="67" t="e">
        <f>IF(Calcul!$F267="SA",'Sound Power'!BS262,'Sound Power'!T262)</f>
        <v>#DIV/0!</v>
      </c>
      <c r="D262" s="67" t="e">
        <f>IF(Calcul!$F267="SA",'Sound Power'!BT262,'Sound Power'!U262)</f>
        <v>#DIV/0!</v>
      </c>
      <c r="E262" s="67" t="e">
        <f>IF(Calcul!$F267="SA",'Sound Power'!BU262,'Sound Power'!V262)</f>
        <v>#DIV/0!</v>
      </c>
      <c r="F262" s="67" t="e">
        <f>IF(Calcul!$F267="SA",'Sound Power'!BV262,'Sound Power'!W262)</f>
        <v>#DIV/0!</v>
      </c>
      <c r="G262" s="67" t="e">
        <f>IF(Calcul!$F267="SA",'Sound Power'!BW262,'Sound Power'!X262)</f>
        <v>#DIV/0!</v>
      </c>
      <c r="H262" s="67" t="e">
        <f>IF(Calcul!$F267="SA",'Sound Power'!BX262,'Sound Power'!Y262)</f>
        <v>#DIV/0!</v>
      </c>
      <c r="I262" s="67" t="e">
        <f>IF(Calcul!$F267="SA",'Sound Power'!BY262,'Sound Power'!Z262)</f>
        <v>#DIV/0!</v>
      </c>
      <c r="J262" s="67" t="e">
        <f>IF(Calcul!$F267="SA",'Sound Power'!BZ262,'Sound Power'!AA262)</f>
        <v>#DIV/0!</v>
      </c>
      <c r="K262" s="67" t="e">
        <f>'Sound Power'!CS262</f>
        <v>#DIV/0!</v>
      </c>
      <c r="L262" s="67" t="e">
        <f>'Sound Power'!CT262</f>
        <v>#DIV/0!</v>
      </c>
      <c r="M262" s="67" t="e">
        <f>'Sound Power'!CU262</f>
        <v>#DIV/0!</v>
      </c>
      <c r="N262" s="67" t="e">
        <f>'Sound Power'!CV262</f>
        <v>#DIV/0!</v>
      </c>
      <c r="O262" s="67" t="e">
        <f>'Sound Power'!CW262</f>
        <v>#DIV/0!</v>
      </c>
      <c r="P262" s="67" t="e">
        <f>'Sound Power'!CX262</f>
        <v>#DIV/0!</v>
      </c>
      <c r="Q262" s="67" t="e">
        <f>'Sound Power'!CY262</f>
        <v>#DIV/0!</v>
      </c>
      <c r="R262" s="67" t="e">
        <f>'Sound Power'!CZ262</f>
        <v>#DIV/0!</v>
      </c>
      <c r="S262" s="64">
        <f t="shared" si="97"/>
        <v>0</v>
      </c>
      <c r="T262" s="64">
        <f t="shared" si="98"/>
        <v>0</v>
      </c>
      <c r="U262" s="67" t="e">
        <f>('ModelParams Lp'!B$4*10^'ModelParams Lp'!B$5*($S262/$T262)^'ModelParams Lp'!B$6)*3</f>
        <v>#DIV/0!</v>
      </c>
      <c r="V262" s="67" t="e">
        <f>('ModelParams Lp'!C$4*10^'ModelParams Lp'!C$5*($S262/$T262)^'ModelParams Lp'!C$6)*3</f>
        <v>#DIV/0!</v>
      </c>
      <c r="W262" s="67" t="e">
        <f>('ModelParams Lp'!D$4*10^'ModelParams Lp'!D$5*($S262/$T262)^'ModelParams Lp'!D$6)*3</f>
        <v>#DIV/0!</v>
      </c>
      <c r="X262" s="67" t="e">
        <f>('ModelParams Lp'!E$4*10^'ModelParams Lp'!E$5*($S262/$T262)^'ModelParams Lp'!E$6)*3</f>
        <v>#DIV/0!</v>
      </c>
      <c r="Y262" s="67" t="e">
        <f>('ModelParams Lp'!F$4*10^'ModelParams Lp'!F$5*($S262/$T262)^'ModelParams Lp'!F$6)*3</f>
        <v>#DIV/0!</v>
      </c>
      <c r="Z262" s="67" t="e">
        <f>('ModelParams Lp'!G$4*10^'ModelParams Lp'!G$5*($S262/$T262)^'ModelParams Lp'!G$6)*3</f>
        <v>#DIV/0!</v>
      </c>
      <c r="AA262" s="67" t="e">
        <f>('ModelParams Lp'!H$4*10^'ModelParams Lp'!H$5*($S262/$T262)^'ModelParams Lp'!H$6)*3</f>
        <v>#DIV/0!</v>
      </c>
      <c r="AB262" s="67" t="e">
        <f>('ModelParams Lp'!I$4*10^'ModelParams Lp'!I$5*($S262/$T262)^'ModelParams Lp'!I$6)*3</f>
        <v>#DIV/0!</v>
      </c>
      <c r="AC262" s="53" t="e">
        <f t="shared" si="99"/>
        <v>#DIV/0!</v>
      </c>
      <c r="AD262" s="53" t="e">
        <f>IF(AC262&lt;'ModelParams Lp'!$B$16,-1,IF(AC262&lt;'ModelParams Lp'!$C$16,0,IF(AC262&lt;'ModelParams Lp'!$D$16,1,IF(AC262&lt;'ModelParams Lp'!$E$16,2,IF(AC262&lt;'ModelParams Lp'!$F$16,3,IF(AC262&lt;'ModelParams Lp'!$G$16,4,IF(AC262&lt;'ModelParams Lp'!$H$16,5,6)))))))</f>
        <v>#DIV/0!</v>
      </c>
      <c r="AE262" s="67" t="e">
        <f ca="1">IF($AD262&gt;1,0,OFFSET('ModelParams Lp'!$C$12,0,-'Sound Pressure'!$AD262))</f>
        <v>#DIV/0!</v>
      </c>
      <c r="AF262" s="67" t="e">
        <f ca="1">IF($AD262&gt;2,0,OFFSET('ModelParams Lp'!$D$12,0,-'Sound Pressure'!$AD262))</f>
        <v>#DIV/0!</v>
      </c>
      <c r="AG262" s="67" t="e">
        <f ca="1">IF($AD262&gt;3,0,OFFSET('ModelParams Lp'!$E$12,0,-'Sound Pressure'!$AD262))</f>
        <v>#DIV/0!</v>
      </c>
      <c r="AH262" s="67" t="e">
        <f ca="1">IF($AD262&gt;4,0,OFFSET('ModelParams Lp'!$F$12,0,-'Sound Pressure'!$AD262))</f>
        <v>#DIV/0!</v>
      </c>
      <c r="AI262" s="67" t="e">
        <f ca="1">IF($AD262&gt;3,0,OFFSET('ModelParams Lp'!$G$12,0,-'Sound Pressure'!$AD262))</f>
        <v>#DIV/0!</v>
      </c>
      <c r="AJ262" s="67" t="e">
        <f ca="1">IF($AD262&gt;5,0,OFFSET('ModelParams Lp'!$H$12,0,-'Sound Pressure'!$AD262))</f>
        <v>#DIV/0!</v>
      </c>
      <c r="AK262" s="67" t="e">
        <f ca="1">IF($AD262&gt;6,0,OFFSET('ModelParams Lp'!$I$12,0,-'Sound Pressure'!$AD262))</f>
        <v>#DIV/0!</v>
      </c>
      <c r="AL262" s="67" t="e">
        <f ca="1">IF($AD262&gt;7,0,IF($AD$4&lt;0,3,OFFSET('ModelParams Lp'!$J$12,0,-'Sound Pressure'!$AD262)))</f>
        <v>#DIV/0!</v>
      </c>
      <c r="AM262" s="67" t="e">
        <f t="shared" si="95"/>
        <v>#DIV/0!</v>
      </c>
      <c r="AN262" s="67" t="e">
        <f t="shared" si="96"/>
        <v>#DIV/0!</v>
      </c>
      <c r="AO262" s="67" t="e">
        <f t="shared" si="96"/>
        <v>#DIV/0!</v>
      </c>
      <c r="AP262" s="67" t="e">
        <f t="shared" si="96"/>
        <v>#DIV/0!</v>
      </c>
      <c r="AQ262" s="67" t="e">
        <f t="shared" si="96"/>
        <v>#DIV/0!</v>
      </c>
      <c r="AR262" s="67" t="e">
        <f t="shared" si="96"/>
        <v>#DIV/0!</v>
      </c>
      <c r="AS262" s="67" t="e">
        <f t="shared" si="96"/>
        <v>#DIV/0!</v>
      </c>
      <c r="AT262" s="67" t="e">
        <f t="shared" si="96"/>
        <v>#DIV/0!</v>
      </c>
      <c r="AU262" s="67">
        <f>'ModelParams Lp'!B$22</f>
        <v>4</v>
      </c>
      <c r="AV262" s="67">
        <f>'ModelParams Lp'!C$22</f>
        <v>2</v>
      </c>
      <c r="AW262" s="67">
        <f>'ModelParams Lp'!D$22</f>
        <v>1</v>
      </c>
      <c r="AX262" s="67">
        <f>'ModelParams Lp'!E$22</f>
        <v>0</v>
      </c>
      <c r="AY262" s="67">
        <f>'ModelParams Lp'!F$22</f>
        <v>0</v>
      </c>
      <c r="AZ262" s="67">
        <f>'ModelParams Lp'!G$22</f>
        <v>0</v>
      </c>
      <c r="BA262" s="67">
        <f>'ModelParams Lp'!H$22</f>
        <v>0</v>
      </c>
      <c r="BB262" s="67">
        <f>'ModelParams Lp'!I$22</f>
        <v>0</v>
      </c>
      <c r="BC262" s="67" t="e">
        <f>-10*LOG(2/(4*PI()*2^2)+4/(0.163*(Calcul!$J267*Calcul!$K267)/VLOOKUP(Calcul!$H267,'ModelParams Lp'!$E$37:$F$39,2,0)))</f>
        <v>#N/A</v>
      </c>
      <c r="BD262" s="67" t="e">
        <f>-10*LOG(2/(4*PI()*2^2)+4/(0.163*(Calcul!$J267*Calcul!$K267)/VLOOKUP(Calcul!$H267,'ModelParams Lp'!$E$37:$F$39,2,0)))</f>
        <v>#N/A</v>
      </c>
      <c r="BE262" s="67" t="e">
        <f>-10*LOG(2/(4*PI()*2^2)+4/(0.163*(Calcul!$J267*Calcul!$K267)/VLOOKUP(Calcul!$H267,'ModelParams Lp'!$E$37:$F$39,2,0)))</f>
        <v>#N/A</v>
      </c>
      <c r="BF262" s="67" t="e">
        <f>-10*LOG(2/(4*PI()*2^2)+4/(0.163*(Calcul!$J267*Calcul!$K267)/VLOOKUP(Calcul!$H267,'ModelParams Lp'!$E$37:$F$39,2,0)))</f>
        <v>#N/A</v>
      </c>
      <c r="BG262" s="67" t="e">
        <f>-10*LOG(2/(4*PI()*2^2)+4/(0.163*(Calcul!$J267*Calcul!$K267)/VLOOKUP(Calcul!$H267,'ModelParams Lp'!$E$37:$F$39,2,0)))</f>
        <v>#N/A</v>
      </c>
      <c r="BH262" s="67" t="e">
        <f>-10*LOG(2/(4*PI()*2^2)+4/(0.163*(Calcul!$J267*Calcul!$K267)/VLOOKUP(Calcul!$H267,'ModelParams Lp'!$E$37:$F$39,2,0)))</f>
        <v>#N/A</v>
      </c>
      <c r="BI262" s="67" t="e">
        <f>-10*LOG(2/(4*PI()*2^2)+4/(0.163*(Calcul!$J267*Calcul!$K267)/VLOOKUP(Calcul!$H267,'ModelParams Lp'!$E$37:$F$39,2,0)))</f>
        <v>#N/A</v>
      </c>
      <c r="BJ262" s="67" t="e">
        <f>-10*LOG(2/(4*PI()*2^2)+4/(0.163*(Calcul!$J267*Calcul!$K267)/VLOOKUP(Calcul!$H267,'ModelParams Lp'!$E$37:$F$39,2,0)))</f>
        <v>#N/A</v>
      </c>
      <c r="BK262" s="67" t="e">
        <f>VLOOKUP(Calcul!$I267,'ModelParams Lp'!$D$28:$O$32,5,0)+BC262</f>
        <v>#N/A</v>
      </c>
      <c r="BL262" s="67" t="e">
        <f>VLOOKUP(Calcul!$I267,'ModelParams Lp'!$D$28:$O$32,6,0)+BD262</f>
        <v>#N/A</v>
      </c>
      <c r="BM262" s="67" t="e">
        <f>VLOOKUP(Calcul!$I267,'ModelParams Lp'!$D$28:$O$32,7,0)+BE262</f>
        <v>#N/A</v>
      </c>
      <c r="BN262" s="67" t="e">
        <f>VLOOKUP(Calcul!$I267,'ModelParams Lp'!$D$28:$O$32,8,0)+BF262</f>
        <v>#N/A</v>
      </c>
      <c r="BO262" s="67" t="e">
        <f>VLOOKUP(Calcul!$I267,'ModelParams Lp'!$D$28:$O$32,9,0)+BG262</f>
        <v>#N/A</v>
      </c>
      <c r="BP262" s="67" t="e">
        <f>VLOOKUP(Calcul!$I267,'ModelParams Lp'!$D$28:$O$32,10,0)+BH262</f>
        <v>#N/A</v>
      </c>
      <c r="BQ262" s="67" t="e">
        <f>VLOOKUP(Calcul!$I267,'ModelParams Lp'!$D$28:$O$32,11,0)+BI262</f>
        <v>#N/A</v>
      </c>
      <c r="BR262" s="67" t="e">
        <f>VLOOKUP(Calcul!$I267,'ModelParams Lp'!$D$28:$O$32,12,0)+BJ262</f>
        <v>#N/A</v>
      </c>
      <c r="BS262" s="66" t="e">
        <f t="shared" ca="1" si="100"/>
        <v>#DIV/0!</v>
      </c>
      <c r="BT262" s="66" t="e">
        <f t="shared" ca="1" si="101"/>
        <v>#DIV/0!</v>
      </c>
      <c r="BU262" s="66" t="e">
        <f t="shared" ca="1" si="102"/>
        <v>#DIV/0!</v>
      </c>
      <c r="BV262" s="66" t="e">
        <f t="shared" ca="1" si="103"/>
        <v>#DIV/0!</v>
      </c>
      <c r="BW262" s="66" t="e">
        <f t="shared" ca="1" si="104"/>
        <v>#DIV/0!</v>
      </c>
      <c r="BX262" s="66" t="e">
        <f t="shared" ca="1" si="105"/>
        <v>#DIV/0!</v>
      </c>
      <c r="BY262" s="66" t="e">
        <f t="shared" ca="1" si="106"/>
        <v>#DIV/0!</v>
      </c>
      <c r="BZ262" s="66" t="e">
        <f t="shared" ca="1" si="107"/>
        <v>#DIV/0!</v>
      </c>
      <c r="CA262" s="24" t="e">
        <f ca="1">10*LOG10(IF(BS262="",0,POWER(10,((BS262+'ModelParams Lw'!$O$4)/10))) +IF(BT262="",0,POWER(10,((BT262+'ModelParams Lw'!$P$4)/10))) +IF(BU262="",0,POWER(10,((BU262+'ModelParams Lw'!$Q$4)/10))) +IF(BV262="",0,POWER(10,((BV262+'ModelParams Lw'!$R$4)/10))) +IF(BW262="",0,POWER(10,((BW262+'ModelParams Lw'!$S$4)/10))) +IF(BX262="",0,POWER(10,((BX262+'ModelParams Lw'!$T$4)/10))) +IF(BY262="",0,POWER(10,((BY262+'ModelParams Lw'!$U$4)/10)))+IF(BZ262="",0,POWER(10,((BZ262+'ModelParams Lw'!$V$4)/10))))</f>
        <v>#DIV/0!</v>
      </c>
      <c r="CB262" s="24" t="e">
        <f t="shared" ca="1" si="108"/>
        <v>#DIV/0!</v>
      </c>
      <c r="CC262" s="24" t="e">
        <f ca="1">(BS262-'ModelParams Lw'!O$10)/'ModelParams Lw'!O$11</f>
        <v>#DIV/0!</v>
      </c>
      <c r="CD262" s="24" t="e">
        <f ca="1">(BT262-'ModelParams Lw'!P$10)/'ModelParams Lw'!P$11</f>
        <v>#DIV/0!</v>
      </c>
      <c r="CE262" s="24" t="e">
        <f ca="1">(BU262-'ModelParams Lw'!Q$10)/'ModelParams Lw'!Q$11</f>
        <v>#DIV/0!</v>
      </c>
      <c r="CF262" s="24" t="e">
        <f ca="1">(BV262-'ModelParams Lw'!R$10)/'ModelParams Lw'!R$11</f>
        <v>#DIV/0!</v>
      </c>
      <c r="CG262" s="24" t="e">
        <f ca="1">(BW262-'ModelParams Lw'!S$10)/'ModelParams Lw'!S$11</f>
        <v>#DIV/0!</v>
      </c>
      <c r="CH262" s="24" t="e">
        <f ca="1">(BX262-'ModelParams Lw'!T$10)/'ModelParams Lw'!T$11</f>
        <v>#DIV/0!</v>
      </c>
      <c r="CI262" s="24" t="e">
        <f ca="1">(BY262-'ModelParams Lw'!U$10)/'ModelParams Lw'!U$11</f>
        <v>#DIV/0!</v>
      </c>
      <c r="CJ262" s="24" t="e">
        <f ca="1">(BZ262-'ModelParams Lw'!V$10)/'ModelParams Lw'!V$11</f>
        <v>#DIV/0!</v>
      </c>
      <c r="CK262" s="66" t="e">
        <f t="shared" si="109"/>
        <v>#DIV/0!</v>
      </c>
      <c r="CL262" s="66" t="e">
        <f t="shared" si="110"/>
        <v>#DIV/0!</v>
      </c>
      <c r="CM262" s="66" t="e">
        <f t="shared" si="111"/>
        <v>#DIV/0!</v>
      </c>
      <c r="CN262" s="66" t="e">
        <f t="shared" si="112"/>
        <v>#DIV/0!</v>
      </c>
      <c r="CO262" s="66" t="e">
        <f t="shared" si="113"/>
        <v>#DIV/0!</v>
      </c>
      <c r="CP262" s="66" t="e">
        <f t="shared" si="114"/>
        <v>#DIV/0!</v>
      </c>
      <c r="CQ262" s="66" t="e">
        <f t="shared" si="115"/>
        <v>#DIV/0!</v>
      </c>
      <c r="CR262" s="66" t="e">
        <f t="shared" si="116"/>
        <v>#DIV/0!</v>
      </c>
      <c r="CS262" s="24" t="e">
        <f>10*LOG10(IF(CK262="",0,POWER(10,((CK262+'ModelParams Lw'!$O$4)/10))) +IF(CL262="",0,POWER(10,((CL262+'ModelParams Lw'!$P$4)/10))) +IF(CM262="",0,POWER(10,((CM262+'ModelParams Lw'!$Q$4)/10))) +IF(CN262="",0,POWER(10,((CN262+'ModelParams Lw'!$R$4)/10))) +IF(CO262="",0,POWER(10,((CO262+'ModelParams Lw'!$S$4)/10))) +IF(CP262="",0,POWER(10,((CP262+'ModelParams Lw'!$T$4)/10))) +IF(CQ262="",0,POWER(10,((CQ262+'ModelParams Lw'!$U$4)/10)))+IF(CR262="",0,POWER(10,((CR262+'ModelParams Lw'!$V$4)/10))))</f>
        <v>#DIV/0!</v>
      </c>
      <c r="CT262" s="24" t="e">
        <f t="shared" si="117"/>
        <v>#DIV/0!</v>
      </c>
      <c r="CU262" s="24" t="e">
        <f>(CK262-'ModelParams Lw'!O$10)/'ModelParams Lw'!O$11</f>
        <v>#DIV/0!</v>
      </c>
      <c r="CV262" s="24" t="e">
        <f>(CL262-'ModelParams Lw'!P$10)/'ModelParams Lw'!P$11</f>
        <v>#DIV/0!</v>
      </c>
      <c r="CW262" s="24" t="e">
        <f>(CM262-'ModelParams Lw'!Q$10)/'ModelParams Lw'!Q$11</f>
        <v>#DIV/0!</v>
      </c>
      <c r="CX262" s="24" t="e">
        <f>(CN262-'ModelParams Lw'!R$10)/'ModelParams Lw'!R$11</f>
        <v>#DIV/0!</v>
      </c>
      <c r="CY262" s="24" t="e">
        <f>(CO262-'ModelParams Lw'!S$10)/'ModelParams Lw'!S$11</f>
        <v>#DIV/0!</v>
      </c>
      <c r="CZ262" s="24" t="e">
        <f>(CP262-'ModelParams Lw'!T$10)/'ModelParams Lw'!T$11</f>
        <v>#DIV/0!</v>
      </c>
      <c r="DA262" s="24" t="e">
        <f>(CQ262-'ModelParams Lw'!U$10)/'ModelParams Lw'!U$11</f>
        <v>#DIV/0!</v>
      </c>
      <c r="DB262" s="24" t="e">
        <f>(CR262-'ModelParams Lw'!V$10)/'ModelParams Lw'!V$11</f>
        <v>#DIV/0!</v>
      </c>
    </row>
    <row r="263" spans="1:106">
      <c r="A263" s="12">
        <f>'Sound Power'!B263</f>
        <v>0</v>
      </c>
      <c r="B263" s="12">
        <f>'Sound Power'!D263</f>
        <v>0</v>
      </c>
      <c r="C263" s="67" t="e">
        <f>IF(Calcul!$F268="SA",'Sound Power'!BS263,'Sound Power'!T263)</f>
        <v>#DIV/0!</v>
      </c>
      <c r="D263" s="67" t="e">
        <f>IF(Calcul!$F268="SA",'Sound Power'!BT263,'Sound Power'!U263)</f>
        <v>#DIV/0!</v>
      </c>
      <c r="E263" s="67" t="e">
        <f>IF(Calcul!$F268="SA",'Sound Power'!BU263,'Sound Power'!V263)</f>
        <v>#DIV/0!</v>
      </c>
      <c r="F263" s="67" t="e">
        <f>IF(Calcul!$F268="SA",'Sound Power'!BV263,'Sound Power'!W263)</f>
        <v>#DIV/0!</v>
      </c>
      <c r="G263" s="67" t="e">
        <f>IF(Calcul!$F268="SA",'Sound Power'!BW263,'Sound Power'!X263)</f>
        <v>#DIV/0!</v>
      </c>
      <c r="H263" s="67" t="e">
        <f>IF(Calcul!$F268="SA",'Sound Power'!BX263,'Sound Power'!Y263)</f>
        <v>#DIV/0!</v>
      </c>
      <c r="I263" s="67" t="e">
        <f>IF(Calcul!$F268="SA",'Sound Power'!BY263,'Sound Power'!Z263)</f>
        <v>#DIV/0!</v>
      </c>
      <c r="J263" s="67" t="e">
        <f>IF(Calcul!$F268="SA",'Sound Power'!BZ263,'Sound Power'!AA263)</f>
        <v>#DIV/0!</v>
      </c>
      <c r="K263" s="67" t="e">
        <f>'Sound Power'!CS263</f>
        <v>#DIV/0!</v>
      </c>
      <c r="L263" s="67" t="e">
        <f>'Sound Power'!CT263</f>
        <v>#DIV/0!</v>
      </c>
      <c r="M263" s="67" t="e">
        <f>'Sound Power'!CU263</f>
        <v>#DIV/0!</v>
      </c>
      <c r="N263" s="67" t="e">
        <f>'Sound Power'!CV263</f>
        <v>#DIV/0!</v>
      </c>
      <c r="O263" s="67" t="e">
        <f>'Sound Power'!CW263</f>
        <v>#DIV/0!</v>
      </c>
      <c r="P263" s="67" t="e">
        <f>'Sound Power'!CX263</f>
        <v>#DIV/0!</v>
      </c>
      <c r="Q263" s="67" t="e">
        <f>'Sound Power'!CY263</f>
        <v>#DIV/0!</v>
      </c>
      <c r="R263" s="67" t="e">
        <f>'Sound Power'!CZ263</f>
        <v>#DIV/0!</v>
      </c>
      <c r="S263" s="64">
        <f t="shared" si="97"/>
        <v>0</v>
      </c>
      <c r="T263" s="64">
        <f t="shared" si="98"/>
        <v>0</v>
      </c>
      <c r="U263" s="67" t="e">
        <f>('ModelParams Lp'!B$4*10^'ModelParams Lp'!B$5*($S263/$T263)^'ModelParams Lp'!B$6)*3</f>
        <v>#DIV/0!</v>
      </c>
      <c r="V263" s="67" t="e">
        <f>('ModelParams Lp'!C$4*10^'ModelParams Lp'!C$5*($S263/$T263)^'ModelParams Lp'!C$6)*3</f>
        <v>#DIV/0!</v>
      </c>
      <c r="W263" s="67" t="e">
        <f>('ModelParams Lp'!D$4*10^'ModelParams Lp'!D$5*($S263/$T263)^'ModelParams Lp'!D$6)*3</f>
        <v>#DIV/0!</v>
      </c>
      <c r="X263" s="67" t="e">
        <f>('ModelParams Lp'!E$4*10^'ModelParams Lp'!E$5*($S263/$T263)^'ModelParams Lp'!E$6)*3</f>
        <v>#DIV/0!</v>
      </c>
      <c r="Y263" s="67" t="e">
        <f>('ModelParams Lp'!F$4*10^'ModelParams Lp'!F$5*($S263/$T263)^'ModelParams Lp'!F$6)*3</f>
        <v>#DIV/0!</v>
      </c>
      <c r="Z263" s="67" t="e">
        <f>('ModelParams Lp'!G$4*10^'ModelParams Lp'!G$5*($S263/$T263)^'ModelParams Lp'!G$6)*3</f>
        <v>#DIV/0!</v>
      </c>
      <c r="AA263" s="67" t="e">
        <f>('ModelParams Lp'!H$4*10^'ModelParams Lp'!H$5*($S263/$T263)^'ModelParams Lp'!H$6)*3</f>
        <v>#DIV/0!</v>
      </c>
      <c r="AB263" s="67" t="e">
        <f>('ModelParams Lp'!I$4*10^'ModelParams Lp'!I$5*($S263/$T263)^'ModelParams Lp'!I$6)*3</f>
        <v>#DIV/0!</v>
      </c>
      <c r="AC263" s="53" t="e">
        <f t="shared" si="99"/>
        <v>#DIV/0!</v>
      </c>
      <c r="AD263" s="53" t="e">
        <f>IF(AC263&lt;'ModelParams Lp'!$B$16,-1,IF(AC263&lt;'ModelParams Lp'!$C$16,0,IF(AC263&lt;'ModelParams Lp'!$D$16,1,IF(AC263&lt;'ModelParams Lp'!$E$16,2,IF(AC263&lt;'ModelParams Lp'!$F$16,3,IF(AC263&lt;'ModelParams Lp'!$G$16,4,IF(AC263&lt;'ModelParams Lp'!$H$16,5,6)))))))</f>
        <v>#DIV/0!</v>
      </c>
      <c r="AE263" s="67" t="e">
        <f ca="1">IF($AD263&gt;1,0,OFFSET('ModelParams Lp'!$C$12,0,-'Sound Pressure'!$AD263))</f>
        <v>#DIV/0!</v>
      </c>
      <c r="AF263" s="67" t="e">
        <f ca="1">IF($AD263&gt;2,0,OFFSET('ModelParams Lp'!$D$12,0,-'Sound Pressure'!$AD263))</f>
        <v>#DIV/0!</v>
      </c>
      <c r="AG263" s="67" t="e">
        <f ca="1">IF($AD263&gt;3,0,OFFSET('ModelParams Lp'!$E$12,0,-'Sound Pressure'!$AD263))</f>
        <v>#DIV/0!</v>
      </c>
      <c r="AH263" s="67" t="e">
        <f ca="1">IF($AD263&gt;4,0,OFFSET('ModelParams Lp'!$F$12,0,-'Sound Pressure'!$AD263))</f>
        <v>#DIV/0!</v>
      </c>
      <c r="AI263" s="67" t="e">
        <f ca="1">IF($AD263&gt;3,0,OFFSET('ModelParams Lp'!$G$12,0,-'Sound Pressure'!$AD263))</f>
        <v>#DIV/0!</v>
      </c>
      <c r="AJ263" s="67" t="e">
        <f ca="1">IF($AD263&gt;5,0,OFFSET('ModelParams Lp'!$H$12,0,-'Sound Pressure'!$AD263))</f>
        <v>#DIV/0!</v>
      </c>
      <c r="AK263" s="67" t="e">
        <f ca="1">IF($AD263&gt;6,0,OFFSET('ModelParams Lp'!$I$12,0,-'Sound Pressure'!$AD263))</f>
        <v>#DIV/0!</v>
      </c>
      <c r="AL263" s="67" t="e">
        <f ca="1">IF($AD263&gt;7,0,IF($AD$4&lt;0,3,OFFSET('ModelParams Lp'!$J$12,0,-'Sound Pressure'!$AD263)))</f>
        <v>#DIV/0!</v>
      </c>
      <c r="AM263" s="67" t="e">
        <f t="shared" si="95"/>
        <v>#DIV/0!</v>
      </c>
      <c r="AN263" s="67" t="e">
        <f t="shared" si="96"/>
        <v>#DIV/0!</v>
      </c>
      <c r="AO263" s="67" t="e">
        <f t="shared" si="96"/>
        <v>#DIV/0!</v>
      </c>
      <c r="AP263" s="67" t="e">
        <f t="shared" si="96"/>
        <v>#DIV/0!</v>
      </c>
      <c r="AQ263" s="67" t="e">
        <f t="shared" si="96"/>
        <v>#DIV/0!</v>
      </c>
      <c r="AR263" s="67" t="e">
        <f t="shared" si="96"/>
        <v>#DIV/0!</v>
      </c>
      <c r="AS263" s="67" t="e">
        <f t="shared" si="96"/>
        <v>#DIV/0!</v>
      </c>
      <c r="AT263" s="67" t="e">
        <f t="shared" si="96"/>
        <v>#DIV/0!</v>
      </c>
      <c r="AU263" s="67">
        <f>'ModelParams Lp'!B$22</f>
        <v>4</v>
      </c>
      <c r="AV263" s="67">
        <f>'ModelParams Lp'!C$22</f>
        <v>2</v>
      </c>
      <c r="AW263" s="67">
        <f>'ModelParams Lp'!D$22</f>
        <v>1</v>
      </c>
      <c r="AX263" s="67">
        <f>'ModelParams Lp'!E$22</f>
        <v>0</v>
      </c>
      <c r="AY263" s="67">
        <f>'ModelParams Lp'!F$22</f>
        <v>0</v>
      </c>
      <c r="AZ263" s="67">
        <f>'ModelParams Lp'!G$22</f>
        <v>0</v>
      </c>
      <c r="BA263" s="67">
        <f>'ModelParams Lp'!H$22</f>
        <v>0</v>
      </c>
      <c r="BB263" s="67">
        <f>'ModelParams Lp'!I$22</f>
        <v>0</v>
      </c>
      <c r="BC263" s="67" t="e">
        <f>-10*LOG(2/(4*PI()*2^2)+4/(0.163*(Calcul!$J268*Calcul!$K268)/VLOOKUP(Calcul!$H268,'ModelParams Lp'!$E$37:$F$39,2,0)))</f>
        <v>#N/A</v>
      </c>
      <c r="BD263" s="67" t="e">
        <f>-10*LOG(2/(4*PI()*2^2)+4/(0.163*(Calcul!$J268*Calcul!$K268)/VLOOKUP(Calcul!$H268,'ModelParams Lp'!$E$37:$F$39,2,0)))</f>
        <v>#N/A</v>
      </c>
      <c r="BE263" s="67" t="e">
        <f>-10*LOG(2/(4*PI()*2^2)+4/(0.163*(Calcul!$J268*Calcul!$K268)/VLOOKUP(Calcul!$H268,'ModelParams Lp'!$E$37:$F$39,2,0)))</f>
        <v>#N/A</v>
      </c>
      <c r="BF263" s="67" t="e">
        <f>-10*LOG(2/(4*PI()*2^2)+4/(0.163*(Calcul!$J268*Calcul!$K268)/VLOOKUP(Calcul!$H268,'ModelParams Lp'!$E$37:$F$39,2,0)))</f>
        <v>#N/A</v>
      </c>
      <c r="BG263" s="67" t="e">
        <f>-10*LOG(2/(4*PI()*2^2)+4/(0.163*(Calcul!$J268*Calcul!$K268)/VLOOKUP(Calcul!$H268,'ModelParams Lp'!$E$37:$F$39,2,0)))</f>
        <v>#N/A</v>
      </c>
      <c r="BH263" s="67" t="e">
        <f>-10*LOG(2/(4*PI()*2^2)+4/(0.163*(Calcul!$J268*Calcul!$K268)/VLOOKUP(Calcul!$H268,'ModelParams Lp'!$E$37:$F$39,2,0)))</f>
        <v>#N/A</v>
      </c>
      <c r="BI263" s="67" t="e">
        <f>-10*LOG(2/(4*PI()*2^2)+4/(0.163*(Calcul!$J268*Calcul!$K268)/VLOOKUP(Calcul!$H268,'ModelParams Lp'!$E$37:$F$39,2,0)))</f>
        <v>#N/A</v>
      </c>
      <c r="BJ263" s="67" t="e">
        <f>-10*LOG(2/(4*PI()*2^2)+4/(0.163*(Calcul!$J268*Calcul!$K268)/VLOOKUP(Calcul!$H268,'ModelParams Lp'!$E$37:$F$39,2,0)))</f>
        <v>#N/A</v>
      </c>
      <c r="BK263" s="67" t="e">
        <f>VLOOKUP(Calcul!$I268,'ModelParams Lp'!$D$28:$O$32,5,0)+BC263</f>
        <v>#N/A</v>
      </c>
      <c r="BL263" s="67" t="e">
        <f>VLOOKUP(Calcul!$I268,'ModelParams Lp'!$D$28:$O$32,6,0)+BD263</f>
        <v>#N/A</v>
      </c>
      <c r="BM263" s="67" t="e">
        <f>VLOOKUP(Calcul!$I268,'ModelParams Lp'!$D$28:$O$32,7,0)+BE263</f>
        <v>#N/A</v>
      </c>
      <c r="BN263" s="67" t="e">
        <f>VLOOKUP(Calcul!$I268,'ModelParams Lp'!$D$28:$O$32,8,0)+BF263</f>
        <v>#N/A</v>
      </c>
      <c r="BO263" s="67" t="e">
        <f>VLOOKUP(Calcul!$I268,'ModelParams Lp'!$D$28:$O$32,9,0)+BG263</f>
        <v>#N/A</v>
      </c>
      <c r="BP263" s="67" t="e">
        <f>VLOOKUP(Calcul!$I268,'ModelParams Lp'!$D$28:$O$32,10,0)+BH263</f>
        <v>#N/A</v>
      </c>
      <c r="BQ263" s="67" t="e">
        <f>VLOOKUP(Calcul!$I268,'ModelParams Lp'!$D$28:$O$32,11,0)+BI263</f>
        <v>#N/A</v>
      </c>
      <c r="BR263" s="67" t="e">
        <f>VLOOKUP(Calcul!$I268,'ModelParams Lp'!$D$28:$O$32,12,0)+BJ263</f>
        <v>#N/A</v>
      </c>
      <c r="BS263" s="66" t="e">
        <f t="shared" ca="1" si="100"/>
        <v>#DIV/0!</v>
      </c>
      <c r="BT263" s="66" t="e">
        <f t="shared" ca="1" si="101"/>
        <v>#DIV/0!</v>
      </c>
      <c r="BU263" s="66" t="e">
        <f t="shared" ca="1" si="102"/>
        <v>#DIV/0!</v>
      </c>
      <c r="BV263" s="66" t="e">
        <f t="shared" ca="1" si="103"/>
        <v>#DIV/0!</v>
      </c>
      <c r="BW263" s="66" t="e">
        <f t="shared" ca="1" si="104"/>
        <v>#DIV/0!</v>
      </c>
      <c r="BX263" s="66" t="e">
        <f t="shared" ca="1" si="105"/>
        <v>#DIV/0!</v>
      </c>
      <c r="BY263" s="66" t="e">
        <f t="shared" ca="1" si="106"/>
        <v>#DIV/0!</v>
      </c>
      <c r="BZ263" s="66" t="e">
        <f t="shared" ca="1" si="107"/>
        <v>#DIV/0!</v>
      </c>
      <c r="CA263" s="24" t="e">
        <f ca="1">10*LOG10(IF(BS263="",0,POWER(10,((BS263+'ModelParams Lw'!$O$4)/10))) +IF(BT263="",0,POWER(10,((BT263+'ModelParams Lw'!$P$4)/10))) +IF(BU263="",0,POWER(10,((BU263+'ModelParams Lw'!$Q$4)/10))) +IF(BV263="",0,POWER(10,((BV263+'ModelParams Lw'!$R$4)/10))) +IF(BW263="",0,POWER(10,((BW263+'ModelParams Lw'!$S$4)/10))) +IF(BX263="",0,POWER(10,((BX263+'ModelParams Lw'!$T$4)/10))) +IF(BY263="",0,POWER(10,((BY263+'ModelParams Lw'!$U$4)/10)))+IF(BZ263="",0,POWER(10,((BZ263+'ModelParams Lw'!$V$4)/10))))</f>
        <v>#DIV/0!</v>
      </c>
      <c r="CB263" s="24" t="e">
        <f t="shared" ca="1" si="108"/>
        <v>#DIV/0!</v>
      </c>
      <c r="CC263" s="24" t="e">
        <f ca="1">(BS263-'ModelParams Lw'!O$10)/'ModelParams Lw'!O$11</f>
        <v>#DIV/0!</v>
      </c>
      <c r="CD263" s="24" t="e">
        <f ca="1">(BT263-'ModelParams Lw'!P$10)/'ModelParams Lw'!P$11</f>
        <v>#DIV/0!</v>
      </c>
      <c r="CE263" s="24" t="e">
        <f ca="1">(BU263-'ModelParams Lw'!Q$10)/'ModelParams Lw'!Q$11</f>
        <v>#DIV/0!</v>
      </c>
      <c r="CF263" s="24" t="e">
        <f ca="1">(BV263-'ModelParams Lw'!R$10)/'ModelParams Lw'!R$11</f>
        <v>#DIV/0!</v>
      </c>
      <c r="CG263" s="24" t="e">
        <f ca="1">(BW263-'ModelParams Lw'!S$10)/'ModelParams Lw'!S$11</f>
        <v>#DIV/0!</v>
      </c>
      <c r="CH263" s="24" t="e">
        <f ca="1">(BX263-'ModelParams Lw'!T$10)/'ModelParams Lw'!T$11</f>
        <v>#DIV/0!</v>
      </c>
      <c r="CI263" s="24" t="e">
        <f ca="1">(BY263-'ModelParams Lw'!U$10)/'ModelParams Lw'!U$11</f>
        <v>#DIV/0!</v>
      </c>
      <c r="CJ263" s="24" t="e">
        <f ca="1">(BZ263-'ModelParams Lw'!V$10)/'ModelParams Lw'!V$11</f>
        <v>#DIV/0!</v>
      </c>
      <c r="CK263" s="66" t="e">
        <f t="shared" si="109"/>
        <v>#DIV/0!</v>
      </c>
      <c r="CL263" s="66" t="e">
        <f t="shared" si="110"/>
        <v>#DIV/0!</v>
      </c>
      <c r="CM263" s="66" t="e">
        <f t="shared" si="111"/>
        <v>#DIV/0!</v>
      </c>
      <c r="CN263" s="66" t="e">
        <f t="shared" si="112"/>
        <v>#DIV/0!</v>
      </c>
      <c r="CO263" s="66" t="e">
        <f t="shared" si="113"/>
        <v>#DIV/0!</v>
      </c>
      <c r="CP263" s="66" t="e">
        <f t="shared" si="114"/>
        <v>#DIV/0!</v>
      </c>
      <c r="CQ263" s="66" t="e">
        <f t="shared" si="115"/>
        <v>#DIV/0!</v>
      </c>
      <c r="CR263" s="66" t="e">
        <f t="shared" si="116"/>
        <v>#DIV/0!</v>
      </c>
      <c r="CS263" s="24" t="e">
        <f>10*LOG10(IF(CK263="",0,POWER(10,((CK263+'ModelParams Lw'!$O$4)/10))) +IF(CL263="",0,POWER(10,((CL263+'ModelParams Lw'!$P$4)/10))) +IF(CM263="",0,POWER(10,((CM263+'ModelParams Lw'!$Q$4)/10))) +IF(CN263="",0,POWER(10,((CN263+'ModelParams Lw'!$R$4)/10))) +IF(CO263="",0,POWER(10,((CO263+'ModelParams Lw'!$S$4)/10))) +IF(CP263="",0,POWER(10,((CP263+'ModelParams Lw'!$T$4)/10))) +IF(CQ263="",0,POWER(10,((CQ263+'ModelParams Lw'!$U$4)/10)))+IF(CR263="",0,POWER(10,((CR263+'ModelParams Lw'!$V$4)/10))))</f>
        <v>#DIV/0!</v>
      </c>
      <c r="CT263" s="24" t="e">
        <f t="shared" si="117"/>
        <v>#DIV/0!</v>
      </c>
      <c r="CU263" s="24" t="e">
        <f>(CK263-'ModelParams Lw'!O$10)/'ModelParams Lw'!O$11</f>
        <v>#DIV/0!</v>
      </c>
      <c r="CV263" s="24" t="e">
        <f>(CL263-'ModelParams Lw'!P$10)/'ModelParams Lw'!P$11</f>
        <v>#DIV/0!</v>
      </c>
      <c r="CW263" s="24" t="e">
        <f>(CM263-'ModelParams Lw'!Q$10)/'ModelParams Lw'!Q$11</f>
        <v>#DIV/0!</v>
      </c>
      <c r="CX263" s="24" t="e">
        <f>(CN263-'ModelParams Lw'!R$10)/'ModelParams Lw'!R$11</f>
        <v>#DIV/0!</v>
      </c>
      <c r="CY263" s="24" t="e">
        <f>(CO263-'ModelParams Lw'!S$10)/'ModelParams Lw'!S$11</f>
        <v>#DIV/0!</v>
      </c>
      <c r="CZ263" s="24" t="e">
        <f>(CP263-'ModelParams Lw'!T$10)/'ModelParams Lw'!T$11</f>
        <v>#DIV/0!</v>
      </c>
      <c r="DA263" s="24" t="e">
        <f>(CQ263-'ModelParams Lw'!U$10)/'ModelParams Lw'!U$11</f>
        <v>#DIV/0!</v>
      </c>
      <c r="DB263" s="24" t="e">
        <f>(CR263-'ModelParams Lw'!V$10)/'ModelParams Lw'!V$11</f>
        <v>#DIV/0!</v>
      </c>
    </row>
    <row r="264" spans="1:106">
      <c r="A264" s="12">
        <f>'Sound Power'!B264</f>
        <v>0</v>
      </c>
      <c r="B264" s="12">
        <f>'Sound Power'!D264</f>
        <v>0</v>
      </c>
      <c r="C264" s="67" t="e">
        <f>IF(Calcul!$F269="SA",'Sound Power'!BS264,'Sound Power'!T264)</f>
        <v>#DIV/0!</v>
      </c>
      <c r="D264" s="67" t="e">
        <f>IF(Calcul!$F269="SA",'Sound Power'!BT264,'Sound Power'!U264)</f>
        <v>#DIV/0!</v>
      </c>
      <c r="E264" s="67" t="e">
        <f>IF(Calcul!$F269="SA",'Sound Power'!BU264,'Sound Power'!V264)</f>
        <v>#DIV/0!</v>
      </c>
      <c r="F264" s="67" t="e">
        <f>IF(Calcul!$F269="SA",'Sound Power'!BV264,'Sound Power'!W264)</f>
        <v>#DIV/0!</v>
      </c>
      <c r="G264" s="67" t="e">
        <f>IF(Calcul!$F269="SA",'Sound Power'!BW264,'Sound Power'!X264)</f>
        <v>#DIV/0!</v>
      </c>
      <c r="H264" s="67" t="e">
        <f>IF(Calcul!$F269="SA",'Sound Power'!BX264,'Sound Power'!Y264)</f>
        <v>#DIV/0!</v>
      </c>
      <c r="I264" s="67" t="e">
        <f>IF(Calcul!$F269="SA",'Sound Power'!BY264,'Sound Power'!Z264)</f>
        <v>#DIV/0!</v>
      </c>
      <c r="J264" s="67" t="e">
        <f>IF(Calcul!$F269="SA",'Sound Power'!BZ264,'Sound Power'!AA264)</f>
        <v>#DIV/0!</v>
      </c>
      <c r="K264" s="67" t="e">
        <f>'Sound Power'!CS264</f>
        <v>#DIV/0!</v>
      </c>
      <c r="L264" s="67" t="e">
        <f>'Sound Power'!CT264</f>
        <v>#DIV/0!</v>
      </c>
      <c r="M264" s="67" t="e">
        <f>'Sound Power'!CU264</f>
        <v>#DIV/0!</v>
      </c>
      <c r="N264" s="67" t="e">
        <f>'Sound Power'!CV264</f>
        <v>#DIV/0!</v>
      </c>
      <c r="O264" s="67" t="e">
        <f>'Sound Power'!CW264</f>
        <v>#DIV/0!</v>
      </c>
      <c r="P264" s="67" t="e">
        <f>'Sound Power'!CX264</f>
        <v>#DIV/0!</v>
      </c>
      <c r="Q264" s="67" t="e">
        <f>'Sound Power'!CY264</f>
        <v>#DIV/0!</v>
      </c>
      <c r="R264" s="67" t="e">
        <f>'Sound Power'!CZ264</f>
        <v>#DIV/0!</v>
      </c>
      <c r="S264" s="64">
        <f t="shared" si="97"/>
        <v>0</v>
      </c>
      <c r="T264" s="64">
        <f t="shared" si="98"/>
        <v>0</v>
      </c>
      <c r="U264" s="67" t="e">
        <f>('ModelParams Lp'!B$4*10^'ModelParams Lp'!B$5*($S264/$T264)^'ModelParams Lp'!B$6)*3</f>
        <v>#DIV/0!</v>
      </c>
      <c r="V264" s="67" t="e">
        <f>('ModelParams Lp'!C$4*10^'ModelParams Lp'!C$5*($S264/$T264)^'ModelParams Lp'!C$6)*3</f>
        <v>#DIV/0!</v>
      </c>
      <c r="W264" s="67" t="e">
        <f>('ModelParams Lp'!D$4*10^'ModelParams Lp'!D$5*($S264/$T264)^'ModelParams Lp'!D$6)*3</f>
        <v>#DIV/0!</v>
      </c>
      <c r="X264" s="67" t="e">
        <f>('ModelParams Lp'!E$4*10^'ModelParams Lp'!E$5*($S264/$T264)^'ModelParams Lp'!E$6)*3</f>
        <v>#DIV/0!</v>
      </c>
      <c r="Y264" s="67" t="e">
        <f>('ModelParams Lp'!F$4*10^'ModelParams Lp'!F$5*($S264/$T264)^'ModelParams Lp'!F$6)*3</f>
        <v>#DIV/0!</v>
      </c>
      <c r="Z264" s="67" t="e">
        <f>('ModelParams Lp'!G$4*10^'ModelParams Lp'!G$5*($S264/$T264)^'ModelParams Lp'!G$6)*3</f>
        <v>#DIV/0!</v>
      </c>
      <c r="AA264" s="67" t="e">
        <f>('ModelParams Lp'!H$4*10^'ModelParams Lp'!H$5*($S264/$T264)^'ModelParams Lp'!H$6)*3</f>
        <v>#DIV/0!</v>
      </c>
      <c r="AB264" s="67" t="e">
        <f>('ModelParams Lp'!I$4*10^'ModelParams Lp'!I$5*($S264/$T264)^'ModelParams Lp'!I$6)*3</f>
        <v>#DIV/0!</v>
      </c>
      <c r="AC264" s="53" t="e">
        <f t="shared" si="99"/>
        <v>#DIV/0!</v>
      </c>
      <c r="AD264" s="53" t="e">
        <f>IF(AC264&lt;'ModelParams Lp'!$B$16,-1,IF(AC264&lt;'ModelParams Lp'!$C$16,0,IF(AC264&lt;'ModelParams Lp'!$D$16,1,IF(AC264&lt;'ModelParams Lp'!$E$16,2,IF(AC264&lt;'ModelParams Lp'!$F$16,3,IF(AC264&lt;'ModelParams Lp'!$G$16,4,IF(AC264&lt;'ModelParams Lp'!$H$16,5,6)))))))</f>
        <v>#DIV/0!</v>
      </c>
      <c r="AE264" s="67" t="e">
        <f ca="1">IF($AD264&gt;1,0,OFFSET('ModelParams Lp'!$C$12,0,-'Sound Pressure'!$AD264))</f>
        <v>#DIV/0!</v>
      </c>
      <c r="AF264" s="67" t="e">
        <f ca="1">IF($AD264&gt;2,0,OFFSET('ModelParams Lp'!$D$12,0,-'Sound Pressure'!$AD264))</f>
        <v>#DIV/0!</v>
      </c>
      <c r="AG264" s="67" t="e">
        <f ca="1">IF($AD264&gt;3,0,OFFSET('ModelParams Lp'!$E$12,0,-'Sound Pressure'!$AD264))</f>
        <v>#DIV/0!</v>
      </c>
      <c r="AH264" s="67" t="e">
        <f ca="1">IF($AD264&gt;4,0,OFFSET('ModelParams Lp'!$F$12,0,-'Sound Pressure'!$AD264))</f>
        <v>#DIV/0!</v>
      </c>
      <c r="AI264" s="67" t="e">
        <f ca="1">IF($AD264&gt;3,0,OFFSET('ModelParams Lp'!$G$12,0,-'Sound Pressure'!$AD264))</f>
        <v>#DIV/0!</v>
      </c>
      <c r="AJ264" s="67" t="e">
        <f ca="1">IF($AD264&gt;5,0,OFFSET('ModelParams Lp'!$H$12,0,-'Sound Pressure'!$AD264))</f>
        <v>#DIV/0!</v>
      </c>
      <c r="AK264" s="67" t="e">
        <f ca="1">IF($AD264&gt;6,0,OFFSET('ModelParams Lp'!$I$12,0,-'Sound Pressure'!$AD264))</f>
        <v>#DIV/0!</v>
      </c>
      <c r="AL264" s="67" t="e">
        <f ca="1">IF($AD264&gt;7,0,IF($AD$4&lt;0,3,OFFSET('ModelParams Lp'!$J$12,0,-'Sound Pressure'!$AD264)))</f>
        <v>#DIV/0!</v>
      </c>
      <c r="AM264" s="67" t="e">
        <f t="shared" si="95"/>
        <v>#DIV/0!</v>
      </c>
      <c r="AN264" s="67" t="e">
        <f t="shared" si="95"/>
        <v>#DIV/0!</v>
      </c>
      <c r="AO264" s="67" t="e">
        <f t="shared" si="95"/>
        <v>#DIV/0!</v>
      </c>
      <c r="AP264" s="67" t="e">
        <f t="shared" si="95"/>
        <v>#DIV/0!</v>
      </c>
      <c r="AQ264" s="67" t="e">
        <f t="shared" si="95"/>
        <v>#DIV/0!</v>
      </c>
      <c r="AR264" s="67" t="e">
        <f t="shared" si="95"/>
        <v>#DIV/0!</v>
      </c>
      <c r="AS264" s="67" t="e">
        <f t="shared" si="95"/>
        <v>#DIV/0!</v>
      </c>
      <c r="AT264" s="67" t="e">
        <f t="shared" si="95"/>
        <v>#DIV/0!</v>
      </c>
      <c r="AU264" s="67">
        <f>'ModelParams Lp'!B$22</f>
        <v>4</v>
      </c>
      <c r="AV264" s="67">
        <f>'ModelParams Lp'!C$22</f>
        <v>2</v>
      </c>
      <c r="AW264" s="67">
        <f>'ModelParams Lp'!D$22</f>
        <v>1</v>
      </c>
      <c r="AX264" s="67">
        <f>'ModelParams Lp'!E$22</f>
        <v>0</v>
      </c>
      <c r="AY264" s="67">
        <f>'ModelParams Lp'!F$22</f>
        <v>0</v>
      </c>
      <c r="AZ264" s="67">
        <f>'ModelParams Lp'!G$22</f>
        <v>0</v>
      </c>
      <c r="BA264" s="67">
        <f>'ModelParams Lp'!H$22</f>
        <v>0</v>
      </c>
      <c r="BB264" s="67">
        <f>'ModelParams Lp'!I$22</f>
        <v>0</v>
      </c>
      <c r="BC264" s="67" t="e">
        <f>-10*LOG(2/(4*PI()*2^2)+4/(0.163*(Calcul!$J269*Calcul!$K269)/VLOOKUP(Calcul!$H269,'ModelParams Lp'!$E$37:$F$39,2,0)))</f>
        <v>#N/A</v>
      </c>
      <c r="BD264" s="67" t="e">
        <f>-10*LOG(2/(4*PI()*2^2)+4/(0.163*(Calcul!$J269*Calcul!$K269)/VLOOKUP(Calcul!$H269,'ModelParams Lp'!$E$37:$F$39,2,0)))</f>
        <v>#N/A</v>
      </c>
      <c r="BE264" s="67" t="e">
        <f>-10*LOG(2/(4*PI()*2^2)+4/(0.163*(Calcul!$J269*Calcul!$K269)/VLOOKUP(Calcul!$H269,'ModelParams Lp'!$E$37:$F$39,2,0)))</f>
        <v>#N/A</v>
      </c>
      <c r="BF264" s="67" t="e">
        <f>-10*LOG(2/(4*PI()*2^2)+4/(0.163*(Calcul!$J269*Calcul!$K269)/VLOOKUP(Calcul!$H269,'ModelParams Lp'!$E$37:$F$39,2,0)))</f>
        <v>#N/A</v>
      </c>
      <c r="BG264" s="67" t="e">
        <f>-10*LOG(2/(4*PI()*2^2)+4/(0.163*(Calcul!$J269*Calcul!$K269)/VLOOKUP(Calcul!$H269,'ModelParams Lp'!$E$37:$F$39,2,0)))</f>
        <v>#N/A</v>
      </c>
      <c r="BH264" s="67" t="e">
        <f>-10*LOG(2/(4*PI()*2^2)+4/(0.163*(Calcul!$J269*Calcul!$K269)/VLOOKUP(Calcul!$H269,'ModelParams Lp'!$E$37:$F$39,2,0)))</f>
        <v>#N/A</v>
      </c>
      <c r="BI264" s="67" t="e">
        <f>-10*LOG(2/(4*PI()*2^2)+4/(0.163*(Calcul!$J269*Calcul!$K269)/VLOOKUP(Calcul!$H269,'ModelParams Lp'!$E$37:$F$39,2,0)))</f>
        <v>#N/A</v>
      </c>
      <c r="BJ264" s="67" t="e">
        <f>-10*LOG(2/(4*PI()*2^2)+4/(0.163*(Calcul!$J269*Calcul!$K269)/VLOOKUP(Calcul!$H269,'ModelParams Lp'!$E$37:$F$39,2,0)))</f>
        <v>#N/A</v>
      </c>
      <c r="BK264" s="67" t="e">
        <f>VLOOKUP(Calcul!$I269,'ModelParams Lp'!$D$28:$O$32,5,0)+BC264</f>
        <v>#N/A</v>
      </c>
      <c r="BL264" s="67" t="e">
        <f>VLOOKUP(Calcul!$I269,'ModelParams Lp'!$D$28:$O$32,6,0)+BD264</f>
        <v>#N/A</v>
      </c>
      <c r="BM264" s="67" t="e">
        <f>VLOOKUP(Calcul!$I269,'ModelParams Lp'!$D$28:$O$32,7,0)+BE264</f>
        <v>#N/A</v>
      </c>
      <c r="BN264" s="67" t="e">
        <f>VLOOKUP(Calcul!$I269,'ModelParams Lp'!$D$28:$O$32,8,0)+BF264</f>
        <v>#N/A</v>
      </c>
      <c r="BO264" s="67" t="e">
        <f>VLOOKUP(Calcul!$I269,'ModelParams Lp'!$D$28:$O$32,9,0)+BG264</f>
        <v>#N/A</v>
      </c>
      <c r="BP264" s="67" t="e">
        <f>VLOOKUP(Calcul!$I269,'ModelParams Lp'!$D$28:$O$32,10,0)+BH264</f>
        <v>#N/A</v>
      </c>
      <c r="BQ264" s="67" t="e">
        <f>VLOOKUP(Calcul!$I269,'ModelParams Lp'!$D$28:$O$32,11,0)+BI264</f>
        <v>#N/A</v>
      </c>
      <c r="BR264" s="67" t="e">
        <f>VLOOKUP(Calcul!$I269,'ModelParams Lp'!$D$28:$O$32,12,0)+BJ264</f>
        <v>#N/A</v>
      </c>
      <c r="BS264" s="66" t="e">
        <f t="shared" ca="1" si="100"/>
        <v>#DIV/0!</v>
      </c>
      <c r="BT264" s="66" t="e">
        <f t="shared" ca="1" si="101"/>
        <v>#DIV/0!</v>
      </c>
      <c r="BU264" s="66" t="e">
        <f t="shared" ca="1" si="102"/>
        <v>#DIV/0!</v>
      </c>
      <c r="BV264" s="66" t="e">
        <f t="shared" ca="1" si="103"/>
        <v>#DIV/0!</v>
      </c>
      <c r="BW264" s="66" t="e">
        <f t="shared" ca="1" si="104"/>
        <v>#DIV/0!</v>
      </c>
      <c r="BX264" s="66" t="e">
        <f t="shared" ca="1" si="105"/>
        <v>#DIV/0!</v>
      </c>
      <c r="BY264" s="66" t="e">
        <f t="shared" ca="1" si="106"/>
        <v>#DIV/0!</v>
      </c>
      <c r="BZ264" s="66" t="e">
        <f t="shared" ca="1" si="107"/>
        <v>#DIV/0!</v>
      </c>
      <c r="CA264" s="24" t="e">
        <f ca="1">10*LOG10(IF(BS264="",0,POWER(10,((BS264+'ModelParams Lw'!$O$4)/10))) +IF(BT264="",0,POWER(10,((BT264+'ModelParams Lw'!$P$4)/10))) +IF(BU264="",0,POWER(10,((BU264+'ModelParams Lw'!$Q$4)/10))) +IF(BV264="",0,POWER(10,((BV264+'ModelParams Lw'!$R$4)/10))) +IF(BW264="",0,POWER(10,((BW264+'ModelParams Lw'!$S$4)/10))) +IF(BX264="",0,POWER(10,((BX264+'ModelParams Lw'!$T$4)/10))) +IF(BY264="",0,POWER(10,((BY264+'ModelParams Lw'!$U$4)/10)))+IF(BZ264="",0,POWER(10,((BZ264+'ModelParams Lw'!$V$4)/10))))</f>
        <v>#DIV/0!</v>
      </c>
      <c r="CB264" s="24" t="e">
        <f t="shared" ca="1" si="108"/>
        <v>#DIV/0!</v>
      </c>
      <c r="CC264" s="24" t="e">
        <f ca="1">(BS264-'ModelParams Lw'!O$10)/'ModelParams Lw'!O$11</f>
        <v>#DIV/0!</v>
      </c>
      <c r="CD264" s="24" t="e">
        <f ca="1">(BT264-'ModelParams Lw'!P$10)/'ModelParams Lw'!P$11</f>
        <v>#DIV/0!</v>
      </c>
      <c r="CE264" s="24" t="e">
        <f ca="1">(BU264-'ModelParams Lw'!Q$10)/'ModelParams Lw'!Q$11</f>
        <v>#DIV/0!</v>
      </c>
      <c r="CF264" s="24" t="e">
        <f ca="1">(BV264-'ModelParams Lw'!R$10)/'ModelParams Lw'!R$11</f>
        <v>#DIV/0!</v>
      </c>
      <c r="CG264" s="24" t="e">
        <f ca="1">(BW264-'ModelParams Lw'!S$10)/'ModelParams Lw'!S$11</f>
        <v>#DIV/0!</v>
      </c>
      <c r="CH264" s="24" t="e">
        <f ca="1">(BX264-'ModelParams Lw'!T$10)/'ModelParams Lw'!T$11</f>
        <v>#DIV/0!</v>
      </c>
      <c r="CI264" s="24" t="e">
        <f ca="1">(BY264-'ModelParams Lw'!U$10)/'ModelParams Lw'!U$11</f>
        <v>#DIV/0!</v>
      </c>
      <c r="CJ264" s="24" t="e">
        <f ca="1">(BZ264-'ModelParams Lw'!V$10)/'ModelParams Lw'!V$11</f>
        <v>#DIV/0!</v>
      </c>
      <c r="CK264" s="66" t="e">
        <f t="shared" si="109"/>
        <v>#DIV/0!</v>
      </c>
      <c r="CL264" s="66" t="e">
        <f t="shared" si="110"/>
        <v>#DIV/0!</v>
      </c>
      <c r="CM264" s="66" t="e">
        <f t="shared" si="111"/>
        <v>#DIV/0!</v>
      </c>
      <c r="CN264" s="66" t="e">
        <f t="shared" si="112"/>
        <v>#DIV/0!</v>
      </c>
      <c r="CO264" s="66" t="e">
        <f t="shared" si="113"/>
        <v>#DIV/0!</v>
      </c>
      <c r="CP264" s="66" t="e">
        <f t="shared" si="114"/>
        <v>#DIV/0!</v>
      </c>
      <c r="CQ264" s="66" t="e">
        <f t="shared" si="115"/>
        <v>#DIV/0!</v>
      </c>
      <c r="CR264" s="66" t="e">
        <f t="shared" si="116"/>
        <v>#DIV/0!</v>
      </c>
      <c r="CS264" s="24" t="e">
        <f>10*LOG10(IF(CK264="",0,POWER(10,((CK264+'ModelParams Lw'!$O$4)/10))) +IF(CL264="",0,POWER(10,((CL264+'ModelParams Lw'!$P$4)/10))) +IF(CM264="",0,POWER(10,((CM264+'ModelParams Lw'!$Q$4)/10))) +IF(CN264="",0,POWER(10,((CN264+'ModelParams Lw'!$R$4)/10))) +IF(CO264="",0,POWER(10,((CO264+'ModelParams Lw'!$S$4)/10))) +IF(CP264="",0,POWER(10,((CP264+'ModelParams Lw'!$T$4)/10))) +IF(CQ264="",0,POWER(10,((CQ264+'ModelParams Lw'!$U$4)/10)))+IF(CR264="",0,POWER(10,((CR264+'ModelParams Lw'!$V$4)/10))))</f>
        <v>#DIV/0!</v>
      </c>
      <c r="CT264" s="24" t="e">
        <f t="shared" si="117"/>
        <v>#DIV/0!</v>
      </c>
      <c r="CU264" s="24" t="e">
        <f>(CK264-'ModelParams Lw'!O$10)/'ModelParams Lw'!O$11</f>
        <v>#DIV/0!</v>
      </c>
      <c r="CV264" s="24" t="e">
        <f>(CL264-'ModelParams Lw'!P$10)/'ModelParams Lw'!P$11</f>
        <v>#DIV/0!</v>
      </c>
      <c r="CW264" s="24" t="e">
        <f>(CM264-'ModelParams Lw'!Q$10)/'ModelParams Lw'!Q$11</f>
        <v>#DIV/0!</v>
      </c>
      <c r="CX264" s="24" t="e">
        <f>(CN264-'ModelParams Lw'!R$10)/'ModelParams Lw'!R$11</f>
        <v>#DIV/0!</v>
      </c>
      <c r="CY264" s="24" t="e">
        <f>(CO264-'ModelParams Lw'!S$10)/'ModelParams Lw'!S$11</f>
        <v>#DIV/0!</v>
      </c>
      <c r="CZ264" s="24" t="e">
        <f>(CP264-'ModelParams Lw'!T$10)/'ModelParams Lw'!T$11</f>
        <v>#DIV/0!</v>
      </c>
      <c r="DA264" s="24" t="e">
        <f>(CQ264-'ModelParams Lw'!U$10)/'ModelParams Lw'!U$11</f>
        <v>#DIV/0!</v>
      </c>
      <c r="DB264" s="24" t="e">
        <f>(CR264-'ModelParams Lw'!V$10)/'ModelParams Lw'!V$11</f>
        <v>#DIV/0!</v>
      </c>
    </row>
    <row r="265" spans="1:106">
      <c r="A265" s="12">
        <f>'Sound Power'!B265</f>
        <v>0</v>
      </c>
      <c r="B265" s="12">
        <f>'Sound Power'!D265</f>
        <v>0</v>
      </c>
      <c r="C265" s="67" t="e">
        <f>IF(Calcul!$F270="SA",'Sound Power'!BS265,'Sound Power'!T265)</f>
        <v>#DIV/0!</v>
      </c>
      <c r="D265" s="67" t="e">
        <f>IF(Calcul!$F270="SA",'Sound Power'!BT265,'Sound Power'!U265)</f>
        <v>#DIV/0!</v>
      </c>
      <c r="E265" s="67" t="e">
        <f>IF(Calcul!$F270="SA",'Sound Power'!BU265,'Sound Power'!V265)</f>
        <v>#DIV/0!</v>
      </c>
      <c r="F265" s="67" t="e">
        <f>IF(Calcul!$F270="SA",'Sound Power'!BV265,'Sound Power'!W265)</f>
        <v>#DIV/0!</v>
      </c>
      <c r="G265" s="67" t="e">
        <f>IF(Calcul!$F270="SA",'Sound Power'!BW265,'Sound Power'!X265)</f>
        <v>#DIV/0!</v>
      </c>
      <c r="H265" s="67" t="e">
        <f>IF(Calcul!$F270="SA",'Sound Power'!BX265,'Sound Power'!Y265)</f>
        <v>#DIV/0!</v>
      </c>
      <c r="I265" s="67" t="e">
        <f>IF(Calcul!$F270="SA",'Sound Power'!BY265,'Sound Power'!Z265)</f>
        <v>#DIV/0!</v>
      </c>
      <c r="J265" s="67" t="e">
        <f>IF(Calcul!$F270="SA",'Sound Power'!BZ265,'Sound Power'!AA265)</f>
        <v>#DIV/0!</v>
      </c>
      <c r="K265" s="67" t="e">
        <f>'Sound Power'!CS265</f>
        <v>#DIV/0!</v>
      </c>
      <c r="L265" s="67" t="e">
        <f>'Sound Power'!CT265</f>
        <v>#DIV/0!</v>
      </c>
      <c r="M265" s="67" t="e">
        <f>'Sound Power'!CU265</f>
        <v>#DIV/0!</v>
      </c>
      <c r="N265" s="67" t="e">
        <f>'Sound Power'!CV265</f>
        <v>#DIV/0!</v>
      </c>
      <c r="O265" s="67" t="e">
        <f>'Sound Power'!CW265</f>
        <v>#DIV/0!</v>
      </c>
      <c r="P265" s="67" t="e">
        <f>'Sound Power'!CX265</f>
        <v>#DIV/0!</v>
      </c>
      <c r="Q265" s="67" t="e">
        <f>'Sound Power'!CY265</f>
        <v>#DIV/0!</v>
      </c>
      <c r="R265" s="67" t="e">
        <f>'Sound Power'!CZ265</f>
        <v>#DIV/0!</v>
      </c>
      <c r="S265" s="64">
        <f t="shared" si="97"/>
        <v>0</v>
      </c>
      <c r="T265" s="64">
        <f t="shared" si="98"/>
        <v>0</v>
      </c>
      <c r="U265" s="67" t="e">
        <f>('ModelParams Lp'!B$4*10^'ModelParams Lp'!B$5*($S265/$T265)^'ModelParams Lp'!B$6)*3</f>
        <v>#DIV/0!</v>
      </c>
      <c r="V265" s="67" t="e">
        <f>('ModelParams Lp'!C$4*10^'ModelParams Lp'!C$5*($S265/$T265)^'ModelParams Lp'!C$6)*3</f>
        <v>#DIV/0!</v>
      </c>
      <c r="W265" s="67" t="e">
        <f>('ModelParams Lp'!D$4*10^'ModelParams Lp'!D$5*($S265/$T265)^'ModelParams Lp'!D$6)*3</f>
        <v>#DIV/0!</v>
      </c>
      <c r="X265" s="67" t="e">
        <f>('ModelParams Lp'!E$4*10^'ModelParams Lp'!E$5*($S265/$T265)^'ModelParams Lp'!E$6)*3</f>
        <v>#DIV/0!</v>
      </c>
      <c r="Y265" s="67" t="e">
        <f>('ModelParams Lp'!F$4*10^'ModelParams Lp'!F$5*($S265/$T265)^'ModelParams Lp'!F$6)*3</f>
        <v>#DIV/0!</v>
      </c>
      <c r="Z265" s="67" t="e">
        <f>('ModelParams Lp'!G$4*10^'ModelParams Lp'!G$5*($S265/$T265)^'ModelParams Lp'!G$6)*3</f>
        <v>#DIV/0!</v>
      </c>
      <c r="AA265" s="67" t="e">
        <f>('ModelParams Lp'!H$4*10^'ModelParams Lp'!H$5*($S265/$T265)^'ModelParams Lp'!H$6)*3</f>
        <v>#DIV/0!</v>
      </c>
      <c r="AB265" s="67" t="e">
        <f>('ModelParams Lp'!I$4*10^'ModelParams Lp'!I$5*($S265/$T265)^'ModelParams Lp'!I$6)*3</f>
        <v>#DIV/0!</v>
      </c>
      <c r="AC265" s="53" t="e">
        <f t="shared" si="99"/>
        <v>#DIV/0!</v>
      </c>
      <c r="AD265" s="53" t="e">
        <f>IF(AC265&lt;'ModelParams Lp'!$B$16,-1,IF(AC265&lt;'ModelParams Lp'!$C$16,0,IF(AC265&lt;'ModelParams Lp'!$D$16,1,IF(AC265&lt;'ModelParams Lp'!$E$16,2,IF(AC265&lt;'ModelParams Lp'!$F$16,3,IF(AC265&lt;'ModelParams Lp'!$G$16,4,IF(AC265&lt;'ModelParams Lp'!$H$16,5,6)))))))</f>
        <v>#DIV/0!</v>
      </c>
      <c r="AE265" s="67" t="e">
        <f ca="1">IF($AD265&gt;1,0,OFFSET('ModelParams Lp'!$C$12,0,-'Sound Pressure'!$AD265))</f>
        <v>#DIV/0!</v>
      </c>
      <c r="AF265" s="67" t="e">
        <f ca="1">IF($AD265&gt;2,0,OFFSET('ModelParams Lp'!$D$12,0,-'Sound Pressure'!$AD265))</f>
        <v>#DIV/0!</v>
      </c>
      <c r="AG265" s="67" t="e">
        <f ca="1">IF($AD265&gt;3,0,OFFSET('ModelParams Lp'!$E$12,0,-'Sound Pressure'!$AD265))</f>
        <v>#DIV/0!</v>
      </c>
      <c r="AH265" s="67" t="e">
        <f ca="1">IF($AD265&gt;4,0,OFFSET('ModelParams Lp'!$F$12,0,-'Sound Pressure'!$AD265))</f>
        <v>#DIV/0!</v>
      </c>
      <c r="AI265" s="67" t="e">
        <f ca="1">IF($AD265&gt;3,0,OFFSET('ModelParams Lp'!$G$12,0,-'Sound Pressure'!$AD265))</f>
        <v>#DIV/0!</v>
      </c>
      <c r="AJ265" s="67" t="e">
        <f ca="1">IF($AD265&gt;5,0,OFFSET('ModelParams Lp'!$H$12,0,-'Sound Pressure'!$AD265))</f>
        <v>#DIV/0!</v>
      </c>
      <c r="AK265" s="67" t="e">
        <f ca="1">IF($AD265&gt;6,0,OFFSET('ModelParams Lp'!$I$12,0,-'Sound Pressure'!$AD265))</f>
        <v>#DIV/0!</v>
      </c>
      <c r="AL265" s="67" t="e">
        <f ca="1">IF($AD265&gt;7,0,IF($AD$4&lt;0,3,OFFSET('ModelParams Lp'!$J$12,0,-'Sound Pressure'!$AD265)))</f>
        <v>#DIV/0!</v>
      </c>
      <c r="AM265" s="67" t="e">
        <f t="shared" ref="AM265:AT296" si="118">10*LOG(1+(343.2/(4*PI()*AM$3))^2*(2*PI()/$T265))</f>
        <v>#DIV/0!</v>
      </c>
      <c r="AN265" s="67" t="e">
        <f t="shared" si="118"/>
        <v>#DIV/0!</v>
      </c>
      <c r="AO265" s="67" t="e">
        <f t="shared" si="118"/>
        <v>#DIV/0!</v>
      </c>
      <c r="AP265" s="67" t="e">
        <f t="shared" si="118"/>
        <v>#DIV/0!</v>
      </c>
      <c r="AQ265" s="67" t="e">
        <f t="shared" si="118"/>
        <v>#DIV/0!</v>
      </c>
      <c r="AR265" s="67" t="e">
        <f t="shared" si="118"/>
        <v>#DIV/0!</v>
      </c>
      <c r="AS265" s="67" t="e">
        <f t="shared" si="118"/>
        <v>#DIV/0!</v>
      </c>
      <c r="AT265" s="67" t="e">
        <f t="shared" si="118"/>
        <v>#DIV/0!</v>
      </c>
      <c r="AU265" s="67">
        <f>'ModelParams Lp'!B$22</f>
        <v>4</v>
      </c>
      <c r="AV265" s="67">
        <f>'ModelParams Lp'!C$22</f>
        <v>2</v>
      </c>
      <c r="AW265" s="67">
        <f>'ModelParams Lp'!D$22</f>
        <v>1</v>
      </c>
      <c r="AX265" s="67">
        <f>'ModelParams Lp'!E$22</f>
        <v>0</v>
      </c>
      <c r="AY265" s="67">
        <f>'ModelParams Lp'!F$22</f>
        <v>0</v>
      </c>
      <c r="AZ265" s="67">
        <f>'ModelParams Lp'!G$22</f>
        <v>0</v>
      </c>
      <c r="BA265" s="67">
        <f>'ModelParams Lp'!H$22</f>
        <v>0</v>
      </c>
      <c r="BB265" s="67">
        <f>'ModelParams Lp'!I$22</f>
        <v>0</v>
      </c>
      <c r="BC265" s="67" t="e">
        <f>-10*LOG(2/(4*PI()*2^2)+4/(0.163*(Calcul!$J270*Calcul!$K270)/VLOOKUP(Calcul!$H270,'ModelParams Lp'!$E$37:$F$39,2,0)))</f>
        <v>#N/A</v>
      </c>
      <c r="BD265" s="67" t="e">
        <f>-10*LOG(2/(4*PI()*2^2)+4/(0.163*(Calcul!$J270*Calcul!$K270)/VLOOKUP(Calcul!$H270,'ModelParams Lp'!$E$37:$F$39,2,0)))</f>
        <v>#N/A</v>
      </c>
      <c r="BE265" s="67" t="e">
        <f>-10*LOG(2/(4*PI()*2^2)+4/(0.163*(Calcul!$J270*Calcul!$K270)/VLOOKUP(Calcul!$H270,'ModelParams Lp'!$E$37:$F$39,2,0)))</f>
        <v>#N/A</v>
      </c>
      <c r="BF265" s="67" t="e">
        <f>-10*LOG(2/(4*PI()*2^2)+4/(0.163*(Calcul!$J270*Calcul!$K270)/VLOOKUP(Calcul!$H270,'ModelParams Lp'!$E$37:$F$39,2,0)))</f>
        <v>#N/A</v>
      </c>
      <c r="BG265" s="67" t="e">
        <f>-10*LOG(2/(4*PI()*2^2)+4/(0.163*(Calcul!$J270*Calcul!$K270)/VLOOKUP(Calcul!$H270,'ModelParams Lp'!$E$37:$F$39,2,0)))</f>
        <v>#N/A</v>
      </c>
      <c r="BH265" s="67" t="e">
        <f>-10*LOG(2/(4*PI()*2^2)+4/(0.163*(Calcul!$J270*Calcul!$K270)/VLOOKUP(Calcul!$H270,'ModelParams Lp'!$E$37:$F$39,2,0)))</f>
        <v>#N/A</v>
      </c>
      <c r="BI265" s="67" t="e">
        <f>-10*LOG(2/(4*PI()*2^2)+4/(0.163*(Calcul!$J270*Calcul!$K270)/VLOOKUP(Calcul!$H270,'ModelParams Lp'!$E$37:$F$39,2,0)))</f>
        <v>#N/A</v>
      </c>
      <c r="BJ265" s="67" t="e">
        <f>-10*LOG(2/(4*PI()*2^2)+4/(0.163*(Calcul!$J270*Calcul!$K270)/VLOOKUP(Calcul!$H270,'ModelParams Lp'!$E$37:$F$39,2,0)))</f>
        <v>#N/A</v>
      </c>
      <c r="BK265" s="67" t="e">
        <f>VLOOKUP(Calcul!$I270,'ModelParams Lp'!$D$28:$O$32,5,0)+BC265</f>
        <v>#N/A</v>
      </c>
      <c r="BL265" s="67" t="e">
        <f>VLOOKUP(Calcul!$I270,'ModelParams Lp'!$D$28:$O$32,6,0)+BD265</f>
        <v>#N/A</v>
      </c>
      <c r="BM265" s="67" t="e">
        <f>VLOOKUP(Calcul!$I270,'ModelParams Lp'!$D$28:$O$32,7,0)+BE265</f>
        <v>#N/A</v>
      </c>
      <c r="BN265" s="67" t="e">
        <f>VLOOKUP(Calcul!$I270,'ModelParams Lp'!$D$28:$O$32,8,0)+BF265</f>
        <v>#N/A</v>
      </c>
      <c r="BO265" s="67" t="e">
        <f>VLOOKUP(Calcul!$I270,'ModelParams Lp'!$D$28:$O$32,9,0)+BG265</f>
        <v>#N/A</v>
      </c>
      <c r="BP265" s="67" t="e">
        <f>VLOOKUP(Calcul!$I270,'ModelParams Lp'!$D$28:$O$32,10,0)+BH265</f>
        <v>#N/A</v>
      </c>
      <c r="BQ265" s="67" t="e">
        <f>VLOOKUP(Calcul!$I270,'ModelParams Lp'!$D$28:$O$32,11,0)+BI265</f>
        <v>#N/A</v>
      </c>
      <c r="BR265" s="67" t="e">
        <f>VLOOKUP(Calcul!$I270,'ModelParams Lp'!$D$28:$O$32,12,0)+BJ265</f>
        <v>#N/A</v>
      </c>
      <c r="BS265" s="66" t="e">
        <f t="shared" ca="1" si="100"/>
        <v>#DIV/0!</v>
      </c>
      <c r="BT265" s="66" t="e">
        <f t="shared" ca="1" si="101"/>
        <v>#DIV/0!</v>
      </c>
      <c r="BU265" s="66" t="e">
        <f t="shared" ca="1" si="102"/>
        <v>#DIV/0!</v>
      </c>
      <c r="BV265" s="66" t="e">
        <f t="shared" ca="1" si="103"/>
        <v>#DIV/0!</v>
      </c>
      <c r="BW265" s="66" t="e">
        <f t="shared" ca="1" si="104"/>
        <v>#DIV/0!</v>
      </c>
      <c r="BX265" s="66" t="e">
        <f t="shared" ca="1" si="105"/>
        <v>#DIV/0!</v>
      </c>
      <c r="BY265" s="66" t="e">
        <f t="shared" ca="1" si="106"/>
        <v>#DIV/0!</v>
      </c>
      <c r="BZ265" s="66" t="e">
        <f t="shared" ca="1" si="107"/>
        <v>#DIV/0!</v>
      </c>
      <c r="CA265" s="24" t="e">
        <f ca="1">10*LOG10(IF(BS265="",0,POWER(10,((BS265+'ModelParams Lw'!$O$4)/10))) +IF(BT265="",0,POWER(10,((BT265+'ModelParams Lw'!$P$4)/10))) +IF(BU265="",0,POWER(10,((BU265+'ModelParams Lw'!$Q$4)/10))) +IF(BV265="",0,POWER(10,((BV265+'ModelParams Lw'!$R$4)/10))) +IF(BW265="",0,POWER(10,((BW265+'ModelParams Lw'!$S$4)/10))) +IF(BX265="",0,POWER(10,((BX265+'ModelParams Lw'!$T$4)/10))) +IF(BY265="",0,POWER(10,((BY265+'ModelParams Lw'!$U$4)/10)))+IF(BZ265="",0,POWER(10,((BZ265+'ModelParams Lw'!$V$4)/10))))</f>
        <v>#DIV/0!</v>
      </c>
      <c r="CB265" s="24" t="e">
        <f t="shared" ca="1" si="108"/>
        <v>#DIV/0!</v>
      </c>
      <c r="CC265" s="24" t="e">
        <f ca="1">(BS265-'ModelParams Lw'!O$10)/'ModelParams Lw'!O$11</f>
        <v>#DIV/0!</v>
      </c>
      <c r="CD265" s="24" t="e">
        <f ca="1">(BT265-'ModelParams Lw'!P$10)/'ModelParams Lw'!P$11</f>
        <v>#DIV/0!</v>
      </c>
      <c r="CE265" s="24" t="e">
        <f ca="1">(BU265-'ModelParams Lw'!Q$10)/'ModelParams Lw'!Q$11</f>
        <v>#DIV/0!</v>
      </c>
      <c r="CF265" s="24" t="e">
        <f ca="1">(BV265-'ModelParams Lw'!R$10)/'ModelParams Lw'!R$11</f>
        <v>#DIV/0!</v>
      </c>
      <c r="CG265" s="24" t="e">
        <f ca="1">(BW265-'ModelParams Lw'!S$10)/'ModelParams Lw'!S$11</f>
        <v>#DIV/0!</v>
      </c>
      <c r="CH265" s="24" t="e">
        <f ca="1">(BX265-'ModelParams Lw'!T$10)/'ModelParams Lw'!T$11</f>
        <v>#DIV/0!</v>
      </c>
      <c r="CI265" s="24" t="e">
        <f ca="1">(BY265-'ModelParams Lw'!U$10)/'ModelParams Lw'!U$11</f>
        <v>#DIV/0!</v>
      </c>
      <c r="CJ265" s="24" t="e">
        <f ca="1">(BZ265-'ModelParams Lw'!V$10)/'ModelParams Lw'!V$11</f>
        <v>#DIV/0!</v>
      </c>
      <c r="CK265" s="66" t="e">
        <f t="shared" si="109"/>
        <v>#DIV/0!</v>
      </c>
      <c r="CL265" s="66" t="e">
        <f t="shared" si="110"/>
        <v>#DIV/0!</v>
      </c>
      <c r="CM265" s="66" t="e">
        <f t="shared" si="111"/>
        <v>#DIV/0!</v>
      </c>
      <c r="CN265" s="66" t="e">
        <f t="shared" si="112"/>
        <v>#DIV/0!</v>
      </c>
      <c r="CO265" s="66" t="e">
        <f t="shared" si="113"/>
        <v>#DIV/0!</v>
      </c>
      <c r="CP265" s="66" t="e">
        <f t="shared" si="114"/>
        <v>#DIV/0!</v>
      </c>
      <c r="CQ265" s="66" t="e">
        <f t="shared" si="115"/>
        <v>#DIV/0!</v>
      </c>
      <c r="CR265" s="66" t="e">
        <f t="shared" si="116"/>
        <v>#DIV/0!</v>
      </c>
      <c r="CS265" s="24" t="e">
        <f>10*LOG10(IF(CK265="",0,POWER(10,((CK265+'ModelParams Lw'!$O$4)/10))) +IF(CL265="",0,POWER(10,((CL265+'ModelParams Lw'!$P$4)/10))) +IF(CM265="",0,POWER(10,((CM265+'ModelParams Lw'!$Q$4)/10))) +IF(CN265="",0,POWER(10,((CN265+'ModelParams Lw'!$R$4)/10))) +IF(CO265="",0,POWER(10,((CO265+'ModelParams Lw'!$S$4)/10))) +IF(CP265="",0,POWER(10,((CP265+'ModelParams Lw'!$T$4)/10))) +IF(CQ265="",0,POWER(10,((CQ265+'ModelParams Lw'!$U$4)/10)))+IF(CR265="",0,POWER(10,((CR265+'ModelParams Lw'!$V$4)/10))))</f>
        <v>#DIV/0!</v>
      </c>
      <c r="CT265" s="24" t="e">
        <f t="shared" si="117"/>
        <v>#DIV/0!</v>
      </c>
      <c r="CU265" s="24" t="e">
        <f>(CK265-'ModelParams Lw'!O$10)/'ModelParams Lw'!O$11</f>
        <v>#DIV/0!</v>
      </c>
      <c r="CV265" s="24" t="e">
        <f>(CL265-'ModelParams Lw'!P$10)/'ModelParams Lw'!P$11</f>
        <v>#DIV/0!</v>
      </c>
      <c r="CW265" s="24" t="e">
        <f>(CM265-'ModelParams Lw'!Q$10)/'ModelParams Lw'!Q$11</f>
        <v>#DIV/0!</v>
      </c>
      <c r="CX265" s="24" t="e">
        <f>(CN265-'ModelParams Lw'!R$10)/'ModelParams Lw'!R$11</f>
        <v>#DIV/0!</v>
      </c>
      <c r="CY265" s="24" t="e">
        <f>(CO265-'ModelParams Lw'!S$10)/'ModelParams Lw'!S$11</f>
        <v>#DIV/0!</v>
      </c>
      <c r="CZ265" s="24" t="e">
        <f>(CP265-'ModelParams Lw'!T$10)/'ModelParams Lw'!T$11</f>
        <v>#DIV/0!</v>
      </c>
      <c r="DA265" s="24" t="e">
        <f>(CQ265-'ModelParams Lw'!U$10)/'ModelParams Lw'!U$11</f>
        <v>#DIV/0!</v>
      </c>
      <c r="DB265" s="24" t="e">
        <f>(CR265-'ModelParams Lw'!V$10)/'ModelParams Lw'!V$11</f>
        <v>#DIV/0!</v>
      </c>
    </row>
    <row r="266" spans="1:106">
      <c r="A266" s="12">
        <f>'Sound Power'!B266</f>
        <v>0</v>
      </c>
      <c r="B266" s="12">
        <f>'Sound Power'!D266</f>
        <v>0</v>
      </c>
      <c r="C266" s="67" t="e">
        <f>IF(Calcul!$F271="SA",'Sound Power'!BS266,'Sound Power'!T266)</f>
        <v>#DIV/0!</v>
      </c>
      <c r="D266" s="67" t="e">
        <f>IF(Calcul!$F271="SA",'Sound Power'!BT266,'Sound Power'!U266)</f>
        <v>#DIV/0!</v>
      </c>
      <c r="E266" s="67" t="e">
        <f>IF(Calcul!$F271="SA",'Sound Power'!BU266,'Sound Power'!V266)</f>
        <v>#DIV/0!</v>
      </c>
      <c r="F266" s="67" t="e">
        <f>IF(Calcul!$F271="SA",'Sound Power'!BV266,'Sound Power'!W266)</f>
        <v>#DIV/0!</v>
      </c>
      <c r="G266" s="67" t="e">
        <f>IF(Calcul!$F271="SA",'Sound Power'!BW266,'Sound Power'!X266)</f>
        <v>#DIV/0!</v>
      </c>
      <c r="H266" s="67" t="e">
        <f>IF(Calcul!$F271="SA",'Sound Power'!BX266,'Sound Power'!Y266)</f>
        <v>#DIV/0!</v>
      </c>
      <c r="I266" s="67" t="e">
        <f>IF(Calcul!$F271="SA",'Sound Power'!BY266,'Sound Power'!Z266)</f>
        <v>#DIV/0!</v>
      </c>
      <c r="J266" s="67" t="e">
        <f>IF(Calcul!$F271="SA",'Sound Power'!BZ266,'Sound Power'!AA266)</f>
        <v>#DIV/0!</v>
      </c>
      <c r="K266" s="67" t="e">
        <f>'Sound Power'!CS266</f>
        <v>#DIV/0!</v>
      </c>
      <c r="L266" s="67" t="e">
        <f>'Sound Power'!CT266</f>
        <v>#DIV/0!</v>
      </c>
      <c r="M266" s="67" t="e">
        <f>'Sound Power'!CU266</f>
        <v>#DIV/0!</v>
      </c>
      <c r="N266" s="67" t="e">
        <f>'Sound Power'!CV266</f>
        <v>#DIV/0!</v>
      </c>
      <c r="O266" s="67" t="e">
        <f>'Sound Power'!CW266</f>
        <v>#DIV/0!</v>
      </c>
      <c r="P266" s="67" t="e">
        <f>'Sound Power'!CX266</f>
        <v>#DIV/0!</v>
      </c>
      <c r="Q266" s="67" t="e">
        <f>'Sound Power'!CY266</f>
        <v>#DIV/0!</v>
      </c>
      <c r="R266" s="67" t="e">
        <f>'Sound Power'!CZ266</f>
        <v>#DIV/0!</v>
      </c>
      <c r="S266" s="64">
        <f t="shared" si="97"/>
        <v>0</v>
      </c>
      <c r="T266" s="64">
        <f t="shared" si="98"/>
        <v>0</v>
      </c>
      <c r="U266" s="67" t="e">
        <f>('ModelParams Lp'!B$4*10^'ModelParams Lp'!B$5*($S266/$T266)^'ModelParams Lp'!B$6)*3</f>
        <v>#DIV/0!</v>
      </c>
      <c r="V266" s="67" t="e">
        <f>('ModelParams Lp'!C$4*10^'ModelParams Lp'!C$5*($S266/$T266)^'ModelParams Lp'!C$6)*3</f>
        <v>#DIV/0!</v>
      </c>
      <c r="W266" s="67" t="e">
        <f>('ModelParams Lp'!D$4*10^'ModelParams Lp'!D$5*($S266/$T266)^'ModelParams Lp'!D$6)*3</f>
        <v>#DIV/0!</v>
      </c>
      <c r="X266" s="67" t="e">
        <f>('ModelParams Lp'!E$4*10^'ModelParams Lp'!E$5*($S266/$T266)^'ModelParams Lp'!E$6)*3</f>
        <v>#DIV/0!</v>
      </c>
      <c r="Y266" s="67" t="e">
        <f>('ModelParams Lp'!F$4*10^'ModelParams Lp'!F$5*($S266/$T266)^'ModelParams Lp'!F$6)*3</f>
        <v>#DIV/0!</v>
      </c>
      <c r="Z266" s="67" t="e">
        <f>('ModelParams Lp'!G$4*10^'ModelParams Lp'!G$5*($S266/$T266)^'ModelParams Lp'!G$6)*3</f>
        <v>#DIV/0!</v>
      </c>
      <c r="AA266" s="67" t="e">
        <f>('ModelParams Lp'!H$4*10^'ModelParams Lp'!H$5*($S266/$T266)^'ModelParams Lp'!H$6)*3</f>
        <v>#DIV/0!</v>
      </c>
      <c r="AB266" s="67" t="e">
        <f>('ModelParams Lp'!I$4*10^'ModelParams Lp'!I$5*($S266/$T266)^'ModelParams Lp'!I$6)*3</f>
        <v>#DIV/0!</v>
      </c>
      <c r="AC266" s="53" t="e">
        <f t="shared" si="99"/>
        <v>#DIV/0!</v>
      </c>
      <c r="AD266" s="53" t="e">
        <f>IF(AC266&lt;'ModelParams Lp'!$B$16,-1,IF(AC266&lt;'ModelParams Lp'!$C$16,0,IF(AC266&lt;'ModelParams Lp'!$D$16,1,IF(AC266&lt;'ModelParams Lp'!$E$16,2,IF(AC266&lt;'ModelParams Lp'!$F$16,3,IF(AC266&lt;'ModelParams Lp'!$G$16,4,IF(AC266&lt;'ModelParams Lp'!$H$16,5,6)))))))</f>
        <v>#DIV/0!</v>
      </c>
      <c r="AE266" s="67" t="e">
        <f ca="1">IF($AD266&gt;1,0,OFFSET('ModelParams Lp'!$C$12,0,-'Sound Pressure'!$AD266))</f>
        <v>#DIV/0!</v>
      </c>
      <c r="AF266" s="67" t="e">
        <f ca="1">IF($AD266&gt;2,0,OFFSET('ModelParams Lp'!$D$12,0,-'Sound Pressure'!$AD266))</f>
        <v>#DIV/0!</v>
      </c>
      <c r="AG266" s="67" t="e">
        <f ca="1">IF($AD266&gt;3,0,OFFSET('ModelParams Lp'!$E$12,0,-'Sound Pressure'!$AD266))</f>
        <v>#DIV/0!</v>
      </c>
      <c r="AH266" s="67" t="e">
        <f ca="1">IF($AD266&gt;4,0,OFFSET('ModelParams Lp'!$F$12,0,-'Sound Pressure'!$AD266))</f>
        <v>#DIV/0!</v>
      </c>
      <c r="AI266" s="67" t="e">
        <f ca="1">IF($AD266&gt;3,0,OFFSET('ModelParams Lp'!$G$12,0,-'Sound Pressure'!$AD266))</f>
        <v>#DIV/0!</v>
      </c>
      <c r="AJ266" s="67" t="e">
        <f ca="1">IF($AD266&gt;5,0,OFFSET('ModelParams Lp'!$H$12,0,-'Sound Pressure'!$AD266))</f>
        <v>#DIV/0!</v>
      </c>
      <c r="AK266" s="67" t="e">
        <f ca="1">IF($AD266&gt;6,0,OFFSET('ModelParams Lp'!$I$12,0,-'Sound Pressure'!$AD266))</f>
        <v>#DIV/0!</v>
      </c>
      <c r="AL266" s="67" t="e">
        <f ca="1">IF($AD266&gt;7,0,IF($AD$4&lt;0,3,OFFSET('ModelParams Lp'!$J$12,0,-'Sound Pressure'!$AD266)))</f>
        <v>#DIV/0!</v>
      </c>
      <c r="AM266" s="67" t="e">
        <f t="shared" si="118"/>
        <v>#DIV/0!</v>
      </c>
      <c r="AN266" s="67" t="e">
        <f t="shared" si="118"/>
        <v>#DIV/0!</v>
      </c>
      <c r="AO266" s="67" t="e">
        <f t="shared" si="118"/>
        <v>#DIV/0!</v>
      </c>
      <c r="AP266" s="67" t="e">
        <f t="shared" si="118"/>
        <v>#DIV/0!</v>
      </c>
      <c r="AQ266" s="67" t="e">
        <f t="shared" si="118"/>
        <v>#DIV/0!</v>
      </c>
      <c r="AR266" s="67" t="e">
        <f t="shared" si="118"/>
        <v>#DIV/0!</v>
      </c>
      <c r="AS266" s="67" t="e">
        <f t="shared" si="118"/>
        <v>#DIV/0!</v>
      </c>
      <c r="AT266" s="67" t="e">
        <f t="shared" si="118"/>
        <v>#DIV/0!</v>
      </c>
      <c r="AU266" s="67">
        <f>'ModelParams Lp'!B$22</f>
        <v>4</v>
      </c>
      <c r="AV266" s="67">
        <f>'ModelParams Lp'!C$22</f>
        <v>2</v>
      </c>
      <c r="AW266" s="67">
        <f>'ModelParams Lp'!D$22</f>
        <v>1</v>
      </c>
      <c r="AX266" s="67">
        <f>'ModelParams Lp'!E$22</f>
        <v>0</v>
      </c>
      <c r="AY266" s="67">
        <f>'ModelParams Lp'!F$22</f>
        <v>0</v>
      </c>
      <c r="AZ266" s="67">
        <f>'ModelParams Lp'!G$22</f>
        <v>0</v>
      </c>
      <c r="BA266" s="67">
        <f>'ModelParams Lp'!H$22</f>
        <v>0</v>
      </c>
      <c r="BB266" s="67">
        <f>'ModelParams Lp'!I$22</f>
        <v>0</v>
      </c>
      <c r="BC266" s="67" t="e">
        <f>-10*LOG(2/(4*PI()*2^2)+4/(0.163*(Calcul!$J271*Calcul!$K271)/VLOOKUP(Calcul!$H271,'ModelParams Lp'!$E$37:$F$39,2,0)))</f>
        <v>#N/A</v>
      </c>
      <c r="BD266" s="67" t="e">
        <f>-10*LOG(2/(4*PI()*2^2)+4/(0.163*(Calcul!$J271*Calcul!$K271)/VLOOKUP(Calcul!$H271,'ModelParams Lp'!$E$37:$F$39,2,0)))</f>
        <v>#N/A</v>
      </c>
      <c r="BE266" s="67" t="e">
        <f>-10*LOG(2/(4*PI()*2^2)+4/(0.163*(Calcul!$J271*Calcul!$K271)/VLOOKUP(Calcul!$H271,'ModelParams Lp'!$E$37:$F$39,2,0)))</f>
        <v>#N/A</v>
      </c>
      <c r="BF266" s="67" t="e">
        <f>-10*LOG(2/(4*PI()*2^2)+4/(0.163*(Calcul!$J271*Calcul!$K271)/VLOOKUP(Calcul!$H271,'ModelParams Lp'!$E$37:$F$39,2,0)))</f>
        <v>#N/A</v>
      </c>
      <c r="BG266" s="67" t="e">
        <f>-10*LOG(2/(4*PI()*2^2)+4/(0.163*(Calcul!$J271*Calcul!$K271)/VLOOKUP(Calcul!$H271,'ModelParams Lp'!$E$37:$F$39,2,0)))</f>
        <v>#N/A</v>
      </c>
      <c r="BH266" s="67" t="e">
        <f>-10*LOG(2/(4*PI()*2^2)+4/(0.163*(Calcul!$J271*Calcul!$K271)/VLOOKUP(Calcul!$H271,'ModelParams Lp'!$E$37:$F$39,2,0)))</f>
        <v>#N/A</v>
      </c>
      <c r="BI266" s="67" t="e">
        <f>-10*LOG(2/(4*PI()*2^2)+4/(0.163*(Calcul!$J271*Calcul!$K271)/VLOOKUP(Calcul!$H271,'ModelParams Lp'!$E$37:$F$39,2,0)))</f>
        <v>#N/A</v>
      </c>
      <c r="BJ266" s="67" t="e">
        <f>-10*LOG(2/(4*PI()*2^2)+4/(0.163*(Calcul!$J271*Calcul!$K271)/VLOOKUP(Calcul!$H271,'ModelParams Lp'!$E$37:$F$39,2,0)))</f>
        <v>#N/A</v>
      </c>
      <c r="BK266" s="67" t="e">
        <f>VLOOKUP(Calcul!$I271,'ModelParams Lp'!$D$28:$O$32,5,0)+BC266</f>
        <v>#N/A</v>
      </c>
      <c r="BL266" s="67" t="e">
        <f>VLOOKUP(Calcul!$I271,'ModelParams Lp'!$D$28:$O$32,6,0)+BD266</f>
        <v>#N/A</v>
      </c>
      <c r="BM266" s="67" t="e">
        <f>VLOOKUP(Calcul!$I271,'ModelParams Lp'!$D$28:$O$32,7,0)+BE266</f>
        <v>#N/A</v>
      </c>
      <c r="BN266" s="67" t="e">
        <f>VLOOKUP(Calcul!$I271,'ModelParams Lp'!$D$28:$O$32,8,0)+BF266</f>
        <v>#N/A</v>
      </c>
      <c r="BO266" s="67" t="e">
        <f>VLOOKUP(Calcul!$I271,'ModelParams Lp'!$D$28:$O$32,9,0)+BG266</f>
        <v>#N/A</v>
      </c>
      <c r="BP266" s="67" t="e">
        <f>VLOOKUP(Calcul!$I271,'ModelParams Lp'!$D$28:$O$32,10,0)+BH266</f>
        <v>#N/A</v>
      </c>
      <c r="BQ266" s="67" t="e">
        <f>VLOOKUP(Calcul!$I271,'ModelParams Lp'!$D$28:$O$32,11,0)+BI266</f>
        <v>#N/A</v>
      </c>
      <c r="BR266" s="67" t="e">
        <f>VLOOKUP(Calcul!$I271,'ModelParams Lp'!$D$28:$O$32,12,0)+BJ266</f>
        <v>#N/A</v>
      </c>
      <c r="BS266" s="66" t="e">
        <f t="shared" ca="1" si="100"/>
        <v>#DIV/0!</v>
      </c>
      <c r="BT266" s="66" t="e">
        <f t="shared" ca="1" si="101"/>
        <v>#DIV/0!</v>
      </c>
      <c r="BU266" s="66" t="e">
        <f t="shared" ca="1" si="102"/>
        <v>#DIV/0!</v>
      </c>
      <c r="BV266" s="66" t="e">
        <f t="shared" ca="1" si="103"/>
        <v>#DIV/0!</v>
      </c>
      <c r="BW266" s="66" t="e">
        <f t="shared" ca="1" si="104"/>
        <v>#DIV/0!</v>
      </c>
      <c r="BX266" s="66" t="e">
        <f t="shared" ca="1" si="105"/>
        <v>#DIV/0!</v>
      </c>
      <c r="BY266" s="66" t="e">
        <f t="shared" ca="1" si="106"/>
        <v>#DIV/0!</v>
      </c>
      <c r="BZ266" s="66" t="e">
        <f t="shared" ca="1" si="107"/>
        <v>#DIV/0!</v>
      </c>
      <c r="CA266" s="24" t="e">
        <f ca="1">10*LOG10(IF(BS266="",0,POWER(10,((BS266+'ModelParams Lw'!$O$4)/10))) +IF(BT266="",0,POWER(10,((BT266+'ModelParams Lw'!$P$4)/10))) +IF(BU266="",0,POWER(10,((BU266+'ModelParams Lw'!$Q$4)/10))) +IF(BV266="",0,POWER(10,((BV266+'ModelParams Lw'!$R$4)/10))) +IF(BW266="",0,POWER(10,((BW266+'ModelParams Lw'!$S$4)/10))) +IF(BX266="",0,POWER(10,((BX266+'ModelParams Lw'!$T$4)/10))) +IF(BY266="",0,POWER(10,((BY266+'ModelParams Lw'!$U$4)/10)))+IF(BZ266="",0,POWER(10,((BZ266+'ModelParams Lw'!$V$4)/10))))</f>
        <v>#DIV/0!</v>
      </c>
      <c r="CB266" s="24" t="e">
        <f t="shared" ca="1" si="108"/>
        <v>#DIV/0!</v>
      </c>
      <c r="CC266" s="24" t="e">
        <f ca="1">(BS266-'ModelParams Lw'!O$10)/'ModelParams Lw'!O$11</f>
        <v>#DIV/0!</v>
      </c>
      <c r="CD266" s="24" t="e">
        <f ca="1">(BT266-'ModelParams Lw'!P$10)/'ModelParams Lw'!P$11</f>
        <v>#DIV/0!</v>
      </c>
      <c r="CE266" s="24" t="e">
        <f ca="1">(BU266-'ModelParams Lw'!Q$10)/'ModelParams Lw'!Q$11</f>
        <v>#DIV/0!</v>
      </c>
      <c r="CF266" s="24" t="e">
        <f ca="1">(BV266-'ModelParams Lw'!R$10)/'ModelParams Lw'!R$11</f>
        <v>#DIV/0!</v>
      </c>
      <c r="CG266" s="24" t="e">
        <f ca="1">(BW266-'ModelParams Lw'!S$10)/'ModelParams Lw'!S$11</f>
        <v>#DIV/0!</v>
      </c>
      <c r="CH266" s="24" t="e">
        <f ca="1">(BX266-'ModelParams Lw'!T$10)/'ModelParams Lw'!T$11</f>
        <v>#DIV/0!</v>
      </c>
      <c r="CI266" s="24" t="e">
        <f ca="1">(BY266-'ModelParams Lw'!U$10)/'ModelParams Lw'!U$11</f>
        <v>#DIV/0!</v>
      </c>
      <c r="CJ266" s="24" t="e">
        <f ca="1">(BZ266-'ModelParams Lw'!V$10)/'ModelParams Lw'!V$11</f>
        <v>#DIV/0!</v>
      </c>
      <c r="CK266" s="66" t="e">
        <f t="shared" si="109"/>
        <v>#DIV/0!</v>
      </c>
      <c r="CL266" s="66" t="e">
        <f t="shared" si="110"/>
        <v>#DIV/0!</v>
      </c>
      <c r="CM266" s="66" t="e">
        <f t="shared" si="111"/>
        <v>#DIV/0!</v>
      </c>
      <c r="CN266" s="66" t="e">
        <f t="shared" si="112"/>
        <v>#DIV/0!</v>
      </c>
      <c r="CO266" s="66" t="e">
        <f t="shared" si="113"/>
        <v>#DIV/0!</v>
      </c>
      <c r="CP266" s="66" t="e">
        <f t="shared" si="114"/>
        <v>#DIV/0!</v>
      </c>
      <c r="CQ266" s="66" t="e">
        <f t="shared" si="115"/>
        <v>#DIV/0!</v>
      </c>
      <c r="CR266" s="66" t="e">
        <f t="shared" si="116"/>
        <v>#DIV/0!</v>
      </c>
      <c r="CS266" s="24" t="e">
        <f>10*LOG10(IF(CK266="",0,POWER(10,((CK266+'ModelParams Lw'!$O$4)/10))) +IF(CL266="",0,POWER(10,((CL266+'ModelParams Lw'!$P$4)/10))) +IF(CM266="",0,POWER(10,((CM266+'ModelParams Lw'!$Q$4)/10))) +IF(CN266="",0,POWER(10,((CN266+'ModelParams Lw'!$R$4)/10))) +IF(CO266="",0,POWER(10,((CO266+'ModelParams Lw'!$S$4)/10))) +IF(CP266="",0,POWER(10,((CP266+'ModelParams Lw'!$T$4)/10))) +IF(CQ266="",0,POWER(10,((CQ266+'ModelParams Lw'!$U$4)/10)))+IF(CR266="",0,POWER(10,((CR266+'ModelParams Lw'!$V$4)/10))))</f>
        <v>#DIV/0!</v>
      </c>
      <c r="CT266" s="24" t="e">
        <f t="shared" si="117"/>
        <v>#DIV/0!</v>
      </c>
      <c r="CU266" s="24" t="e">
        <f>(CK266-'ModelParams Lw'!O$10)/'ModelParams Lw'!O$11</f>
        <v>#DIV/0!</v>
      </c>
      <c r="CV266" s="24" t="e">
        <f>(CL266-'ModelParams Lw'!P$10)/'ModelParams Lw'!P$11</f>
        <v>#DIV/0!</v>
      </c>
      <c r="CW266" s="24" t="e">
        <f>(CM266-'ModelParams Lw'!Q$10)/'ModelParams Lw'!Q$11</f>
        <v>#DIV/0!</v>
      </c>
      <c r="CX266" s="24" t="e">
        <f>(CN266-'ModelParams Lw'!R$10)/'ModelParams Lw'!R$11</f>
        <v>#DIV/0!</v>
      </c>
      <c r="CY266" s="24" t="e">
        <f>(CO266-'ModelParams Lw'!S$10)/'ModelParams Lw'!S$11</f>
        <v>#DIV/0!</v>
      </c>
      <c r="CZ266" s="24" t="e">
        <f>(CP266-'ModelParams Lw'!T$10)/'ModelParams Lw'!T$11</f>
        <v>#DIV/0!</v>
      </c>
      <c r="DA266" s="24" t="e">
        <f>(CQ266-'ModelParams Lw'!U$10)/'ModelParams Lw'!U$11</f>
        <v>#DIV/0!</v>
      </c>
      <c r="DB266" s="24" t="e">
        <f>(CR266-'ModelParams Lw'!V$10)/'ModelParams Lw'!V$11</f>
        <v>#DIV/0!</v>
      </c>
    </row>
    <row r="267" spans="1:106">
      <c r="A267" s="12">
        <f>'Sound Power'!B267</f>
        <v>0</v>
      </c>
      <c r="B267" s="12">
        <f>'Sound Power'!D267</f>
        <v>0</v>
      </c>
      <c r="C267" s="67" t="e">
        <f>IF(Calcul!$F272="SA",'Sound Power'!BS267,'Sound Power'!T267)</f>
        <v>#DIV/0!</v>
      </c>
      <c r="D267" s="67" t="e">
        <f>IF(Calcul!$F272="SA",'Sound Power'!BT267,'Sound Power'!U267)</f>
        <v>#DIV/0!</v>
      </c>
      <c r="E267" s="67" t="e">
        <f>IF(Calcul!$F272="SA",'Sound Power'!BU267,'Sound Power'!V267)</f>
        <v>#DIV/0!</v>
      </c>
      <c r="F267" s="67" t="e">
        <f>IF(Calcul!$F272="SA",'Sound Power'!BV267,'Sound Power'!W267)</f>
        <v>#DIV/0!</v>
      </c>
      <c r="G267" s="67" t="e">
        <f>IF(Calcul!$F272="SA",'Sound Power'!BW267,'Sound Power'!X267)</f>
        <v>#DIV/0!</v>
      </c>
      <c r="H267" s="67" t="e">
        <f>IF(Calcul!$F272="SA",'Sound Power'!BX267,'Sound Power'!Y267)</f>
        <v>#DIV/0!</v>
      </c>
      <c r="I267" s="67" t="e">
        <f>IF(Calcul!$F272="SA",'Sound Power'!BY267,'Sound Power'!Z267)</f>
        <v>#DIV/0!</v>
      </c>
      <c r="J267" s="67" t="e">
        <f>IF(Calcul!$F272="SA",'Sound Power'!BZ267,'Sound Power'!AA267)</f>
        <v>#DIV/0!</v>
      </c>
      <c r="K267" s="67" t="e">
        <f>'Sound Power'!CS267</f>
        <v>#DIV/0!</v>
      </c>
      <c r="L267" s="67" t="e">
        <f>'Sound Power'!CT267</f>
        <v>#DIV/0!</v>
      </c>
      <c r="M267" s="67" t="e">
        <f>'Sound Power'!CU267</f>
        <v>#DIV/0!</v>
      </c>
      <c r="N267" s="67" t="e">
        <f>'Sound Power'!CV267</f>
        <v>#DIV/0!</v>
      </c>
      <c r="O267" s="67" t="e">
        <f>'Sound Power'!CW267</f>
        <v>#DIV/0!</v>
      </c>
      <c r="P267" s="67" t="e">
        <f>'Sound Power'!CX267</f>
        <v>#DIV/0!</v>
      </c>
      <c r="Q267" s="67" t="e">
        <f>'Sound Power'!CY267</f>
        <v>#DIV/0!</v>
      </c>
      <c r="R267" s="67" t="e">
        <f>'Sound Power'!CZ267</f>
        <v>#DIV/0!</v>
      </c>
      <c r="S267" s="64">
        <f t="shared" si="97"/>
        <v>0</v>
      </c>
      <c r="T267" s="64">
        <f t="shared" si="98"/>
        <v>0</v>
      </c>
      <c r="U267" s="67" t="e">
        <f>('ModelParams Lp'!B$4*10^'ModelParams Lp'!B$5*($S267/$T267)^'ModelParams Lp'!B$6)*3</f>
        <v>#DIV/0!</v>
      </c>
      <c r="V267" s="67" t="e">
        <f>('ModelParams Lp'!C$4*10^'ModelParams Lp'!C$5*($S267/$T267)^'ModelParams Lp'!C$6)*3</f>
        <v>#DIV/0!</v>
      </c>
      <c r="W267" s="67" t="e">
        <f>('ModelParams Lp'!D$4*10^'ModelParams Lp'!D$5*($S267/$T267)^'ModelParams Lp'!D$6)*3</f>
        <v>#DIV/0!</v>
      </c>
      <c r="X267" s="67" t="e">
        <f>('ModelParams Lp'!E$4*10^'ModelParams Lp'!E$5*($S267/$T267)^'ModelParams Lp'!E$6)*3</f>
        <v>#DIV/0!</v>
      </c>
      <c r="Y267" s="67" t="e">
        <f>('ModelParams Lp'!F$4*10^'ModelParams Lp'!F$5*($S267/$T267)^'ModelParams Lp'!F$6)*3</f>
        <v>#DIV/0!</v>
      </c>
      <c r="Z267" s="67" t="e">
        <f>('ModelParams Lp'!G$4*10^'ModelParams Lp'!G$5*($S267/$T267)^'ModelParams Lp'!G$6)*3</f>
        <v>#DIV/0!</v>
      </c>
      <c r="AA267" s="67" t="e">
        <f>('ModelParams Lp'!H$4*10^'ModelParams Lp'!H$5*($S267/$T267)^'ModelParams Lp'!H$6)*3</f>
        <v>#DIV/0!</v>
      </c>
      <c r="AB267" s="67" t="e">
        <f>('ModelParams Lp'!I$4*10^'ModelParams Lp'!I$5*($S267/$T267)^'ModelParams Lp'!I$6)*3</f>
        <v>#DIV/0!</v>
      </c>
      <c r="AC267" s="53" t="e">
        <f t="shared" si="99"/>
        <v>#DIV/0!</v>
      </c>
      <c r="AD267" s="53" t="e">
        <f>IF(AC267&lt;'ModelParams Lp'!$B$16,-1,IF(AC267&lt;'ModelParams Lp'!$C$16,0,IF(AC267&lt;'ModelParams Lp'!$D$16,1,IF(AC267&lt;'ModelParams Lp'!$E$16,2,IF(AC267&lt;'ModelParams Lp'!$F$16,3,IF(AC267&lt;'ModelParams Lp'!$G$16,4,IF(AC267&lt;'ModelParams Lp'!$H$16,5,6)))))))</f>
        <v>#DIV/0!</v>
      </c>
      <c r="AE267" s="67" t="e">
        <f ca="1">IF($AD267&gt;1,0,OFFSET('ModelParams Lp'!$C$12,0,-'Sound Pressure'!$AD267))</f>
        <v>#DIV/0!</v>
      </c>
      <c r="AF267" s="67" t="e">
        <f ca="1">IF($AD267&gt;2,0,OFFSET('ModelParams Lp'!$D$12,0,-'Sound Pressure'!$AD267))</f>
        <v>#DIV/0!</v>
      </c>
      <c r="AG267" s="67" t="e">
        <f ca="1">IF($AD267&gt;3,0,OFFSET('ModelParams Lp'!$E$12,0,-'Sound Pressure'!$AD267))</f>
        <v>#DIV/0!</v>
      </c>
      <c r="AH267" s="67" t="e">
        <f ca="1">IF($AD267&gt;4,0,OFFSET('ModelParams Lp'!$F$12,0,-'Sound Pressure'!$AD267))</f>
        <v>#DIV/0!</v>
      </c>
      <c r="AI267" s="67" t="e">
        <f ca="1">IF($AD267&gt;3,0,OFFSET('ModelParams Lp'!$G$12,0,-'Sound Pressure'!$AD267))</f>
        <v>#DIV/0!</v>
      </c>
      <c r="AJ267" s="67" t="e">
        <f ca="1">IF($AD267&gt;5,0,OFFSET('ModelParams Lp'!$H$12,0,-'Sound Pressure'!$AD267))</f>
        <v>#DIV/0!</v>
      </c>
      <c r="AK267" s="67" t="e">
        <f ca="1">IF($AD267&gt;6,0,OFFSET('ModelParams Lp'!$I$12,0,-'Sound Pressure'!$AD267))</f>
        <v>#DIV/0!</v>
      </c>
      <c r="AL267" s="67" t="e">
        <f ca="1">IF($AD267&gt;7,0,IF($AD$4&lt;0,3,OFFSET('ModelParams Lp'!$J$12,0,-'Sound Pressure'!$AD267)))</f>
        <v>#DIV/0!</v>
      </c>
      <c r="AM267" s="67" t="e">
        <f t="shared" si="118"/>
        <v>#DIV/0!</v>
      </c>
      <c r="AN267" s="67" t="e">
        <f t="shared" si="118"/>
        <v>#DIV/0!</v>
      </c>
      <c r="AO267" s="67" t="e">
        <f t="shared" si="118"/>
        <v>#DIV/0!</v>
      </c>
      <c r="AP267" s="67" t="e">
        <f t="shared" si="118"/>
        <v>#DIV/0!</v>
      </c>
      <c r="AQ267" s="67" t="e">
        <f t="shared" si="118"/>
        <v>#DIV/0!</v>
      </c>
      <c r="AR267" s="67" t="e">
        <f t="shared" si="118"/>
        <v>#DIV/0!</v>
      </c>
      <c r="AS267" s="67" t="e">
        <f t="shared" si="118"/>
        <v>#DIV/0!</v>
      </c>
      <c r="AT267" s="67" t="e">
        <f t="shared" si="118"/>
        <v>#DIV/0!</v>
      </c>
      <c r="AU267" s="67">
        <f>'ModelParams Lp'!B$22</f>
        <v>4</v>
      </c>
      <c r="AV267" s="67">
        <f>'ModelParams Lp'!C$22</f>
        <v>2</v>
      </c>
      <c r="AW267" s="67">
        <f>'ModelParams Lp'!D$22</f>
        <v>1</v>
      </c>
      <c r="AX267" s="67">
        <f>'ModelParams Lp'!E$22</f>
        <v>0</v>
      </c>
      <c r="AY267" s="67">
        <f>'ModelParams Lp'!F$22</f>
        <v>0</v>
      </c>
      <c r="AZ267" s="67">
        <f>'ModelParams Lp'!G$22</f>
        <v>0</v>
      </c>
      <c r="BA267" s="67">
        <f>'ModelParams Lp'!H$22</f>
        <v>0</v>
      </c>
      <c r="BB267" s="67">
        <f>'ModelParams Lp'!I$22</f>
        <v>0</v>
      </c>
      <c r="BC267" s="67" t="e">
        <f>-10*LOG(2/(4*PI()*2^2)+4/(0.163*(Calcul!$J272*Calcul!$K272)/VLOOKUP(Calcul!$H272,'ModelParams Lp'!$E$37:$F$39,2,0)))</f>
        <v>#N/A</v>
      </c>
      <c r="BD267" s="67" t="e">
        <f>-10*LOG(2/(4*PI()*2^2)+4/(0.163*(Calcul!$J272*Calcul!$K272)/VLOOKUP(Calcul!$H272,'ModelParams Lp'!$E$37:$F$39,2,0)))</f>
        <v>#N/A</v>
      </c>
      <c r="BE267" s="67" t="e">
        <f>-10*LOG(2/(4*PI()*2^2)+4/(0.163*(Calcul!$J272*Calcul!$K272)/VLOOKUP(Calcul!$H272,'ModelParams Lp'!$E$37:$F$39,2,0)))</f>
        <v>#N/A</v>
      </c>
      <c r="BF267" s="67" t="e">
        <f>-10*LOG(2/(4*PI()*2^2)+4/(0.163*(Calcul!$J272*Calcul!$K272)/VLOOKUP(Calcul!$H272,'ModelParams Lp'!$E$37:$F$39,2,0)))</f>
        <v>#N/A</v>
      </c>
      <c r="BG267" s="67" t="e">
        <f>-10*LOG(2/(4*PI()*2^2)+4/(0.163*(Calcul!$J272*Calcul!$K272)/VLOOKUP(Calcul!$H272,'ModelParams Lp'!$E$37:$F$39,2,0)))</f>
        <v>#N/A</v>
      </c>
      <c r="BH267" s="67" t="e">
        <f>-10*LOG(2/(4*PI()*2^2)+4/(0.163*(Calcul!$J272*Calcul!$K272)/VLOOKUP(Calcul!$H272,'ModelParams Lp'!$E$37:$F$39,2,0)))</f>
        <v>#N/A</v>
      </c>
      <c r="BI267" s="67" t="e">
        <f>-10*LOG(2/(4*PI()*2^2)+4/(0.163*(Calcul!$J272*Calcul!$K272)/VLOOKUP(Calcul!$H272,'ModelParams Lp'!$E$37:$F$39,2,0)))</f>
        <v>#N/A</v>
      </c>
      <c r="BJ267" s="67" t="e">
        <f>-10*LOG(2/(4*PI()*2^2)+4/(0.163*(Calcul!$J272*Calcul!$K272)/VLOOKUP(Calcul!$H272,'ModelParams Lp'!$E$37:$F$39,2,0)))</f>
        <v>#N/A</v>
      </c>
      <c r="BK267" s="67" t="e">
        <f>VLOOKUP(Calcul!$I272,'ModelParams Lp'!$D$28:$O$32,5,0)+BC267</f>
        <v>#N/A</v>
      </c>
      <c r="BL267" s="67" t="e">
        <f>VLOOKUP(Calcul!$I272,'ModelParams Lp'!$D$28:$O$32,6,0)+BD267</f>
        <v>#N/A</v>
      </c>
      <c r="BM267" s="67" t="e">
        <f>VLOOKUP(Calcul!$I272,'ModelParams Lp'!$D$28:$O$32,7,0)+BE267</f>
        <v>#N/A</v>
      </c>
      <c r="BN267" s="67" t="e">
        <f>VLOOKUP(Calcul!$I272,'ModelParams Lp'!$D$28:$O$32,8,0)+BF267</f>
        <v>#N/A</v>
      </c>
      <c r="BO267" s="67" t="e">
        <f>VLOOKUP(Calcul!$I272,'ModelParams Lp'!$D$28:$O$32,9,0)+BG267</f>
        <v>#N/A</v>
      </c>
      <c r="BP267" s="67" t="e">
        <f>VLOOKUP(Calcul!$I272,'ModelParams Lp'!$D$28:$O$32,10,0)+BH267</f>
        <v>#N/A</v>
      </c>
      <c r="BQ267" s="67" t="e">
        <f>VLOOKUP(Calcul!$I272,'ModelParams Lp'!$D$28:$O$32,11,0)+BI267</f>
        <v>#N/A</v>
      </c>
      <c r="BR267" s="67" t="e">
        <f>VLOOKUP(Calcul!$I272,'ModelParams Lp'!$D$28:$O$32,12,0)+BJ267</f>
        <v>#N/A</v>
      </c>
      <c r="BS267" s="66" t="e">
        <f t="shared" ca="1" si="100"/>
        <v>#DIV/0!</v>
      </c>
      <c r="BT267" s="66" t="e">
        <f t="shared" ca="1" si="101"/>
        <v>#DIV/0!</v>
      </c>
      <c r="BU267" s="66" t="e">
        <f t="shared" ca="1" si="102"/>
        <v>#DIV/0!</v>
      </c>
      <c r="BV267" s="66" t="e">
        <f t="shared" ca="1" si="103"/>
        <v>#DIV/0!</v>
      </c>
      <c r="BW267" s="66" t="e">
        <f t="shared" ca="1" si="104"/>
        <v>#DIV/0!</v>
      </c>
      <c r="BX267" s="66" t="e">
        <f t="shared" ca="1" si="105"/>
        <v>#DIV/0!</v>
      </c>
      <c r="BY267" s="66" t="e">
        <f t="shared" ca="1" si="106"/>
        <v>#DIV/0!</v>
      </c>
      <c r="BZ267" s="66" t="e">
        <f t="shared" ca="1" si="107"/>
        <v>#DIV/0!</v>
      </c>
      <c r="CA267" s="24" t="e">
        <f ca="1">10*LOG10(IF(BS267="",0,POWER(10,((BS267+'ModelParams Lw'!$O$4)/10))) +IF(BT267="",0,POWER(10,((BT267+'ModelParams Lw'!$P$4)/10))) +IF(BU267="",0,POWER(10,((BU267+'ModelParams Lw'!$Q$4)/10))) +IF(BV267="",0,POWER(10,((BV267+'ModelParams Lw'!$R$4)/10))) +IF(BW267="",0,POWER(10,((BW267+'ModelParams Lw'!$S$4)/10))) +IF(BX267="",0,POWER(10,((BX267+'ModelParams Lw'!$T$4)/10))) +IF(BY267="",0,POWER(10,((BY267+'ModelParams Lw'!$U$4)/10)))+IF(BZ267="",0,POWER(10,((BZ267+'ModelParams Lw'!$V$4)/10))))</f>
        <v>#DIV/0!</v>
      </c>
      <c r="CB267" s="24" t="e">
        <f t="shared" ca="1" si="108"/>
        <v>#DIV/0!</v>
      </c>
      <c r="CC267" s="24" t="e">
        <f ca="1">(BS267-'ModelParams Lw'!O$10)/'ModelParams Lw'!O$11</f>
        <v>#DIV/0!</v>
      </c>
      <c r="CD267" s="24" t="e">
        <f ca="1">(BT267-'ModelParams Lw'!P$10)/'ModelParams Lw'!P$11</f>
        <v>#DIV/0!</v>
      </c>
      <c r="CE267" s="24" t="e">
        <f ca="1">(BU267-'ModelParams Lw'!Q$10)/'ModelParams Lw'!Q$11</f>
        <v>#DIV/0!</v>
      </c>
      <c r="CF267" s="24" t="e">
        <f ca="1">(BV267-'ModelParams Lw'!R$10)/'ModelParams Lw'!R$11</f>
        <v>#DIV/0!</v>
      </c>
      <c r="CG267" s="24" t="e">
        <f ca="1">(BW267-'ModelParams Lw'!S$10)/'ModelParams Lw'!S$11</f>
        <v>#DIV/0!</v>
      </c>
      <c r="CH267" s="24" t="e">
        <f ca="1">(BX267-'ModelParams Lw'!T$10)/'ModelParams Lw'!T$11</f>
        <v>#DIV/0!</v>
      </c>
      <c r="CI267" s="24" t="e">
        <f ca="1">(BY267-'ModelParams Lw'!U$10)/'ModelParams Lw'!U$11</f>
        <v>#DIV/0!</v>
      </c>
      <c r="CJ267" s="24" t="e">
        <f ca="1">(BZ267-'ModelParams Lw'!V$10)/'ModelParams Lw'!V$11</f>
        <v>#DIV/0!</v>
      </c>
      <c r="CK267" s="66" t="e">
        <f t="shared" si="109"/>
        <v>#DIV/0!</v>
      </c>
      <c r="CL267" s="66" t="e">
        <f t="shared" si="110"/>
        <v>#DIV/0!</v>
      </c>
      <c r="CM267" s="66" t="e">
        <f t="shared" si="111"/>
        <v>#DIV/0!</v>
      </c>
      <c r="CN267" s="66" t="e">
        <f t="shared" si="112"/>
        <v>#DIV/0!</v>
      </c>
      <c r="CO267" s="66" t="e">
        <f t="shared" si="113"/>
        <v>#DIV/0!</v>
      </c>
      <c r="CP267" s="66" t="e">
        <f t="shared" si="114"/>
        <v>#DIV/0!</v>
      </c>
      <c r="CQ267" s="66" t="e">
        <f t="shared" si="115"/>
        <v>#DIV/0!</v>
      </c>
      <c r="CR267" s="66" t="e">
        <f t="shared" si="116"/>
        <v>#DIV/0!</v>
      </c>
      <c r="CS267" s="24" t="e">
        <f>10*LOG10(IF(CK267="",0,POWER(10,((CK267+'ModelParams Lw'!$O$4)/10))) +IF(CL267="",0,POWER(10,((CL267+'ModelParams Lw'!$P$4)/10))) +IF(CM267="",0,POWER(10,((CM267+'ModelParams Lw'!$Q$4)/10))) +IF(CN267="",0,POWER(10,((CN267+'ModelParams Lw'!$R$4)/10))) +IF(CO267="",0,POWER(10,((CO267+'ModelParams Lw'!$S$4)/10))) +IF(CP267="",0,POWER(10,((CP267+'ModelParams Lw'!$T$4)/10))) +IF(CQ267="",0,POWER(10,((CQ267+'ModelParams Lw'!$U$4)/10)))+IF(CR267="",0,POWER(10,((CR267+'ModelParams Lw'!$V$4)/10))))</f>
        <v>#DIV/0!</v>
      </c>
      <c r="CT267" s="24" t="e">
        <f t="shared" si="117"/>
        <v>#DIV/0!</v>
      </c>
      <c r="CU267" s="24" t="e">
        <f>(CK267-'ModelParams Lw'!O$10)/'ModelParams Lw'!O$11</f>
        <v>#DIV/0!</v>
      </c>
      <c r="CV267" s="24" t="e">
        <f>(CL267-'ModelParams Lw'!P$10)/'ModelParams Lw'!P$11</f>
        <v>#DIV/0!</v>
      </c>
      <c r="CW267" s="24" t="e">
        <f>(CM267-'ModelParams Lw'!Q$10)/'ModelParams Lw'!Q$11</f>
        <v>#DIV/0!</v>
      </c>
      <c r="CX267" s="24" t="e">
        <f>(CN267-'ModelParams Lw'!R$10)/'ModelParams Lw'!R$11</f>
        <v>#DIV/0!</v>
      </c>
      <c r="CY267" s="24" t="e">
        <f>(CO267-'ModelParams Lw'!S$10)/'ModelParams Lw'!S$11</f>
        <v>#DIV/0!</v>
      </c>
      <c r="CZ267" s="24" t="e">
        <f>(CP267-'ModelParams Lw'!T$10)/'ModelParams Lw'!T$11</f>
        <v>#DIV/0!</v>
      </c>
      <c r="DA267" s="24" t="e">
        <f>(CQ267-'ModelParams Lw'!U$10)/'ModelParams Lw'!U$11</f>
        <v>#DIV/0!</v>
      </c>
      <c r="DB267" s="24" t="e">
        <f>(CR267-'ModelParams Lw'!V$10)/'ModelParams Lw'!V$11</f>
        <v>#DIV/0!</v>
      </c>
    </row>
    <row r="268" spans="1:106">
      <c r="A268" s="12">
        <f>'Sound Power'!B268</f>
        <v>0</v>
      </c>
      <c r="B268" s="12">
        <f>'Sound Power'!D268</f>
        <v>0</v>
      </c>
      <c r="C268" s="67" t="e">
        <f>IF(Calcul!$F273="SA",'Sound Power'!BS268,'Sound Power'!T268)</f>
        <v>#DIV/0!</v>
      </c>
      <c r="D268" s="67" t="e">
        <f>IF(Calcul!$F273="SA",'Sound Power'!BT268,'Sound Power'!U268)</f>
        <v>#DIV/0!</v>
      </c>
      <c r="E268" s="67" t="e">
        <f>IF(Calcul!$F273="SA",'Sound Power'!BU268,'Sound Power'!V268)</f>
        <v>#DIV/0!</v>
      </c>
      <c r="F268" s="67" t="e">
        <f>IF(Calcul!$F273="SA",'Sound Power'!BV268,'Sound Power'!W268)</f>
        <v>#DIV/0!</v>
      </c>
      <c r="G268" s="67" t="e">
        <f>IF(Calcul!$F273="SA",'Sound Power'!BW268,'Sound Power'!X268)</f>
        <v>#DIV/0!</v>
      </c>
      <c r="H268" s="67" t="e">
        <f>IF(Calcul!$F273="SA",'Sound Power'!BX268,'Sound Power'!Y268)</f>
        <v>#DIV/0!</v>
      </c>
      <c r="I268" s="67" t="e">
        <f>IF(Calcul!$F273="SA",'Sound Power'!BY268,'Sound Power'!Z268)</f>
        <v>#DIV/0!</v>
      </c>
      <c r="J268" s="67" t="e">
        <f>IF(Calcul!$F273="SA",'Sound Power'!BZ268,'Sound Power'!AA268)</f>
        <v>#DIV/0!</v>
      </c>
      <c r="K268" s="67" t="e">
        <f>'Sound Power'!CS268</f>
        <v>#DIV/0!</v>
      </c>
      <c r="L268" s="67" t="e">
        <f>'Sound Power'!CT268</f>
        <v>#DIV/0!</v>
      </c>
      <c r="M268" s="67" t="e">
        <f>'Sound Power'!CU268</f>
        <v>#DIV/0!</v>
      </c>
      <c r="N268" s="67" t="e">
        <f>'Sound Power'!CV268</f>
        <v>#DIV/0!</v>
      </c>
      <c r="O268" s="67" t="e">
        <f>'Sound Power'!CW268</f>
        <v>#DIV/0!</v>
      </c>
      <c r="P268" s="67" t="e">
        <f>'Sound Power'!CX268</f>
        <v>#DIV/0!</v>
      </c>
      <c r="Q268" s="67" t="e">
        <f>'Sound Power'!CY268</f>
        <v>#DIV/0!</v>
      </c>
      <c r="R268" s="67" t="e">
        <f>'Sound Power'!CZ268</f>
        <v>#DIV/0!</v>
      </c>
      <c r="S268" s="64">
        <f t="shared" si="97"/>
        <v>0</v>
      </c>
      <c r="T268" s="64">
        <f t="shared" si="98"/>
        <v>0</v>
      </c>
      <c r="U268" s="67" t="e">
        <f>('ModelParams Lp'!B$4*10^'ModelParams Lp'!B$5*($S268/$T268)^'ModelParams Lp'!B$6)*3</f>
        <v>#DIV/0!</v>
      </c>
      <c r="V268" s="67" t="e">
        <f>('ModelParams Lp'!C$4*10^'ModelParams Lp'!C$5*($S268/$T268)^'ModelParams Lp'!C$6)*3</f>
        <v>#DIV/0!</v>
      </c>
      <c r="W268" s="67" t="e">
        <f>('ModelParams Lp'!D$4*10^'ModelParams Lp'!D$5*($S268/$T268)^'ModelParams Lp'!D$6)*3</f>
        <v>#DIV/0!</v>
      </c>
      <c r="X268" s="67" t="e">
        <f>('ModelParams Lp'!E$4*10^'ModelParams Lp'!E$5*($S268/$T268)^'ModelParams Lp'!E$6)*3</f>
        <v>#DIV/0!</v>
      </c>
      <c r="Y268" s="67" t="e">
        <f>('ModelParams Lp'!F$4*10^'ModelParams Lp'!F$5*($S268/$T268)^'ModelParams Lp'!F$6)*3</f>
        <v>#DIV/0!</v>
      </c>
      <c r="Z268" s="67" t="e">
        <f>('ModelParams Lp'!G$4*10^'ModelParams Lp'!G$5*($S268/$T268)^'ModelParams Lp'!G$6)*3</f>
        <v>#DIV/0!</v>
      </c>
      <c r="AA268" s="67" t="e">
        <f>('ModelParams Lp'!H$4*10^'ModelParams Lp'!H$5*($S268/$T268)^'ModelParams Lp'!H$6)*3</f>
        <v>#DIV/0!</v>
      </c>
      <c r="AB268" s="67" t="e">
        <f>('ModelParams Lp'!I$4*10^'ModelParams Lp'!I$5*($S268/$T268)^'ModelParams Lp'!I$6)*3</f>
        <v>#DIV/0!</v>
      </c>
      <c r="AC268" s="53" t="e">
        <f t="shared" si="99"/>
        <v>#DIV/0!</v>
      </c>
      <c r="AD268" s="53" t="e">
        <f>IF(AC268&lt;'ModelParams Lp'!$B$16,-1,IF(AC268&lt;'ModelParams Lp'!$C$16,0,IF(AC268&lt;'ModelParams Lp'!$D$16,1,IF(AC268&lt;'ModelParams Lp'!$E$16,2,IF(AC268&lt;'ModelParams Lp'!$F$16,3,IF(AC268&lt;'ModelParams Lp'!$G$16,4,IF(AC268&lt;'ModelParams Lp'!$H$16,5,6)))))))</f>
        <v>#DIV/0!</v>
      </c>
      <c r="AE268" s="67" t="e">
        <f ca="1">IF($AD268&gt;1,0,OFFSET('ModelParams Lp'!$C$12,0,-'Sound Pressure'!$AD268))</f>
        <v>#DIV/0!</v>
      </c>
      <c r="AF268" s="67" t="e">
        <f ca="1">IF($AD268&gt;2,0,OFFSET('ModelParams Lp'!$D$12,0,-'Sound Pressure'!$AD268))</f>
        <v>#DIV/0!</v>
      </c>
      <c r="AG268" s="67" t="e">
        <f ca="1">IF($AD268&gt;3,0,OFFSET('ModelParams Lp'!$E$12,0,-'Sound Pressure'!$AD268))</f>
        <v>#DIV/0!</v>
      </c>
      <c r="AH268" s="67" t="e">
        <f ca="1">IF($AD268&gt;4,0,OFFSET('ModelParams Lp'!$F$12,0,-'Sound Pressure'!$AD268))</f>
        <v>#DIV/0!</v>
      </c>
      <c r="AI268" s="67" t="e">
        <f ca="1">IF($AD268&gt;3,0,OFFSET('ModelParams Lp'!$G$12,0,-'Sound Pressure'!$AD268))</f>
        <v>#DIV/0!</v>
      </c>
      <c r="AJ268" s="67" t="e">
        <f ca="1">IF($AD268&gt;5,0,OFFSET('ModelParams Lp'!$H$12,0,-'Sound Pressure'!$AD268))</f>
        <v>#DIV/0!</v>
      </c>
      <c r="AK268" s="67" t="e">
        <f ca="1">IF($AD268&gt;6,0,OFFSET('ModelParams Lp'!$I$12,0,-'Sound Pressure'!$AD268))</f>
        <v>#DIV/0!</v>
      </c>
      <c r="AL268" s="67" t="e">
        <f ca="1">IF($AD268&gt;7,0,IF($AD$4&lt;0,3,OFFSET('ModelParams Lp'!$J$12,0,-'Sound Pressure'!$AD268)))</f>
        <v>#DIV/0!</v>
      </c>
      <c r="AM268" s="67" t="e">
        <f t="shared" si="118"/>
        <v>#DIV/0!</v>
      </c>
      <c r="AN268" s="67" t="e">
        <f t="shared" si="118"/>
        <v>#DIV/0!</v>
      </c>
      <c r="AO268" s="67" t="e">
        <f t="shared" si="118"/>
        <v>#DIV/0!</v>
      </c>
      <c r="AP268" s="67" t="e">
        <f t="shared" si="118"/>
        <v>#DIV/0!</v>
      </c>
      <c r="AQ268" s="67" t="e">
        <f t="shared" si="118"/>
        <v>#DIV/0!</v>
      </c>
      <c r="AR268" s="67" t="e">
        <f t="shared" si="118"/>
        <v>#DIV/0!</v>
      </c>
      <c r="AS268" s="67" t="e">
        <f t="shared" si="118"/>
        <v>#DIV/0!</v>
      </c>
      <c r="AT268" s="67" t="e">
        <f t="shared" si="118"/>
        <v>#DIV/0!</v>
      </c>
      <c r="AU268" s="67">
        <f>'ModelParams Lp'!B$22</f>
        <v>4</v>
      </c>
      <c r="AV268" s="67">
        <f>'ModelParams Lp'!C$22</f>
        <v>2</v>
      </c>
      <c r="AW268" s="67">
        <f>'ModelParams Lp'!D$22</f>
        <v>1</v>
      </c>
      <c r="AX268" s="67">
        <f>'ModelParams Lp'!E$22</f>
        <v>0</v>
      </c>
      <c r="AY268" s="67">
        <f>'ModelParams Lp'!F$22</f>
        <v>0</v>
      </c>
      <c r="AZ268" s="67">
        <f>'ModelParams Lp'!G$22</f>
        <v>0</v>
      </c>
      <c r="BA268" s="67">
        <f>'ModelParams Lp'!H$22</f>
        <v>0</v>
      </c>
      <c r="BB268" s="67">
        <f>'ModelParams Lp'!I$22</f>
        <v>0</v>
      </c>
      <c r="BC268" s="67" t="e">
        <f>-10*LOG(2/(4*PI()*2^2)+4/(0.163*(Calcul!$J273*Calcul!$K273)/VLOOKUP(Calcul!$H273,'ModelParams Lp'!$E$37:$F$39,2,0)))</f>
        <v>#N/A</v>
      </c>
      <c r="BD268" s="67" t="e">
        <f>-10*LOG(2/(4*PI()*2^2)+4/(0.163*(Calcul!$J273*Calcul!$K273)/VLOOKUP(Calcul!$H273,'ModelParams Lp'!$E$37:$F$39,2,0)))</f>
        <v>#N/A</v>
      </c>
      <c r="BE268" s="67" t="e">
        <f>-10*LOG(2/(4*PI()*2^2)+4/(0.163*(Calcul!$J273*Calcul!$K273)/VLOOKUP(Calcul!$H273,'ModelParams Lp'!$E$37:$F$39,2,0)))</f>
        <v>#N/A</v>
      </c>
      <c r="BF268" s="67" t="e">
        <f>-10*LOG(2/(4*PI()*2^2)+4/(0.163*(Calcul!$J273*Calcul!$K273)/VLOOKUP(Calcul!$H273,'ModelParams Lp'!$E$37:$F$39,2,0)))</f>
        <v>#N/A</v>
      </c>
      <c r="BG268" s="67" t="e">
        <f>-10*LOG(2/(4*PI()*2^2)+4/(0.163*(Calcul!$J273*Calcul!$K273)/VLOOKUP(Calcul!$H273,'ModelParams Lp'!$E$37:$F$39,2,0)))</f>
        <v>#N/A</v>
      </c>
      <c r="BH268" s="67" t="e">
        <f>-10*LOG(2/(4*PI()*2^2)+4/(0.163*(Calcul!$J273*Calcul!$K273)/VLOOKUP(Calcul!$H273,'ModelParams Lp'!$E$37:$F$39,2,0)))</f>
        <v>#N/A</v>
      </c>
      <c r="BI268" s="67" t="e">
        <f>-10*LOG(2/(4*PI()*2^2)+4/(0.163*(Calcul!$J273*Calcul!$K273)/VLOOKUP(Calcul!$H273,'ModelParams Lp'!$E$37:$F$39,2,0)))</f>
        <v>#N/A</v>
      </c>
      <c r="BJ268" s="67" t="e">
        <f>-10*LOG(2/(4*PI()*2^2)+4/(0.163*(Calcul!$J273*Calcul!$K273)/VLOOKUP(Calcul!$H273,'ModelParams Lp'!$E$37:$F$39,2,0)))</f>
        <v>#N/A</v>
      </c>
      <c r="BK268" s="67" t="e">
        <f>VLOOKUP(Calcul!$I273,'ModelParams Lp'!$D$28:$O$32,5,0)+BC268</f>
        <v>#N/A</v>
      </c>
      <c r="BL268" s="67" t="e">
        <f>VLOOKUP(Calcul!$I273,'ModelParams Lp'!$D$28:$O$32,6,0)+BD268</f>
        <v>#N/A</v>
      </c>
      <c r="BM268" s="67" t="e">
        <f>VLOOKUP(Calcul!$I273,'ModelParams Lp'!$D$28:$O$32,7,0)+BE268</f>
        <v>#N/A</v>
      </c>
      <c r="BN268" s="67" t="e">
        <f>VLOOKUP(Calcul!$I273,'ModelParams Lp'!$D$28:$O$32,8,0)+BF268</f>
        <v>#N/A</v>
      </c>
      <c r="BO268" s="67" t="e">
        <f>VLOOKUP(Calcul!$I273,'ModelParams Lp'!$D$28:$O$32,9,0)+BG268</f>
        <v>#N/A</v>
      </c>
      <c r="BP268" s="67" t="e">
        <f>VLOOKUP(Calcul!$I273,'ModelParams Lp'!$D$28:$O$32,10,0)+BH268</f>
        <v>#N/A</v>
      </c>
      <c r="BQ268" s="67" t="e">
        <f>VLOOKUP(Calcul!$I273,'ModelParams Lp'!$D$28:$O$32,11,0)+BI268</f>
        <v>#N/A</v>
      </c>
      <c r="BR268" s="67" t="e">
        <f>VLOOKUP(Calcul!$I273,'ModelParams Lp'!$D$28:$O$32,12,0)+BJ268</f>
        <v>#N/A</v>
      </c>
      <c r="BS268" s="66" t="e">
        <f t="shared" ca="1" si="100"/>
        <v>#DIV/0!</v>
      </c>
      <c r="BT268" s="66" t="e">
        <f t="shared" ca="1" si="101"/>
        <v>#DIV/0!</v>
      </c>
      <c r="BU268" s="66" t="e">
        <f t="shared" ca="1" si="102"/>
        <v>#DIV/0!</v>
      </c>
      <c r="BV268" s="66" t="e">
        <f t="shared" ca="1" si="103"/>
        <v>#DIV/0!</v>
      </c>
      <c r="BW268" s="66" t="e">
        <f t="shared" ca="1" si="104"/>
        <v>#DIV/0!</v>
      </c>
      <c r="BX268" s="66" t="e">
        <f t="shared" ca="1" si="105"/>
        <v>#DIV/0!</v>
      </c>
      <c r="BY268" s="66" t="e">
        <f t="shared" ca="1" si="106"/>
        <v>#DIV/0!</v>
      </c>
      <c r="BZ268" s="66" t="e">
        <f t="shared" ca="1" si="107"/>
        <v>#DIV/0!</v>
      </c>
      <c r="CA268" s="24" t="e">
        <f ca="1">10*LOG10(IF(BS268="",0,POWER(10,((BS268+'ModelParams Lw'!$O$4)/10))) +IF(BT268="",0,POWER(10,((BT268+'ModelParams Lw'!$P$4)/10))) +IF(BU268="",0,POWER(10,((BU268+'ModelParams Lw'!$Q$4)/10))) +IF(BV268="",0,POWER(10,((BV268+'ModelParams Lw'!$R$4)/10))) +IF(BW268="",0,POWER(10,((BW268+'ModelParams Lw'!$S$4)/10))) +IF(BX268="",0,POWER(10,((BX268+'ModelParams Lw'!$T$4)/10))) +IF(BY268="",0,POWER(10,((BY268+'ModelParams Lw'!$U$4)/10)))+IF(BZ268="",0,POWER(10,((BZ268+'ModelParams Lw'!$V$4)/10))))</f>
        <v>#DIV/0!</v>
      </c>
      <c r="CB268" s="24" t="e">
        <f t="shared" ca="1" si="108"/>
        <v>#DIV/0!</v>
      </c>
      <c r="CC268" s="24" t="e">
        <f ca="1">(BS268-'ModelParams Lw'!O$10)/'ModelParams Lw'!O$11</f>
        <v>#DIV/0!</v>
      </c>
      <c r="CD268" s="24" t="e">
        <f ca="1">(BT268-'ModelParams Lw'!P$10)/'ModelParams Lw'!P$11</f>
        <v>#DIV/0!</v>
      </c>
      <c r="CE268" s="24" t="e">
        <f ca="1">(BU268-'ModelParams Lw'!Q$10)/'ModelParams Lw'!Q$11</f>
        <v>#DIV/0!</v>
      </c>
      <c r="CF268" s="24" t="e">
        <f ca="1">(BV268-'ModelParams Lw'!R$10)/'ModelParams Lw'!R$11</f>
        <v>#DIV/0!</v>
      </c>
      <c r="CG268" s="24" t="e">
        <f ca="1">(BW268-'ModelParams Lw'!S$10)/'ModelParams Lw'!S$11</f>
        <v>#DIV/0!</v>
      </c>
      <c r="CH268" s="24" t="e">
        <f ca="1">(BX268-'ModelParams Lw'!T$10)/'ModelParams Lw'!T$11</f>
        <v>#DIV/0!</v>
      </c>
      <c r="CI268" s="24" t="e">
        <f ca="1">(BY268-'ModelParams Lw'!U$10)/'ModelParams Lw'!U$11</f>
        <v>#DIV/0!</v>
      </c>
      <c r="CJ268" s="24" t="e">
        <f ca="1">(BZ268-'ModelParams Lw'!V$10)/'ModelParams Lw'!V$11</f>
        <v>#DIV/0!</v>
      </c>
      <c r="CK268" s="66" t="e">
        <f t="shared" si="109"/>
        <v>#DIV/0!</v>
      </c>
      <c r="CL268" s="66" t="e">
        <f t="shared" si="110"/>
        <v>#DIV/0!</v>
      </c>
      <c r="CM268" s="66" t="e">
        <f t="shared" si="111"/>
        <v>#DIV/0!</v>
      </c>
      <c r="CN268" s="66" t="e">
        <f t="shared" si="112"/>
        <v>#DIV/0!</v>
      </c>
      <c r="CO268" s="66" t="e">
        <f t="shared" si="113"/>
        <v>#DIV/0!</v>
      </c>
      <c r="CP268" s="66" t="e">
        <f t="shared" si="114"/>
        <v>#DIV/0!</v>
      </c>
      <c r="CQ268" s="66" t="e">
        <f t="shared" si="115"/>
        <v>#DIV/0!</v>
      </c>
      <c r="CR268" s="66" t="e">
        <f t="shared" si="116"/>
        <v>#DIV/0!</v>
      </c>
      <c r="CS268" s="24" t="e">
        <f>10*LOG10(IF(CK268="",0,POWER(10,((CK268+'ModelParams Lw'!$O$4)/10))) +IF(CL268="",0,POWER(10,((CL268+'ModelParams Lw'!$P$4)/10))) +IF(CM268="",0,POWER(10,((CM268+'ModelParams Lw'!$Q$4)/10))) +IF(CN268="",0,POWER(10,((CN268+'ModelParams Lw'!$R$4)/10))) +IF(CO268="",0,POWER(10,((CO268+'ModelParams Lw'!$S$4)/10))) +IF(CP268="",0,POWER(10,((CP268+'ModelParams Lw'!$T$4)/10))) +IF(CQ268="",0,POWER(10,((CQ268+'ModelParams Lw'!$U$4)/10)))+IF(CR268="",0,POWER(10,((CR268+'ModelParams Lw'!$V$4)/10))))</f>
        <v>#DIV/0!</v>
      </c>
      <c r="CT268" s="24" t="e">
        <f t="shared" si="117"/>
        <v>#DIV/0!</v>
      </c>
      <c r="CU268" s="24" t="e">
        <f>(CK268-'ModelParams Lw'!O$10)/'ModelParams Lw'!O$11</f>
        <v>#DIV/0!</v>
      </c>
      <c r="CV268" s="24" t="e">
        <f>(CL268-'ModelParams Lw'!P$10)/'ModelParams Lw'!P$11</f>
        <v>#DIV/0!</v>
      </c>
      <c r="CW268" s="24" t="e">
        <f>(CM268-'ModelParams Lw'!Q$10)/'ModelParams Lw'!Q$11</f>
        <v>#DIV/0!</v>
      </c>
      <c r="CX268" s="24" t="e">
        <f>(CN268-'ModelParams Lw'!R$10)/'ModelParams Lw'!R$11</f>
        <v>#DIV/0!</v>
      </c>
      <c r="CY268" s="24" t="e">
        <f>(CO268-'ModelParams Lw'!S$10)/'ModelParams Lw'!S$11</f>
        <v>#DIV/0!</v>
      </c>
      <c r="CZ268" s="24" t="e">
        <f>(CP268-'ModelParams Lw'!T$10)/'ModelParams Lw'!T$11</f>
        <v>#DIV/0!</v>
      </c>
      <c r="DA268" s="24" t="e">
        <f>(CQ268-'ModelParams Lw'!U$10)/'ModelParams Lw'!U$11</f>
        <v>#DIV/0!</v>
      </c>
      <c r="DB268" s="24" t="e">
        <f>(CR268-'ModelParams Lw'!V$10)/'ModelParams Lw'!V$11</f>
        <v>#DIV/0!</v>
      </c>
    </row>
    <row r="269" spans="1:106">
      <c r="A269" s="12">
        <f>'Sound Power'!B269</f>
        <v>0</v>
      </c>
      <c r="B269" s="12">
        <f>'Sound Power'!D269</f>
        <v>0</v>
      </c>
      <c r="C269" s="67" t="e">
        <f>IF(Calcul!$F274="SA",'Sound Power'!BS269,'Sound Power'!T269)</f>
        <v>#DIV/0!</v>
      </c>
      <c r="D269" s="67" t="e">
        <f>IF(Calcul!$F274="SA",'Sound Power'!BT269,'Sound Power'!U269)</f>
        <v>#DIV/0!</v>
      </c>
      <c r="E269" s="67" t="e">
        <f>IF(Calcul!$F274="SA",'Sound Power'!BU269,'Sound Power'!V269)</f>
        <v>#DIV/0!</v>
      </c>
      <c r="F269" s="67" t="e">
        <f>IF(Calcul!$F274="SA",'Sound Power'!BV269,'Sound Power'!W269)</f>
        <v>#DIV/0!</v>
      </c>
      <c r="G269" s="67" t="e">
        <f>IF(Calcul!$F274="SA",'Sound Power'!BW269,'Sound Power'!X269)</f>
        <v>#DIV/0!</v>
      </c>
      <c r="H269" s="67" t="e">
        <f>IF(Calcul!$F274="SA",'Sound Power'!BX269,'Sound Power'!Y269)</f>
        <v>#DIV/0!</v>
      </c>
      <c r="I269" s="67" t="e">
        <f>IF(Calcul!$F274="SA",'Sound Power'!BY269,'Sound Power'!Z269)</f>
        <v>#DIV/0!</v>
      </c>
      <c r="J269" s="67" t="e">
        <f>IF(Calcul!$F274="SA",'Sound Power'!BZ269,'Sound Power'!AA269)</f>
        <v>#DIV/0!</v>
      </c>
      <c r="K269" s="67" t="e">
        <f>'Sound Power'!CS269</f>
        <v>#DIV/0!</v>
      </c>
      <c r="L269" s="67" t="e">
        <f>'Sound Power'!CT269</f>
        <v>#DIV/0!</v>
      </c>
      <c r="M269" s="67" t="e">
        <f>'Sound Power'!CU269</f>
        <v>#DIV/0!</v>
      </c>
      <c r="N269" s="67" t="e">
        <f>'Sound Power'!CV269</f>
        <v>#DIV/0!</v>
      </c>
      <c r="O269" s="67" t="e">
        <f>'Sound Power'!CW269</f>
        <v>#DIV/0!</v>
      </c>
      <c r="P269" s="67" t="e">
        <f>'Sound Power'!CX269</f>
        <v>#DIV/0!</v>
      </c>
      <c r="Q269" s="67" t="e">
        <f>'Sound Power'!CY269</f>
        <v>#DIV/0!</v>
      </c>
      <c r="R269" s="67" t="e">
        <f>'Sound Power'!CZ269</f>
        <v>#DIV/0!</v>
      </c>
      <c r="S269" s="64">
        <f t="shared" si="97"/>
        <v>0</v>
      </c>
      <c r="T269" s="64">
        <f t="shared" si="98"/>
        <v>0</v>
      </c>
      <c r="U269" s="67" t="e">
        <f>('ModelParams Lp'!B$4*10^'ModelParams Lp'!B$5*($S269/$T269)^'ModelParams Lp'!B$6)*3</f>
        <v>#DIV/0!</v>
      </c>
      <c r="V269" s="67" t="e">
        <f>('ModelParams Lp'!C$4*10^'ModelParams Lp'!C$5*($S269/$T269)^'ModelParams Lp'!C$6)*3</f>
        <v>#DIV/0!</v>
      </c>
      <c r="W269" s="67" t="e">
        <f>('ModelParams Lp'!D$4*10^'ModelParams Lp'!D$5*($S269/$T269)^'ModelParams Lp'!D$6)*3</f>
        <v>#DIV/0!</v>
      </c>
      <c r="X269" s="67" t="e">
        <f>('ModelParams Lp'!E$4*10^'ModelParams Lp'!E$5*($S269/$T269)^'ModelParams Lp'!E$6)*3</f>
        <v>#DIV/0!</v>
      </c>
      <c r="Y269" s="67" t="e">
        <f>('ModelParams Lp'!F$4*10^'ModelParams Lp'!F$5*($S269/$T269)^'ModelParams Lp'!F$6)*3</f>
        <v>#DIV/0!</v>
      </c>
      <c r="Z269" s="67" t="e">
        <f>('ModelParams Lp'!G$4*10^'ModelParams Lp'!G$5*($S269/$T269)^'ModelParams Lp'!G$6)*3</f>
        <v>#DIV/0!</v>
      </c>
      <c r="AA269" s="67" t="e">
        <f>('ModelParams Lp'!H$4*10^'ModelParams Lp'!H$5*($S269/$T269)^'ModelParams Lp'!H$6)*3</f>
        <v>#DIV/0!</v>
      </c>
      <c r="AB269" s="67" t="e">
        <f>('ModelParams Lp'!I$4*10^'ModelParams Lp'!I$5*($S269/$T269)^'ModelParams Lp'!I$6)*3</f>
        <v>#DIV/0!</v>
      </c>
      <c r="AC269" s="53" t="e">
        <f t="shared" si="99"/>
        <v>#DIV/0!</v>
      </c>
      <c r="AD269" s="53" t="e">
        <f>IF(AC269&lt;'ModelParams Lp'!$B$16,-1,IF(AC269&lt;'ModelParams Lp'!$C$16,0,IF(AC269&lt;'ModelParams Lp'!$D$16,1,IF(AC269&lt;'ModelParams Lp'!$E$16,2,IF(AC269&lt;'ModelParams Lp'!$F$16,3,IF(AC269&lt;'ModelParams Lp'!$G$16,4,IF(AC269&lt;'ModelParams Lp'!$H$16,5,6)))))))</f>
        <v>#DIV/0!</v>
      </c>
      <c r="AE269" s="67" t="e">
        <f ca="1">IF($AD269&gt;1,0,OFFSET('ModelParams Lp'!$C$12,0,-'Sound Pressure'!$AD269))</f>
        <v>#DIV/0!</v>
      </c>
      <c r="AF269" s="67" t="e">
        <f ca="1">IF($AD269&gt;2,0,OFFSET('ModelParams Lp'!$D$12,0,-'Sound Pressure'!$AD269))</f>
        <v>#DIV/0!</v>
      </c>
      <c r="AG269" s="67" t="e">
        <f ca="1">IF($AD269&gt;3,0,OFFSET('ModelParams Lp'!$E$12,0,-'Sound Pressure'!$AD269))</f>
        <v>#DIV/0!</v>
      </c>
      <c r="AH269" s="67" t="e">
        <f ca="1">IF($AD269&gt;4,0,OFFSET('ModelParams Lp'!$F$12,0,-'Sound Pressure'!$AD269))</f>
        <v>#DIV/0!</v>
      </c>
      <c r="AI269" s="67" t="e">
        <f ca="1">IF($AD269&gt;3,0,OFFSET('ModelParams Lp'!$G$12,0,-'Sound Pressure'!$AD269))</f>
        <v>#DIV/0!</v>
      </c>
      <c r="AJ269" s="67" t="e">
        <f ca="1">IF($AD269&gt;5,0,OFFSET('ModelParams Lp'!$H$12,0,-'Sound Pressure'!$AD269))</f>
        <v>#DIV/0!</v>
      </c>
      <c r="AK269" s="67" t="e">
        <f ca="1">IF($AD269&gt;6,0,OFFSET('ModelParams Lp'!$I$12,0,-'Sound Pressure'!$AD269))</f>
        <v>#DIV/0!</v>
      </c>
      <c r="AL269" s="67" t="e">
        <f ca="1">IF($AD269&gt;7,0,IF($AD$4&lt;0,3,OFFSET('ModelParams Lp'!$J$12,0,-'Sound Pressure'!$AD269)))</f>
        <v>#DIV/0!</v>
      </c>
      <c r="AM269" s="67" t="e">
        <f t="shared" si="118"/>
        <v>#DIV/0!</v>
      </c>
      <c r="AN269" s="67" t="e">
        <f t="shared" si="118"/>
        <v>#DIV/0!</v>
      </c>
      <c r="AO269" s="67" t="e">
        <f t="shared" si="118"/>
        <v>#DIV/0!</v>
      </c>
      <c r="AP269" s="67" t="e">
        <f t="shared" si="118"/>
        <v>#DIV/0!</v>
      </c>
      <c r="AQ269" s="67" t="e">
        <f t="shared" si="118"/>
        <v>#DIV/0!</v>
      </c>
      <c r="AR269" s="67" t="e">
        <f t="shared" si="118"/>
        <v>#DIV/0!</v>
      </c>
      <c r="AS269" s="67" t="e">
        <f t="shared" si="118"/>
        <v>#DIV/0!</v>
      </c>
      <c r="AT269" s="67" t="e">
        <f t="shared" si="118"/>
        <v>#DIV/0!</v>
      </c>
      <c r="AU269" s="67">
        <f>'ModelParams Lp'!B$22</f>
        <v>4</v>
      </c>
      <c r="AV269" s="67">
        <f>'ModelParams Lp'!C$22</f>
        <v>2</v>
      </c>
      <c r="AW269" s="67">
        <f>'ModelParams Lp'!D$22</f>
        <v>1</v>
      </c>
      <c r="AX269" s="67">
        <f>'ModelParams Lp'!E$22</f>
        <v>0</v>
      </c>
      <c r="AY269" s="67">
        <f>'ModelParams Lp'!F$22</f>
        <v>0</v>
      </c>
      <c r="AZ269" s="67">
        <f>'ModelParams Lp'!G$22</f>
        <v>0</v>
      </c>
      <c r="BA269" s="67">
        <f>'ModelParams Lp'!H$22</f>
        <v>0</v>
      </c>
      <c r="BB269" s="67">
        <f>'ModelParams Lp'!I$22</f>
        <v>0</v>
      </c>
      <c r="BC269" s="67" t="e">
        <f>-10*LOG(2/(4*PI()*2^2)+4/(0.163*(Calcul!$J274*Calcul!$K274)/VLOOKUP(Calcul!$H274,'ModelParams Lp'!$E$37:$F$39,2,0)))</f>
        <v>#N/A</v>
      </c>
      <c r="BD269" s="67" t="e">
        <f>-10*LOG(2/(4*PI()*2^2)+4/(0.163*(Calcul!$J274*Calcul!$K274)/VLOOKUP(Calcul!$H274,'ModelParams Lp'!$E$37:$F$39,2,0)))</f>
        <v>#N/A</v>
      </c>
      <c r="BE269" s="67" t="e">
        <f>-10*LOG(2/(4*PI()*2^2)+4/(0.163*(Calcul!$J274*Calcul!$K274)/VLOOKUP(Calcul!$H274,'ModelParams Lp'!$E$37:$F$39,2,0)))</f>
        <v>#N/A</v>
      </c>
      <c r="BF269" s="67" t="e">
        <f>-10*LOG(2/(4*PI()*2^2)+4/(0.163*(Calcul!$J274*Calcul!$K274)/VLOOKUP(Calcul!$H274,'ModelParams Lp'!$E$37:$F$39,2,0)))</f>
        <v>#N/A</v>
      </c>
      <c r="BG269" s="67" t="e">
        <f>-10*LOG(2/(4*PI()*2^2)+4/(0.163*(Calcul!$J274*Calcul!$K274)/VLOOKUP(Calcul!$H274,'ModelParams Lp'!$E$37:$F$39,2,0)))</f>
        <v>#N/A</v>
      </c>
      <c r="BH269" s="67" t="e">
        <f>-10*LOG(2/(4*PI()*2^2)+4/(0.163*(Calcul!$J274*Calcul!$K274)/VLOOKUP(Calcul!$H274,'ModelParams Lp'!$E$37:$F$39,2,0)))</f>
        <v>#N/A</v>
      </c>
      <c r="BI269" s="67" t="e">
        <f>-10*LOG(2/(4*PI()*2^2)+4/(0.163*(Calcul!$J274*Calcul!$K274)/VLOOKUP(Calcul!$H274,'ModelParams Lp'!$E$37:$F$39,2,0)))</f>
        <v>#N/A</v>
      </c>
      <c r="BJ269" s="67" t="e">
        <f>-10*LOG(2/(4*PI()*2^2)+4/(0.163*(Calcul!$J274*Calcul!$K274)/VLOOKUP(Calcul!$H274,'ModelParams Lp'!$E$37:$F$39,2,0)))</f>
        <v>#N/A</v>
      </c>
      <c r="BK269" s="67" t="e">
        <f>VLOOKUP(Calcul!$I274,'ModelParams Lp'!$D$28:$O$32,5,0)+BC269</f>
        <v>#N/A</v>
      </c>
      <c r="BL269" s="67" t="e">
        <f>VLOOKUP(Calcul!$I274,'ModelParams Lp'!$D$28:$O$32,6,0)+BD269</f>
        <v>#N/A</v>
      </c>
      <c r="BM269" s="67" t="e">
        <f>VLOOKUP(Calcul!$I274,'ModelParams Lp'!$D$28:$O$32,7,0)+BE269</f>
        <v>#N/A</v>
      </c>
      <c r="BN269" s="67" t="e">
        <f>VLOOKUP(Calcul!$I274,'ModelParams Lp'!$D$28:$O$32,8,0)+BF269</f>
        <v>#N/A</v>
      </c>
      <c r="BO269" s="67" t="e">
        <f>VLOOKUP(Calcul!$I274,'ModelParams Lp'!$D$28:$O$32,9,0)+BG269</f>
        <v>#N/A</v>
      </c>
      <c r="BP269" s="67" t="e">
        <f>VLOOKUP(Calcul!$I274,'ModelParams Lp'!$D$28:$O$32,10,0)+BH269</f>
        <v>#N/A</v>
      </c>
      <c r="BQ269" s="67" t="e">
        <f>VLOOKUP(Calcul!$I274,'ModelParams Lp'!$D$28:$O$32,11,0)+BI269</f>
        <v>#N/A</v>
      </c>
      <c r="BR269" s="67" t="e">
        <f>VLOOKUP(Calcul!$I274,'ModelParams Lp'!$D$28:$O$32,12,0)+BJ269</f>
        <v>#N/A</v>
      </c>
      <c r="BS269" s="66" t="e">
        <f t="shared" ca="1" si="100"/>
        <v>#DIV/0!</v>
      </c>
      <c r="BT269" s="66" t="e">
        <f t="shared" ca="1" si="101"/>
        <v>#DIV/0!</v>
      </c>
      <c r="BU269" s="66" t="e">
        <f t="shared" ca="1" si="102"/>
        <v>#DIV/0!</v>
      </c>
      <c r="BV269" s="66" t="e">
        <f t="shared" ca="1" si="103"/>
        <v>#DIV/0!</v>
      </c>
      <c r="BW269" s="66" t="e">
        <f t="shared" ca="1" si="104"/>
        <v>#DIV/0!</v>
      </c>
      <c r="BX269" s="66" t="e">
        <f t="shared" ca="1" si="105"/>
        <v>#DIV/0!</v>
      </c>
      <c r="BY269" s="66" t="e">
        <f t="shared" ca="1" si="106"/>
        <v>#DIV/0!</v>
      </c>
      <c r="BZ269" s="66" t="e">
        <f t="shared" ca="1" si="107"/>
        <v>#DIV/0!</v>
      </c>
      <c r="CA269" s="24" t="e">
        <f ca="1">10*LOG10(IF(BS269="",0,POWER(10,((BS269+'ModelParams Lw'!$O$4)/10))) +IF(BT269="",0,POWER(10,((BT269+'ModelParams Lw'!$P$4)/10))) +IF(BU269="",0,POWER(10,((BU269+'ModelParams Lw'!$Q$4)/10))) +IF(BV269="",0,POWER(10,((BV269+'ModelParams Lw'!$R$4)/10))) +IF(BW269="",0,POWER(10,((BW269+'ModelParams Lw'!$S$4)/10))) +IF(BX269="",0,POWER(10,((BX269+'ModelParams Lw'!$T$4)/10))) +IF(BY269="",0,POWER(10,((BY269+'ModelParams Lw'!$U$4)/10)))+IF(BZ269="",0,POWER(10,((BZ269+'ModelParams Lw'!$V$4)/10))))</f>
        <v>#DIV/0!</v>
      </c>
      <c r="CB269" s="24" t="e">
        <f t="shared" ca="1" si="108"/>
        <v>#DIV/0!</v>
      </c>
      <c r="CC269" s="24" t="e">
        <f ca="1">(BS269-'ModelParams Lw'!O$10)/'ModelParams Lw'!O$11</f>
        <v>#DIV/0!</v>
      </c>
      <c r="CD269" s="24" t="e">
        <f ca="1">(BT269-'ModelParams Lw'!P$10)/'ModelParams Lw'!P$11</f>
        <v>#DIV/0!</v>
      </c>
      <c r="CE269" s="24" t="e">
        <f ca="1">(BU269-'ModelParams Lw'!Q$10)/'ModelParams Lw'!Q$11</f>
        <v>#DIV/0!</v>
      </c>
      <c r="CF269" s="24" t="e">
        <f ca="1">(BV269-'ModelParams Lw'!R$10)/'ModelParams Lw'!R$11</f>
        <v>#DIV/0!</v>
      </c>
      <c r="CG269" s="24" t="e">
        <f ca="1">(BW269-'ModelParams Lw'!S$10)/'ModelParams Lw'!S$11</f>
        <v>#DIV/0!</v>
      </c>
      <c r="CH269" s="24" t="e">
        <f ca="1">(BX269-'ModelParams Lw'!T$10)/'ModelParams Lw'!T$11</f>
        <v>#DIV/0!</v>
      </c>
      <c r="CI269" s="24" t="e">
        <f ca="1">(BY269-'ModelParams Lw'!U$10)/'ModelParams Lw'!U$11</f>
        <v>#DIV/0!</v>
      </c>
      <c r="CJ269" s="24" t="e">
        <f ca="1">(BZ269-'ModelParams Lw'!V$10)/'ModelParams Lw'!V$11</f>
        <v>#DIV/0!</v>
      </c>
      <c r="CK269" s="66" t="e">
        <f t="shared" si="109"/>
        <v>#DIV/0!</v>
      </c>
      <c r="CL269" s="66" t="e">
        <f t="shared" si="110"/>
        <v>#DIV/0!</v>
      </c>
      <c r="CM269" s="66" t="e">
        <f t="shared" si="111"/>
        <v>#DIV/0!</v>
      </c>
      <c r="CN269" s="66" t="e">
        <f t="shared" si="112"/>
        <v>#DIV/0!</v>
      </c>
      <c r="CO269" s="66" t="e">
        <f t="shared" si="113"/>
        <v>#DIV/0!</v>
      </c>
      <c r="CP269" s="66" t="e">
        <f t="shared" si="114"/>
        <v>#DIV/0!</v>
      </c>
      <c r="CQ269" s="66" t="e">
        <f t="shared" si="115"/>
        <v>#DIV/0!</v>
      </c>
      <c r="CR269" s="66" t="e">
        <f t="shared" si="116"/>
        <v>#DIV/0!</v>
      </c>
      <c r="CS269" s="24" t="e">
        <f>10*LOG10(IF(CK269="",0,POWER(10,((CK269+'ModelParams Lw'!$O$4)/10))) +IF(CL269="",0,POWER(10,((CL269+'ModelParams Lw'!$P$4)/10))) +IF(CM269="",0,POWER(10,((CM269+'ModelParams Lw'!$Q$4)/10))) +IF(CN269="",0,POWER(10,((CN269+'ModelParams Lw'!$R$4)/10))) +IF(CO269="",0,POWER(10,((CO269+'ModelParams Lw'!$S$4)/10))) +IF(CP269="",0,POWER(10,((CP269+'ModelParams Lw'!$T$4)/10))) +IF(CQ269="",0,POWER(10,((CQ269+'ModelParams Lw'!$U$4)/10)))+IF(CR269="",0,POWER(10,((CR269+'ModelParams Lw'!$V$4)/10))))</f>
        <v>#DIV/0!</v>
      </c>
      <c r="CT269" s="24" t="e">
        <f t="shared" si="117"/>
        <v>#DIV/0!</v>
      </c>
      <c r="CU269" s="24" t="e">
        <f>(CK269-'ModelParams Lw'!O$10)/'ModelParams Lw'!O$11</f>
        <v>#DIV/0!</v>
      </c>
      <c r="CV269" s="24" t="e">
        <f>(CL269-'ModelParams Lw'!P$10)/'ModelParams Lw'!P$11</f>
        <v>#DIV/0!</v>
      </c>
      <c r="CW269" s="24" t="e">
        <f>(CM269-'ModelParams Lw'!Q$10)/'ModelParams Lw'!Q$11</f>
        <v>#DIV/0!</v>
      </c>
      <c r="CX269" s="24" t="e">
        <f>(CN269-'ModelParams Lw'!R$10)/'ModelParams Lw'!R$11</f>
        <v>#DIV/0!</v>
      </c>
      <c r="CY269" s="24" t="e">
        <f>(CO269-'ModelParams Lw'!S$10)/'ModelParams Lw'!S$11</f>
        <v>#DIV/0!</v>
      </c>
      <c r="CZ269" s="24" t="e">
        <f>(CP269-'ModelParams Lw'!T$10)/'ModelParams Lw'!T$11</f>
        <v>#DIV/0!</v>
      </c>
      <c r="DA269" s="24" t="e">
        <f>(CQ269-'ModelParams Lw'!U$10)/'ModelParams Lw'!U$11</f>
        <v>#DIV/0!</v>
      </c>
      <c r="DB269" s="24" t="e">
        <f>(CR269-'ModelParams Lw'!V$10)/'ModelParams Lw'!V$11</f>
        <v>#DIV/0!</v>
      </c>
    </row>
    <row r="270" spans="1:106">
      <c r="A270" s="12">
        <f>'Sound Power'!B270</f>
        <v>0</v>
      </c>
      <c r="B270" s="12">
        <f>'Sound Power'!D270</f>
        <v>0</v>
      </c>
      <c r="C270" s="67" t="e">
        <f>IF(Calcul!$F275="SA",'Sound Power'!BS270,'Sound Power'!T270)</f>
        <v>#DIV/0!</v>
      </c>
      <c r="D270" s="67" t="e">
        <f>IF(Calcul!$F275="SA",'Sound Power'!BT270,'Sound Power'!U270)</f>
        <v>#DIV/0!</v>
      </c>
      <c r="E270" s="67" t="e">
        <f>IF(Calcul!$F275="SA",'Sound Power'!BU270,'Sound Power'!V270)</f>
        <v>#DIV/0!</v>
      </c>
      <c r="F270" s="67" t="e">
        <f>IF(Calcul!$F275="SA",'Sound Power'!BV270,'Sound Power'!W270)</f>
        <v>#DIV/0!</v>
      </c>
      <c r="G270" s="67" t="e">
        <f>IF(Calcul!$F275="SA",'Sound Power'!BW270,'Sound Power'!X270)</f>
        <v>#DIV/0!</v>
      </c>
      <c r="H270" s="67" t="e">
        <f>IF(Calcul!$F275="SA",'Sound Power'!BX270,'Sound Power'!Y270)</f>
        <v>#DIV/0!</v>
      </c>
      <c r="I270" s="67" t="e">
        <f>IF(Calcul!$F275="SA",'Sound Power'!BY270,'Sound Power'!Z270)</f>
        <v>#DIV/0!</v>
      </c>
      <c r="J270" s="67" t="e">
        <f>IF(Calcul!$F275="SA",'Sound Power'!BZ270,'Sound Power'!AA270)</f>
        <v>#DIV/0!</v>
      </c>
      <c r="K270" s="67" t="e">
        <f>'Sound Power'!CS270</f>
        <v>#DIV/0!</v>
      </c>
      <c r="L270" s="67" t="e">
        <f>'Sound Power'!CT270</f>
        <v>#DIV/0!</v>
      </c>
      <c r="M270" s="67" t="e">
        <f>'Sound Power'!CU270</f>
        <v>#DIV/0!</v>
      </c>
      <c r="N270" s="67" t="e">
        <f>'Sound Power'!CV270</f>
        <v>#DIV/0!</v>
      </c>
      <c r="O270" s="67" t="e">
        <f>'Sound Power'!CW270</f>
        <v>#DIV/0!</v>
      </c>
      <c r="P270" s="67" t="e">
        <f>'Sound Power'!CX270</f>
        <v>#DIV/0!</v>
      </c>
      <c r="Q270" s="67" t="e">
        <f>'Sound Power'!CY270</f>
        <v>#DIV/0!</v>
      </c>
      <c r="R270" s="67" t="e">
        <f>'Sound Power'!CZ270</f>
        <v>#DIV/0!</v>
      </c>
      <c r="S270" s="64">
        <f t="shared" si="97"/>
        <v>0</v>
      </c>
      <c r="T270" s="64">
        <f t="shared" si="98"/>
        <v>0</v>
      </c>
      <c r="U270" s="67" t="e">
        <f>('ModelParams Lp'!B$4*10^'ModelParams Lp'!B$5*($S270/$T270)^'ModelParams Lp'!B$6)*3</f>
        <v>#DIV/0!</v>
      </c>
      <c r="V270" s="67" t="e">
        <f>('ModelParams Lp'!C$4*10^'ModelParams Lp'!C$5*($S270/$T270)^'ModelParams Lp'!C$6)*3</f>
        <v>#DIV/0!</v>
      </c>
      <c r="W270" s="67" t="e">
        <f>('ModelParams Lp'!D$4*10^'ModelParams Lp'!D$5*($S270/$T270)^'ModelParams Lp'!D$6)*3</f>
        <v>#DIV/0!</v>
      </c>
      <c r="X270" s="67" t="e">
        <f>('ModelParams Lp'!E$4*10^'ModelParams Lp'!E$5*($S270/$T270)^'ModelParams Lp'!E$6)*3</f>
        <v>#DIV/0!</v>
      </c>
      <c r="Y270" s="67" t="e">
        <f>('ModelParams Lp'!F$4*10^'ModelParams Lp'!F$5*($S270/$T270)^'ModelParams Lp'!F$6)*3</f>
        <v>#DIV/0!</v>
      </c>
      <c r="Z270" s="67" t="e">
        <f>('ModelParams Lp'!G$4*10^'ModelParams Lp'!G$5*($S270/$T270)^'ModelParams Lp'!G$6)*3</f>
        <v>#DIV/0!</v>
      </c>
      <c r="AA270" s="67" t="e">
        <f>('ModelParams Lp'!H$4*10^'ModelParams Lp'!H$5*($S270/$T270)^'ModelParams Lp'!H$6)*3</f>
        <v>#DIV/0!</v>
      </c>
      <c r="AB270" s="67" t="e">
        <f>('ModelParams Lp'!I$4*10^'ModelParams Lp'!I$5*($S270/$T270)^'ModelParams Lp'!I$6)*3</f>
        <v>#DIV/0!</v>
      </c>
      <c r="AC270" s="53" t="e">
        <f t="shared" si="99"/>
        <v>#DIV/0!</v>
      </c>
      <c r="AD270" s="53" t="e">
        <f>IF(AC270&lt;'ModelParams Lp'!$B$16,-1,IF(AC270&lt;'ModelParams Lp'!$C$16,0,IF(AC270&lt;'ModelParams Lp'!$D$16,1,IF(AC270&lt;'ModelParams Lp'!$E$16,2,IF(AC270&lt;'ModelParams Lp'!$F$16,3,IF(AC270&lt;'ModelParams Lp'!$G$16,4,IF(AC270&lt;'ModelParams Lp'!$H$16,5,6)))))))</f>
        <v>#DIV/0!</v>
      </c>
      <c r="AE270" s="67" t="e">
        <f ca="1">IF($AD270&gt;1,0,OFFSET('ModelParams Lp'!$C$12,0,-'Sound Pressure'!$AD270))</f>
        <v>#DIV/0!</v>
      </c>
      <c r="AF270" s="67" t="e">
        <f ca="1">IF($AD270&gt;2,0,OFFSET('ModelParams Lp'!$D$12,0,-'Sound Pressure'!$AD270))</f>
        <v>#DIV/0!</v>
      </c>
      <c r="AG270" s="67" t="e">
        <f ca="1">IF($AD270&gt;3,0,OFFSET('ModelParams Lp'!$E$12,0,-'Sound Pressure'!$AD270))</f>
        <v>#DIV/0!</v>
      </c>
      <c r="AH270" s="67" t="e">
        <f ca="1">IF($AD270&gt;4,0,OFFSET('ModelParams Lp'!$F$12,0,-'Sound Pressure'!$AD270))</f>
        <v>#DIV/0!</v>
      </c>
      <c r="AI270" s="67" t="e">
        <f ca="1">IF($AD270&gt;3,0,OFFSET('ModelParams Lp'!$G$12,0,-'Sound Pressure'!$AD270))</f>
        <v>#DIV/0!</v>
      </c>
      <c r="AJ270" s="67" t="e">
        <f ca="1">IF($AD270&gt;5,0,OFFSET('ModelParams Lp'!$H$12,0,-'Sound Pressure'!$AD270))</f>
        <v>#DIV/0!</v>
      </c>
      <c r="AK270" s="67" t="e">
        <f ca="1">IF($AD270&gt;6,0,OFFSET('ModelParams Lp'!$I$12,0,-'Sound Pressure'!$AD270))</f>
        <v>#DIV/0!</v>
      </c>
      <c r="AL270" s="67" t="e">
        <f ca="1">IF($AD270&gt;7,0,IF($AD$4&lt;0,3,OFFSET('ModelParams Lp'!$J$12,0,-'Sound Pressure'!$AD270)))</f>
        <v>#DIV/0!</v>
      </c>
      <c r="AM270" s="67" t="e">
        <f t="shared" si="118"/>
        <v>#DIV/0!</v>
      </c>
      <c r="AN270" s="67" t="e">
        <f t="shared" si="118"/>
        <v>#DIV/0!</v>
      </c>
      <c r="AO270" s="67" t="e">
        <f t="shared" si="118"/>
        <v>#DIV/0!</v>
      </c>
      <c r="AP270" s="67" t="e">
        <f t="shared" si="118"/>
        <v>#DIV/0!</v>
      </c>
      <c r="AQ270" s="67" t="e">
        <f t="shared" si="118"/>
        <v>#DIV/0!</v>
      </c>
      <c r="AR270" s="67" t="e">
        <f t="shared" si="118"/>
        <v>#DIV/0!</v>
      </c>
      <c r="AS270" s="67" t="e">
        <f t="shared" si="118"/>
        <v>#DIV/0!</v>
      </c>
      <c r="AT270" s="67" t="e">
        <f t="shared" si="118"/>
        <v>#DIV/0!</v>
      </c>
      <c r="AU270" s="67">
        <f>'ModelParams Lp'!B$22</f>
        <v>4</v>
      </c>
      <c r="AV270" s="67">
        <f>'ModelParams Lp'!C$22</f>
        <v>2</v>
      </c>
      <c r="AW270" s="67">
        <f>'ModelParams Lp'!D$22</f>
        <v>1</v>
      </c>
      <c r="AX270" s="67">
        <f>'ModelParams Lp'!E$22</f>
        <v>0</v>
      </c>
      <c r="AY270" s="67">
        <f>'ModelParams Lp'!F$22</f>
        <v>0</v>
      </c>
      <c r="AZ270" s="67">
        <f>'ModelParams Lp'!G$22</f>
        <v>0</v>
      </c>
      <c r="BA270" s="67">
        <f>'ModelParams Lp'!H$22</f>
        <v>0</v>
      </c>
      <c r="BB270" s="67">
        <f>'ModelParams Lp'!I$22</f>
        <v>0</v>
      </c>
      <c r="BC270" s="67" t="e">
        <f>-10*LOG(2/(4*PI()*2^2)+4/(0.163*(Calcul!$J275*Calcul!$K275)/VLOOKUP(Calcul!$H275,'ModelParams Lp'!$E$37:$F$39,2,0)))</f>
        <v>#N/A</v>
      </c>
      <c r="BD270" s="67" t="e">
        <f>-10*LOG(2/(4*PI()*2^2)+4/(0.163*(Calcul!$J275*Calcul!$K275)/VLOOKUP(Calcul!$H275,'ModelParams Lp'!$E$37:$F$39,2,0)))</f>
        <v>#N/A</v>
      </c>
      <c r="BE270" s="67" t="e">
        <f>-10*LOG(2/(4*PI()*2^2)+4/(0.163*(Calcul!$J275*Calcul!$K275)/VLOOKUP(Calcul!$H275,'ModelParams Lp'!$E$37:$F$39,2,0)))</f>
        <v>#N/A</v>
      </c>
      <c r="BF270" s="67" t="e">
        <f>-10*LOG(2/(4*PI()*2^2)+4/(0.163*(Calcul!$J275*Calcul!$K275)/VLOOKUP(Calcul!$H275,'ModelParams Lp'!$E$37:$F$39,2,0)))</f>
        <v>#N/A</v>
      </c>
      <c r="BG270" s="67" t="e">
        <f>-10*LOG(2/(4*PI()*2^2)+4/(0.163*(Calcul!$J275*Calcul!$K275)/VLOOKUP(Calcul!$H275,'ModelParams Lp'!$E$37:$F$39,2,0)))</f>
        <v>#N/A</v>
      </c>
      <c r="BH270" s="67" t="e">
        <f>-10*LOG(2/(4*PI()*2^2)+4/(0.163*(Calcul!$J275*Calcul!$K275)/VLOOKUP(Calcul!$H275,'ModelParams Lp'!$E$37:$F$39,2,0)))</f>
        <v>#N/A</v>
      </c>
      <c r="BI270" s="67" t="e">
        <f>-10*LOG(2/(4*PI()*2^2)+4/(0.163*(Calcul!$J275*Calcul!$K275)/VLOOKUP(Calcul!$H275,'ModelParams Lp'!$E$37:$F$39,2,0)))</f>
        <v>#N/A</v>
      </c>
      <c r="BJ270" s="67" t="e">
        <f>-10*LOG(2/(4*PI()*2^2)+4/(0.163*(Calcul!$J275*Calcul!$K275)/VLOOKUP(Calcul!$H275,'ModelParams Lp'!$E$37:$F$39,2,0)))</f>
        <v>#N/A</v>
      </c>
      <c r="BK270" s="67" t="e">
        <f>VLOOKUP(Calcul!$I275,'ModelParams Lp'!$D$28:$O$32,5,0)+BC270</f>
        <v>#N/A</v>
      </c>
      <c r="BL270" s="67" t="e">
        <f>VLOOKUP(Calcul!$I275,'ModelParams Lp'!$D$28:$O$32,6,0)+BD270</f>
        <v>#N/A</v>
      </c>
      <c r="BM270" s="67" t="e">
        <f>VLOOKUP(Calcul!$I275,'ModelParams Lp'!$D$28:$O$32,7,0)+BE270</f>
        <v>#N/A</v>
      </c>
      <c r="BN270" s="67" t="e">
        <f>VLOOKUP(Calcul!$I275,'ModelParams Lp'!$D$28:$O$32,8,0)+BF270</f>
        <v>#N/A</v>
      </c>
      <c r="BO270" s="67" t="e">
        <f>VLOOKUP(Calcul!$I275,'ModelParams Lp'!$D$28:$O$32,9,0)+BG270</f>
        <v>#N/A</v>
      </c>
      <c r="BP270" s="67" t="e">
        <f>VLOOKUP(Calcul!$I275,'ModelParams Lp'!$D$28:$O$32,10,0)+BH270</f>
        <v>#N/A</v>
      </c>
      <c r="BQ270" s="67" t="e">
        <f>VLOOKUP(Calcul!$I275,'ModelParams Lp'!$D$28:$O$32,11,0)+BI270</f>
        <v>#N/A</v>
      </c>
      <c r="BR270" s="67" t="e">
        <f>VLOOKUP(Calcul!$I275,'ModelParams Lp'!$D$28:$O$32,12,0)+BJ270</f>
        <v>#N/A</v>
      </c>
      <c r="BS270" s="66" t="e">
        <f t="shared" ca="1" si="100"/>
        <v>#DIV/0!</v>
      </c>
      <c r="BT270" s="66" t="e">
        <f t="shared" ca="1" si="101"/>
        <v>#DIV/0!</v>
      </c>
      <c r="BU270" s="66" t="e">
        <f t="shared" ca="1" si="102"/>
        <v>#DIV/0!</v>
      </c>
      <c r="BV270" s="66" t="e">
        <f t="shared" ca="1" si="103"/>
        <v>#DIV/0!</v>
      </c>
      <c r="BW270" s="66" t="e">
        <f t="shared" ca="1" si="104"/>
        <v>#DIV/0!</v>
      </c>
      <c r="BX270" s="66" t="e">
        <f t="shared" ca="1" si="105"/>
        <v>#DIV/0!</v>
      </c>
      <c r="BY270" s="66" t="e">
        <f t="shared" ca="1" si="106"/>
        <v>#DIV/0!</v>
      </c>
      <c r="BZ270" s="66" t="e">
        <f t="shared" ca="1" si="107"/>
        <v>#DIV/0!</v>
      </c>
      <c r="CA270" s="24" t="e">
        <f ca="1">10*LOG10(IF(BS270="",0,POWER(10,((BS270+'ModelParams Lw'!$O$4)/10))) +IF(BT270="",0,POWER(10,((BT270+'ModelParams Lw'!$P$4)/10))) +IF(BU270="",0,POWER(10,((BU270+'ModelParams Lw'!$Q$4)/10))) +IF(BV270="",0,POWER(10,((BV270+'ModelParams Lw'!$R$4)/10))) +IF(BW270="",0,POWER(10,((BW270+'ModelParams Lw'!$S$4)/10))) +IF(BX270="",0,POWER(10,((BX270+'ModelParams Lw'!$T$4)/10))) +IF(BY270="",0,POWER(10,((BY270+'ModelParams Lw'!$U$4)/10)))+IF(BZ270="",0,POWER(10,((BZ270+'ModelParams Lw'!$V$4)/10))))</f>
        <v>#DIV/0!</v>
      </c>
      <c r="CB270" s="24" t="e">
        <f t="shared" ca="1" si="108"/>
        <v>#DIV/0!</v>
      </c>
      <c r="CC270" s="24" t="e">
        <f ca="1">(BS270-'ModelParams Lw'!O$10)/'ModelParams Lw'!O$11</f>
        <v>#DIV/0!</v>
      </c>
      <c r="CD270" s="24" t="e">
        <f ca="1">(BT270-'ModelParams Lw'!P$10)/'ModelParams Lw'!P$11</f>
        <v>#DIV/0!</v>
      </c>
      <c r="CE270" s="24" t="e">
        <f ca="1">(BU270-'ModelParams Lw'!Q$10)/'ModelParams Lw'!Q$11</f>
        <v>#DIV/0!</v>
      </c>
      <c r="CF270" s="24" t="e">
        <f ca="1">(BV270-'ModelParams Lw'!R$10)/'ModelParams Lw'!R$11</f>
        <v>#DIV/0!</v>
      </c>
      <c r="CG270" s="24" t="e">
        <f ca="1">(BW270-'ModelParams Lw'!S$10)/'ModelParams Lw'!S$11</f>
        <v>#DIV/0!</v>
      </c>
      <c r="CH270" s="24" t="e">
        <f ca="1">(BX270-'ModelParams Lw'!T$10)/'ModelParams Lw'!T$11</f>
        <v>#DIV/0!</v>
      </c>
      <c r="CI270" s="24" t="e">
        <f ca="1">(BY270-'ModelParams Lw'!U$10)/'ModelParams Lw'!U$11</f>
        <v>#DIV/0!</v>
      </c>
      <c r="CJ270" s="24" t="e">
        <f ca="1">(BZ270-'ModelParams Lw'!V$10)/'ModelParams Lw'!V$11</f>
        <v>#DIV/0!</v>
      </c>
      <c r="CK270" s="66" t="e">
        <f t="shared" si="109"/>
        <v>#DIV/0!</v>
      </c>
      <c r="CL270" s="66" t="e">
        <f t="shared" si="110"/>
        <v>#DIV/0!</v>
      </c>
      <c r="CM270" s="66" t="e">
        <f t="shared" si="111"/>
        <v>#DIV/0!</v>
      </c>
      <c r="CN270" s="66" t="e">
        <f t="shared" si="112"/>
        <v>#DIV/0!</v>
      </c>
      <c r="CO270" s="66" t="e">
        <f t="shared" si="113"/>
        <v>#DIV/0!</v>
      </c>
      <c r="CP270" s="66" t="e">
        <f t="shared" si="114"/>
        <v>#DIV/0!</v>
      </c>
      <c r="CQ270" s="66" t="e">
        <f t="shared" si="115"/>
        <v>#DIV/0!</v>
      </c>
      <c r="CR270" s="66" t="e">
        <f t="shared" si="116"/>
        <v>#DIV/0!</v>
      </c>
      <c r="CS270" s="24" t="e">
        <f>10*LOG10(IF(CK270="",0,POWER(10,((CK270+'ModelParams Lw'!$O$4)/10))) +IF(CL270="",0,POWER(10,((CL270+'ModelParams Lw'!$P$4)/10))) +IF(CM270="",0,POWER(10,((CM270+'ModelParams Lw'!$Q$4)/10))) +IF(CN270="",0,POWER(10,((CN270+'ModelParams Lw'!$R$4)/10))) +IF(CO270="",0,POWER(10,((CO270+'ModelParams Lw'!$S$4)/10))) +IF(CP270="",0,POWER(10,((CP270+'ModelParams Lw'!$T$4)/10))) +IF(CQ270="",0,POWER(10,((CQ270+'ModelParams Lw'!$U$4)/10)))+IF(CR270="",0,POWER(10,((CR270+'ModelParams Lw'!$V$4)/10))))</f>
        <v>#DIV/0!</v>
      </c>
      <c r="CT270" s="24" t="e">
        <f t="shared" si="117"/>
        <v>#DIV/0!</v>
      </c>
      <c r="CU270" s="24" t="e">
        <f>(CK270-'ModelParams Lw'!O$10)/'ModelParams Lw'!O$11</f>
        <v>#DIV/0!</v>
      </c>
      <c r="CV270" s="24" t="e">
        <f>(CL270-'ModelParams Lw'!P$10)/'ModelParams Lw'!P$11</f>
        <v>#DIV/0!</v>
      </c>
      <c r="CW270" s="24" t="e">
        <f>(CM270-'ModelParams Lw'!Q$10)/'ModelParams Lw'!Q$11</f>
        <v>#DIV/0!</v>
      </c>
      <c r="CX270" s="24" t="e">
        <f>(CN270-'ModelParams Lw'!R$10)/'ModelParams Lw'!R$11</f>
        <v>#DIV/0!</v>
      </c>
      <c r="CY270" s="24" t="e">
        <f>(CO270-'ModelParams Lw'!S$10)/'ModelParams Lw'!S$11</f>
        <v>#DIV/0!</v>
      </c>
      <c r="CZ270" s="24" t="e">
        <f>(CP270-'ModelParams Lw'!T$10)/'ModelParams Lw'!T$11</f>
        <v>#DIV/0!</v>
      </c>
      <c r="DA270" s="24" t="e">
        <f>(CQ270-'ModelParams Lw'!U$10)/'ModelParams Lw'!U$11</f>
        <v>#DIV/0!</v>
      </c>
      <c r="DB270" s="24" t="e">
        <f>(CR270-'ModelParams Lw'!V$10)/'ModelParams Lw'!V$11</f>
        <v>#DIV/0!</v>
      </c>
    </row>
    <row r="271" spans="1:106">
      <c r="A271" s="12">
        <f>'Sound Power'!B271</f>
        <v>0</v>
      </c>
      <c r="B271" s="12">
        <f>'Sound Power'!D271</f>
        <v>0</v>
      </c>
      <c r="C271" s="67" t="e">
        <f>IF(Calcul!$F276="SA",'Sound Power'!BS271,'Sound Power'!T271)</f>
        <v>#DIV/0!</v>
      </c>
      <c r="D271" s="67" t="e">
        <f>IF(Calcul!$F276="SA",'Sound Power'!BT271,'Sound Power'!U271)</f>
        <v>#DIV/0!</v>
      </c>
      <c r="E271" s="67" t="e">
        <f>IF(Calcul!$F276="SA",'Sound Power'!BU271,'Sound Power'!V271)</f>
        <v>#DIV/0!</v>
      </c>
      <c r="F271" s="67" t="e">
        <f>IF(Calcul!$F276="SA",'Sound Power'!BV271,'Sound Power'!W271)</f>
        <v>#DIV/0!</v>
      </c>
      <c r="G271" s="67" t="e">
        <f>IF(Calcul!$F276="SA",'Sound Power'!BW271,'Sound Power'!X271)</f>
        <v>#DIV/0!</v>
      </c>
      <c r="H271" s="67" t="e">
        <f>IF(Calcul!$F276="SA",'Sound Power'!BX271,'Sound Power'!Y271)</f>
        <v>#DIV/0!</v>
      </c>
      <c r="I271" s="67" t="e">
        <f>IF(Calcul!$F276="SA",'Sound Power'!BY271,'Sound Power'!Z271)</f>
        <v>#DIV/0!</v>
      </c>
      <c r="J271" s="67" t="e">
        <f>IF(Calcul!$F276="SA",'Sound Power'!BZ271,'Sound Power'!AA271)</f>
        <v>#DIV/0!</v>
      </c>
      <c r="K271" s="67" t="e">
        <f>'Sound Power'!CS271</f>
        <v>#DIV/0!</v>
      </c>
      <c r="L271" s="67" t="e">
        <f>'Sound Power'!CT271</f>
        <v>#DIV/0!</v>
      </c>
      <c r="M271" s="67" t="e">
        <f>'Sound Power'!CU271</f>
        <v>#DIV/0!</v>
      </c>
      <c r="N271" s="67" t="e">
        <f>'Sound Power'!CV271</f>
        <v>#DIV/0!</v>
      </c>
      <c r="O271" s="67" t="e">
        <f>'Sound Power'!CW271</f>
        <v>#DIV/0!</v>
      </c>
      <c r="P271" s="67" t="e">
        <f>'Sound Power'!CX271</f>
        <v>#DIV/0!</v>
      </c>
      <c r="Q271" s="67" t="e">
        <f>'Sound Power'!CY271</f>
        <v>#DIV/0!</v>
      </c>
      <c r="R271" s="67" t="e">
        <f>'Sound Power'!CZ271</f>
        <v>#DIV/0!</v>
      </c>
      <c r="S271" s="64">
        <f t="shared" si="97"/>
        <v>0</v>
      </c>
      <c r="T271" s="64">
        <f t="shared" si="98"/>
        <v>0</v>
      </c>
      <c r="U271" s="67" t="e">
        <f>('ModelParams Lp'!B$4*10^'ModelParams Lp'!B$5*($S271/$T271)^'ModelParams Lp'!B$6)*3</f>
        <v>#DIV/0!</v>
      </c>
      <c r="V271" s="67" t="e">
        <f>('ModelParams Lp'!C$4*10^'ModelParams Lp'!C$5*($S271/$T271)^'ModelParams Lp'!C$6)*3</f>
        <v>#DIV/0!</v>
      </c>
      <c r="W271" s="67" t="e">
        <f>('ModelParams Lp'!D$4*10^'ModelParams Lp'!D$5*($S271/$T271)^'ModelParams Lp'!D$6)*3</f>
        <v>#DIV/0!</v>
      </c>
      <c r="X271" s="67" t="e">
        <f>('ModelParams Lp'!E$4*10^'ModelParams Lp'!E$5*($S271/$T271)^'ModelParams Lp'!E$6)*3</f>
        <v>#DIV/0!</v>
      </c>
      <c r="Y271" s="67" t="e">
        <f>('ModelParams Lp'!F$4*10^'ModelParams Lp'!F$5*($S271/$T271)^'ModelParams Lp'!F$6)*3</f>
        <v>#DIV/0!</v>
      </c>
      <c r="Z271" s="67" t="e">
        <f>('ModelParams Lp'!G$4*10^'ModelParams Lp'!G$5*($S271/$T271)^'ModelParams Lp'!G$6)*3</f>
        <v>#DIV/0!</v>
      </c>
      <c r="AA271" s="67" t="e">
        <f>('ModelParams Lp'!H$4*10^'ModelParams Lp'!H$5*($S271/$T271)^'ModelParams Lp'!H$6)*3</f>
        <v>#DIV/0!</v>
      </c>
      <c r="AB271" s="67" t="e">
        <f>('ModelParams Lp'!I$4*10^'ModelParams Lp'!I$5*($S271/$T271)^'ModelParams Lp'!I$6)*3</f>
        <v>#DIV/0!</v>
      </c>
      <c r="AC271" s="53" t="e">
        <f t="shared" si="99"/>
        <v>#DIV/0!</v>
      </c>
      <c r="AD271" s="53" t="e">
        <f>IF(AC271&lt;'ModelParams Lp'!$B$16,-1,IF(AC271&lt;'ModelParams Lp'!$C$16,0,IF(AC271&lt;'ModelParams Lp'!$D$16,1,IF(AC271&lt;'ModelParams Lp'!$E$16,2,IF(AC271&lt;'ModelParams Lp'!$F$16,3,IF(AC271&lt;'ModelParams Lp'!$G$16,4,IF(AC271&lt;'ModelParams Lp'!$H$16,5,6)))))))</f>
        <v>#DIV/0!</v>
      </c>
      <c r="AE271" s="67" t="e">
        <f ca="1">IF($AD271&gt;1,0,OFFSET('ModelParams Lp'!$C$12,0,-'Sound Pressure'!$AD271))</f>
        <v>#DIV/0!</v>
      </c>
      <c r="AF271" s="67" t="e">
        <f ca="1">IF($AD271&gt;2,0,OFFSET('ModelParams Lp'!$D$12,0,-'Sound Pressure'!$AD271))</f>
        <v>#DIV/0!</v>
      </c>
      <c r="AG271" s="67" t="e">
        <f ca="1">IF($AD271&gt;3,0,OFFSET('ModelParams Lp'!$E$12,0,-'Sound Pressure'!$AD271))</f>
        <v>#DIV/0!</v>
      </c>
      <c r="AH271" s="67" t="e">
        <f ca="1">IF($AD271&gt;4,0,OFFSET('ModelParams Lp'!$F$12,0,-'Sound Pressure'!$AD271))</f>
        <v>#DIV/0!</v>
      </c>
      <c r="AI271" s="67" t="e">
        <f ca="1">IF($AD271&gt;3,0,OFFSET('ModelParams Lp'!$G$12,0,-'Sound Pressure'!$AD271))</f>
        <v>#DIV/0!</v>
      </c>
      <c r="AJ271" s="67" t="e">
        <f ca="1">IF($AD271&gt;5,0,OFFSET('ModelParams Lp'!$H$12,0,-'Sound Pressure'!$AD271))</f>
        <v>#DIV/0!</v>
      </c>
      <c r="AK271" s="67" t="e">
        <f ca="1">IF($AD271&gt;6,0,OFFSET('ModelParams Lp'!$I$12,0,-'Sound Pressure'!$AD271))</f>
        <v>#DIV/0!</v>
      </c>
      <c r="AL271" s="67" t="e">
        <f ca="1">IF($AD271&gt;7,0,IF($AD$4&lt;0,3,OFFSET('ModelParams Lp'!$J$12,0,-'Sound Pressure'!$AD271)))</f>
        <v>#DIV/0!</v>
      </c>
      <c r="AM271" s="67" t="e">
        <f t="shared" si="118"/>
        <v>#DIV/0!</v>
      </c>
      <c r="AN271" s="67" t="e">
        <f t="shared" si="118"/>
        <v>#DIV/0!</v>
      </c>
      <c r="AO271" s="67" t="e">
        <f t="shared" si="118"/>
        <v>#DIV/0!</v>
      </c>
      <c r="AP271" s="67" t="e">
        <f t="shared" si="118"/>
        <v>#DIV/0!</v>
      </c>
      <c r="AQ271" s="67" t="e">
        <f t="shared" si="118"/>
        <v>#DIV/0!</v>
      </c>
      <c r="AR271" s="67" t="e">
        <f t="shared" si="118"/>
        <v>#DIV/0!</v>
      </c>
      <c r="AS271" s="67" t="e">
        <f t="shared" si="118"/>
        <v>#DIV/0!</v>
      </c>
      <c r="AT271" s="67" t="e">
        <f t="shared" si="118"/>
        <v>#DIV/0!</v>
      </c>
      <c r="AU271" s="67">
        <f>'ModelParams Lp'!B$22</f>
        <v>4</v>
      </c>
      <c r="AV271" s="67">
        <f>'ModelParams Lp'!C$22</f>
        <v>2</v>
      </c>
      <c r="AW271" s="67">
        <f>'ModelParams Lp'!D$22</f>
        <v>1</v>
      </c>
      <c r="AX271" s="67">
        <f>'ModelParams Lp'!E$22</f>
        <v>0</v>
      </c>
      <c r="AY271" s="67">
        <f>'ModelParams Lp'!F$22</f>
        <v>0</v>
      </c>
      <c r="AZ271" s="67">
        <f>'ModelParams Lp'!G$22</f>
        <v>0</v>
      </c>
      <c r="BA271" s="67">
        <f>'ModelParams Lp'!H$22</f>
        <v>0</v>
      </c>
      <c r="BB271" s="67">
        <f>'ModelParams Lp'!I$22</f>
        <v>0</v>
      </c>
      <c r="BC271" s="67" t="e">
        <f>-10*LOG(2/(4*PI()*2^2)+4/(0.163*(Calcul!$J276*Calcul!$K276)/VLOOKUP(Calcul!$H276,'ModelParams Lp'!$E$37:$F$39,2,0)))</f>
        <v>#N/A</v>
      </c>
      <c r="BD271" s="67" t="e">
        <f>-10*LOG(2/(4*PI()*2^2)+4/(0.163*(Calcul!$J276*Calcul!$K276)/VLOOKUP(Calcul!$H276,'ModelParams Lp'!$E$37:$F$39,2,0)))</f>
        <v>#N/A</v>
      </c>
      <c r="BE271" s="67" t="e">
        <f>-10*LOG(2/(4*PI()*2^2)+4/(0.163*(Calcul!$J276*Calcul!$K276)/VLOOKUP(Calcul!$H276,'ModelParams Lp'!$E$37:$F$39,2,0)))</f>
        <v>#N/A</v>
      </c>
      <c r="BF271" s="67" t="e">
        <f>-10*LOG(2/(4*PI()*2^2)+4/(0.163*(Calcul!$J276*Calcul!$K276)/VLOOKUP(Calcul!$H276,'ModelParams Lp'!$E$37:$F$39,2,0)))</f>
        <v>#N/A</v>
      </c>
      <c r="BG271" s="67" t="e">
        <f>-10*LOG(2/(4*PI()*2^2)+4/(0.163*(Calcul!$J276*Calcul!$K276)/VLOOKUP(Calcul!$H276,'ModelParams Lp'!$E$37:$F$39,2,0)))</f>
        <v>#N/A</v>
      </c>
      <c r="BH271" s="67" t="e">
        <f>-10*LOG(2/(4*PI()*2^2)+4/(0.163*(Calcul!$J276*Calcul!$K276)/VLOOKUP(Calcul!$H276,'ModelParams Lp'!$E$37:$F$39,2,0)))</f>
        <v>#N/A</v>
      </c>
      <c r="BI271" s="67" t="e">
        <f>-10*LOG(2/(4*PI()*2^2)+4/(0.163*(Calcul!$J276*Calcul!$K276)/VLOOKUP(Calcul!$H276,'ModelParams Lp'!$E$37:$F$39,2,0)))</f>
        <v>#N/A</v>
      </c>
      <c r="BJ271" s="67" t="e">
        <f>-10*LOG(2/(4*PI()*2^2)+4/(0.163*(Calcul!$J276*Calcul!$K276)/VLOOKUP(Calcul!$H276,'ModelParams Lp'!$E$37:$F$39,2,0)))</f>
        <v>#N/A</v>
      </c>
      <c r="BK271" s="67" t="e">
        <f>VLOOKUP(Calcul!$I276,'ModelParams Lp'!$D$28:$O$32,5,0)+BC271</f>
        <v>#N/A</v>
      </c>
      <c r="BL271" s="67" t="e">
        <f>VLOOKUP(Calcul!$I276,'ModelParams Lp'!$D$28:$O$32,6,0)+BD271</f>
        <v>#N/A</v>
      </c>
      <c r="BM271" s="67" t="e">
        <f>VLOOKUP(Calcul!$I276,'ModelParams Lp'!$D$28:$O$32,7,0)+BE271</f>
        <v>#N/A</v>
      </c>
      <c r="BN271" s="67" t="e">
        <f>VLOOKUP(Calcul!$I276,'ModelParams Lp'!$D$28:$O$32,8,0)+BF271</f>
        <v>#N/A</v>
      </c>
      <c r="BO271" s="67" t="e">
        <f>VLOOKUP(Calcul!$I276,'ModelParams Lp'!$D$28:$O$32,9,0)+BG271</f>
        <v>#N/A</v>
      </c>
      <c r="BP271" s="67" t="e">
        <f>VLOOKUP(Calcul!$I276,'ModelParams Lp'!$D$28:$O$32,10,0)+BH271</f>
        <v>#N/A</v>
      </c>
      <c r="BQ271" s="67" t="e">
        <f>VLOOKUP(Calcul!$I276,'ModelParams Lp'!$D$28:$O$32,11,0)+BI271</f>
        <v>#N/A</v>
      </c>
      <c r="BR271" s="67" t="e">
        <f>VLOOKUP(Calcul!$I276,'ModelParams Lp'!$D$28:$O$32,12,0)+BJ271</f>
        <v>#N/A</v>
      </c>
      <c r="BS271" s="66" t="e">
        <f t="shared" ca="1" si="100"/>
        <v>#DIV/0!</v>
      </c>
      <c r="BT271" s="66" t="e">
        <f t="shared" ca="1" si="101"/>
        <v>#DIV/0!</v>
      </c>
      <c r="BU271" s="66" t="e">
        <f t="shared" ca="1" si="102"/>
        <v>#DIV/0!</v>
      </c>
      <c r="BV271" s="66" t="e">
        <f t="shared" ca="1" si="103"/>
        <v>#DIV/0!</v>
      </c>
      <c r="BW271" s="66" t="e">
        <f t="shared" ca="1" si="104"/>
        <v>#DIV/0!</v>
      </c>
      <c r="BX271" s="66" t="e">
        <f t="shared" ca="1" si="105"/>
        <v>#DIV/0!</v>
      </c>
      <c r="BY271" s="66" t="e">
        <f t="shared" ca="1" si="106"/>
        <v>#DIV/0!</v>
      </c>
      <c r="BZ271" s="66" t="e">
        <f t="shared" ca="1" si="107"/>
        <v>#DIV/0!</v>
      </c>
      <c r="CA271" s="24" t="e">
        <f ca="1">10*LOG10(IF(BS271="",0,POWER(10,((BS271+'ModelParams Lw'!$O$4)/10))) +IF(BT271="",0,POWER(10,((BT271+'ModelParams Lw'!$P$4)/10))) +IF(BU271="",0,POWER(10,((BU271+'ModelParams Lw'!$Q$4)/10))) +IF(BV271="",0,POWER(10,((BV271+'ModelParams Lw'!$R$4)/10))) +IF(BW271="",0,POWER(10,((BW271+'ModelParams Lw'!$S$4)/10))) +IF(BX271="",0,POWER(10,((BX271+'ModelParams Lw'!$T$4)/10))) +IF(BY271="",0,POWER(10,((BY271+'ModelParams Lw'!$U$4)/10)))+IF(BZ271="",0,POWER(10,((BZ271+'ModelParams Lw'!$V$4)/10))))</f>
        <v>#DIV/0!</v>
      </c>
      <c r="CB271" s="24" t="e">
        <f t="shared" ca="1" si="108"/>
        <v>#DIV/0!</v>
      </c>
      <c r="CC271" s="24" t="e">
        <f ca="1">(BS271-'ModelParams Lw'!O$10)/'ModelParams Lw'!O$11</f>
        <v>#DIV/0!</v>
      </c>
      <c r="CD271" s="24" t="e">
        <f ca="1">(BT271-'ModelParams Lw'!P$10)/'ModelParams Lw'!P$11</f>
        <v>#DIV/0!</v>
      </c>
      <c r="CE271" s="24" t="e">
        <f ca="1">(BU271-'ModelParams Lw'!Q$10)/'ModelParams Lw'!Q$11</f>
        <v>#DIV/0!</v>
      </c>
      <c r="CF271" s="24" t="e">
        <f ca="1">(BV271-'ModelParams Lw'!R$10)/'ModelParams Lw'!R$11</f>
        <v>#DIV/0!</v>
      </c>
      <c r="CG271" s="24" t="e">
        <f ca="1">(BW271-'ModelParams Lw'!S$10)/'ModelParams Lw'!S$11</f>
        <v>#DIV/0!</v>
      </c>
      <c r="CH271" s="24" t="e">
        <f ca="1">(BX271-'ModelParams Lw'!T$10)/'ModelParams Lw'!T$11</f>
        <v>#DIV/0!</v>
      </c>
      <c r="CI271" s="24" t="e">
        <f ca="1">(BY271-'ModelParams Lw'!U$10)/'ModelParams Lw'!U$11</f>
        <v>#DIV/0!</v>
      </c>
      <c r="CJ271" s="24" t="e">
        <f ca="1">(BZ271-'ModelParams Lw'!V$10)/'ModelParams Lw'!V$11</f>
        <v>#DIV/0!</v>
      </c>
      <c r="CK271" s="66" t="e">
        <f t="shared" si="109"/>
        <v>#DIV/0!</v>
      </c>
      <c r="CL271" s="66" t="e">
        <f t="shared" si="110"/>
        <v>#DIV/0!</v>
      </c>
      <c r="CM271" s="66" t="e">
        <f t="shared" si="111"/>
        <v>#DIV/0!</v>
      </c>
      <c r="CN271" s="66" t="e">
        <f t="shared" si="112"/>
        <v>#DIV/0!</v>
      </c>
      <c r="CO271" s="66" t="e">
        <f t="shared" si="113"/>
        <v>#DIV/0!</v>
      </c>
      <c r="CP271" s="66" t="e">
        <f t="shared" si="114"/>
        <v>#DIV/0!</v>
      </c>
      <c r="CQ271" s="66" t="e">
        <f t="shared" si="115"/>
        <v>#DIV/0!</v>
      </c>
      <c r="CR271" s="66" t="e">
        <f t="shared" si="116"/>
        <v>#DIV/0!</v>
      </c>
      <c r="CS271" s="24" t="e">
        <f>10*LOG10(IF(CK271="",0,POWER(10,((CK271+'ModelParams Lw'!$O$4)/10))) +IF(CL271="",0,POWER(10,((CL271+'ModelParams Lw'!$P$4)/10))) +IF(CM271="",0,POWER(10,((CM271+'ModelParams Lw'!$Q$4)/10))) +IF(CN271="",0,POWER(10,((CN271+'ModelParams Lw'!$R$4)/10))) +IF(CO271="",0,POWER(10,((CO271+'ModelParams Lw'!$S$4)/10))) +IF(CP271="",0,POWER(10,((CP271+'ModelParams Lw'!$T$4)/10))) +IF(CQ271="",0,POWER(10,((CQ271+'ModelParams Lw'!$U$4)/10)))+IF(CR271="",0,POWER(10,((CR271+'ModelParams Lw'!$V$4)/10))))</f>
        <v>#DIV/0!</v>
      </c>
      <c r="CT271" s="24" t="e">
        <f t="shared" si="117"/>
        <v>#DIV/0!</v>
      </c>
      <c r="CU271" s="24" t="e">
        <f>(CK271-'ModelParams Lw'!O$10)/'ModelParams Lw'!O$11</f>
        <v>#DIV/0!</v>
      </c>
      <c r="CV271" s="24" t="e">
        <f>(CL271-'ModelParams Lw'!P$10)/'ModelParams Lw'!P$11</f>
        <v>#DIV/0!</v>
      </c>
      <c r="CW271" s="24" t="e">
        <f>(CM271-'ModelParams Lw'!Q$10)/'ModelParams Lw'!Q$11</f>
        <v>#DIV/0!</v>
      </c>
      <c r="CX271" s="24" t="e">
        <f>(CN271-'ModelParams Lw'!R$10)/'ModelParams Lw'!R$11</f>
        <v>#DIV/0!</v>
      </c>
      <c r="CY271" s="24" t="e">
        <f>(CO271-'ModelParams Lw'!S$10)/'ModelParams Lw'!S$11</f>
        <v>#DIV/0!</v>
      </c>
      <c r="CZ271" s="24" t="e">
        <f>(CP271-'ModelParams Lw'!T$10)/'ModelParams Lw'!T$11</f>
        <v>#DIV/0!</v>
      </c>
      <c r="DA271" s="24" t="e">
        <f>(CQ271-'ModelParams Lw'!U$10)/'ModelParams Lw'!U$11</f>
        <v>#DIV/0!</v>
      </c>
      <c r="DB271" s="24" t="e">
        <f>(CR271-'ModelParams Lw'!V$10)/'ModelParams Lw'!V$11</f>
        <v>#DIV/0!</v>
      </c>
    </row>
    <row r="272" spans="1:106">
      <c r="A272" s="12">
        <f>'Sound Power'!B272</f>
        <v>0</v>
      </c>
      <c r="B272" s="12">
        <f>'Sound Power'!D272</f>
        <v>0</v>
      </c>
      <c r="C272" s="67" t="e">
        <f>IF(Calcul!$F277="SA",'Sound Power'!BS272,'Sound Power'!T272)</f>
        <v>#DIV/0!</v>
      </c>
      <c r="D272" s="67" t="e">
        <f>IF(Calcul!$F277="SA",'Sound Power'!BT272,'Sound Power'!U272)</f>
        <v>#DIV/0!</v>
      </c>
      <c r="E272" s="67" t="e">
        <f>IF(Calcul!$F277="SA",'Sound Power'!BU272,'Sound Power'!V272)</f>
        <v>#DIV/0!</v>
      </c>
      <c r="F272" s="67" t="e">
        <f>IF(Calcul!$F277="SA",'Sound Power'!BV272,'Sound Power'!W272)</f>
        <v>#DIV/0!</v>
      </c>
      <c r="G272" s="67" t="e">
        <f>IF(Calcul!$F277="SA",'Sound Power'!BW272,'Sound Power'!X272)</f>
        <v>#DIV/0!</v>
      </c>
      <c r="H272" s="67" t="e">
        <f>IF(Calcul!$F277="SA",'Sound Power'!BX272,'Sound Power'!Y272)</f>
        <v>#DIV/0!</v>
      </c>
      <c r="I272" s="67" t="e">
        <f>IF(Calcul!$F277="SA",'Sound Power'!BY272,'Sound Power'!Z272)</f>
        <v>#DIV/0!</v>
      </c>
      <c r="J272" s="67" t="e">
        <f>IF(Calcul!$F277="SA",'Sound Power'!BZ272,'Sound Power'!AA272)</f>
        <v>#DIV/0!</v>
      </c>
      <c r="K272" s="67" t="e">
        <f>'Sound Power'!CS272</f>
        <v>#DIV/0!</v>
      </c>
      <c r="L272" s="67" t="e">
        <f>'Sound Power'!CT272</f>
        <v>#DIV/0!</v>
      </c>
      <c r="M272" s="67" t="e">
        <f>'Sound Power'!CU272</f>
        <v>#DIV/0!</v>
      </c>
      <c r="N272" s="67" t="e">
        <f>'Sound Power'!CV272</f>
        <v>#DIV/0!</v>
      </c>
      <c r="O272" s="67" t="e">
        <f>'Sound Power'!CW272</f>
        <v>#DIV/0!</v>
      </c>
      <c r="P272" s="67" t="e">
        <f>'Sound Power'!CX272</f>
        <v>#DIV/0!</v>
      </c>
      <c r="Q272" s="67" t="e">
        <f>'Sound Power'!CY272</f>
        <v>#DIV/0!</v>
      </c>
      <c r="R272" s="67" t="e">
        <f>'Sound Power'!CZ272</f>
        <v>#DIV/0!</v>
      </c>
      <c r="S272" s="64">
        <f t="shared" si="97"/>
        <v>0</v>
      </c>
      <c r="T272" s="64">
        <f t="shared" si="98"/>
        <v>0</v>
      </c>
      <c r="U272" s="67" t="e">
        <f>('ModelParams Lp'!B$4*10^'ModelParams Lp'!B$5*($S272/$T272)^'ModelParams Lp'!B$6)*3</f>
        <v>#DIV/0!</v>
      </c>
      <c r="V272" s="67" t="e">
        <f>('ModelParams Lp'!C$4*10^'ModelParams Lp'!C$5*($S272/$T272)^'ModelParams Lp'!C$6)*3</f>
        <v>#DIV/0!</v>
      </c>
      <c r="W272" s="67" t="e">
        <f>('ModelParams Lp'!D$4*10^'ModelParams Lp'!D$5*($S272/$T272)^'ModelParams Lp'!D$6)*3</f>
        <v>#DIV/0!</v>
      </c>
      <c r="X272" s="67" t="e">
        <f>('ModelParams Lp'!E$4*10^'ModelParams Lp'!E$5*($S272/$T272)^'ModelParams Lp'!E$6)*3</f>
        <v>#DIV/0!</v>
      </c>
      <c r="Y272" s="67" t="e">
        <f>('ModelParams Lp'!F$4*10^'ModelParams Lp'!F$5*($S272/$T272)^'ModelParams Lp'!F$6)*3</f>
        <v>#DIV/0!</v>
      </c>
      <c r="Z272" s="67" t="e">
        <f>('ModelParams Lp'!G$4*10^'ModelParams Lp'!G$5*($S272/$T272)^'ModelParams Lp'!G$6)*3</f>
        <v>#DIV/0!</v>
      </c>
      <c r="AA272" s="67" t="e">
        <f>('ModelParams Lp'!H$4*10^'ModelParams Lp'!H$5*($S272/$T272)^'ModelParams Lp'!H$6)*3</f>
        <v>#DIV/0!</v>
      </c>
      <c r="AB272" s="67" t="e">
        <f>('ModelParams Lp'!I$4*10^'ModelParams Lp'!I$5*($S272/$T272)^'ModelParams Lp'!I$6)*3</f>
        <v>#DIV/0!</v>
      </c>
      <c r="AC272" s="53" t="e">
        <f t="shared" si="99"/>
        <v>#DIV/0!</v>
      </c>
      <c r="AD272" s="53" t="e">
        <f>IF(AC272&lt;'ModelParams Lp'!$B$16,-1,IF(AC272&lt;'ModelParams Lp'!$C$16,0,IF(AC272&lt;'ModelParams Lp'!$D$16,1,IF(AC272&lt;'ModelParams Lp'!$E$16,2,IF(AC272&lt;'ModelParams Lp'!$F$16,3,IF(AC272&lt;'ModelParams Lp'!$G$16,4,IF(AC272&lt;'ModelParams Lp'!$H$16,5,6)))))))</f>
        <v>#DIV/0!</v>
      </c>
      <c r="AE272" s="67" t="e">
        <f ca="1">IF($AD272&gt;1,0,OFFSET('ModelParams Lp'!$C$12,0,-'Sound Pressure'!$AD272))</f>
        <v>#DIV/0!</v>
      </c>
      <c r="AF272" s="67" t="e">
        <f ca="1">IF($AD272&gt;2,0,OFFSET('ModelParams Lp'!$D$12,0,-'Sound Pressure'!$AD272))</f>
        <v>#DIV/0!</v>
      </c>
      <c r="AG272" s="67" t="e">
        <f ca="1">IF($AD272&gt;3,0,OFFSET('ModelParams Lp'!$E$12,0,-'Sound Pressure'!$AD272))</f>
        <v>#DIV/0!</v>
      </c>
      <c r="AH272" s="67" t="e">
        <f ca="1">IF($AD272&gt;4,0,OFFSET('ModelParams Lp'!$F$12,0,-'Sound Pressure'!$AD272))</f>
        <v>#DIV/0!</v>
      </c>
      <c r="AI272" s="67" t="e">
        <f ca="1">IF($AD272&gt;3,0,OFFSET('ModelParams Lp'!$G$12,0,-'Sound Pressure'!$AD272))</f>
        <v>#DIV/0!</v>
      </c>
      <c r="AJ272" s="67" t="e">
        <f ca="1">IF($AD272&gt;5,0,OFFSET('ModelParams Lp'!$H$12,0,-'Sound Pressure'!$AD272))</f>
        <v>#DIV/0!</v>
      </c>
      <c r="AK272" s="67" t="e">
        <f ca="1">IF($AD272&gt;6,0,OFFSET('ModelParams Lp'!$I$12,0,-'Sound Pressure'!$AD272))</f>
        <v>#DIV/0!</v>
      </c>
      <c r="AL272" s="67" t="e">
        <f ca="1">IF($AD272&gt;7,0,IF($AD$4&lt;0,3,OFFSET('ModelParams Lp'!$J$12,0,-'Sound Pressure'!$AD272)))</f>
        <v>#DIV/0!</v>
      </c>
      <c r="AM272" s="67" t="e">
        <f t="shared" si="118"/>
        <v>#DIV/0!</v>
      </c>
      <c r="AN272" s="67" t="e">
        <f t="shared" si="118"/>
        <v>#DIV/0!</v>
      </c>
      <c r="AO272" s="67" t="e">
        <f t="shared" si="118"/>
        <v>#DIV/0!</v>
      </c>
      <c r="AP272" s="67" t="e">
        <f t="shared" si="118"/>
        <v>#DIV/0!</v>
      </c>
      <c r="AQ272" s="67" t="e">
        <f t="shared" si="118"/>
        <v>#DIV/0!</v>
      </c>
      <c r="AR272" s="67" t="e">
        <f t="shared" si="118"/>
        <v>#DIV/0!</v>
      </c>
      <c r="AS272" s="67" t="e">
        <f t="shared" si="118"/>
        <v>#DIV/0!</v>
      </c>
      <c r="AT272" s="67" t="e">
        <f t="shared" si="118"/>
        <v>#DIV/0!</v>
      </c>
      <c r="AU272" s="67">
        <f>'ModelParams Lp'!B$22</f>
        <v>4</v>
      </c>
      <c r="AV272" s="67">
        <f>'ModelParams Lp'!C$22</f>
        <v>2</v>
      </c>
      <c r="AW272" s="67">
        <f>'ModelParams Lp'!D$22</f>
        <v>1</v>
      </c>
      <c r="AX272" s="67">
        <f>'ModelParams Lp'!E$22</f>
        <v>0</v>
      </c>
      <c r="AY272" s="67">
        <f>'ModelParams Lp'!F$22</f>
        <v>0</v>
      </c>
      <c r="AZ272" s="67">
        <f>'ModelParams Lp'!G$22</f>
        <v>0</v>
      </c>
      <c r="BA272" s="67">
        <f>'ModelParams Lp'!H$22</f>
        <v>0</v>
      </c>
      <c r="BB272" s="67">
        <f>'ModelParams Lp'!I$22</f>
        <v>0</v>
      </c>
      <c r="BC272" s="67" t="e">
        <f>-10*LOG(2/(4*PI()*2^2)+4/(0.163*(Calcul!$J277*Calcul!$K277)/VLOOKUP(Calcul!$H277,'ModelParams Lp'!$E$37:$F$39,2,0)))</f>
        <v>#N/A</v>
      </c>
      <c r="BD272" s="67" t="e">
        <f>-10*LOG(2/(4*PI()*2^2)+4/(0.163*(Calcul!$J277*Calcul!$K277)/VLOOKUP(Calcul!$H277,'ModelParams Lp'!$E$37:$F$39,2,0)))</f>
        <v>#N/A</v>
      </c>
      <c r="BE272" s="67" t="e">
        <f>-10*LOG(2/(4*PI()*2^2)+4/(0.163*(Calcul!$J277*Calcul!$K277)/VLOOKUP(Calcul!$H277,'ModelParams Lp'!$E$37:$F$39,2,0)))</f>
        <v>#N/A</v>
      </c>
      <c r="BF272" s="67" t="e">
        <f>-10*LOG(2/(4*PI()*2^2)+4/(0.163*(Calcul!$J277*Calcul!$K277)/VLOOKUP(Calcul!$H277,'ModelParams Lp'!$E$37:$F$39,2,0)))</f>
        <v>#N/A</v>
      </c>
      <c r="BG272" s="67" t="e">
        <f>-10*LOG(2/(4*PI()*2^2)+4/(0.163*(Calcul!$J277*Calcul!$K277)/VLOOKUP(Calcul!$H277,'ModelParams Lp'!$E$37:$F$39,2,0)))</f>
        <v>#N/A</v>
      </c>
      <c r="BH272" s="67" t="e">
        <f>-10*LOG(2/(4*PI()*2^2)+4/(0.163*(Calcul!$J277*Calcul!$K277)/VLOOKUP(Calcul!$H277,'ModelParams Lp'!$E$37:$F$39,2,0)))</f>
        <v>#N/A</v>
      </c>
      <c r="BI272" s="67" t="e">
        <f>-10*LOG(2/(4*PI()*2^2)+4/(0.163*(Calcul!$J277*Calcul!$K277)/VLOOKUP(Calcul!$H277,'ModelParams Lp'!$E$37:$F$39,2,0)))</f>
        <v>#N/A</v>
      </c>
      <c r="BJ272" s="67" t="e">
        <f>-10*LOG(2/(4*PI()*2^2)+4/(0.163*(Calcul!$J277*Calcul!$K277)/VLOOKUP(Calcul!$H277,'ModelParams Lp'!$E$37:$F$39,2,0)))</f>
        <v>#N/A</v>
      </c>
      <c r="BK272" s="67" t="e">
        <f>VLOOKUP(Calcul!$I277,'ModelParams Lp'!$D$28:$O$32,5,0)+BC272</f>
        <v>#N/A</v>
      </c>
      <c r="BL272" s="67" t="e">
        <f>VLOOKUP(Calcul!$I277,'ModelParams Lp'!$D$28:$O$32,6,0)+BD272</f>
        <v>#N/A</v>
      </c>
      <c r="BM272" s="67" t="e">
        <f>VLOOKUP(Calcul!$I277,'ModelParams Lp'!$D$28:$O$32,7,0)+BE272</f>
        <v>#N/A</v>
      </c>
      <c r="BN272" s="67" t="e">
        <f>VLOOKUP(Calcul!$I277,'ModelParams Lp'!$D$28:$O$32,8,0)+BF272</f>
        <v>#N/A</v>
      </c>
      <c r="BO272" s="67" t="e">
        <f>VLOOKUP(Calcul!$I277,'ModelParams Lp'!$D$28:$O$32,9,0)+BG272</f>
        <v>#N/A</v>
      </c>
      <c r="BP272" s="67" t="e">
        <f>VLOOKUP(Calcul!$I277,'ModelParams Lp'!$D$28:$O$32,10,0)+BH272</f>
        <v>#N/A</v>
      </c>
      <c r="BQ272" s="67" t="e">
        <f>VLOOKUP(Calcul!$I277,'ModelParams Lp'!$D$28:$O$32,11,0)+BI272</f>
        <v>#N/A</v>
      </c>
      <c r="BR272" s="67" t="e">
        <f>VLOOKUP(Calcul!$I277,'ModelParams Lp'!$D$28:$O$32,12,0)+BJ272</f>
        <v>#N/A</v>
      </c>
      <c r="BS272" s="66" t="e">
        <f t="shared" ca="1" si="100"/>
        <v>#DIV/0!</v>
      </c>
      <c r="BT272" s="66" t="e">
        <f t="shared" ca="1" si="101"/>
        <v>#DIV/0!</v>
      </c>
      <c r="BU272" s="66" t="e">
        <f t="shared" ca="1" si="102"/>
        <v>#DIV/0!</v>
      </c>
      <c r="BV272" s="66" t="e">
        <f t="shared" ca="1" si="103"/>
        <v>#DIV/0!</v>
      </c>
      <c r="BW272" s="66" t="e">
        <f t="shared" ca="1" si="104"/>
        <v>#DIV/0!</v>
      </c>
      <c r="BX272" s="66" t="e">
        <f t="shared" ca="1" si="105"/>
        <v>#DIV/0!</v>
      </c>
      <c r="BY272" s="66" t="e">
        <f t="shared" ca="1" si="106"/>
        <v>#DIV/0!</v>
      </c>
      <c r="BZ272" s="66" t="e">
        <f t="shared" ca="1" si="107"/>
        <v>#DIV/0!</v>
      </c>
      <c r="CA272" s="24" t="e">
        <f ca="1">10*LOG10(IF(BS272="",0,POWER(10,((BS272+'ModelParams Lw'!$O$4)/10))) +IF(BT272="",0,POWER(10,((BT272+'ModelParams Lw'!$P$4)/10))) +IF(BU272="",0,POWER(10,((BU272+'ModelParams Lw'!$Q$4)/10))) +IF(BV272="",0,POWER(10,((BV272+'ModelParams Lw'!$R$4)/10))) +IF(BW272="",0,POWER(10,((BW272+'ModelParams Lw'!$S$4)/10))) +IF(BX272="",0,POWER(10,((BX272+'ModelParams Lw'!$T$4)/10))) +IF(BY272="",0,POWER(10,((BY272+'ModelParams Lw'!$U$4)/10)))+IF(BZ272="",0,POWER(10,((BZ272+'ModelParams Lw'!$V$4)/10))))</f>
        <v>#DIV/0!</v>
      </c>
      <c r="CB272" s="24" t="e">
        <f t="shared" ca="1" si="108"/>
        <v>#DIV/0!</v>
      </c>
      <c r="CC272" s="24" t="e">
        <f ca="1">(BS272-'ModelParams Lw'!O$10)/'ModelParams Lw'!O$11</f>
        <v>#DIV/0!</v>
      </c>
      <c r="CD272" s="24" t="e">
        <f ca="1">(BT272-'ModelParams Lw'!P$10)/'ModelParams Lw'!P$11</f>
        <v>#DIV/0!</v>
      </c>
      <c r="CE272" s="24" t="e">
        <f ca="1">(BU272-'ModelParams Lw'!Q$10)/'ModelParams Lw'!Q$11</f>
        <v>#DIV/0!</v>
      </c>
      <c r="CF272" s="24" t="e">
        <f ca="1">(BV272-'ModelParams Lw'!R$10)/'ModelParams Lw'!R$11</f>
        <v>#DIV/0!</v>
      </c>
      <c r="CG272" s="24" t="e">
        <f ca="1">(BW272-'ModelParams Lw'!S$10)/'ModelParams Lw'!S$11</f>
        <v>#DIV/0!</v>
      </c>
      <c r="CH272" s="24" t="e">
        <f ca="1">(BX272-'ModelParams Lw'!T$10)/'ModelParams Lw'!T$11</f>
        <v>#DIV/0!</v>
      </c>
      <c r="CI272" s="24" t="e">
        <f ca="1">(BY272-'ModelParams Lw'!U$10)/'ModelParams Lw'!U$11</f>
        <v>#DIV/0!</v>
      </c>
      <c r="CJ272" s="24" t="e">
        <f ca="1">(BZ272-'ModelParams Lw'!V$10)/'ModelParams Lw'!V$11</f>
        <v>#DIV/0!</v>
      </c>
      <c r="CK272" s="66" t="e">
        <f t="shared" si="109"/>
        <v>#DIV/0!</v>
      </c>
      <c r="CL272" s="66" t="e">
        <f t="shared" si="110"/>
        <v>#DIV/0!</v>
      </c>
      <c r="CM272" s="66" t="e">
        <f t="shared" si="111"/>
        <v>#DIV/0!</v>
      </c>
      <c r="CN272" s="66" t="e">
        <f t="shared" si="112"/>
        <v>#DIV/0!</v>
      </c>
      <c r="CO272" s="66" t="e">
        <f t="shared" si="113"/>
        <v>#DIV/0!</v>
      </c>
      <c r="CP272" s="66" t="e">
        <f t="shared" si="114"/>
        <v>#DIV/0!</v>
      </c>
      <c r="CQ272" s="66" t="e">
        <f t="shared" si="115"/>
        <v>#DIV/0!</v>
      </c>
      <c r="CR272" s="66" t="e">
        <f t="shared" si="116"/>
        <v>#DIV/0!</v>
      </c>
      <c r="CS272" s="24" t="e">
        <f>10*LOG10(IF(CK272="",0,POWER(10,((CK272+'ModelParams Lw'!$O$4)/10))) +IF(CL272="",0,POWER(10,((CL272+'ModelParams Lw'!$P$4)/10))) +IF(CM272="",0,POWER(10,((CM272+'ModelParams Lw'!$Q$4)/10))) +IF(CN272="",0,POWER(10,((CN272+'ModelParams Lw'!$R$4)/10))) +IF(CO272="",0,POWER(10,((CO272+'ModelParams Lw'!$S$4)/10))) +IF(CP272="",0,POWER(10,((CP272+'ModelParams Lw'!$T$4)/10))) +IF(CQ272="",0,POWER(10,((CQ272+'ModelParams Lw'!$U$4)/10)))+IF(CR272="",0,POWER(10,((CR272+'ModelParams Lw'!$V$4)/10))))</f>
        <v>#DIV/0!</v>
      </c>
      <c r="CT272" s="24" t="e">
        <f t="shared" si="117"/>
        <v>#DIV/0!</v>
      </c>
      <c r="CU272" s="24" t="e">
        <f>(CK272-'ModelParams Lw'!O$10)/'ModelParams Lw'!O$11</f>
        <v>#DIV/0!</v>
      </c>
      <c r="CV272" s="24" t="e">
        <f>(CL272-'ModelParams Lw'!P$10)/'ModelParams Lw'!P$11</f>
        <v>#DIV/0!</v>
      </c>
      <c r="CW272" s="24" t="e">
        <f>(CM272-'ModelParams Lw'!Q$10)/'ModelParams Lw'!Q$11</f>
        <v>#DIV/0!</v>
      </c>
      <c r="CX272" s="24" t="e">
        <f>(CN272-'ModelParams Lw'!R$10)/'ModelParams Lw'!R$11</f>
        <v>#DIV/0!</v>
      </c>
      <c r="CY272" s="24" t="e">
        <f>(CO272-'ModelParams Lw'!S$10)/'ModelParams Lw'!S$11</f>
        <v>#DIV/0!</v>
      </c>
      <c r="CZ272" s="24" t="e">
        <f>(CP272-'ModelParams Lw'!T$10)/'ModelParams Lw'!T$11</f>
        <v>#DIV/0!</v>
      </c>
      <c r="DA272" s="24" t="e">
        <f>(CQ272-'ModelParams Lw'!U$10)/'ModelParams Lw'!U$11</f>
        <v>#DIV/0!</v>
      </c>
      <c r="DB272" s="24" t="e">
        <f>(CR272-'ModelParams Lw'!V$10)/'ModelParams Lw'!V$11</f>
        <v>#DIV/0!</v>
      </c>
    </row>
    <row r="273" spans="1:106">
      <c r="A273" s="12">
        <f>'Sound Power'!B273</f>
        <v>0</v>
      </c>
      <c r="B273" s="12">
        <f>'Sound Power'!D273</f>
        <v>0</v>
      </c>
      <c r="C273" s="67" t="e">
        <f>IF(Calcul!$F278="SA",'Sound Power'!BS273,'Sound Power'!T273)</f>
        <v>#DIV/0!</v>
      </c>
      <c r="D273" s="67" t="e">
        <f>IF(Calcul!$F278="SA",'Sound Power'!BT273,'Sound Power'!U273)</f>
        <v>#DIV/0!</v>
      </c>
      <c r="E273" s="67" t="e">
        <f>IF(Calcul!$F278="SA",'Sound Power'!BU273,'Sound Power'!V273)</f>
        <v>#DIV/0!</v>
      </c>
      <c r="F273" s="67" t="e">
        <f>IF(Calcul!$F278="SA",'Sound Power'!BV273,'Sound Power'!W273)</f>
        <v>#DIV/0!</v>
      </c>
      <c r="G273" s="67" t="e">
        <f>IF(Calcul!$F278="SA",'Sound Power'!BW273,'Sound Power'!X273)</f>
        <v>#DIV/0!</v>
      </c>
      <c r="H273" s="67" t="e">
        <f>IF(Calcul!$F278="SA",'Sound Power'!BX273,'Sound Power'!Y273)</f>
        <v>#DIV/0!</v>
      </c>
      <c r="I273" s="67" t="e">
        <f>IF(Calcul!$F278="SA",'Sound Power'!BY273,'Sound Power'!Z273)</f>
        <v>#DIV/0!</v>
      </c>
      <c r="J273" s="67" t="e">
        <f>IF(Calcul!$F278="SA",'Sound Power'!BZ273,'Sound Power'!AA273)</f>
        <v>#DIV/0!</v>
      </c>
      <c r="K273" s="67" t="e">
        <f>'Sound Power'!CS273</f>
        <v>#DIV/0!</v>
      </c>
      <c r="L273" s="67" t="e">
        <f>'Sound Power'!CT273</f>
        <v>#DIV/0!</v>
      </c>
      <c r="M273" s="67" t="e">
        <f>'Sound Power'!CU273</f>
        <v>#DIV/0!</v>
      </c>
      <c r="N273" s="67" t="e">
        <f>'Sound Power'!CV273</f>
        <v>#DIV/0!</v>
      </c>
      <c r="O273" s="67" t="e">
        <f>'Sound Power'!CW273</f>
        <v>#DIV/0!</v>
      </c>
      <c r="P273" s="67" t="e">
        <f>'Sound Power'!CX273</f>
        <v>#DIV/0!</v>
      </c>
      <c r="Q273" s="67" t="e">
        <f>'Sound Power'!CY273</f>
        <v>#DIV/0!</v>
      </c>
      <c r="R273" s="67" t="e">
        <f>'Sound Power'!CZ273</f>
        <v>#DIV/0!</v>
      </c>
      <c r="S273" s="64">
        <f t="shared" si="97"/>
        <v>0</v>
      </c>
      <c r="T273" s="64">
        <f t="shared" si="98"/>
        <v>0</v>
      </c>
      <c r="U273" s="67" t="e">
        <f>('ModelParams Lp'!B$4*10^'ModelParams Lp'!B$5*($S273/$T273)^'ModelParams Lp'!B$6)*3</f>
        <v>#DIV/0!</v>
      </c>
      <c r="V273" s="67" t="e">
        <f>('ModelParams Lp'!C$4*10^'ModelParams Lp'!C$5*($S273/$T273)^'ModelParams Lp'!C$6)*3</f>
        <v>#DIV/0!</v>
      </c>
      <c r="W273" s="67" t="e">
        <f>('ModelParams Lp'!D$4*10^'ModelParams Lp'!D$5*($S273/$T273)^'ModelParams Lp'!D$6)*3</f>
        <v>#DIV/0!</v>
      </c>
      <c r="X273" s="67" t="e">
        <f>('ModelParams Lp'!E$4*10^'ModelParams Lp'!E$5*($S273/$T273)^'ModelParams Lp'!E$6)*3</f>
        <v>#DIV/0!</v>
      </c>
      <c r="Y273" s="67" t="e">
        <f>('ModelParams Lp'!F$4*10^'ModelParams Lp'!F$5*($S273/$T273)^'ModelParams Lp'!F$6)*3</f>
        <v>#DIV/0!</v>
      </c>
      <c r="Z273" s="67" t="e">
        <f>('ModelParams Lp'!G$4*10^'ModelParams Lp'!G$5*($S273/$T273)^'ModelParams Lp'!G$6)*3</f>
        <v>#DIV/0!</v>
      </c>
      <c r="AA273" s="67" t="e">
        <f>('ModelParams Lp'!H$4*10^'ModelParams Lp'!H$5*($S273/$T273)^'ModelParams Lp'!H$6)*3</f>
        <v>#DIV/0!</v>
      </c>
      <c r="AB273" s="67" t="e">
        <f>('ModelParams Lp'!I$4*10^'ModelParams Lp'!I$5*($S273/$T273)^'ModelParams Lp'!I$6)*3</f>
        <v>#DIV/0!</v>
      </c>
      <c r="AC273" s="53" t="e">
        <f t="shared" si="99"/>
        <v>#DIV/0!</v>
      </c>
      <c r="AD273" s="53" t="e">
        <f>IF(AC273&lt;'ModelParams Lp'!$B$16,-1,IF(AC273&lt;'ModelParams Lp'!$C$16,0,IF(AC273&lt;'ModelParams Lp'!$D$16,1,IF(AC273&lt;'ModelParams Lp'!$E$16,2,IF(AC273&lt;'ModelParams Lp'!$F$16,3,IF(AC273&lt;'ModelParams Lp'!$G$16,4,IF(AC273&lt;'ModelParams Lp'!$H$16,5,6)))))))</f>
        <v>#DIV/0!</v>
      </c>
      <c r="AE273" s="67" t="e">
        <f ca="1">IF($AD273&gt;1,0,OFFSET('ModelParams Lp'!$C$12,0,-'Sound Pressure'!$AD273))</f>
        <v>#DIV/0!</v>
      </c>
      <c r="AF273" s="67" t="e">
        <f ca="1">IF($AD273&gt;2,0,OFFSET('ModelParams Lp'!$D$12,0,-'Sound Pressure'!$AD273))</f>
        <v>#DIV/0!</v>
      </c>
      <c r="AG273" s="67" t="e">
        <f ca="1">IF($AD273&gt;3,0,OFFSET('ModelParams Lp'!$E$12,0,-'Sound Pressure'!$AD273))</f>
        <v>#DIV/0!</v>
      </c>
      <c r="AH273" s="67" t="e">
        <f ca="1">IF($AD273&gt;4,0,OFFSET('ModelParams Lp'!$F$12,0,-'Sound Pressure'!$AD273))</f>
        <v>#DIV/0!</v>
      </c>
      <c r="AI273" s="67" t="e">
        <f ca="1">IF($AD273&gt;3,0,OFFSET('ModelParams Lp'!$G$12,0,-'Sound Pressure'!$AD273))</f>
        <v>#DIV/0!</v>
      </c>
      <c r="AJ273" s="67" t="e">
        <f ca="1">IF($AD273&gt;5,0,OFFSET('ModelParams Lp'!$H$12,0,-'Sound Pressure'!$AD273))</f>
        <v>#DIV/0!</v>
      </c>
      <c r="AK273" s="67" t="e">
        <f ca="1">IF($AD273&gt;6,0,OFFSET('ModelParams Lp'!$I$12,0,-'Sound Pressure'!$AD273))</f>
        <v>#DIV/0!</v>
      </c>
      <c r="AL273" s="67" t="e">
        <f ca="1">IF($AD273&gt;7,0,IF($AD$4&lt;0,3,OFFSET('ModelParams Lp'!$J$12,0,-'Sound Pressure'!$AD273)))</f>
        <v>#DIV/0!</v>
      </c>
      <c r="AM273" s="67" t="e">
        <f t="shared" si="118"/>
        <v>#DIV/0!</v>
      </c>
      <c r="AN273" s="67" t="e">
        <f t="shared" si="118"/>
        <v>#DIV/0!</v>
      </c>
      <c r="AO273" s="67" t="e">
        <f t="shared" si="118"/>
        <v>#DIV/0!</v>
      </c>
      <c r="AP273" s="67" t="e">
        <f t="shared" si="118"/>
        <v>#DIV/0!</v>
      </c>
      <c r="AQ273" s="67" t="e">
        <f t="shared" si="118"/>
        <v>#DIV/0!</v>
      </c>
      <c r="AR273" s="67" t="e">
        <f t="shared" si="118"/>
        <v>#DIV/0!</v>
      </c>
      <c r="AS273" s="67" t="e">
        <f t="shared" si="118"/>
        <v>#DIV/0!</v>
      </c>
      <c r="AT273" s="67" t="e">
        <f t="shared" si="118"/>
        <v>#DIV/0!</v>
      </c>
      <c r="AU273" s="67">
        <f>'ModelParams Lp'!B$22</f>
        <v>4</v>
      </c>
      <c r="AV273" s="67">
        <f>'ModelParams Lp'!C$22</f>
        <v>2</v>
      </c>
      <c r="AW273" s="67">
        <f>'ModelParams Lp'!D$22</f>
        <v>1</v>
      </c>
      <c r="AX273" s="67">
        <f>'ModelParams Lp'!E$22</f>
        <v>0</v>
      </c>
      <c r="AY273" s="67">
        <f>'ModelParams Lp'!F$22</f>
        <v>0</v>
      </c>
      <c r="AZ273" s="67">
        <f>'ModelParams Lp'!G$22</f>
        <v>0</v>
      </c>
      <c r="BA273" s="67">
        <f>'ModelParams Lp'!H$22</f>
        <v>0</v>
      </c>
      <c r="BB273" s="67">
        <f>'ModelParams Lp'!I$22</f>
        <v>0</v>
      </c>
      <c r="BC273" s="67" t="e">
        <f>-10*LOG(2/(4*PI()*2^2)+4/(0.163*(Calcul!$J278*Calcul!$K278)/VLOOKUP(Calcul!$H278,'ModelParams Lp'!$E$37:$F$39,2,0)))</f>
        <v>#N/A</v>
      </c>
      <c r="BD273" s="67" t="e">
        <f>-10*LOG(2/(4*PI()*2^2)+4/(0.163*(Calcul!$J278*Calcul!$K278)/VLOOKUP(Calcul!$H278,'ModelParams Lp'!$E$37:$F$39,2,0)))</f>
        <v>#N/A</v>
      </c>
      <c r="BE273" s="67" t="e">
        <f>-10*LOG(2/(4*PI()*2^2)+4/(0.163*(Calcul!$J278*Calcul!$K278)/VLOOKUP(Calcul!$H278,'ModelParams Lp'!$E$37:$F$39,2,0)))</f>
        <v>#N/A</v>
      </c>
      <c r="BF273" s="67" t="e">
        <f>-10*LOG(2/(4*PI()*2^2)+4/(0.163*(Calcul!$J278*Calcul!$K278)/VLOOKUP(Calcul!$H278,'ModelParams Lp'!$E$37:$F$39,2,0)))</f>
        <v>#N/A</v>
      </c>
      <c r="BG273" s="67" t="e">
        <f>-10*LOG(2/(4*PI()*2^2)+4/(0.163*(Calcul!$J278*Calcul!$K278)/VLOOKUP(Calcul!$H278,'ModelParams Lp'!$E$37:$F$39,2,0)))</f>
        <v>#N/A</v>
      </c>
      <c r="BH273" s="67" t="e">
        <f>-10*LOG(2/(4*PI()*2^2)+4/(0.163*(Calcul!$J278*Calcul!$K278)/VLOOKUP(Calcul!$H278,'ModelParams Lp'!$E$37:$F$39,2,0)))</f>
        <v>#N/A</v>
      </c>
      <c r="BI273" s="67" t="e">
        <f>-10*LOG(2/(4*PI()*2^2)+4/(0.163*(Calcul!$J278*Calcul!$K278)/VLOOKUP(Calcul!$H278,'ModelParams Lp'!$E$37:$F$39,2,0)))</f>
        <v>#N/A</v>
      </c>
      <c r="BJ273" s="67" t="e">
        <f>-10*LOG(2/(4*PI()*2^2)+4/(0.163*(Calcul!$J278*Calcul!$K278)/VLOOKUP(Calcul!$H278,'ModelParams Lp'!$E$37:$F$39,2,0)))</f>
        <v>#N/A</v>
      </c>
      <c r="BK273" s="67" t="e">
        <f>VLOOKUP(Calcul!$I278,'ModelParams Lp'!$D$28:$O$32,5,0)+BC273</f>
        <v>#N/A</v>
      </c>
      <c r="BL273" s="67" t="e">
        <f>VLOOKUP(Calcul!$I278,'ModelParams Lp'!$D$28:$O$32,6,0)+BD273</f>
        <v>#N/A</v>
      </c>
      <c r="BM273" s="67" t="e">
        <f>VLOOKUP(Calcul!$I278,'ModelParams Lp'!$D$28:$O$32,7,0)+BE273</f>
        <v>#N/A</v>
      </c>
      <c r="BN273" s="67" t="e">
        <f>VLOOKUP(Calcul!$I278,'ModelParams Lp'!$D$28:$O$32,8,0)+BF273</f>
        <v>#N/A</v>
      </c>
      <c r="BO273" s="67" t="e">
        <f>VLOOKUP(Calcul!$I278,'ModelParams Lp'!$D$28:$O$32,9,0)+BG273</f>
        <v>#N/A</v>
      </c>
      <c r="BP273" s="67" t="e">
        <f>VLOOKUP(Calcul!$I278,'ModelParams Lp'!$D$28:$O$32,10,0)+BH273</f>
        <v>#N/A</v>
      </c>
      <c r="BQ273" s="67" t="e">
        <f>VLOOKUP(Calcul!$I278,'ModelParams Lp'!$D$28:$O$32,11,0)+BI273</f>
        <v>#N/A</v>
      </c>
      <c r="BR273" s="67" t="e">
        <f>VLOOKUP(Calcul!$I278,'ModelParams Lp'!$D$28:$O$32,12,0)+BJ273</f>
        <v>#N/A</v>
      </c>
      <c r="BS273" s="66" t="e">
        <f t="shared" ca="1" si="100"/>
        <v>#DIV/0!</v>
      </c>
      <c r="BT273" s="66" t="e">
        <f t="shared" ca="1" si="101"/>
        <v>#DIV/0!</v>
      </c>
      <c r="BU273" s="66" t="e">
        <f t="shared" ca="1" si="102"/>
        <v>#DIV/0!</v>
      </c>
      <c r="BV273" s="66" t="e">
        <f t="shared" ca="1" si="103"/>
        <v>#DIV/0!</v>
      </c>
      <c r="BW273" s="66" t="e">
        <f t="shared" ca="1" si="104"/>
        <v>#DIV/0!</v>
      </c>
      <c r="BX273" s="66" t="e">
        <f t="shared" ca="1" si="105"/>
        <v>#DIV/0!</v>
      </c>
      <c r="BY273" s="66" t="e">
        <f t="shared" ca="1" si="106"/>
        <v>#DIV/0!</v>
      </c>
      <c r="BZ273" s="66" t="e">
        <f t="shared" ca="1" si="107"/>
        <v>#DIV/0!</v>
      </c>
      <c r="CA273" s="24" t="e">
        <f ca="1">10*LOG10(IF(BS273="",0,POWER(10,((BS273+'ModelParams Lw'!$O$4)/10))) +IF(BT273="",0,POWER(10,((BT273+'ModelParams Lw'!$P$4)/10))) +IF(BU273="",0,POWER(10,((BU273+'ModelParams Lw'!$Q$4)/10))) +IF(BV273="",0,POWER(10,((BV273+'ModelParams Lw'!$R$4)/10))) +IF(BW273="",0,POWER(10,((BW273+'ModelParams Lw'!$S$4)/10))) +IF(BX273="",0,POWER(10,((BX273+'ModelParams Lw'!$T$4)/10))) +IF(BY273="",0,POWER(10,((BY273+'ModelParams Lw'!$U$4)/10)))+IF(BZ273="",0,POWER(10,((BZ273+'ModelParams Lw'!$V$4)/10))))</f>
        <v>#DIV/0!</v>
      </c>
      <c r="CB273" s="24" t="e">
        <f t="shared" ca="1" si="108"/>
        <v>#DIV/0!</v>
      </c>
      <c r="CC273" s="24" t="e">
        <f ca="1">(BS273-'ModelParams Lw'!O$10)/'ModelParams Lw'!O$11</f>
        <v>#DIV/0!</v>
      </c>
      <c r="CD273" s="24" t="e">
        <f ca="1">(BT273-'ModelParams Lw'!P$10)/'ModelParams Lw'!P$11</f>
        <v>#DIV/0!</v>
      </c>
      <c r="CE273" s="24" t="e">
        <f ca="1">(BU273-'ModelParams Lw'!Q$10)/'ModelParams Lw'!Q$11</f>
        <v>#DIV/0!</v>
      </c>
      <c r="CF273" s="24" t="e">
        <f ca="1">(BV273-'ModelParams Lw'!R$10)/'ModelParams Lw'!R$11</f>
        <v>#DIV/0!</v>
      </c>
      <c r="CG273" s="24" t="e">
        <f ca="1">(BW273-'ModelParams Lw'!S$10)/'ModelParams Lw'!S$11</f>
        <v>#DIV/0!</v>
      </c>
      <c r="CH273" s="24" t="e">
        <f ca="1">(BX273-'ModelParams Lw'!T$10)/'ModelParams Lw'!T$11</f>
        <v>#DIV/0!</v>
      </c>
      <c r="CI273" s="24" t="e">
        <f ca="1">(BY273-'ModelParams Lw'!U$10)/'ModelParams Lw'!U$11</f>
        <v>#DIV/0!</v>
      </c>
      <c r="CJ273" s="24" t="e">
        <f ca="1">(BZ273-'ModelParams Lw'!V$10)/'ModelParams Lw'!V$11</f>
        <v>#DIV/0!</v>
      </c>
      <c r="CK273" s="66" t="e">
        <f t="shared" si="109"/>
        <v>#DIV/0!</v>
      </c>
      <c r="CL273" s="66" t="e">
        <f t="shared" si="110"/>
        <v>#DIV/0!</v>
      </c>
      <c r="CM273" s="66" t="e">
        <f t="shared" si="111"/>
        <v>#DIV/0!</v>
      </c>
      <c r="CN273" s="66" t="e">
        <f t="shared" si="112"/>
        <v>#DIV/0!</v>
      </c>
      <c r="CO273" s="66" t="e">
        <f t="shared" si="113"/>
        <v>#DIV/0!</v>
      </c>
      <c r="CP273" s="66" t="e">
        <f t="shared" si="114"/>
        <v>#DIV/0!</v>
      </c>
      <c r="CQ273" s="66" t="e">
        <f t="shared" si="115"/>
        <v>#DIV/0!</v>
      </c>
      <c r="CR273" s="66" t="e">
        <f t="shared" si="116"/>
        <v>#DIV/0!</v>
      </c>
      <c r="CS273" s="24" t="e">
        <f>10*LOG10(IF(CK273="",0,POWER(10,((CK273+'ModelParams Lw'!$O$4)/10))) +IF(CL273="",0,POWER(10,((CL273+'ModelParams Lw'!$P$4)/10))) +IF(CM273="",0,POWER(10,((CM273+'ModelParams Lw'!$Q$4)/10))) +IF(CN273="",0,POWER(10,((CN273+'ModelParams Lw'!$R$4)/10))) +IF(CO273="",0,POWER(10,((CO273+'ModelParams Lw'!$S$4)/10))) +IF(CP273="",0,POWER(10,((CP273+'ModelParams Lw'!$T$4)/10))) +IF(CQ273="",0,POWER(10,((CQ273+'ModelParams Lw'!$U$4)/10)))+IF(CR273="",0,POWER(10,((CR273+'ModelParams Lw'!$V$4)/10))))</f>
        <v>#DIV/0!</v>
      </c>
      <c r="CT273" s="24" t="e">
        <f t="shared" si="117"/>
        <v>#DIV/0!</v>
      </c>
      <c r="CU273" s="24" t="e">
        <f>(CK273-'ModelParams Lw'!O$10)/'ModelParams Lw'!O$11</f>
        <v>#DIV/0!</v>
      </c>
      <c r="CV273" s="24" t="e">
        <f>(CL273-'ModelParams Lw'!P$10)/'ModelParams Lw'!P$11</f>
        <v>#DIV/0!</v>
      </c>
      <c r="CW273" s="24" t="e">
        <f>(CM273-'ModelParams Lw'!Q$10)/'ModelParams Lw'!Q$11</f>
        <v>#DIV/0!</v>
      </c>
      <c r="CX273" s="24" t="e">
        <f>(CN273-'ModelParams Lw'!R$10)/'ModelParams Lw'!R$11</f>
        <v>#DIV/0!</v>
      </c>
      <c r="CY273" s="24" t="e">
        <f>(CO273-'ModelParams Lw'!S$10)/'ModelParams Lw'!S$11</f>
        <v>#DIV/0!</v>
      </c>
      <c r="CZ273" s="24" t="e">
        <f>(CP273-'ModelParams Lw'!T$10)/'ModelParams Lw'!T$11</f>
        <v>#DIV/0!</v>
      </c>
      <c r="DA273" s="24" t="e">
        <f>(CQ273-'ModelParams Lw'!U$10)/'ModelParams Lw'!U$11</f>
        <v>#DIV/0!</v>
      </c>
      <c r="DB273" s="24" t="e">
        <f>(CR273-'ModelParams Lw'!V$10)/'ModelParams Lw'!V$11</f>
        <v>#DIV/0!</v>
      </c>
    </row>
    <row r="274" spans="1:106">
      <c r="A274" s="12">
        <f>'Sound Power'!B274</f>
        <v>0</v>
      </c>
      <c r="B274" s="12">
        <f>'Sound Power'!D274</f>
        <v>0</v>
      </c>
      <c r="C274" s="67" t="e">
        <f>IF(Calcul!$F279="SA",'Sound Power'!BS274,'Sound Power'!T274)</f>
        <v>#DIV/0!</v>
      </c>
      <c r="D274" s="67" t="e">
        <f>IF(Calcul!$F279="SA",'Sound Power'!BT274,'Sound Power'!U274)</f>
        <v>#DIV/0!</v>
      </c>
      <c r="E274" s="67" t="e">
        <f>IF(Calcul!$F279="SA",'Sound Power'!BU274,'Sound Power'!V274)</f>
        <v>#DIV/0!</v>
      </c>
      <c r="F274" s="67" t="e">
        <f>IF(Calcul!$F279="SA",'Sound Power'!BV274,'Sound Power'!W274)</f>
        <v>#DIV/0!</v>
      </c>
      <c r="G274" s="67" t="e">
        <f>IF(Calcul!$F279="SA",'Sound Power'!BW274,'Sound Power'!X274)</f>
        <v>#DIV/0!</v>
      </c>
      <c r="H274" s="67" t="e">
        <f>IF(Calcul!$F279="SA",'Sound Power'!BX274,'Sound Power'!Y274)</f>
        <v>#DIV/0!</v>
      </c>
      <c r="I274" s="67" t="e">
        <f>IF(Calcul!$F279="SA",'Sound Power'!BY274,'Sound Power'!Z274)</f>
        <v>#DIV/0!</v>
      </c>
      <c r="J274" s="67" t="e">
        <f>IF(Calcul!$F279="SA",'Sound Power'!BZ274,'Sound Power'!AA274)</f>
        <v>#DIV/0!</v>
      </c>
      <c r="K274" s="67" t="e">
        <f>'Sound Power'!CS274</f>
        <v>#DIV/0!</v>
      </c>
      <c r="L274" s="67" t="e">
        <f>'Sound Power'!CT274</f>
        <v>#DIV/0!</v>
      </c>
      <c r="M274" s="67" t="e">
        <f>'Sound Power'!CU274</f>
        <v>#DIV/0!</v>
      </c>
      <c r="N274" s="67" t="e">
        <f>'Sound Power'!CV274</f>
        <v>#DIV/0!</v>
      </c>
      <c r="O274" s="67" t="e">
        <f>'Sound Power'!CW274</f>
        <v>#DIV/0!</v>
      </c>
      <c r="P274" s="67" t="e">
        <f>'Sound Power'!CX274</f>
        <v>#DIV/0!</v>
      </c>
      <c r="Q274" s="67" t="e">
        <f>'Sound Power'!CY274</f>
        <v>#DIV/0!</v>
      </c>
      <c r="R274" s="67" t="e">
        <f>'Sound Power'!CZ274</f>
        <v>#DIV/0!</v>
      </c>
      <c r="S274" s="64">
        <f t="shared" si="97"/>
        <v>0</v>
      </c>
      <c r="T274" s="64">
        <f t="shared" si="98"/>
        <v>0</v>
      </c>
      <c r="U274" s="67" t="e">
        <f>('ModelParams Lp'!B$4*10^'ModelParams Lp'!B$5*($S274/$T274)^'ModelParams Lp'!B$6)*3</f>
        <v>#DIV/0!</v>
      </c>
      <c r="V274" s="67" t="e">
        <f>('ModelParams Lp'!C$4*10^'ModelParams Lp'!C$5*($S274/$T274)^'ModelParams Lp'!C$6)*3</f>
        <v>#DIV/0!</v>
      </c>
      <c r="W274" s="67" t="e">
        <f>('ModelParams Lp'!D$4*10^'ModelParams Lp'!D$5*($S274/$T274)^'ModelParams Lp'!D$6)*3</f>
        <v>#DIV/0!</v>
      </c>
      <c r="X274" s="67" t="e">
        <f>('ModelParams Lp'!E$4*10^'ModelParams Lp'!E$5*($S274/$T274)^'ModelParams Lp'!E$6)*3</f>
        <v>#DIV/0!</v>
      </c>
      <c r="Y274" s="67" t="e">
        <f>('ModelParams Lp'!F$4*10^'ModelParams Lp'!F$5*($S274/$T274)^'ModelParams Lp'!F$6)*3</f>
        <v>#DIV/0!</v>
      </c>
      <c r="Z274" s="67" t="e">
        <f>('ModelParams Lp'!G$4*10^'ModelParams Lp'!G$5*($S274/$T274)^'ModelParams Lp'!G$6)*3</f>
        <v>#DIV/0!</v>
      </c>
      <c r="AA274" s="67" t="e">
        <f>('ModelParams Lp'!H$4*10^'ModelParams Lp'!H$5*($S274/$T274)^'ModelParams Lp'!H$6)*3</f>
        <v>#DIV/0!</v>
      </c>
      <c r="AB274" s="67" t="e">
        <f>('ModelParams Lp'!I$4*10^'ModelParams Lp'!I$5*($S274/$T274)^'ModelParams Lp'!I$6)*3</f>
        <v>#DIV/0!</v>
      </c>
      <c r="AC274" s="53" t="e">
        <f t="shared" si="99"/>
        <v>#DIV/0!</v>
      </c>
      <c r="AD274" s="53" t="e">
        <f>IF(AC274&lt;'ModelParams Lp'!$B$16,-1,IF(AC274&lt;'ModelParams Lp'!$C$16,0,IF(AC274&lt;'ModelParams Lp'!$D$16,1,IF(AC274&lt;'ModelParams Lp'!$E$16,2,IF(AC274&lt;'ModelParams Lp'!$F$16,3,IF(AC274&lt;'ModelParams Lp'!$G$16,4,IF(AC274&lt;'ModelParams Lp'!$H$16,5,6)))))))</f>
        <v>#DIV/0!</v>
      </c>
      <c r="AE274" s="67" t="e">
        <f ca="1">IF($AD274&gt;1,0,OFFSET('ModelParams Lp'!$C$12,0,-'Sound Pressure'!$AD274))</f>
        <v>#DIV/0!</v>
      </c>
      <c r="AF274" s="67" t="e">
        <f ca="1">IF($AD274&gt;2,0,OFFSET('ModelParams Lp'!$D$12,0,-'Sound Pressure'!$AD274))</f>
        <v>#DIV/0!</v>
      </c>
      <c r="AG274" s="67" t="e">
        <f ca="1">IF($AD274&gt;3,0,OFFSET('ModelParams Lp'!$E$12,0,-'Sound Pressure'!$AD274))</f>
        <v>#DIV/0!</v>
      </c>
      <c r="AH274" s="67" t="e">
        <f ca="1">IF($AD274&gt;4,0,OFFSET('ModelParams Lp'!$F$12,0,-'Sound Pressure'!$AD274))</f>
        <v>#DIV/0!</v>
      </c>
      <c r="AI274" s="67" t="e">
        <f ca="1">IF($AD274&gt;3,0,OFFSET('ModelParams Lp'!$G$12,0,-'Sound Pressure'!$AD274))</f>
        <v>#DIV/0!</v>
      </c>
      <c r="AJ274" s="67" t="e">
        <f ca="1">IF($AD274&gt;5,0,OFFSET('ModelParams Lp'!$H$12,0,-'Sound Pressure'!$AD274))</f>
        <v>#DIV/0!</v>
      </c>
      <c r="AK274" s="67" t="e">
        <f ca="1">IF($AD274&gt;6,0,OFFSET('ModelParams Lp'!$I$12,0,-'Sound Pressure'!$AD274))</f>
        <v>#DIV/0!</v>
      </c>
      <c r="AL274" s="67" t="e">
        <f ca="1">IF($AD274&gt;7,0,IF($AD$4&lt;0,3,OFFSET('ModelParams Lp'!$J$12,0,-'Sound Pressure'!$AD274)))</f>
        <v>#DIV/0!</v>
      </c>
      <c r="AM274" s="67" t="e">
        <f t="shared" si="118"/>
        <v>#DIV/0!</v>
      </c>
      <c r="AN274" s="67" t="e">
        <f t="shared" si="118"/>
        <v>#DIV/0!</v>
      </c>
      <c r="AO274" s="67" t="e">
        <f t="shared" si="118"/>
        <v>#DIV/0!</v>
      </c>
      <c r="AP274" s="67" t="e">
        <f t="shared" si="118"/>
        <v>#DIV/0!</v>
      </c>
      <c r="AQ274" s="67" t="e">
        <f t="shared" si="118"/>
        <v>#DIV/0!</v>
      </c>
      <c r="AR274" s="67" t="e">
        <f t="shared" si="118"/>
        <v>#DIV/0!</v>
      </c>
      <c r="AS274" s="67" t="e">
        <f t="shared" si="118"/>
        <v>#DIV/0!</v>
      </c>
      <c r="AT274" s="67" t="e">
        <f t="shared" si="118"/>
        <v>#DIV/0!</v>
      </c>
      <c r="AU274" s="67">
        <f>'ModelParams Lp'!B$22</f>
        <v>4</v>
      </c>
      <c r="AV274" s="67">
        <f>'ModelParams Lp'!C$22</f>
        <v>2</v>
      </c>
      <c r="AW274" s="67">
        <f>'ModelParams Lp'!D$22</f>
        <v>1</v>
      </c>
      <c r="AX274" s="67">
        <f>'ModelParams Lp'!E$22</f>
        <v>0</v>
      </c>
      <c r="AY274" s="67">
        <f>'ModelParams Lp'!F$22</f>
        <v>0</v>
      </c>
      <c r="AZ274" s="67">
        <f>'ModelParams Lp'!G$22</f>
        <v>0</v>
      </c>
      <c r="BA274" s="67">
        <f>'ModelParams Lp'!H$22</f>
        <v>0</v>
      </c>
      <c r="BB274" s="67">
        <f>'ModelParams Lp'!I$22</f>
        <v>0</v>
      </c>
      <c r="BC274" s="67" t="e">
        <f>-10*LOG(2/(4*PI()*2^2)+4/(0.163*(Calcul!$J279*Calcul!$K279)/VLOOKUP(Calcul!$H279,'ModelParams Lp'!$E$37:$F$39,2,0)))</f>
        <v>#N/A</v>
      </c>
      <c r="BD274" s="67" t="e">
        <f>-10*LOG(2/(4*PI()*2^2)+4/(0.163*(Calcul!$J279*Calcul!$K279)/VLOOKUP(Calcul!$H279,'ModelParams Lp'!$E$37:$F$39,2,0)))</f>
        <v>#N/A</v>
      </c>
      <c r="BE274" s="67" t="e">
        <f>-10*LOG(2/(4*PI()*2^2)+4/(0.163*(Calcul!$J279*Calcul!$K279)/VLOOKUP(Calcul!$H279,'ModelParams Lp'!$E$37:$F$39,2,0)))</f>
        <v>#N/A</v>
      </c>
      <c r="BF274" s="67" t="e">
        <f>-10*LOG(2/(4*PI()*2^2)+4/(0.163*(Calcul!$J279*Calcul!$K279)/VLOOKUP(Calcul!$H279,'ModelParams Lp'!$E$37:$F$39,2,0)))</f>
        <v>#N/A</v>
      </c>
      <c r="BG274" s="67" t="e">
        <f>-10*LOG(2/(4*PI()*2^2)+4/(0.163*(Calcul!$J279*Calcul!$K279)/VLOOKUP(Calcul!$H279,'ModelParams Lp'!$E$37:$F$39,2,0)))</f>
        <v>#N/A</v>
      </c>
      <c r="BH274" s="67" t="e">
        <f>-10*LOG(2/(4*PI()*2^2)+4/(0.163*(Calcul!$J279*Calcul!$K279)/VLOOKUP(Calcul!$H279,'ModelParams Lp'!$E$37:$F$39,2,0)))</f>
        <v>#N/A</v>
      </c>
      <c r="BI274" s="67" t="e">
        <f>-10*LOG(2/(4*PI()*2^2)+4/(0.163*(Calcul!$J279*Calcul!$K279)/VLOOKUP(Calcul!$H279,'ModelParams Lp'!$E$37:$F$39,2,0)))</f>
        <v>#N/A</v>
      </c>
      <c r="BJ274" s="67" t="e">
        <f>-10*LOG(2/(4*PI()*2^2)+4/(0.163*(Calcul!$J279*Calcul!$K279)/VLOOKUP(Calcul!$H279,'ModelParams Lp'!$E$37:$F$39,2,0)))</f>
        <v>#N/A</v>
      </c>
      <c r="BK274" s="67" t="e">
        <f>VLOOKUP(Calcul!$I279,'ModelParams Lp'!$D$28:$O$32,5,0)+BC274</f>
        <v>#N/A</v>
      </c>
      <c r="BL274" s="67" t="e">
        <f>VLOOKUP(Calcul!$I279,'ModelParams Lp'!$D$28:$O$32,6,0)+BD274</f>
        <v>#N/A</v>
      </c>
      <c r="BM274" s="67" t="e">
        <f>VLOOKUP(Calcul!$I279,'ModelParams Lp'!$D$28:$O$32,7,0)+BE274</f>
        <v>#N/A</v>
      </c>
      <c r="BN274" s="67" t="e">
        <f>VLOOKUP(Calcul!$I279,'ModelParams Lp'!$D$28:$O$32,8,0)+BF274</f>
        <v>#N/A</v>
      </c>
      <c r="BO274" s="67" t="e">
        <f>VLOOKUP(Calcul!$I279,'ModelParams Lp'!$D$28:$O$32,9,0)+BG274</f>
        <v>#N/A</v>
      </c>
      <c r="BP274" s="67" t="e">
        <f>VLOOKUP(Calcul!$I279,'ModelParams Lp'!$D$28:$O$32,10,0)+BH274</f>
        <v>#N/A</v>
      </c>
      <c r="BQ274" s="67" t="e">
        <f>VLOOKUP(Calcul!$I279,'ModelParams Lp'!$D$28:$O$32,11,0)+BI274</f>
        <v>#N/A</v>
      </c>
      <c r="BR274" s="67" t="e">
        <f>VLOOKUP(Calcul!$I279,'ModelParams Lp'!$D$28:$O$32,12,0)+BJ274</f>
        <v>#N/A</v>
      </c>
      <c r="BS274" s="66" t="e">
        <f t="shared" ca="1" si="100"/>
        <v>#DIV/0!</v>
      </c>
      <c r="BT274" s="66" t="e">
        <f t="shared" ca="1" si="101"/>
        <v>#DIV/0!</v>
      </c>
      <c r="BU274" s="66" t="e">
        <f t="shared" ca="1" si="102"/>
        <v>#DIV/0!</v>
      </c>
      <c r="BV274" s="66" t="e">
        <f t="shared" ca="1" si="103"/>
        <v>#DIV/0!</v>
      </c>
      <c r="BW274" s="66" t="e">
        <f t="shared" ca="1" si="104"/>
        <v>#DIV/0!</v>
      </c>
      <c r="BX274" s="66" t="e">
        <f t="shared" ca="1" si="105"/>
        <v>#DIV/0!</v>
      </c>
      <c r="BY274" s="66" t="e">
        <f t="shared" ca="1" si="106"/>
        <v>#DIV/0!</v>
      </c>
      <c r="BZ274" s="66" t="e">
        <f t="shared" ca="1" si="107"/>
        <v>#DIV/0!</v>
      </c>
      <c r="CA274" s="24" t="e">
        <f ca="1">10*LOG10(IF(BS274="",0,POWER(10,((BS274+'ModelParams Lw'!$O$4)/10))) +IF(BT274="",0,POWER(10,((BT274+'ModelParams Lw'!$P$4)/10))) +IF(BU274="",0,POWER(10,((BU274+'ModelParams Lw'!$Q$4)/10))) +IF(BV274="",0,POWER(10,((BV274+'ModelParams Lw'!$R$4)/10))) +IF(BW274="",0,POWER(10,((BW274+'ModelParams Lw'!$S$4)/10))) +IF(BX274="",0,POWER(10,((BX274+'ModelParams Lw'!$T$4)/10))) +IF(BY274="",0,POWER(10,((BY274+'ModelParams Lw'!$U$4)/10)))+IF(BZ274="",0,POWER(10,((BZ274+'ModelParams Lw'!$V$4)/10))))</f>
        <v>#DIV/0!</v>
      </c>
      <c r="CB274" s="24" t="e">
        <f t="shared" ca="1" si="108"/>
        <v>#DIV/0!</v>
      </c>
      <c r="CC274" s="24" t="e">
        <f ca="1">(BS274-'ModelParams Lw'!O$10)/'ModelParams Lw'!O$11</f>
        <v>#DIV/0!</v>
      </c>
      <c r="CD274" s="24" t="e">
        <f ca="1">(BT274-'ModelParams Lw'!P$10)/'ModelParams Lw'!P$11</f>
        <v>#DIV/0!</v>
      </c>
      <c r="CE274" s="24" t="e">
        <f ca="1">(BU274-'ModelParams Lw'!Q$10)/'ModelParams Lw'!Q$11</f>
        <v>#DIV/0!</v>
      </c>
      <c r="CF274" s="24" t="e">
        <f ca="1">(BV274-'ModelParams Lw'!R$10)/'ModelParams Lw'!R$11</f>
        <v>#DIV/0!</v>
      </c>
      <c r="CG274" s="24" t="e">
        <f ca="1">(BW274-'ModelParams Lw'!S$10)/'ModelParams Lw'!S$11</f>
        <v>#DIV/0!</v>
      </c>
      <c r="CH274" s="24" t="e">
        <f ca="1">(BX274-'ModelParams Lw'!T$10)/'ModelParams Lw'!T$11</f>
        <v>#DIV/0!</v>
      </c>
      <c r="CI274" s="24" t="e">
        <f ca="1">(BY274-'ModelParams Lw'!U$10)/'ModelParams Lw'!U$11</f>
        <v>#DIV/0!</v>
      </c>
      <c r="CJ274" s="24" t="e">
        <f ca="1">(BZ274-'ModelParams Lw'!V$10)/'ModelParams Lw'!V$11</f>
        <v>#DIV/0!</v>
      </c>
      <c r="CK274" s="66" t="e">
        <f t="shared" si="109"/>
        <v>#DIV/0!</v>
      </c>
      <c r="CL274" s="66" t="e">
        <f t="shared" si="110"/>
        <v>#DIV/0!</v>
      </c>
      <c r="CM274" s="66" t="e">
        <f t="shared" si="111"/>
        <v>#DIV/0!</v>
      </c>
      <c r="CN274" s="66" t="e">
        <f t="shared" si="112"/>
        <v>#DIV/0!</v>
      </c>
      <c r="CO274" s="66" t="e">
        <f t="shared" si="113"/>
        <v>#DIV/0!</v>
      </c>
      <c r="CP274" s="66" t="e">
        <f t="shared" si="114"/>
        <v>#DIV/0!</v>
      </c>
      <c r="CQ274" s="66" t="e">
        <f t="shared" si="115"/>
        <v>#DIV/0!</v>
      </c>
      <c r="CR274" s="66" t="e">
        <f t="shared" si="116"/>
        <v>#DIV/0!</v>
      </c>
      <c r="CS274" s="24" t="e">
        <f>10*LOG10(IF(CK274="",0,POWER(10,((CK274+'ModelParams Lw'!$O$4)/10))) +IF(CL274="",0,POWER(10,((CL274+'ModelParams Lw'!$P$4)/10))) +IF(CM274="",0,POWER(10,((CM274+'ModelParams Lw'!$Q$4)/10))) +IF(CN274="",0,POWER(10,((CN274+'ModelParams Lw'!$R$4)/10))) +IF(CO274="",0,POWER(10,((CO274+'ModelParams Lw'!$S$4)/10))) +IF(CP274="",0,POWER(10,((CP274+'ModelParams Lw'!$T$4)/10))) +IF(CQ274="",0,POWER(10,((CQ274+'ModelParams Lw'!$U$4)/10)))+IF(CR274="",0,POWER(10,((CR274+'ModelParams Lw'!$V$4)/10))))</f>
        <v>#DIV/0!</v>
      </c>
      <c r="CT274" s="24" t="e">
        <f t="shared" si="117"/>
        <v>#DIV/0!</v>
      </c>
      <c r="CU274" s="24" t="e">
        <f>(CK274-'ModelParams Lw'!O$10)/'ModelParams Lw'!O$11</f>
        <v>#DIV/0!</v>
      </c>
      <c r="CV274" s="24" t="e">
        <f>(CL274-'ModelParams Lw'!P$10)/'ModelParams Lw'!P$11</f>
        <v>#DIV/0!</v>
      </c>
      <c r="CW274" s="24" t="e">
        <f>(CM274-'ModelParams Lw'!Q$10)/'ModelParams Lw'!Q$11</f>
        <v>#DIV/0!</v>
      </c>
      <c r="CX274" s="24" t="e">
        <f>(CN274-'ModelParams Lw'!R$10)/'ModelParams Lw'!R$11</f>
        <v>#DIV/0!</v>
      </c>
      <c r="CY274" s="24" t="e">
        <f>(CO274-'ModelParams Lw'!S$10)/'ModelParams Lw'!S$11</f>
        <v>#DIV/0!</v>
      </c>
      <c r="CZ274" s="24" t="e">
        <f>(CP274-'ModelParams Lw'!T$10)/'ModelParams Lw'!T$11</f>
        <v>#DIV/0!</v>
      </c>
      <c r="DA274" s="24" t="e">
        <f>(CQ274-'ModelParams Lw'!U$10)/'ModelParams Lw'!U$11</f>
        <v>#DIV/0!</v>
      </c>
      <c r="DB274" s="24" t="e">
        <f>(CR274-'ModelParams Lw'!V$10)/'ModelParams Lw'!V$11</f>
        <v>#DIV/0!</v>
      </c>
    </row>
    <row r="275" spans="1:106">
      <c r="A275" s="12">
        <f>'Sound Power'!B275</f>
        <v>0</v>
      </c>
      <c r="B275" s="12">
        <f>'Sound Power'!D275</f>
        <v>0</v>
      </c>
      <c r="C275" s="67" t="e">
        <f>IF(Calcul!$F280="SA",'Sound Power'!BS275,'Sound Power'!T275)</f>
        <v>#DIV/0!</v>
      </c>
      <c r="D275" s="67" t="e">
        <f>IF(Calcul!$F280="SA",'Sound Power'!BT275,'Sound Power'!U275)</f>
        <v>#DIV/0!</v>
      </c>
      <c r="E275" s="67" t="e">
        <f>IF(Calcul!$F280="SA",'Sound Power'!BU275,'Sound Power'!V275)</f>
        <v>#DIV/0!</v>
      </c>
      <c r="F275" s="67" t="e">
        <f>IF(Calcul!$F280="SA",'Sound Power'!BV275,'Sound Power'!W275)</f>
        <v>#DIV/0!</v>
      </c>
      <c r="G275" s="67" t="e">
        <f>IF(Calcul!$F280="SA",'Sound Power'!BW275,'Sound Power'!X275)</f>
        <v>#DIV/0!</v>
      </c>
      <c r="H275" s="67" t="e">
        <f>IF(Calcul!$F280="SA",'Sound Power'!BX275,'Sound Power'!Y275)</f>
        <v>#DIV/0!</v>
      </c>
      <c r="I275" s="67" t="e">
        <f>IF(Calcul!$F280="SA",'Sound Power'!BY275,'Sound Power'!Z275)</f>
        <v>#DIV/0!</v>
      </c>
      <c r="J275" s="67" t="e">
        <f>IF(Calcul!$F280="SA",'Sound Power'!BZ275,'Sound Power'!AA275)</f>
        <v>#DIV/0!</v>
      </c>
      <c r="K275" s="67" t="e">
        <f>'Sound Power'!CS275</f>
        <v>#DIV/0!</v>
      </c>
      <c r="L275" s="67" t="e">
        <f>'Sound Power'!CT275</f>
        <v>#DIV/0!</v>
      </c>
      <c r="M275" s="67" t="e">
        <f>'Sound Power'!CU275</f>
        <v>#DIV/0!</v>
      </c>
      <c r="N275" s="67" t="e">
        <f>'Sound Power'!CV275</f>
        <v>#DIV/0!</v>
      </c>
      <c r="O275" s="67" t="e">
        <f>'Sound Power'!CW275</f>
        <v>#DIV/0!</v>
      </c>
      <c r="P275" s="67" t="e">
        <f>'Sound Power'!CX275</f>
        <v>#DIV/0!</v>
      </c>
      <c r="Q275" s="67" t="e">
        <f>'Sound Power'!CY275</f>
        <v>#DIV/0!</v>
      </c>
      <c r="R275" s="67" t="e">
        <f>'Sound Power'!CZ275</f>
        <v>#DIV/0!</v>
      </c>
      <c r="S275" s="64">
        <f t="shared" si="97"/>
        <v>0</v>
      </c>
      <c r="T275" s="64">
        <f t="shared" si="98"/>
        <v>0</v>
      </c>
      <c r="U275" s="67" t="e">
        <f>('ModelParams Lp'!B$4*10^'ModelParams Lp'!B$5*($S275/$T275)^'ModelParams Lp'!B$6)*3</f>
        <v>#DIV/0!</v>
      </c>
      <c r="V275" s="67" t="e">
        <f>('ModelParams Lp'!C$4*10^'ModelParams Lp'!C$5*($S275/$T275)^'ModelParams Lp'!C$6)*3</f>
        <v>#DIV/0!</v>
      </c>
      <c r="W275" s="67" t="e">
        <f>('ModelParams Lp'!D$4*10^'ModelParams Lp'!D$5*($S275/$T275)^'ModelParams Lp'!D$6)*3</f>
        <v>#DIV/0!</v>
      </c>
      <c r="X275" s="67" t="e">
        <f>('ModelParams Lp'!E$4*10^'ModelParams Lp'!E$5*($S275/$T275)^'ModelParams Lp'!E$6)*3</f>
        <v>#DIV/0!</v>
      </c>
      <c r="Y275" s="67" t="e">
        <f>('ModelParams Lp'!F$4*10^'ModelParams Lp'!F$5*($S275/$T275)^'ModelParams Lp'!F$6)*3</f>
        <v>#DIV/0!</v>
      </c>
      <c r="Z275" s="67" t="e">
        <f>('ModelParams Lp'!G$4*10^'ModelParams Lp'!G$5*($S275/$T275)^'ModelParams Lp'!G$6)*3</f>
        <v>#DIV/0!</v>
      </c>
      <c r="AA275" s="67" t="e">
        <f>('ModelParams Lp'!H$4*10^'ModelParams Lp'!H$5*($S275/$T275)^'ModelParams Lp'!H$6)*3</f>
        <v>#DIV/0!</v>
      </c>
      <c r="AB275" s="67" t="e">
        <f>('ModelParams Lp'!I$4*10^'ModelParams Lp'!I$5*($S275/$T275)^'ModelParams Lp'!I$6)*3</f>
        <v>#DIV/0!</v>
      </c>
      <c r="AC275" s="53" t="e">
        <f t="shared" si="99"/>
        <v>#DIV/0!</v>
      </c>
      <c r="AD275" s="53" t="e">
        <f>IF(AC275&lt;'ModelParams Lp'!$B$16,-1,IF(AC275&lt;'ModelParams Lp'!$C$16,0,IF(AC275&lt;'ModelParams Lp'!$D$16,1,IF(AC275&lt;'ModelParams Lp'!$E$16,2,IF(AC275&lt;'ModelParams Lp'!$F$16,3,IF(AC275&lt;'ModelParams Lp'!$G$16,4,IF(AC275&lt;'ModelParams Lp'!$H$16,5,6)))))))</f>
        <v>#DIV/0!</v>
      </c>
      <c r="AE275" s="67" t="e">
        <f ca="1">IF($AD275&gt;1,0,OFFSET('ModelParams Lp'!$C$12,0,-'Sound Pressure'!$AD275))</f>
        <v>#DIV/0!</v>
      </c>
      <c r="AF275" s="67" t="e">
        <f ca="1">IF($AD275&gt;2,0,OFFSET('ModelParams Lp'!$D$12,0,-'Sound Pressure'!$AD275))</f>
        <v>#DIV/0!</v>
      </c>
      <c r="AG275" s="67" t="e">
        <f ca="1">IF($AD275&gt;3,0,OFFSET('ModelParams Lp'!$E$12,0,-'Sound Pressure'!$AD275))</f>
        <v>#DIV/0!</v>
      </c>
      <c r="AH275" s="67" t="e">
        <f ca="1">IF($AD275&gt;4,0,OFFSET('ModelParams Lp'!$F$12,0,-'Sound Pressure'!$AD275))</f>
        <v>#DIV/0!</v>
      </c>
      <c r="AI275" s="67" t="e">
        <f ca="1">IF($AD275&gt;3,0,OFFSET('ModelParams Lp'!$G$12,0,-'Sound Pressure'!$AD275))</f>
        <v>#DIV/0!</v>
      </c>
      <c r="AJ275" s="67" t="e">
        <f ca="1">IF($AD275&gt;5,0,OFFSET('ModelParams Lp'!$H$12,0,-'Sound Pressure'!$AD275))</f>
        <v>#DIV/0!</v>
      </c>
      <c r="AK275" s="67" t="e">
        <f ca="1">IF($AD275&gt;6,0,OFFSET('ModelParams Lp'!$I$12,0,-'Sound Pressure'!$AD275))</f>
        <v>#DIV/0!</v>
      </c>
      <c r="AL275" s="67" t="e">
        <f ca="1">IF($AD275&gt;7,0,IF($AD$4&lt;0,3,OFFSET('ModelParams Lp'!$J$12,0,-'Sound Pressure'!$AD275)))</f>
        <v>#DIV/0!</v>
      </c>
      <c r="AM275" s="67" t="e">
        <f t="shared" si="118"/>
        <v>#DIV/0!</v>
      </c>
      <c r="AN275" s="67" t="e">
        <f t="shared" si="118"/>
        <v>#DIV/0!</v>
      </c>
      <c r="AO275" s="67" t="e">
        <f t="shared" si="118"/>
        <v>#DIV/0!</v>
      </c>
      <c r="AP275" s="67" t="e">
        <f t="shared" si="118"/>
        <v>#DIV/0!</v>
      </c>
      <c r="AQ275" s="67" t="e">
        <f t="shared" si="118"/>
        <v>#DIV/0!</v>
      </c>
      <c r="AR275" s="67" t="e">
        <f t="shared" si="118"/>
        <v>#DIV/0!</v>
      </c>
      <c r="AS275" s="67" t="e">
        <f t="shared" si="118"/>
        <v>#DIV/0!</v>
      </c>
      <c r="AT275" s="67" t="e">
        <f t="shared" si="118"/>
        <v>#DIV/0!</v>
      </c>
      <c r="AU275" s="67">
        <f>'ModelParams Lp'!B$22</f>
        <v>4</v>
      </c>
      <c r="AV275" s="67">
        <f>'ModelParams Lp'!C$22</f>
        <v>2</v>
      </c>
      <c r="AW275" s="67">
        <f>'ModelParams Lp'!D$22</f>
        <v>1</v>
      </c>
      <c r="AX275" s="67">
        <f>'ModelParams Lp'!E$22</f>
        <v>0</v>
      </c>
      <c r="AY275" s="67">
        <f>'ModelParams Lp'!F$22</f>
        <v>0</v>
      </c>
      <c r="AZ275" s="67">
        <f>'ModelParams Lp'!G$22</f>
        <v>0</v>
      </c>
      <c r="BA275" s="67">
        <f>'ModelParams Lp'!H$22</f>
        <v>0</v>
      </c>
      <c r="BB275" s="67">
        <f>'ModelParams Lp'!I$22</f>
        <v>0</v>
      </c>
      <c r="BC275" s="67" t="e">
        <f>-10*LOG(2/(4*PI()*2^2)+4/(0.163*(Calcul!$J280*Calcul!$K280)/VLOOKUP(Calcul!$H280,'ModelParams Lp'!$E$37:$F$39,2,0)))</f>
        <v>#N/A</v>
      </c>
      <c r="BD275" s="67" t="e">
        <f>-10*LOG(2/(4*PI()*2^2)+4/(0.163*(Calcul!$J280*Calcul!$K280)/VLOOKUP(Calcul!$H280,'ModelParams Lp'!$E$37:$F$39,2,0)))</f>
        <v>#N/A</v>
      </c>
      <c r="BE275" s="67" t="e">
        <f>-10*LOG(2/(4*PI()*2^2)+4/(0.163*(Calcul!$J280*Calcul!$K280)/VLOOKUP(Calcul!$H280,'ModelParams Lp'!$E$37:$F$39,2,0)))</f>
        <v>#N/A</v>
      </c>
      <c r="BF275" s="67" t="e">
        <f>-10*LOG(2/(4*PI()*2^2)+4/(0.163*(Calcul!$J280*Calcul!$K280)/VLOOKUP(Calcul!$H280,'ModelParams Lp'!$E$37:$F$39,2,0)))</f>
        <v>#N/A</v>
      </c>
      <c r="BG275" s="67" t="e">
        <f>-10*LOG(2/(4*PI()*2^2)+4/(0.163*(Calcul!$J280*Calcul!$K280)/VLOOKUP(Calcul!$H280,'ModelParams Lp'!$E$37:$F$39,2,0)))</f>
        <v>#N/A</v>
      </c>
      <c r="BH275" s="67" t="e">
        <f>-10*LOG(2/(4*PI()*2^2)+4/(0.163*(Calcul!$J280*Calcul!$K280)/VLOOKUP(Calcul!$H280,'ModelParams Lp'!$E$37:$F$39,2,0)))</f>
        <v>#N/A</v>
      </c>
      <c r="BI275" s="67" t="e">
        <f>-10*LOG(2/(4*PI()*2^2)+4/(0.163*(Calcul!$J280*Calcul!$K280)/VLOOKUP(Calcul!$H280,'ModelParams Lp'!$E$37:$F$39,2,0)))</f>
        <v>#N/A</v>
      </c>
      <c r="BJ275" s="67" t="e">
        <f>-10*LOG(2/(4*PI()*2^2)+4/(0.163*(Calcul!$J280*Calcul!$K280)/VLOOKUP(Calcul!$H280,'ModelParams Lp'!$E$37:$F$39,2,0)))</f>
        <v>#N/A</v>
      </c>
      <c r="BK275" s="67" t="e">
        <f>VLOOKUP(Calcul!$I280,'ModelParams Lp'!$D$28:$O$32,5,0)+BC275</f>
        <v>#N/A</v>
      </c>
      <c r="BL275" s="67" t="e">
        <f>VLOOKUP(Calcul!$I280,'ModelParams Lp'!$D$28:$O$32,6,0)+BD275</f>
        <v>#N/A</v>
      </c>
      <c r="BM275" s="67" t="e">
        <f>VLOOKUP(Calcul!$I280,'ModelParams Lp'!$D$28:$O$32,7,0)+BE275</f>
        <v>#N/A</v>
      </c>
      <c r="BN275" s="67" t="e">
        <f>VLOOKUP(Calcul!$I280,'ModelParams Lp'!$D$28:$O$32,8,0)+BF275</f>
        <v>#N/A</v>
      </c>
      <c r="BO275" s="67" t="e">
        <f>VLOOKUP(Calcul!$I280,'ModelParams Lp'!$D$28:$O$32,9,0)+BG275</f>
        <v>#N/A</v>
      </c>
      <c r="BP275" s="67" t="e">
        <f>VLOOKUP(Calcul!$I280,'ModelParams Lp'!$D$28:$O$32,10,0)+BH275</f>
        <v>#N/A</v>
      </c>
      <c r="BQ275" s="67" t="e">
        <f>VLOOKUP(Calcul!$I280,'ModelParams Lp'!$D$28:$O$32,11,0)+BI275</f>
        <v>#N/A</v>
      </c>
      <c r="BR275" s="67" t="e">
        <f>VLOOKUP(Calcul!$I280,'ModelParams Lp'!$D$28:$O$32,12,0)+BJ275</f>
        <v>#N/A</v>
      </c>
      <c r="BS275" s="66" t="e">
        <f t="shared" ca="1" si="100"/>
        <v>#DIV/0!</v>
      </c>
      <c r="BT275" s="66" t="e">
        <f t="shared" ca="1" si="101"/>
        <v>#DIV/0!</v>
      </c>
      <c r="BU275" s="66" t="e">
        <f t="shared" ca="1" si="102"/>
        <v>#DIV/0!</v>
      </c>
      <c r="BV275" s="66" t="e">
        <f t="shared" ca="1" si="103"/>
        <v>#DIV/0!</v>
      </c>
      <c r="BW275" s="66" t="e">
        <f t="shared" ca="1" si="104"/>
        <v>#DIV/0!</v>
      </c>
      <c r="BX275" s="66" t="e">
        <f t="shared" ca="1" si="105"/>
        <v>#DIV/0!</v>
      </c>
      <c r="BY275" s="66" t="e">
        <f t="shared" ca="1" si="106"/>
        <v>#DIV/0!</v>
      </c>
      <c r="BZ275" s="66" t="e">
        <f t="shared" ca="1" si="107"/>
        <v>#DIV/0!</v>
      </c>
      <c r="CA275" s="24" t="e">
        <f ca="1">10*LOG10(IF(BS275="",0,POWER(10,((BS275+'ModelParams Lw'!$O$4)/10))) +IF(BT275="",0,POWER(10,((BT275+'ModelParams Lw'!$P$4)/10))) +IF(BU275="",0,POWER(10,((BU275+'ModelParams Lw'!$Q$4)/10))) +IF(BV275="",0,POWER(10,((BV275+'ModelParams Lw'!$R$4)/10))) +IF(BW275="",0,POWER(10,((BW275+'ModelParams Lw'!$S$4)/10))) +IF(BX275="",0,POWER(10,((BX275+'ModelParams Lw'!$T$4)/10))) +IF(BY275="",0,POWER(10,((BY275+'ModelParams Lw'!$U$4)/10)))+IF(BZ275="",0,POWER(10,((BZ275+'ModelParams Lw'!$V$4)/10))))</f>
        <v>#DIV/0!</v>
      </c>
      <c r="CB275" s="24" t="e">
        <f t="shared" ca="1" si="108"/>
        <v>#DIV/0!</v>
      </c>
      <c r="CC275" s="24" t="e">
        <f ca="1">(BS275-'ModelParams Lw'!O$10)/'ModelParams Lw'!O$11</f>
        <v>#DIV/0!</v>
      </c>
      <c r="CD275" s="24" t="e">
        <f ca="1">(BT275-'ModelParams Lw'!P$10)/'ModelParams Lw'!P$11</f>
        <v>#DIV/0!</v>
      </c>
      <c r="CE275" s="24" t="e">
        <f ca="1">(BU275-'ModelParams Lw'!Q$10)/'ModelParams Lw'!Q$11</f>
        <v>#DIV/0!</v>
      </c>
      <c r="CF275" s="24" t="e">
        <f ca="1">(BV275-'ModelParams Lw'!R$10)/'ModelParams Lw'!R$11</f>
        <v>#DIV/0!</v>
      </c>
      <c r="CG275" s="24" t="e">
        <f ca="1">(BW275-'ModelParams Lw'!S$10)/'ModelParams Lw'!S$11</f>
        <v>#DIV/0!</v>
      </c>
      <c r="CH275" s="24" t="e">
        <f ca="1">(BX275-'ModelParams Lw'!T$10)/'ModelParams Lw'!T$11</f>
        <v>#DIV/0!</v>
      </c>
      <c r="CI275" s="24" t="e">
        <f ca="1">(BY275-'ModelParams Lw'!U$10)/'ModelParams Lw'!U$11</f>
        <v>#DIV/0!</v>
      </c>
      <c r="CJ275" s="24" t="e">
        <f ca="1">(BZ275-'ModelParams Lw'!V$10)/'ModelParams Lw'!V$11</f>
        <v>#DIV/0!</v>
      </c>
      <c r="CK275" s="66" t="e">
        <f t="shared" si="109"/>
        <v>#DIV/0!</v>
      </c>
      <c r="CL275" s="66" t="e">
        <f t="shared" si="110"/>
        <v>#DIV/0!</v>
      </c>
      <c r="CM275" s="66" t="e">
        <f t="shared" si="111"/>
        <v>#DIV/0!</v>
      </c>
      <c r="CN275" s="66" t="e">
        <f t="shared" si="112"/>
        <v>#DIV/0!</v>
      </c>
      <c r="CO275" s="66" t="e">
        <f t="shared" si="113"/>
        <v>#DIV/0!</v>
      </c>
      <c r="CP275" s="66" t="e">
        <f t="shared" si="114"/>
        <v>#DIV/0!</v>
      </c>
      <c r="CQ275" s="66" t="e">
        <f t="shared" si="115"/>
        <v>#DIV/0!</v>
      </c>
      <c r="CR275" s="66" t="e">
        <f t="shared" si="116"/>
        <v>#DIV/0!</v>
      </c>
      <c r="CS275" s="24" t="e">
        <f>10*LOG10(IF(CK275="",0,POWER(10,((CK275+'ModelParams Lw'!$O$4)/10))) +IF(CL275="",0,POWER(10,((CL275+'ModelParams Lw'!$P$4)/10))) +IF(CM275="",0,POWER(10,((CM275+'ModelParams Lw'!$Q$4)/10))) +IF(CN275="",0,POWER(10,((CN275+'ModelParams Lw'!$R$4)/10))) +IF(CO275="",0,POWER(10,((CO275+'ModelParams Lw'!$S$4)/10))) +IF(CP275="",0,POWER(10,((CP275+'ModelParams Lw'!$T$4)/10))) +IF(CQ275="",0,POWER(10,((CQ275+'ModelParams Lw'!$U$4)/10)))+IF(CR275="",0,POWER(10,((CR275+'ModelParams Lw'!$V$4)/10))))</f>
        <v>#DIV/0!</v>
      </c>
      <c r="CT275" s="24" t="e">
        <f t="shared" si="117"/>
        <v>#DIV/0!</v>
      </c>
      <c r="CU275" s="24" t="e">
        <f>(CK275-'ModelParams Lw'!O$10)/'ModelParams Lw'!O$11</f>
        <v>#DIV/0!</v>
      </c>
      <c r="CV275" s="24" t="e">
        <f>(CL275-'ModelParams Lw'!P$10)/'ModelParams Lw'!P$11</f>
        <v>#DIV/0!</v>
      </c>
      <c r="CW275" s="24" t="e">
        <f>(CM275-'ModelParams Lw'!Q$10)/'ModelParams Lw'!Q$11</f>
        <v>#DIV/0!</v>
      </c>
      <c r="CX275" s="24" t="e">
        <f>(CN275-'ModelParams Lw'!R$10)/'ModelParams Lw'!R$11</f>
        <v>#DIV/0!</v>
      </c>
      <c r="CY275" s="24" t="e">
        <f>(CO275-'ModelParams Lw'!S$10)/'ModelParams Lw'!S$11</f>
        <v>#DIV/0!</v>
      </c>
      <c r="CZ275" s="24" t="e">
        <f>(CP275-'ModelParams Lw'!T$10)/'ModelParams Lw'!T$11</f>
        <v>#DIV/0!</v>
      </c>
      <c r="DA275" s="24" t="e">
        <f>(CQ275-'ModelParams Lw'!U$10)/'ModelParams Lw'!U$11</f>
        <v>#DIV/0!</v>
      </c>
      <c r="DB275" s="24" t="e">
        <f>(CR275-'ModelParams Lw'!V$10)/'ModelParams Lw'!V$11</f>
        <v>#DIV/0!</v>
      </c>
    </row>
    <row r="276" spans="1:106">
      <c r="A276" s="12">
        <f>'Sound Power'!B276</f>
        <v>0</v>
      </c>
      <c r="B276" s="12">
        <f>'Sound Power'!D276</f>
        <v>0</v>
      </c>
      <c r="C276" s="67" t="e">
        <f>IF(Calcul!$F281="SA",'Sound Power'!BS276,'Sound Power'!T276)</f>
        <v>#DIV/0!</v>
      </c>
      <c r="D276" s="67" t="e">
        <f>IF(Calcul!$F281="SA",'Sound Power'!BT276,'Sound Power'!U276)</f>
        <v>#DIV/0!</v>
      </c>
      <c r="E276" s="67" t="e">
        <f>IF(Calcul!$F281="SA",'Sound Power'!BU276,'Sound Power'!V276)</f>
        <v>#DIV/0!</v>
      </c>
      <c r="F276" s="67" t="e">
        <f>IF(Calcul!$F281="SA",'Sound Power'!BV276,'Sound Power'!W276)</f>
        <v>#DIV/0!</v>
      </c>
      <c r="G276" s="67" t="e">
        <f>IF(Calcul!$F281="SA",'Sound Power'!BW276,'Sound Power'!X276)</f>
        <v>#DIV/0!</v>
      </c>
      <c r="H276" s="67" t="e">
        <f>IF(Calcul!$F281="SA",'Sound Power'!BX276,'Sound Power'!Y276)</f>
        <v>#DIV/0!</v>
      </c>
      <c r="I276" s="67" t="e">
        <f>IF(Calcul!$F281="SA",'Sound Power'!BY276,'Sound Power'!Z276)</f>
        <v>#DIV/0!</v>
      </c>
      <c r="J276" s="67" t="e">
        <f>IF(Calcul!$F281="SA",'Sound Power'!BZ276,'Sound Power'!AA276)</f>
        <v>#DIV/0!</v>
      </c>
      <c r="K276" s="67" t="e">
        <f>'Sound Power'!CS276</f>
        <v>#DIV/0!</v>
      </c>
      <c r="L276" s="67" t="e">
        <f>'Sound Power'!CT276</f>
        <v>#DIV/0!</v>
      </c>
      <c r="M276" s="67" t="e">
        <f>'Sound Power'!CU276</f>
        <v>#DIV/0!</v>
      </c>
      <c r="N276" s="67" t="e">
        <f>'Sound Power'!CV276</f>
        <v>#DIV/0!</v>
      </c>
      <c r="O276" s="67" t="e">
        <f>'Sound Power'!CW276</f>
        <v>#DIV/0!</v>
      </c>
      <c r="P276" s="67" t="e">
        <f>'Sound Power'!CX276</f>
        <v>#DIV/0!</v>
      </c>
      <c r="Q276" s="67" t="e">
        <f>'Sound Power'!CY276</f>
        <v>#DIV/0!</v>
      </c>
      <c r="R276" s="67" t="e">
        <f>'Sound Power'!CZ276</f>
        <v>#DIV/0!</v>
      </c>
      <c r="S276" s="64">
        <f t="shared" si="97"/>
        <v>0</v>
      </c>
      <c r="T276" s="64">
        <f t="shared" si="98"/>
        <v>0</v>
      </c>
      <c r="U276" s="67" t="e">
        <f>('ModelParams Lp'!B$4*10^'ModelParams Lp'!B$5*($S276/$T276)^'ModelParams Lp'!B$6)*3</f>
        <v>#DIV/0!</v>
      </c>
      <c r="V276" s="67" t="e">
        <f>('ModelParams Lp'!C$4*10^'ModelParams Lp'!C$5*($S276/$T276)^'ModelParams Lp'!C$6)*3</f>
        <v>#DIV/0!</v>
      </c>
      <c r="W276" s="67" t="e">
        <f>('ModelParams Lp'!D$4*10^'ModelParams Lp'!D$5*($S276/$T276)^'ModelParams Lp'!D$6)*3</f>
        <v>#DIV/0!</v>
      </c>
      <c r="X276" s="67" t="e">
        <f>('ModelParams Lp'!E$4*10^'ModelParams Lp'!E$5*($S276/$T276)^'ModelParams Lp'!E$6)*3</f>
        <v>#DIV/0!</v>
      </c>
      <c r="Y276" s="67" t="e">
        <f>('ModelParams Lp'!F$4*10^'ModelParams Lp'!F$5*($S276/$T276)^'ModelParams Lp'!F$6)*3</f>
        <v>#DIV/0!</v>
      </c>
      <c r="Z276" s="67" t="e">
        <f>('ModelParams Lp'!G$4*10^'ModelParams Lp'!G$5*($S276/$T276)^'ModelParams Lp'!G$6)*3</f>
        <v>#DIV/0!</v>
      </c>
      <c r="AA276" s="67" t="e">
        <f>('ModelParams Lp'!H$4*10^'ModelParams Lp'!H$5*($S276/$T276)^'ModelParams Lp'!H$6)*3</f>
        <v>#DIV/0!</v>
      </c>
      <c r="AB276" s="67" t="e">
        <f>('ModelParams Lp'!I$4*10^'ModelParams Lp'!I$5*($S276/$T276)^'ModelParams Lp'!I$6)*3</f>
        <v>#DIV/0!</v>
      </c>
      <c r="AC276" s="53" t="e">
        <f t="shared" si="99"/>
        <v>#DIV/0!</v>
      </c>
      <c r="AD276" s="53" t="e">
        <f>IF(AC276&lt;'ModelParams Lp'!$B$16,-1,IF(AC276&lt;'ModelParams Lp'!$C$16,0,IF(AC276&lt;'ModelParams Lp'!$D$16,1,IF(AC276&lt;'ModelParams Lp'!$E$16,2,IF(AC276&lt;'ModelParams Lp'!$F$16,3,IF(AC276&lt;'ModelParams Lp'!$G$16,4,IF(AC276&lt;'ModelParams Lp'!$H$16,5,6)))))))</f>
        <v>#DIV/0!</v>
      </c>
      <c r="AE276" s="67" t="e">
        <f ca="1">IF($AD276&gt;1,0,OFFSET('ModelParams Lp'!$C$12,0,-'Sound Pressure'!$AD276))</f>
        <v>#DIV/0!</v>
      </c>
      <c r="AF276" s="67" t="e">
        <f ca="1">IF($AD276&gt;2,0,OFFSET('ModelParams Lp'!$D$12,0,-'Sound Pressure'!$AD276))</f>
        <v>#DIV/0!</v>
      </c>
      <c r="AG276" s="67" t="e">
        <f ca="1">IF($AD276&gt;3,0,OFFSET('ModelParams Lp'!$E$12,0,-'Sound Pressure'!$AD276))</f>
        <v>#DIV/0!</v>
      </c>
      <c r="AH276" s="67" t="e">
        <f ca="1">IF($AD276&gt;4,0,OFFSET('ModelParams Lp'!$F$12,0,-'Sound Pressure'!$AD276))</f>
        <v>#DIV/0!</v>
      </c>
      <c r="AI276" s="67" t="e">
        <f ca="1">IF($AD276&gt;3,0,OFFSET('ModelParams Lp'!$G$12,0,-'Sound Pressure'!$AD276))</f>
        <v>#DIV/0!</v>
      </c>
      <c r="AJ276" s="67" t="e">
        <f ca="1">IF($AD276&gt;5,0,OFFSET('ModelParams Lp'!$H$12,0,-'Sound Pressure'!$AD276))</f>
        <v>#DIV/0!</v>
      </c>
      <c r="AK276" s="67" t="e">
        <f ca="1">IF($AD276&gt;6,0,OFFSET('ModelParams Lp'!$I$12,0,-'Sound Pressure'!$AD276))</f>
        <v>#DIV/0!</v>
      </c>
      <c r="AL276" s="67" t="e">
        <f ca="1">IF($AD276&gt;7,0,IF($AD$4&lt;0,3,OFFSET('ModelParams Lp'!$J$12,0,-'Sound Pressure'!$AD276)))</f>
        <v>#DIV/0!</v>
      </c>
      <c r="AM276" s="67" t="e">
        <f t="shared" si="118"/>
        <v>#DIV/0!</v>
      </c>
      <c r="AN276" s="67" t="e">
        <f t="shared" si="118"/>
        <v>#DIV/0!</v>
      </c>
      <c r="AO276" s="67" t="e">
        <f t="shared" si="118"/>
        <v>#DIV/0!</v>
      </c>
      <c r="AP276" s="67" t="e">
        <f t="shared" si="118"/>
        <v>#DIV/0!</v>
      </c>
      <c r="AQ276" s="67" t="e">
        <f t="shared" si="118"/>
        <v>#DIV/0!</v>
      </c>
      <c r="AR276" s="67" t="e">
        <f t="shared" si="118"/>
        <v>#DIV/0!</v>
      </c>
      <c r="AS276" s="67" t="e">
        <f t="shared" si="118"/>
        <v>#DIV/0!</v>
      </c>
      <c r="AT276" s="67" t="e">
        <f t="shared" si="118"/>
        <v>#DIV/0!</v>
      </c>
      <c r="AU276" s="67">
        <f>'ModelParams Lp'!B$22</f>
        <v>4</v>
      </c>
      <c r="AV276" s="67">
        <f>'ModelParams Lp'!C$22</f>
        <v>2</v>
      </c>
      <c r="AW276" s="67">
        <f>'ModelParams Lp'!D$22</f>
        <v>1</v>
      </c>
      <c r="AX276" s="67">
        <f>'ModelParams Lp'!E$22</f>
        <v>0</v>
      </c>
      <c r="AY276" s="67">
        <f>'ModelParams Lp'!F$22</f>
        <v>0</v>
      </c>
      <c r="AZ276" s="67">
        <f>'ModelParams Lp'!G$22</f>
        <v>0</v>
      </c>
      <c r="BA276" s="67">
        <f>'ModelParams Lp'!H$22</f>
        <v>0</v>
      </c>
      <c r="BB276" s="67">
        <f>'ModelParams Lp'!I$22</f>
        <v>0</v>
      </c>
      <c r="BC276" s="67" t="e">
        <f>-10*LOG(2/(4*PI()*2^2)+4/(0.163*(Calcul!$J281*Calcul!$K281)/VLOOKUP(Calcul!$H281,'ModelParams Lp'!$E$37:$F$39,2,0)))</f>
        <v>#N/A</v>
      </c>
      <c r="BD276" s="67" t="e">
        <f>-10*LOG(2/(4*PI()*2^2)+4/(0.163*(Calcul!$J281*Calcul!$K281)/VLOOKUP(Calcul!$H281,'ModelParams Lp'!$E$37:$F$39,2,0)))</f>
        <v>#N/A</v>
      </c>
      <c r="BE276" s="67" t="e">
        <f>-10*LOG(2/(4*PI()*2^2)+4/(0.163*(Calcul!$J281*Calcul!$K281)/VLOOKUP(Calcul!$H281,'ModelParams Lp'!$E$37:$F$39,2,0)))</f>
        <v>#N/A</v>
      </c>
      <c r="BF276" s="67" t="e">
        <f>-10*LOG(2/(4*PI()*2^2)+4/(0.163*(Calcul!$J281*Calcul!$K281)/VLOOKUP(Calcul!$H281,'ModelParams Lp'!$E$37:$F$39,2,0)))</f>
        <v>#N/A</v>
      </c>
      <c r="BG276" s="67" t="e">
        <f>-10*LOG(2/(4*PI()*2^2)+4/(0.163*(Calcul!$J281*Calcul!$K281)/VLOOKUP(Calcul!$H281,'ModelParams Lp'!$E$37:$F$39,2,0)))</f>
        <v>#N/A</v>
      </c>
      <c r="BH276" s="67" t="e">
        <f>-10*LOG(2/(4*PI()*2^2)+4/(0.163*(Calcul!$J281*Calcul!$K281)/VLOOKUP(Calcul!$H281,'ModelParams Lp'!$E$37:$F$39,2,0)))</f>
        <v>#N/A</v>
      </c>
      <c r="BI276" s="67" t="e">
        <f>-10*LOG(2/(4*PI()*2^2)+4/(0.163*(Calcul!$J281*Calcul!$K281)/VLOOKUP(Calcul!$H281,'ModelParams Lp'!$E$37:$F$39,2,0)))</f>
        <v>#N/A</v>
      </c>
      <c r="BJ276" s="67" t="e">
        <f>-10*LOG(2/(4*PI()*2^2)+4/(0.163*(Calcul!$J281*Calcul!$K281)/VLOOKUP(Calcul!$H281,'ModelParams Lp'!$E$37:$F$39,2,0)))</f>
        <v>#N/A</v>
      </c>
      <c r="BK276" s="67" t="e">
        <f>VLOOKUP(Calcul!$I281,'ModelParams Lp'!$D$28:$O$32,5,0)+BC276</f>
        <v>#N/A</v>
      </c>
      <c r="BL276" s="67" t="e">
        <f>VLOOKUP(Calcul!$I281,'ModelParams Lp'!$D$28:$O$32,6,0)+BD276</f>
        <v>#N/A</v>
      </c>
      <c r="BM276" s="67" t="e">
        <f>VLOOKUP(Calcul!$I281,'ModelParams Lp'!$D$28:$O$32,7,0)+BE276</f>
        <v>#N/A</v>
      </c>
      <c r="BN276" s="67" t="e">
        <f>VLOOKUP(Calcul!$I281,'ModelParams Lp'!$D$28:$O$32,8,0)+BF276</f>
        <v>#N/A</v>
      </c>
      <c r="BO276" s="67" t="e">
        <f>VLOOKUP(Calcul!$I281,'ModelParams Lp'!$D$28:$O$32,9,0)+BG276</f>
        <v>#N/A</v>
      </c>
      <c r="BP276" s="67" t="e">
        <f>VLOOKUP(Calcul!$I281,'ModelParams Lp'!$D$28:$O$32,10,0)+BH276</f>
        <v>#N/A</v>
      </c>
      <c r="BQ276" s="67" t="e">
        <f>VLOOKUP(Calcul!$I281,'ModelParams Lp'!$D$28:$O$32,11,0)+BI276</f>
        <v>#N/A</v>
      </c>
      <c r="BR276" s="67" t="e">
        <f>VLOOKUP(Calcul!$I281,'ModelParams Lp'!$D$28:$O$32,12,0)+BJ276</f>
        <v>#N/A</v>
      </c>
      <c r="BS276" s="66" t="e">
        <f t="shared" ca="1" si="100"/>
        <v>#DIV/0!</v>
      </c>
      <c r="BT276" s="66" t="e">
        <f t="shared" ca="1" si="101"/>
        <v>#DIV/0!</v>
      </c>
      <c r="BU276" s="66" t="e">
        <f t="shared" ca="1" si="102"/>
        <v>#DIV/0!</v>
      </c>
      <c r="BV276" s="66" t="e">
        <f t="shared" ca="1" si="103"/>
        <v>#DIV/0!</v>
      </c>
      <c r="BW276" s="66" t="e">
        <f t="shared" ca="1" si="104"/>
        <v>#DIV/0!</v>
      </c>
      <c r="BX276" s="66" t="e">
        <f t="shared" ca="1" si="105"/>
        <v>#DIV/0!</v>
      </c>
      <c r="BY276" s="66" t="e">
        <f t="shared" ca="1" si="106"/>
        <v>#DIV/0!</v>
      </c>
      <c r="BZ276" s="66" t="e">
        <f t="shared" ca="1" si="107"/>
        <v>#DIV/0!</v>
      </c>
      <c r="CA276" s="24" t="e">
        <f ca="1">10*LOG10(IF(BS276="",0,POWER(10,((BS276+'ModelParams Lw'!$O$4)/10))) +IF(BT276="",0,POWER(10,((BT276+'ModelParams Lw'!$P$4)/10))) +IF(BU276="",0,POWER(10,((BU276+'ModelParams Lw'!$Q$4)/10))) +IF(BV276="",0,POWER(10,((BV276+'ModelParams Lw'!$R$4)/10))) +IF(BW276="",0,POWER(10,((BW276+'ModelParams Lw'!$S$4)/10))) +IF(BX276="",0,POWER(10,((BX276+'ModelParams Lw'!$T$4)/10))) +IF(BY276="",0,POWER(10,((BY276+'ModelParams Lw'!$U$4)/10)))+IF(BZ276="",0,POWER(10,((BZ276+'ModelParams Lw'!$V$4)/10))))</f>
        <v>#DIV/0!</v>
      </c>
      <c r="CB276" s="24" t="e">
        <f t="shared" ca="1" si="108"/>
        <v>#DIV/0!</v>
      </c>
      <c r="CC276" s="24" t="e">
        <f ca="1">(BS276-'ModelParams Lw'!O$10)/'ModelParams Lw'!O$11</f>
        <v>#DIV/0!</v>
      </c>
      <c r="CD276" s="24" t="e">
        <f ca="1">(BT276-'ModelParams Lw'!P$10)/'ModelParams Lw'!P$11</f>
        <v>#DIV/0!</v>
      </c>
      <c r="CE276" s="24" t="e">
        <f ca="1">(BU276-'ModelParams Lw'!Q$10)/'ModelParams Lw'!Q$11</f>
        <v>#DIV/0!</v>
      </c>
      <c r="CF276" s="24" t="e">
        <f ca="1">(BV276-'ModelParams Lw'!R$10)/'ModelParams Lw'!R$11</f>
        <v>#DIV/0!</v>
      </c>
      <c r="CG276" s="24" t="e">
        <f ca="1">(BW276-'ModelParams Lw'!S$10)/'ModelParams Lw'!S$11</f>
        <v>#DIV/0!</v>
      </c>
      <c r="CH276" s="24" t="e">
        <f ca="1">(BX276-'ModelParams Lw'!T$10)/'ModelParams Lw'!T$11</f>
        <v>#DIV/0!</v>
      </c>
      <c r="CI276" s="24" t="e">
        <f ca="1">(BY276-'ModelParams Lw'!U$10)/'ModelParams Lw'!U$11</f>
        <v>#DIV/0!</v>
      </c>
      <c r="CJ276" s="24" t="e">
        <f ca="1">(BZ276-'ModelParams Lw'!V$10)/'ModelParams Lw'!V$11</f>
        <v>#DIV/0!</v>
      </c>
      <c r="CK276" s="66" t="e">
        <f t="shared" si="109"/>
        <v>#DIV/0!</v>
      </c>
      <c r="CL276" s="66" t="e">
        <f t="shared" si="110"/>
        <v>#DIV/0!</v>
      </c>
      <c r="CM276" s="66" t="e">
        <f t="shared" si="111"/>
        <v>#DIV/0!</v>
      </c>
      <c r="CN276" s="66" t="e">
        <f t="shared" si="112"/>
        <v>#DIV/0!</v>
      </c>
      <c r="CO276" s="66" t="e">
        <f t="shared" si="113"/>
        <v>#DIV/0!</v>
      </c>
      <c r="CP276" s="66" t="e">
        <f t="shared" si="114"/>
        <v>#DIV/0!</v>
      </c>
      <c r="CQ276" s="66" t="e">
        <f t="shared" si="115"/>
        <v>#DIV/0!</v>
      </c>
      <c r="CR276" s="66" t="e">
        <f t="shared" si="116"/>
        <v>#DIV/0!</v>
      </c>
      <c r="CS276" s="24" t="e">
        <f>10*LOG10(IF(CK276="",0,POWER(10,((CK276+'ModelParams Lw'!$O$4)/10))) +IF(CL276="",0,POWER(10,((CL276+'ModelParams Lw'!$P$4)/10))) +IF(CM276="",0,POWER(10,((CM276+'ModelParams Lw'!$Q$4)/10))) +IF(CN276="",0,POWER(10,((CN276+'ModelParams Lw'!$R$4)/10))) +IF(CO276="",0,POWER(10,((CO276+'ModelParams Lw'!$S$4)/10))) +IF(CP276="",0,POWER(10,((CP276+'ModelParams Lw'!$T$4)/10))) +IF(CQ276="",0,POWER(10,((CQ276+'ModelParams Lw'!$U$4)/10)))+IF(CR276="",0,POWER(10,((CR276+'ModelParams Lw'!$V$4)/10))))</f>
        <v>#DIV/0!</v>
      </c>
      <c r="CT276" s="24" t="e">
        <f t="shared" si="117"/>
        <v>#DIV/0!</v>
      </c>
      <c r="CU276" s="24" t="e">
        <f>(CK276-'ModelParams Lw'!O$10)/'ModelParams Lw'!O$11</f>
        <v>#DIV/0!</v>
      </c>
      <c r="CV276" s="24" t="e">
        <f>(CL276-'ModelParams Lw'!P$10)/'ModelParams Lw'!P$11</f>
        <v>#DIV/0!</v>
      </c>
      <c r="CW276" s="24" t="e">
        <f>(CM276-'ModelParams Lw'!Q$10)/'ModelParams Lw'!Q$11</f>
        <v>#DIV/0!</v>
      </c>
      <c r="CX276" s="24" t="e">
        <f>(CN276-'ModelParams Lw'!R$10)/'ModelParams Lw'!R$11</f>
        <v>#DIV/0!</v>
      </c>
      <c r="CY276" s="24" t="e">
        <f>(CO276-'ModelParams Lw'!S$10)/'ModelParams Lw'!S$11</f>
        <v>#DIV/0!</v>
      </c>
      <c r="CZ276" s="24" t="e">
        <f>(CP276-'ModelParams Lw'!T$10)/'ModelParams Lw'!T$11</f>
        <v>#DIV/0!</v>
      </c>
      <c r="DA276" s="24" t="e">
        <f>(CQ276-'ModelParams Lw'!U$10)/'ModelParams Lw'!U$11</f>
        <v>#DIV/0!</v>
      </c>
      <c r="DB276" s="24" t="e">
        <f>(CR276-'ModelParams Lw'!V$10)/'ModelParams Lw'!V$11</f>
        <v>#DIV/0!</v>
      </c>
    </row>
    <row r="277" spans="1:106">
      <c r="A277" s="12">
        <f>'Sound Power'!B277</f>
        <v>0</v>
      </c>
      <c r="B277" s="12">
        <f>'Sound Power'!D277</f>
        <v>0</v>
      </c>
      <c r="C277" s="67" t="e">
        <f>IF(Calcul!$F282="SA",'Sound Power'!BS277,'Sound Power'!T277)</f>
        <v>#DIV/0!</v>
      </c>
      <c r="D277" s="67" t="e">
        <f>IF(Calcul!$F282="SA",'Sound Power'!BT277,'Sound Power'!U277)</f>
        <v>#DIV/0!</v>
      </c>
      <c r="E277" s="67" t="e">
        <f>IF(Calcul!$F282="SA",'Sound Power'!BU277,'Sound Power'!V277)</f>
        <v>#DIV/0!</v>
      </c>
      <c r="F277" s="67" t="e">
        <f>IF(Calcul!$F282="SA",'Sound Power'!BV277,'Sound Power'!W277)</f>
        <v>#DIV/0!</v>
      </c>
      <c r="G277" s="67" t="e">
        <f>IF(Calcul!$F282="SA",'Sound Power'!BW277,'Sound Power'!X277)</f>
        <v>#DIV/0!</v>
      </c>
      <c r="H277" s="67" t="e">
        <f>IF(Calcul!$F282="SA",'Sound Power'!BX277,'Sound Power'!Y277)</f>
        <v>#DIV/0!</v>
      </c>
      <c r="I277" s="67" t="e">
        <f>IF(Calcul!$F282="SA",'Sound Power'!BY277,'Sound Power'!Z277)</f>
        <v>#DIV/0!</v>
      </c>
      <c r="J277" s="67" t="e">
        <f>IF(Calcul!$F282="SA",'Sound Power'!BZ277,'Sound Power'!AA277)</f>
        <v>#DIV/0!</v>
      </c>
      <c r="K277" s="67" t="e">
        <f>'Sound Power'!CS277</f>
        <v>#DIV/0!</v>
      </c>
      <c r="L277" s="67" t="e">
        <f>'Sound Power'!CT277</f>
        <v>#DIV/0!</v>
      </c>
      <c r="M277" s="67" t="e">
        <f>'Sound Power'!CU277</f>
        <v>#DIV/0!</v>
      </c>
      <c r="N277" s="67" t="e">
        <f>'Sound Power'!CV277</f>
        <v>#DIV/0!</v>
      </c>
      <c r="O277" s="67" t="e">
        <f>'Sound Power'!CW277</f>
        <v>#DIV/0!</v>
      </c>
      <c r="P277" s="67" t="e">
        <f>'Sound Power'!CX277</f>
        <v>#DIV/0!</v>
      </c>
      <c r="Q277" s="67" t="e">
        <f>'Sound Power'!CY277</f>
        <v>#DIV/0!</v>
      </c>
      <c r="R277" s="67" t="e">
        <f>'Sound Power'!CZ277</f>
        <v>#DIV/0!</v>
      </c>
      <c r="S277" s="64">
        <f t="shared" si="97"/>
        <v>0</v>
      </c>
      <c r="T277" s="64">
        <f t="shared" si="98"/>
        <v>0</v>
      </c>
      <c r="U277" s="67" t="e">
        <f>('ModelParams Lp'!B$4*10^'ModelParams Lp'!B$5*($S277/$T277)^'ModelParams Lp'!B$6)*3</f>
        <v>#DIV/0!</v>
      </c>
      <c r="V277" s="67" t="e">
        <f>('ModelParams Lp'!C$4*10^'ModelParams Lp'!C$5*($S277/$T277)^'ModelParams Lp'!C$6)*3</f>
        <v>#DIV/0!</v>
      </c>
      <c r="W277" s="67" t="e">
        <f>('ModelParams Lp'!D$4*10^'ModelParams Lp'!D$5*($S277/$T277)^'ModelParams Lp'!D$6)*3</f>
        <v>#DIV/0!</v>
      </c>
      <c r="X277" s="67" t="e">
        <f>('ModelParams Lp'!E$4*10^'ModelParams Lp'!E$5*($S277/$T277)^'ModelParams Lp'!E$6)*3</f>
        <v>#DIV/0!</v>
      </c>
      <c r="Y277" s="67" t="e">
        <f>('ModelParams Lp'!F$4*10^'ModelParams Lp'!F$5*($S277/$T277)^'ModelParams Lp'!F$6)*3</f>
        <v>#DIV/0!</v>
      </c>
      <c r="Z277" s="67" t="e">
        <f>('ModelParams Lp'!G$4*10^'ModelParams Lp'!G$5*($S277/$T277)^'ModelParams Lp'!G$6)*3</f>
        <v>#DIV/0!</v>
      </c>
      <c r="AA277" s="67" t="e">
        <f>('ModelParams Lp'!H$4*10^'ModelParams Lp'!H$5*($S277/$T277)^'ModelParams Lp'!H$6)*3</f>
        <v>#DIV/0!</v>
      </c>
      <c r="AB277" s="67" t="e">
        <f>('ModelParams Lp'!I$4*10^'ModelParams Lp'!I$5*($S277/$T277)^'ModelParams Lp'!I$6)*3</f>
        <v>#DIV/0!</v>
      </c>
      <c r="AC277" s="53" t="e">
        <f t="shared" si="99"/>
        <v>#DIV/0!</v>
      </c>
      <c r="AD277" s="53" t="e">
        <f>IF(AC277&lt;'ModelParams Lp'!$B$16,-1,IF(AC277&lt;'ModelParams Lp'!$C$16,0,IF(AC277&lt;'ModelParams Lp'!$D$16,1,IF(AC277&lt;'ModelParams Lp'!$E$16,2,IF(AC277&lt;'ModelParams Lp'!$F$16,3,IF(AC277&lt;'ModelParams Lp'!$G$16,4,IF(AC277&lt;'ModelParams Lp'!$H$16,5,6)))))))</f>
        <v>#DIV/0!</v>
      </c>
      <c r="AE277" s="67" t="e">
        <f ca="1">IF($AD277&gt;1,0,OFFSET('ModelParams Lp'!$C$12,0,-'Sound Pressure'!$AD277))</f>
        <v>#DIV/0!</v>
      </c>
      <c r="AF277" s="67" t="e">
        <f ca="1">IF($AD277&gt;2,0,OFFSET('ModelParams Lp'!$D$12,0,-'Sound Pressure'!$AD277))</f>
        <v>#DIV/0!</v>
      </c>
      <c r="AG277" s="67" t="e">
        <f ca="1">IF($AD277&gt;3,0,OFFSET('ModelParams Lp'!$E$12,0,-'Sound Pressure'!$AD277))</f>
        <v>#DIV/0!</v>
      </c>
      <c r="AH277" s="67" t="e">
        <f ca="1">IF($AD277&gt;4,0,OFFSET('ModelParams Lp'!$F$12,0,-'Sound Pressure'!$AD277))</f>
        <v>#DIV/0!</v>
      </c>
      <c r="AI277" s="67" t="e">
        <f ca="1">IF($AD277&gt;3,0,OFFSET('ModelParams Lp'!$G$12,0,-'Sound Pressure'!$AD277))</f>
        <v>#DIV/0!</v>
      </c>
      <c r="AJ277" s="67" t="e">
        <f ca="1">IF($AD277&gt;5,0,OFFSET('ModelParams Lp'!$H$12,0,-'Sound Pressure'!$AD277))</f>
        <v>#DIV/0!</v>
      </c>
      <c r="AK277" s="67" t="e">
        <f ca="1">IF($AD277&gt;6,0,OFFSET('ModelParams Lp'!$I$12,0,-'Sound Pressure'!$AD277))</f>
        <v>#DIV/0!</v>
      </c>
      <c r="AL277" s="67" t="e">
        <f ca="1">IF($AD277&gt;7,0,IF($AD$4&lt;0,3,OFFSET('ModelParams Lp'!$J$12,0,-'Sound Pressure'!$AD277)))</f>
        <v>#DIV/0!</v>
      </c>
      <c r="AM277" s="67" t="e">
        <f t="shared" si="118"/>
        <v>#DIV/0!</v>
      </c>
      <c r="AN277" s="67" t="e">
        <f t="shared" si="118"/>
        <v>#DIV/0!</v>
      </c>
      <c r="AO277" s="67" t="e">
        <f t="shared" si="118"/>
        <v>#DIV/0!</v>
      </c>
      <c r="AP277" s="67" t="e">
        <f t="shared" si="118"/>
        <v>#DIV/0!</v>
      </c>
      <c r="AQ277" s="67" t="e">
        <f t="shared" si="118"/>
        <v>#DIV/0!</v>
      </c>
      <c r="AR277" s="67" t="e">
        <f t="shared" si="118"/>
        <v>#DIV/0!</v>
      </c>
      <c r="AS277" s="67" t="e">
        <f t="shared" si="118"/>
        <v>#DIV/0!</v>
      </c>
      <c r="AT277" s="67" t="e">
        <f t="shared" si="118"/>
        <v>#DIV/0!</v>
      </c>
      <c r="AU277" s="67">
        <f>'ModelParams Lp'!B$22</f>
        <v>4</v>
      </c>
      <c r="AV277" s="67">
        <f>'ModelParams Lp'!C$22</f>
        <v>2</v>
      </c>
      <c r="AW277" s="67">
        <f>'ModelParams Lp'!D$22</f>
        <v>1</v>
      </c>
      <c r="AX277" s="67">
        <f>'ModelParams Lp'!E$22</f>
        <v>0</v>
      </c>
      <c r="AY277" s="67">
        <f>'ModelParams Lp'!F$22</f>
        <v>0</v>
      </c>
      <c r="AZ277" s="67">
        <f>'ModelParams Lp'!G$22</f>
        <v>0</v>
      </c>
      <c r="BA277" s="67">
        <f>'ModelParams Lp'!H$22</f>
        <v>0</v>
      </c>
      <c r="BB277" s="67">
        <f>'ModelParams Lp'!I$22</f>
        <v>0</v>
      </c>
      <c r="BC277" s="67" t="e">
        <f>-10*LOG(2/(4*PI()*2^2)+4/(0.163*(Calcul!$J282*Calcul!$K282)/VLOOKUP(Calcul!$H282,'ModelParams Lp'!$E$37:$F$39,2,0)))</f>
        <v>#N/A</v>
      </c>
      <c r="BD277" s="67" t="e">
        <f>-10*LOG(2/(4*PI()*2^2)+4/(0.163*(Calcul!$J282*Calcul!$K282)/VLOOKUP(Calcul!$H282,'ModelParams Lp'!$E$37:$F$39,2,0)))</f>
        <v>#N/A</v>
      </c>
      <c r="BE277" s="67" t="e">
        <f>-10*LOG(2/(4*PI()*2^2)+4/(0.163*(Calcul!$J282*Calcul!$K282)/VLOOKUP(Calcul!$H282,'ModelParams Lp'!$E$37:$F$39,2,0)))</f>
        <v>#N/A</v>
      </c>
      <c r="BF277" s="67" t="e">
        <f>-10*LOG(2/(4*PI()*2^2)+4/(0.163*(Calcul!$J282*Calcul!$K282)/VLOOKUP(Calcul!$H282,'ModelParams Lp'!$E$37:$F$39,2,0)))</f>
        <v>#N/A</v>
      </c>
      <c r="BG277" s="67" t="e">
        <f>-10*LOG(2/(4*PI()*2^2)+4/(0.163*(Calcul!$J282*Calcul!$K282)/VLOOKUP(Calcul!$H282,'ModelParams Lp'!$E$37:$F$39,2,0)))</f>
        <v>#N/A</v>
      </c>
      <c r="BH277" s="67" t="e">
        <f>-10*LOG(2/(4*PI()*2^2)+4/(0.163*(Calcul!$J282*Calcul!$K282)/VLOOKUP(Calcul!$H282,'ModelParams Lp'!$E$37:$F$39,2,0)))</f>
        <v>#N/A</v>
      </c>
      <c r="BI277" s="67" t="e">
        <f>-10*LOG(2/(4*PI()*2^2)+4/(0.163*(Calcul!$J282*Calcul!$K282)/VLOOKUP(Calcul!$H282,'ModelParams Lp'!$E$37:$F$39,2,0)))</f>
        <v>#N/A</v>
      </c>
      <c r="BJ277" s="67" t="e">
        <f>-10*LOG(2/(4*PI()*2^2)+4/(0.163*(Calcul!$J282*Calcul!$K282)/VLOOKUP(Calcul!$H282,'ModelParams Lp'!$E$37:$F$39,2,0)))</f>
        <v>#N/A</v>
      </c>
      <c r="BK277" s="67" t="e">
        <f>VLOOKUP(Calcul!$I282,'ModelParams Lp'!$D$28:$O$32,5,0)+BC277</f>
        <v>#N/A</v>
      </c>
      <c r="BL277" s="67" t="e">
        <f>VLOOKUP(Calcul!$I282,'ModelParams Lp'!$D$28:$O$32,6,0)+BD277</f>
        <v>#N/A</v>
      </c>
      <c r="BM277" s="67" t="e">
        <f>VLOOKUP(Calcul!$I282,'ModelParams Lp'!$D$28:$O$32,7,0)+BE277</f>
        <v>#N/A</v>
      </c>
      <c r="BN277" s="67" t="e">
        <f>VLOOKUP(Calcul!$I282,'ModelParams Lp'!$D$28:$O$32,8,0)+BF277</f>
        <v>#N/A</v>
      </c>
      <c r="BO277" s="67" t="e">
        <f>VLOOKUP(Calcul!$I282,'ModelParams Lp'!$D$28:$O$32,9,0)+BG277</f>
        <v>#N/A</v>
      </c>
      <c r="BP277" s="67" t="e">
        <f>VLOOKUP(Calcul!$I282,'ModelParams Lp'!$D$28:$O$32,10,0)+BH277</f>
        <v>#N/A</v>
      </c>
      <c r="BQ277" s="67" t="e">
        <f>VLOOKUP(Calcul!$I282,'ModelParams Lp'!$D$28:$O$32,11,0)+BI277</f>
        <v>#N/A</v>
      </c>
      <c r="BR277" s="67" t="e">
        <f>VLOOKUP(Calcul!$I282,'ModelParams Lp'!$D$28:$O$32,12,0)+BJ277</f>
        <v>#N/A</v>
      </c>
      <c r="BS277" s="66" t="e">
        <f t="shared" ca="1" si="100"/>
        <v>#DIV/0!</v>
      </c>
      <c r="BT277" s="66" t="e">
        <f t="shared" ca="1" si="101"/>
        <v>#DIV/0!</v>
      </c>
      <c r="BU277" s="66" t="e">
        <f t="shared" ca="1" si="102"/>
        <v>#DIV/0!</v>
      </c>
      <c r="BV277" s="66" t="e">
        <f t="shared" ca="1" si="103"/>
        <v>#DIV/0!</v>
      </c>
      <c r="BW277" s="66" t="e">
        <f t="shared" ca="1" si="104"/>
        <v>#DIV/0!</v>
      </c>
      <c r="BX277" s="66" t="e">
        <f t="shared" ca="1" si="105"/>
        <v>#DIV/0!</v>
      </c>
      <c r="BY277" s="66" t="e">
        <f t="shared" ca="1" si="106"/>
        <v>#DIV/0!</v>
      </c>
      <c r="BZ277" s="66" t="e">
        <f t="shared" ca="1" si="107"/>
        <v>#DIV/0!</v>
      </c>
      <c r="CA277" s="24" t="e">
        <f ca="1">10*LOG10(IF(BS277="",0,POWER(10,((BS277+'ModelParams Lw'!$O$4)/10))) +IF(BT277="",0,POWER(10,((BT277+'ModelParams Lw'!$P$4)/10))) +IF(BU277="",0,POWER(10,((BU277+'ModelParams Lw'!$Q$4)/10))) +IF(BV277="",0,POWER(10,((BV277+'ModelParams Lw'!$R$4)/10))) +IF(BW277="",0,POWER(10,((BW277+'ModelParams Lw'!$S$4)/10))) +IF(BX277="",0,POWER(10,((BX277+'ModelParams Lw'!$T$4)/10))) +IF(BY277="",0,POWER(10,((BY277+'ModelParams Lw'!$U$4)/10)))+IF(BZ277="",0,POWER(10,((BZ277+'ModelParams Lw'!$V$4)/10))))</f>
        <v>#DIV/0!</v>
      </c>
      <c r="CB277" s="24" t="e">
        <f t="shared" ca="1" si="108"/>
        <v>#DIV/0!</v>
      </c>
      <c r="CC277" s="24" t="e">
        <f ca="1">(BS277-'ModelParams Lw'!O$10)/'ModelParams Lw'!O$11</f>
        <v>#DIV/0!</v>
      </c>
      <c r="CD277" s="24" t="e">
        <f ca="1">(BT277-'ModelParams Lw'!P$10)/'ModelParams Lw'!P$11</f>
        <v>#DIV/0!</v>
      </c>
      <c r="CE277" s="24" t="e">
        <f ca="1">(BU277-'ModelParams Lw'!Q$10)/'ModelParams Lw'!Q$11</f>
        <v>#DIV/0!</v>
      </c>
      <c r="CF277" s="24" t="e">
        <f ca="1">(BV277-'ModelParams Lw'!R$10)/'ModelParams Lw'!R$11</f>
        <v>#DIV/0!</v>
      </c>
      <c r="CG277" s="24" t="e">
        <f ca="1">(BW277-'ModelParams Lw'!S$10)/'ModelParams Lw'!S$11</f>
        <v>#DIV/0!</v>
      </c>
      <c r="CH277" s="24" t="e">
        <f ca="1">(BX277-'ModelParams Lw'!T$10)/'ModelParams Lw'!T$11</f>
        <v>#DIV/0!</v>
      </c>
      <c r="CI277" s="24" t="e">
        <f ca="1">(BY277-'ModelParams Lw'!U$10)/'ModelParams Lw'!U$11</f>
        <v>#DIV/0!</v>
      </c>
      <c r="CJ277" s="24" t="e">
        <f ca="1">(BZ277-'ModelParams Lw'!V$10)/'ModelParams Lw'!V$11</f>
        <v>#DIV/0!</v>
      </c>
      <c r="CK277" s="66" t="e">
        <f t="shared" si="109"/>
        <v>#DIV/0!</v>
      </c>
      <c r="CL277" s="66" t="e">
        <f t="shared" si="110"/>
        <v>#DIV/0!</v>
      </c>
      <c r="CM277" s="66" t="e">
        <f t="shared" si="111"/>
        <v>#DIV/0!</v>
      </c>
      <c r="CN277" s="66" t="e">
        <f t="shared" si="112"/>
        <v>#DIV/0!</v>
      </c>
      <c r="CO277" s="66" t="e">
        <f t="shared" si="113"/>
        <v>#DIV/0!</v>
      </c>
      <c r="CP277" s="66" t="e">
        <f t="shared" si="114"/>
        <v>#DIV/0!</v>
      </c>
      <c r="CQ277" s="66" t="e">
        <f t="shared" si="115"/>
        <v>#DIV/0!</v>
      </c>
      <c r="CR277" s="66" t="e">
        <f t="shared" si="116"/>
        <v>#DIV/0!</v>
      </c>
      <c r="CS277" s="24" t="e">
        <f>10*LOG10(IF(CK277="",0,POWER(10,((CK277+'ModelParams Lw'!$O$4)/10))) +IF(CL277="",0,POWER(10,((CL277+'ModelParams Lw'!$P$4)/10))) +IF(CM277="",0,POWER(10,((CM277+'ModelParams Lw'!$Q$4)/10))) +IF(CN277="",0,POWER(10,((CN277+'ModelParams Lw'!$R$4)/10))) +IF(CO277="",0,POWER(10,((CO277+'ModelParams Lw'!$S$4)/10))) +IF(CP277="",0,POWER(10,((CP277+'ModelParams Lw'!$T$4)/10))) +IF(CQ277="",0,POWER(10,((CQ277+'ModelParams Lw'!$U$4)/10)))+IF(CR277="",0,POWER(10,((CR277+'ModelParams Lw'!$V$4)/10))))</f>
        <v>#DIV/0!</v>
      </c>
      <c r="CT277" s="24" t="e">
        <f t="shared" si="117"/>
        <v>#DIV/0!</v>
      </c>
      <c r="CU277" s="24" t="e">
        <f>(CK277-'ModelParams Lw'!O$10)/'ModelParams Lw'!O$11</f>
        <v>#DIV/0!</v>
      </c>
      <c r="CV277" s="24" t="e">
        <f>(CL277-'ModelParams Lw'!P$10)/'ModelParams Lw'!P$11</f>
        <v>#DIV/0!</v>
      </c>
      <c r="CW277" s="24" t="e">
        <f>(CM277-'ModelParams Lw'!Q$10)/'ModelParams Lw'!Q$11</f>
        <v>#DIV/0!</v>
      </c>
      <c r="CX277" s="24" t="e">
        <f>(CN277-'ModelParams Lw'!R$10)/'ModelParams Lw'!R$11</f>
        <v>#DIV/0!</v>
      </c>
      <c r="CY277" s="24" t="e">
        <f>(CO277-'ModelParams Lw'!S$10)/'ModelParams Lw'!S$11</f>
        <v>#DIV/0!</v>
      </c>
      <c r="CZ277" s="24" t="e">
        <f>(CP277-'ModelParams Lw'!T$10)/'ModelParams Lw'!T$11</f>
        <v>#DIV/0!</v>
      </c>
      <c r="DA277" s="24" t="e">
        <f>(CQ277-'ModelParams Lw'!U$10)/'ModelParams Lw'!U$11</f>
        <v>#DIV/0!</v>
      </c>
      <c r="DB277" s="24" t="e">
        <f>(CR277-'ModelParams Lw'!V$10)/'ModelParams Lw'!V$11</f>
        <v>#DIV/0!</v>
      </c>
    </row>
    <row r="278" spans="1:106">
      <c r="A278" s="12">
        <f>'Sound Power'!B278</f>
        <v>0</v>
      </c>
      <c r="B278" s="12">
        <f>'Sound Power'!D278</f>
        <v>0</v>
      </c>
      <c r="C278" s="67" t="e">
        <f>IF(Calcul!$F283="SA",'Sound Power'!BS278,'Sound Power'!T278)</f>
        <v>#DIV/0!</v>
      </c>
      <c r="D278" s="67" t="e">
        <f>IF(Calcul!$F283="SA",'Sound Power'!BT278,'Sound Power'!U278)</f>
        <v>#DIV/0!</v>
      </c>
      <c r="E278" s="67" t="e">
        <f>IF(Calcul!$F283="SA",'Sound Power'!BU278,'Sound Power'!V278)</f>
        <v>#DIV/0!</v>
      </c>
      <c r="F278" s="67" t="e">
        <f>IF(Calcul!$F283="SA",'Sound Power'!BV278,'Sound Power'!W278)</f>
        <v>#DIV/0!</v>
      </c>
      <c r="G278" s="67" t="e">
        <f>IF(Calcul!$F283="SA",'Sound Power'!BW278,'Sound Power'!X278)</f>
        <v>#DIV/0!</v>
      </c>
      <c r="H278" s="67" t="e">
        <f>IF(Calcul!$F283="SA",'Sound Power'!BX278,'Sound Power'!Y278)</f>
        <v>#DIV/0!</v>
      </c>
      <c r="I278" s="67" t="e">
        <f>IF(Calcul!$F283="SA",'Sound Power'!BY278,'Sound Power'!Z278)</f>
        <v>#DIV/0!</v>
      </c>
      <c r="J278" s="67" t="e">
        <f>IF(Calcul!$F283="SA",'Sound Power'!BZ278,'Sound Power'!AA278)</f>
        <v>#DIV/0!</v>
      </c>
      <c r="K278" s="67" t="e">
        <f>'Sound Power'!CS278</f>
        <v>#DIV/0!</v>
      </c>
      <c r="L278" s="67" t="e">
        <f>'Sound Power'!CT278</f>
        <v>#DIV/0!</v>
      </c>
      <c r="M278" s="67" t="e">
        <f>'Sound Power'!CU278</f>
        <v>#DIV/0!</v>
      </c>
      <c r="N278" s="67" t="e">
        <f>'Sound Power'!CV278</f>
        <v>#DIV/0!</v>
      </c>
      <c r="O278" s="67" t="e">
        <f>'Sound Power'!CW278</f>
        <v>#DIV/0!</v>
      </c>
      <c r="P278" s="67" t="e">
        <f>'Sound Power'!CX278</f>
        <v>#DIV/0!</v>
      </c>
      <c r="Q278" s="67" t="e">
        <f>'Sound Power'!CY278</f>
        <v>#DIV/0!</v>
      </c>
      <c r="R278" s="67" t="e">
        <f>'Sound Power'!CZ278</f>
        <v>#DIV/0!</v>
      </c>
      <c r="S278" s="64">
        <f t="shared" si="97"/>
        <v>0</v>
      </c>
      <c r="T278" s="64">
        <f t="shared" si="98"/>
        <v>0</v>
      </c>
      <c r="U278" s="67" t="e">
        <f>('ModelParams Lp'!B$4*10^'ModelParams Lp'!B$5*($S278/$T278)^'ModelParams Lp'!B$6)*3</f>
        <v>#DIV/0!</v>
      </c>
      <c r="V278" s="67" t="e">
        <f>('ModelParams Lp'!C$4*10^'ModelParams Lp'!C$5*($S278/$T278)^'ModelParams Lp'!C$6)*3</f>
        <v>#DIV/0!</v>
      </c>
      <c r="W278" s="67" t="e">
        <f>('ModelParams Lp'!D$4*10^'ModelParams Lp'!D$5*($S278/$T278)^'ModelParams Lp'!D$6)*3</f>
        <v>#DIV/0!</v>
      </c>
      <c r="X278" s="67" t="e">
        <f>('ModelParams Lp'!E$4*10^'ModelParams Lp'!E$5*($S278/$T278)^'ModelParams Lp'!E$6)*3</f>
        <v>#DIV/0!</v>
      </c>
      <c r="Y278" s="67" t="e">
        <f>('ModelParams Lp'!F$4*10^'ModelParams Lp'!F$5*($S278/$T278)^'ModelParams Lp'!F$6)*3</f>
        <v>#DIV/0!</v>
      </c>
      <c r="Z278" s="67" t="e">
        <f>('ModelParams Lp'!G$4*10^'ModelParams Lp'!G$5*($S278/$T278)^'ModelParams Lp'!G$6)*3</f>
        <v>#DIV/0!</v>
      </c>
      <c r="AA278" s="67" t="e">
        <f>('ModelParams Lp'!H$4*10^'ModelParams Lp'!H$5*($S278/$T278)^'ModelParams Lp'!H$6)*3</f>
        <v>#DIV/0!</v>
      </c>
      <c r="AB278" s="67" t="e">
        <f>('ModelParams Lp'!I$4*10^'ModelParams Lp'!I$5*($S278/$T278)^'ModelParams Lp'!I$6)*3</f>
        <v>#DIV/0!</v>
      </c>
      <c r="AC278" s="53" t="e">
        <f t="shared" si="99"/>
        <v>#DIV/0!</v>
      </c>
      <c r="AD278" s="53" t="e">
        <f>IF(AC278&lt;'ModelParams Lp'!$B$16,-1,IF(AC278&lt;'ModelParams Lp'!$C$16,0,IF(AC278&lt;'ModelParams Lp'!$D$16,1,IF(AC278&lt;'ModelParams Lp'!$E$16,2,IF(AC278&lt;'ModelParams Lp'!$F$16,3,IF(AC278&lt;'ModelParams Lp'!$G$16,4,IF(AC278&lt;'ModelParams Lp'!$H$16,5,6)))))))</f>
        <v>#DIV/0!</v>
      </c>
      <c r="AE278" s="67" t="e">
        <f ca="1">IF($AD278&gt;1,0,OFFSET('ModelParams Lp'!$C$12,0,-'Sound Pressure'!$AD278))</f>
        <v>#DIV/0!</v>
      </c>
      <c r="AF278" s="67" t="e">
        <f ca="1">IF($AD278&gt;2,0,OFFSET('ModelParams Lp'!$D$12,0,-'Sound Pressure'!$AD278))</f>
        <v>#DIV/0!</v>
      </c>
      <c r="AG278" s="67" t="e">
        <f ca="1">IF($AD278&gt;3,0,OFFSET('ModelParams Lp'!$E$12,0,-'Sound Pressure'!$AD278))</f>
        <v>#DIV/0!</v>
      </c>
      <c r="AH278" s="67" t="e">
        <f ca="1">IF($AD278&gt;4,0,OFFSET('ModelParams Lp'!$F$12,0,-'Sound Pressure'!$AD278))</f>
        <v>#DIV/0!</v>
      </c>
      <c r="AI278" s="67" t="e">
        <f ca="1">IF($AD278&gt;3,0,OFFSET('ModelParams Lp'!$G$12,0,-'Sound Pressure'!$AD278))</f>
        <v>#DIV/0!</v>
      </c>
      <c r="AJ278" s="67" t="e">
        <f ca="1">IF($AD278&gt;5,0,OFFSET('ModelParams Lp'!$H$12,0,-'Sound Pressure'!$AD278))</f>
        <v>#DIV/0!</v>
      </c>
      <c r="AK278" s="67" t="e">
        <f ca="1">IF($AD278&gt;6,0,OFFSET('ModelParams Lp'!$I$12,0,-'Sound Pressure'!$AD278))</f>
        <v>#DIV/0!</v>
      </c>
      <c r="AL278" s="67" t="e">
        <f ca="1">IF($AD278&gt;7,0,IF($AD$4&lt;0,3,OFFSET('ModelParams Lp'!$J$12,0,-'Sound Pressure'!$AD278)))</f>
        <v>#DIV/0!</v>
      </c>
      <c r="AM278" s="67" t="e">
        <f t="shared" si="118"/>
        <v>#DIV/0!</v>
      </c>
      <c r="AN278" s="67" t="e">
        <f t="shared" si="118"/>
        <v>#DIV/0!</v>
      </c>
      <c r="AO278" s="67" t="e">
        <f t="shared" si="118"/>
        <v>#DIV/0!</v>
      </c>
      <c r="AP278" s="67" t="e">
        <f t="shared" si="118"/>
        <v>#DIV/0!</v>
      </c>
      <c r="AQ278" s="67" t="e">
        <f t="shared" si="118"/>
        <v>#DIV/0!</v>
      </c>
      <c r="AR278" s="67" t="e">
        <f t="shared" si="118"/>
        <v>#DIV/0!</v>
      </c>
      <c r="AS278" s="67" t="e">
        <f t="shared" si="118"/>
        <v>#DIV/0!</v>
      </c>
      <c r="AT278" s="67" t="e">
        <f t="shared" si="118"/>
        <v>#DIV/0!</v>
      </c>
      <c r="AU278" s="67">
        <f>'ModelParams Lp'!B$22</f>
        <v>4</v>
      </c>
      <c r="AV278" s="67">
        <f>'ModelParams Lp'!C$22</f>
        <v>2</v>
      </c>
      <c r="AW278" s="67">
        <f>'ModelParams Lp'!D$22</f>
        <v>1</v>
      </c>
      <c r="AX278" s="67">
        <f>'ModelParams Lp'!E$22</f>
        <v>0</v>
      </c>
      <c r="AY278" s="67">
        <f>'ModelParams Lp'!F$22</f>
        <v>0</v>
      </c>
      <c r="AZ278" s="67">
        <f>'ModelParams Lp'!G$22</f>
        <v>0</v>
      </c>
      <c r="BA278" s="67">
        <f>'ModelParams Lp'!H$22</f>
        <v>0</v>
      </c>
      <c r="BB278" s="67">
        <f>'ModelParams Lp'!I$22</f>
        <v>0</v>
      </c>
      <c r="BC278" s="67" t="e">
        <f>-10*LOG(2/(4*PI()*2^2)+4/(0.163*(Calcul!$J283*Calcul!$K283)/VLOOKUP(Calcul!$H283,'ModelParams Lp'!$E$37:$F$39,2,0)))</f>
        <v>#N/A</v>
      </c>
      <c r="BD278" s="67" t="e">
        <f>-10*LOG(2/(4*PI()*2^2)+4/(0.163*(Calcul!$J283*Calcul!$K283)/VLOOKUP(Calcul!$H283,'ModelParams Lp'!$E$37:$F$39,2,0)))</f>
        <v>#N/A</v>
      </c>
      <c r="BE278" s="67" t="e">
        <f>-10*LOG(2/(4*PI()*2^2)+4/(0.163*(Calcul!$J283*Calcul!$K283)/VLOOKUP(Calcul!$H283,'ModelParams Lp'!$E$37:$F$39,2,0)))</f>
        <v>#N/A</v>
      </c>
      <c r="BF278" s="67" t="e">
        <f>-10*LOG(2/(4*PI()*2^2)+4/(0.163*(Calcul!$J283*Calcul!$K283)/VLOOKUP(Calcul!$H283,'ModelParams Lp'!$E$37:$F$39,2,0)))</f>
        <v>#N/A</v>
      </c>
      <c r="BG278" s="67" t="e">
        <f>-10*LOG(2/(4*PI()*2^2)+4/(0.163*(Calcul!$J283*Calcul!$K283)/VLOOKUP(Calcul!$H283,'ModelParams Lp'!$E$37:$F$39,2,0)))</f>
        <v>#N/A</v>
      </c>
      <c r="BH278" s="67" t="e">
        <f>-10*LOG(2/(4*PI()*2^2)+4/(0.163*(Calcul!$J283*Calcul!$K283)/VLOOKUP(Calcul!$H283,'ModelParams Lp'!$E$37:$F$39,2,0)))</f>
        <v>#N/A</v>
      </c>
      <c r="BI278" s="67" t="e">
        <f>-10*LOG(2/(4*PI()*2^2)+4/(0.163*(Calcul!$J283*Calcul!$K283)/VLOOKUP(Calcul!$H283,'ModelParams Lp'!$E$37:$F$39,2,0)))</f>
        <v>#N/A</v>
      </c>
      <c r="BJ278" s="67" t="e">
        <f>-10*LOG(2/(4*PI()*2^2)+4/(0.163*(Calcul!$J283*Calcul!$K283)/VLOOKUP(Calcul!$H283,'ModelParams Lp'!$E$37:$F$39,2,0)))</f>
        <v>#N/A</v>
      </c>
      <c r="BK278" s="67" t="e">
        <f>VLOOKUP(Calcul!$I283,'ModelParams Lp'!$D$28:$O$32,5,0)+BC278</f>
        <v>#N/A</v>
      </c>
      <c r="BL278" s="67" t="e">
        <f>VLOOKUP(Calcul!$I283,'ModelParams Lp'!$D$28:$O$32,6,0)+BD278</f>
        <v>#N/A</v>
      </c>
      <c r="BM278" s="67" t="e">
        <f>VLOOKUP(Calcul!$I283,'ModelParams Lp'!$D$28:$O$32,7,0)+BE278</f>
        <v>#N/A</v>
      </c>
      <c r="BN278" s="67" t="e">
        <f>VLOOKUP(Calcul!$I283,'ModelParams Lp'!$D$28:$O$32,8,0)+BF278</f>
        <v>#N/A</v>
      </c>
      <c r="BO278" s="67" t="e">
        <f>VLOOKUP(Calcul!$I283,'ModelParams Lp'!$D$28:$O$32,9,0)+BG278</f>
        <v>#N/A</v>
      </c>
      <c r="BP278" s="67" t="e">
        <f>VLOOKUP(Calcul!$I283,'ModelParams Lp'!$D$28:$O$32,10,0)+BH278</f>
        <v>#N/A</v>
      </c>
      <c r="BQ278" s="67" t="e">
        <f>VLOOKUP(Calcul!$I283,'ModelParams Lp'!$D$28:$O$32,11,0)+BI278</f>
        <v>#N/A</v>
      </c>
      <c r="BR278" s="67" t="e">
        <f>VLOOKUP(Calcul!$I283,'ModelParams Lp'!$D$28:$O$32,12,0)+BJ278</f>
        <v>#N/A</v>
      </c>
      <c r="BS278" s="66" t="e">
        <f t="shared" ca="1" si="100"/>
        <v>#DIV/0!</v>
      </c>
      <c r="BT278" s="66" t="e">
        <f t="shared" ca="1" si="101"/>
        <v>#DIV/0!</v>
      </c>
      <c r="BU278" s="66" t="e">
        <f t="shared" ca="1" si="102"/>
        <v>#DIV/0!</v>
      </c>
      <c r="BV278" s="66" t="e">
        <f t="shared" ca="1" si="103"/>
        <v>#DIV/0!</v>
      </c>
      <c r="BW278" s="66" t="e">
        <f t="shared" ca="1" si="104"/>
        <v>#DIV/0!</v>
      </c>
      <c r="BX278" s="66" t="e">
        <f t="shared" ca="1" si="105"/>
        <v>#DIV/0!</v>
      </c>
      <c r="BY278" s="66" t="e">
        <f t="shared" ca="1" si="106"/>
        <v>#DIV/0!</v>
      </c>
      <c r="BZ278" s="66" t="e">
        <f t="shared" ca="1" si="107"/>
        <v>#DIV/0!</v>
      </c>
      <c r="CA278" s="24" t="e">
        <f ca="1">10*LOG10(IF(BS278="",0,POWER(10,((BS278+'ModelParams Lw'!$O$4)/10))) +IF(BT278="",0,POWER(10,((BT278+'ModelParams Lw'!$P$4)/10))) +IF(BU278="",0,POWER(10,((BU278+'ModelParams Lw'!$Q$4)/10))) +IF(BV278="",0,POWER(10,((BV278+'ModelParams Lw'!$R$4)/10))) +IF(BW278="",0,POWER(10,((BW278+'ModelParams Lw'!$S$4)/10))) +IF(BX278="",0,POWER(10,((BX278+'ModelParams Lw'!$T$4)/10))) +IF(BY278="",0,POWER(10,((BY278+'ModelParams Lw'!$U$4)/10)))+IF(BZ278="",0,POWER(10,((BZ278+'ModelParams Lw'!$V$4)/10))))</f>
        <v>#DIV/0!</v>
      </c>
      <c r="CB278" s="24" t="e">
        <f t="shared" ca="1" si="108"/>
        <v>#DIV/0!</v>
      </c>
      <c r="CC278" s="24" t="e">
        <f ca="1">(BS278-'ModelParams Lw'!O$10)/'ModelParams Lw'!O$11</f>
        <v>#DIV/0!</v>
      </c>
      <c r="CD278" s="24" t="e">
        <f ca="1">(BT278-'ModelParams Lw'!P$10)/'ModelParams Lw'!P$11</f>
        <v>#DIV/0!</v>
      </c>
      <c r="CE278" s="24" t="e">
        <f ca="1">(BU278-'ModelParams Lw'!Q$10)/'ModelParams Lw'!Q$11</f>
        <v>#DIV/0!</v>
      </c>
      <c r="CF278" s="24" t="e">
        <f ca="1">(BV278-'ModelParams Lw'!R$10)/'ModelParams Lw'!R$11</f>
        <v>#DIV/0!</v>
      </c>
      <c r="CG278" s="24" t="e">
        <f ca="1">(BW278-'ModelParams Lw'!S$10)/'ModelParams Lw'!S$11</f>
        <v>#DIV/0!</v>
      </c>
      <c r="CH278" s="24" t="e">
        <f ca="1">(BX278-'ModelParams Lw'!T$10)/'ModelParams Lw'!T$11</f>
        <v>#DIV/0!</v>
      </c>
      <c r="CI278" s="24" t="e">
        <f ca="1">(BY278-'ModelParams Lw'!U$10)/'ModelParams Lw'!U$11</f>
        <v>#DIV/0!</v>
      </c>
      <c r="CJ278" s="24" t="e">
        <f ca="1">(BZ278-'ModelParams Lw'!V$10)/'ModelParams Lw'!V$11</f>
        <v>#DIV/0!</v>
      </c>
      <c r="CK278" s="66" t="e">
        <f t="shared" si="109"/>
        <v>#DIV/0!</v>
      </c>
      <c r="CL278" s="66" t="e">
        <f t="shared" si="110"/>
        <v>#DIV/0!</v>
      </c>
      <c r="CM278" s="66" t="e">
        <f t="shared" si="111"/>
        <v>#DIV/0!</v>
      </c>
      <c r="CN278" s="66" t="e">
        <f t="shared" si="112"/>
        <v>#DIV/0!</v>
      </c>
      <c r="CO278" s="66" t="e">
        <f t="shared" si="113"/>
        <v>#DIV/0!</v>
      </c>
      <c r="CP278" s="66" t="e">
        <f t="shared" si="114"/>
        <v>#DIV/0!</v>
      </c>
      <c r="CQ278" s="66" t="e">
        <f t="shared" si="115"/>
        <v>#DIV/0!</v>
      </c>
      <c r="CR278" s="66" t="e">
        <f t="shared" si="116"/>
        <v>#DIV/0!</v>
      </c>
      <c r="CS278" s="24" t="e">
        <f>10*LOG10(IF(CK278="",0,POWER(10,((CK278+'ModelParams Lw'!$O$4)/10))) +IF(CL278="",0,POWER(10,((CL278+'ModelParams Lw'!$P$4)/10))) +IF(CM278="",0,POWER(10,((CM278+'ModelParams Lw'!$Q$4)/10))) +IF(CN278="",0,POWER(10,((CN278+'ModelParams Lw'!$R$4)/10))) +IF(CO278="",0,POWER(10,((CO278+'ModelParams Lw'!$S$4)/10))) +IF(CP278="",0,POWER(10,((CP278+'ModelParams Lw'!$T$4)/10))) +IF(CQ278="",0,POWER(10,((CQ278+'ModelParams Lw'!$U$4)/10)))+IF(CR278="",0,POWER(10,((CR278+'ModelParams Lw'!$V$4)/10))))</f>
        <v>#DIV/0!</v>
      </c>
      <c r="CT278" s="24" t="e">
        <f t="shared" si="117"/>
        <v>#DIV/0!</v>
      </c>
      <c r="CU278" s="24" t="e">
        <f>(CK278-'ModelParams Lw'!O$10)/'ModelParams Lw'!O$11</f>
        <v>#DIV/0!</v>
      </c>
      <c r="CV278" s="24" t="e">
        <f>(CL278-'ModelParams Lw'!P$10)/'ModelParams Lw'!P$11</f>
        <v>#DIV/0!</v>
      </c>
      <c r="CW278" s="24" t="e">
        <f>(CM278-'ModelParams Lw'!Q$10)/'ModelParams Lw'!Q$11</f>
        <v>#DIV/0!</v>
      </c>
      <c r="CX278" s="24" t="e">
        <f>(CN278-'ModelParams Lw'!R$10)/'ModelParams Lw'!R$11</f>
        <v>#DIV/0!</v>
      </c>
      <c r="CY278" s="24" t="e">
        <f>(CO278-'ModelParams Lw'!S$10)/'ModelParams Lw'!S$11</f>
        <v>#DIV/0!</v>
      </c>
      <c r="CZ278" s="24" t="e">
        <f>(CP278-'ModelParams Lw'!T$10)/'ModelParams Lw'!T$11</f>
        <v>#DIV/0!</v>
      </c>
      <c r="DA278" s="24" t="e">
        <f>(CQ278-'ModelParams Lw'!U$10)/'ModelParams Lw'!U$11</f>
        <v>#DIV/0!</v>
      </c>
      <c r="DB278" s="24" t="e">
        <f>(CR278-'ModelParams Lw'!V$10)/'ModelParams Lw'!V$11</f>
        <v>#DIV/0!</v>
      </c>
    </row>
    <row r="279" spans="1:106">
      <c r="A279" s="12">
        <f>'Sound Power'!B279</f>
        <v>0</v>
      </c>
      <c r="B279" s="12">
        <f>'Sound Power'!D279</f>
        <v>0</v>
      </c>
      <c r="C279" s="67" t="e">
        <f>IF(Calcul!$F284="SA",'Sound Power'!BS279,'Sound Power'!T279)</f>
        <v>#DIV/0!</v>
      </c>
      <c r="D279" s="67" t="e">
        <f>IF(Calcul!$F284="SA",'Sound Power'!BT279,'Sound Power'!U279)</f>
        <v>#DIV/0!</v>
      </c>
      <c r="E279" s="67" t="e">
        <f>IF(Calcul!$F284="SA",'Sound Power'!BU279,'Sound Power'!V279)</f>
        <v>#DIV/0!</v>
      </c>
      <c r="F279" s="67" t="e">
        <f>IF(Calcul!$F284="SA",'Sound Power'!BV279,'Sound Power'!W279)</f>
        <v>#DIV/0!</v>
      </c>
      <c r="G279" s="67" t="e">
        <f>IF(Calcul!$F284="SA",'Sound Power'!BW279,'Sound Power'!X279)</f>
        <v>#DIV/0!</v>
      </c>
      <c r="H279" s="67" t="e">
        <f>IF(Calcul!$F284="SA",'Sound Power'!BX279,'Sound Power'!Y279)</f>
        <v>#DIV/0!</v>
      </c>
      <c r="I279" s="67" t="e">
        <f>IF(Calcul!$F284="SA",'Sound Power'!BY279,'Sound Power'!Z279)</f>
        <v>#DIV/0!</v>
      </c>
      <c r="J279" s="67" t="e">
        <f>IF(Calcul!$F284="SA",'Sound Power'!BZ279,'Sound Power'!AA279)</f>
        <v>#DIV/0!</v>
      </c>
      <c r="K279" s="67" t="e">
        <f>'Sound Power'!CS279</f>
        <v>#DIV/0!</v>
      </c>
      <c r="L279" s="67" t="e">
        <f>'Sound Power'!CT279</f>
        <v>#DIV/0!</v>
      </c>
      <c r="M279" s="67" t="e">
        <f>'Sound Power'!CU279</f>
        <v>#DIV/0!</v>
      </c>
      <c r="N279" s="67" t="e">
        <f>'Sound Power'!CV279</f>
        <v>#DIV/0!</v>
      </c>
      <c r="O279" s="67" t="e">
        <f>'Sound Power'!CW279</f>
        <v>#DIV/0!</v>
      </c>
      <c r="P279" s="67" t="e">
        <f>'Sound Power'!CX279</f>
        <v>#DIV/0!</v>
      </c>
      <c r="Q279" s="67" t="e">
        <f>'Sound Power'!CY279</f>
        <v>#DIV/0!</v>
      </c>
      <c r="R279" s="67" t="e">
        <f>'Sound Power'!CZ279</f>
        <v>#DIV/0!</v>
      </c>
      <c r="S279" s="64">
        <f t="shared" si="97"/>
        <v>0</v>
      </c>
      <c r="T279" s="64">
        <f t="shared" si="98"/>
        <v>0</v>
      </c>
      <c r="U279" s="67" t="e">
        <f>('ModelParams Lp'!B$4*10^'ModelParams Lp'!B$5*($S279/$T279)^'ModelParams Lp'!B$6)*3</f>
        <v>#DIV/0!</v>
      </c>
      <c r="V279" s="67" t="e">
        <f>('ModelParams Lp'!C$4*10^'ModelParams Lp'!C$5*($S279/$T279)^'ModelParams Lp'!C$6)*3</f>
        <v>#DIV/0!</v>
      </c>
      <c r="W279" s="67" t="e">
        <f>('ModelParams Lp'!D$4*10^'ModelParams Lp'!D$5*($S279/$T279)^'ModelParams Lp'!D$6)*3</f>
        <v>#DIV/0!</v>
      </c>
      <c r="X279" s="67" t="e">
        <f>('ModelParams Lp'!E$4*10^'ModelParams Lp'!E$5*($S279/$T279)^'ModelParams Lp'!E$6)*3</f>
        <v>#DIV/0!</v>
      </c>
      <c r="Y279" s="67" t="e">
        <f>('ModelParams Lp'!F$4*10^'ModelParams Lp'!F$5*($S279/$T279)^'ModelParams Lp'!F$6)*3</f>
        <v>#DIV/0!</v>
      </c>
      <c r="Z279" s="67" t="e">
        <f>('ModelParams Lp'!G$4*10^'ModelParams Lp'!G$5*($S279/$T279)^'ModelParams Lp'!G$6)*3</f>
        <v>#DIV/0!</v>
      </c>
      <c r="AA279" s="67" t="e">
        <f>('ModelParams Lp'!H$4*10^'ModelParams Lp'!H$5*($S279/$T279)^'ModelParams Lp'!H$6)*3</f>
        <v>#DIV/0!</v>
      </c>
      <c r="AB279" s="67" t="e">
        <f>('ModelParams Lp'!I$4*10^'ModelParams Lp'!I$5*($S279/$T279)^'ModelParams Lp'!I$6)*3</f>
        <v>#DIV/0!</v>
      </c>
      <c r="AC279" s="53" t="e">
        <f t="shared" si="99"/>
        <v>#DIV/0!</v>
      </c>
      <c r="AD279" s="53" t="e">
        <f>IF(AC279&lt;'ModelParams Lp'!$B$16,-1,IF(AC279&lt;'ModelParams Lp'!$C$16,0,IF(AC279&lt;'ModelParams Lp'!$D$16,1,IF(AC279&lt;'ModelParams Lp'!$E$16,2,IF(AC279&lt;'ModelParams Lp'!$F$16,3,IF(AC279&lt;'ModelParams Lp'!$G$16,4,IF(AC279&lt;'ModelParams Lp'!$H$16,5,6)))))))</f>
        <v>#DIV/0!</v>
      </c>
      <c r="AE279" s="67" t="e">
        <f ca="1">IF($AD279&gt;1,0,OFFSET('ModelParams Lp'!$C$12,0,-'Sound Pressure'!$AD279))</f>
        <v>#DIV/0!</v>
      </c>
      <c r="AF279" s="67" t="e">
        <f ca="1">IF($AD279&gt;2,0,OFFSET('ModelParams Lp'!$D$12,0,-'Sound Pressure'!$AD279))</f>
        <v>#DIV/0!</v>
      </c>
      <c r="AG279" s="67" t="e">
        <f ca="1">IF($AD279&gt;3,0,OFFSET('ModelParams Lp'!$E$12,0,-'Sound Pressure'!$AD279))</f>
        <v>#DIV/0!</v>
      </c>
      <c r="AH279" s="67" t="e">
        <f ca="1">IF($AD279&gt;4,0,OFFSET('ModelParams Lp'!$F$12,0,-'Sound Pressure'!$AD279))</f>
        <v>#DIV/0!</v>
      </c>
      <c r="AI279" s="67" t="e">
        <f ca="1">IF($AD279&gt;3,0,OFFSET('ModelParams Lp'!$G$12,0,-'Sound Pressure'!$AD279))</f>
        <v>#DIV/0!</v>
      </c>
      <c r="AJ279" s="67" t="e">
        <f ca="1">IF($AD279&gt;5,0,OFFSET('ModelParams Lp'!$H$12,0,-'Sound Pressure'!$AD279))</f>
        <v>#DIV/0!</v>
      </c>
      <c r="AK279" s="67" t="e">
        <f ca="1">IF($AD279&gt;6,0,OFFSET('ModelParams Lp'!$I$12,0,-'Sound Pressure'!$AD279))</f>
        <v>#DIV/0!</v>
      </c>
      <c r="AL279" s="67" t="e">
        <f ca="1">IF($AD279&gt;7,0,IF($AD$4&lt;0,3,OFFSET('ModelParams Lp'!$J$12,0,-'Sound Pressure'!$AD279)))</f>
        <v>#DIV/0!</v>
      </c>
      <c r="AM279" s="67" t="e">
        <f t="shared" si="118"/>
        <v>#DIV/0!</v>
      </c>
      <c r="AN279" s="67" t="e">
        <f t="shared" si="118"/>
        <v>#DIV/0!</v>
      </c>
      <c r="AO279" s="67" t="e">
        <f t="shared" si="118"/>
        <v>#DIV/0!</v>
      </c>
      <c r="AP279" s="67" t="e">
        <f t="shared" si="118"/>
        <v>#DIV/0!</v>
      </c>
      <c r="AQ279" s="67" t="e">
        <f t="shared" si="118"/>
        <v>#DIV/0!</v>
      </c>
      <c r="AR279" s="67" t="e">
        <f t="shared" si="118"/>
        <v>#DIV/0!</v>
      </c>
      <c r="AS279" s="67" t="e">
        <f t="shared" si="118"/>
        <v>#DIV/0!</v>
      </c>
      <c r="AT279" s="67" t="e">
        <f t="shared" si="118"/>
        <v>#DIV/0!</v>
      </c>
      <c r="AU279" s="67">
        <f>'ModelParams Lp'!B$22</f>
        <v>4</v>
      </c>
      <c r="AV279" s="67">
        <f>'ModelParams Lp'!C$22</f>
        <v>2</v>
      </c>
      <c r="AW279" s="67">
        <f>'ModelParams Lp'!D$22</f>
        <v>1</v>
      </c>
      <c r="AX279" s="67">
        <f>'ModelParams Lp'!E$22</f>
        <v>0</v>
      </c>
      <c r="AY279" s="67">
        <f>'ModelParams Lp'!F$22</f>
        <v>0</v>
      </c>
      <c r="AZ279" s="67">
        <f>'ModelParams Lp'!G$22</f>
        <v>0</v>
      </c>
      <c r="BA279" s="67">
        <f>'ModelParams Lp'!H$22</f>
        <v>0</v>
      </c>
      <c r="BB279" s="67">
        <f>'ModelParams Lp'!I$22</f>
        <v>0</v>
      </c>
      <c r="BC279" s="67" t="e">
        <f>-10*LOG(2/(4*PI()*2^2)+4/(0.163*(Calcul!$J284*Calcul!$K284)/VLOOKUP(Calcul!$H284,'ModelParams Lp'!$E$37:$F$39,2,0)))</f>
        <v>#N/A</v>
      </c>
      <c r="BD279" s="67" t="e">
        <f>-10*LOG(2/(4*PI()*2^2)+4/(0.163*(Calcul!$J284*Calcul!$K284)/VLOOKUP(Calcul!$H284,'ModelParams Lp'!$E$37:$F$39,2,0)))</f>
        <v>#N/A</v>
      </c>
      <c r="BE279" s="67" t="e">
        <f>-10*LOG(2/(4*PI()*2^2)+4/(0.163*(Calcul!$J284*Calcul!$K284)/VLOOKUP(Calcul!$H284,'ModelParams Lp'!$E$37:$F$39,2,0)))</f>
        <v>#N/A</v>
      </c>
      <c r="BF279" s="67" t="e">
        <f>-10*LOG(2/(4*PI()*2^2)+4/(0.163*(Calcul!$J284*Calcul!$K284)/VLOOKUP(Calcul!$H284,'ModelParams Lp'!$E$37:$F$39,2,0)))</f>
        <v>#N/A</v>
      </c>
      <c r="BG279" s="67" t="e">
        <f>-10*LOG(2/(4*PI()*2^2)+4/(0.163*(Calcul!$J284*Calcul!$K284)/VLOOKUP(Calcul!$H284,'ModelParams Lp'!$E$37:$F$39,2,0)))</f>
        <v>#N/A</v>
      </c>
      <c r="BH279" s="67" t="e">
        <f>-10*LOG(2/(4*PI()*2^2)+4/(0.163*(Calcul!$J284*Calcul!$K284)/VLOOKUP(Calcul!$H284,'ModelParams Lp'!$E$37:$F$39,2,0)))</f>
        <v>#N/A</v>
      </c>
      <c r="BI279" s="67" t="e">
        <f>-10*LOG(2/(4*PI()*2^2)+4/(0.163*(Calcul!$J284*Calcul!$K284)/VLOOKUP(Calcul!$H284,'ModelParams Lp'!$E$37:$F$39,2,0)))</f>
        <v>#N/A</v>
      </c>
      <c r="BJ279" s="67" t="e">
        <f>-10*LOG(2/(4*PI()*2^2)+4/(0.163*(Calcul!$J284*Calcul!$K284)/VLOOKUP(Calcul!$H284,'ModelParams Lp'!$E$37:$F$39,2,0)))</f>
        <v>#N/A</v>
      </c>
      <c r="BK279" s="67" t="e">
        <f>VLOOKUP(Calcul!$I284,'ModelParams Lp'!$D$28:$O$32,5,0)+BC279</f>
        <v>#N/A</v>
      </c>
      <c r="BL279" s="67" t="e">
        <f>VLOOKUP(Calcul!$I284,'ModelParams Lp'!$D$28:$O$32,6,0)+BD279</f>
        <v>#N/A</v>
      </c>
      <c r="BM279" s="67" t="e">
        <f>VLOOKUP(Calcul!$I284,'ModelParams Lp'!$D$28:$O$32,7,0)+BE279</f>
        <v>#N/A</v>
      </c>
      <c r="BN279" s="67" t="e">
        <f>VLOOKUP(Calcul!$I284,'ModelParams Lp'!$D$28:$O$32,8,0)+BF279</f>
        <v>#N/A</v>
      </c>
      <c r="BO279" s="67" t="e">
        <f>VLOOKUP(Calcul!$I284,'ModelParams Lp'!$D$28:$O$32,9,0)+BG279</f>
        <v>#N/A</v>
      </c>
      <c r="BP279" s="67" t="e">
        <f>VLOOKUP(Calcul!$I284,'ModelParams Lp'!$D$28:$O$32,10,0)+BH279</f>
        <v>#N/A</v>
      </c>
      <c r="BQ279" s="67" t="e">
        <f>VLOOKUP(Calcul!$I284,'ModelParams Lp'!$D$28:$O$32,11,0)+BI279</f>
        <v>#N/A</v>
      </c>
      <c r="BR279" s="67" t="e">
        <f>VLOOKUP(Calcul!$I284,'ModelParams Lp'!$D$28:$O$32,12,0)+BJ279</f>
        <v>#N/A</v>
      </c>
      <c r="BS279" s="66" t="e">
        <f t="shared" ca="1" si="100"/>
        <v>#DIV/0!</v>
      </c>
      <c r="BT279" s="66" t="e">
        <f t="shared" ca="1" si="101"/>
        <v>#DIV/0!</v>
      </c>
      <c r="BU279" s="66" t="e">
        <f t="shared" ca="1" si="102"/>
        <v>#DIV/0!</v>
      </c>
      <c r="BV279" s="66" t="e">
        <f t="shared" ca="1" si="103"/>
        <v>#DIV/0!</v>
      </c>
      <c r="BW279" s="66" t="e">
        <f t="shared" ca="1" si="104"/>
        <v>#DIV/0!</v>
      </c>
      <c r="BX279" s="66" t="e">
        <f t="shared" ca="1" si="105"/>
        <v>#DIV/0!</v>
      </c>
      <c r="BY279" s="66" t="e">
        <f t="shared" ca="1" si="106"/>
        <v>#DIV/0!</v>
      </c>
      <c r="BZ279" s="66" t="e">
        <f t="shared" ca="1" si="107"/>
        <v>#DIV/0!</v>
      </c>
      <c r="CA279" s="24" t="e">
        <f ca="1">10*LOG10(IF(BS279="",0,POWER(10,((BS279+'ModelParams Lw'!$O$4)/10))) +IF(BT279="",0,POWER(10,((BT279+'ModelParams Lw'!$P$4)/10))) +IF(BU279="",0,POWER(10,((BU279+'ModelParams Lw'!$Q$4)/10))) +IF(BV279="",0,POWER(10,((BV279+'ModelParams Lw'!$R$4)/10))) +IF(BW279="",0,POWER(10,((BW279+'ModelParams Lw'!$S$4)/10))) +IF(BX279="",0,POWER(10,((BX279+'ModelParams Lw'!$T$4)/10))) +IF(BY279="",0,POWER(10,((BY279+'ModelParams Lw'!$U$4)/10)))+IF(BZ279="",0,POWER(10,((BZ279+'ModelParams Lw'!$V$4)/10))))</f>
        <v>#DIV/0!</v>
      </c>
      <c r="CB279" s="24" t="e">
        <f t="shared" ca="1" si="108"/>
        <v>#DIV/0!</v>
      </c>
      <c r="CC279" s="24" t="e">
        <f ca="1">(BS279-'ModelParams Lw'!O$10)/'ModelParams Lw'!O$11</f>
        <v>#DIV/0!</v>
      </c>
      <c r="CD279" s="24" t="e">
        <f ca="1">(BT279-'ModelParams Lw'!P$10)/'ModelParams Lw'!P$11</f>
        <v>#DIV/0!</v>
      </c>
      <c r="CE279" s="24" t="e">
        <f ca="1">(BU279-'ModelParams Lw'!Q$10)/'ModelParams Lw'!Q$11</f>
        <v>#DIV/0!</v>
      </c>
      <c r="CF279" s="24" t="e">
        <f ca="1">(BV279-'ModelParams Lw'!R$10)/'ModelParams Lw'!R$11</f>
        <v>#DIV/0!</v>
      </c>
      <c r="CG279" s="24" t="e">
        <f ca="1">(BW279-'ModelParams Lw'!S$10)/'ModelParams Lw'!S$11</f>
        <v>#DIV/0!</v>
      </c>
      <c r="CH279" s="24" t="e">
        <f ca="1">(BX279-'ModelParams Lw'!T$10)/'ModelParams Lw'!T$11</f>
        <v>#DIV/0!</v>
      </c>
      <c r="CI279" s="24" t="e">
        <f ca="1">(BY279-'ModelParams Lw'!U$10)/'ModelParams Lw'!U$11</f>
        <v>#DIV/0!</v>
      </c>
      <c r="CJ279" s="24" t="e">
        <f ca="1">(BZ279-'ModelParams Lw'!V$10)/'ModelParams Lw'!V$11</f>
        <v>#DIV/0!</v>
      </c>
      <c r="CK279" s="66" t="e">
        <f t="shared" si="109"/>
        <v>#DIV/0!</v>
      </c>
      <c r="CL279" s="66" t="e">
        <f t="shared" si="110"/>
        <v>#DIV/0!</v>
      </c>
      <c r="CM279" s="66" t="e">
        <f t="shared" si="111"/>
        <v>#DIV/0!</v>
      </c>
      <c r="CN279" s="66" t="e">
        <f t="shared" si="112"/>
        <v>#DIV/0!</v>
      </c>
      <c r="CO279" s="66" t="e">
        <f t="shared" si="113"/>
        <v>#DIV/0!</v>
      </c>
      <c r="CP279" s="66" t="e">
        <f t="shared" si="114"/>
        <v>#DIV/0!</v>
      </c>
      <c r="CQ279" s="66" t="e">
        <f t="shared" si="115"/>
        <v>#DIV/0!</v>
      </c>
      <c r="CR279" s="66" t="e">
        <f t="shared" si="116"/>
        <v>#DIV/0!</v>
      </c>
      <c r="CS279" s="24" t="e">
        <f>10*LOG10(IF(CK279="",0,POWER(10,((CK279+'ModelParams Lw'!$O$4)/10))) +IF(CL279="",0,POWER(10,((CL279+'ModelParams Lw'!$P$4)/10))) +IF(CM279="",0,POWER(10,((CM279+'ModelParams Lw'!$Q$4)/10))) +IF(CN279="",0,POWER(10,((CN279+'ModelParams Lw'!$R$4)/10))) +IF(CO279="",0,POWER(10,((CO279+'ModelParams Lw'!$S$4)/10))) +IF(CP279="",0,POWER(10,((CP279+'ModelParams Lw'!$T$4)/10))) +IF(CQ279="",0,POWER(10,((CQ279+'ModelParams Lw'!$U$4)/10)))+IF(CR279="",0,POWER(10,((CR279+'ModelParams Lw'!$V$4)/10))))</f>
        <v>#DIV/0!</v>
      </c>
      <c r="CT279" s="24" t="e">
        <f t="shared" si="117"/>
        <v>#DIV/0!</v>
      </c>
      <c r="CU279" s="24" t="e">
        <f>(CK279-'ModelParams Lw'!O$10)/'ModelParams Lw'!O$11</f>
        <v>#DIV/0!</v>
      </c>
      <c r="CV279" s="24" t="e">
        <f>(CL279-'ModelParams Lw'!P$10)/'ModelParams Lw'!P$11</f>
        <v>#DIV/0!</v>
      </c>
      <c r="CW279" s="24" t="e">
        <f>(CM279-'ModelParams Lw'!Q$10)/'ModelParams Lw'!Q$11</f>
        <v>#DIV/0!</v>
      </c>
      <c r="CX279" s="24" t="e">
        <f>(CN279-'ModelParams Lw'!R$10)/'ModelParams Lw'!R$11</f>
        <v>#DIV/0!</v>
      </c>
      <c r="CY279" s="24" t="e">
        <f>(CO279-'ModelParams Lw'!S$10)/'ModelParams Lw'!S$11</f>
        <v>#DIV/0!</v>
      </c>
      <c r="CZ279" s="24" t="e">
        <f>(CP279-'ModelParams Lw'!T$10)/'ModelParams Lw'!T$11</f>
        <v>#DIV/0!</v>
      </c>
      <c r="DA279" s="24" t="e">
        <f>(CQ279-'ModelParams Lw'!U$10)/'ModelParams Lw'!U$11</f>
        <v>#DIV/0!</v>
      </c>
      <c r="DB279" s="24" t="e">
        <f>(CR279-'ModelParams Lw'!V$10)/'ModelParams Lw'!V$11</f>
        <v>#DIV/0!</v>
      </c>
    </row>
    <row r="280" spans="1:106">
      <c r="A280" s="12">
        <f>'Sound Power'!B280</f>
        <v>0</v>
      </c>
      <c r="B280" s="12">
        <f>'Sound Power'!D280</f>
        <v>0</v>
      </c>
      <c r="C280" s="67" t="e">
        <f>IF(Calcul!$F285="SA",'Sound Power'!BS280,'Sound Power'!T280)</f>
        <v>#DIV/0!</v>
      </c>
      <c r="D280" s="67" t="e">
        <f>IF(Calcul!$F285="SA",'Sound Power'!BT280,'Sound Power'!U280)</f>
        <v>#DIV/0!</v>
      </c>
      <c r="E280" s="67" t="e">
        <f>IF(Calcul!$F285="SA",'Sound Power'!BU280,'Sound Power'!V280)</f>
        <v>#DIV/0!</v>
      </c>
      <c r="F280" s="67" t="e">
        <f>IF(Calcul!$F285="SA",'Sound Power'!BV280,'Sound Power'!W280)</f>
        <v>#DIV/0!</v>
      </c>
      <c r="G280" s="67" t="e">
        <f>IF(Calcul!$F285="SA",'Sound Power'!BW280,'Sound Power'!X280)</f>
        <v>#DIV/0!</v>
      </c>
      <c r="H280" s="67" t="e">
        <f>IF(Calcul!$F285="SA",'Sound Power'!BX280,'Sound Power'!Y280)</f>
        <v>#DIV/0!</v>
      </c>
      <c r="I280" s="67" t="e">
        <f>IF(Calcul!$F285="SA",'Sound Power'!BY280,'Sound Power'!Z280)</f>
        <v>#DIV/0!</v>
      </c>
      <c r="J280" s="67" t="e">
        <f>IF(Calcul!$F285="SA",'Sound Power'!BZ280,'Sound Power'!AA280)</f>
        <v>#DIV/0!</v>
      </c>
      <c r="K280" s="67" t="e">
        <f>'Sound Power'!CS280</f>
        <v>#DIV/0!</v>
      </c>
      <c r="L280" s="67" t="e">
        <f>'Sound Power'!CT280</f>
        <v>#DIV/0!</v>
      </c>
      <c r="M280" s="67" t="e">
        <f>'Sound Power'!CU280</f>
        <v>#DIV/0!</v>
      </c>
      <c r="N280" s="67" t="e">
        <f>'Sound Power'!CV280</f>
        <v>#DIV/0!</v>
      </c>
      <c r="O280" s="67" t="e">
        <f>'Sound Power'!CW280</f>
        <v>#DIV/0!</v>
      </c>
      <c r="P280" s="67" t="e">
        <f>'Sound Power'!CX280</f>
        <v>#DIV/0!</v>
      </c>
      <c r="Q280" s="67" t="e">
        <f>'Sound Power'!CY280</f>
        <v>#DIV/0!</v>
      </c>
      <c r="R280" s="67" t="e">
        <f>'Sound Power'!CZ280</f>
        <v>#DIV/0!</v>
      </c>
      <c r="S280" s="64">
        <f t="shared" si="97"/>
        <v>0</v>
      </c>
      <c r="T280" s="64">
        <f t="shared" si="98"/>
        <v>0</v>
      </c>
      <c r="U280" s="67" t="e">
        <f>('ModelParams Lp'!B$4*10^'ModelParams Lp'!B$5*($S280/$T280)^'ModelParams Lp'!B$6)*3</f>
        <v>#DIV/0!</v>
      </c>
      <c r="V280" s="67" t="e">
        <f>('ModelParams Lp'!C$4*10^'ModelParams Lp'!C$5*($S280/$T280)^'ModelParams Lp'!C$6)*3</f>
        <v>#DIV/0!</v>
      </c>
      <c r="W280" s="67" t="e">
        <f>('ModelParams Lp'!D$4*10^'ModelParams Lp'!D$5*($S280/$T280)^'ModelParams Lp'!D$6)*3</f>
        <v>#DIV/0!</v>
      </c>
      <c r="X280" s="67" t="e">
        <f>('ModelParams Lp'!E$4*10^'ModelParams Lp'!E$5*($S280/$T280)^'ModelParams Lp'!E$6)*3</f>
        <v>#DIV/0!</v>
      </c>
      <c r="Y280" s="67" t="e">
        <f>('ModelParams Lp'!F$4*10^'ModelParams Lp'!F$5*($S280/$T280)^'ModelParams Lp'!F$6)*3</f>
        <v>#DIV/0!</v>
      </c>
      <c r="Z280" s="67" t="e">
        <f>('ModelParams Lp'!G$4*10^'ModelParams Lp'!G$5*($S280/$T280)^'ModelParams Lp'!G$6)*3</f>
        <v>#DIV/0!</v>
      </c>
      <c r="AA280" s="67" t="e">
        <f>('ModelParams Lp'!H$4*10^'ModelParams Lp'!H$5*($S280/$T280)^'ModelParams Lp'!H$6)*3</f>
        <v>#DIV/0!</v>
      </c>
      <c r="AB280" s="67" t="e">
        <f>('ModelParams Lp'!I$4*10^'ModelParams Lp'!I$5*($S280/$T280)^'ModelParams Lp'!I$6)*3</f>
        <v>#DIV/0!</v>
      </c>
      <c r="AC280" s="53" t="e">
        <f t="shared" si="99"/>
        <v>#DIV/0!</v>
      </c>
      <c r="AD280" s="53" t="e">
        <f>IF(AC280&lt;'ModelParams Lp'!$B$16,-1,IF(AC280&lt;'ModelParams Lp'!$C$16,0,IF(AC280&lt;'ModelParams Lp'!$D$16,1,IF(AC280&lt;'ModelParams Lp'!$E$16,2,IF(AC280&lt;'ModelParams Lp'!$F$16,3,IF(AC280&lt;'ModelParams Lp'!$G$16,4,IF(AC280&lt;'ModelParams Lp'!$H$16,5,6)))))))</f>
        <v>#DIV/0!</v>
      </c>
      <c r="AE280" s="67" t="e">
        <f ca="1">IF($AD280&gt;1,0,OFFSET('ModelParams Lp'!$C$12,0,-'Sound Pressure'!$AD280))</f>
        <v>#DIV/0!</v>
      </c>
      <c r="AF280" s="67" t="e">
        <f ca="1">IF($AD280&gt;2,0,OFFSET('ModelParams Lp'!$D$12,0,-'Sound Pressure'!$AD280))</f>
        <v>#DIV/0!</v>
      </c>
      <c r="AG280" s="67" t="e">
        <f ca="1">IF($AD280&gt;3,0,OFFSET('ModelParams Lp'!$E$12,0,-'Sound Pressure'!$AD280))</f>
        <v>#DIV/0!</v>
      </c>
      <c r="AH280" s="67" t="e">
        <f ca="1">IF($AD280&gt;4,0,OFFSET('ModelParams Lp'!$F$12,0,-'Sound Pressure'!$AD280))</f>
        <v>#DIV/0!</v>
      </c>
      <c r="AI280" s="67" t="e">
        <f ca="1">IF($AD280&gt;3,0,OFFSET('ModelParams Lp'!$G$12,0,-'Sound Pressure'!$AD280))</f>
        <v>#DIV/0!</v>
      </c>
      <c r="AJ280" s="67" t="e">
        <f ca="1">IF($AD280&gt;5,0,OFFSET('ModelParams Lp'!$H$12,0,-'Sound Pressure'!$AD280))</f>
        <v>#DIV/0!</v>
      </c>
      <c r="AK280" s="67" t="e">
        <f ca="1">IF($AD280&gt;6,0,OFFSET('ModelParams Lp'!$I$12,0,-'Sound Pressure'!$AD280))</f>
        <v>#DIV/0!</v>
      </c>
      <c r="AL280" s="67" t="e">
        <f ca="1">IF($AD280&gt;7,0,IF($AD$4&lt;0,3,OFFSET('ModelParams Lp'!$J$12,0,-'Sound Pressure'!$AD280)))</f>
        <v>#DIV/0!</v>
      </c>
      <c r="AM280" s="67" t="e">
        <f t="shared" si="118"/>
        <v>#DIV/0!</v>
      </c>
      <c r="AN280" s="67" t="e">
        <f t="shared" si="118"/>
        <v>#DIV/0!</v>
      </c>
      <c r="AO280" s="67" t="e">
        <f t="shared" si="118"/>
        <v>#DIV/0!</v>
      </c>
      <c r="AP280" s="67" t="e">
        <f t="shared" si="118"/>
        <v>#DIV/0!</v>
      </c>
      <c r="AQ280" s="67" t="e">
        <f t="shared" si="118"/>
        <v>#DIV/0!</v>
      </c>
      <c r="AR280" s="67" t="e">
        <f t="shared" si="118"/>
        <v>#DIV/0!</v>
      </c>
      <c r="AS280" s="67" t="e">
        <f t="shared" si="118"/>
        <v>#DIV/0!</v>
      </c>
      <c r="AT280" s="67" t="e">
        <f t="shared" si="118"/>
        <v>#DIV/0!</v>
      </c>
      <c r="AU280" s="67">
        <f>'ModelParams Lp'!B$22</f>
        <v>4</v>
      </c>
      <c r="AV280" s="67">
        <f>'ModelParams Lp'!C$22</f>
        <v>2</v>
      </c>
      <c r="AW280" s="67">
        <f>'ModelParams Lp'!D$22</f>
        <v>1</v>
      </c>
      <c r="AX280" s="67">
        <f>'ModelParams Lp'!E$22</f>
        <v>0</v>
      </c>
      <c r="AY280" s="67">
        <f>'ModelParams Lp'!F$22</f>
        <v>0</v>
      </c>
      <c r="AZ280" s="67">
        <f>'ModelParams Lp'!G$22</f>
        <v>0</v>
      </c>
      <c r="BA280" s="67">
        <f>'ModelParams Lp'!H$22</f>
        <v>0</v>
      </c>
      <c r="BB280" s="67">
        <f>'ModelParams Lp'!I$22</f>
        <v>0</v>
      </c>
      <c r="BC280" s="67" t="e">
        <f>-10*LOG(2/(4*PI()*2^2)+4/(0.163*(Calcul!$J285*Calcul!$K285)/VLOOKUP(Calcul!$H285,'ModelParams Lp'!$E$37:$F$39,2,0)))</f>
        <v>#N/A</v>
      </c>
      <c r="BD280" s="67" t="e">
        <f>-10*LOG(2/(4*PI()*2^2)+4/(0.163*(Calcul!$J285*Calcul!$K285)/VLOOKUP(Calcul!$H285,'ModelParams Lp'!$E$37:$F$39,2,0)))</f>
        <v>#N/A</v>
      </c>
      <c r="BE280" s="67" t="e">
        <f>-10*LOG(2/(4*PI()*2^2)+4/(0.163*(Calcul!$J285*Calcul!$K285)/VLOOKUP(Calcul!$H285,'ModelParams Lp'!$E$37:$F$39,2,0)))</f>
        <v>#N/A</v>
      </c>
      <c r="BF280" s="67" t="e">
        <f>-10*LOG(2/(4*PI()*2^2)+4/(0.163*(Calcul!$J285*Calcul!$K285)/VLOOKUP(Calcul!$H285,'ModelParams Lp'!$E$37:$F$39,2,0)))</f>
        <v>#N/A</v>
      </c>
      <c r="BG280" s="67" t="e">
        <f>-10*LOG(2/(4*PI()*2^2)+4/(0.163*(Calcul!$J285*Calcul!$K285)/VLOOKUP(Calcul!$H285,'ModelParams Lp'!$E$37:$F$39,2,0)))</f>
        <v>#N/A</v>
      </c>
      <c r="BH280" s="67" t="e">
        <f>-10*LOG(2/(4*PI()*2^2)+4/(0.163*(Calcul!$J285*Calcul!$K285)/VLOOKUP(Calcul!$H285,'ModelParams Lp'!$E$37:$F$39,2,0)))</f>
        <v>#N/A</v>
      </c>
      <c r="BI280" s="67" t="e">
        <f>-10*LOG(2/(4*PI()*2^2)+4/(0.163*(Calcul!$J285*Calcul!$K285)/VLOOKUP(Calcul!$H285,'ModelParams Lp'!$E$37:$F$39,2,0)))</f>
        <v>#N/A</v>
      </c>
      <c r="BJ280" s="67" t="e">
        <f>-10*LOG(2/(4*PI()*2^2)+4/(0.163*(Calcul!$J285*Calcul!$K285)/VLOOKUP(Calcul!$H285,'ModelParams Lp'!$E$37:$F$39,2,0)))</f>
        <v>#N/A</v>
      </c>
      <c r="BK280" s="67" t="e">
        <f>VLOOKUP(Calcul!$I285,'ModelParams Lp'!$D$28:$O$32,5,0)+BC280</f>
        <v>#N/A</v>
      </c>
      <c r="BL280" s="67" t="e">
        <f>VLOOKUP(Calcul!$I285,'ModelParams Lp'!$D$28:$O$32,6,0)+BD280</f>
        <v>#N/A</v>
      </c>
      <c r="BM280" s="67" t="e">
        <f>VLOOKUP(Calcul!$I285,'ModelParams Lp'!$D$28:$O$32,7,0)+BE280</f>
        <v>#N/A</v>
      </c>
      <c r="BN280" s="67" t="e">
        <f>VLOOKUP(Calcul!$I285,'ModelParams Lp'!$D$28:$O$32,8,0)+BF280</f>
        <v>#N/A</v>
      </c>
      <c r="BO280" s="67" t="e">
        <f>VLOOKUP(Calcul!$I285,'ModelParams Lp'!$D$28:$O$32,9,0)+BG280</f>
        <v>#N/A</v>
      </c>
      <c r="BP280" s="67" t="e">
        <f>VLOOKUP(Calcul!$I285,'ModelParams Lp'!$D$28:$O$32,10,0)+BH280</f>
        <v>#N/A</v>
      </c>
      <c r="BQ280" s="67" t="e">
        <f>VLOOKUP(Calcul!$I285,'ModelParams Lp'!$D$28:$O$32,11,0)+BI280</f>
        <v>#N/A</v>
      </c>
      <c r="BR280" s="67" t="e">
        <f>VLOOKUP(Calcul!$I285,'ModelParams Lp'!$D$28:$O$32,12,0)+BJ280</f>
        <v>#N/A</v>
      </c>
      <c r="BS280" s="66" t="e">
        <f t="shared" ca="1" si="100"/>
        <v>#DIV/0!</v>
      </c>
      <c r="BT280" s="66" t="e">
        <f t="shared" ca="1" si="101"/>
        <v>#DIV/0!</v>
      </c>
      <c r="BU280" s="66" t="e">
        <f t="shared" ca="1" si="102"/>
        <v>#DIV/0!</v>
      </c>
      <c r="BV280" s="66" t="e">
        <f t="shared" ca="1" si="103"/>
        <v>#DIV/0!</v>
      </c>
      <c r="BW280" s="66" t="e">
        <f t="shared" ca="1" si="104"/>
        <v>#DIV/0!</v>
      </c>
      <c r="BX280" s="66" t="e">
        <f t="shared" ca="1" si="105"/>
        <v>#DIV/0!</v>
      </c>
      <c r="BY280" s="66" t="e">
        <f t="shared" ca="1" si="106"/>
        <v>#DIV/0!</v>
      </c>
      <c r="BZ280" s="66" t="e">
        <f t="shared" ca="1" si="107"/>
        <v>#DIV/0!</v>
      </c>
      <c r="CA280" s="24" t="e">
        <f ca="1">10*LOG10(IF(BS280="",0,POWER(10,((BS280+'ModelParams Lw'!$O$4)/10))) +IF(BT280="",0,POWER(10,((BT280+'ModelParams Lw'!$P$4)/10))) +IF(BU280="",0,POWER(10,((BU280+'ModelParams Lw'!$Q$4)/10))) +IF(BV280="",0,POWER(10,((BV280+'ModelParams Lw'!$R$4)/10))) +IF(BW280="",0,POWER(10,((BW280+'ModelParams Lw'!$S$4)/10))) +IF(BX280="",0,POWER(10,((BX280+'ModelParams Lw'!$T$4)/10))) +IF(BY280="",0,POWER(10,((BY280+'ModelParams Lw'!$U$4)/10)))+IF(BZ280="",0,POWER(10,((BZ280+'ModelParams Lw'!$V$4)/10))))</f>
        <v>#DIV/0!</v>
      </c>
      <c r="CB280" s="24" t="e">
        <f t="shared" ca="1" si="108"/>
        <v>#DIV/0!</v>
      </c>
      <c r="CC280" s="24" t="e">
        <f ca="1">(BS280-'ModelParams Lw'!O$10)/'ModelParams Lw'!O$11</f>
        <v>#DIV/0!</v>
      </c>
      <c r="CD280" s="24" t="e">
        <f ca="1">(BT280-'ModelParams Lw'!P$10)/'ModelParams Lw'!P$11</f>
        <v>#DIV/0!</v>
      </c>
      <c r="CE280" s="24" t="e">
        <f ca="1">(BU280-'ModelParams Lw'!Q$10)/'ModelParams Lw'!Q$11</f>
        <v>#DIV/0!</v>
      </c>
      <c r="CF280" s="24" t="e">
        <f ca="1">(BV280-'ModelParams Lw'!R$10)/'ModelParams Lw'!R$11</f>
        <v>#DIV/0!</v>
      </c>
      <c r="CG280" s="24" t="e">
        <f ca="1">(BW280-'ModelParams Lw'!S$10)/'ModelParams Lw'!S$11</f>
        <v>#DIV/0!</v>
      </c>
      <c r="CH280" s="24" t="e">
        <f ca="1">(BX280-'ModelParams Lw'!T$10)/'ModelParams Lw'!T$11</f>
        <v>#DIV/0!</v>
      </c>
      <c r="CI280" s="24" t="e">
        <f ca="1">(BY280-'ModelParams Lw'!U$10)/'ModelParams Lw'!U$11</f>
        <v>#DIV/0!</v>
      </c>
      <c r="CJ280" s="24" t="e">
        <f ca="1">(BZ280-'ModelParams Lw'!V$10)/'ModelParams Lw'!V$11</f>
        <v>#DIV/0!</v>
      </c>
      <c r="CK280" s="66" t="e">
        <f t="shared" si="109"/>
        <v>#DIV/0!</v>
      </c>
      <c r="CL280" s="66" t="e">
        <f t="shared" si="110"/>
        <v>#DIV/0!</v>
      </c>
      <c r="CM280" s="66" t="e">
        <f t="shared" si="111"/>
        <v>#DIV/0!</v>
      </c>
      <c r="CN280" s="66" t="e">
        <f t="shared" si="112"/>
        <v>#DIV/0!</v>
      </c>
      <c r="CO280" s="66" t="e">
        <f t="shared" si="113"/>
        <v>#DIV/0!</v>
      </c>
      <c r="CP280" s="66" t="e">
        <f t="shared" si="114"/>
        <v>#DIV/0!</v>
      </c>
      <c r="CQ280" s="66" t="e">
        <f t="shared" si="115"/>
        <v>#DIV/0!</v>
      </c>
      <c r="CR280" s="66" t="e">
        <f t="shared" si="116"/>
        <v>#DIV/0!</v>
      </c>
      <c r="CS280" s="24" t="e">
        <f>10*LOG10(IF(CK280="",0,POWER(10,((CK280+'ModelParams Lw'!$O$4)/10))) +IF(CL280="",0,POWER(10,((CL280+'ModelParams Lw'!$P$4)/10))) +IF(CM280="",0,POWER(10,((CM280+'ModelParams Lw'!$Q$4)/10))) +IF(CN280="",0,POWER(10,((CN280+'ModelParams Lw'!$R$4)/10))) +IF(CO280="",0,POWER(10,((CO280+'ModelParams Lw'!$S$4)/10))) +IF(CP280="",0,POWER(10,((CP280+'ModelParams Lw'!$T$4)/10))) +IF(CQ280="",0,POWER(10,((CQ280+'ModelParams Lw'!$U$4)/10)))+IF(CR280="",0,POWER(10,((CR280+'ModelParams Lw'!$V$4)/10))))</f>
        <v>#DIV/0!</v>
      </c>
      <c r="CT280" s="24" t="e">
        <f t="shared" si="117"/>
        <v>#DIV/0!</v>
      </c>
      <c r="CU280" s="24" t="e">
        <f>(CK280-'ModelParams Lw'!O$10)/'ModelParams Lw'!O$11</f>
        <v>#DIV/0!</v>
      </c>
      <c r="CV280" s="24" t="e">
        <f>(CL280-'ModelParams Lw'!P$10)/'ModelParams Lw'!P$11</f>
        <v>#DIV/0!</v>
      </c>
      <c r="CW280" s="24" t="e">
        <f>(CM280-'ModelParams Lw'!Q$10)/'ModelParams Lw'!Q$11</f>
        <v>#DIV/0!</v>
      </c>
      <c r="CX280" s="24" t="e">
        <f>(CN280-'ModelParams Lw'!R$10)/'ModelParams Lw'!R$11</f>
        <v>#DIV/0!</v>
      </c>
      <c r="CY280" s="24" t="e">
        <f>(CO280-'ModelParams Lw'!S$10)/'ModelParams Lw'!S$11</f>
        <v>#DIV/0!</v>
      </c>
      <c r="CZ280" s="24" t="e">
        <f>(CP280-'ModelParams Lw'!T$10)/'ModelParams Lw'!T$11</f>
        <v>#DIV/0!</v>
      </c>
      <c r="DA280" s="24" t="e">
        <f>(CQ280-'ModelParams Lw'!U$10)/'ModelParams Lw'!U$11</f>
        <v>#DIV/0!</v>
      </c>
      <c r="DB280" s="24" t="e">
        <f>(CR280-'ModelParams Lw'!V$10)/'ModelParams Lw'!V$11</f>
        <v>#DIV/0!</v>
      </c>
    </row>
    <row r="281" spans="1:106">
      <c r="A281" s="12">
        <f>'Sound Power'!B281</f>
        <v>0</v>
      </c>
      <c r="B281" s="12">
        <f>'Sound Power'!D281</f>
        <v>0</v>
      </c>
      <c r="C281" s="67" t="e">
        <f>IF(Calcul!$F286="SA",'Sound Power'!BS281,'Sound Power'!T281)</f>
        <v>#DIV/0!</v>
      </c>
      <c r="D281" s="67" t="e">
        <f>IF(Calcul!$F286="SA",'Sound Power'!BT281,'Sound Power'!U281)</f>
        <v>#DIV/0!</v>
      </c>
      <c r="E281" s="67" t="e">
        <f>IF(Calcul!$F286="SA",'Sound Power'!BU281,'Sound Power'!V281)</f>
        <v>#DIV/0!</v>
      </c>
      <c r="F281" s="67" t="e">
        <f>IF(Calcul!$F286="SA",'Sound Power'!BV281,'Sound Power'!W281)</f>
        <v>#DIV/0!</v>
      </c>
      <c r="G281" s="67" t="e">
        <f>IF(Calcul!$F286="SA",'Sound Power'!BW281,'Sound Power'!X281)</f>
        <v>#DIV/0!</v>
      </c>
      <c r="H281" s="67" t="e">
        <f>IF(Calcul!$F286="SA",'Sound Power'!BX281,'Sound Power'!Y281)</f>
        <v>#DIV/0!</v>
      </c>
      <c r="I281" s="67" t="e">
        <f>IF(Calcul!$F286="SA",'Sound Power'!BY281,'Sound Power'!Z281)</f>
        <v>#DIV/0!</v>
      </c>
      <c r="J281" s="67" t="e">
        <f>IF(Calcul!$F286="SA",'Sound Power'!BZ281,'Sound Power'!AA281)</f>
        <v>#DIV/0!</v>
      </c>
      <c r="K281" s="67" t="e">
        <f>'Sound Power'!CS281</f>
        <v>#DIV/0!</v>
      </c>
      <c r="L281" s="67" t="e">
        <f>'Sound Power'!CT281</f>
        <v>#DIV/0!</v>
      </c>
      <c r="M281" s="67" t="e">
        <f>'Sound Power'!CU281</f>
        <v>#DIV/0!</v>
      </c>
      <c r="N281" s="67" t="e">
        <f>'Sound Power'!CV281</f>
        <v>#DIV/0!</v>
      </c>
      <c r="O281" s="67" t="e">
        <f>'Sound Power'!CW281</f>
        <v>#DIV/0!</v>
      </c>
      <c r="P281" s="67" t="e">
        <f>'Sound Power'!CX281</f>
        <v>#DIV/0!</v>
      </c>
      <c r="Q281" s="67" t="e">
        <f>'Sound Power'!CY281</f>
        <v>#DIV/0!</v>
      </c>
      <c r="R281" s="67" t="e">
        <f>'Sound Power'!CZ281</f>
        <v>#DIV/0!</v>
      </c>
      <c r="S281" s="64">
        <f t="shared" si="97"/>
        <v>0</v>
      </c>
      <c r="T281" s="64">
        <f t="shared" si="98"/>
        <v>0</v>
      </c>
      <c r="U281" s="67" t="e">
        <f>('ModelParams Lp'!B$4*10^'ModelParams Lp'!B$5*($S281/$T281)^'ModelParams Lp'!B$6)*3</f>
        <v>#DIV/0!</v>
      </c>
      <c r="V281" s="67" t="e">
        <f>('ModelParams Lp'!C$4*10^'ModelParams Lp'!C$5*($S281/$T281)^'ModelParams Lp'!C$6)*3</f>
        <v>#DIV/0!</v>
      </c>
      <c r="W281" s="67" t="e">
        <f>('ModelParams Lp'!D$4*10^'ModelParams Lp'!D$5*($S281/$T281)^'ModelParams Lp'!D$6)*3</f>
        <v>#DIV/0!</v>
      </c>
      <c r="X281" s="67" t="e">
        <f>('ModelParams Lp'!E$4*10^'ModelParams Lp'!E$5*($S281/$T281)^'ModelParams Lp'!E$6)*3</f>
        <v>#DIV/0!</v>
      </c>
      <c r="Y281" s="67" t="e">
        <f>('ModelParams Lp'!F$4*10^'ModelParams Lp'!F$5*($S281/$T281)^'ModelParams Lp'!F$6)*3</f>
        <v>#DIV/0!</v>
      </c>
      <c r="Z281" s="67" t="e">
        <f>('ModelParams Lp'!G$4*10^'ModelParams Lp'!G$5*($S281/$T281)^'ModelParams Lp'!G$6)*3</f>
        <v>#DIV/0!</v>
      </c>
      <c r="AA281" s="67" t="e">
        <f>('ModelParams Lp'!H$4*10^'ModelParams Lp'!H$5*($S281/$T281)^'ModelParams Lp'!H$6)*3</f>
        <v>#DIV/0!</v>
      </c>
      <c r="AB281" s="67" t="e">
        <f>('ModelParams Lp'!I$4*10^'ModelParams Lp'!I$5*($S281/$T281)^'ModelParams Lp'!I$6)*3</f>
        <v>#DIV/0!</v>
      </c>
      <c r="AC281" s="53" t="e">
        <f t="shared" si="99"/>
        <v>#DIV/0!</v>
      </c>
      <c r="AD281" s="53" t="e">
        <f>IF(AC281&lt;'ModelParams Lp'!$B$16,-1,IF(AC281&lt;'ModelParams Lp'!$C$16,0,IF(AC281&lt;'ModelParams Lp'!$D$16,1,IF(AC281&lt;'ModelParams Lp'!$E$16,2,IF(AC281&lt;'ModelParams Lp'!$F$16,3,IF(AC281&lt;'ModelParams Lp'!$G$16,4,IF(AC281&lt;'ModelParams Lp'!$H$16,5,6)))))))</f>
        <v>#DIV/0!</v>
      </c>
      <c r="AE281" s="67" t="e">
        <f ca="1">IF($AD281&gt;1,0,OFFSET('ModelParams Lp'!$C$12,0,-'Sound Pressure'!$AD281))</f>
        <v>#DIV/0!</v>
      </c>
      <c r="AF281" s="67" t="e">
        <f ca="1">IF($AD281&gt;2,0,OFFSET('ModelParams Lp'!$D$12,0,-'Sound Pressure'!$AD281))</f>
        <v>#DIV/0!</v>
      </c>
      <c r="AG281" s="67" t="e">
        <f ca="1">IF($AD281&gt;3,0,OFFSET('ModelParams Lp'!$E$12,0,-'Sound Pressure'!$AD281))</f>
        <v>#DIV/0!</v>
      </c>
      <c r="AH281" s="67" t="e">
        <f ca="1">IF($AD281&gt;4,0,OFFSET('ModelParams Lp'!$F$12,0,-'Sound Pressure'!$AD281))</f>
        <v>#DIV/0!</v>
      </c>
      <c r="AI281" s="67" t="e">
        <f ca="1">IF($AD281&gt;3,0,OFFSET('ModelParams Lp'!$G$12,0,-'Sound Pressure'!$AD281))</f>
        <v>#DIV/0!</v>
      </c>
      <c r="AJ281" s="67" t="e">
        <f ca="1">IF($AD281&gt;5,0,OFFSET('ModelParams Lp'!$H$12,0,-'Sound Pressure'!$AD281))</f>
        <v>#DIV/0!</v>
      </c>
      <c r="AK281" s="67" t="e">
        <f ca="1">IF($AD281&gt;6,0,OFFSET('ModelParams Lp'!$I$12,0,-'Sound Pressure'!$AD281))</f>
        <v>#DIV/0!</v>
      </c>
      <c r="AL281" s="67" t="e">
        <f ca="1">IF($AD281&gt;7,0,IF($AD$4&lt;0,3,OFFSET('ModelParams Lp'!$J$12,0,-'Sound Pressure'!$AD281)))</f>
        <v>#DIV/0!</v>
      </c>
      <c r="AM281" s="67" t="e">
        <f t="shared" si="118"/>
        <v>#DIV/0!</v>
      </c>
      <c r="AN281" s="67" t="e">
        <f t="shared" si="118"/>
        <v>#DIV/0!</v>
      </c>
      <c r="AO281" s="67" t="e">
        <f t="shared" si="118"/>
        <v>#DIV/0!</v>
      </c>
      <c r="AP281" s="67" t="e">
        <f t="shared" si="118"/>
        <v>#DIV/0!</v>
      </c>
      <c r="AQ281" s="67" t="e">
        <f t="shared" si="118"/>
        <v>#DIV/0!</v>
      </c>
      <c r="AR281" s="67" t="e">
        <f t="shared" si="118"/>
        <v>#DIV/0!</v>
      </c>
      <c r="AS281" s="67" t="e">
        <f t="shared" si="118"/>
        <v>#DIV/0!</v>
      </c>
      <c r="AT281" s="67" t="e">
        <f t="shared" si="118"/>
        <v>#DIV/0!</v>
      </c>
      <c r="AU281" s="67">
        <f>'ModelParams Lp'!B$22</f>
        <v>4</v>
      </c>
      <c r="AV281" s="67">
        <f>'ModelParams Lp'!C$22</f>
        <v>2</v>
      </c>
      <c r="AW281" s="67">
        <f>'ModelParams Lp'!D$22</f>
        <v>1</v>
      </c>
      <c r="AX281" s="67">
        <f>'ModelParams Lp'!E$22</f>
        <v>0</v>
      </c>
      <c r="AY281" s="67">
        <f>'ModelParams Lp'!F$22</f>
        <v>0</v>
      </c>
      <c r="AZ281" s="67">
        <f>'ModelParams Lp'!G$22</f>
        <v>0</v>
      </c>
      <c r="BA281" s="67">
        <f>'ModelParams Lp'!H$22</f>
        <v>0</v>
      </c>
      <c r="BB281" s="67">
        <f>'ModelParams Lp'!I$22</f>
        <v>0</v>
      </c>
      <c r="BC281" s="67" t="e">
        <f>-10*LOG(2/(4*PI()*2^2)+4/(0.163*(Calcul!$J286*Calcul!$K286)/VLOOKUP(Calcul!$H286,'ModelParams Lp'!$E$37:$F$39,2,0)))</f>
        <v>#N/A</v>
      </c>
      <c r="BD281" s="67" t="e">
        <f>-10*LOG(2/(4*PI()*2^2)+4/(0.163*(Calcul!$J286*Calcul!$K286)/VLOOKUP(Calcul!$H286,'ModelParams Lp'!$E$37:$F$39,2,0)))</f>
        <v>#N/A</v>
      </c>
      <c r="BE281" s="67" t="e">
        <f>-10*LOG(2/(4*PI()*2^2)+4/(0.163*(Calcul!$J286*Calcul!$K286)/VLOOKUP(Calcul!$H286,'ModelParams Lp'!$E$37:$F$39,2,0)))</f>
        <v>#N/A</v>
      </c>
      <c r="BF281" s="67" t="e">
        <f>-10*LOG(2/(4*PI()*2^2)+4/(0.163*(Calcul!$J286*Calcul!$K286)/VLOOKUP(Calcul!$H286,'ModelParams Lp'!$E$37:$F$39,2,0)))</f>
        <v>#N/A</v>
      </c>
      <c r="BG281" s="67" t="e">
        <f>-10*LOG(2/(4*PI()*2^2)+4/(0.163*(Calcul!$J286*Calcul!$K286)/VLOOKUP(Calcul!$H286,'ModelParams Lp'!$E$37:$F$39,2,0)))</f>
        <v>#N/A</v>
      </c>
      <c r="BH281" s="67" t="e">
        <f>-10*LOG(2/(4*PI()*2^2)+4/(0.163*(Calcul!$J286*Calcul!$K286)/VLOOKUP(Calcul!$H286,'ModelParams Lp'!$E$37:$F$39,2,0)))</f>
        <v>#N/A</v>
      </c>
      <c r="BI281" s="67" t="e">
        <f>-10*LOG(2/(4*PI()*2^2)+4/(0.163*(Calcul!$J286*Calcul!$K286)/VLOOKUP(Calcul!$H286,'ModelParams Lp'!$E$37:$F$39,2,0)))</f>
        <v>#N/A</v>
      </c>
      <c r="BJ281" s="67" t="e">
        <f>-10*LOG(2/(4*PI()*2^2)+4/(0.163*(Calcul!$J286*Calcul!$K286)/VLOOKUP(Calcul!$H286,'ModelParams Lp'!$E$37:$F$39,2,0)))</f>
        <v>#N/A</v>
      </c>
      <c r="BK281" s="67" t="e">
        <f>VLOOKUP(Calcul!$I286,'ModelParams Lp'!$D$28:$O$32,5,0)+BC281</f>
        <v>#N/A</v>
      </c>
      <c r="BL281" s="67" t="e">
        <f>VLOOKUP(Calcul!$I286,'ModelParams Lp'!$D$28:$O$32,6,0)+BD281</f>
        <v>#N/A</v>
      </c>
      <c r="BM281" s="67" t="e">
        <f>VLOOKUP(Calcul!$I286,'ModelParams Lp'!$D$28:$O$32,7,0)+BE281</f>
        <v>#N/A</v>
      </c>
      <c r="BN281" s="67" t="e">
        <f>VLOOKUP(Calcul!$I286,'ModelParams Lp'!$D$28:$O$32,8,0)+BF281</f>
        <v>#N/A</v>
      </c>
      <c r="BO281" s="67" t="e">
        <f>VLOOKUP(Calcul!$I286,'ModelParams Lp'!$D$28:$O$32,9,0)+BG281</f>
        <v>#N/A</v>
      </c>
      <c r="BP281" s="67" t="e">
        <f>VLOOKUP(Calcul!$I286,'ModelParams Lp'!$D$28:$O$32,10,0)+BH281</f>
        <v>#N/A</v>
      </c>
      <c r="BQ281" s="67" t="e">
        <f>VLOOKUP(Calcul!$I286,'ModelParams Lp'!$D$28:$O$32,11,0)+BI281</f>
        <v>#N/A</v>
      </c>
      <c r="BR281" s="67" t="e">
        <f>VLOOKUP(Calcul!$I286,'ModelParams Lp'!$D$28:$O$32,12,0)+BJ281</f>
        <v>#N/A</v>
      </c>
      <c r="BS281" s="66" t="e">
        <f t="shared" ca="1" si="100"/>
        <v>#DIV/0!</v>
      </c>
      <c r="BT281" s="66" t="e">
        <f t="shared" ca="1" si="101"/>
        <v>#DIV/0!</v>
      </c>
      <c r="BU281" s="66" t="e">
        <f t="shared" ca="1" si="102"/>
        <v>#DIV/0!</v>
      </c>
      <c r="BV281" s="66" t="e">
        <f t="shared" ca="1" si="103"/>
        <v>#DIV/0!</v>
      </c>
      <c r="BW281" s="66" t="e">
        <f t="shared" ca="1" si="104"/>
        <v>#DIV/0!</v>
      </c>
      <c r="BX281" s="66" t="e">
        <f t="shared" ca="1" si="105"/>
        <v>#DIV/0!</v>
      </c>
      <c r="BY281" s="66" t="e">
        <f t="shared" ca="1" si="106"/>
        <v>#DIV/0!</v>
      </c>
      <c r="BZ281" s="66" t="e">
        <f t="shared" ca="1" si="107"/>
        <v>#DIV/0!</v>
      </c>
      <c r="CA281" s="24" t="e">
        <f ca="1">10*LOG10(IF(BS281="",0,POWER(10,((BS281+'ModelParams Lw'!$O$4)/10))) +IF(BT281="",0,POWER(10,((BT281+'ModelParams Lw'!$P$4)/10))) +IF(BU281="",0,POWER(10,((BU281+'ModelParams Lw'!$Q$4)/10))) +IF(BV281="",0,POWER(10,((BV281+'ModelParams Lw'!$R$4)/10))) +IF(BW281="",0,POWER(10,((BW281+'ModelParams Lw'!$S$4)/10))) +IF(BX281="",0,POWER(10,((BX281+'ModelParams Lw'!$T$4)/10))) +IF(BY281="",0,POWER(10,((BY281+'ModelParams Lw'!$U$4)/10)))+IF(BZ281="",0,POWER(10,((BZ281+'ModelParams Lw'!$V$4)/10))))</f>
        <v>#DIV/0!</v>
      </c>
      <c r="CB281" s="24" t="e">
        <f t="shared" ca="1" si="108"/>
        <v>#DIV/0!</v>
      </c>
      <c r="CC281" s="24" t="e">
        <f ca="1">(BS281-'ModelParams Lw'!O$10)/'ModelParams Lw'!O$11</f>
        <v>#DIV/0!</v>
      </c>
      <c r="CD281" s="24" t="e">
        <f ca="1">(BT281-'ModelParams Lw'!P$10)/'ModelParams Lw'!P$11</f>
        <v>#DIV/0!</v>
      </c>
      <c r="CE281" s="24" t="e">
        <f ca="1">(BU281-'ModelParams Lw'!Q$10)/'ModelParams Lw'!Q$11</f>
        <v>#DIV/0!</v>
      </c>
      <c r="CF281" s="24" t="e">
        <f ca="1">(BV281-'ModelParams Lw'!R$10)/'ModelParams Lw'!R$11</f>
        <v>#DIV/0!</v>
      </c>
      <c r="CG281" s="24" t="e">
        <f ca="1">(BW281-'ModelParams Lw'!S$10)/'ModelParams Lw'!S$11</f>
        <v>#DIV/0!</v>
      </c>
      <c r="CH281" s="24" t="e">
        <f ca="1">(BX281-'ModelParams Lw'!T$10)/'ModelParams Lw'!T$11</f>
        <v>#DIV/0!</v>
      </c>
      <c r="CI281" s="24" t="e">
        <f ca="1">(BY281-'ModelParams Lw'!U$10)/'ModelParams Lw'!U$11</f>
        <v>#DIV/0!</v>
      </c>
      <c r="CJ281" s="24" t="e">
        <f ca="1">(BZ281-'ModelParams Lw'!V$10)/'ModelParams Lw'!V$11</f>
        <v>#DIV/0!</v>
      </c>
      <c r="CK281" s="66" t="e">
        <f t="shared" si="109"/>
        <v>#DIV/0!</v>
      </c>
      <c r="CL281" s="66" t="e">
        <f t="shared" si="110"/>
        <v>#DIV/0!</v>
      </c>
      <c r="CM281" s="66" t="e">
        <f t="shared" si="111"/>
        <v>#DIV/0!</v>
      </c>
      <c r="CN281" s="66" t="e">
        <f t="shared" si="112"/>
        <v>#DIV/0!</v>
      </c>
      <c r="CO281" s="66" t="e">
        <f t="shared" si="113"/>
        <v>#DIV/0!</v>
      </c>
      <c r="CP281" s="66" t="e">
        <f t="shared" si="114"/>
        <v>#DIV/0!</v>
      </c>
      <c r="CQ281" s="66" t="e">
        <f t="shared" si="115"/>
        <v>#DIV/0!</v>
      </c>
      <c r="CR281" s="66" t="e">
        <f t="shared" si="116"/>
        <v>#DIV/0!</v>
      </c>
      <c r="CS281" s="24" t="e">
        <f>10*LOG10(IF(CK281="",0,POWER(10,((CK281+'ModelParams Lw'!$O$4)/10))) +IF(CL281="",0,POWER(10,((CL281+'ModelParams Lw'!$P$4)/10))) +IF(CM281="",0,POWER(10,((CM281+'ModelParams Lw'!$Q$4)/10))) +IF(CN281="",0,POWER(10,((CN281+'ModelParams Lw'!$R$4)/10))) +IF(CO281="",0,POWER(10,((CO281+'ModelParams Lw'!$S$4)/10))) +IF(CP281="",0,POWER(10,((CP281+'ModelParams Lw'!$T$4)/10))) +IF(CQ281="",0,POWER(10,((CQ281+'ModelParams Lw'!$U$4)/10)))+IF(CR281="",0,POWER(10,((CR281+'ModelParams Lw'!$V$4)/10))))</f>
        <v>#DIV/0!</v>
      </c>
      <c r="CT281" s="24" t="e">
        <f t="shared" si="117"/>
        <v>#DIV/0!</v>
      </c>
      <c r="CU281" s="24" t="e">
        <f>(CK281-'ModelParams Lw'!O$10)/'ModelParams Lw'!O$11</f>
        <v>#DIV/0!</v>
      </c>
      <c r="CV281" s="24" t="e">
        <f>(CL281-'ModelParams Lw'!P$10)/'ModelParams Lw'!P$11</f>
        <v>#DIV/0!</v>
      </c>
      <c r="CW281" s="24" t="e">
        <f>(CM281-'ModelParams Lw'!Q$10)/'ModelParams Lw'!Q$11</f>
        <v>#DIV/0!</v>
      </c>
      <c r="CX281" s="24" t="e">
        <f>(CN281-'ModelParams Lw'!R$10)/'ModelParams Lw'!R$11</f>
        <v>#DIV/0!</v>
      </c>
      <c r="CY281" s="24" t="e">
        <f>(CO281-'ModelParams Lw'!S$10)/'ModelParams Lw'!S$11</f>
        <v>#DIV/0!</v>
      </c>
      <c r="CZ281" s="24" t="e">
        <f>(CP281-'ModelParams Lw'!T$10)/'ModelParams Lw'!T$11</f>
        <v>#DIV/0!</v>
      </c>
      <c r="DA281" s="24" t="e">
        <f>(CQ281-'ModelParams Lw'!U$10)/'ModelParams Lw'!U$11</f>
        <v>#DIV/0!</v>
      </c>
      <c r="DB281" s="24" t="e">
        <f>(CR281-'ModelParams Lw'!V$10)/'ModelParams Lw'!V$11</f>
        <v>#DIV/0!</v>
      </c>
    </row>
    <row r="282" spans="1:106">
      <c r="A282" s="12">
        <f>'Sound Power'!B282</f>
        <v>0</v>
      </c>
      <c r="B282" s="12">
        <f>'Sound Power'!D282</f>
        <v>0</v>
      </c>
      <c r="C282" s="67" t="e">
        <f>IF(Calcul!$F287="SA",'Sound Power'!BS282,'Sound Power'!T282)</f>
        <v>#DIV/0!</v>
      </c>
      <c r="D282" s="67" t="e">
        <f>IF(Calcul!$F287="SA",'Sound Power'!BT282,'Sound Power'!U282)</f>
        <v>#DIV/0!</v>
      </c>
      <c r="E282" s="67" t="e">
        <f>IF(Calcul!$F287="SA",'Sound Power'!BU282,'Sound Power'!V282)</f>
        <v>#DIV/0!</v>
      </c>
      <c r="F282" s="67" t="e">
        <f>IF(Calcul!$F287="SA",'Sound Power'!BV282,'Sound Power'!W282)</f>
        <v>#DIV/0!</v>
      </c>
      <c r="G282" s="67" t="e">
        <f>IF(Calcul!$F287="SA",'Sound Power'!BW282,'Sound Power'!X282)</f>
        <v>#DIV/0!</v>
      </c>
      <c r="H282" s="67" t="e">
        <f>IF(Calcul!$F287="SA",'Sound Power'!BX282,'Sound Power'!Y282)</f>
        <v>#DIV/0!</v>
      </c>
      <c r="I282" s="67" t="e">
        <f>IF(Calcul!$F287="SA",'Sound Power'!BY282,'Sound Power'!Z282)</f>
        <v>#DIV/0!</v>
      </c>
      <c r="J282" s="67" t="e">
        <f>IF(Calcul!$F287="SA",'Sound Power'!BZ282,'Sound Power'!AA282)</f>
        <v>#DIV/0!</v>
      </c>
      <c r="K282" s="67" t="e">
        <f>'Sound Power'!CS282</f>
        <v>#DIV/0!</v>
      </c>
      <c r="L282" s="67" t="e">
        <f>'Sound Power'!CT282</f>
        <v>#DIV/0!</v>
      </c>
      <c r="M282" s="67" t="e">
        <f>'Sound Power'!CU282</f>
        <v>#DIV/0!</v>
      </c>
      <c r="N282" s="67" t="e">
        <f>'Sound Power'!CV282</f>
        <v>#DIV/0!</v>
      </c>
      <c r="O282" s="67" t="e">
        <f>'Sound Power'!CW282</f>
        <v>#DIV/0!</v>
      </c>
      <c r="P282" s="67" t="e">
        <f>'Sound Power'!CX282</f>
        <v>#DIV/0!</v>
      </c>
      <c r="Q282" s="67" t="e">
        <f>'Sound Power'!CY282</f>
        <v>#DIV/0!</v>
      </c>
      <c r="R282" s="67" t="e">
        <f>'Sound Power'!CZ282</f>
        <v>#DIV/0!</v>
      </c>
      <c r="S282" s="64">
        <f t="shared" si="97"/>
        <v>0</v>
      </c>
      <c r="T282" s="64">
        <f t="shared" si="98"/>
        <v>0</v>
      </c>
      <c r="U282" s="67" t="e">
        <f>('ModelParams Lp'!B$4*10^'ModelParams Lp'!B$5*($S282/$T282)^'ModelParams Lp'!B$6)*3</f>
        <v>#DIV/0!</v>
      </c>
      <c r="V282" s="67" t="e">
        <f>('ModelParams Lp'!C$4*10^'ModelParams Lp'!C$5*($S282/$T282)^'ModelParams Lp'!C$6)*3</f>
        <v>#DIV/0!</v>
      </c>
      <c r="W282" s="67" t="e">
        <f>('ModelParams Lp'!D$4*10^'ModelParams Lp'!D$5*($S282/$T282)^'ModelParams Lp'!D$6)*3</f>
        <v>#DIV/0!</v>
      </c>
      <c r="X282" s="67" t="e">
        <f>('ModelParams Lp'!E$4*10^'ModelParams Lp'!E$5*($S282/$T282)^'ModelParams Lp'!E$6)*3</f>
        <v>#DIV/0!</v>
      </c>
      <c r="Y282" s="67" t="e">
        <f>('ModelParams Lp'!F$4*10^'ModelParams Lp'!F$5*($S282/$T282)^'ModelParams Lp'!F$6)*3</f>
        <v>#DIV/0!</v>
      </c>
      <c r="Z282" s="67" t="e">
        <f>('ModelParams Lp'!G$4*10^'ModelParams Lp'!G$5*($S282/$T282)^'ModelParams Lp'!G$6)*3</f>
        <v>#DIV/0!</v>
      </c>
      <c r="AA282" s="67" t="e">
        <f>('ModelParams Lp'!H$4*10^'ModelParams Lp'!H$5*($S282/$T282)^'ModelParams Lp'!H$6)*3</f>
        <v>#DIV/0!</v>
      </c>
      <c r="AB282" s="67" t="e">
        <f>('ModelParams Lp'!I$4*10^'ModelParams Lp'!I$5*($S282/$T282)^'ModelParams Lp'!I$6)*3</f>
        <v>#DIV/0!</v>
      </c>
      <c r="AC282" s="53" t="e">
        <f t="shared" si="99"/>
        <v>#DIV/0!</v>
      </c>
      <c r="AD282" s="53" t="e">
        <f>IF(AC282&lt;'ModelParams Lp'!$B$16,-1,IF(AC282&lt;'ModelParams Lp'!$C$16,0,IF(AC282&lt;'ModelParams Lp'!$D$16,1,IF(AC282&lt;'ModelParams Lp'!$E$16,2,IF(AC282&lt;'ModelParams Lp'!$F$16,3,IF(AC282&lt;'ModelParams Lp'!$G$16,4,IF(AC282&lt;'ModelParams Lp'!$H$16,5,6)))))))</f>
        <v>#DIV/0!</v>
      </c>
      <c r="AE282" s="67" t="e">
        <f ca="1">IF($AD282&gt;1,0,OFFSET('ModelParams Lp'!$C$12,0,-'Sound Pressure'!$AD282))</f>
        <v>#DIV/0!</v>
      </c>
      <c r="AF282" s="67" t="e">
        <f ca="1">IF($AD282&gt;2,0,OFFSET('ModelParams Lp'!$D$12,0,-'Sound Pressure'!$AD282))</f>
        <v>#DIV/0!</v>
      </c>
      <c r="AG282" s="67" t="e">
        <f ca="1">IF($AD282&gt;3,0,OFFSET('ModelParams Lp'!$E$12,0,-'Sound Pressure'!$AD282))</f>
        <v>#DIV/0!</v>
      </c>
      <c r="AH282" s="67" t="e">
        <f ca="1">IF($AD282&gt;4,0,OFFSET('ModelParams Lp'!$F$12,0,-'Sound Pressure'!$AD282))</f>
        <v>#DIV/0!</v>
      </c>
      <c r="AI282" s="67" t="e">
        <f ca="1">IF($AD282&gt;3,0,OFFSET('ModelParams Lp'!$G$12,0,-'Sound Pressure'!$AD282))</f>
        <v>#DIV/0!</v>
      </c>
      <c r="AJ282" s="67" t="e">
        <f ca="1">IF($AD282&gt;5,0,OFFSET('ModelParams Lp'!$H$12,0,-'Sound Pressure'!$AD282))</f>
        <v>#DIV/0!</v>
      </c>
      <c r="AK282" s="67" t="e">
        <f ca="1">IF($AD282&gt;6,0,OFFSET('ModelParams Lp'!$I$12,0,-'Sound Pressure'!$AD282))</f>
        <v>#DIV/0!</v>
      </c>
      <c r="AL282" s="67" t="e">
        <f ca="1">IF($AD282&gt;7,0,IF($AD$4&lt;0,3,OFFSET('ModelParams Lp'!$J$12,0,-'Sound Pressure'!$AD282)))</f>
        <v>#DIV/0!</v>
      </c>
      <c r="AM282" s="67" t="e">
        <f t="shared" si="118"/>
        <v>#DIV/0!</v>
      </c>
      <c r="AN282" s="67" t="e">
        <f t="shared" si="118"/>
        <v>#DIV/0!</v>
      </c>
      <c r="AO282" s="67" t="e">
        <f t="shared" si="118"/>
        <v>#DIV/0!</v>
      </c>
      <c r="AP282" s="67" t="e">
        <f t="shared" si="118"/>
        <v>#DIV/0!</v>
      </c>
      <c r="AQ282" s="67" t="e">
        <f t="shared" si="118"/>
        <v>#DIV/0!</v>
      </c>
      <c r="AR282" s="67" t="e">
        <f t="shared" si="118"/>
        <v>#DIV/0!</v>
      </c>
      <c r="AS282" s="67" t="e">
        <f t="shared" si="118"/>
        <v>#DIV/0!</v>
      </c>
      <c r="AT282" s="67" t="e">
        <f t="shared" si="118"/>
        <v>#DIV/0!</v>
      </c>
      <c r="AU282" s="67">
        <f>'ModelParams Lp'!B$22</f>
        <v>4</v>
      </c>
      <c r="AV282" s="67">
        <f>'ModelParams Lp'!C$22</f>
        <v>2</v>
      </c>
      <c r="AW282" s="67">
        <f>'ModelParams Lp'!D$22</f>
        <v>1</v>
      </c>
      <c r="AX282" s="67">
        <f>'ModelParams Lp'!E$22</f>
        <v>0</v>
      </c>
      <c r="AY282" s="67">
        <f>'ModelParams Lp'!F$22</f>
        <v>0</v>
      </c>
      <c r="AZ282" s="67">
        <f>'ModelParams Lp'!G$22</f>
        <v>0</v>
      </c>
      <c r="BA282" s="67">
        <f>'ModelParams Lp'!H$22</f>
        <v>0</v>
      </c>
      <c r="BB282" s="67">
        <f>'ModelParams Lp'!I$22</f>
        <v>0</v>
      </c>
      <c r="BC282" s="67" t="e">
        <f>-10*LOG(2/(4*PI()*2^2)+4/(0.163*(Calcul!$J287*Calcul!$K287)/VLOOKUP(Calcul!$H287,'ModelParams Lp'!$E$37:$F$39,2,0)))</f>
        <v>#N/A</v>
      </c>
      <c r="BD282" s="67" t="e">
        <f>-10*LOG(2/(4*PI()*2^2)+4/(0.163*(Calcul!$J287*Calcul!$K287)/VLOOKUP(Calcul!$H287,'ModelParams Lp'!$E$37:$F$39,2,0)))</f>
        <v>#N/A</v>
      </c>
      <c r="BE282" s="67" t="e">
        <f>-10*LOG(2/(4*PI()*2^2)+4/(0.163*(Calcul!$J287*Calcul!$K287)/VLOOKUP(Calcul!$H287,'ModelParams Lp'!$E$37:$F$39,2,0)))</f>
        <v>#N/A</v>
      </c>
      <c r="BF282" s="67" t="e">
        <f>-10*LOG(2/(4*PI()*2^2)+4/(0.163*(Calcul!$J287*Calcul!$K287)/VLOOKUP(Calcul!$H287,'ModelParams Lp'!$E$37:$F$39,2,0)))</f>
        <v>#N/A</v>
      </c>
      <c r="BG282" s="67" t="e">
        <f>-10*LOG(2/(4*PI()*2^2)+4/(0.163*(Calcul!$J287*Calcul!$K287)/VLOOKUP(Calcul!$H287,'ModelParams Lp'!$E$37:$F$39,2,0)))</f>
        <v>#N/A</v>
      </c>
      <c r="BH282" s="67" t="e">
        <f>-10*LOG(2/(4*PI()*2^2)+4/(0.163*(Calcul!$J287*Calcul!$K287)/VLOOKUP(Calcul!$H287,'ModelParams Lp'!$E$37:$F$39,2,0)))</f>
        <v>#N/A</v>
      </c>
      <c r="BI282" s="67" t="e">
        <f>-10*LOG(2/(4*PI()*2^2)+4/(0.163*(Calcul!$J287*Calcul!$K287)/VLOOKUP(Calcul!$H287,'ModelParams Lp'!$E$37:$F$39,2,0)))</f>
        <v>#N/A</v>
      </c>
      <c r="BJ282" s="67" t="e">
        <f>-10*LOG(2/(4*PI()*2^2)+4/(0.163*(Calcul!$J287*Calcul!$K287)/VLOOKUP(Calcul!$H287,'ModelParams Lp'!$E$37:$F$39,2,0)))</f>
        <v>#N/A</v>
      </c>
      <c r="BK282" s="67" t="e">
        <f>VLOOKUP(Calcul!$I287,'ModelParams Lp'!$D$28:$O$32,5,0)+BC282</f>
        <v>#N/A</v>
      </c>
      <c r="BL282" s="67" t="e">
        <f>VLOOKUP(Calcul!$I287,'ModelParams Lp'!$D$28:$O$32,6,0)+BD282</f>
        <v>#N/A</v>
      </c>
      <c r="BM282" s="67" t="e">
        <f>VLOOKUP(Calcul!$I287,'ModelParams Lp'!$D$28:$O$32,7,0)+BE282</f>
        <v>#N/A</v>
      </c>
      <c r="BN282" s="67" t="e">
        <f>VLOOKUP(Calcul!$I287,'ModelParams Lp'!$D$28:$O$32,8,0)+BF282</f>
        <v>#N/A</v>
      </c>
      <c r="BO282" s="67" t="e">
        <f>VLOOKUP(Calcul!$I287,'ModelParams Lp'!$D$28:$O$32,9,0)+BG282</f>
        <v>#N/A</v>
      </c>
      <c r="BP282" s="67" t="e">
        <f>VLOOKUP(Calcul!$I287,'ModelParams Lp'!$D$28:$O$32,10,0)+BH282</f>
        <v>#N/A</v>
      </c>
      <c r="BQ282" s="67" t="e">
        <f>VLOOKUP(Calcul!$I287,'ModelParams Lp'!$D$28:$O$32,11,0)+BI282</f>
        <v>#N/A</v>
      </c>
      <c r="BR282" s="67" t="e">
        <f>VLOOKUP(Calcul!$I287,'ModelParams Lp'!$D$28:$O$32,12,0)+BJ282</f>
        <v>#N/A</v>
      </c>
      <c r="BS282" s="66" t="e">
        <f t="shared" ca="1" si="100"/>
        <v>#DIV/0!</v>
      </c>
      <c r="BT282" s="66" t="e">
        <f t="shared" ca="1" si="101"/>
        <v>#DIV/0!</v>
      </c>
      <c r="BU282" s="66" t="e">
        <f t="shared" ca="1" si="102"/>
        <v>#DIV/0!</v>
      </c>
      <c r="BV282" s="66" t="e">
        <f t="shared" ca="1" si="103"/>
        <v>#DIV/0!</v>
      </c>
      <c r="BW282" s="66" t="e">
        <f t="shared" ca="1" si="104"/>
        <v>#DIV/0!</v>
      </c>
      <c r="BX282" s="66" t="e">
        <f t="shared" ca="1" si="105"/>
        <v>#DIV/0!</v>
      </c>
      <c r="BY282" s="66" t="e">
        <f t="shared" ca="1" si="106"/>
        <v>#DIV/0!</v>
      </c>
      <c r="BZ282" s="66" t="e">
        <f t="shared" ca="1" si="107"/>
        <v>#DIV/0!</v>
      </c>
      <c r="CA282" s="24" t="e">
        <f ca="1">10*LOG10(IF(BS282="",0,POWER(10,((BS282+'ModelParams Lw'!$O$4)/10))) +IF(BT282="",0,POWER(10,((BT282+'ModelParams Lw'!$P$4)/10))) +IF(BU282="",0,POWER(10,((BU282+'ModelParams Lw'!$Q$4)/10))) +IF(BV282="",0,POWER(10,((BV282+'ModelParams Lw'!$R$4)/10))) +IF(BW282="",0,POWER(10,((BW282+'ModelParams Lw'!$S$4)/10))) +IF(BX282="",0,POWER(10,((BX282+'ModelParams Lw'!$T$4)/10))) +IF(BY282="",0,POWER(10,((BY282+'ModelParams Lw'!$U$4)/10)))+IF(BZ282="",0,POWER(10,((BZ282+'ModelParams Lw'!$V$4)/10))))</f>
        <v>#DIV/0!</v>
      </c>
      <c r="CB282" s="24" t="e">
        <f t="shared" ca="1" si="108"/>
        <v>#DIV/0!</v>
      </c>
      <c r="CC282" s="24" t="e">
        <f ca="1">(BS282-'ModelParams Lw'!O$10)/'ModelParams Lw'!O$11</f>
        <v>#DIV/0!</v>
      </c>
      <c r="CD282" s="24" t="e">
        <f ca="1">(BT282-'ModelParams Lw'!P$10)/'ModelParams Lw'!P$11</f>
        <v>#DIV/0!</v>
      </c>
      <c r="CE282" s="24" t="e">
        <f ca="1">(BU282-'ModelParams Lw'!Q$10)/'ModelParams Lw'!Q$11</f>
        <v>#DIV/0!</v>
      </c>
      <c r="CF282" s="24" t="e">
        <f ca="1">(BV282-'ModelParams Lw'!R$10)/'ModelParams Lw'!R$11</f>
        <v>#DIV/0!</v>
      </c>
      <c r="CG282" s="24" t="e">
        <f ca="1">(BW282-'ModelParams Lw'!S$10)/'ModelParams Lw'!S$11</f>
        <v>#DIV/0!</v>
      </c>
      <c r="CH282" s="24" t="e">
        <f ca="1">(BX282-'ModelParams Lw'!T$10)/'ModelParams Lw'!T$11</f>
        <v>#DIV/0!</v>
      </c>
      <c r="CI282" s="24" t="e">
        <f ca="1">(BY282-'ModelParams Lw'!U$10)/'ModelParams Lw'!U$11</f>
        <v>#DIV/0!</v>
      </c>
      <c r="CJ282" s="24" t="e">
        <f ca="1">(BZ282-'ModelParams Lw'!V$10)/'ModelParams Lw'!V$11</f>
        <v>#DIV/0!</v>
      </c>
      <c r="CK282" s="66" t="e">
        <f t="shared" si="109"/>
        <v>#DIV/0!</v>
      </c>
      <c r="CL282" s="66" t="e">
        <f t="shared" si="110"/>
        <v>#DIV/0!</v>
      </c>
      <c r="CM282" s="66" t="e">
        <f t="shared" si="111"/>
        <v>#DIV/0!</v>
      </c>
      <c r="CN282" s="66" t="e">
        <f t="shared" si="112"/>
        <v>#DIV/0!</v>
      </c>
      <c r="CO282" s="66" t="e">
        <f t="shared" si="113"/>
        <v>#DIV/0!</v>
      </c>
      <c r="CP282" s="66" t="e">
        <f t="shared" si="114"/>
        <v>#DIV/0!</v>
      </c>
      <c r="CQ282" s="66" t="e">
        <f t="shared" si="115"/>
        <v>#DIV/0!</v>
      </c>
      <c r="CR282" s="66" t="e">
        <f t="shared" si="116"/>
        <v>#DIV/0!</v>
      </c>
      <c r="CS282" s="24" t="e">
        <f>10*LOG10(IF(CK282="",0,POWER(10,((CK282+'ModelParams Lw'!$O$4)/10))) +IF(CL282="",0,POWER(10,((CL282+'ModelParams Lw'!$P$4)/10))) +IF(CM282="",0,POWER(10,((CM282+'ModelParams Lw'!$Q$4)/10))) +IF(CN282="",0,POWER(10,((CN282+'ModelParams Lw'!$R$4)/10))) +IF(CO282="",0,POWER(10,((CO282+'ModelParams Lw'!$S$4)/10))) +IF(CP282="",0,POWER(10,((CP282+'ModelParams Lw'!$T$4)/10))) +IF(CQ282="",0,POWER(10,((CQ282+'ModelParams Lw'!$U$4)/10)))+IF(CR282="",0,POWER(10,((CR282+'ModelParams Lw'!$V$4)/10))))</f>
        <v>#DIV/0!</v>
      </c>
      <c r="CT282" s="24" t="e">
        <f t="shared" si="117"/>
        <v>#DIV/0!</v>
      </c>
      <c r="CU282" s="24" t="e">
        <f>(CK282-'ModelParams Lw'!O$10)/'ModelParams Lw'!O$11</f>
        <v>#DIV/0!</v>
      </c>
      <c r="CV282" s="24" t="e">
        <f>(CL282-'ModelParams Lw'!P$10)/'ModelParams Lw'!P$11</f>
        <v>#DIV/0!</v>
      </c>
      <c r="CW282" s="24" t="e">
        <f>(CM282-'ModelParams Lw'!Q$10)/'ModelParams Lw'!Q$11</f>
        <v>#DIV/0!</v>
      </c>
      <c r="CX282" s="24" t="e">
        <f>(CN282-'ModelParams Lw'!R$10)/'ModelParams Lw'!R$11</f>
        <v>#DIV/0!</v>
      </c>
      <c r="CY282" s="24" t="e">
        <f>(CO282-'ModelParams Lw'!S$10)/'ModelParams Lw'!S$11</f>
        <v>#DIV/0!</v>
      </c>
      <c r="CZ282" s="24" t="e">
        <f>(CP282-'ModelParams Lw'!T$10)/'ModelParams Lw'!T$11</f>
        <v>#DIV/0!</v>
      </c>
      <c r="DA282" s="24" t="e">
        <f>(CQ282-'ModelParams Lw'!U$10)/'ModelParams Lw'!U$11</f>
        <v>#DIV/0!</v>
      </c>
      <c r="DB282" s="24" t="e">
        <f>(CR282-'ModelParams Lw'!V$10)/'ModelParams Lw'!V$11</f>
        <v>#DIV/0!</v>
      </c>
    </row>
    <row r="283" spans="1:106">
      <c r="A283" s="12">
        <f>'Sound Power'!B283</f>
        <v>0</v>
      </c>
      <c r="B283" s="12">
        <f>'Sound Power'!D283</f>
        <v>0</v>
      </c>
      <c r="C283" s="67" t="e">
        <f>IF(Calcul!$F288="SA",'Sound Power'!BS283,'Sound Power'!T283)</f>
        <v>#DIV/0!</v>
      </c>
      <c r="D283" s="67" t="e">
        <f>IF(Calcul!$F288="SA",'Sound Power'!BT283,'Sound Power'!U283)</f>
        <v>#DIV/0!</v>
      </c>
      <c r="E283" s="67" t="e">
        <f>IF(Calcul!$F288="SA",'Sound Power'!BU283,'Sound Power'!V283)</f>
        <v>#DIV/0!</v>
      </c>
      <c r="F283" s="67" t="e">
        <f>IF(Calcul!$F288="SA",'Sound Power'!BV283,'Sound Power'!W283)</f>
        <v>#DIV/0!</v>
      </c>
      <c r="G283" s="67" t="e">
        <f>IF(Calcul!$F288="SA",'Sound Power'!BW283,'Sound Power'!X283)</f>
        <v>#DIV/0!</v>
      </c>
      <c r="H283" s="67" t="e">
        <f>IF(Calcul!$F288="SA",'Sound Power'!BX283,'Sound Power'!Y283)</f>
        <v>#DIV/0!</v>
      </c>
      <c r="I283" s="67" t="e">
        <f>IF(Calcul!$F288="SA",'Sound Power'!BY283,'Sound Power'!Z283)</f>
        <v>#DIV/0!</v>
      </c>
      <c r="J283" s="67" t="e">
        <f>IF(Calcul!$F288="SA",'Sound Power'!BZ283,'Sound Power'!AA283)</f>
        <v>#DIV/0!</v>
      </c>
      <c r="K283" s="67" t="e">
        <f>'Sound Power'!CS283</f>
        <v>#DIV/0!</v>
      </c>
      <c r="L283" s="67" t="e">
        <f>'Sound Power'!CT283</f>
        <v>#DIV/0!</v>
      </c>
      <c r="M283" s="67" t="e">
        <f>'Sound Power'!CU283</f>
        <v>#DIV/0!</v>
      </c>
      <c r="N283" s="67" t="e">
        <f>'Sound Power'!CV283</f>
        <v>#DIV/0!</v>
      </c>
      <c r="O283" s="67" t="e">
        <f>'Sound Power'!CW283</f>
        <v>#DIV/0!</v>
      </c>
      <c r="P283" s="67" t="e">
        <f>'Sound Power'!CX283</f>
        <v>#DIV/0!</v>
      </c>
      <c r="Q283" s="67" t="e">
        <f>'Sound Power'!CY283</f>
        <v>#DIV/0!</v>
      </c>
      <c r="R283" s="67" t="e">
        <f>'Sound Power'!CZ283</f>
        <v>#DIV/0!</v>
      </c>
      <c r="S283" s="64">
        <f t="shared" si="97"/>
        <v>0</v>
      </c>
      <c r="T283" s="64">
        <f t="shared" si="98"/>
        <v>0</v>
      </c>
      <c r="U283" s="67" t="e">
        <f>('ModelParams Lp'!B$4*10^'ModelParams Lp'!B$5*($S283/$T283)^'ModelParams Lp'!B$6)*3</f>
        <v>#DIV/0!</v>
      </c>
      <c r="V283" s="67" t="e">
        <f>('ModelParams Lp'!C$4*10^'ModelParams Lp'!C$5*($S283/$T283)^'ModelParams Lp'!C$6)*3</f>
        <v>#DIV/0!</v>
      </c>
      <c r="W283" s="67" t="e">
        <f>('ModelParams Lp'!D$4*10^'ModelParams Lp'!D$5*($S283/$T283)^'ModelParams Lp'!D$6)*3</f>
        <v>#DIV/0!</v>
      </c>
      <c r="X283" s="67" t="e">
        <f>('ModelParams Lp'!E$4*10^'ModelParams Lp'!E$5*($S283/$T283)^'ModelParams Lp'!E$6)*3</f>
        <v>#DIV/0!</v>
      </c>
      <c r="Y283" s="67" t="e">
        <f>('ModelParams Lp'!F$4*10^'ModelParams Lp'!F$5*($S283/$T283)^'ModelParams Lp'!F$6)*3</f>
        <v>#DIV/0!</v>
      </c>
      <c r="Z283" s="67" t="e">
        <f>('ModelParams Lp'!G$4*10^'ModelParams Lp'!G$5*($S283/$T283)^'ModelParams Lp'!G$6)*3</f>
        <v>#DIV/0!</v>
      </c>
      <c r="AA283" s="67" t="e">
        <f>('ModelParams Lp'!H$4*10^'ModelParams Lp'!H$5*($S283/$T283)^'ModelParams Lp'!H$6)*3</f>
        <v>#DIV/0!</v>
      </c>
      <c r="AB283" s="67" t="e">
        <f>('ModelParams Lp'!I$4*10^'ModelParams Lp'!I$5*($S283/$T283)^'ModelParams Lp'!I$6)*3</f>
        <v>#DIV/0!</v>
      </c>
      <c r="AC283" s="53" t="e">
        <f t="shared" si="99"/>
        <v>#DIV/0!</v>
      </c>
      <c r="AD283" s="53" t="e">
        <f>IF(AC283&lt;'ModelParams Lp'!$B$16,-1,IF(AC283&lt;'ModelParams Lp'!$C$16,0,IF(AC283&lt;'ModelParams Lp'!$D$16,1,IF(AC283&lt;'ModelParams Lp'!$E$16,2,IF(AC283&lt;'ModelParams Lp'!$F$16,3,IF(AC283&lt;'ModelParams Lp'!$G$16,4,IF(AC283&lt;'ModelParams Lp'!$H$16,5,6)))))))</f>
        <v>#DIV/0!</v>
      </c>
      <c r="AE283" s="67" t="e">
        <f ca="1">IF($AD283&gt;1,0,OFFSET('ModelParams Lp'!$C$12,0,-'Sound Pressure'!$AD283))</f>
        <v>#DIV/0!</v>
      </c>
      <c r="AF283" s="67" t="e">
        <f ca="1">IF($AD283&gt;2,0,OFFSET('ModelParams Lp'!$D$12,0,-'Sound Pressure'!$AD283))</f>
        <v>#DIV/0!</v>
      </c>
      <c r="AG283" s="67" t="e">
        <f ca="1">IF($AD283&gt;3,0,OFFSET('ModelParams Lp'!$E$12,0,-'Sound Pressure'!$AD283))</f>
        <v>#DIV/0!</v>
      </c>
      <c r="AH283" s="67" t="e">
        <f ca="1">IF($AD283&gt;4,0,OFFSET('ModelParams Lp'!$F$12,0,-'Sound Pressure'!$AD283))</f>
        <v>#DIV/0!</v>
      </c>
      <c r="AI283" s="67" t="e">
        <f ca="1">IF($AD283&gt;3,0,OFFSET('ModelParams Lp'!$G$12,0,-'Sound Pressure'!$AD283))</f>
        <v>#DIV/0!</v>
      </c>
      <c r="AJ283" s="67" t="e">
        <f ca="1">IF($AD283&gt;5,0,OFFSET('ModelParams Lp'!$H$12,0,-'Sound Pressure'!$AD283))</f>
        <v>#DIV/0!</v>
      </c>
      <c r="AK283" s="67" t="e">
        <f ca="1">IF($AD283&gt;6,0,OFFSET('ModelParams Lp'!$I$12,0,-'Sound Pressure'!$AD283))</f>
        <v>#DIV/0!</v>
      </c>
      <c r="AL283" s="67" t="e">
        <f ca="1">IF($AD283&gt;7,0,IF($AD$4&lt;0,3,OFFSET('ModelParams Lp'!$J$12,0,-'Sound Pressure'!$AD283)))</f>
        <v>#DIV/0!</v>
      </c>
      <c r="AM283" s="67" t="e">
        <f t="shared" si="118"/>
        <v>#DIV/0!</v>
      </c>
      <c r="AN283" s="67" t="e">
        <f t="shared" si="118"/>
        <v>#DIV/0!</v>
      </c>
      <c r="AO283" s="67" t="e">
        <f t="shared" si="118"/>
        <v>#DIV/0!</v>
      </c>
      <c r="AP283" s="67" t="e">
        <f t="shared" si="118"/>
        <v>#DIV/0!</v>
      </c>
      <c r="AQ283" s="67" t="e">
        <f t="shared" si="118"/>
        <v>#DIV/0!</v>
      </c>
      <c r="AR283" s="67" t="e">
        <f t="shared" si="118"/>
        <v>#DIV/0!</v>
      </c>
      <c r="AS283" s="67" t="e">
        <f t="shared" si="118"/>
        <v>#DIV/0!</v>
      </c>
      <c r="AT283" s="67" t="e">
        <f t="shared" si="118"/>
        <v>#DIV/0!</v>
      </c>
      <c r="AU283" s="67">
        <f>'ModelParams Lp'!B$22</f>
        <v>4</v>
      </c>
      <c r="AV283" s="67">
        <f>'ModelParams Lp'!C$22</f>
        <v>2</v>
      </c>
      <c r="AW283" s="67">
        <f>'ModelParams Lp'!D$22</f>
        <v>1</v>
      </c>
      <c r="AX283" s="67">
        <f>'ModelParams Lp'!E$22</f>
        <v>0</v>
      </c>
      <c r="AY283" s="67">
        <f>'ModelParams Lp'!F$22</f>
        <v>0</v>
      </c>
      <c r="AZ283" s="67">
        <f>'ModelParams Lp'!G$22</f>
        <v>0</v>
      </c>
      <c r="BA283" s="67">
        <f>'ModelParams Lp'!H$22</f>
        <v>0</v>
      </c>
      <c r="BB283" s="67">
        <f>'ModelParams Lp'!I$22</f>
        <v>0</v>
      </c>
      <c r="BC283" s="67" t="e">
        <f>-10*LOG(2/(4*PI()*2^2)+4/(0.163*(Calcul!$J288*Calcul!$K288)/VLOOKUP(Calcul!$H288,'ModelParams Lp'!$E$37:$F$39,2,0)))</f>
        <v>#N/A</v>
      </c>
      <c r="BD283" s="67" t="e">
        <f>-10*LOG(2/(4*PI()*2^2)+4/(0.163*(Calcul!$J288*Calcul!$K288)/VLOOKUP(Calcul!$H288,'ModelParams Lp'!$E$37:$F$39,2,0)))</f>
        <v>#N/A</v>
      </c>
      <c r="BE283" s="67" t="e">
        <f>-10*LOG(2/(4*PI()*2^2)+4/(0.163*(Calcul!$J288*Calcul!$K288)/VLOOKUP(Calcul!$H288,'ModelParams Lp'!$E$37:$F$39,2,0)))</f>
        <v>#N/A</v>
      </c>
      <c r="BF283" s="67" t="e">
        <f>-10*LOG(2/(4*PI()*2^2)+4/(0.163*(Calcul!$J288*Calcul!$K288)/VLOOKUP(Calcul!$H288,'ModelParams Lp'!$E$37:$F$39,2,0)))</f>
        <v>#N/A</v>
      </c>
      <c r="BG283" s="67" t="e">
        <f>-10*LOG(2/(4*PI()*2^2)+4/(0.163*(Calcul!$J288*Calcul!$K288)/VLOOKUP(Calcul!$H288,'ModelParams Lp'!$E$37:$F$39,2,0)))</f>
        <v>#N/A</v>
      </c>
      <c r="BH283" s="67" t="e">
        <f>-10*LOG(2/(4*PI()*2^2)+4/(0.163*(Calcul!$J288*Calcul!$K288)/VLOOKUP(Calcul!$H288,'ModelParams Lp'!$E$37:$F$39,2,0)))</f>
        <v>#N/A</v>
      </c>
      <c r="BI283" s="67" t="e">
        <f>-10*LOG(2/(4*PI()*2^2)+4/(0.163*(Calcul!$J288*Calcul!$K288)/VLOOKUP(Calcul!$H288,'ModelParams Lp'!$E$37:$F$39,2,0)))</f>
        <v>#N/A</v>
      </c>
      <c r="BJ283" s="67" t="e">
        <f>-10*LOG(2/(4*PI()*2^2)+4/(0.163*(Calcul!$J288*Calcul!$K288)/VLOOKUP(Calcul!$H288,'ModelParams Lp'!$E$37:$F$39,2,0)))</f>
        <v>#N/A</v>
      </c>
      <c r="BK283" s="67" t="e">
        <f>VLOOKUP(Calcul!$I288,'ModelParams Lp'!$D$28:$O$32,5,0)+BC283</f>
        <v>#N/A</v>
      </c>
      <c r="BL283" s="67" t="e">
        <f>VLOOKUP(Calcul!$I288,'ModelParams Lp'!$D$28:$O$32,6,0)+BD283</f>
        <v>#N/A</v>
      </c>
      <c r="BM283" s="67" t="e">
        <f>VLOOKUP(Calcul!$I288,'ModelParams Lp'!$D$28:$O$32,7,0)+BE283</f>
        <v>#N/A</v>
      </c>
      <c r="BN283" s="67" t="e">
        <f>VLOOKUP(Calcul!$I288,'ModelParams Lp'!$D$28:$O$32,8,0)+BF283</f>
        <v>#N/A</v>
      </c>
      <c r="BO283" s="67" t="e">
        <f>VLOOKUP(Calcul!$I288,'ModelParams Lp'!$D$28:$O$32,9,0)+BG283</f>
        <v>#N/A</v>
      </c>
      <c r="BP283" s="67" t="e">
        <f>VLOOKUP(Calcul!$I288,'ModelParams Lp'!$D$28:$O$32,10,0)+BH283</f>
        <v>#N/A</v>
      </c>
      <c r="BQ283" s="67" t="e">
        <f>VLOOKUP(Calcul!$I288,'ModelParams Lp'!$D$28:$O$32,11,0)+BI283</f>
        <v>#N/A</v>
      </c>
      <c r="BR283" s="67" t="e">
        <f>VLOOKUP(Calcul!$I288,'ModelParams Lp'!$D$28:$O$32,12,0)+BJ283</f>
        <v>#N/A</v>
      </c>
      <c r="BS283" s="66" t="e">
        <f t="shared" ca="1" si="100"/>
        <v>#DIV/0!</v>
      </c>
      <c r="BT283" s="66" t="e">
        <f t="shared" ca="1" si="101"/>
        <v>#DIV/0!</v>
      </c>
      <c r="BU283" s="66" t="e">
        <f t="shared" ca="1" si="102"/>
        <v>#DIV/0!</v>
      </c>
      <c r="BV283" s="66" t="e">
        <f t="shared" ca="1" si="103"/>
        <v>#DIV/0!</v>
      </c>
      <c r="BW283" s="66" t="e">
        <f t="shared" ca="1" si="104"/>
        <v>#DIV/0!</v>
      </c>
      <c r="BX283" s="66" t="e">
        <f t="shared" ca="1" si="105"/>
        <v>#DIV/0!</v>
      </c>
      <c r="BY283" s="66" t="e">
        <f t="shared" ca="1" si="106"/>
        <v>#DIV/0!</v>
      </c>
      <c r="BZ283" s="66" t="e">
        <f t="shared" ca="1" si="107"/>
        <v>#DIV/0!</v>
      </c>
      <c r="CA283" s="24" t="e">
        <f ca="1">10*LOG10(IF(BS283="",0,POWER(10,((BS283+'ModelParams Lw'!$O$4)/10))) +IF(BT283="",0,POWER(10,((BT283+'ModelParams Lw'!$P$4)/10))) +IF(BU283="",0,POWER(10,((BU283+'ModelParams Lw'!$Q$4)/10))) +IF(BV283="",0,POWER(10,((BV283+'ModelParams Lw'!$R$4)/10))) +IF(BW283="",0,POWER(10,((BW283+'ModelParams Lw'!$S$4)/10))) +IF(BX283="",0,POWER(10,((BX283+'ModelParams Lw'!$T$4)/10))) +IF(BY283="",0,POWER(10,((BY283+'ModelParams Lw'!$U$4)/10)))+IF(BZ283="",0,POWER(10,((BZ283+'ModelParams Lw'!$V$4)/10))))</f>
        <v>#DIV/0!</v>
      </c>
      <c r="CB283" s="24" t="e">
        <f t="shared" ca="1" si="108"/>
        <v>#DIV/0!</v>
      </c>
      <c r="CC283" s="24" t="e">
        <f ca="1">(BS283-'ModelParams Lw'!O$10)/'ModelParams Lw'!O$11</f>
        <v>#DIV/0!</v>
      </c>
      <c r="CD283" s="24" t="e">
        <f ca="1">(BT283-'ModelParams Lw'!P$10)/'ModelParams Lw'!P$11</f>
        <v>#DIV/0!</v>
      </c>
      <c r="CE283" s="24" t="e">
        <f ca="1">(BU283-'ModelParams Lw'!Q$10)/'ModelParams Lw'!Q$11</f>
        <v>#DIV/0!</v>
      </c>
      <c r="CF283" s="24" t="e">
        <f ca="1">(BV283-'ModelParams Lw'!R$10)/'ModelParams Lw'!R$11</f>
        <v>#DIV/0!</v>
      </c>
      <c r="CG283" s="24" t="e">
        <f ca="1">(BW283-'ModelParams Lw'!S$10)/'ModelParams Lw'!S$11</f>
        <v>#DIV/0!</v>
      </c>
      <c r="CH283" s="24" t="e">
        <f ca="1">(BX283-'ModelParams Lw'!T$10)/'ModelParams Lw'!T$11</f>
        <v>#DIV/0!</v>
      </c>
      <c r="CI283" s="24" t="e">
        <f ca="1">(BY283-'ModelParams Lw'!U$10)/'ModelParams Lw'!U$11</f>
        <v>#DIV/0!</v>
      </c>
      <c r="CJ283" s="24" t="e">
        <f ca="1">(BZ283-'ModelParams Lw'!V$10)/'ModelParams Lw'!V$11</f>
        <v>#DIV/0!</v>
      </c>
      <c r="CK283" s="66" t="e">
        <f t="shared" si="109"/>
        <v>#DIV/0!</v>
      </c>
      <c r="CL283" s="66" t="e">
        <f t="shared" si="110"/>
        <v>#DIV/0!</v>
      </c>
      <c r="CM283" s="66" t="e">
        <f t="shared" si="111"/>
        <v>#DIV/0!</v>
      </c>
      <c r="CN283" s="66" t="e">
        <f t="shared" si="112"/>
        <v>#DIV/0!</v>
      </c>
      <c r="CO283" s="66" t="e">
        <f t="shared" si="113"/>
        <v>#DIV/0!</v>
      </c>
      <c r="CP283" s="66" t="e">
        <f t="shared" si="114"/>
        <v>#DIV/0!</v>
      </c>
      <c r="CQ283" s="66" t="e">
        <f t="shared" si="115"/>
        <v>#DIV/0!</v>
      </c>
      <c r="CR283" s="66" t="e">
        <f t="shared" si="116"/>
        <v>#DIV/0!</v>
      </c>
      <c r="CS283" s="24" t="e">
        <f>10*LOG10(IF(CK283="",0,POWER(10,((CK283+'ModelParams Lw'!$O$4)/10))) +IF(CL283="",0,POWER(10,((CL283+'ModelParams Lw'!$P$4)/10))) +IF(CM283="",0,POWER(10,((CM283+'ModelParams Lw'!$Q$4)/10))) +IF(CN283="",0,POWER(10,((CN283+'ModelParams Lw'!$R$4)/10))) +IF(CO283="",0,POWER(10,((CO283+'ModelParams Lw'!$S$4)/10))) +IF(CP283="",0,POWER(10,((CP283+'ModelParams Lw'!$T$4)/10))) +IF(CQ283="",0,POWER(10,((CQ283+'ModelParams Lw'!$U$4)/10)))+IF(CR283="",0,POWER(10,((CR283+'ModelParams Lw'!$V$4)/10))))</f>
        <v>#DIV/0!</v>
      </c>
      <c r="CT283" s="24" t="e">
        <f t="shared" si="117"/>
        <v>#DIV/0!</v>
      </c>
      <c r="CU283" s="24" t="e">
        <f>(CK283-'ModelParams Lw'!O$10)/'ModelParams Lw'!O$11</f>
        <v>#DIV/0!</v>
      </c>
      <c r="CV283" s="24" t="e">
        <f>(CL283-'ModelParams Lw'!P$10)/'ModelParams Lw'!P$11</f>
        <v>#DIV/0!</v>
      </c>
      <c r="CW283" s="24" t="e">
        <f>(CM283-'ModelParams Lw'!Q$10)/'ModelParams Lw'!Q$11</f>
        <v>#DIV/0!</v>
      </c>
      <c r="CX283" s="24" t="e">
        <f>(CN283-'ModelParams Lw'!R$10)/'ModelParams Lw'!R$11</f>
        <v>#DIV/0!</v>
      </c>
      <c r="CY283" s="24" t="e">
        <f>(CO283-'ModelParams Lw'!S$10)/'ModelParams Lw'!S$11</f>
        <v>#DIV/0!</v>
      </c>
      <c r="CZ283" s="24" t="e">
        <f>(CP283-'ModelParams Lw'!T$10)/'ModelParams Lw'!T$11</f>
        <v>#DIV/0!</v>
      </c>
      <c r="DA283" s="24" t="e">
        <f>(CQ283-'ModelParams Lw'!U$10)/'ModelParams Lw'!U$11</f>
        <v>#DIV/0!</v>
      </c>
      <c r="DB283" s="24" t="e">
        <f>(CR283-'ModelParams Lw'!V$10)/'ModelParams Lw'!V$11</f>
        <v>#DIV/0!</v>
      </c>
    </row>
    <row r="284" spans="1:106">
      <c r="A284" s="12">
        <f>'Sound Power'!B284</f>
        <v>0</v>
      </c>
      <c r="B284" s="12">
        <f>'Sound Power'!D284</f>
        <v>0</v>
      </c>
      <c r="C284" s="67" t="e">
        <f>IF(Calcul!$F289="SA",'Sound Power'!BS284,'Sound Power'!T284)</f>
        <v>#DIV/0!</v>
      </c>
      <c r="D284" s="67" t="e">
        <f>IF(Calcul!$F289="SA",'Sound Power'!BT284,'Sound Power'!U284)</f>
        <v>#DIV/0!</v>
      </c>
      <c r="E284" s="67" t="e">
        <f>IF(Calcul!$F289="SA",'Sound Power'!BU284,'Sound Power'!V284)</f>
        <v>#DIV/0!</v>
      </c>
      <c r="F284" s="67" t="e">
        <f>IF(Calcul!$F289="SA",'Sound Power'!BV284,'Sound Power'!W284)</f>
        <v>#DIV/0!</v>
      </c>
      <c r="G284" s="67" t="e">
        <f>IF(Calcul!$F289="SA",'Sound Power'!BW284,'Sound Power'!X284)</f>
        <v>#DIV/0!</v>
      </c>
      <c r="H284" s="67" t="e">
        <f>IF(Calcul!$F289="SA",'Sound Power'!BX284,'Sound Power'!Y284)</f>
        <v>#DIV/0!</v>
      </c>
      <c r="I284" s="67" t="e">
        <f>IF(Calcul!$F289="SA",'Sound Power'!BY284,'Sound Power'!Z284)</f>
        <v>#DIV/0!</v>
      </c>
      <c r="J284" s="67" t="e">
        <f>IF(Calcul!$F289="SA",'Sound Power'!BZ284,'Sound Power'!AA284)</f>
        <v>#DIV/0!</v>
      </c>
      <c r="K284" s="67" t="e">
        <f>'Sound Power'!CS284</f>
        <v>#DIV/0!</v>
      </c>
      <c r="L284" s="67" t="e">
        <f>'Sound Power'!CT284</f>
        <v>#DIV/0!</v>
      </c>
      <c r="M284" s="67" t="e">
        <f>'Sound Power'!CU284</f>
        <v>#DIV/0!</v>
      </c>
      <c r="N284" s="67" t="e">
        <f>'Sound Power'!CV284</f>
        <v>#DIV/0!</v>
      </c>
      <c r="O284" s="67" t="e">
        <f>'Sound Power'!CW284</f>
        <v>#DIV/0!</v>
      </c>
      <c r="P284" s="67" t="e">
        <f>'Sound Power'!CX284</f>
        <v>#DIV/0!</v>
      </c>
      <c r="Q284" s="67" t="e">
        <f>'Sound Power'!CY284</f>
        <v>#DIV/0!</v>
      </c>
      <c r="R284" s="67" t="e">
        <f>'Sound Power'!CZ284</f>
        <v>#DIV/0!</v>
      </c>
      <c r="S284" s="64">
        <f t="shared" si="97"/>
        <v>0</v>
      </c>
      <c r="T284" s="64">
        <f t="shared" si="98"/>
        <v>0</v>
      </c>
      <c r="U284" s="67" t="e">
        <f>('ModelParams Lp'!B$4*10^'ModelParams Lp'!B$5*($S284/$T284)^'ModelParams Lp'!B$6)*3</f>
        <v>#DIV/0!</v>
      </c>
      <c r="V284" s="67" t="e">
        <f>('ModelParams Lp'!C$4*10^'ModelParams Lp'!C$5*($S284/$T284)^'ModelParams Lp'!C$6)*3</f>
        <v>#DIV/0!</v>
      </c>
      <c r="W284" s="67" t="e">
        <f>('ModelParams Lp'!D$4*10^'ModelParams Lp'!D$5*($S284/$T284)^'ModelParams Lp'!D$6)*3</f>
        <v>#DIV/0!</v>
      </c>
      <c r="X284" s="67" t="e">
        <f>('ModelParams Lp'!E$4*10^'ModelParams Lp'!E$5*($S284/$T284)^'ModelParams Lp'!E$6)*3</f>
        <v>#DIV/0!</v>
      </c>
      <c r="Y284" s="67" t="e">
        <f>('ModelParams Lp'!F$4*10^'ModelParams Lp'!F$5*($S284/$T284)^'ModelParams Lp'!F$6)*3</f>
        <v>#DIV/0!</v>
      </c>
      <c r="Z284" s="67" t="e">
        <f>('ModelParams Lp'!G$4*10^'ModelParams Lp'!G$5*($S284/$T284)^'ModelParams Lp'!G$6)*3</f>
        <v>#DIV/0!</v>
      </c>
      <c r="AA284" s="67" t="e">
        <f>('ModelParams Lp'!H$4*10^'ModelParams Lp'!H$5*($S284/$T284)^'ModelParams Lp'!H$6)*3</f>
        <v>#DIV/0!</v>
      </c>
      <c r="AB284" s="67" t="e">
        <f>('ModelParams Lp'!I$4*10^'ModelParams Lp'!I$5*($S284/$T284)^'ModelParams Lp'!I$6)*3</f>
        <v>#DIV/0!</v>
      </c>
      <c r="AC284" s="53" t="e">
        <f t="shared" si="99"/>
        <v>#DIV/0!</v>
      </c>
      <c r="AD284" s="53" t="e">
        <f>IF(AC284&lt;'ModelParams Lp'!$B$16,-1,IF(AC284&lt;'ModelParams Lp'!$C$16,0,IF(AC284&lt;'ModelParams Lp'!$D$16,1,IF(AC284&lt;'ModelParams Lp'!$E$16,2,IF(AC284&lt;'ModelParams Lp'!$F$16,3,IF(AC284&lt;'ModelParams Lp'!$G$16,4,IF(AC284&lt;'ModelParams Lp'!$H$16,5,6)))))))</f>
        <v>#DIV/0!</v>
      </c>
      <c r="AE284" s="67" t="e">
        <f ca="1">IF($AD284&gt;1,0,OFFSET('ModelParams Lp'!$C$12,0,-'Sound Pressure'!$AD284))</f>
        <v>#DIV/0!</v>
      </c>
      <c r="AF284" s="67" t="e">
        <f ca="1">IF($AD284&gt;2,0,OFFSET('ModelParams Lp'!$D$12,0,-'Sound Pressure'!$AD284))</f>
        <v>#DIV/0!</v>
      </c>
      <c r="AG284" s="67" t="e">
        <f ca="1">IF($AD284&gt;3,0,OFFSET('ModelParams Lp'!$E$12,0,-'Sound Pressure'!$AD284))</f>
        <v>#DIV/0!</v>
      </c>
      <c r="AH284" s="67" t="e">
        <f ca="1">IF($AD284&gt;4,0,OFFSET('ModelParams Lp'!$F$12,0,-'Sound Pressure'!$AD284))</f>
        <v>#DIV/0!</v>
      </c>
      <c r="AI284" s="67" t="e">
        <f ca="1">IF($AD284&gt;3,0,OFFSET('ModelParams Lp'!$G$12,0,-'Sound Pressure'!$AD284))</f>
        <v>#DIV/0!</v>
      </c>
      <c r="AJ284" s="67" t="e">
        <f ca="1">IF($AD284&gt;5,0,OFFSET('ModelParams Lp'!$H$12,0,-'Sound Pressure'!$AD284))</f>
        <v>#DIV/0!</v>
      </c>
      <c r="AK284" s="67" t="e">
        <f ca="1">IF($AD284&gt;6,0,OFFSET('ModelParams Lp'!$I$12,0,-'Sound Pressure'!$AD284))</f>
        <v>#DIV/0!</v>
      </c>
      <c r="AL284" s="67" t="e">
        <f ca="1">IF($AD284&gt;7,0,IF($AD$4&lt;0,3,OFFSET('ModelParams Lp'!$J$12,0,-'Sound Pressure'!$AD284)))</f>
        <v>#DIV/0!</v>
      </c>
      <c r="AM284" s="67" t="e">
        <f t="shared" si="118"/>
        <v>#DIV/0!</v>
      </c>
      <c r="AN284" s="67" t="e">
        <f t="shared" si="118"/>
        <v>#DIV/0!</v>
      </c>
      <c r="AO284" s="67" t="e">
        <f t="shared" si="118"/>
        <v>#DIV/0!</v>
      </c>
      <c r="AP284" s="67" t="e">
        <f t="shared" si="118"/>
        <v>#DIV/0!</v>
      </c>
      <c r="AQ284" s="67" t="e">
        <f t="shared" si="118"/>
        <v>#DIV/0!</v>
      </c>
      <c r="AR284" s="67" t="e">
        <f t="shared" si="118"/>
        <v>#DIV/0!</v>
      </c>
      <c r="AS284" s="67" t="e">
        <f t="shared" si="118"/>
        <v>#DIV/0!</v>
      </c>
      <c r="AT284" s="67" t="e">
        <f t="shared" si="118"/>
        <v>#DIV/0!</v>
      </c>
      <c r="AU284" s="67">
        <f>'ModelParams Lp'!B$22</f>
        <v>4</v>
      </c>
      <c r="AV284" s="67">
        <f>'ModelParams Lp'!C$22</f>
        <v>2</v>
      </c>
      <c r="AW284" s="67">
        <f>'ModelParams Lp'!D$22</f>
        <v>1</v>
      </c>
      <c r="AX284" s="67">
        <f>'ModelParams Lp'!E$22</f>
        <v>0</v>
      </c>
      <c r="AY284" s="67">
        <f>'ModelParams Lp'!F$22</f>
        <v>0</v>
      </c>
      <c r="AZ284" s="67">
        <f>'ModelParams Lp'!G$22</f>
        <v>0</v>
      </c>
      <c r="BA284" s="67">
        <f>'ModelParams Lp'!H$22</f>
        <v>0</v>
      </c>
      <c r="BB284" s="67">
        <f>'ModelParams Lp'!I$22</f>
        <v>0</v>
      </c>
      <c r="BC284" s="67" t="e">
        <f>-10*LOG(2/(4*PI()*2^2)+4/(0.163*(Calcul!$J289*Calcul!$K289)/VLOOKUP(Calcul!$H289,'ModelParams Lp'!$E$37:$F$39,2,0)))</f>
        <v>#N/A</v>
      </c>
      <c r="BD284" s="67" t="e">
        <f>-10*LOG(2/(4*PI()*2^2)+4/(0.163*(Calcul!$J289*Calcul!$K289)/VLOOKUP(Calcul!$H289,'ModelParams Lp'!$E$37:$F$39,2,0)))</f>
        <v>#N/A</v>
      </c>
      <c r="BE284" s="67" t="e">
        <f>-10*LOG(2/(4*PI()*2^2)+4/(0.163*(Calcul!$J289*Calcul!$K289)/VLOOKUP(Calcul!$H289,'ModelParams Lp'!$E$37:$F$39,2,0)))</f>
        <v>#N/A</v>
      </c>
      <c r="BF284" s="67" t="e">
        <f>-10*LOG(2/(4*PI()*2^2)+4/(0.163*(Calcul!$J289*Calcul!$K289)/VLOOKUP(Calcul!$H289,'ModelParams Lp'!$E$37:$F$39,2,0)))</f>
        <v>#N/A</v>
      </c>
      <c r="BG284" s="67" t="e">
        <f>-10*LOG(2/(4*PI()*2^2)+4/(0.163*(Calcul!$J289*Calcul!$K289)/VLOOKUP(Calcul!$H289,'ModelParams Lp'!$E$37:$F$39,2,0)))</f>
        <v>#N/A</v>
      </c>
      <c r="BH284" s="67" t="e">
        <f>-10*LOG(2/(4*PI()*2^2)+4/(0.163*(Calcul!$J289*Calcul!$K289)/VLOOKUP(Calcul!$H289,'ModelParams Lp'!$E$37:$F$39,2,0)))</f>
        <v>#N/A</v>
      </c>
      <c r="BI284" s="67" t="e">
        <f>-10*LOG(2/(4*PI()*2^2)+4/(0.163*(Calcul!$J289*Calcul!$K289)/VLOOKUP(Calcul!$H289,'ModelParams Lp'!$E$37:$F$39,2,0)))</f>
        <v>#N/A</v>
      </c>
      <c r="BJ284" s="67" t="e">
        <f>-10*LOG(2/(4*PI()*2^2)+4/(0.163*(Calcul!$J289*Calcul!$K289)/VLOOKUP(Calcul!$H289,'ModelParams Lp'!$E$37:$F$39,2,0)))</f>
        <v>#N/A</v>
      </c>
      <c r="BK284" s="67" t="e">
        <f>VLOOKUP(Calcul!$I289,'ModelParams Lp'!$D$28:$O$32,5,0)+BC284</f>
        <v>#N/A</v>
      </c>
      <c r="BL284" s="67" t="e">
        <f>VLOOKUP(Calcul!$I289,'ModelParams Lp'!$D$28:$O$32,6,0)+BD284</f>
        <v>#N/A</v>
      </c>
      <c r="BM284" s="67" t="e">
        <f>VLOOKUP(Calcul!$I289,'ModelParams Lp'!$D$28:$O$32,7,0)+BE284</f>
        <v>#N/A</v>
      </c>
      <c r="BN284" s="67" t="e">
        <f>VLOOKUP(Calcul!$I289,'ModelParams Lp'!$D$28:$O$32,8,0)+BF284</f>
        <v>#N/A</v>
      </c>
      <c r="BO284" s="67" t="e">
        <f>VLOOKUP(Calcul!$I289,'ModelParams Lp'!$D$28:$O$32,9,0)+BG284</f>
        <v>#N/A</v>
      </c>
      <c r="BP284" s="67" t="e">
        <f>VLOOKUP(Calcul!$I289,'ModelParams Lp'!$D$28:$O$32,10,0)+BH284</f>
        <v>#N/A</v>
      </c>
      <c r="BQ284" s="67" t="e">
        <f>VLOOKUP(Calcul!$I289,'ModelParams Lp'!$D$28:$O$32,11,0)+BI284</f>
        <v>#N/A</v>
      </c>
      <c r="BR284" s="67" t="e">
        <f>VLOOKUP(Calcul!$I289,'ModelParams Lp'!$D$28:$O$32,12,0)+BJ284</f>
        <v>#N/A</v>
      </c>
      <c r="BS284" s="66" t="e">
        <f t="shared" ca="1" si="100"/>
        <v>#DIV/0!</v>
      </c>
      <c r="BT284" s="66" t="e">
        <f t="shared" ca="1" si="101"/>
        <v>#DIV/0!</v>
      </c>
      <c r="BU284" s="66" t="e">
        <f t="shared" ca="1" si="102"/>
        <v>#DIV/0!</v>
      </c>
      <c r="BV284" s="66" t="e">
        <f t="shared" ca="1" si="103"/>
        <v>#DIV/0!</v>
      </c>
      <c r="BW284" s="66" t="e">
        <f t="shared" ca="1" si="104"/>
        <v>#DIV/0!</v>
      </c>
      <c r="BX284" s="66" t="e">
        <f t="shared" ca="1" si="105"/>
        <v>#DIV/0!</v>
      </c>
      <c r="BY284" s="66" t="e">
        <f t="shared" ca="1" si="106"/>
        <v>#DIV/0!</v>
      </c>
      <c r="BZ284" s="66" t="e">
        <f t="shared" ca="1" si="107"/>
        <v>#DIV/0!</v>
      </c>
      <c r="CA284" s="24" t="e">
        <f ca="1">10*LOG10(IF(BS284="",0,POWER(10,((BS284+'ModelParams Lw'!$O$4)/10))) +IF(BT284="",0,POWER(10,((BT284+'ModelParams Lw'!$P$4)/10))) +IF(BU284="",0,POWER(10,((BU284+'ModelParams Lw'!$Q$4)/10))) +IF(BV284="",0,POWER(10,((BV284+'ModelParams Lw'!$R$4)/10))) +IF(BW284="",0,POWER(10,((BW284+'ModelParams Lw'!$S$4)/10))) +IF(BX284="",0,POWER(10,((BX284+'ModelParams Lw'!$T$4)/10))) +IF(BY284="",0,POWER(10,((BY284+'ModelParams Lw'!$U$4)/10)))+IF(BZ284="",0,POWER(10,((BZ284+'ModelParams Lw'!$V$4)/10))))</f>
        <v>#DIV/0!</v>
      </c>
      <c r="CB284" s="24" t="e">
        <f t="shared" ca="1" si="108"/>
        <v>#DIV/0!</v>
      </c>
      <c r="CC284" s="24" t="e">
        <f ca="1">(BS284-'ModelParams Lw'!O$10)/'ModelParams Lw'!O$11</f>
        <v>#DIV/0!</v>
      </c>
      <c r="CD284" s="24" t="e">
        <f ca="1">(BT284-'ModelParams Lw'!P$10)/'ModelParams Lw'!P$11</f>
        <v>#DIV/0!</v>
      </c>
      <c r="CE284" s="24" t="e">
        <f ca="1">(BU284-'ModelParams Lw'!Q$10)/'ModelParams Lw'!Q$11</f>
        <v>#DIV/0!</v>
      </c>
      <c r="CF284" s="24" t="e">
        <f ca="1">(BV284-'ModelParams Lw'!R$10)/'ModelParams Lw'!R$11</f>
        <v>#DIV/0!</v>
      </c>
      <c r="CG284" s="24" t="e">
        <f ca="1">(BW284-'ModelParams Lw'!S$10)/'ModelParams Lw'!S$11</f>
        <v>#DIV/0!</v>
      </c>
      <c r="CH284" s="24" t="e">
        <f ca="1">(BX284-'ModelParams Lw'!T$10)/'ModelParams Lw'!T$11</f>
        <v>#DIV/0!</v>
      </c>
      <c r="CI284" s="24" t="e">
        <f ca="1">(BY284-'ModelParams Lw'!U$10)/'ModelParams Lw'!U$11</f>
        <v>#DIV/0!</v>
      </c>
      <c r="CJ284" s="24" t="e">
        <f ca="1">(BZ284-'ModelParams Lw'!V$10)/'ModelParams Lw'!V$11</f>
        <v>#DIV/0!</v>
      </c>
      <c r="CK284" s="66" t="e">
        <f t="shared" si="109"/>
        <v>#DIV/0!</v>
      </c>
      <c r="CL284" s="66" t="e">
        <f t="shared" si="110"/>
        <v>#DIV/0!</v>
      </c>
      <c r="CM284" s="66" t="e">
        <f t="shared" si="111"/>
        <v>#DIV/0!</v>
      </c>
      <c r="CN284" s="66" t="e">
        <f t="shared" si="112"/>
        <v>#DIV/0!</v>
      </c>
      <c r="CO284" s="66" t="e">
        <f t="shared" si="113"/>
        <v>#DIV/0!</v>
      </c>
      <c r="CP284" s="66" t="e">
        <f t="shared" si="114"/>
        <v>#DIV/0!</v>
      </c>
      <c r="CQ284" s="66" t="e">
        <f t="shared" si="115"/>
        <v>#DIV/0!</v>
      </c>
      <c r="CR284" s="66" t="e">
        <f t="shared" si="116"/>
        <v>#DIV/0!</v>
      </c>
      <c r="CS284" s="24" t="e">
        <f>10*LOG10(IF(CK284="",0,POWER(10,((CK284+'ModelParams Lw'!$O$4)/10))) +IF(CL284="",0,POWER(10,((CL284+'ModelParams Lw'!$P$4)/10))) +IF(CM284="",0,POWER(10,((CM284+'ModelParams Lw'!$Q$4)/10))) +IF(CN284="",0,POWER(10,((CN284+'ModelParams Lw'!$R$4)/10))) +IF(CO284="",0,POWER(10,((CO284+'ModelParams Lw'!$S$4)/10))) +IF(CP284="",0,POWER(10,((CP284+'ModelParams Lw'!$T$4)/10))) +IF(CQ284="",0,POWER(10,((CQ284+'ModelParams Lw'!$U$4)/10)))+IF(CR284="",0,POWER(10,((CR284+'ModelParams Lw'!$V$4)/10))))</f>
        <v>#DIV/0!</v>
      </c>
      <c r="CT284" s="24" t="e">
        <f t="shared" si="117"/>
        <v>#DIV/0!</v>
      </c>
      <c r="CU284" s="24" t="e">
        <f>(CK284-'ModelParams Lw'!O$10)/'ModelParams Lw'!O$11</f>
        <v>#DIV/0!</v>
      </c>
      <c r="CV284" s="24" t="e">
        <f>(CL284-'ModelParams Lw'!P$10)/'ModelParams Lw'!P$11</f>
        <v>#DIV/0!</v>
      </c>
      <c r="CW284" s="24" t="e">
        <f>(CM284-'ModelParams Lw'!Q$10)/'ModelParams Lw'!Q$11</f>
        <v>#DIV/0!</v>
      </c>
      <c r="CX284" s="24" t="e">
        <f>(CN284-'ModelParams Lw'!R$10)/'ModelParams Lw'!R$11</f>
        <v>#DIV/0!</v>
      </c>
      <c r="CY284" s="24" t="e">
        <f>(CO284-'ModelParams Lw'!S$10)/'ModelParams Lw'!S$11</f>
        <v>#DIV/0!</v>
      </c>
      <c r="CZ284" s="24" t="e">
        <f>(CP284-'ModelParams Lw'!T$10)/'ModelParams Lw'!T$11</f>
        <v>#DIV/0!</v>
      </c>
      <c r="DA284" s="24" t="e">
        <f>(CQ284-'ModelParams Lw'!U$10)/'ModelParams Lw'!U$11</f>
        <v>#DIV/0!</v>
      </c>
      <c r="DB284" s="24" t="e">
        <f>(CR284-'ModelParams Lw'!V$10)/'ModelParams Lw'!V$11</f>
        <v>#DIV/0!</v>
      </c>
    </row>
    <row r="285" spans="1:106">
      <c r="A285" s="12">
        <f>'Sound Power'!B285</f>
        <v>0</v>
      </c>
      <c r="B285" s="12">
        <f>'Sound Power'!D285</f>
        <v>0</v>
      </c>
      <c r="C285" s="67" t="e">
        <f>IF(Calcul!$F290="SA",'Sound Power'!BS285,'Sound Power'!T285)</f>
        <v>#DIV/0!</v>
      </c>
      <c r="D285" s="67" t="e">
        <f>IF(Calcul!$F290="SA",'Sound Power'!BT285,'Sound Power'!U285)</f>
        <v>#DIV/0!</v>
      </c>
      <c r="E285" s="67" t="e">
        <f>IF(Calcul!$F290="SA",'Sound Power'!BU285,'Sound Power'!V285)</f>
        <v>#DIV/0!</v>
      </c>
      <c r="F285" s="67" t="e">
        <f>IF(Calcul!$F290="SA",'Sound Power'!BV285,'Sound Power'!W285)</f>
        <v>#DIV/0!</v>
      </c>
      <c r="G285" s="67" t="e">
        <f>IF(Calcul!$F290="SA",'Sound Power'!BW285,'Sound Power'!X285)</f>
        <v>#DIV/0!</v>
      </c>
      <c r="H285" s="67" t="e">
        <f>IF(Calcul!$F290="SA",'Sound Power'!BX285,'Sound Power'!Y285)</f>
        <v>#DIV/0!</v>
      </c>
      <c r="I285" s="67" t="e">
        <f>IF(Calcul!$F290="SA",'Sound Power'!BY285,'Sound Power'!Z285)</f>
        <v>#DIV/0!</v>
      </c>
      <c r="J285" s="67" t="e">
        <f>IF(Calcul!$F290="SA",'Sound Power'!BZ285,'Sound Power'!AA285)</f>
        <v>#DIV/0!</v>
      </c>
      <c r="K285" s="67" t="e">
        <f>'Sound Power'!CS285</f>
        <v>#DIV/0!</v>
      </c>
      <c r="L285" s="67" t="e">
        <f>'Sound Power'!CT285</f>
        <v>#DIV/0!</v>
      </c>
      <c r="M285" s="67" t="e">
        <f>'Sound Power'!CU285</f>
        <v>#DIV/0!</v>
      </c>
      <c r="N285" s="67" t="e">
        <f>'Sound Power'!CV285</f>
        <v>#DIV/0!</v>
      </c>
      <c r="O285" s="67" t="e">
        <f>'Sound Power'!CW285</f>
        <v>#DIV/0!</v>
      </c>
      <c r="P285" s="67" t="e">
        <f>'Sound Power'!CX285</f>
        <v>#DIV/0!</v>
      </c>
      <c r="Q285" s="67" t="e">
        <f>'Sound Power'!CY285</f>
        <v>#DIV/0!</v>
      </c>
      <c r="R285" s="67" t="e">
        <f>'Sound Power'!CZ285</f>
        <v>#DIV/0!</v>
      </c>
      <c r="S285" s="64">
        <f t="shared" si="97"/>
        <v>0</v>
      </c>
      <c r="T285" s="64">
        <f t="shared" si="98"/>
        <v>0</v>
      </c>
      <c r="U285" s="67" t="e">
        <f>('ModelParams Lp'!B$4*10^'ModelParams Lp'!B$5*($S285/$T285)^'ModelParams Lp'!B$6)*3</f>
        <v>#DIV/0!</v>
      </c>
      <c r="V285" s="67" t="e">
        <f>('ModelParams Lp'!C$4*10^'ModelParams Lp'!C$5*($S285/$T285)^'ModelParams Lp'!C$6)*3</f>
        <v>#DIV/0!</v>
      </c>
      <c r="W285" s="67" t="e">
        <f>('ModelParams Lp'!D$4*10^'ModelParams Lp'!D$5*($S285/$T285)^'ModelParams Lp'!D$6)*3</f>
        <v>#DIV/0!</v>
      </c>
      <c r="X285" s="67" t="e">
        <f>('ModelParams Lp'!E$4*10^'ModelParams Lp'!E$5*($S285/$T285)^'ModelParams Lp'!E$6)*3</f>
        <v>#DIV/0!</v>
      </c>
      <c r="Y285" s="67" t="e">
        <f>('ModelParams Lp'!F$4*10^'ModelParams Lp'!F$5*($S285/$T285)^'ModelParams Lp'!F$6)*3</f>
        <v>#DIV/0!</v>
      </c>
      <c r="Z285" s="67" t="e">
        <f>('ModelParams Lp'!G$4*10^'ModelParams Lp'!G$5*($S285/$T285)^'ModelParams Lp'!G$6)*3</f>
        <v>#DIV/0!</v>
      </c>
      <c r="AA285" s="67" t="e">
        <f>('ModelParams Lp'!H$4*10^'ModelParams Lp'!H$5*($S285/$T285)^'ModelParams Lp'!H$6)*3</f>
        <v>#DIV/0!</v>
      </c>
      <c r="AB285" s="67" t="e">
        <f>('ModelParams Lp'!I$4*10^'ModelParams Lp'!I$5*($S285/$T285)^'ModelParams Lp'!I$6)*3</f>
        <v>#DIV/0!</v>
      </c>
      <c r="AC285" s="53" t="e">
        <f t="shared" si="99"/>
        <v>#DIV/0!</v>
      </c>
      <c r="AD285" s="53" t="e">
        <f>IF(AC285&lt;'ModelParams Lp'!$B$16,-1,IF(AC285&lt;'ModelParams Lp'!$C$16,0,IF(AC285&lt;'ModelParams Lp'!$D$16,1,IF(AC285&lt;'ModelParams Lp'!$E$16,2,IF(AC285&lt;'ModelParams Lp'!$F$16,3,IF(AC285&lt;'ModelParams Lp'!$G$16,4,IF(AC285&lt;'ModelParams Lp'!$H$16,5,6)))))))</f>
        <v>#DIV/0!</v>
      </c>
      <c r="AE285" s="67" t="e">
        <f ca="1">IF($AD285&gt;1,0,OFFSET('ModelParams Lp'!$C$12,0,-'Sound Pressure'!$AD285))</f>
        <v>#DIV/0!</v>
      </c>
      <c r="AF285" s="67" t="e">
        <f ca="1">IF($AD285&gt;2,0,OFFSET('ModelParams Lp'!$D$12,0,-'Sound Pressure'!$AD285))</f>
        <v>#DIV/0!</v>
      </c>
      <c r="AG285" s="67" t="e">
        <f ca="1">IF($AD285&gt;3,0,OFFSET('ModelParams Lp'!$E$12,0,-'Sound Pressure'!$AD285))</f>
        <v>#DIV/0!</v>
      </c>
      <c r="AH285" s="67" t="e">
        <f ca="1">IF($AD285&gt;4,0,OFFSET('ModelParams Lp'!$F$12,0,-'Sound Pressure'!$AD285))</f>
        <v>#DIV/0!</v>
      </c>
      <c r="AI285" s="67" t="e">
        <f ca="1">IF($AD285&gt;3,0,OFFSET('ModelParams Lp'!$G$12,0,-'Sound Pressure'!$AD285))</f>
        <v>#DIV/0!</v>
      </c>
      <c r="AJ285" s="67" t="e">
        <f ca="1">IF($AD285&gt;5,0,OFFSET('ModelParams Lp'!$H$12,0,-'Sound Pressure'!$AD285))</f>
        <v>#DIV/0!</v>
      </c>
      <c r="AK285" s="67" t="e">
        <f ca="1">IF($AD285&gt;6,0,OFFSET('ModelParams Lp'!$I$12,0,-'Sound Pressure'!$AD285))</f>
        <v>#DIV/0!</v>
      </c>
      <c r="AL285" s="67" t="e">
        <f ca="1">IF($AD285&gt;7,0,IF($AD$4&lt;0,3,OFFSET('ModelParams Lp'!$J$12,0,-'Sound Pressure'!$AD285)))</f>
        <v>#DIV/0!</v>
      </c>
      <c r="AM285" s="67" t="e">
        <f t="shared" si="118"/>
        <v>#DIV/0!</v>
      </c>
      <c r="AN285" s="67" t="e">
        <f t="shared" si="118"/>
        <v>#DIV/0!</v>
      </c>
      <c r="AO285" s="67" t="e">
        <f t="shared" si="118"/>
        <v>#DIV/0!</v>
      </c>
      <c r="AP285" s="67" t="e">
        <f t="shared" si="118"/>
        <v>#DIV/0!</v>
      </c>
      <c r="AQ285" s="67" t="e">
        <f t="shared" si="118"/>
        <v>#DIV/0!</v>
      </c>
      <c r="AR285" s="67" t="e">
        <f t="shared" si="118"/>
        <v>#DIV/0!</v>
      </c>
      <c r="AS285" s="67" t="e">
        <f t="shared" si="118"/>
        <v>#DIV/0!</v>
      </c>
      <c r="AT285" s="67" t="e">
        <f t="shared" si="118"/>
        <v>#DIV/0!</v>
      </c>
      <c r="AU285" s="67">
        <f>'ModelParams Lp'!B$22</f>
        <v>4</v>
      </c>
      <c r="AV285" s="67">
        <f>'ModelParams Lp'!C$22</f>
        <v>2</v>
      </c>
      <c r="AW285" s="67">
        <f>'ModelParams Lp'!D$22</f>
        <v>1</v>
      </c>
      <c r="AX285" s="67">
        <f>'ModelParams Lp'!E$22</f>
        <v>0</v>
      </c>
      <c r="AY285" s="67">
        <f>'ModelParams Lp'!F$22</f>
        <v>0</v>
      </c>
      <c r="AZ285" s="67">
        <f>'ModelParams Lp'!G$22</f>
        <v>0</v>
      </c>
      <c r="BA285" s="67">
        <f>'ModelParams Lp'!H$22</f>
        <v>0</v>
      </c>
      <c r="BB285" s="67">
        <f>'ModelParams Lp'!I$22</f>
        <v>0</v>
      </c>
      <c r="BC285" s="67" t="e">
        <f>-10*LOG(2/(4*PI()*2^2)+4/(0.163*(Calcul!$J290*Calcul!$K290)/VLOOKUP(Calcul!$H290,'ModelParams Lp'!$E$37:$F$39,2,0)))</f>
        <v>#N/A</v>
      </c>
      <c r="BD285" s="67" t="e">
        <f>-10*LOG(2/(4*PI()*2^2)+4/(0.163*(Calcul!$J290*Calcul!$K290)/VLOOKUP(Calcul!$H290,'ModelParams Lp'!$E$37:$F$39,2,0)))</f>
        <v>#N/A</v>
      </c>
      <c r="BE285" s="67" t="e">
        <f>-10*LOG(2/(4*PI()*2^2)+4/(0.163*(Calcul!$J290*Calcul!$K290)/VLOOKUP(Calcul!$H290,'ModelParams Lp'!$E$37:$F$39,2,0)))</f>
        <v>#N/A</v>
      </c>
      <c r="BF285" s="67" t="e">
        <f>-10*LOG(2/(4*PI()*2^2)+4/(0.163*(Calcul!$J290*Calcul!$K290)/VLOOKUP(Calcul!$H290,'ModelParams Lp'!$E$37:$F$39,2,0)))</f>
        <v>#N/A</v>
      </c>
      <c r="BG285" s="67" t="e">
        <f>-10*LOG(2/(4*PI()*2^2)+4/(0.163*(Calcul!$J290*Calcul!$K290)/VLOOKUP(Calcul!$H290,'ModelParams Lp'!$E$37:$F$39,2,0)))</f>
        <v>#N/A</v>
      </c>
      <c r="BH285" s="67" t="e">
        <f>-10*LOG(2/(4*PI()*2^2)+4/(0.163*(Calcul!$J290*Calcul!$K290)/VLOOKUP(Calcul!$H290,'ModelParams Lp'!$E$37:$F$39,2,0)))</f>
        <v>#N/A</v>
      </c>
      <c r="BI285" s="67" t="e">
        <f>-10*LOG(2/(4*PI()*2^2)+4/(0.163*(Calcul!$J290*Calcul!$K290)/VLOOKUP(Calcul!$H290,'ModelParams Lp'!$E$37:$F$39,2,0)))</f>
        <v>#N/A</v>
      </c>
      <c r="BJ285" s="67" t="e">
        <f>-10*LOG(2/(4*PI()*2^2)+4/(0.163*(Calcul!$J290*Calcul!$K290)/VLOOKUP(Calcul!$H290,'ModelParams Lp'!$E$37:$F$39,2,0)))</f>
        <v>#N/A</v>
      </c>
      <c r="BK285" s="67" t="e">
        <f>VLOOKUP(Calcul!$I290,'ModelParams Lp'!$D$28:$O$32,5,0)+BC285</f>
        <v>#N/A</v>
      </c>
      <c r="BL285" s="67" t="e">
        <f>VLOOKUP(Calcul!$I290,'ModelParams Lp'!$D$28:$O$32,6,0)+BD285</f>
        <v>#N/A</v>
      </c>
      <c r="BM285" s="67" t="e">
        <f>VLOOKUP(Calcul!$I290,'ModelParams Lp'!$D$28:$O$32,7,0)+BE285</f>
        <v>#N/A</v>
      </c>
      <c r="BN285" s="67" t="e">
        <f>VLOOKUP(Calcul!$I290,'ModelParams Lp'!$D$28:$O$32,8,0)+BF285</f>
        <v>#N/A</v>
      </c>
      <c r="BO285" s="67" t="e">
        <f>VLOOKUP(Calcul!$I290,'ModelParams Lp'!$D$28:$O$32,9,0)+BG285</f>
        <v>#N/A</v>
      </c>
      <c r="BP285" s="67" t="e">
        <f>VLOOKUP(Calcul!$I290,'ModelParams Lp'!$D$28:$O$32,10,0)+BH285</f>
        <v>#N/A</v>
      </c>
      <c r="BQ285" s="67" t="e">
        <f>VLOOKUP(Calcul!$I290,'ModelParams Lp'!$D$28:$O$32,11,0)+BI285</f>
        <v>#N/A</v>
      </c>
      <c r="BR285" s="67" t="e">
        <f>VLOOKUP(Calcul!$I290,'ModelParams Lp'!$D$28:$O$32,12,0)+BJ285</f>
        <v>#N/A</v>
      </c>
      <c r="BS285" s="66" t="e">
        <f t="shared" ca="1" si="100"/>
        <v>#DIV/0!</v>
      </c>
      <c r="BT285" s="66" t="e">
        <f t="shared" ca="1" si="101"/>
        <v>#DIV/0!</v>
      </c>
      <c r="BU285" s="66" t="e">
        <f t="shared" ca="1" si="102"/>
        <v>#DIV/0!</v>
      </c>
      <c r="BV285" s="66" t="e">
        <f t="shared" ca="1" si="103"/>
        <v>#DIV/0!</v>
      </c>
      <c r="BW285" s="66" t="e">
        <f t="shared" ca="1" si="104"/>
        <v>#DIV/0!</v>
      </c>
      <c r="BX285" s="66" t="e">
        <f t="shared" ca="1" si="105"/>
        <v>#DIV/0!</v>
      </c>
      <c r="BY285" s="66" t="e">
        <f t="shared" ca="1" si="106"/>
        <v>#DIV/0!</v>
      </c>
      <c r="BZ285" s="66" t="e">
        <f t="shared" ca="1" si="107"/>
        <v>#DIV/0!</v>
      </c>
      <c r="CA285" s="24" t="e">
        <f ca="1">10*LOG10(IF(BS285="",0,POWER(10,((BS285+'ModelParams Lw'!$O$4)/10))) +IF(BT285="",0,POWER(10,((BT285+'ModelParams Lw'!$P$4)/10))) +IF(BU285="",0,POWER(10,((BU285+'ModelParams Lw'!$Q$4)/10))) +IF(BV285="",0,POWER(10,((BV285+'ModelParams Lw'!$R$4)/10))) +IF(BW285="",0,POWER(10,((BW285+'ModelParams Lw'!$S$4)/10))) +IF(BX285="",0,POWER(10,((BX285+'ModelParams Lw'!$T$4)/10))) +IF(BY285="",0,POWER(10,((BY285+'ModelParams Lw'!$U$4)/10)))+IF(BZ285="",0,POWER(10,((BZ285+'ModelParams Lw'!$V$4)/10))))</f>
        <v>#DIV/0!</v>
      </c>
      <c r="CB285" s="24" t="e">
        <f t="shared" ca="1" si="108"/>
        <v>#DIV/0!</v>
      </c>
      <c r="CC285" s="24" t="e">
        <f ca="1">(BS285-'ModelParams Lw'!O$10)/'ModelParams Lw'!O$11</f>
        <v>#DIV/0!</v>
      </c>
      <c r="CD285" s="24" t="e">
        <f ca="1">(BT285-'ModelParams Lw'!P$10)/'ModelParams Lw'!P$11</f>
        <v>#DIV/0!</v>
      </c>
      <c r="CE285" s="24" t="e">
        <f ca="1">(BU285-'ModelParams Lw'!Q$10)/'ModelParams Lw'!Q$11</f>
        <v>#DIV/0!</v>
      </c>
      <c r="CF285" s="24" t="e">
        <f ca="1">(BV285-'ModelParams Lw'!R$10)/'ModelParams Lw'!R$11</f>
        <v>#DIV/0!</v>
      </c>
      <c r="CG285" s="24" t="e">
        <f ca="1">(BW285-'ModelParams Lw'!S$10)/'ModelParams Lw'!S$11</f>
        <v>#DIV/0!</v>
      </c>
      <c r="CH285" s="24" t="e">
        <f ca="1">(BX285-'ModelParams Lw'!T$10)/'ModelParams Lw'!T$11</f>
        <v>#DIV/0!</v>
      </c>
      <c r="CI285" s="24" t="e">
        <f ca="1">(BY285-'ModelParams Lw'!U$10)/'ModelParams Lw'!U$11</f>
        <v>#DIV/0!</v>
      </c>
      <c r="CJ285" s="24" t="e">
        <f ca="1">(BZ285-'ModelParams Lw'!V$10)/'ModelParams Lw'!V$11</f>
        <v>#DIV/0!</v>
      </c>
      <c r="CK285" s="66" t="e">
        <f t="shared" si="109"/>
        <v>#DIV/0!</v>
      </c>
      <c r="CL285" s="66" t="e">
        <f t="shared" si="110"/>
        <v>#DIV/0!</v>
      </c>
      <c r="CM285" s="66" t="e">
        <f t="shared" si="111"/>
        <v>#DIV/0!</v>
      </c>
      <c r="CN285" s="66" t="e">
        <f t="shared" si="112"/>
        <v>#DIV/0!</v>
      </c>
      <c r="CO285" s="66" t="e">
        <f t="shared" si="113"/>
        <v>#DIV/0!</v>
      </c>
      <c r="CP285" s="66" t="e">
        <f t="shared" si="114"/>
        <v>#DIV/0!</v>
      </c>
      <c r="CQ285" s="66" t="e">
        <f t="shared" si="115"/>
        <v>#DIV/0!</v>
      </c>
      <c r="CR285" s="66" t="e">
        <f t="shared" si="116"/>
        <v>#DIV/0!</v>
      </c>
      <c r="CS285" s="24" t="e">
        <f>10*LOG10(IF(CK285="",0,POWER(10,((CK285+'ModelParams Lw'!$O$4)/10))) +IF(CL285="",0,POWER(10,((CL285+'ModelParams Lw'!$P$4)/10))) +IF(CM285="",0,POWER(10,((CM285+'ModelParams Lw'!$Q$4)/10))) +IF(CN285="",0,POWER(10,((CN285+'ModelParams Lw'!$R$4)/10))) +IF(CO285="",0,POWER(10,((CO285+'ModelParams Lw'!$S$4)/10))) +IF(CP285="",0,POWER(10,((CP285+'ModelParams Lw'!$T$4)/10))) +IF(CQ285="",0,POWER(10,((CQ285+'ModelParams Lw'!$U$4)/10)))+IF(CR285="",0,POWER(10,((CR285+'ModelParams Lw'!$V$4)/10))))</f>
        <v>#DIV/0!</v>
      </c>
      <c r="CT285" s="24" t="e">
        <f t="shared" si="117"/>
        <v>#DIV/0!</v>
      </c>
      <c r="CU285" s="24" t="e">
        <f>(CK285-'ModelParams Lw'!O$10)/'ModelParams Lw'!O$11</f>
        <v>#DIV/0!</v>
      </c>
      <c r="CV285" s="24" t="e">
        <f>(CL285-'ModelParams Lw'!P$10)/'ModelParams Lw'!P$11</f>
        <v>#DIV/0!</v>
      </c>
      <c r="CW285" s="24" t="e">
        <f>(CM285-'ModelParams Lw'!Q$10)/'ModelParams Lw'!Q$11</f>
        <v>#DIV/0!</v>
      </c>
      <c r="CX285" s="24" t="e">
        <f>(CN285-'ModelParams Lw'!R$10)/'ModelParams Lw'!R$11</f>
        <v>#DIV/0!</v>
      </c>
      <c r="CY285" s="24" t="e">
        <f>(CO285-'ModelParams Lw'!S$10)/'ModelParams Lw'!S$11</f>
        <v>#DIV/0!</v>
      </c>
      <c r="CZ285" s="24" t="e">
        <f>(CP285-'ModelParams Lw'!T$10)/'ModelParams Lw'!T$11</f>
        <v>#DIV/0!</v>
      </c>
      <c r="DA285" s="24" t="e">
        <f>(CQ285-'ModelParams Lw'!U$10)/'ModelParams Lw'!U$11</f>
        <v>#DIV/0!</v>
      </c>
      <c r="DB285" s="24" t="e">
        <f>(CR285-'ModelParams Lw'!V$10)/'ModelParams Lw'!V$11</f>
        <v>#DIV/0!</v>
      </c>
    </row>
    <row r="286" spans="1:106">
      <c r="A286" s="12">
        <f>'Sound Power'!B286</f>
        <v>0</v>
      </c>
      <c r="B286" s="12">
        <f>'Sound Power'!D286</f>
        <v>0</v>
      </c>
      <c r="C286" s="67" t="e">
        <f>IF(Calcul!$F291="SA",'Sound Power'!BS286,'Sound Power'!T286)</f>
        <v>#DIV/0!</v>
      </c>
      <c r="D286" s="67" t="e">
        <f>IF(Calcul!$F291="SA",'Sound Power'!BT286,'Sound Power'!U286)</f>
        <v>#DIV/0!</v>
      </c>
      <c r="E286" s="67" t="e">
        <f>IF(Calcul!$F291="SA",'Sound Power'!BU286,'Sound Power'!V286)</f>
        <v>#DIV/0!</v>
      </c>
      <c r="F286" s="67" t="e">
        <f>IF(Calcul!$F291="SA",'Sound Power'!BV286,'Sound Power'!W286)</f>
        <v>#DIV/0!</v>
      </c>
      <c r="G286" s="67" t="e">
        <f>IF(Calcul!$F291="SA",'Sound Power'!BW286,'Sound Power'!X286)</f>
        <v>#DIV/0!</v>
      </c>
      <c r="H286" s="67" t="e">
        <f>IF(Calcul!$F291="SA",'Sound Power'!BX286,'Sound Power'!Y286)</f>
        <v>#DIV/0!</v>
      </c>
      <c r="I286" s="67" t="e">
        <f>IF(Calcul!$F291="SA",'Sound Power'!BY286,'Sound Power'!Z286)</f>
        <v>#DIV/0!</v>
      </c>
      <c r="J286" s="67" t="e">
        <f>IF(Calcul!$F291="SA",'Sound Power'!BZ286,'Sound Power'!AA286)</f>
        <v>#DIV/0!</v>
      </c>
      <c r="K286" s="67" t="e">
        <f>'Sound Power'!CS286</f>
        <v>#DIV/0!</v>
      </c>
      <c r="L286" s="67" t="e">
        <f>'Sound Power'!CT286</f>
        <v>#DIV/0!</v>
      </c>
      <c r="M286" s="67" t="e">
        <f>'Sound Power'!CU286</f>
        <v>#DIV/0!</v>
      </c>
      <c r="N286" s="67" t="e">
        <f>'Sound Power'!CV286</f>
        <v>#DIV/0!</v>
      </c>
      <c r="O286" s="67" t="e">
        <f>'Sound Power'!CW286</f>
        <v>#DIV/0!</v>
      </c>
      <c r="P286" s="67" t="e">
        <f>'Sound Power'!CX286</f>
        <v>#DIV/0!</v>
      </c>
      <c r="Q286" s="67" t="e">
        <f>'Sound Power'!CY286</f>
        <v>#DIV/0!</v>
      </c>
      <c r="R286" s="67" t="e">
        <f>'Sound Power'!CZ286</f>
        <v>#DIV/0!</v>
      </c>
      <c r="S286" s="64">
        <f t="shared" si="97"/>
        <v>0</v>
      </c>
      <c r="T286" s="64">
        <f t="shared" si="98"/>
        <v>0</v>
      </c>
      <c r="U286" s="67" t="e">
        <f>('ModelParams Lp'!B$4*10^'ModelParams Lp'!B$5*($S286/$T286)^'ModelParams Lp'!B$6)*3</f>
        <v>#DIV/0!</v>
      </c>
      <c r="V286" s="67" t="e">
        <f>('ModelParams Lp'!C$4*10^'ModelParams Lp'!C$5*($S286/$T286)^'ModelParams Lp'!C$6)*3</f>
        <v>#DIV/0!</v>
      </c>
      <c r="W286" s="67" t="e">
        <f>('ModelParams Lp'!D$4*10^'ModelParams Lp'!D$5*($S286/$T286)^'ModelParams Lp'!D$6)*3</f>
        <v>#DIV/0!</v>
      </c>
      <c r="X286" s="67" t="e">
        <f>('ModelParams Lp'!E$4*10^'ModelParams Lp'!E$5*($S286/$T286)^'ModelParams Lp'!E$6)*3</f>
        <v>#DIV/0!</v>
      </c>
      <c r="Y286" s="67" t="e">
        <f>('ModelParams Lp'!F$4*10^'ModelParams Lp'!F$5*($S286/$T286)^'ModelParams Lp'!F$6)*3</f>
        <v>#DIV/0!</v>
      </c>
      <c r="Z286" s="67" t="e">
        <f>('ModelParams Lp'!G$4*10^'ModelParams Lp'!G$5*($S286/$T286)^'ModelParams Lp'!G$6)*3</f>
        <v>#DIV/0!</v>
      </c>
      <c r="AA286" s="67" t="e">
        <f>('ModelParams Lp'!H$4*10^'ModelParams Lp'!H$5*($S286/$T286)^'ModelParams Lp'!H$6)*3</f>
        <v>#DIV/0!</v>
      </c>
      <c r="AB286" s="67" t="e">
        <f>('ModelParams Lp'!I$4*10^'ModelParams Lp'!I$5*($S286/$T286)^'ModelParams Lp'!I$6)*3</f>
        <v>#DIV/0!</v>
      </c>
      <c r="AC286" s="53" t="e">
        <f t="shared" si="99"/>
        <v>#DIV/0!</v>
      </c>
      <c r="AD286" s="53" t="e">
        <f>IF(AC286&lt;'ModelParams Lp'!$B$16,-1,IF(AC286&lt;'ModelParams Lp'!$C$16,0,IF(AC286&lt;'ModelParams Lp'!$D$16,1,IF(AC286&lt;'ModelParams Lp'!$E$16,2,IF(AC286&lt;'ModelParams Lp'!$F$16,3,IF(AC286&lt;'ModelParams Lp'!$G$16,4,IF(AC286&lt;'ModelParams Lp'!$H$16,5,6)))))))</f>
        <v>#DIV/0!</v>
      </c>
      <c r="AE286" s="67" t="e">
        <f ca="1">IF($AD286&gt;1,0,OFFSET('ModelParams Lp'!$C$12,0,-'Sound Pressure'!$AD286))</f>
        <v>#DIV/0!</v>
      </c>
      <c r="AF286" s="67" t="e">
        <f ca="1">IF($AD286&gt;2,0,OFFSET('ModelParams Lp'!$D$12,0,-'Sound Pressure'!$AD286))</f>
        <v>#DIV/0!</v>
      </c>
      <c r="AG286" s="67" t="e">
        <f ca="1">IF($AD286&gt;3,0,OFFSET('ModelParams Lp'!$E$12,0,-'Sound Pressure'!$AD286))</f>
        <v>#DIV/0!</v>
      </c>
      <c r="AH286" s="67" t="e">
        <f ca="1">IF($AD286&gt;4,0,OFFSET('ModelParams Lp'!$F$12,0,-'Sound Pressure'!$AD286))</f>
        <v>#DIV/0!</v>
      </c>
      <c r="AI286" s="67" t="e">
        <f ca="1">IF($AD286&gt;3,0,OFFSET('ModelParams Lp'!$G$12,0,-'Sound Pressure'!$AD286))</f>
        <v>#DIV/0!</v>
      </c>
      <c r="AJ286" s="67" t="e">
        <f ca="1">IF($AD286&gt;5,0,OFFSET('ModelParams Lp'!$H$12,0,-'Sound Pressure'!$AD286))</f>
        <v>#DIV/0!</v>
      </c>
      <c r="AK286" s="67" t="e">
        <f ca="1">IF($AD286&gt;6,0,OFFSET('ModelParams Lp'!$I$12,0,-'Sound Pressure'!$AD286))</f>
        <v>#DIV/0!</v>
      </c>
      <c r="AL286" s="67" t="e">
        <f ca="1">IF($AD286&gt;7,0,IF($AD$4&lt;0,3,OFFSET('ModelParams Lp'!$J$12,0,-'Sound Pressure'!$AD286)))</f>
        <v>#DIV/0!</v>
      </c>
      <c r="AM286" s="67" t="e">
        <f t="shared" si="118"/>
        <v>#DIV/0!</v>
      </c>
      <c r="AN286" s="67" t="e">
        <f t="shared" si="118"/>
        <v>#DIV/0!</v>
      </c>
      <c r="AO286" s="67" t="e">
        <f t="shared" si="118"/>
        <v>#DIV/0!</v>
      </c>
      <c r="AP286" s="67" t="e">
        <f t="shared" si="118"/>
        <v>#DIV/0!</v>
      </c>
      <c r="AQ286" s="67" t="e">
        <f t="shared" si="118"/>
        <v>#DIV/0!</v>
      </c>
      <c r="AR286" s="67" t="e">
        <f t="shared" si="118"/>
        <v>#DIV/0!</v>
      </c>
      <c r="AS286" s="67" t="e">
        <f t="shared" si="118"/>
        <v>#DIV/0!</v>
      </c>
      <c r="AT286" s="67" t="e">
        <f t="shared" si="118"/>
        <v>#DIV/0!</v>
      </c>
      <c r="AU286" s="67">
        <f>'ModelParams Lp'!B$22</f>
        <v>4</v>
      </c>
      <c r="AV286" s="67">
        <f>'ModelParams Lp'!C$22</f>
        <v>2</v>
      </c>
      <c r="AW286" s="67">
        <f>'ModelParams Lp'!D$22</f>
        <v>1</v>
      </c>
      <c r="AX286" s="67">
        <f>'ModelParams Lp'!E$22</f>
        <v>0</v>
      </c>
      <c r="AY286" s="67">
        <f>'ModelParams Lp'!F$22</f>
        <v>0</v>
      </c>
      <c r="AZ286" s="67">
        <f>'ModelParams Lp'!G$22</f>
        <v>0</v>
      </c>
      <c r="BA286" s="67">
        <f>'ModelParams Lp'!H$22</f>
        <v>0</v>
      </c>
      <c r="BB286" s="67">
        <f>'ModelParams Lp'!I$22</f>
        <v>0</v>
      </c>
      <c r="BC286" s="67" t="e">
        <f>-10*LOG(2/(4*PI()*2^2)+4/(0.163*(Calcul!$J291*Calcul!$K291)/VLOOKUP(Calcul!$H291,'ModelParams Lp'!$E$37:$F$39,2,0)))</f>
        <v>#N/A</v>
      </c>
      <c r="BD286" s="67" t="e">
        <f>-10*LOG(2/(4*PI()*2^2)+4/(0.163*(Calcul!$J291*Calcul!$K291)/VLOOKUP(Calcul!$H291,'ModelParams Lp'!$E$37:$F$39,2,0)))</f>
        <v>#N/A</v>
      </c>
      <c r="BE286" s="67" t="e">
        <f>-10*LOG(2/(4*PI()*2^2)+4/(0.163*(Calcul!$J291*Calcul!$K291)/VLOOKUP(Calcul!$H291,'ModelParams Lp'!$E$37:$F$39,2,0)))</f>
        <v>#N/A</v>
      </c>
      <c r="BF286" s="67" t="e">
        <f>-10*LOG(2/(4*PI()*2^2)+4/(0.163*(Calcul!$J291*Calcul!$K291)/VLOOKUP(Calcul!$H291,'ModelParams Lp'!$E$37:$F$39,2,0)))</f>
        <v>#N/A</v>
      </c>
      <c r="BG286" s="67" t="e">
        <f>-10*LOG(2/(4*PI()*2^2)+4/(0.163*(Calcul!$J291*Calcul!$K291)/VLOOKUP(Calcul!$H291,'ModelParams Lp'!$E$37:$F$39,2,0)))</f>
        <v>#N/A</v>
      </c>
      <c r="BH286" s="67" t="e">
        <f>-10*LOG(2/(4*PI()*2^2)+4/(0.163*(Calcul!$J291*Calcul!$K291)/VLOOKUP(Calcul!$H291,'ModelParams Lp'!$E$37:$F$39,2,0)))</f>
        <v>#N/A</v>
      </c>
      <c r="BI286" s="67" t="e">
        <f>-10*LOG(2/(4*PI()*2^2)+4/(0.163*(Calcul!$J291*Calcul!$K291)/VLOOKUP(Calcul!$H291,'ModelParams Lp'!$E$37:$F$39,2,0)))</f>
        <v>#N/A</v>
      </c>
      <c r="BJ286" s="67" t="e">
        <f>-10*LOG(2/(4*PI()*2^2)+4/(0.163*(Calcul!$J291*Calcul!$K291)/VLOOKUP(Calcul!$H291,'ModelParams Lp'!$E$37:$F$39,2,0)))</f>
        <v>#N/A</v>
      </c>
      <c r="BK286" s="67" t="e">
        <f>VLOOKUP(Calcul!$I291,'ModelParams Lp'!$D$28:$O$32,5,0)+BC286</f>
        <v>#N/A</v>
      </c>
      <c r="BL286" s="67" t="e">
        <f>VLOOKUP(Calcul!$I291,'ModelParams Lp'!$D$28:$O$32,6,0)+BD286</f>
        <v>#N/A</v>
      </c>
      <c r="BM286" s="67" t="e">
        <f>VLOOKUP(Calcul!$I291,'ModelParams Lp'!$D$28:$O$32,7,0)+BE286</f>
        <v>#N/A</v>
      </c>
      <c r="BN286" s="67" t="e">
        <f>VLOOKUP(Calcul!$I291,'ModelParams Lp'!$D$28:$O$32,8,0)+BF286</f>
        <v>#N/A</v>
      </c>
      <c r="BO286" s="67" t="e">
        <f>VLOOKUP(Calcul!$I291,'ModelParams Lp'!$D$28:$O$32,9,0)+BG286</f>
        <v>#N/A</v>
      </c>
      <c r="BP286" s="67" t="e">
        <f>VLOOKUP(Calcul!$I291,'ModelParams Lp'!$D$28:$O$32,10,0)+BH286</f>
        <v>#N/A</v>
      </c>
      <c r="BQ286" s="67" t="e">
        <f>VLOOKUP(Calcul!$I291,'ModelParams Lp'!$D$28:$O$32,11,0)+BI286</f>
        <v>#N/A</v>
      </c>
      <c r="BR286" s="67" t="e">
        <f>VLOOKUP(Calcul!$I291,'ModelParams Lp'!$D$28:$O$32,12,0)+BJ286</f>
        <v>#N/A</v>
      </c>
      <c r="BS286" s="66" t="e">
        <f t="shared" ca="1" si="100"/>
        <v>#DIV/0!</v>
      </c>
      <c r="BT286" s="66" t="e">
        <f t="shared" ca="1" si="101"/>
        <v>#DIV/0!</v>
      </c>
      <c r="BU286" s="66" t="e">
        <f t="shared" ca="1" si="102"/>
        <v>#DIV/0!</v>
      </c>
      <c r="BV286" s="66" t="e">
        <f t="shared" ca="1" si="103"/>
        <v>#DIV/0!</v>
      </c>
      <c r="BW286" s="66" t="e">
        <f t="shared" ca="1" si="104"/>
        <v>#DIV/0!</v>
      </c>
      <c r="BX286" s="66" t="e">
        <f t="shared" ca="1" si="105"/>
        <v>#DIV/0!</v>
      </c>
      <c r="BY286" s="66" t="e">
        <f t="shared" ca="1" si="106"/>
        <v>#DIV/0!</v>
      </c>
      <c r="BZ286" s="66" t="e">
        <f t="shared" ca="1" si="107"/>
        <v>#DIV/0!</v>
      </c>
      <c r="CA286" s="24" t="e">
        <f ca="1">10*LOG10(IF(BS286="",0,POWER(10,((BS286+'ModelParams Lw'!$O$4)/10))) +IF(BT286="",0,POWER(10,((BT286+'ModelParams Lw'!$P$4)/10))) +IF(BU286="",0,POWER(10,((BU286+'ModelParams Lw'!$Q$4)/10))) +IF(BV286="",0,POWER(10,((BV286+'ModelParams Lw'!$R$4)/10))) +IF(BW286="",0,POWER(10,((BW286+'ModelParams Lw'!$S$4)/10))) +IF(BX286="",0,POWER(10,((BX286+'ModelParams Lw'!$T$4)/10))) +IF(BY286="",0,POWER(10,((BY286+'ModelParams Lw'!$U$4)/10)))+IF(BZ286="",0,POWER(10,((BZ286+'ModelParams Lw'!$V$4)/10))))</f>
        <v>#DIV/0!</v>
      </c>
      <c r="CB286" s="24" t="e">
        <f t="shared" ca="1" si="108"/>
        <v>#DIV/0!</v>
      </c>
      <c r="CC286" s="24" t="e">
        <f ca="1">(BS286-'ModelParams Lw'!O$10)/'ModelParams Lw'!O$11</f>
        <v>#DIV/0!</v>
      </c>
      <c r="CD286" s="24" t="e">
        <f ca="1">(BT286-'ModelParams Lw'!P$10)/'ModelParams Lw'!P$11</f>
        <v>#DIV/0!</v>
      </c>
      <c r="CE286" s="24" t="e">
        <f ca="1">(BU286-'ModelParams Lw'!Q$10)/'ModelParams Lw'!Q$11</f>
        <v>#DIV/0!</v>
      </c>
      <c r="CF286" s="24" t="e">
        <f ca="1">(BV286-'ModelParams Lw'!R$10)/'ModelParams Lw'!R$11</f>
        <v>#DIV/0!</v>
      </c>
      <c r="CG286" s="24" t="e">
        <f ca="1">(BW286-'ModelParams Lw'!S$10)/'ModelParams Lw'!S$11</f>
        <v>#DIV/0!</v>
      </c>
      <c r="CH286" s="24" t="e">
        <f ca="1">(BX286-'ModelParams Lw'!T$10)/'ModelParams Lw'!T$11</f>
        <v>#DIV/0!</v>
      </c>
      <c r="CI286" s="24" t="e">
        <f ca="1">(BY286-'ModelParams Lw'!U$10)/'ModelParams Lw'!U$11</f>
        <v>#DIV/0!</v>
      </c>
      <c r="CJ286" s="24" t="e">
        <f ca="1">(BZ286-'ModelParams Lw'!V$10)/'ModelParams Lw'!V$11</f>
        <v>#DIV/0!</v>
      </c>
      <c r="CK286" s="66" t="e">
        <f t="shared" si="109"/>
        <v>#DIV/0!</v>
      </c>
      <c r="CL286" s="66" t="e">
        <f t="shared" si="110"/>
        <v>#DIV/0!</v>
      </c>
      <c r="CM286" s="66" t="e">
        <f t="shared" si="111"/>
        <v>#DIV/0!</v>
      </c>
      <c r="CN286" s="66" t="e">
        <f t="shared" si="112"/>
        <v>#DIV/0!</v>
      </c>
      <c r="CO286" s="66" t="e">
        <f t="shared" si="113"/>
        <v>#DIV/0!</v>
      </c>
      <c r="CP286" s="66" t="e">
        <f t="shared" si="114"/>
        <v>#DIV/0!</v>
      </c>
      <c r="CQ286" s="66" t="e">
        <f t="shared" si="115"/>
        <v>#DIV/0!</v>
      </c>
      <c r="CR286" s="66" t="e">
        <f t="shared" si="116"/>
        <v>#DIV/0!</v>
      </c>
      <c r="CS286" s="24" t="e">
        <f>10*LOG10(IF(CK286="",0,POWER(10,((CK286+'ModelParams Lw'!$O$4)/10))) +IF(CL286="",0,POWER(10,((CL286+'ModelParams Lw'!$P$4)/10))) +IF(CM286="",0,POWER(10,((CM286+'ModelParams Lw'!$Q$4)/10))) +IF(CN286="",0,POWER(10,((CN286+'ModelParams Lw'!$R$4)/10))) +IF(CO286="",0,POWER(10,((CO286+'ModelParams Lw'!$S$4)/10))) +IF(CP286="",0,POWER(10,((CP286+'ModelParams Lw'!$T$4)/10))) +IF(CQ286="",0,POWER(10,((CQ286+'ModelParams Lw'!$U$4)/10)))+IF(CR286="",0,POWER(10,((CR286+'ModelParams Lw'!$V$4)/10))))</f>
        <v>#DIV/0!</v>
      </c>
      <c r="CT286" s="24" t="e">
        <f t="shared" si="117"/>
        <v>#DIV/0!</v>
      </c>
      <c r="CU286" s="24" t="e">
        <f>(CK286-'ModelParams Lw'!O$10)/'ModelParams Lw'!O$11</f>
        <v>#DIV/0!</v>
      </c>
      <c r="CV286" s="24" t="e">
        <f>(CL286-'ModelParams Lw'!P$10)/'ModelParams Lw'!P$11</f>
        <v>#DIV/0!</v>
      </c>
      <c r="CW286" s="24" t="e">
        <f>(CM286-'ModelParams Lw'!Q$10)/'ModelParams Lw'!Q$11</f>
        <v>#DIV/0!</v>
      </c>
      <c r="CX286" s="24" t="e">
        <f>(CN286-'ModelParams Lw'!R$10)/'ModelParams Lw'!R$11</f>
        <v>#DIV/0!</v>
      </c>
      <c r="CY286" s="24" t="e">
        <f>(CO286-'ModelParams Lw'!S$10)/'ModelParams Lw'!S$11</f>
        <v>#DIV/0!</v>
      </c>
      <c r="CZ286" s="24" t="e">
        <f>(CP286-'ModelParams Lw'!T$10)/'ModelParams Lw'!T$11</f>
        <v>#DIV/0!</v>
      </c>
      <c r="DA286" s="24" t="e">
        <f>(CQ286-'ModelParams Lw'!U$10)/'ModelParams Lw'!U$11</f>
        <v>#DIV/0!</v>
      </c>
      <c r="DB286" s="24" t="e">
        <f>(CR286-'ModelParams Lw'!V$10)/'ModelParams Lw'!V$11</f>
        <v>#DIV/0!</v>
      </c>
    </row>
    <row r="287" spans="1:106">
      <c r="A287" s="12">
        <f>'Sound Power'!B287</f>
        <v>0</v>
      </c>
      <c r="B287" s="12">
        <f>'Sound Power'!D287</f>
        <v>0</v>
      </c>
      <c r="C287" s="67" t="e">
        <f>IF(Calcul!$F292="SA",'Sound Power'!BS287,'Sound Power'!T287)</f>
        <v>#DIV/0!</v>
      </c>
      <c r="D287" s="67" t="e">
        <f>IF(Calcul!$F292="SA",'Sound Power'!BT287,'Sound Power'!U287)</f>
        <v>#DIV/0!</v>
      </c>
      <c r="E287" s="67" t="e">
        <f>IF(Calcul!$F292="SA",'Sound Power'!BU287,'Sound Power'!V287)</f>
        <v>#DIV/0!</v>
      </c>
      <c r="F287" s="67" t="e">
        <f>IF(Calcul!$F292="SA",'Sound Power'!BV287,'Sound Power'!W287)</f>
        <v>#DIV/0!</v>
      </c>
      <c r="G287" s="67" t="e">
        <f>IF(Calcul!$F292="SA",'Sound Power'!BW287,'Sound Power'!X287)</f>
        <v>#DIV/0!</v>
      </c>
      <c r="H287" s="67" t="e">
        <f>IF(Calcul!$F292="SA",'Sound Power'!BX287,'Sound Power'!Y287)</f>
        <v>#DIV/0!</v>
      </c>
      <c r="I287" s="67" t="e">
        <f>IF(Calcul!$F292="SA",'Sound Power'!BY287,'Sound Power'!Z287)</f>
        <v>#DIV/0!</v>
      </c>
      <c r="J287" s="67" t="e">
        <f>IF(Calcul!$F292="SA",'Sound Power'!BZ287,'Sound Power'!AA287)</f>
        <v>#DIV/0!</v>
      </c>
      <c r="K287" s="67" t="e">
        <f>'Sound Power'!CS287</f>
        <v>#DIV/0!</v>
      </c>
      <c r="L287" s="67" t="e">
        <f>'Sound Power'!CT287</f>
        <v>#DIV/0!</v>
      </c>
      <c r="M287" s="67" t="e">
        <f>'Sound Power'!CU287</f>
        <v>#DIV/0!</v>
      </c>
      <c r="N287" s="67" t="e">
        <f>'Sound Power'!CV287</f>
        <v>#DIV/0!</v>
      </c>
      <c r="O287" s="67" t="e">
        <f>'Sound Power'!CW287</f>
        <v>#DIV/0!</v>
      </c>
      <c r="P287" s="67" t="e">
        <f>'Sound Power'!CX287</f>
        <v>#DIV/0!</v>
      </c>
      <c r="Q287" s="67" t="e">
        <f>'Sound Power'!CY287</f>
        <v>#DIV/0!</v>
      </c>
      <c r="R287" s="67" t="e">
        <f>'Sound Power'!CZ287</f>
        <v>#DIV/0!</v>
      </c>
      <c r="S287" s="64">
        <f t="shared" si="97"/>
        <v>0</v>
      </c>
      <c r="T287" s="64">
        <f t="shared" si="98"/>
        <v>0</v>
      </c>
      <c r="U287" s="67" t="e">
        <f>('ModelParams Lp'!B$4*10^'ModelParams Lp'!B$5*($S287/$T287)^'ModelParams Lp'!B$6)*3</f>
        <v>#DIV/0!</v>
      </c>
      <c r="V287" s="67" t="e">
        <f>('ModelParams Lp'!C$4*10^'ModelParams Lp'!C$5*($S287/$T287)^'ModelParams Lp'!C$6)*3</f>
        <v>#DIV/0!</v>
      </c>
      <c r="W287" s="67" t="e">
        <f>('ModelParams Lp'!D$4*10^'ModelParams Lp'!D$5*($S287/$T287)^'ModelParams Lp'!D$6)*3</f>
        <v>#DIV/0!</v>
      </c>
      <c r="X287" s="67" t="e">
        <f>('ModelParams Lp'!E$4*10^'ModelParams Lp'!E$5*($S287/$T287)^'ModelParams Lp'!E$6)*3</f>
        <v>#DIV/0!</v>
      </c>
      <c r="Y287" s="67" t="e">
        <f>('ModelParams Lp'!F$4*10^'ModelParams Lp'!F$5*($S287/$T287)^'ModelParams Lp'!F$6)*3</f>
        <v>#DIV/0!</v>
      </c>
      <c r="Z287" s="67" t="e">
        <f>('ModelParams Lp'!G$4*10^'ModelParams Lp'!G$5*($S287/$T287)^'ModelParams Lp'!G$6)*3</f>
        <v>#DIV/0!</v>
      </c>
      <c r="AA287" s="67" t="e">
        <f>('ModelParams Lp'!H$4*10^'ModelParams Lp'!H$5*($S287/$T287)^'ModelParams Lp'!H$6)*3</f>
        <v>#DIV/0!</v>
      </c>
      <c r="AB287" s="67" t="e">
        <f>('ModelParams Lp'!I$4*10^'ModelParams Lp'!I$5*($S287/$T287)^'ModelParams Lp'!I$6)*3</f>
        <v>#DIV/0!</v>
      </c>
      <c r="AC287" s="53" t="e">
        <f t="shared" si="99"/>
        <v>#DIV/0!</v>
      </c>
      <c r="AD287" s="53" t="e">
        <f>IF(AC287&lt;'ModelParams Lp'!$B$16,-1,IF(AC287&lt;'ModelParams Lp'!$C$16,0,IF(AC287&lt;'ModelParams Lp'!$D$16,1,IF(AC287&lt;'ModelParams Lp'!$E$16,2,IF(AC287&lt;'ModelParams Lp'!$F$16,3,IF(AC287&lt;'ModelParams Lp'!$G$16,4,IF(AC287&lt;'ModelParams Lp'!$H$16,5,6)))))))</f>
        <v>#DIV/0!</v>
      </c>
      <c r="AE287" s="67" t="e">
        <f ca="1">IF($AD287&gt;1,0,OFFSET('ModelParams Lp'!$C$12,0,-'Sound Pressure'!$AD287))</f>
        <v>#DIV/0!</v>
      </c>
      <c r="AF287" s="67" t="e">
        <f ca="1">IF($AD287&gt;2,0,OFFSET('ModelParams Lp'!$D$12,0,-'Sound Pressure'!$AD287))</f>
        <v>#DIV/0!</v>
      </c>
      <c r="AG287" s="67" t="e">
        <f ca="1">IF($AD287&gt;3,0,OFFSET('ModelParams Lp'!$E$12,0,-'Sound Pressure'!$AD287))</f>
        <v>#DIV/0!</v>
      </c>
      <c r="AH287" s="67" t="e">
        <f ca="1">IF($AD287&gt;4,0,OFFSET('ModelParams Lp'!$F$12,0,-'Sound Pressure'!$AD287))</f>
        <v>#DIV/0!</v>
      </c>
      <c r="AI287" s="67" t="e">
        <f ca="1">IF($AD287&gt;3,0,OFFSET('ModelParams Lp'!$G$12,0,-'Sound Pressure'!$AD287))</f>
        <v>#DIV/0!</v>
      </c>
      <c r="AJ287" s="67" t="e">
        <f ca="1">IF($AD287&gt;5,0,OFFSET('ModelParams Lp'!$H$12,0,-'Sound Pressure'!$AD287))</f>
        <v>#DIV/0!</v>
      </c>
      <c r="AK287" s="67" t="e">
        <f ca="1">IF($AD287&gt;6,0,OFFSET('ModelParams Lp'!$I$12,0,-'Sound Pressure'!$AD287))</f>
        <v>#DIV/0!</v>
      </c>
      <c r="AL287" s="67" t="e">
        <f ca="1">IF($AD287&gt;7,0,IF($AD$4&lt;0,3,OFFSET('ModelParams Lp'!$J$12,0,-'Sound Pressure'!$AD287)))</f>
        <v>#DIV/0!</v>
      </c>
      <c r="AM287" s="67" t="e">
        <f t="shared" si="118"/>
        <v>#DIV/0!</v>
      </c>
      <c r="AN287" s="67" t="e">
        <f t="shared" si="118"/>
        <v>#DIV/0!</v>
      </c>
      <c r="AO287" s="67" t="e">
        <f t="shared" si="118"/>
        <v>#DIV/0!</v>
      </c>
      <c r="AP287" s="67" t="e">
        <f t="shared" si="118"/>
        <v>#DIV/0!</v>
      </c>
      <c r="AQ287" s="67" t="e">
        <f t="shared" si="118"/>
        <v>#DIV/0!</v>
      </c>
      <c r="AR287" s="67" t="e">
        <f t="shared" si="118"/>
        <v>#DIV/0!</v>
      </c>
      <c r="AS287" s="67" t="e">
        <f t="shared" si="118"/>
        <v>#DIV/0!</v>
      </c>
      <c r="AT287" s="67" t="e">
        <f t="shared" si="118"/>
        <v>#DIV/0!</v>
      </c>
      <c r="AU287" s="67">
        <f>'ModelParams Lp'!B$22</f>
        <v>4</v>
      </c>
      <c r="AV287" s="67">
        <f>'ModelParams Lp'!C$22</f>
        <v>2</v>
      </c>
      <c r="AW287" s="67">
        <f>'ModelParams Lp'!D$22</f>
        <v>1</v>
      </c>
      <c r="AX287" s="67">
        <f>'ModelParams Lp'!E$22</f>
        <v>0</v>
      </c>
      <c r="AY287" s="67">
        <f>'ModelParams Lp'!F$22</f>
        <v>0</v>
      </c>
      <c r="AZ287" s="67">
        <f>'ModelParams Lp'!G$22</f>
        <v>0</v>
      </c>
      <c r="BA287" s="67">
        <f>'ModelParams Lp'!H$22</f>
        <v>0</v>
      </c>
      <c r="BB287" s="67">
        <f>'ModelParams Lp'!I$22</f>
        <v>0</v>
      </c>
      <c r="BC287" s="67" t="e">
        <f>-10*LOG(2/(4*PI()*2^2)+4/(0.163*(Calcul!$J292*Calcul!$K292)/VLOOKUP(Calcul!$H292,'ModelParams Lp'!$E$37:$F$39,2,0)))</f>
        <v>#N/A</v>
      </c>
      <c r="BD287" s="67" t="e">
        <f>-10*LOG(2/(4*PI()*2^2)+4/(0.163*(Calcul!$J292*Calcul!$K292)/VLOOKUP(Calcul!$H292,'ModelParams Lp'!$E$37:$F$39,2,0)))</f>
        <v>#N/A</v>
      </c>
      <c r="BE287" s="67" t="e">
        <f>-10*LOG(2/(4*PI()*2^2)+4/(0.163*(Calcul!$J292*Calcul!$K292)/VLOOKUP(Calcul!$H292,'ModelParams Lp'!$E$37:$F$39,2,0)))</f>
        <v>#N/A</v>
      </c>
      <c r="BF287" s="67" t="e">
        <f>-10*LOG(2/(4*PI()*2^2)+4/(0.163*(Calcul!$J292*Calcul!$K292)/VLOOKUP(Calcul!$H292,'ModelParams Lp'!$E$37:$F$39,2,0)))</f>
        <v>#N/A</v>
      </c>
      <c r="BG287" s="67" t="e">
        <f>-10*LOG(2/(4*PI()*2^2)+4/(0.163*(Calcul!$J292*Calcul!$K292)/VLOOKUP(Calcul!$H292,'ModelParams Lp'!$E$37:$F$39,2,0)))</f>
        <v>#N/A</v>
      </c>
      <c r="BH287" s="67" t="e">
        <f>-10*LOG(2/(4*PI()*2^2)+4/(0.163*(Calcul!$J292*Calcul!$K292)/VLOOKUP(Calcul!$H292,'ModelParams Lp'!$E$37:$F$39,2,0)))</f>
        <v>#N/A</v>
      </c>
      <c r="BI287" s="67" t="e">
        <f>-10*LOG(2/(4*PI()*2^2)+4/(0.163*(Calcul!$J292*Calcul!$K292)/VLOOKUP(Calcul!$H292,'ModelParams Lp'!$E$37:$F$39,2,0)))</f>
        <v>#N/A</v>
      </c>
      <c r="BJ287" s="67" t="e">
        <f>-10*LOG(2/(4*PI()*2^2)+4/(0.163*(Calcul!$J292*Calcul!$K292)/VLOOKUP(Calcul!$H292,'ModelParams Lp'!$E$37:$F$39,2,0)))</f>
        <v>#N/A</v>
      </c>
      <c r="BK287" s="67" t="e">
        <f>VLOOKUP(Calcul!$I292,'ModelParams Lp'!$D$28:$O$32,5,0)+BC287</f>
        <v>#N/A</v>
      </c>
      <c r="BL287" s="67" t="e">
        <f>VLOOKUP(Calcul!$I292,'ModelParams Lp'!$D$28:$O$32,6,0)+BD287</f>
        <v>#N/A</v>
      </c>
      <c r="BM287" s="67" t="e">
        <f>VLOOKUP(Calcul!$I292,'ModelParams Lp'!$D$28:$O$32,7,0)+BE287</f>
        <v>#N/A</v>
      </c>
      <c r="BN287" s="67" t="e">
        <f>VLOOKUP(Calcul!$I292,'ModelParams Lp'!$D$28:$O$32,8,0)+BF287</f>
        <v>#N/A</v>
      </c>
      <c r="BO287" s="67" t="e">
        <f>VLOOKUP(Calcul!$I292,'ModelParams Lp'!$D$28:$O$32,9,0)+BG287</f>
        <v>#N/A</v>
      </c>
      <c r="BP287" s="67" t="e">
        <f>VLOOKUP(Calcul!$I292,'ModelParams Lp'!$D$28:$O$32,10,0)+BH287</f>
        <v>#N/A</v>
      </c>
      <c r="BQ287" s="67" t="e">
        <f>VLOOKUP(Calcul!$I292,'ModelParams Lp'!$D$28:$O$32,11,0)+BI287</f>
        <v>#N/A</v>
      </c>
      <c r="BR287" s="67" t="e">
        <f>VLOOKUP(Calcul!$I292,'ModelParams Lp'!$D$28:$O$32,12,0)+BJ287</f>
        <v>#N/A</v>
      </c>
      <c r="BS287" s="66" t="e">
        <f t="shared" ca="1" si="100"/>
        <v>#DIV/0!</v>
      </c>
      <c r="BT287" s="66" t="e">
        <f t="shared" ca="1" si="101"/>
        <v>#DIV/0!</v>
      </c>
      <c r="BU287" s="66" t="e">
        <f t="shared" ca="1" si="102"/>
        <v>#DIV/0!</v>
      </c>
      <c r="BV287" s="66" t="e">
        <f t="shared" ca="1" si="103"/>
        <v>#DIV/0!</v>
      </c>
      <c r="BW287" s="66" t="e">
        <f t="shared" ca="1" si="104"/>
        <v>#DIV/0!</v>
      </c>
      <c r="BX287" s="66" t="e">
        <f t="shared" ca="1" si="105"/>
        <v>#DIV/0!</v>
      </c>
      <c r="BY287" s="66" t="e">
        <f t="shared" ca="1" si="106"/>
        <v>#DIV/0!</v>
      </c>
      <c r="BZ287" s="66" t="e">
        <f t="shared" ca="1" si="107"/>
        <v>#DIV/0!</v>
      </c>
      <c r="CA287" s="24" t="e">
        <f ca="1">10*LOG10(IF(BS287="",0,POWER(10,((BS287+'ModelParams Lw'!$O$4)/10))) +IF(BT287="",0,POWER(10,((BT287+'ModelParams Lw'!$P$4)/10))) +IF(BU287="",0,POWER(10,((BU287+'ModelParams Lw'!$Q$4)/10))) +IF(BV287="",0,POWER(10,((BV287+'ModelParams Lw'!$R$4)/10))) +IF(BW287="",0,POWER(10,((BW287+'ModelParams Lw'!$S$4)/10))) +IF(BX287="",0,POWER(10,((BX287+'ModelParams Lw'!$T$4)/10))) +IF(BY287="",0,POWER(10,((BY287+'ModelParams Lw'!$U$4)/10)))+IF(BZ287="",0,POWER(10,((BZ287+'ModelParams Lw'!$V$4)/10))))</f>
        <v>#DIV/0!</v>
      </c>
      <c r="CB287" s="24" t="e">
        <f t="shared" ca="1" si="108"/>
        <v>#DIV/0!</v>
      </c>
      <c r="CC287" s="24" t="e">
        <f ca="1">(BS287-'ModelParams Lw'!O$10)/'ModelParams Lw'!O$11</f>
        <v>#DIV/0!</v>
      </c>
      <c r="CD287" s="24" t="e">
        <f ca="1">(BT287-'ModelParams Lw'!P$10)/'ModelParams Lw'!P$11</f>
        <v>#DIV/0!</v>
      </c>
      <c r="CE287" s="24" t="e">
        <f ca="1">(BU287-'ModelParams Lw'!Q$10)/'ModelParams Lw'!Q$11</f>
        <v>#DIV/0!</v>
      </c>
      <c r="CF287" s="24" t="e">
        <f ca="1">(BV287-'ModelParams Lw'!R$10)/'ModelParams Lw'!R$11</f>
        <v>#DIV/0!</v>
      </c>
      <c r="CG287" s="24" t="e">
        <f ca="1">(BW287-'ModelParams Lw'!S$10)/'ModelParams Lw'!S$11</f>
        <v>#DIV/0!</v>
      </c>
      <c r="CH287" s="24" t="e">
        <f ca="1">(BX287-'ModelParams Lw'!T$10)/'ModelParams Lw'!T$11</f>
        <v>#DIV/0!</v>
      </c>
      <c r="CI287" s="24" t="e">
        <f ca="1">(BY287-'ModelParams Lw'!U$10)/'ModelParams Lw'!U$11</f>
        <v>#DIV/0!</v>
      </c>
      <c r="CJ287" s="24" t="e">
        <f ca="1">(BZ287-'ModelParams Lw'!V$10)/'ModelParams Lw'!V$11</f>
        <v>#DIV/0!</v>
      </c>
      <c r="CK287" s="66" t="e">
        <f t="shared" si="109"/>
        <v>#DIV/0!</v>
      </c>
      <c r="CL287" s="66" t="e">
        <f t="shared" si="110"/>
        <v>#DIV/0!</v>
      </c>
      <c r="CM287" s="66" t="e">
        <f t="shared" si="111"/>
        <v>#DIV/0!</v>
      </c>
      <c r="CN287" s="66" t="e">
        <f t="shared" si="112"/>
        <v>#DIV/0!</v>
      </c>
      <c r="CO287" s="66" t="e">
        <f t="shared" si="113"/>
        <v>#DIV/0!</v>
      </c>
      <c r="CP287" s="66" t="e">
        <f t="shared" si="114"/>
        <v>#DIV/0!</v>
      </c>
      <c r="CQ287" s="66" t="e">
        <f t="shared" si="115"/>
        <v>#DIV/0!</v>
      </c>
      <c r="CR287" s="66" t="e">
        <f t="shared" si="116"/>
        <v>#DIV/0!</v>
      </c>
      <c r="CS287" s="24" t="e">
        <f>10*LOG10(IF(CK287="",0,POWER(10,((CK287+'ModelParams Lw'!$O$4)/10))) +IF(CL287="",0,POWER(10,((CL287+'ModelParams Lw'!$P$4)/10))) +IF(CM287="",0,POWER(10,((CM287+'ModelParams Lw'!$Q$4)/10))) +IF(CN287="",0,POWER(10,((CN287+'ModelParams Lw'!$R$4)/10))) +IF(CO287="",0,POWER(10,((CO287+'ModelParams Lw'!$S$4)/10))) +IF(CP287="",0,POWER(10,((CP287+'ModelParams Lw'!$T$4)/10))) +IF(CQ287="",0,POWER(10,((CQ287+'ModelParams Lw'!$U$4)/10)))+IF(CR287="",0,POWER(10,((CR287+'ModelParams Lw'!$V$4)/10))))</f>
        <v>#DIV/0!</v>
      </c>
      <c r="CT287" s="24" t="e">
        <f t="shared" si="117"/>
        <v>#DIV/0!</v>
      </c>
      <c r="CU287" s="24" t="e">
        <f>(CK287-'ModelParams Lw'!O$10)/'ModelParams Lw'!O$11</f>
        <v>#DIV/0!</v>
      </c>
      <c r="CV287" s="24" t="e">
        <f>(CL287-'ModelParams Lw'!P$10)/'ModelParams Lw'!P$11</f>
        <v>#DIV/0!</v>
      </c>
      <c r="CW287" s="24" t="e">
        <f>(CM287-'ModelParams Lw'!Q$10)/'ModelParams Lw'!Q$11</f>
        <v>#DIV/0!</v>
      </c>
      <c r="CX287" s="24" t="e">
        <f>(CN287-'ModelParams Lw'!R$10)/'ModelParams Lw'!R$11</f>
        <v>#DIV/0!</v>
      </c>
      <c r="CY287" s="24" t="e">
        <f>(CO287-'ModelParams Lw'!S$10)/'ModelParams Lw'!S$11</f>
        <v>#DIV/0!</v>
      </c>
      <c r="CZ287" s="24" t="e">
        <f>(CP287-'ModelParams Lw'!T$10)/'ModelParams Lw'!T$11</f>
        <v>#DIV/0!</v>
      </c>
      <c r="DA287" s="24" t="e">
        <f>(CQ287-'ModelParams Lw'!U$10)/'ModelParams Lw'!U$11</f>
        <v>#DIV/0!</v>
      </c>
      <c r="DB287" s="24" t="e">
        <f>(CR287-'ModelParams Lw'!V$10)/'ModelParams Lw'!V$11</f>
        <v>#DIV/0!</v>
      </c>
    </row>
    <row r="288" spans="1:106">
      <c r="A288" s="12">
        <f>'Sound Power'!B288</f>
        <v>0</v>
      </c>
      <c r="B288" s="12">
        <f>'Sound Power'!D288</f>
        <v>0</v>
      </c>
      <c r="C288" s="67" t="e">
        <f>IF(Calcul!$F293="SA",'Sound Power'!BS288,'Sound Power'!T288)</f>
        <v>#DIV/0!</v>
      </c>
      <c r="D288" s="67" t="e">
        <f>IF(Calcul!$F293="SA",'Sound Power'!BT288,'Sound Power'!U288)</f>
        <v>#DIV/0!</v>
      </c>
      <c r="E288" s="67" t="e">
        <f>IF(Calcul!$F293="SA",'Sound Power'!BU288,'Sound Power'!V288)</f>
        <v>#DIV/0!</v>
      </c>
      <c r="F288" s="67" t="e">
        <f>IF(Calcul!$F293="SA",'Sound Power'!BV288,'Sound Power'!W288)</f>
        <v>#DIV/0!</v>
      </c>
      <c r="G288" s="67" t="e">
        <f>IF(Calcul!$F293="SA",'Sound Power'!BW288,'Sound Power'!X288)</f>
        <v>#DIV/0!</v>
      </c>
      <c r="H288" s="67" t="e">
        <f>IF(Calcul!$F293="SA",'Sound Power'!BX288,'Sound Power'!Y288)</f>
        <v>#DIV/0!</v>
      </c>
      <c r="I288" s="67" t="e">
        <f>IF(Calcul!$F293="SA",'Sound Power'!BY288,'Sound Power'!Z288)</f>
        <v>#DIV/0!</v>
      </c>
      <c r="J288" s="67" t="e">
        <f>IF(Calcul!$F293="SA",'Sound Power'!BZ288,'Sound Power'!AA288)</f>
        <v>#DIV/0!</v>
      </c>
      <c r="K288" s="67" t="e">
        <f>'Sound Power'!CS288</f>
        <v>#DIV/0!</v>
      </c>
      <c r="L288" s="67" t="e">
        <f>'Sound Power'!CT288</f>
        <v>#DIV/0!</v>
      </c>
      <c r="M288" s="67" t="e">
        <f>'Sound Power'!CU288</f>
        <v>#DIV/0!</v>
      </c>
      <c r="N288" s="67" t="e">
        <f>'Sound Power'!CV288</f>
        <v>#DIV/0!</v>
      </c>
      <c r="O288" s="67" t="e">
        <f>'Sound Power'!CW288</f>
        <v>#DIV/0!</v>
      </c>
      <c r="P288" s="67" t="e">
        <f>'Sound Power'!CX288</f>
        <v>#DIV/0!</v>
      </c>
      <c r="Q288" s="67" t="e">
        <f>'Sound Power'!CY288</f>
        <v>#DIV/0!</v>
      </c>
      <c r="R288" s="67" t="e">
        <f>'Sound Power'!CZ288</f>
        <v>#DIV/0!</v>
      </c>
      <c r="S288" s="64">
        <f t="shared" si="97"/>
        <v>0</v>
      </c>
      <c r="T288" s="64">
        <f t="shared" si="98"/>
        <v>0</v>
      </c>
      <c r="U288" s="67" t="e">
        <f>('ModelParams Lp'!B$4*10^'ModelParams Lp'!B$5*($S288/$T288)^'ModelParams Lp'!B$6)*3</f>
        <v>#DIV/0!</v>
      </c>
      <c r="V288" s="67" t="e">
        <f>('ModelParams Lp'!C$4*10^'ModelParams Lp'!C$5*($S288/$T288)^'ModelParams Lp'!C$6)*3</f>
        <v>#DIV/0!</v>
      </c>
      <c r="W288" s="67" t="e">
        <f>('ModelParams Lp'!D$4*10^'ModelParams Lp'!D$5*($S288/$T288)^'ModelParams Lp'!D$6)*3</f>
        <v>#DIV/0!</v>
      </c>
      <c r="X288" s="67" t="e">
        <f>('ModelParams Lp'!E$4*10^'ModelParams Lp'!E$5*($S288/$T288)^'ModelParams Lp'!E$6)*3</f>
        <v>#DIV/0!</v>
      </c>
      <c r="Y288" s="67" t="e">
        <f>('ModelParams Lp'!F$4*10^'ModelParams Lp'!F$5*($S288/$T288)^'ModelParams Lp'!F$6)*3</f>
        <v>#DIV/0!</v>
      </c>
      <c r="Z288" s="67" t="e">
        <f>('ModelParams Lp'!G$4*10^'ModelParams Lp'!G$5*($S288/$T288)^'ModelParams Lp'!G$6)*3</f>
        <v>#DIV/0!</v>
      </c>
      <c r="AA288" s="67" t="e">
        <f>('ModelParams Lp'!H$4*10^'ModelParams Lp'!H$5*($S288/$T288)^'ModelParams Lp'!H$6)*3</f>
        <v>#DIV/0!</v>
      </c>
      <c r="AB288" s="67" t="e">
        <f>('ModelParams Lp'!I$4*10^'ModelParams Lp'!I$5*($S288/$T288)^'ModelParams Lp'!I$6)*3</f>
        <v>#DIV/0!</v>
      </c>
      <c r="AC288" s="53" t="e">
        <f t="shared" si="99"/>
        <v>#DIV/0!</v>
      </c>
      <c r="AD288" s="53" t="e">
        <f>IF(AC288&lt;'ModelParams Lp'!$B$16,-1,IF(AC288&lt;'ModelParams Lp'!$C$16,0,IF(AC288&lt;'ModelParams Lp'!$D$16,1,IF(AC288&lt;'ModelParams Lp'!$E$16,2,IF(AC288&lt;'ModelParams Lp'!$F$16,3,IF(AC288&lt;'ModelParams Lp'!$G$16,4,IF(AC288&lt;'ModelParams Lp'!$H$16,5,6)))))))</f>
        <v>#DIV/0!</v>
      </c>
      <c r="AE288" s="67" t="e">
        <f ca="1">IF($AD288&gt;1,0,OFFSET('ModelParams Lp'!$C$12,0,-'Sound Pressure'!$AD288))</f>
        <v>#DIV/0!</v>
      </c>
      <c r="AF288" s="67" t="e">
        <f ca="1">IF($AD288&gt;2,0,OFFSET('ModelParams Lp'!$D$12,0,-'Sound Pressure'!$AD288))</f>
        <v>#DIV/0!</v>
      </c>
      <c r="AG288" s="67" t="e">
        <f ca="1">IF($AD288&gt;3,0,OFFSET('ModelParams Lp'!$E$12,0,-'Sound Pressure'!$AD288))</f>
        <v>#DIV/0!</v>
      </c>
      <c r="AH288" s="67" t="e">
        <f ca="1">IF($AD288&gt;4,0,OFFSET('ModelParams Lp'!$F$12,0,-'Sound Pressure'!$AD288))</f>
        <v>#DIV/0!</v>
      </c>
      <c r="AI288" s="67" t="e">
        <f ca="1">IF($AD288&gt;3,0,OFFSET('ModelParams Lp'!$G$12,0,-'Sound Pressure'!$AD288))</f>
        <v>#DIV/0!</v>
      </c>
      <c r="AJ288" s="67" t="e">
        <f ca="1">IF($AD288&gt;5,0,OFFSET('ModelParams Lp'!$H$12,0,-'Sound Pressure'!$AD288))</f>
        <v>#DIV/0!</v>
      </c>
      <c r="AK288" s="67" t="e">
        <f ca="1">IF($AD288&gt;6,0,OFFSET('ModelParams Lp'!$I$12,0,-'Sound Pressure'!$AD288))</f>
        <v>#DIV/0!</v>
      </c>
      <c r="AL288" s="67" t="e">
        <f ca="1">IF($AD288&gt;7,0,IF($AD$4&lt;0,3,OFFSET('ModelParams Lp'!$J$12,0,-'Sound Pressure'!$AD288)))</f>
        <v>#DIV/0!</v>
      </c>
      <c r="AM288" s="67" t="e">
        <f t="shared" si="118"/>
        <v>#DIV/0!</v>
      </c>
      <c r="AN288" s="67" t="e">
        <f t="shared" si="118"/>
        <v>#DIV/0!</v>
      </c>
      <c r="AO288" s="67" t="e">
        <f t="shared" si="118"/>
        <v>#DIV/0!</v>
      </c>
      <c r="AP288" s="67" t="e">
        <f t="shared" si="118"/>
        <v>#DIV/0!</v>
      </c>
      <c r="AQ288" s="67" t="e">
        <f t="shared" si="118"/>
        <v>#DIV/0!</v>
      </c>
      <c r="AR288" s="67" t="e">
        <f t="shared" si="118"/>
        <v>#DIV/0!</v>
      </c>
      <c r="AS288" s="67" t="e">
        <f t="shared" si="118"/>
        <v>#DIV/0!</v>
      </c>
      <c r="AT288" s="67" t="e">
        <f t="shared" si="118"/>
        <v>#DIV/0!</v>
      </c>
      <c r="AU288" s="67">
        <f>'ModelParams Lp'!B$22</f>
        <v>4</v>
      </c>
      <c r="AV288" s="67">
        <f>'ModelParams Lp'!C$22</f>
        <v>2</v>
      </c>
      <c r="AW288" s="67">
        <f>'ModelParams Lp'!D$22</f>
        <v>1</v>
      </c>
      <c r="AX288" s="67">
        <f>'ModelParams Lp'!E$22</f>
        <v>0</v>
      </c>
      <c r="AY288" s="67">
        <f>'ModelParams Lp'!F$22</f>
        <v>0</v>
      </c>
      <c r="AZ288" s="67">
        <f>'ModelParams Lp'!G$22</f>
        <v>0</v>
      </c>
      <c r="BA288" s="67">
        <f>'ModelParams Lp'!H$22</f>
        <v>0</v>
      </c>
      <c r="BB288" s="67">
        <f>'ModelParams Lp'!I$22</f>
        <v>0</v>
      </c>
      <c r="BC288" s="67" t="e">
        <f>-10*LOG(2/(4*PI()*2^2)+4/(0.163*(Calcul!$J293*Calcul!$K293)/VLOOKUP(Calcul!$H293,'ModelParams Lp'!$E$37:$F$39,2,0)))</f>
        <v>#N/A</v>
      </c>
      <c r="BD288" s="67" t="e">
        <f>-10*LOG(2/(4*PI()*2^2)+4/(0.163*(Calcul!$J293*Calcul!$K293)/VLOOKUP(Calcul!$H293,'ModelParams Lp'!$E$37:$F$39,2,0)))</f>
        <v>#N/A</v>
      </c>
      <c r="BE288" s="67" t="e">
        <f>-10*LOG(2/(4*PI()*2^2)+4/(0.163*(Calcul!$J293*Calcul!$K293)/VLOOKUP(Calcul!$H293,'ModelParams Lp'!$E$37:$F$39,2,0)))</f>
        <v>#N/A</v>
      </c>
      <c r="BF288" s="67" t="e">
        <f>-10*LOG(2/(4*PI()*2^2)+4/(0.163*(Calcul!$J293*Calcul!$K293)/VLOOKUP(Calcul!$H293,'ModelParams Lp'!$E$37:$F$39,2,0)))</f>
        <v>#N/A</v>
      </c>
      <c r="BG288" s="67" t="e">
        <f>-10*LOG(2/(4*PI()*2^2)+4/(0.163*(Calcul!$J293*Calcul!$K293)/VLOOKUP(Calcul!$H293,'ModelParams Lp'!$E$37:$F$39,2,0)))</f>
        <v>#N/A</v>
      </c>
      <c r="BH288" s="67" t="e">
        <f>-10*LOG(2/(4*PI()*2^2)+4/(0.163*(Calcul!$J293*Calcul!$K293)/VLOOKUP(Calcul!$H293,'ModelParams Lp'!$E$37:$F$39,2,0)))</f>
        <v>#N/A</v>
      </c>
      <c r="BI288" s="67" t="e">
        <f>-10*LOG(2/(4*PI()*2^2)+4/(0.163*(Calcul!$J293*Calcul!$K293)/VLOOKUP(Calcul!$H293,'ModelParams Lp'!$E$37:$F$39,2,0)))</f>
        <v>#N/A</v>
      </c>
      <c r="BJ288" s="67" t="e">
        <f>-10*LOG(2/(4*PI()*2^2)+4/(0.163*(Calcul!$J293*Calcul!$K293)/VLOOKUP(Calcul!$H293,'ModelParams Lp'!$E$37:$F$39,2,0)))</f>
        <v>#N/A</v>
      </c>
      <c r="BK288" s="67" t="e">
        <f>VLOOKUP(Calcul!$I293,'ModelParams Lp'!$D$28:$O$32,5,0)+BC288</f>
        <v>#N/A</v>
      </c>
      <c r="BL288" s="67" t="e">
        <f>VLOOKUP(Calcul!$I293,'ModelParams Lp'!$D$28:$O$32,6,0)+BD288</f>
        <v>#N/A</v>
      </c>
      <c r="BM288" s="67" t="e">
        <f>VLOOKUP(Calcul!$I293,'ModelParams Lp'!$D$28:$O$32,7,0)+BE288</f>
        <v>#N/A</v>
      </c>
      <c r="BN288" s="67" t="e">
        <f>VLOOKUP(Calcul!$I293,'ModelParams Lp'!$D$28:$O$32,8,0)+BF288</f>
        <v>#N/A</v>
      </c>
      <c r="BO288" s="67" t="e">
        <f>VLOOKUP(Calcul!$I293,'ModelParams Lp'!$D$28:$O$32,9,0)+BG288</f>
        <v>#N/A</v>
      </c>
      <c r="BP288" s="67" t="e">
        <f>VLOOKUP(Calcul!$I293,'ModelParams Lp'!$D$28:$O$32,10,0)+BH288</f>
        <v>#N/A</v>
      </c>
      <c r="BQ288" s="67" t="e">
        <f>VLOOKUP(Calcul!$I293,'ModelParams Lp'!$D$28:$O$32,11,0)+BI288</f>
        <v>#N/A</v>
      </c>
      <c r="BR288" s="67" t="e">
        <f>VLOOKUP(Calcul!$I293,'ModelParams Lp'!$D$28:$O$32,12,0)+BJ288</f>
        <v>#N/A</v>
      </c>
      <c r="BS288" s="66" t="e">
        <f t="shared" ca="1" si="100"/>
        <v>#DIV/0!</v>
      </c>
      <c r="BT288" s="66" t="e">
        <f t="shared" ca="1" si="101"/>
        <v>#DIV/0!</v>
      </c>
      <c r="BU288" s="66" t="e">
        <f t="shared" ca="1" si="102"/>
        <v>#DIV/0!</v>
      </c>
      <c r="BV288" s="66" t="e">
        <f t="shared" ca="1" si="103"/>
        <v>#DIV/0!</v>
      </c>
      <c r="BW288" s="66" t="e">
        <f t="shared" ca="1" si="104"/>
        <v>#DIV/0!</v>
      </c>
      <c r="BX288" s="66" t="e">
        <f t="shared" ca="1" si="105"/>
        <v>#DIV/0!</v>
      </c>
      <c r="BY288" s="66" t="e">
        <f t="shared" ca="1" si="106"/>
        <v>#DIV/0!</v>
      </c>
      <c r="BZ288" s="66" t="e">
        <f t="shared" ca="1" si="107"/>
        <v>#DIV/0!</v>
      </c>
      <c r="CA288" s="24" t="e">
        <f ca="1">10*LOG10(IF(BS288="",0,POWER(10,((BS288+'ModelParams Lw'!$O$4)/10))) +IF(BT288="",0,POWER(10,((BT288+'ModelParams Lw'!$P$4)/10))) +IF(BU288="",0,POWER(10,((BU288+'ModelParams Lw'!$Q$4)/10))) +IF(BV288="",0,POWER(10,((BV288+'ModelParams Lw'!$R$4)/10))) +IF(BW288="",0,POWER(10,((BW288+'ModelParams Lw'!$S$4)/10))) +IF(BX288="",0,POWER(10,((BX288+'ModelParams Lw'!$T$4)/10))) +IF(BY288="",0,POWER(10,((BY288+'ModelParams Lw'!$U$4)/10)))+IF(BZ288="",0,POWER(10,((BZ288+'ModelParams Lw'!$V$4)/10))))</f>
        <v>#DIV/0!</v>
      </c>
      <c r="CB288" s="24" t="e">
        <f t="shared" ca="1" si="108"/>
        <v>#DIV/0!</v>
      </c>
      <c r="CC288" s="24" t="e">
        <f ca="1">(BS288-'ModelParams Lw'!O$10)/'ModelParams Lw'!O$11</f>
        <v>#DIV/0!</v>
      </c>
      <c r="CD288" s="24" t="e">
        <f ca="1">(BT288-'ModelParams Lw'!P$10)/'ModelParams Lw'!P$11</f>
        <v>#DIV/0!</v>
      </c>
      <c r="CE288" s="24" t="e">
        <f ca="1">(BU288-'ModelParams Lw'!Q$10)/'ModelParams Lw'!Q$11</f>
        <v>#DIV/0!</v>
      </c>
      <c r="CF288" s="24" t="e">
        <f ca="1">(BV288-'ModelParams Lw'!R$10)/'ModelParams Lw'!R$11</f>
        <v>#DIV/0!</v>
      </c>
      <c r="CG288" s="24" t="e">
        <f ca="1">(BW288-'ModelParams Lw'!S$10)/'ModelParams Lw'!S$11</f>
        <v>#DIV/0!</v>
      </c>
      <c r="CH288" s="24" t="e">
        <f ca="1">(BX288-'ModelParams Lw'!T$10)/'ModelParams Lw'!T$11</f>
        <v>#DIV/0!</v>
      </c>
      <c r="CI288" s="24" t="e">
        <f ca="1">(BY288-'ModelParams Lw'!U$10)/'ModelParams Lw'!U$11</f>
        <v>#DIV/0!</v>
      </c>
      <c r="CJ288" s="24" t="e">
        <f ca="1">(BZ288-'ModelParams Lw'!V$10)/'ModelParams Lw'!V$11</f>
        <v>#DIV/0!</v>
      </c>
      <c r="CK288" s="66" t="e">
        <f t="shared" si="109"/>
        <v>#DIV/0!</v>
      </c>
      <c r="CL288" s="66" t="e">
        <f t="shared" si="110"/>
        <v>#DIV/0!</v>
      </c>
      <c r="CM288" s="66" t="e">
        <f t="shared" si="111"/>
        <v>#DIV/0!</v>
      </c>
      <c r="CN288" s="66" t="e">
        <f t="shared" si="112"/>
        <v>#DIV/0!</v>
      </c>
      <c r="CO288" s="66" t="e">
        <f t="shared" si="113"/>
        <v>#DIV/0!</v>
      </c>
      <c r="CP288" s="66" t="e">
        <f t="shared" si="114"/>
        <v>#DIV/0!</v>
      </c>
      <c r="CQ288" s="66" t="e">
        <f t="shared" si="115"/>
        <v>#DIV/0!</v>
      </c>
      <c r="CR288" s="66" t="e">
        <f t="shared" si="116"/>
        <v>#DIV/0!</v>
      </c>
      <c r="CS288" s="24" t="e">
        <f>10*LOG10(IF(CK288="",0,POWER(10,((CK288+'ModelParams Lw'!$O$4)/10))) +IF(CL288="",0,POWER(10,((CL288+'ModelParams Lw'!$P$4)/10))) +IF(CM288="",0,POWER(10,((CM288+'ModelParams Lw'!$Q$4)/10))) +IF(CN288="",0,POWER(10,((CN288+'ModelParams Lw'!$R$4)/10))) +IF(CO288="",0,POWER(10,((CO288+'ModelParams Lw'!$S$4)/10))) +IF(CP288="",0,POWER(10,((CP288+'ModelParams Lw'!$T$4)/10))) +IF(CQ288="",0,POWER(10,((CQ288+'ModelParams Lw'!$U$4)/10)))+IF(CR288="",0,POWER(10,((CR288+'ModelParams Lw'!$V$4)/10))))</f>
        <v>#DIV/0!</v>
      </c>
      <c r="CT288" s="24" t="e">
        <f t="shared" si="117"/>
        <v>#DIV/0!</v>
      </c>
      <c r="CU288" s="24" t="e">
        <f>(CK288-'ModelParams Lw'!O$10)/'ModelParams Lw'!O$11</f>
        <v>#DIV/0!</v>
      </c>
      <c r="CV288" s="24" t="e">
        <f>(CL288-'ModelParams Lw'!P$10)/'ModelParams Lw'!P$11</f>
        <v>#DIV/0!</v>
      </c>
      <c r="CW288" s="24" t="e">
        <f>(CM288-'ModelParams Lw'!Q$10)/'ModelParams Lw'!Q$11</f>
        <v>#DIV/0!</v>
      </c>
      <c r="CX288" s="24" t="e">
        <f>(CN288-'ModelParams Lw'!R$10)/'ModelParams Lw'!R$11</f>
        <v>#DIV/0!</v>
      </c>
      <c r="CY288" s="24" t="e">
        <f>(CO288-'ModelParams Lw'!S$10)/'ModelParams Lw'!S$11</f>
        <v>#DIV/0!</v>
      </c>
      <c r="CZ288" s="24" t="e">
        <f>(CP288-'ModelParams Lw'!T$10)/'ModelParams Lw'!T$11</f>
        <v>#DIV/0!</v>
      </c>
      <c r="DA288" s="24" t="e">
        <f>(CQ288-'ModelParams Lw'!U$10)/'ModelParams Lw'!U$11</f>
        <v>#DIV/0!</v>
      </c>
      <c r="DB288" s="24" t="e">
        <f>(CR288-'ModelParams Lw'!V$10)/'ModelParams Lw'!V$11</f>
        <v>#DIV/0!</v>
      </c>
    </row>
    <row r="289" spans="1:106">
      <c r="A289" s="12">
        <f>'Sound Power'!B289</f>
        <v>0</v>
      </c>
      <c r="B289" s="12">
        <f>'Sound Power'!D289</f>
        <v>0</v>
      </c>
      <c r="C289" s="67" t="e">
        <f>IF(Calcul!$F294="SA",'Sound Power'!BS289,'Sound Power'!T289)</f>
        <v>#DIV/0!</v>
      </c>
      <c r="D289" s="67" t="e">
        <f>IF(Calcul!$F294="SA",'Sound Power'!BT289,'Sound Power'!U289)</f>
        <v>#DIV/0!</v>
      </c>
      <c r="E289" s="67" t="e">
        <f>IF(Calcul!$F294="SA",'Sound Power'!BU289,'Sound Power'!V289)</f>
        <v>#DIV/0!</v>
      </c>
      <c r="F289" s="67" t="e">
        <f>IF(Calcul!$F294="SA",'Sound Power'!BV289,'Sound Power'!W289)</f>
        <v>#DIV/0!</v>
      </c>
      <c r="G289" s="67" t="e">
        <f>IF(Calcul!$F294="SA",'Sound Power'!BW289,'Sound Power'!X289)</f>
        <v>#DIV/0!</v>
      </c>
      <c r="H289" s="67" t="e">
        <f>IF(Calcul!$F294="SA",'Sound Power'!BX289,'Sound Power'!Y289)</f>
        <v>#DIV/0!</v>
      </c>
      <c r="I289" s="67" t="e">
        <f>IF(Calcul!$F294="SA",'Sound Power'!BY289,'Sound Power'!Z289)</f>
        <v>#DIV/0!</v>
      </c>
      <c r="J289" s="67" t="e">
        <f>IF(Calcul!$F294="SA",'Sound Power'!BZ289,'Sound Power'!AA289)</f>
        <v>#DIV/0!</v>
      </c>
      <c r="K289" s="67" t="e">
        <f>'Sound Power'!CS289</f>
        <v>#DIV/0!</v>
      </c>
      <c r="L289" s="67" t="e">
        <f>'Sound Power'!CT289</f>
        <v>#DIV/0!</v>
      </c>
      <c r="M289" s="67" t="e">
        <f>'Sound Power'!CU289</f>
        <v>#DIV/0!</v>
      </c>
      <c r="N289" s="67" t="e">
        <f>'Sound Power'!CV289</f>
        <v>#DIV/0!</v>
      </c>
      <c r="O289" s="67" t="e">
        <f>'Sound Power'!CW289</f>
        <v>#DIV/0!</v>
      </c>
      <c r="P289" s="67" t="e">
        <f>'Sound Power'!CX289</f>
        <v>#DIV/0!</v>
      </c>
      <c r="Q289" s="67" t="e">
        <f>'Sound Power'!CY289</f>
        <v>#DIV/0!</v>
      </c>
      <c r="R289" s="67" t="e">
        <f>'Sound Power'!CZ289</f>
        <v>#DIV/0!</v>
      </c>
      <c r="S289" s="64">
        <f t="shared" si="97"/>
        <v>0</v>
      </c>
      <c r="T289" s="64">
        <f t="shared" si="98"/>
        <v>0</v>
      </c>
      <c r="U289" s="67" t="e">
        <f>('ModelParams Lp'!B$4*10^'ModelParams Lp'!B$5*($S289/$T289)^'ModelParams Lp'!B$6)*3</f>
        <v>#DIV/0!</v>
      </c>
      <c r="V289" s="67" t="e">
        <f>('ModelParams Lp'!C$4*10^'ModelParams Lp'!C$5*($S289/$T289)^'ModelParams Lp'!C$6)*3</f>
        <v>#DIV/0!</v>
      </c>
      <c r="W289" s="67" t="e">
        <f>('ModelParams Lp'!D$4*10^'ModelParams Lp'!D$5*($S289/$T289)^'ModelParams Lp'!D$6)*3</f>
        <v>#DIV/0!</v>
      </c>
      <c r="X289" s="67" t="e">
        <f>('ModelParams Lp'!E$4*10^'ModelParams Lp'!E$5*($S289/$T289)^'ModelParams Lp'!E$6)*3</f>
        <v>#DIV/0!</v>
      </c>
      <c r="Y289" s="67" t="e">
        <f>('ModelParams Lp'!F$4*10^'ModelParams Lp'!F$5*($S289/$T289)^'ModelParams Lp'!F$6)*3</f>
        <v>#DIV/0!</v>
      </c>
      <c r="Z289" s="67" t="e">
        <f>('ModelParams Lp'!G$4*10^'ModelParams Lp'!G$5*($S289/$T289)^'ModelParams Lp'!G$6)*3</f>
        <v>#DIV/0!</v>
      </c>
      <c r="AA289" s="67" t="e">
        <f>('ModelParams Lp'!H$4*10^'ModelParams Lp'!H$5*($S289/$T289)^'ModelParams Lp'!H$6)*3</f>
        <v>#DIV/0!</v>
      </c>
      <c r="AB289" s="67" t="e">
        <f>('ModelParams Lp'!I$4*10^'ModelParams Lp'!I$5*($S289/$T289)^'ModelParams Lp'!I$6)*3</f>
        <v>#DIV/0!</v>
      </c>
      <c r="AC289" s="53" t="e">
        <f t="shared" si="99"/>
        <v>#DIV/0!</v>
      </c>
      <c r="AD289" s="53" t="e">
        <f>IF(AC289&lt;'ModelParams Lp'!$B$16,-1,IF(AC289&lt;'ModelParams Lp'!$C$16,0,IF(AC289&lt;'ModelParams Lp'!$D$16,1,IF(AC289&lt;'ModelParams Lp'!$E$16,2,IF(AC289&lt;'ModelParams Lp'!$F$16,3,IF(AC289&lt;'ModelParams Lp'!$G$16,4,IF(AC289&lt;'ModelParams Lp'!$H$16,5,6)))))))</f>
        <v>#DIV/0!</v>
      </c>
      <c r="AE289" s="67" t="e">
        <f ca="1">IF($AD289&gt;1,0,OFFSET('ModelParams Lp'!$C$12,0,-'Sound Pressure'!$AD289))</f>
        <v>#DIV/0!</v>
      </c>
      <c r="AF289" s="67" t="e">
        <f ca="1">IF($AD289&gt;2,0,OFFSET('ModelParams Lp'!$D$12,0,-'Sound Pressure'!$AD289))</f>
        <v>#DIV/0!</v>
      </c>
      <c r="AG289" s="67" t="e">
        <f ca="1">IF($AD289&gt;3,0,OFFSET('ModelParams Lp'!$E$12,0,-'Sound Pressure'!$AD289))</f>
        <v>#DIV/0!</v>
      </c>
      <c r="AH289" s="67" t="e">
        <f ca="1">IF($AD289&gt;4,0,OFFSET('ModelParams Lp'!$F$12,0,-'Sound Pressure'!$AD289))</f>
        <v>#DIV/0!</v>
      </c>
      <c r="AI289" s="67" t="e">
        <f ca="1">IF($AD289&gt;3,0,OFFSET('ModelParams Lp'!$G$12,0,-'Sound Pressure'!$AD289))</f>
        <v>#DIV/0!</v>
      </c>
      <c r="AJ289" s="67" t="e">
        <f ca="1">IF($AD289&gt;5,0,OFFSET('ModelParams Lp'!$H$12,0,-'Sound Pressure'!$AD289))</f>
        <v>#DIV/0!</v>
      </c>
      <c r="AK289" s="67" t="e">
        <f ca="1">IF($AD289&gt;6,0,OFFSET('ModelParams Lp'!$I$12,0,-'Sound Pressure'!$AD289))</f>
        <v>#DIV/0!</v>
      </c>
      <c r="AL289" s="67" t="e">
        <f ca="1">IF($AD289&gt;7,0,IF($AD$4&lt;0,3,OFFSET('ModelParams Lp'!$J$12,0,-'Sound Pressure'!$AD289)))</f>
        <v>#DIV/0!</v>
      </c>
      <c r="AM289" s="67" t="e">
        <f t="shared" si="118"/>
        <v>#DIV/0!</v>
      </c>
      <c r="AN289" s="67" t="e">
        <f t="shared" si="118"/>
        <v>#DIV/0!</v>
      </c>
      <c r="AO289" s="67" t="e">
        <f t="shared" si="118"/>
        <v>#DIV/0!</v>
      </c>
      <c r="AP289" s="67" t="e">
        <f t="shared" si="118"/>
        <v>#DIV/0!</v>
      </c>
      <c r="AQ289" s="67" t="e">
        <f t="shared" si="118"/>
        <v>#DIV/0!</v>
      </c>
      <c r="AR289" s="67" t="e">
        <f t="shared" si="118"/>
        <v>#DIV/0!</v>
      </c>
      <c r="AS289" s="67" t="e">
        <f t="shared" si="118"/>
        <v>#DIV/0!</v>
      </c>
      <c r="AT289" s="67" t="e">
        <f t="shared" si="118"/>
        <v>#DIV/0!</v>
      </c>
      <c r="AU289" s="67">
        <f>'ModelParams Lp'!B$22</f>
        <v>4</v>
      </c>
      <c r="AV289" s="67">
        <f>'ModelParams Lp'!C$22</f>
        <v>2</v>
      </c>
      <c r="AW289" s="67">
        <f>'ModelParams Lp'!D$22</f>
        <v>1</v>
      </c>
      <c r="AX289" s="67">
        <f>'ModelParams Lp'!E$22</f>
        <v>0</v>
      </c>
      <c r="AY289" s="67">
        <f>'ModelParams Lp'!F$22</f>
        <v>0</v>
      </c>
      <c r="AZ289" s="67">
        <f>'ModelParams Lp'!G$22</f>
        <v>0</v>
      </c>
      <c r="BA289" s="67">
        <f>'ModelParams Lp'!H$22</f>
        <v>0</v>
      </c>
      <c r="BB289" s="67">
        <f>'ModelParams Lp'!I$22</f>
        <v>0</v>
      </c>
      <c r="BC289" s="67" t="e">
        <f>-10*LOG(2/(4*PI()*2^2)+4/(0.163*(Calcul!$J294*Calcul!$K294)/VLOOKUP(Calcul!$H294,'ModelParams Lp'!$E$37:$F$39,2,0)))</f>
        <v>#N/A</v>
      </c>
      <c r="BD289" s="67" t="e">
        <f>-10*LOG(2/(4*PI()*2^2)+4/(0.163*(Calcul!$J294*Calcul!$K294)/VLOOKUP(Calcul!$H294,'ModelParams Lp'!$E$37:$F$39,2,0)))</f>
        <v>#N/A</v>
      </c>
      <c r="BE289" s="67" t="e">
        <f>-10*LOG(2/(4*PI()*2^2)+4/(0.163*(Calcul!$J294*Calcul!$K294)/VLOOKUP(Calcul!$H294,'ModelParams Lp'!$E$37:$F$39,2,0)))</f>
        <v>#N/A</v>
      </c>
      <c r="BF289" s="67" t="e">
        <f>-10*LOG(2/(4*PI()*2^2)+4/(0.163*(Calcul!$J294*Calcul!$K294)/VLOOKUP(Calcul!$H294,'ModelParams Lp'!$E$37:$F$39,2,0)))</f>
        <v>#N/A</v>
      </c>
      <c r="BG289" s="67" t="e">
        <f>-10*LOG(2/(4*PI()*2^2)+4/(0.163*(Calcul!$J294*Calcul!$K294)/VLOOKUP(Calcul!$H294,'ModelParams Lp'!$E$37:$F$39,2,0)))</f>
        <v>#N/A</v>
      </c>
      <c r="BH289" s="67" t="e">
        <f>-10*LOG(2/(4*PI()*2^2)+4/(0.163*(Calcul!$J294*Calcul!$K294)/VLOOKUP(Calcul!$H294,'ModelParams Lp'!$E$37:$F$39,2,0)))</f>
        <v>#N/A</v>
      </c>
      <c r="BI289" s="67" t="e">
        <f>-10*LOG(2/(4*PI()*2^2)+4/(0.163*(Calcul!$J294*Calcul!$K294)/VLOOKUP(Calcul!$H294,'ModelParams Lp'!$E$37:$F$39,2,0)))</f>
        <v>#N/A</v>
      </c>
      <c r="BJ289" s="67" t="e">
        <f>-10*LOG(2/(4*PI()*2^2)+4/(0.163*(Calcul!$J294*Calcul!$K294)/VLOOKUP(Calcul!$H294,'ModelParams Lp'!$E$37:$F$39,2,0)))</f>
        <v>#N/A</v>
      </c>
      <c r="BK289" s="67" t="e">
        <f>VLOOKUP(Calcul!$I294,'ModelParams Lp'!$D$28:$O$32,5,0)+BC289</f>
        <v>#N/A</v>
      </c>
      <c r="BL289" s="67" t="e">
        <f>VLOOKUP(Calcul!$I294,'ModelParams Lp'!$D$28:$O$32,6,0)+BD289</f>
        <v>#N/A</v>
      </c>
      <c r="BM289" s="67" t="e">
        <f>VLOOKUP(Calcul!$I294,'ModelParams Lp'!$D$28:$O$32,7,0)+BE289</f>
        <v>#N/A</v>
      </c>
      <c r="BN289" s="67" t="e">
        <f>VLOOKUP(Calcul!$I294,'ModelParams Lp'!$D$28:$O$32,8,0)+BF289</f>
        <v>#N/A</v>
      </c>
      <c r="BO289" s="67" t="e">
        <f>VLOOKUP(Calcul!$I294,'ModelParams Lp'!$D$28:$O$32,9,0)+BG289</f>
        <v>#N/A</v>
      </c>
      <c r="BP289" s="67" t="e">
        <f>VLOOKUP(Calcul!$I294,'ModelParams Lp'!$D$28:$O$32,10,0)+BH289</f>
        <v>#N/A</v>
      </c>
      <c r="BQ289" s="67" t="e">
        <f>VLOOKUP(Calcul!$I294,'ModelParams Lp'!$D$28:$O$32,11,0)+BI289</f>
        <v>#N/A</v>
      </c>
      <c r="BR289" s="67" t="e">
        <f>VLOOKUP(Calcul!$I294,'ModelParams Lp'!$D$28:$O$32,12,0)+BJ289</f>
        <v>#N/A</v>
      </c>
      <c r="BS289" s="66" t="e">
        <f t="shared" ca="1" si="100"/>
        <v>#DIV/0!</v>
      </c>
      <c r="BT289" s="66" t="e">
        <f t="shared" ca="1" si="101"/>
        <v>#DIV/0!</v>
      </c>
      <c r="BU289" s="66" t="e">
        <f t="shared" ca="1" si="102"/>
        <v>#DIV/0!</v>
      </c>
      <c r="BV289" s="66" t="e">
        <f t="shared" ca="1" si="103"/>
        <v>#DIV/0!</v>
      </c>
      <c r="BW289" s="66" t="e">
        <f t="shared" ca="1" si="104"/>
        <v>#DIV/0!</v>
      </c>
      <c r="BX289" s="66" t="e">
        <f t="shared" ca="1" si="105"/>
        <v>#DIV/0!</v>
      </c>
      <c r="BY289" s="66" t="e">
        <f t="shared" ca="1" si="106"/>
        <v>#DIV/0!</v>
      </c>
      <c r="BZ289" s="66" t="e">
        <f t="shared" ca="1" si="107"/>
        <v>#DIV/0!</v>
      </c>
      <c r="CA289" s="24" t="e">
        <f ca="1">10*LOG10(IF(BS289="",0,POWER(10,((BS289+'ModelParams Lw'!$O$4)/10))) +IF(BT289="",0,POWER(10,((BT289+'ModelParams Lw'!$P$4)/10))) +IF(BU289="",0,POWER(10,((BU289+'ModelParams Lw'!$Q$4)/10))) +IF(BV289="",0,POWER(10,((BV289+'ModelParams Lw'!$R$4)/10))) +IF(BW289="",0,POWER(10,((BW289+'ModelParams Lw'!$S$4)/10))) +IF(BX289="",0,POWER(10,((BX289+'ModelParams Lw'!$T$4)/10))) +IF(BY289="",0,POWER(10,((BY289+'ModelParams Lw'!$U$4)/10)))+IF(BZ289="",0,POWER(10,((BZ289+'ModelParams Lw'!$V$4)/10))))</f>
        <v>#DIV/0!</v>
      </c>
      <c r="CB289" s="24" t="e">
        <f t="shared" ca="1" si="108"/>
        <v>#DIV/0!</v>
      </c>
      <c r="CC289" s="24" t="e">
        <f ca="1">(BS289-'ModelParams Lw'!O$10)/'ModelParams Lw'!O$11</f>
        <v>#DIV/0!</v>
      </c>
      <c r="CD289" s="24" t="e">
        <f ca="1">(BT289-'ModelParams Lw'!P$10)/'ModelParams Lw'!P$11</f>
        <v>#DIV/0!</v>
      </c>
      <c r="CE289" s="24" t="e">
        <f ca="1">(BU289-'ModelParams Lw'!Q$10)/'ModelParams Lw'!Q$11</f>
        <v>#DIV/0!</v>
      </c>
      <c r="CF289" s="24" t="e">
        <f ca="1">(BV289-'ModelParams Lw'!R$10)/'ModelParams Lw'!R$11</f>
        <v>#DIV/0!</v>
      </c>
      <c r="CG289" s="24" t="e">
        <f ca="1">(BW289-'ModelParams Lw'!S$10)/'ModelParams Lw'!S$11</f>
        <v>#DIV/0!</v>
      </c>
      <c r="CH289" s="24" t="e">
        <f ca="1">(BX289-'ModelParams Lw'!T$10)/'ModelParams Lw'!T$11</f>
        <v>#DIV/0!</v>
      </c>
      <c r="CI289" s="24" t="e">
        <f ca="1">(BY289-'ModelParams Lw'!U$10)/'ModelParams Lw'!U$11</f>
        <v>#DIV/0!</v>
      </c>
      <c r="CJ289" s="24" t="e">
        <f ca="1">(BZ289-'ModelParams Lw'!V$10)/'ModelParams Lw'!V$11</f>
        <v>#DIV/0!</v>
      </c>
      <c r="CK289" s="66" t="e">
        <f t="shared" si="109"/>
        <v>#DIV/0!</v>
      </c>
      <c r="CL289" s="66" t="e">
        <f t="shared" si="110"/>
        <v>#DIV/0!</v>
      </c>
      <c r="CM289" s="66" t="e">
        <f t="shared" si="111"/>
        <v>#DIV/0!</v>
      </c>
      <c r="CN289" s="66" t="e">
        <f t="shared" si="112"/>
        <v>#DIV/0!</v>
      </c>
      <c r="CO289" s="66" t="e">
        <f t="shared" si="113"/>
        <v>#DIV/0!</v>
      </c>
      <c r="CP289" s="66" t="e">
        <f t="shared" si="114"/>
        <v>#DIV/0!</v>
      </c>
      <c r="CQ289" s="66" t="e">
        <f t="shared" si="115"/>
        <v>#DIV/0!</v>
      </c>
      <c r="CR289" s="66" t="e">
        <f t="shared" si="116"/>
        <v>#DIV/0!</v>
      </c>
      <c r="CS289" s="24" t="e">
        <f>10*LOG10(IF(CK289="",0,POWER(10,((CK289+'ModelParams Lw'!$O$4)/10))) +IF(CL289="",0,POWER(10,((CL289+'ModelParams Lw'!$P$4)/10))) +IF(CM289="",0,POWER(10,((CM289+'ModelParams Lw'!$Q$4)/10))) +IF(CN289="",0,POWER(10,((CN289+'ModelParams Lw'!$R$4)/10))) +IF(CO289="",0,POWER(10,((CO289+'ModelParams Lw'!$S$4)/10))) +IF(CP289="",0,POWER(10,((CP289+'ModelParams Lw'!$T$4)/10))) +IF(CQ289="",0,POWER(10,((CQ289+'ModelParams Lw'!$U$4)/10)))+IF(CR289="",0,POWER(10,((CR289+'ModelParams Lw'!$V$4)/10))))</f>
        <v>#DIV/0!</v>
      </c>
      <c r="CT289" s="24" t="e">
        <f t="shared" si="117"/>
        <v>#DIV/0!</v>
      </c>
      <c r="CU289" s="24" t="e">
        <f>(CK289-'ModelParams Lw'!O$10)/'ModelParams Lw'!O$11</f>
        <v>#DIV/0!</v>
      </c>
      <c r="CV289" s="24" t="e">
        <f>(CL289-'ModelParams Lw'!P$10)/'ModelParams Lw'!P$11</f>
        <v>#DIV/0!</v>
      </c>
      <c r="CW289" s="24" t="e">
        <f>(CM289-'ModelParams Lw'!Q$10)/'ModelParams Lw'!Q$11</f>
        <v>#DIV/0!</v>
      </c>
      <c r="CX289" s="24" t="e">
        <f>(CN289-'ModelParams Lw'!R$10)/'ModelParams Lw'!R$11</f>
        <v>#DIV/0!</v>
      </c>
      <c r="CY289" s="24" t="e">
        <f>(CO289-'ModelParams Lw'!S$10)/'ModelParams Lw'!S$11</f>
        <v>#DIV/0!</v>
      </c>
      <c r="CZ289" s="24" t="e">
        <f>(CP289-'ModelParams Lw'!T$10)/'ModelParams Lw'!T$11</f>
        <v>#DIV/0!</v>
      </c>
      <c r="DA289" s="24" t="e">
        <f>(CQ289-'ModelParams Lw'!U$10)/'ModelParams Lw'!U$11</f>
        <v>#DIV/0!</v>
      </c>
      <c r="DB289" s="24" t="e">
        <f>(CR289-'ModelParams Lw'!V$10)/'ModelParams Lw'!V$11</f>
        <v>#DIV/0!</v>
      </c>
    </row>
    <row r="290" spans="1:106">
      <c r="A290" s="12">
        <f>'Sound Power'!B290</f>
        <v>0</v>
      </c>
      <c r="B290" s="12">
        <f>'Sound Power'!D290</f>
        <v>0</v>
      </c>
      <c r="C290" s="67" t="e">
        <f>IF(Calcul!$F295="SA",'Sound Power'!BS290,'Sound Power'!T290)</f>
        <v>#DIV/0!</v>
      </c>
      <c r="D290" s="67" t="e">
        <f>IF(Calcul!$F295="SA",'Sound Power'!BT290,'Sound Power'!U290)</f>
        <v>#DIV/0!</v>
      </c>
      <c r="E290" s="67" t="e">
        <f>IF(Calcul!$F295="SA",'Sound Power'!BU290,'Sound Power'!V290)</f>
        <v>#DIV/0!</v>
      </c>
      <c r="F290" s="67" t="e">
        <f>IF(Calcul!$F295="SA",'Sound Power'!BV290,'Sound Power'!W290)</f>
        <v>#DIV/0!</v>
      </c>
      <c r="G290" s="67" t="e">
        <f>IF(Calcul!$F295="SA",'Sound Power'!BW290,'Sound Power'!X290)</f>
        <v>#DIV/0!</v>
      </c>
      <c r="H290" s="67" t="e">
        <f>IF(Calcul!$F295="SA",'Sound Power'!BX290,'Sound Power'!Y290)</f>
        <v>#DIV/0!</v>
      </c>
      <c r="I290" s="67" t="e">
        <f>IF(Calcul!$F295="SA",'Sound Power'!BY290,'Sound Power'!Z290)</f>
        <v>#DIV/0!</v>
      </c>
      <c r="J290" s="67" t="e">
        <f>IF(Calcul!$F295="SA",'Sound Power'!BZ290,'Sound Power'!AA290)</f>
        <v>#DIV/0!</v>
      </c>
      <c r="K290" s="67" t="e">
        <f>'Sound Power'!CS290</f>
        <v>#DIV/0!</v>
      </c>
      <c r="L290" s="67" t="e">
        <f>'Sound Power'!CT290</f>
        <v>#DIV/0!</v>
      </c>
      <c r="M290" s="67" t="e">
        <f>'Sound Power'!CU290</f>
        <v>#DIV/0!</v>
      </c>
      <c r="N290" s="67" t="e">
        <f>'Sound Power'!CV290</f>
        <v>#DIV/0!</v>
      </c>
      <c r="O290" s="67" t="e">
        <f>'Sound Power'!CW290</f>
        <v>#DIV/0!</v>
      </c>
      <c r="P290" s="67" t="e">
        <f>'Sound Power'!CX290</f>
        <v>#DIV/0!</v>
      </c>
      <c r="Q290" s="67" t="e">
        <f>'Sound Power'!CY290</f>
        <v>#DIV/0!</v>
      </c>
      <c r="R290" s="67" t="e">
        <f>'Sound Power'!CZ290</f>
        <v>#DIV/0!</v>
      </c>
      <c r="S290" s="64">
        <f t="shared" si="97"/>
        <v>0</v>
      </c>
      <c r="T290" s="64">
        <f t="shared" si="98"/>
        <v>0</v>
      </c>
      <c r="U290" s="67" t="e">
        <f>('ModelParams Lp'!B$4*10^'ModelParams Lp'!B$5*($S290/$T290)^'ModelParams Lp'!B$6)*3</f>
        <v>#DIV/0!</v>
      </c>
      <c r="V290" s="67" t="e">
        <f>('ModelParams Lp'!C$4*10^'ModelParams Lp'!C$5*($S290/$T290)^'ModelParams Lp'!C$6)*3</f>
        <v>#DIV/0!</v>
      </c>
      <c r="W290" s="67" t="e">
        <f>('ModelParams Lp'!D$4*10^'ModelParams Lp'!D$5*($S290/$T290)^'ModelParams Lp'!D$6)*3</f>
        <v>#DIV/0!</v>
      </c>
      <c r="X290" s="67" t="e">
        <f>('ModelParams Lp'!E$4*10^'ModelParams Lp'!E$5*($S290/$T290)^'ModelParams Lp'!E$6)*3</f>
        <v>#DIV/0!</v>
      </c>
      <c r="Y290" s="67" t="e">
        <f>('ModelParams Lp'!F$4*10^'ModelParams Lp'!F$5*($S290/$T290)^'ModelParams Lp'!F$6)*3</f>
        <v>#DIV/0!</v>
      </c>
      <c r="Z290" s="67" t="e">
        <f>('ModelParams Lp'!G$4*10^'ModelParams Lp'!G$5*($S290/$T290)^'ModelParams Lp'!G$6)*3</f>
        <v>#DIV/0!</v>
      </c>
      <c r="AA290" s="67" t="e">
        <f>('ModelParams Lp'!H$4*10^'ModelParams Lp'!H$5*($S290/$T290)^'ModelParams Lp'!H$6)*3</f>
        <v>#DIV/0!</v>
      </c>
      <c r="AB290" s="67" t="e">
        <f>('ModelParams Lp'!I$4*10^'ModelParams Lp'!I$5*($S290/$T290)^'ModelParams Lp'!I$6)*3</f>
        <v>#DIV/0!</v>
      </c>
      <c r="AC290" s="53" t="e">
        <f t="shared" si="99"/>
        <v>#DIV/0!</v>
      </c>
      <c r="AD290" s="53" t="e">
        <f>IF(AC290&lt;'ModelParams Lp'!$B$16,-1,IF(AC290&lt;'ModelParams Lp'!$C$16,0,IF(AC290&lt;'ModelParams Lp'!$D$16,1,IF(AC290&lt;'ModelParams Lp'!$E$16,2,IF(AC290&lt;'ModelParams Lp'!$F$16,3,IF(AC290&lt;'ModelParams Lp'!$G$16,4,IF(AC290&lt;'ModelParams Lp'!$H$16,5,6)))))))</f>
        <v>#DIV/0!</v>
      </c>
      <c r="AE290" s="67" t="e">
        <f ca="1">IF($AD290&gt;1,0,OFFSET('ModelParams Lp'!$C$12,0,-'Sound Pressure'!$AD290))</f>
        <v>#DIV/0!</v>
      </c>
      <c r="AF290" s="67" t="e">
        <f ca="1">IF($AD290&gt;2,0,OFFSET('ModelParams Lp'!$D$12,0,-'Sound Pressure'!$AD290))</f>
        <v>#DIV/0!</v>
      </c>
      <c r="AG290" s="67" t="e">
        <f ca="1">IF($AD290&gt;3,0,OFFSET('ModelParams Lp'!$E$12,0,-'Sound Pressure'!$AD290))</f>
        <v>#DIV/0!</v>
      </c>
      <c r="AH290" s="67" t="e">
        <f ca="1">IF($AD290&gt;4,0,OFFSET('ModelParams Lp'!$F$12,0,-'Sound Pressure'!$AD290))</f>
        <v>#DIV/0!</v>
      </c>
      <c r="AI290" s="67" t="e">
        <f ca="1">IF($AD290&gt;3,0,OFFSET('ModelParams Lp'!$G$12,0,-'Sound Pressure'!$AD290))</f>
        <v>#DIV/0!</v>
      </c>
      <c r="AJ290" s="67" t="e">
        <f ca="1">IF($AD290&gt;5,0,OFFSET('ModelParams Lp'!$H$12,0,-'Sound Pressure'!$AD290))</f>
        <v>#DIV/0!</v>
      </c>
      <c r="AK290" s="67" t="e">
        <f ca="1">IF($AD290&gt;6,0,OFFSET('ModelParams Lp'!$I$12,0,-'Sound Pressure'!$AD290))</f>
        <v>#DIV/0!</v>
      </c>
      <c r="AL290" s="67" t="e">
        <f ca="1">IF($AD290&gt;7,0,IF($AD$4&lt;0,3,OFFSET('ModelParams Lp'!$J$12,0,-'Sound Pressure'!$AD290)))</f>
        <v>#DIV/0!</v>
      </c>
      <c r="AM290" s="67" t="e">
        <f t="shared" si="118"/>
        <v>#DIV/0!</v>
      </c>
      <c r="AN290" s="67" t="e">
        <f t="shared" si="118"/>
        <v>#DIV/0!</v>
      </c>
      <c r="AO290" s="67" t="e">
        <f t="shared" si="118"/>
        <v>#DIV/0!</v>
      </c>
      <c r="AP290" s="67" t="e">
        <f t="shared" si="118"/>
        <v>#DIV/0!</v>
      </c>
      <c r="AQ290" s="67" t="e">
        <f t="shared" si="118"/>
        <v>#DIV/0!</v>
      </c>
      <c r="AR290" s="67" t="e">
        <f t="shared" si="118"/>
        <v>#DIV/0!</v>
      </c>
      <c r="AS290" s="67" t="e">
        <f t="shared" si="118"/>
        <v>#DIV/0!</v>
      </c>
      <c r="AT290" s="67" t="e">
        <f t="shared" si="118"/>
        <v>#DIV/0!</v>
      </c>
      <c r="AU290" s="67">
        <f>'ModelParams Lp'!B$22</f>
        <v>4</v>
      </c>
      <c r="AV290" s="67">
        <f>'ModelParams Lp'!C$22</f>
        <v>2</v>
      </c>
      <c r="AW290" s="67">
        <f>'ModelParams Lp'!D$22</f>
        <v>1</v>
      </c>
      <c r="AX290" s="67">
        <f>'ModelParams Lp'!E$22</f>
        <v>0</v>
      </c>
      <c r="AY290" s="67">
        <f>'ModelParams Lp'!F$22</f>
        <v>0</v>
      </c>
      <c r="AZ290" s="67">
        <f>'ModelParams Lp'!G$22</f>
        <v>0</v>
      </c>
      <c r="BA290" s="67">
        <f>'ModelParams Lp'!H$22</f>
        <v>0</v>
      </c>
      <c r="BB290" s="67">
        <f>'ModelParams Lp'!I$22</f>
        <v>0</v>
      </c>
      <c r="BC290" s="67" t="e">
        <f>-10*LOG(2/(4*PI()*2^2)+4/(0.163*(Calcul!$J295*Calcul!$K295)/VLOOKUP(Calcul!$H295,'ModelParams Lp'!$E$37:$F$39,2,0)))</f>
        <v>#N/A</v>
      </c>
      <c r="BD290" s="67" t="e">
        <f>-10*LOG(2/(4*PI()*2^2)+4/(0.163*(Calcul!$J295*Calcul!$K295)/VLOOKUP(Calcul!$H295,'ModelParams Lp'!$E$37:$F$39,2,0)))</f>
        <v>#N/A</v>
      </c>
      <c r="BE290" s="67" t="e">
        <f>-10*LOG(2/(4*PI()*2^2)+4/(0.163*(Calcul!$J295*Calcul!$K295)/VLOOKUP(Calcul!$H295,'ModelParams Lp'!$E$37:$F$39,2,0)))</f>
        <v>#N/A</v>
      </c>
      <c r="BF290" s="67" t="e">
        <f>-10*LOG(2/(4*PI()*2^2)+4/(0.163*(Calcul!$J295*Calcul!$K295)/VLOOKUP(Calcul!$H295,'ModelParams Lp'!$E$37:$F$39,2,0)))</f>
        <v>#N/A</v>
      </c>
      <c r="BG290" s="67" t="e">
        <f>-10*LOG(2/(4*PI()*2^2)+4/(0.163*(Calcul!$J295*Calcul!$K295)/VLOOKUP(Calcul!$H295,'ModelParams Lp'!$E$37:$F$39,2,0)))</f>
        <v>#N/A</v>
      </c>
      <c r="BH290" s="67" t="e">
        <f>-10*LOG(2/(4*PI()*2^2)+4/(0.163*(Calcul!$J295*Calcul!$K295)/VLOOKUP(Calcul!$H295,'ModelParams Lp'!$E$37:$F$39,2,0)))</f>
        <v>#N/A</v>
      </c>
      <c r="BI290" s="67" t="e">
        <f>-10*LOG(2/(4*PI()*2^2)+4/(0.163*(Calcul!$J295*Calcul!$K295)/VLOOKUP(Calcul!$H295,'ModelParams Lp'!$E$37:$F$39,2,0)))</f>
        <v>#N/A</v>
      </c>
      <c r="BJ290" s="67" t="e">
        <f>-10*LOG(2/(4*PI()*2^2)+4/(0.163*(Calcul!$J295*Calcul!$K295)/VLOOKUP(Calcul!$H295,'ModelParams Lp'!$E$37:$F$39,2,0)))</f>
        <v>#N/A</v>
      </c>
      <c r="BK290" s="67" t="e">
        <f>VLOOKUP(Calcul!$I295,'ModelParams Lp'!$D$28:$O$32,5,0)+BC290</f>
        <v>#N/A</v>
      </c>
      <c r="BL290" s="67" t="e">
        <f>VLOOKUP(Calcul!$I295,'ModelParams Lp'!$D$28:$O$32,6,0)+BD290</f>
        <v>#N/A</v>
      </c>
      <c r="BM290" s="67" t="e">
        <f>VLOOKUP(Calcul!$I295,'ModelParams Lp'!$D$28:$O$32,7,0)+BE290</f>
        <v>#N/A</v>
      </c>
      <c r="BN290" s="67" t="e">
        <f>VLOOKUP(Calcul!$I295,'ModelParams Lp'!$D$28:$O$32,8,0)+BF290</f>
        <v>#N/A</v>
      </c>
      <c r="BO290" s="67" t="e">
        <f>VLOOKUP(Calcul!$I295,'ModelParams Lp'!$D$28:$O$32,9,0)+BG290</f>
        <v>#N/A</v>
      </c>
      <c r="BP290" s="67" t="e">
        <f>VLOOKUP(Calcul!$I295,'ModelParams Lp'!$D$28:$O$32,10,0)+BH290</f>
        <v>#N/A</v>
      </c>
      <c r="BQ290" s="67" t="e">
        <f>VLOOKUP(Calcul!$I295,'ModelParams Lp'!$D$28:$O$32,11,0)+BI290</f>
        <v>#N/A</v>
      </c>
      <c r="BR290" s="67" t="e">
        <f>VLOOKUP(Calcul!$I295,'ModelParams Lp'!$D$28:$O$32,12,0)+BJ290</f>
        <v>#N/A</v>
      </c>
      <c r="BS290" s="66" t="e">
        <f t="shared" ca="1" si="100"/>
        <v>#DIV/0!</v>
      </c>
      <c r="BT290" s="66" t="e">
        <f t="shared" ca="1" si="101"/>
        <v>#DIV/0!</v>
      </c>
      <c r="BU290" s="66" t="e">
        <f t="shared" ca="1" si="102"/>
        <v>#DIV/0!</v>
      </c>
      <c r="BV290" s="66" t="e">
        <f t="shared" ca="1" si="103"/>
        <v>#DIV/0!</v>
      </c>
      <c r="BW290" s="66" t="e">
        <f t="shared" ca="1" si="104"/>
        <v>#DIV/0!</v>
      </c>
      <c r="BX290" s="66" t="e">
        <f t="shared" ca="1" si="105"/>
        <v>#DIV/0!</v>
      </c>
      <c r="BY290" s="66" t="e">
        <f t="shared" ca="1" si="106"/>
        <v>#DIV/0!</v>
      </c>
      <c r="BZ290" s="66" t="e">
        <f t="shared" ca="1" si="107"/>
        <v>#DIV/0!</v>
      </c>
      <c r="CA290" s="24" t="e">
        <f ca="1">10*LOG10(IF(BS290="",0,POWER(10,((BS290+'ModelParams Lw'!$O$4)/10))) +IF(BT290="",0,POWER(10,((BT290+'ModelParams Lw'!$P$4)/10))) +IF(BU290="",0,POWER(10,((BU290+'ModelParams Lw'!$Q$4)/10))) +IF(BV290="",0,POWER(10,((BV290+'ModelParams Lw'!$R$4)/10))) +IF(BW290="",0,POWER(10,((BW290+'ModelParams Lw'!$S$4)/10))) +IF(BX290="",0,POWER(10,((BX290+'ModelParams Lw'!$T$4)/10))) +IF(BY290="",0,POWER(10,((BY290+'ModelParams Lw'!$U$4)/10)))+IF(BZ290="",0,POWER(10,((BZ290+'ModelParams Lw'!$V$4)/10))))</f>
        <v>#DIV/0!</v>
      </c>
      <c r="CB290" s="24" t="e">
        <f t="shared" ca="1" si="108"/>
        <v>#DIV/0!</v>
      </c>
      <c r="CC290" s="24" t="e">
        <f ca="1">(BS290-'ModelParams Lw'!O$10)/'ModelParams Lw'!O$11</f>
        <v>#DIV/0!</v>
      </c>
      <c r="CD290" s="24" t="e">
        <f ca="1">(BT290-'ModelParams Lw'!P$10)/'ModelParams Lw'!P$11</f>
        <v>#DIV/0!</v>
      </c>
      <c r="CE290" s="24" t="e">
        <f ca="1">(BU290-'ModelParams Lw'!Q$10)/'ModelParams Lw'!Q$11</f>
        <v>#DIV/0!</v>
      </c>
      <c r="CF290" s="24" t="e">
        <f ca="1">(BV290-'ModelParams Lw'!R$10)/'ModelParams Lw'!R$11</f>
        <v>#DIV/0!</v>
      </c>
      <c r="CG290" s="24" t="e">
        <f ca="1">(BW290-'ModelParams Lw'!S$10)/'ModelParams Lw'!S$11</f>
        <v>#DIV/0!</v>
      </c>
      <c r="CH290" s="24" t="e">
        <f ca="1">(BX290-'ModelParams Lw'!T$10)/'ModelParams Lw'!T$11</f>
        <v>#DIV/0!</v>
      </c>
      <c r="CI290" s="24" t="e">
        <f ca="1">(BY290-'ModelParams Lw'!U$10)/'ModelParams Lw'!U$11</f>
        <v>#DIV/0!</v>
      </c>
      <c r="CJ290" s="24" t="e">
        <f ca="1">(BZ290-'ModelParams Lw'!V$10)/'ModelParams Lw'!V$11</f>
        <v>#DIV/0!</v>
      </c>
      <c r="CK290" s="66" t="e">
        <f t="shared" si="109"/>
        <v>#DIV/0!</v>
      </c>
      <c r="CL290" s="66" t="e">
        <f t="shared" si="110"/>
        <v>#DIV/0!</v>
      </c>
      <c r="CM290" s="66" t="e">
        <f t="shared" si="111"/>
        <v>#DIV/0!</v>
      </c>
      <c r="CN290" s="66" t="e">
        <f t="shared" si="112"/>
        <v>#DIV/0!</v>
      </c>
      <c r="CO290" s="66" t="e">
        <f t="shared" si="113"/>
        <v>#DIV/0!</v>
      </c>
      <c r="CP290" s="66" t="e">
        <f t="shared" si="114"/>
        <v>#DIV/0!</v>
      </c>
      <c r="CQ290" s="66" t="e">
        <f t="shared" si="115"/>
        <v>#DIV/0!</v>
      </c>
      <c r="CR290" s="66" t="e">
        <f t="shared" si="116"/>
        <v>#DIV/0!</v>
      </c>
      <c r="CS290" s="24" t="e">
        <f>10*LOG10(IF(CK290="",0,POWER(10,((CK290+'ModelParams Lw'!$O$4)/10))) +IF(CL290="",0,POWER(10,((CL290+'ModelParams Lw'!$P$4)/10))) +IF(CM290="",0,POWER(10,((CM290+'ModelParams Lw'!$Q$4)/10))) +IF(CN290="",0,POWER(10,((CN290+'ModelParams Lw'!$R$4)/10))) +IF(CO290="",0,POWER(10,((CO290+'ModelParams Lw'!$S$4)/10))) +IF(CP290="",0,POWER(10,((CP290+'ModelParams Lw'!$T$4)/10))) +IF(CQ290="",0,POWER(10,((CQ290+'ModelParams Lw'!$U$4)/10)))+IF(CR290="",0,POWER(10,((CR290+'ModelParams Lw'!$V$4)/10))))</f>
        <v>#DIV/0!</v>
      </c>
      <c r="CT290" s="24" t="e">
        <f t="shared" si="117"/>
        <v>#DIV/0!</v>
      </c>
      <c r="CU290" s="24" t="e">
        <f>(CK290-'ModelParams Lw'!O$10)/'ModelParams Lw'!O$11</f>
        <v>#DIV/0!</v>
      </c>
      <c r="CV290" s="24" t="e">
        <f>(CL290-'ModelParams Lw'!P$10)/'ModelParams Lw'!P$11</f>
        <v>#DIV/0!</v>
      </c>
      <c r="CW290" s="24" t="e">
        <f>(CM290-'ModelParams Lw'!Q$10)/'ModelParams Lw'!Q$11</f>
        <v>#DIV/0!</v>
      </c>
      <c r="CX290" s="24" t="e">
        <f>(CN290-'ModelParams Lw'!R$10)/'ModelParams Lw'!R$11</f>
        <v>#DIV/0!</v>
      </c>
      <c r="CY290" s="24" t="e">
        <f>(CO290-'ModelParams Lw'!S$10)/'ModelParams Lw'!S$11</f>
        <v>#DIV/0!</v>
      </c>
      <c r="CZ290" s="24" t="e">
        <f>(CP290-'ModelParams Lw'!T$10)/'ModelParams Lw'!T$11</f>
        <v>#DIV/0!</v>
      </c>
      <c r="DA290" s="24" t="e">
        <f>(CQ290-'ModelParams Lw'!U$10)/'ModelParams Lw'!U$11</f>
        <v>#DIV/0!</v>
      </c>
      <c r="DB290" s="24" t="e">
        <f>(CR290-'ModelParams Lw'!V$10)/'ModelParams Lw'!V$11</f>
        <v>#DIV/0!</v>
      </c>
    </row>
    <row r="291" spans="1:106">
      <c r="A291" s="12">
        <f>'Sound Power'!B291</f>
        <v>0</v>
      </c>
      <c r="B291" s="12">
        <f>'Sound Power'!D291</f>
        <v>0</v>
      </c>
      <c r="C291" s="67" t="e">
        <f>IF(Calcul!$F296="SA",'Sound Power'!BS291,'Sound Power'!T291)</f>
        <v>#DIV/0!</v>
      </c>
      <c r="D291" s="67" t="e">
        <f>IF(Calcul!$F296="SA",'Sound Power'!BT291,'Sound Power'!U291)</f>
        <v>#DIV/0!</v>
      </c>
      <c r="E291" s="67" t="e">
        <f>IF(Calcul!$F296="SA",'Sound Power'!BU291,'Sound Power'!V291)</f>
        <v>#DIV/0!</v>
      </c>
      <c r="F291" s="67" t="e">
        <f>IF(Calcul!$F296="SA",'Sound Power'!BV291,'Sound Power'!W291)</f>
        <v>#DIV/0!</v>
      </c>
      <c r="G291" s="67" t="e">
        <f>IF(Calcul!$F296="SA",'Sound Power'!BW291,'Sound Power'!X291)</f>
        <v>#DIV/0!</v>
      </c>
      <c r="H291" s="67" t="e">
        <f>IF(Calcul!$F296="SA",'Sound Power'!BX291,'Sound Power'!Y291)</f>
        <v>#DIV/0!</v>
      </c>
      <c r="I291" s="67" t="e">
        <f>IF(Calcul!$F296="SA",'Sound Power'!BY291,'Sound Power'!Z291)</f>
        <v>#DIV/0!</v>
      </c>
      <c r="J291" s="67" t="e">
        <f>IF(Calcul!$F296="SA",'Sound Power'!BZ291,'Sound Power'!AA291)</f>
        <v>#DIV/0!</v>
      </c>
      <c r="K291" s="67" t="e">
        <f>'Sound Power'!CS291</f>
        <v>#DIV/0!</v>
      </c>
      <c r="L291" s="67" t="e">
        <f>'Sound Power'!CT291</f>
        <v>#DIV/0!</v>
      </c>
      <c r="M291" s="67" t="e">
        <f>'Sound Power'!CU291</f>
        <v>#DIV/0!</v>
      </c>
      <c r="N291" s="67" t="e">
        <f>'Sound Power'!CV291</f>
        <v>#DIV/0!</v>
      </c>
      <c r="O291" s="67" t="e">
        <f>'Sound Power'!CW291</f>
        <v>#DIV/0!</v>
      </c>
      <c r="P291" s="67" t="e">
        <f>'Sound Power'!CX291</f>
        <v>#DIV/0!</v>
      </c>
      <c r="Q291" s="67" t="e">
        <f>'Sound Power'!CY291</f>
        <v>#DIV/0!</v>
      </c>
      <c r="R291" s="67" t="e">
        <f>'Sound Power'!CZ291</f>
        <v>#DIV/0!</v>
      </c>
      <c r="S291" s="64">
        <f t="shared" si="97"/>
        <v>0</v>
      </c>
      <c r="T291" s="64">
        <f t="shared" si="98"/>
        <v>0</v>
      </c>
      <c r="U291" s="67" t="e">
        <f>('ModelParams Lp'!B$4*10^'ModelParams Lp'!B$5*($S291/$T291)^'ModelParams Lp'!B$6)*3</f>
        <v>#DIV/0!</v>
      </c>
      <c r="V291" s="67" t="e">
        <f>('ModelParams Lp'!C$4*10^'ModelParams Lp'!C$5*($S291/$T291)^'ModelParams Lp'!C$6)*3</f>
        <v>#DIV/0!</v>
      </c>
      <c r="W291" s="67" t="e">
        <f>('ModelParams Lp'!D$4*10^'ModelParams Lp'!D$5*($S291/$T291)^'ModelParams Lp'!D$6)*3</f>
        <v>#DIV/0!</v>
      </c>
      <c r="X291" s="67" t="e">
        <f>('ModelParams Lp'!E$4*10^'ModelParams Lp'!E$5*($S291/$T291)^'ModelParams Lp'!E$6)*3</f>
        <v>#DIV/0!</v>
      </c>
      <c r="Y291" s="67" t="e">
        <f>('ModelParams Lp'!F$4*10^'ModelParams Lp'!F$5*($S291/$T291)^'ModelParams Lp'!F$6)*3</f>
        <v>#DIV/0!</v>
      </c>
      <c r="Z291" s="67" t="e">
        <f>('ModelParams Lp'!G$4*10^'ModelParams Lp'!G$5*($S291/$T291)^'ModelParams Lp'!G$6)*3</f>
        <v>#DIV/0!</v>
      </c>
      <c r="AA291" s="67" t="e">
        <f>('ModelParams Lp'!H$4*10^'ModelParams Lp'!H$5*($S291/$T291)^'ModelParams Lp'!H$6)*3</f>
        <v>#DIV/0!</v>
      </c>
      <c r="AB291" s="67" t="e">
        <f>('ModelParams Lp'!I$4*10^'ModelParams Lp'!I$5*($S291/$T291)^'ModelParams Lp'!I$6)*3</f>
        <v>#DIV/0!</v>
      </c>
      <c r="AC291" s="53" t="e">
        <f t="shared" si="99"/>
        <v>#DIV/0!</v>
      </c>
      <c r="AD291" s="53" t="e">
        <f>IF(AC291&lt;'ModelParams Lp'!$B$16,-1,IF(AC291&lt;'ModelParams Lp'!$C$16,0,IF(AC291&lt;'ModelParams Lp'!$D$16,1,IF(AC291&lt;'ModelParams Lp'!$E$16,2,IF(AC291&lt;'ModelParams Lp'!$F$16,3,IF(AC291&lt;'ModelParams Lp'!$G$16,4,IF(AC291&lt;'ModelParams Lp'!$H$16,5,6)))))))</f>
        <v>#DIV/0!</v>
      </c>
      <c r="AE291" s="67" t="e">
        <f ca="1">IF($AD291&gt;1,0,OFFSET('ModelParams Lp'!$C$12,0,-'Sound Pressure'!$AD291))</f>
        <v>#DIV/0!</v>
      </c>
      <c r="AF291" s="67" t="e">
        <f ca="1">IF($AD291&gt;2,0,OFFSET('ModelParams Lp'!$D$12,0,-'Sound Pressure'!$AD291))</f>
        <v>#DIV/0!</v>
      </c>
      <c r="AG291" s="67" t="e">
        <f ca="1">IF($AD291&gt;3,0,OFFSET('ModelParams Lp'!$E$12,0,-'Sound Pressure'!$AD291))</f>
        <v>#DIV/0!</v>
      </c>
      <c r="AH291" s="67" t="e">
        <f ca="1">IF($AD291&gt;4,0,OFFSET('ModelParams Lp'!$F$12,0,-'Sound Pressure'!$AD291))</f>
        <v>#DIV/0!</v>
      </c>
      <c r="AI291" s="67" t="e">
        <f ca="1">IF($AD291&gt;3,0,OFFSET('ModelParams Lp'!$G$12,0,-'Sound Pressure'!$AD291))</f>
        <v>#DIV/0!</v>
      </c>
      <c r="AJ291" s="67" t="e">
        <f ca="1">IF($AD291&gt;5,0,OFFSET('ModelParams Lp'!$H$12,0,-'Sound Pressure'!$AD291))</f>
        <v>#DIV/0!</v>
      </c>
      <c r="AK291" s="67" t="e">
        <f ca="1">IF($AD291&gt;6,0,OFFSET('ModelParams Lp'!$I$12,0,-'Sound Pressure'!$AD291))</f>
        <v>#DIV/0!</v>
      </c>
      <c r="AL291" s="67" t="e">
        <f ca="1">IF($AD291&gt;7,0,IF($AD$4&lt;0,3,OFFSET('ModelParams Lp'!$J$12,0,-'Sound Pressure'!$AD291)))</f>
        <v>#DIV/0!</v>
      </c>
      <c r="AM291" s="67" t="e">
        <f t="shared" si="118"/>
        <v>#DIV/0!</v>
      </c>
      <c r="AN291" s="67" t="e">
        <f t="shared" si="118"/>
        <v>#DIV/0!</v>
      </c>
      <c r="AO291" s="67" t="e">
        <f t="shared" si="118"/>
        <v>#DIV/0!</v>
      </c>
      <c r="AP291" s="67" t="e">
        <f t="shared" si="118"/>
        <v>#DIV/0!</v>
      </c>
      <c r="AQ291" s="67" t="e">
        <f t="shared" si="118"/>
        <v>#DIV/0!</v>
      </c>
      <c r="AR291" s="67" t="e">
        <f t="shared" si="118"/>
        <v>#DIV/0!</v>
      </c>
      <c r="AS291" s="67" t="e">
        <f t="shared" si="118"/>
        <v>#DIV/0!</v>
      </c>
      <c r="AT291" s="67" t="e">
        <f t="shared" si="118"/>
        <v>#DIV/0!</v>
      </c>
      <c r="AU291" s="67">
        <f>'ModelParams Lp'!B$22</f>
        <v>4</v>
      </c>
      <c r="AV291" s="67">
        <f>'ModelParams Lp'!C$22</f>
        <v>2</v>
      </c>
      <c r="AW291" s="67">
        <f>'ModelParams Lp'!D$22</f>
        <v>1</v>
      </c>
      <c r="AX291" s="67">
        <f>'ModelParams Lp'!E$22</f>
        <v>0</v>
      </c>
      <c r="AY291" s="67">
        <f>'ModelParams Lp'!F$22</f>
        <v>0</v>
      </c>
      <c r="AZ291" s="67">
        <f>'ModelParams Lp'!G$22</f>
        <v>0</v>
      </c>
      <c r="BA291" s="67">
        <f>'ModelParams Lp'!H$22</f>
        <v>0</v>
      </c>
      <c r="BB291" s="67">
        <f>'ModelParams Lp'!I$22</f>
        <v>0</v>
      </c>
      <c r="BC291" s="67" t="e">
        <f>-10*LOG(2/(4*PI()*2^2)+4/(0.163*(Calcul!$J296*Calcul!$K296)/VLOOKUP(Calcul!$H296,'ModelParams Lp'!$E$37:$F$39,2,0)))</f>
        <v>#N/A</v>
      </c>
      <c r="BD291" s="67" t="e">
        <f>-10*LOG(2/(4*PI()*2^2)+4/(0.163*(Calcul!$J296*Calcul!$K296)/VLOOKUP(Calcul!$H296,'ModelParams Lp'!$E$37:$F$39,2,0)))</f>
        <v>#N/A</v>
      </c>
      <c r="BE291" s="67" t="e">
        <f>-10*LOG(2/(4*PI()*2^2)+4/(0.163*(Calcul!$J296*Calcul!$K296)/VLOOKUP(Calcul!$H296,'ModelParams Lp'!$E$37:$F$39,2,0)))</f>
        <v>#N/A</v>
      </c>
      <c r="BF291" s="67" t="e">
        <f>-10*LOG(2/(4*PI()*2^2)+4/(0.163*(Calcul!$J296*Calcul!$K296)/VLOOKUP(Calcul!$H296,'ModelParams Lp'!$E$37:$F$39,2,0)))</f>
        <v>#N/A</v>
      </c>
      <c r="BG291" s="67" t="e">
        <f>-10*LOG(2/(4*PI()*2^2)+4/(0.163*(Calcul!$J296*Calcul!$K296)/VLOOKUP(Calcul!$H296,'ModelParams Lp'!$E$37:$F$39,2,0)))</f>
        <v>#N/A</v>
      </c>
      <c r="BH291" s="67" t="e">
        <f>-10*LOG(2/(4*PI()*2^2)+4/(0.163*(Calcul!$J296*Calcul!$K296)/VLOOKUP(Calcul!$H296,'ModelParams Lp'!$E$37:$F$39,2,0)))</f>
        <v>#N/A</v>
      </c>
      <c r="BI291" s="67" t="e">
        <f>-10*LOG(2/(4*PI()*2^2)+4/(0.163*(Calcul!$J296*Calcul!$K296)/VLOOKUP(Calcul!$H296,'ModelParams Lp'!$E$37:$F$39,2,0)))</f>
        <v>#N/A</v>
      </c>
      <c r="BJ291" s="67" t="e">
        <f>-10*LOG(2/(4*PI()*2^2)+4/(0.163*(Calcul!$J296*Calcul!$K296)/VLOOKUP(Calcul!$H296,'ModelParams Lp'!$E$37:$F$39,2,0)))</f>
        <v>#N/A</v>
      </c>
      <c r="BK291" s="67" t="e">
        <f>VLOOKUP(Calcul!$I296,'ModelParams Lp'!$D$28:$O$32,5,0)+BC291</f>
        <v>#N/A</v>
      </c>
      <c r="BL291" s="67" t="e">
        <f>VLOOKUP(Calcul!$I296,'ModelParams Lp'!$D$28:$O$32,6,0)+BD291</f>
        <v>#N/A</v>
      </c>
      <c r="BM291" s="67" t="e">
        <f>VLOOKUP(Calcul!$I296,'ModelParams Lp'!$D$28:$O$32,7,0)+BE291</f>
        <v>#N/A</v>
      </c>
      <c r="BN291" s="67" t="e">
        <f>VLOOKUP(Calcul!$I296,'ModelParams Lp'!$D$28:$O$32,8,0)+BF291</f>
        <v>#N/A</v>
      </c>
      <c r="BO291" s="67" t="e">
        <f>VLOOKUP(Calcul!$I296,'ModelParams Lp'!$D$28:$O$32,9,0)+BG291</f>
        <v>#N/A</v>
      </c>
      <c r="BP291" s="67" t="e">
        <f>VLOOKUP(Calcul!$I296,'ModelParams Lp'!$D$28:$O$32,10,0)+BH291</f>
        <v>#N/A</v>
      </c>
      <c r="BQ291" s="67" t="e">
        <f>VLOOKUP(Calcul!$I296,'ModelParams Lp'!$D$28:$O$32,11,0)+BI291</f>
        <v>#N/A</v>
      </c>
      <c r="BR291" s="67" t="e">
        <f>VLOOKUP(Calcul!$I296,'ModelParams Lp'!$D$28:$O$32,12,0)+BJ291</f>
        <v>#N/A</v>
      </c>
      <c r="BS291" s="66" t="e">
        <f t="shared" ca="1" si="100"/>
        <v>#DIV/0!</v>
      </c>
      <c r="BT291" s="66" t="e">
        <f t="shared" ca="1" si="101"/>
        <v>#DIV/0!</v>
      </c>
      <c r="BU291" s="66" t="e">
        <f t="shared" ca="1" si="102"/>
        <v>#DIV/0!</v>
      </c>
      <c r="BV291" s="66" t="e">
        <f t="shared" ca="1" si="103"/>
        <v>#DIV/0!</v>
      </c>
      <c r="BW291" s="66" t="e">
        <f t="shared" ca="1" si="104"/>
        <v>#DIV/0!</v>
      </c>
      <c r="BX291" s="66" t="e">
        <f t="shared" ca="1" si="105"/>
        <v>#DIV/0!</v>
      </c>
      <c r="BY291" s="66" t="e">
        <f t="shared" ca="1" si="106"/>
        <v>#DIV/0!</v>
      </c>
      <c r="BZ291" s="66" t="e">
        <f t="shared" ca="1" si="107"/>
        <v>#DIV/0!</v>
      </c>
      <c r="CA291" s="24" t="e">
        <f ca="1">10*LOG10(IF(BS291="",0,POWER(10,((BS291+'ModelParams Lw'!$O$4)/10))) +IF(BT291="",0,POWER(10,((BT291+'ModelParams Lw'!$P$4)/10))) +IF(BU291="",0,POWER(10,((BU291+'ModelParams Lw'!$Q$4)/10))) +IF(BV291="",0,POWER(10,((BV291+'ModelParams Lw'!$R$4)/10))) +IF(BW291="",0,POWER(10,((BW291+'ModelParams Lw'!$S$4)/10))) +IF(BX291="",0,POWER(10,((BX291+'ModelParams Lw'!$T$4)/10))) +IF(BY291="",0,POWER(10,((BY291+'ModelParams Lw'!$U$4)/10)))+IF(BZ291="",0,POWER(10,((BZ291+'ModelParams Lw'!$V$4)/10))))</f>
        <v>#DIV/0!</v>
      </c>
      <c r="CB291" s="24" t="e">
        <f t="shared" ca="1" si="108"/>
        <v>#DIV/0!</v>
      </c>
      <c r="CC291" s="24" t="e">
        <f ca="1">(BS291-'ModelParams Lw'!O$10)/'ModelParams Lw'!O$11</f>
        <v>#DIV/0!</v>
      </c>
      <c r="CD291" s="24" t="e">
        <f ca="1">(BT291-'ModelParams Lw'!P$10)/'ModelParams Lw'!P$11</f>
        <v>#DIV/0!</v>
      </c>
      <c r="CE291" s="24" t="e">
        <f ca="1">(BU291-'ModelParams Lw'!Q$10)/'ModelParams Lw'!Q$11</f>
        <v>#DIV/0!</v>
      </c>
      <c r="CF291" s="24" t="e">
        <f ca="1">(BV291-'ModelParams Lw'!R$10)/'ModelParams Lw'!R$11</f>
        <v>#DIV/0!</v>
      </c>
      <c r="CG291" s="24" t="e">
        <f ca="1">(BW291-'ModelParams Lw'!S$10)/'ModelParams Lw'!S$11</f>
        <v>#DIV/0!</v>
      </c>
      <c r="CH291" s="24" t="e">
        <f ca="1">(BX291-'ModelParams Lw'!T$10)/'ModelParams Lw'!T$11</f>
        <v>#DIV/0!</v>
      </c>
      <c r="CI291" s="24" t="e">
        <f ca="1">(BY291-'ModelParams Lw'!U$10)/'ModelParams Lw'!U$11</f>
        <v>#DIV/0!</v>
      </c>
      <c r="CJ291" s="24" t="e">
        <f ca="1">(BZ291-'ModelParams Lw'!V$10)/'ModelParams Lw'!V$11</f>
        <v>#DIV/0!</v>
      </c>
      <c r="CK291" s="66" t="e">
        <f t="shared" si="109"/>
        <v>#DIV/0!</v>
      </c>
      <c r="CL291" s="66" t="e">
        <f t="shared" si="110"/>
        <v>#DIV/0!</v>
      </c>
      <c r="CM291" s="66" t="e">
        <f t="shared" si="111"/>
        <v>#DIV/0!</v>
      </c>
      <c r="CN291" s="66" t="e">
        <f t="shared" si="112"/>
        <v>#DIV/0!</v>
      </c>
      <c r="CO291" s="66" t="e">
        <f t="shared" si="113"/>
        <v>#DIV/0!</v>
      </c>
      <c r="CP291" s="66" t="e">
        <f t="shared" si="114"/>
        <v>#DIV/0!</v>
      </c>
      <c r="CQ291" s="66" t="e">
        <f t="shared" si="115"/>
        <v>#DIV/0!</v>
      </c>
      <c r="CR291" s="66" t="e">
        <f t="shared" si="116"/>
        <v>#DIV/0!</v>
      </c>
      <c r="CS291" s="24" t="e">
        <f>10*LOG10(IF(CK291="",0,POWER(10,((CK291+'ModelParams Lw'!$O$4)/10))) +IF(CL291="",0,POWER(10,((CL291+'ModelParams Lw'!$P$4)/10))) +IF(CM291="",0,POWER(10,((CM291+'ModelParams Lw'!$Q$4)/10))) +IF(CN291="",0,POWER(10,((CN291+'ModelParams Lw'!$R$4)/10))) +IF(CO291="",0,POWER(10,((CO291+'ModelParams Lw'!$S$4)/10))) +IF(CP291="",0,POWER(10,((CP291+'ModelParams Lw'!$T$4)/10))) +IF(CQ291="",0,POWER(10,((CQ291+'ModelParams Lw'!$U$4)/10)))+IF(CR291="",0,POWER(10,((CR291+'ModelParams Lw'!$V$4)/10))))</f>
        <v>#DIV/0!</v>
      </c>
      <c r="CT291" s="24" t="e">
        <f t="shared" si="117"/>
        <v>#DIV/0!</v>
      </c>
      <c r="CU291" s="24" t="e">
        <f>(CK291-'ModelParams Lw'!O$10)/'ModelParams Lw'!O$11</f>
        <v>#DIV/0!</v>
      </c>
      <c r="CV291" s="24" t="e">
        <f>(CL291-'ModelParams Lw'!P$10)/'ModelParams Lw'!P$11</f>
        <v>#DIV/0!</v>
      </c>
      <c r="CW291" s="24" t="e">
        <f>(CM291-'ModelParams Lw'!Q$10)/'ModelParams Lw'!Q$11</f>
        <v>#DIV/0!</v>
      </c>
      <c r="CX291" s="24" t="e">
        <f>(CN291-'ModelParams Lw'!R$10)/'ModelParams Lw'!R$11</f>
        <v>#DIV/0!</v>
      </c>
      <c r="CY291" s="24" t="e">
        <f>(CO291-'ModelParams Lw'!S$10)/'ModelParams Lw'!S$11</f>
        <v>#DIV/0!</v>
      </c>
      <c r="CZ291" s="24" t="e">
        <f>(CP291-'ModelParams Lw'!T$10)/'ModelParams Lw'!T$11</f>
        <v>#DIV/0!</v>
      </c>
      <c r="DA291" s="24" t="e">
        <f>(CQ291-'ModelParams Lw'!U$10)/'ModelParams Lw'!U$11</f>
        <v>#DIV/0!</v>
      </c>
      <c r="DB291" s="24" t="e">
        <f>(CR291-'ModelParams Lw'!V$10)/'ModelParams Lw'!V$11</f>
        <v>#DIV/0!</v>
      </c>
    </row>
    <row r="292" spans="1:106">
      <c r="A292" s="12">
        <f>'Sound Power'!B292</f>
        <v>0</v>
      </c>
      <c r="B292" s="12">
        <f>'Sound Power'!D292</f>
        <v>0</v>
      </c>
      <c r="C292" s="67" t="e">
        <f>IF(Calcul!$F297="SA",'Sound Power'!BS292,'Sound Power'!T292)</f>
        <v>#DIV/0!</v>
      </c>
      <c r="D292" s="67" t="e">
        <f>IF(Calcul!$F297="SA",'Sound Power'!BT292,'Sound Power'!U292)</f>
        <v>#DIV/0!</v>
      </c>
      <c r="E292" s="67" t="e">
        <f>IF(Calcul!$F297="SA",'Sound Power'!BU292,'Sound Power'!V292)</f>
        <v>#DIV/0!</v>
      </c>
      <c r="F292" s="67" t="e">
        <f>IF(Calcul!$F297="SA",'Sound Power'!BV292,'Sound Power'!W292)</f>
        <v>#DIV/0!</v>
      </c>
      <c r="G292" s="67" t="e">
        <f>IF(Calcul!$F297="SA",'Sound Power'!BW292,'Sound Power'!X292)</f>
        <v>#DIV/0!</v>
      </c>
      <c r="H292" s="67" t="e">
        <f>IF(Calcul!$F297="SA",'Sound Power'!BX292,'Sound Power'!Y292)</f>
        <v>#DIV/0!</v>
      </c>
      <c r="I292" s="67" t="e">
        <f>IF(Calcul!$F297="SA",'Sound Power'!BY292,'Sound Power'!Z292)</f>
        <v>#DIV/0!</v>
      </c>
      <c r="J292" s="67" t="e">
        <f>IF(Calcul!$F297="SA",'Sound Power'!BZ292,'Sound Power'!AA292)</f>
        <v>#DIV/0!</v>
      </c>
      <c r="K292" s="67" t="e">
        <f>'Sound Power'!CS292</f>
        <v>#DIV/0!</v>
      </c>
      <c r="L292" s="67" t="e">
        <f>'Sound Power'!CT292</f>
        <v>#DIV/0!</v>
      </c>
      <c r="M292" s="67" t="e">
        <f>'Sound Power'!CU292</f>
        <v>#DIV/0!</v>
      </c>
      <c r="N292" s="67" t="e">
        <f>'Sound Power'!CV292</f>
        <v>#DIV/0!</v>
      </c>
      <c r="O292" s="67" t="e">
        <f>'Sound Power'!CW292</f>
        <v>#DIV/0!</v>
      </c>
      <c r="P292" s="67" t="e">
        <f>'Sound Power'!CX292</f>
        <v>#DIV/0!</v>
      </c>
      <c r="Q292" s="67" t="e">
        <f>'Sound Power'!CY292</f>
        <v>#DIV/0!</v>
      </c>
      <c r="R292" s="67" t="e">
        <f>'Sound Power'!CZ292</f>
        <v>#DIV/0!</v>
      </c>
      <c r="S292" s="64">
        <f t="shared" si="97"/>
        <v>0</v>
      </c>
      <c r="T292" s="64">
        <f t="shared" si="98"/>
        <v>0</v>
      </c>
      <c r="U292" s="67" t="e">
        <f>('ModelParams Lp'!B$4*10^'ModelParams Lp'!B$5*($S292/$T292)^'ModelParams Lp'!B$6)*3</f>
        <v>#DIV/0!</v>
      </c>
      <c r="V292" s="67" t="e">
        <f>('ModelParams Lp'!C$4*10^'ModelParams Lp'!C$5*($S292/$T292)^'ModelParams Lp'!C$6)*3</f>
        <v>#DIV/0!</v>
      </c>
      <c r="W292" s="67" t="e">
        <f>('ModelParams Lp'!D$4*10^'ModelParams Lp'!D$5*($S292/$T292)^'ModelParams Lp'!D$6)*3</f>
        <v>#DIV/0!</v>
      </c>
      <c r="X292" s="67" t="e">
        <f>('ModelParams Lp'!E$4*10^'ModelParams Lp'!E$5*($S292/$T292)^'ModelParams Lp'!E$6)*3</f>
        <v>#DIV/0!</v>
      </c>
      <c r="Y292" s="67" t="e">
        <f>('ModelParams Lp'!F$4*10^'ModelParams Lp'!F$5*($S292/$T292)^'ModelParams Lp'!F$6)*3</f>
        <v>#DIV/0!</v>
      </c>
      <c r="Z292" s="67" t="e">
        <f>('ModelParams Lp'!G$4*10^'ModelParams Lp'!G$5*($S292/$T292)^'ModelParams Lp'!G$6)*3</f>
        <v>#DIV/0!</v>
      </c>
      <c r="AA292" s="67" t="e">
        <f>('ModelParams Lp'!H$4*10^'ModelParams Lp'!H$5*($S292/$T292)^'ModelParams Lp'!H$6)*3</f>
        <v>#DIV/0!</v>
      </c>
      <c r="AB292" s="67" t="e">
        <f>('ModelParams Lp'!I$4*10^'ModelParams Lp'!I$5*($S292/$T292)^'ModelParams Lp'!I$6)*3</f>
        <v>#DIV/0!</v>
      </c>
      <c r="AC292" s="53" t="e">
        <f t="shared" si="99"/>
        <v>#DIV/0!</v>
      </c>
      <c r="AD292" s="53" t="e">
        <f>IF(AC292&lt;'ModelParams Lp'!$B$16,-1,IF(AC292&lt;'ModelParams Lp'!$C$16,0,IF(AC292&lt;'ModelParams Lp'!$D$16,1,IF(AC292&lt;'ModelParams Lp'!$E$16,2,IF(AC292&lt;'ModelParams Lp'!$F$16,3,IF(AC292&lt;'ModelParams Lp'!$G$16,4,IF(AC292&lt;'ModelParams Lp'!$H$16,5,6)))))))</f>
        <v>#DIV/0!</v>
      </c>
      <c r="AE292" s="67" t="e">
        <f ca="1">IF($AD292&gt;1,0,OFFSET('ModelParams Lp'!$C$12,0,-'Sound Pressure'!$AD292))</f>
        <v>#DIV/0!</v>
      </c>
      <c r="AF292" s="67" t="e">
        <f ca="1">IF($AD292&gt;2,0,OFFSET('ModelParams Lp'!$D$12,0,-'Sound Pressure'!$AD292))</f>
        <v>#DIV/0!</v>
      </c>
      <c r="AG292" s="67" t="e">
        <f ca="1">IF($AD292&gt;3,0,OFFSET('ModelParams Lp'!$E$12,0,-'Sound Pressure'!$AD292))</f>
        <v>#DIV/0!</v>
      </c>
      <c r="AH292" s="67" t="e">
        <f ca="1">IF($AD292&gt;4,0,OFFSET('ModelParams Lp'!$F$12,0,-'Sound Pressure'!$AD292))</f>
        <v>#DIV/0!</v>
      </c>
      <c r="AI292" s="67" t="e">
        <f ca="1">IF($AD292&gt;3,0,OFFSET('ModelParams Lp'!$G$12,0,-'Sound Pressure'!$AD292))</f>
        <v>#DIV/0!</v>
      </c>
      <c r="AJ292" s="67" t="e">
        <f ca="1">IF($AD292&gt;5,0,OFFSET('ModelParams Lp'!$H$12,0,-'Sound Pressure'!$AD292))</f>
        <v>#DIV/0!</v>
      </c>
      <c r="AK292" s="67" t="e">
        <f ca="1">IF($AD292&gt;6,0,OFFSET('ModelParams Lp'!$I$12,0,-'Sound Pressure'!$AD292))</f>
        <v>#DIV/0!</v>
      </c>
      <c r="AL292" s="67" t="e">
        <f ca="1">IF($AD292&gt;7,0,IF($AD$4&lt;0,3,OFFSET('ModelParams Lp'!$J$12,0,-'Sound Pressure'!$AD292)))</f>
        <v>#DIV/0!</v>
      </c>
      <c r="AM292" s="67" t="e">
        <f t="shared" si="118"/>
        <v>#DIV/0!</v>
      </c>
      <c r="AN292" s="67" t="e">
        <f t="shared" si="118"/>
        <v>#DIV/0!</v>
      </c>
      <c r="AO292" s="67" t="e">
        <f t="shared" si="118"/>
        <v>#DIV/0!</v>
      </c>
      <c r="AP292" s="67" t="e">
        <f t="shared" si="118"/>
        <v>#DIV/0!</v>
      </c>
      <c r="AQ292" s="67" t="e">
        <f t="shared" si="118"/>
        <v>#DIV/0!</v>
      </c>
      <c r="AR292" s="67" t="e">
        <f t="shared" si="118"/>
        <v>#DIV/0!</v>
      </c>
      <c r="AS292" s="67" t="e">
        <f t="shared" si="118"/>
        <v>#DIV/0!</v>
      </c>
      <c r="AT292" s="67" t="e">
        <f t="shared" si="118"/>
        <v>#DIV/0!</v>
      </c>
      <c r="AU292" s="67">
        <f>'ModelParams Lp'!B$22</f>
        <v>4</v>
      </c>
      <c r="AV292" s="67">
        <f>'ModelParams Lp'!C$22</f>
        <v>2</v>
      </c>
      <c r="AW292" s="67">
        <f>'ModelParams Lp'!D$22</f>
        <v>1</v>
      </c>
      <c r="AX292" s="67">
        <f>'ModelParams Lp'!E$22</f>
        <v>0</v>
      </c>
      <c r="AY292" s="67">
        <f>'ModelParams Lp'!F$22</f>
        <v>0</v>
      </c>
      <c r="AZ292" s="67">
        <f>'ModelParams Lp'!G$22</f>
        <v>0</v>
      </c>
      <c r="BA292" s="67">
        <f>'ModelParams Lp'!H$22</f>
        <v>0</v>
      </c>
      <c r="BB292" s="67">
        <f>'ModelParams Lp'!I$22</f>
        <v>0</v>
      </c>
      <c r="BC292" s="67" t="e">
        <f>-10*LOG(2/(4*PI()*2^2)+4/(0.163*(Calcul!$J297*Calcul!$K297)/VLOOKUP(Calcul!$H297,'ModelParams Lp'!$E$37:$F$39,2,0)))</f>
        <v>#N/A</v>
      </c>
      <c r="BD292" s="67" t="e">
        <f>-10*LOG(2/(4*PI()*2^2)+4/(0.163*(Calcul!$J297*Calcul!$K297)/VLOOKUP(Calcul!$H297,'ModelParams Lp'!$E$37:$F$39,2,0)))</f>
        <v>#N/A</v>
      </c>
      <c r="BE292" s="67" t="e">
        <f>-10*LOG(2/(4*PI()*2^2)+4/(0.163*(Calcul!$J297*Calcul!$K297)/VLOOKUP(Calcul!$H297,'ModelParams Lp'!$E$37:$F$39,2,0)))</f>
        <v>#N/A</v>
      </c>
      <c r="BF292" s="67" t="e">
        <f>-10*LOG(2/(4*PI()*2^2)+4/(0.163*(Calcul!$J297*Calcul!$K297)/VLOOKUP(Calcul!$H297,'ModelParams Lp'!$E$37:$F$39,2,0)))</f>
        <v>#N/A</v>
      </c>
      <c r="BG292" s="67" t="e">
        <f>-10*LOG(2/(4*PI()*2^2)+4/(0.163*(Calcul!$J297*Calcul!$K297)/VLOOKUP(Calcul!$H297,'ModelParams Lp'!$E$37:$F$39,2,0)))</f>
        <v>#N/A</v>
      </c>
      <c r="BH292" s="67" t="e">
        <f>-10*LOG(2/(4*PI()*2^2)+4/(0.163*(Calcul!$J297*Calcul!$K297)/VLOOKUP(Calcul!$H297,'ModelParams Lp'!$E$37:$F$39,2,0)))</f>
        <v>#N/A</v>
      </c>
      <c r="BI292" s="67" t="e">
        <f>-10*LOG(2/(4*PI()*2^2)+4/(0.163*(Calcul!$J297*Calcul!$K297)/VLOOKUP(Calcul!$H297,'ModelParams Lp'!$E$37:$F$39,2,0)))</f>
        <v>#N/A</v>
      </c>
      <c r="BJ292" s="67" t="e">
        <f>-10*LOG(2/(4*PI()*2^2)+4/(0.163*(Calcul!$J297*Calcul!$K297)/VLOOKUP(Calcul!$H297,'ModelParams Lp'!$E$37:$F$39,2,0)))</f>
        <v>#N/A</v>
      </c>
      <c r="BK292" s="67" t="e">
        <f>VLOOKUP(Calcul!$I297,'ModelParams Lp'!$D$28:$O$32,5,0)+BC292</f>
        <v>#N/A</v>
      </c>
      <c r="BL292" s="67" t="e">
        <f>VLOOKUP(Calcul!$I297,'ModelParams Lp'!$D$28:$O$32,6,0)+BD292</f>
        <v>#N/A</v>
      </c>
      <c r="BM292" s="67" t="e">
        <f>VLOOKUP(Calcul!$I297,'ModelParams Lp'!$D$28:$O$32,7,0)+BE292</f>
        <v>#N/A</v>
      </c>
      <c r="BN292" s="67" t="e">
        <f>VLOOKUP(Calcul!$I297,'ModelParams Lp'!$D$28:$O$32,8,0)+BF292</f>
        <v>#N/A</v>
      </c>
      <c r="BO292" s="67" t="e">
        <f>VLOOKUP(Calcul!$I297,'ModelParams Lp'!$D$28:$O$32,9,0)+BG292</f>
        <v>#N/A</v>
      </c>
      <c r="BP292" s="67" t="e">
        <f>VLOOKUP(Calcul!$I297,'ModelParams Lp'!$D$28:$O$32,10,0)+BH292</f>
        <v>#N/A</v>
      </c>
      <c r="BQ292" s="67" t="e">
        <f>VLOOKUP(Calcul!$I297,'ModelParams Lp'!$D$28:$O$32,11,0)+BI292</f>
        <v>#N/A</v>
      </c>
      <c r="BR292" s="67" t="e">
        <f>VLOOKUP(Calcul!$I297,'ModelParams Lp'!$D$28:$O$32,12,0)+BJ292</f>
        <v>#N/A</v>
      </c>
      <c r="BS292" s="66" t="e">
        <f t="shared" ca="1" si="100"/>
        <v>#DIV/0!</v>
      </c>
      <c r="BT292" s="66" t="e">
        <f t="shared" ca="1" si="101"/>
        <v>#DIV/0!</v>
      </c>
      <c r="BU292" s="66" t="e">
        <f t="shared" ca="1" si="102"/>
        <v>#DIV/0!</v>
      </c>
      <c r="BV292" s="66" t="e">
        <f t="shared" ca="1" si="103"/>
        <v>#DIV/0!</v>
      </c>
      <c r="BW292" s="66" t="e">
        <f t="shared" ca="1" si="104"/>
        <v>#DIV/0!</v>
      </c>
      <c r="BX292" s="66" t="e">
        <f t="shared" ca="1" si="105"/>
        <v>#DIV/0!</v>
      </c>
      <c r="BY292" s="66" t="e">
        <f t="shared" ca="1" si="106"/>
        <v>#DIV/0!</v>
      </c>
      <c r="BZ292" s="66" t="e">
        <f t="shared" ca="1" si="107"/>
        <v>#DIV/0!</v>
      </c>
      <c r="CA292" s="24" t="e">
        <f ca="1">10*LOG10(IF(BS292="",0,POWER(10,((BS292+'ModelParams Lw'!$O$4)/10))) +IF(BT292="",0,POWER(10,((BT292+'ModelParams Lw'!$P$4)/10))) +IF(BU292="",0,POWER(10,((BU292+'ModelParams Lw'!$Q$4)/10))) +IF(BV292="",0,POWER(10,((BV292+'ModelParams Lw'!$R$4)/10))) +IF(BW292="",0,POWER(10,((BW292+'ModelParams Lw'!$S$4)/10))) +IF(BX292="",0,POWER(10,((BX292+'ModelParams Lw'!$T$4)/10))) +IF(BY292="",0,POWER(10,((BY292+'ModelParams Lw'!$U$4)/10)))+IF(BZ292="",0,POWER(10,((BZ292+'ModelParams Lw'!$V$4)/10))))</f>
        <v>#DIV/0!</v>
      </c>
      <c r="CB292" s="24" t="e">
        <f t="shared" ca="1" si="108"/>
        <v>#DIV/0!</v>
      </c>
      <c r="CC292" s="24" t="e">
        <f ca="1">(BS292-'ModelParams Lw'!O$10)/'ModelParams Lw'!O$11</f>
        <v>#DIV/0!</v>
      </c>
      <c r="CD292" s="24" t="e">
        <f ca="1">(BT292-'ModelParams Lw'!P$10)/'ModelParams Lw'!P$11</f>
        <v>#DIV/0!</v>
      </c>
      <c r="CE292" s="24" t="e">
        <f ca="1">(BU292-'ModelParams Lw'!Q$10)/'ModelParams Lw'!Q$11</f>
        <v>#DIV/0!</v>
      </c>
      <c r="CF292" s="24" t="e">
        <f ca="1">(BV292-'ModelParams Lw'!R$10)/'ModelParams Lw'!R$11</f>
        <v>#DIV/0!</v>
      </c>
      <c r="CG292" s="24" t="e">
        <f ca="1">(BW292-'ModelParams Lw'!S$10)/'ModelParams Lw'!S$11</f>
        <v>#DIV/0!</v>
      </c>
      <c r="CH292" s="24" t="e">
        <f ca="1">(BX292-'ModelParams Lw'!T$10)/'ModelParams Lw'!T$11</f>
        <v>#DIV/0!</v>
      </c>
      <c r="CI292" s="24" t="e">
        <f ca="1">(BY292-'ModelParams Lw'!U$10)/'ModelParams Lw'!U$11</f>
        <v>#DIV/0!</v>
      </c>
      <c r="CJ292" s="24" t="e">
        <f ca="1">(BZ292-'ModelParams Lw'!V$10)/'ModelParams Lw'!V$11</f>
        <v>#DIV/0!</v>
      </c>
      <c r="CK292" s="66" t="e">
        <f t="shared" si="109"/>
        <v>#DIV/0!</v>
      </c>
      <c r="CL292" s="66" t="e">
        <f t="shared" si="110"/>
        <v>#DIV/0!</v>
      </c>
      <c r="CM292" s="66" t="e">
        <f t="shared" si="111"/>
        <v>#DIV/0!</v>
      </c>
      <c r="CN292" s="66" t="e">
        <f t="shared" si="112"/>
        <v>#DIV/0!</v>
      </c>
      <c r="CO292" s="66" t="e">
        <f t="shared" si="113"/>
        <v>#DIV/0!</v>
      </c>
      <c r="CP292" s="66" t="e">
        <f t="shared" si="114"/>
        <v>#DIV/0!</v>
      </c>
      <c r="CQ292" s="66" t="e">
        <f t="shared" si="115"/>
        <v>#DIV/0!</v>
      </c>
      <c r="CR292" s="66" t="e">
        <f t="shared" si="116"/>
        <v>#DIV/0!</v>
      </c>
      <c r="CS292" s="24" t="e">
        <f>10*LOG10(IF(CK292="",0,POWER(10,((CK292+'ModelParams Lw'!$O$4)/10))) +IF(CL292="",0,POWER(10,((CL292+'ModelParams Lw'!$P$4)/10))) +IF(CM292="",0,POWER(10,((CM292+'ModelParams Lw'!$Q$4)/10))) +IF(CN292="",0,POWER(10,((CN292+'ModelParams Lw'!$R$4)/10))) +IF(CO292="",0,POWER(10,((CO292+'ModelParams Lw'!$S$4)/10))) +IF(CP292="",0,POWER(10,((CP292+'ModelParams Lw'!$T$4)/10))) +IF(CQ292="",0,POWER(10,((CQ292+'ModelParams Lw'!$U$4)/10)))+IF(CR292="",0,POWER(10,((CR292+'ModelParams Lw'!$V$4)/10))))</f>
        <v>#DIV/0!</v>
      </c>
      <c r="CT292" s="24" t="e">
        <f t="shared" si="117"/>
        <v>#DIV/0!</v>
      </c>
      <c r="CU292" s="24" t="e">
        <f>(CK292-'ModelParams Lw'!O$10)/'ModelParams Lw'!O$11</f>
        <v>#DIV/0!</v>
      </c>
      <c r="CV292" s="24" t="e">
        <f>(CL292-'ModelParams Lw'!P$10)/'ModelParams Lw'!P$11</f>
        <v>#DIV/0!</v>
      </c>
      <c r="CW292" s="24" t="e">
        <f>(CM292-'ModelParams Lw'!Q$10)/'ModelParams Lw'!Q$11</f>
        <v>#DIV/0!</v>
      </c>
      <c r="CX292" s="24" t="e">
        <f>(CN292-'ModelParams Lw'!R$10)/'ModelParams Lw'!R$11</f>
        <v>#DIV/0!</v>
      </c>
      <c r="CY292" s="24" t="e">
        <f>(CO292-'ModelParams Lw'!S$10)/'ModelParams Lw'!S$11</f>
        <v>#DIV/0!</v>
      </c>
      <c r="CZ292" s="24" t="e">
        <f>(CP292-'ModelParams Lw'!T$10)/'ModelParams Lw'!T$11</f>
        <v>#DIV/0!</v>
      </c>
      <c r="DA292" s="24" t="e">
        <f>(CQ292-'ModelParams Lw'!U$10)/'ModelParams Lw'!U$11</f>
        <v>#DIV/0!</v>
      </c>
      <c r="DB292" s="24" t="e">
        <f>(CR292-'ModelParams Lw'!V$10)/'ModelParams Lw'!V$11</f>
        <v>#DIV/0!</v>
      </c>
    </row>
    <row r="293" spans="1:106">
      <c r="A293" s="12">
        <f>'Sound Power'!B293</f>
        <v>0</v>
      </c>
      <c r="B293" s="12">
        <f>'Sound Power'!D293</f>
        <v>0</v>
      </c>
      <c r="C293" s="67" t="e">
        <f>IF(Calcul!$F298="SA",'Sound Power'!BS293,'Sound Power'!T293)</f>
        <v>#DIV/0!</v>
      </c>
      <c r="D293" s="67" t="e">
        <f>IF(Calcul!$F298="SA",'Sound Power'!BT293,'Sound Power'!U293)</f>
        <v>#DIV/0!</v>
      </c>
      <c r="E293" s="67" t="e">
        <f>IF(Calcul!$F298="SA",'Sound Power'!BU293,'Sound Power'!V293)</f>
        <v>#DIV/0!</v>
      </c>
      <c r="F293" s="67" t="e">
        <f>IF(Calcul!$F298="SA",'Sound Power'!BV293,'Sound Power'!W293)</f>
        <v>#DIV/0!</v>
      </c>
      <c r="G293" s="67" t="e">
        <f>IF(Calcul!$F298="SA",'Sound Power'!BW293,'Sound Power'!X293)</f>
        <v>#DIV/0!</v>
      </c>
      <c r="H293" s="67" t="e">
        <f>IF(Calcul!$F298="SA",'Sound Power'!BX293,'Sound Power'!Y293)</f>
        <v>#DIV/0!</v>
      </c>
      <c r="I293" s="67" t="e">
        <f>IF(Calcul!$F298="SA",'Sound Power'!BY293,'Sound Power'!Z293)</f>
        <v>#DIV/0!</v>
      </c>
      <c r="J293" s="67" t="e">
        <f>IF(Calcul!$F298="SA",'Sound Power'!BZ293,'Sound Power'!AA293)</f>
        <v>#DIV/0!</v>
      </c>
      <c r="K293" s="67" t="e">
        <f>'Sound Power'!CS293</f>
        <v>#DIV/0!</v>
      </c>
      <c r="L293" s="67" t="e">
        <f>'Sound Power'!CT293</f>
        <v>#DIV/0!</v>
      </c>
      <c r="M293" s="67" t="e">
        <f>'Sound Power'!CU293</f>
        <v>#DIV/0!</v>
      </c>
      <c r="N293" s="67" t="e">
        <f>'Sound Power'!CV293</f>
        <v>#DIV/0!</v>
      </c>
      <c r="O293" s="67" t="e">
        <f>'Sound Power'!CW293</f>
        <v>#DIV/0!</v>
      </c>
      <c r="P293" s="67" t="e">
        <f>'Sound Power'!CX293</f>
        <v>#DIV/0!</v>
      </c>
      <c r="Q293" s="67" t="e">
        <f>'Sound Power'!CY293</f>
        <v>#DIV/0!</v>
      </c>
      <c r="R293" s="67" t="e">
        <f>'Sound Power'!CZ293</f>
        <v>#DIV/0!</v>
      </c>
      <c r="S293" s="64">
        <f t="shared" si="97"/>
        <v>0</v>
      </c>
      <c r="T293" s="64">
        <f t="shared" si="98"/>
        <v>0</v>
      </c>
      <c r="U293" s="67" t="e">
        <f>('ModelParams Lp'!B$4*10^'ModelParams Lp'!B$5*($S293/$T293)^'ModelParams Lp'!B$6)*3</f>
        <v>#DIV/0!</v>
      </c>
      <c r="V293" s="67" t="e">
        <f>('ModelParams Lp'!C$4*10^'ModelParams Lp'!C$5*($S293/$T293)^'ModelParams Lp'!C$6)*3</f>
        <v>#DIV/0!</v>
      </c>
      <c r="W293" s="67" t="e">
        <f>('ModelParams Lp'!D$4*10^'ModelParams Lp'!D$5*($S293/$T293)^'ModelParams Lp'!D$6)*3</f>
        <v>#DIV/0!</v>
      </c>
      <c r="X293" s="67" t="e">
        <f>('ModelParams Lp'!E$4*10^'ModelParams Lp'!E$5*($S293/$T293)^'ModelParams Lp'!E$6)*3</f>
        <v>#DIV/0!</v>
      </c>
      <c r="Y293" s="67" t="e">
        <f>('ModelParams Lp'!F$4*10^'ModelParams Lp'!F$5*($S293/$T293)^'ModelParams Lp'!F$6)*3</f>
        <v>#DIV/0!</v>
      </c>
      <c r="Z293" s="67" t="e">
        <f>('ModelParams Lp'!G$4*10^'ModelParams Lp'!G$5*($S293/$T293)^'ModelParams Lp'!G$6)*3</f>
        <v>#DIV/0!</v>
      </c>
      <c r="AA293" s="67" t="e">
        <f>('ModelParams Lp'!H$4*10^'ModelParams Lp'!H$5*($S293/$T293)^'ModelParams Lp'!H$6)*3</f>
        <v>#DIV/0!</v>
      </c>
      <c r="AB293" s="67" t="e">
        <f>('ModelParams Lp'!I$4*10^'ModelParams Lp'!I$5*($S293/$T293)^'ModelParams Lp'!I$6)*3</f>
        <v>#DIV/0!</v>
      </c>
      <c r="AC293" s="53" t="e">
        <f t="shared" si="99"/>
        <v>#DIV/0!</v>
      </c>
      <c r="AD293" s="53" t="e">
        <f>IF(AC293&lt;'ModelParams Lp'!$B$16,-1,IF(AC293&lt;'ModelParams Lp'!$C$16,0,IF(AC293&lt;'ModelParams Lp'!$D$16,1,IF(AC293&lt;'ModelParams Lp'!$E$16,2,IF(AC293&lt;'ModelParams Lp'!$F$16,3,IF(AC293&lt;'ModelParams Lp'!$G$16,4,IF(AC293&lt;'ModelParams Lp'!$H$16,5,6)))))))</f>
        <v>#DIV/0!</v>
      </c>
      <c r="AE293" s="67" t="e">
        <f ca="1">IF($AD293&gt;1,0,OFFSET('ModelParams Lp'!$C$12,0,-'Sound Pressure'!$AD293))</f>
        <v>#DIV/0!</v>
      </c>
      <c r="AF293" s="67" t="e">
        <f ca="1">IF($AD293&gt;2,0,OFFSET('ModelParams Lp'!$D$12,0,-'Sound Pressure'!$AD293))</f>
        <v>#DIV/0!</v>
      </c>
      <c r="AG293" s="67" t="e">
        <f ca="1">IF($AD293&gt;3,0,OFFSET('ModelParams Lp'!$E$12,0,-'Sound Pressure'!$AD293))</f>
        <v>#DIV/0!</v>
      </c>
      <c r="AH293" s="67" t="e">
        <f ca="1">IF($AD293&gt;4,0,OFFSET('ModelParams Lp'!$F$12,0,-'Sound Pressure'!$AD293))</f>
        <v>#DIV/0!</v>
      </c>
      <c r="AI293" s="67" t="e">
        <f ca="1">IF($AD293&gt;3,0,OFFSET('ModelParams Lp'!$G$12,0,-'Sound Pressure'!$AD293))</f>
        <v>#DIV/0!</v>
      </c>
      <c r="AJ293" s="67" t="e">
        <f ca="1">IF($AD293&gt;5,0,OFFSET('ModelParams Lp'!$H$12,0,-'Sound Pressure'!$AD293))</f>
        <v>#DIV/0!</v>
      </c>
      <c r="AK293" s="67" t="e">
        <f ca="1">IF($AD293&gt;6,0,OFFSET('ModelParams Lp'!$I$12,0,-'Sound Pressure'!$AD293))</f>
        <v>#DIV/0!</v>
      </c>
      <c r="AL293" s="67" t="e">
        <f ca="1">IF($AD293&gt;7,0,IF($AD$4&lt;0,3,OFFSET('ModelParams Lp'!$J$12,0,-'Sound Pressure'!$AD293)))</f>
        <v>#DIV/0!</v>
      </c>
      <c r="AM293" s="67" t="e">
        <f t="shared" si="118"/>
        <v>#DIV/0!</v>
      </c>
      <c r="AN293" s="67" t="e">
        <f t="shared" si="118"/>
        <v>#DIV/0!</v>
      </c>
      <c r="AO293" s="67" t="e">
        <f t="shared" si="118"/>
        <v>#DIV/0!</v>
      </c>
      <c r="AP293" s="67" t="e">
        <f t="shared" si="118"/>
        <v>#DIV/0!</v>
      </c>
      <c r="AQ293" s="67" t="e">
        <f t="shared" si="118"/>
        <v>#DIV/0!</v>
      </c>
      <c r="AR293" s="67" t="e">
        <f t="shared" si="118"/>
        <v>#DIV/0!</v>
      </c>
      <c r="AS293" s="67" t="e">
        <f t="shared" si="118"/>
        <v>#DIV/0!</v>
      </c>
      <c r="AT293" s="67" t="e">
        <f t="shared" si="118"/>
        <v>#DIV/0!</v>
      </c>
      <c r="AU293" s="67">
        <f>'ModelParams Lp'!B$22</f>
        <v>4</v>
      </c>
      <c r="AV293" s="67">
        <f>'ModelParams Lp'!C$22</f>
        <v>2</v>
      </c>
      <c r="AW293" s="67">
        <f>'ModelParams Lp'!D$22</f>
        <v>1</v>
      </c>
      <c r="AX293" s="67">
        <f>'ModelParams Lp'!E$22</f>
        <v>0</v>
      </c>
      <c r="AY293" s="67">
        <f>'ModelParams Lp'!F$22</f>
        <v>0</v>
      </c>
      <c r="AZ293" s="67">
        <f>'ModelParams Lp'!G$22</f>
        <v>0</v>
      </c>
      <c r="BA293" s="67">
        <f>'ModelParams Lp'!H$22</f>
        <v>0</v>
      </c>
      <c r="BB293" s="67">
        <f>'ModelParams Lp'!I$22</f>
        <v>0</v>
      </c>
      <c r="BC293" s="67" t="e">
        <f>-10*LOG(2/(4*PI()*2^2)+4/(0.163*(Calcul!$J298*Calcul!$K298)/VLOOKUP(Calcul!$H298,'ModelParams Lp'!$E$37:$F$39,2,0)))</f>
        <v>#N/A</v>
      </c>
      <c r="BD293" s="67" t="e">
        <f>-10*LOG(2/(4*PI()*2^2)+4/(0.163*(Calcul!$J298*Calcul!$K298)/VLOOKUP(Calcul!$H298,'ModelParams Lp'!$E$37:$F$39,2,0)))</f>
        <v>#N/A</v>
      </c>
      <c r="BE293" s="67" t="e">
        <f>-10*LOG(2/(4*PI()*2^2)+4/(0.163*(Calcul!$J298*Calcul!$K298)/VLOOKUP(Calcul!$H298,'ModelParams Lp'!$E$37:$F$39,2,0)))</f>
        <v>#N/A</v>
      </c>
      <c r="BF293" s="67" t="e">
        <f>-10*LOG(2/(4*PI()*2^2)+4/(0.163*(Calcul!$J298*Calcul!$K298)/VLOOKUP(Calcul!$H298,'ModelParams Lp'!$E$37:$F$39,2,0)))</f>
        <v>#N/A</v>
      </c>
      <c r="BG293" s="67" t="e">
        <f>-10*LOG(2/(4*PI()*2^2)+4/(0.163*(Calcul!$J298*Calcul!$K298)/VLOOKUP(Calcul!$H298,'ModelParams Lp'!$E$37:$F$39,2,0)))</f>
        <v>#N/A</v>
      </c>
      <c r="BH293" s="67" t="e">
        <f>-10*LOG(2/(4*PI()*2^2)+4/(0.163*(Calcul!$J298*Calcul!$K298)/VLOOKUP(Calcul!$H298,'ModelParams Lp'!$E$37:$F$39,2,0)))</f>
        <v>#N/A</v>
      </c>
      <c r="BI293" s="67" t="e">
        <f>-10*LOG(2/(4*PI()*2^2)+4/(0.163*(Calcul!$J298*Calcul!$K298)/VLOOKUP(Calcul!$H298,'ModelParams Lp'!$E$37:$F$39,2,0)))</f>
        <v>#N/A</v>
      </c>
      <c r="BJ293" s="67" t="e">
        <f>-10*LOG(2/(4*PI()*2^2)+4/(0.163*(Calcul!$J298*Calcul!$K298)/VLOOKUP(Calcul!$H298,'ModelParams Lp'!$E$37:$F$39,2,0)))</f>
        <v>#N/A</v>
      </c>
      <c r="BK293" s="67" t="e">
        <f>VLOOKUP(Calcul!$I298,'ModelParams Lp'!$D$28:$O$32,5,0)+BC293</f>
        <v>#N/A</v>
      </c>
      <c r="BL293" s="67" t="e">
        <f>VLOOKUP(Calcul!$I298,'ModelParams Lp'!$D$28:$O$32,6,0)+BD293</f>
        <v>#N/A</v>
      </c>
      <c r="BM293" s="67" t="e">
        <f>VLOOKUP(Calcul!$I298,'ModelParams Lp'!$D$28:$O$32,7,0)+BE293</f>
        <v>#N/A</v>
      </c>
      <c r="BN293" s="67" t="e">
        <f>VLOOKUP(Calcul!$I298,'ModelParams Lp'!$D$28:$O$32,8,0)+BF293</f>
        <v>#N/A</v>
      </c>
      <c r="BO293" s="67" t="e">
        <f>VLOOKUP(Calcul!$I298,'ModelParams Lp'!$D$28:$O$32,9,0)+BG293</f>
        <v>#N/A</v>
      </c>
      <c r="BP293" s="67" t="e">
        <f>VLOOKUP(Calcul!$I298,'ModelParams Lp'!$D$28:$O$32,10,0)+BH293</f>
        <v>#N/A</v>
      </c>
      <c r="BQ293" s="67" t="e">
        <f>VLOOKUP(Calcul!$I298,'ModelParams Lp'!$D$28:$O$32,11,0)+BI293</f>
        <v>#N/A</v>
      </c>
      <c r="BR293" s="67" t="e">
        <f>VLOOKUP(Calcul!$I298,'ModelParams Lp'!$D$28:$O$32,12,0)+BJ293</f>
        <v>#N/A</v>
      </c>
      <c r="BS293" s="66" t="e">
        <f t="shared" ca="1" si="100"/>
        <v>#DIV/0!</v>
      </c>
      <c r="BT293" s="66" t="e">
        <f t="shared" ca="1" si="101"/>
        <v>#DIV/0!</v>
      </c>
      <c r="BU293" s="66" t="e">
        <f t="shared" ca="1" si="102"/>
        <v>#DIV/0!</v>
      </c>
      <c r="BV293" s="66" t="e">
        <f t="shared" ca="1" si="103"/>
        <v>#DIV/0!</v>
      </c>
      <c r="BW293" s="66" t="e">
        <f t="shared" ca="1" si="104"/>
        <v>#DIV/0!</v>
      </c>
      <c r="BX293" s="66" t="e">
        <f t="shared" ca="1" si="105"/>
        <v>#DIV/0!</v>
      </c>
      <c r="BY293" s="66" t="e">
        <f t="shared" ca="1" si="106"/>
        <v>#DIV/0!</v>
      </c>
      <c r="BZ293" s="66" t="e">
        <f t="shared" ca="1" si="107"/>
        <v>#DIV/0!</v>
      </c>
      <c r="CA293" s="24" t="e">
        <f ca="1">10*LOG10(IF(BS293="",0,POWER(10,((BS293+'ModelParams Lw'!$O$4)/10))) +IF(BT293="",0,POWER(10,((BT293+'ModelParams Lw'!$P$4)/10))) +IF(BU293="",0,POWER(10,((BU293+'ModelParams Lw'!$Q$4)/10))) +IF(BV293="",0,POWER(10,((BV293+'ModelParams Lw'!$R$4)/10))) +IF(BW293="",0,POWER(10,((BW293+'ModelParams Lw'!$S$4)/10))) +IF(BX293="",0,POWER(10,((BX293+'ModelParams Lw'!$T$4)/10))) +IF(BY293="",0,POWER(10,((BY293+'ModelParams Lw'!$U$4)/10)))+IF(BZ293="",0,POWER(10,((BZ293+'ModelParams Lw'!$V$4)/10))))</f>
        <v>#DIV/0!</v>
      </c>
      <c r="CB293" s="24" t="e">
        <f t="shared" ca="1" si="108"/>
        <v>#DIV/0!</v>
      </c>
      <c r="CC293" s="24" t="e">
        <f ca="1">(BS293-'ModelParams Lw'!O$10)/'ModelParams Lw'!O$11</f>
        <v>#DIV/0!</v>
      </c>
      <c r="CD293" s="24" t="e">
        <f ca="1">(BT293-'ModelParams Lw'!P$10)/'ModelParams Lw'!P$11</f>
        <v>#DIV/0!</v>
      </c>
      <c r="CE293" s="24" t="e">
        <f ca="1">(BU293-'ModelParams Lw'!Q$10)/'ModelParams Lw'!Q$11</f>
        <v>#DIV/0!</v>
      </c>
      <c r="CF293" s="24" t="e">
        <f ca="1">(BV293-'ModelParams Lw'!R$10)/'ModelParams Lw'!R$11</f>
        <v>#DIV/0!</v>
      </c>
      <c r="CG293" s="24" t="e">
        <f ca="1">(BW293-'ModelParams Lw'!S$10)/'ModelParams Lw'!S$11</f>
        <v>#DIV/0!</v>
      </c>
      <c r="CH293" s="24" t="e">
        <f ca="1">(BX293-'ModelParams Lw'!T$10)/'ModelParams Lw'!T$11</f>
        <v>#DIV/0!</v>
      </c>
      <c r="CI293" s="24" t="e">
        <f ca="1">(BY293-'ModelParams Lw'!U$10)/'ModelParams Lw'!U$11</f>
        <v>#DIV/0!</v>
      </c>
      <c r="CJ293" s="24" t="e">
        <f ca="1">(BZ293-'ModelParams Lw'!V$10)/'ModelParams Lw'!V$11</f>
        <v>#DIV/0!</v>
      </c>
      <c r="CK293" s="66" t="e">
        <f t="shared" si="109"/>
        <v>#DIV/0!</v>
      </c>
      <c r="CL293" s="66" t="e">
        <f t="shared" si="110"/>
        <v>#DIV/0!</v>
      </c>
      <c r="CM293" s="66" t="e">
        <f t="shared" si="111"/>
        <v>#DIV/0!</v>
      </c>
      <c r="CN293" s="66" t="e">
        <f t="shared" si="112"/>
        <v>#DIV/0!</v>
      </c>
      <c r="CO293" s="66" t="e">
        <f t="shared" si="113"/>
        <v>#DIV/0!</v>
      </c>
      <c r="CP293" s="66" t="e">
        <f t="shared" si="114"/>
        <v>#DIV/0!</v>
      </c>
      <c r="CQ293" s="66" t="e">
        <f t="shared" si="115"/>
        <v>#DIV/0!</v>
      </c>
      <c r="CR293" s="66" t="e">
        <f t="shared" si="116"/>
        <v>#DIV/0!</v>
      </c>
      <c r="CS293" s="24" t="e">
        <f>10*LOG10(IF(CK293="",0,POWER(10,((CK293+'ModelParams Lw'!$O$4)/10))) +IF(CL293="",0,POWER(10,((CL293+'ModelParams Lw'!$P$4)/10))) +IF(CM293="",0,POWER(10,((CM293+'ModelParams Lw'!$Q$4)/10))) +IF(CN293="",0,POWER(10,((CN293+'ModelParams Lw'!$R$4)/10))) +IF(CO293="",0,POWER(10,((CO293+'ModelParams Lw'!$S$4)/10))) +IF(CP293="",0,POWER(10,((CP293+'ModelParams Lw'!$T$4)/10))) +IF(CQ293="",0,POWER(10,((CQ293+'ModelParams Lw'!$U$4)/10)))+IF(CR293="",0,POWER(10,((CR293+'ModelParams Lw'!$V$4)/10))))</f>
        <v>#DIV/0!</v>
      </c>
      <c r="CT293" s="24" t="e">
        <f t="shared" si="117"/>
        <v>#DIV/0!</v>
      </c>
      <c r="CU293" s="24" t="e">
        <f>(CK293-'ModelParams Lw'!O$10)/'ModelParams Lw'!O$11</f>
        <v>#DIV/0!</v>
      </c>
      <c r="CV293" s="24" t="e">
        <f>(CL293-'ModelParams Lw'!P$10)/'ModelParams Lw'!P$11</f>
        <v>#DIV/0!</v>
      </c>
      <c r="CW293" s="24" t="e">
        <f>(CM293-'ModelParams Lw'!Q$10)/'ModelParams Lw'!Q$11</f>
        <v>#DIV/0!</v>
      </c>
      <c r="CX293" s="24" t="e">
        <f>(CN293-'ModelParams Lw'!R$10)/'ModelParams Lw'!R$11</f>
        <v>#DIV/0!</v>
      </c>
      <c r="CY293" s="24" t="e">
        <f>(CO293-'ModelParams Lw'!S$10)/'ModelParams Lw'!S$11</f>
        <v>#DIV/0!</v>
      </c>
      <c r="CZ293" s="24" t="e">
        <f>(CP293-'ModelParams Lw'!T$10)/'ModelParams Lw'!T$11</f>
        <v>#DIV/0!</v>
      </c>
      <c r="DA293" s="24" t="e">
        <f>(CQ293-'ModelParams Lw'!U$10)/'ModelParams Lw'!U$11</f>
        <v>#DIV/0!</v>
      </c>
      <c r="DB293" s="24" t="e">
        <f>(CR293-'ModelParams Lw'!V$10)/'ModelParams Lw'!V$11</f>
        <v>#DIV/0!</v>
      </c>
    </row>
    <row r="294" spans="1:106">
      <c r="A294" s="12">
        <f>'Sound Power'!B294</f>
        <v>0</v>
      </c>
      <c r="B294" s="12">
        <f>'Sound Power'!D294</f>
        <v>0</v>
      </c>
      <c r="C294" s="67" t="e">
        <f>IF(Calcul!$F299="SA",'Sound Power'!BS294,'Sound Power'!T294)</f>
        <v>#DIV/0!</v>
      </c>
      <c r="D294" s="67" t="e">
        <f>IF(Calcul!$F299="SA",'Sound Power'!BT294,'Sound Power'!U294)</f>
        <v>#DIV/0!</v>
      </c>
      <c r="E294" s="67" t="e">
        <f>IF(Calcul!$F299="SA",'Sound Power'!BU294,'Sound Power'!V294)</f>
        <v>#DIV/0!</v>
      </c>
      <c r="F294" s="67" t="e">
        <f>IF(Calcul!$F299="SA",'Sound Power'!BV294,'Sound Power'!W294)</f>
        <v>#DIV/0!</v>
      </c>
      <c r="G294" s="67" t="e">
        <f>IF(Calcul!$F299="SA",'Sound Power'!BW294,'Sound Power'!X294)</f>
        <v>#DIV/0!</v>
      </c>
      <c r="H294" s="67" t="e">
        <f>IF(Calcul!$F299="SA",'Sound Power'!BX294,'Sound Power'!Y294)</f>
        <v>#DIV/0!</v>
      </c>
      <c r="I294" s="67" t="e">
        <f>IF(Calcul!$F299="SA",'Sound Power'!BY294,'Sound Power'!Z294)</f>
        <v>#DIV/0!</v>
      </c>
      <c r="J294" s="67" t="e">
        <f>IF(Calcul!$F299="SA",'Sound Power'!BZ294,'Sound Power'!AA294)</f>
        <v>#DIV/0!</v>
      </c>
      <c r="K294" s="67" t="e">
        <f>'Sound Power'!CS294</f>
        <v>#DIV/0!</v>
      </c>
      <c r="L294" s="67" t="e">
        <f>'Sound Power'!CT294</f>
        <v>#DIV/0!</v>
      </c>
      <c r="M294" s="67" t="e">
        <f>'Sound Power'!CU294</f>
        <v>#DIV/0!</v>
      </c>
      <c r="N294" s="67" t="e">
        <f>'Sound Power'!CV294</f>
        <v>#DIV/0!</v>
      </c>
      <c r="O294" s="67" t="e">
        <f>'Sound Power'!CW294</f>
        <v>#DIV/0!</v>
      </c>
      <c r="P294" s="67" t="e">
        <f>'Sound Power'!CX294</f>
        <v>#DIV/0!</v>
      </c>
      <c r="Q294" s="67" t="e">
        <f>'Sound Power'!CY294</f>
        <v>#DIV/0!</v>
      </c>
      <c r="R294" s="67" t="e">
        <f>'Sound Power'!CZ294</f>
        <v>#DIV/0!</v>
      </c>
      <c r="S294" s="64">
        <f t="shared" si="97"/>
        <v>0</v>
      </c>
      <c r="T294" s="64">
        <f t="shared" si="98"/>
        <v>0</v>
      </c>
      <c r="U294" s="67" t="e">
        <f>('ModelParams Lp'!B$4*10^'ModelParams Lp'!B$5*($S294/$T294)^'ModelParams Lp'!B$6)*3</f>
        <v>#DIV/0!</v>
      </c>
      <c r="V294" s="67" t="e">
        <f>('ModelParams Lp'!C$4*10^'ModelParams Lp'!C$5*($S294/$T294)^'ModelParams Lp'!C$6)*3</f>
        <v>#DIV/0!</v>
      </c>
      <c r="W294" s="67" t="e">
        <f>('ModelParams Lp'!D$4*10^'ModelParams Lp'!D$5*($S294/$T294)^'ModelParams Lp'!D$6)*3</f>
        <v>#DIV/0!</v>
      </c>
      <c r="X294" s="67" t="e">
        <f>('ModelParams Lp'!E$4*10^'ModelParams Lp'!E$5*($S294/$T294)^'ModelParams Lp'!E$6)*3</f>
        <v>#DIV/0!</v>
      </c>
      <c r="Y294" s="67" t="e">
        <f>('ModelParams Lp'!F$4*10^'ModelParams Lp'!F$5*($S294/$T294)^'ModelParams Lp'!F$6)*3</f>
        <v>#DIV/0!</v>
      </c>
      <c r="Z294" s="67" t="e">
        <f>('ModelParams Lp'!G$4*10^'ModelParams Lp'!G$5*($S294/$T294)^'ModelParams Lp'!G$6)*3</f>
        <v>#DIV/0!</v>
      </c>
      <c r="AA294" s="67" t="e">
        <f>('ModelParams Lp'!H$4*10^'ModelParams Lp'!H$5*($S294/$T294)^'ModelParams Lp'!H$6)*3</f>
        <v>#DIV/0!</v>
      </c>
      <c r="AB294" s="67" t="e">
        <f>('ModelParams Lp'!I$4*10^'ModelParams Lp'!I$5*($S294/$T294)^'ModelParams Lp'!I$6)*3</f>
        <v>#DIV/0!</v>
      </c>
      <c r="AC294" s="53" t="e">
        <f t="shared" si="99"/>
        <v>#DIV/0!</v>
      </c>
      <c r="AD294" s="53" t="e">
        <f>IF(AC294&lt;'ModelParams Lp'!$B$16,-1,IF(AC294&lt;'ModelParams Lp'!$C$16,0,IF(AC294&lt;'ModelParams Lp'!$D$16,1,IF(AC294&lt;'ModelParams Lp'!$E$16,2,IF(AC294&lt;'ModelParams Lp'!$F$16,3,IF(AC294&lt;'ModelParams Lp'!$G$16,4,IF(AC294&lt;'ModelParams Lp'!$H$16,5,6)))))))</f>
        <v>#DIV/0!</v>
      </c>
      <c r="AE294" s="67" t="e">
        <f ca="1">IF($AD294&gt;1,0,OFFSET('ModelParams Lp'!$C$12,0,-'Sound Pressure'!$AD294))</f>
        <v>#DIV/0!</v>
      </c>
      <c r="AF294" s="67" t="e">
        <f ca="1">IF($AD294&gt;2,0,OFFSET('ModelParams Lp'!$D$12,0,-'Sound Pressure'!$AD294))</f>
        <v>#DIV/0!</v>
      </c>
      <c r="AG294" s="67" t="e">
        <f ca="1">IF($AD294&gt;3,0,OFFSET('ModelParams Lp'!$E$12,0,-'Sound Pressure'!$AD294))</f>
        <v>#DIV/0!</v>
      </c>
      <c r="AH294" s="67" t="e">
        <f ca="1">IF($AD294&gt;4,0,OFFSET('ModelParams Lp'!$F$12,0,-'Sound Pressure'!$AD294))</f>
        <v>#DIV/0!</v>
      </c>
      <c r="AI294" s="67" t="e">
        <f ca="1">IF($AD294&gt;3,0,OFFSET('ModelParams Lp'!$G$12,0,-'Sound Pressure'!$AD294))</f>
        <v>#DIV/0!</v>
      </c>
      <c r="AJ294" s="67" t="e">
        <f ca="1">IF($AD294&gt;5,0,OFFSET('ModelParams Lp'!$H$12,0,-'Sound Pressure'!$AD294))</f>
        <v>#DIV/0!</v>
      </c>
      <c r="AK294" s="67" t="e">
        <f ca="1">IF($AD294&gt;6,0,OFFSET('ModelParams Lp'!$I$12,0,-'Sound Pressure'!$AD294))</f>
        <v>#DIV/0!</v>
      </c>
      <c r="AL294" s="67" t="e">
        <f ca="1">IF($AD294&gt;7,0,IF($AD$4&lt;0,3,OFFSET('ModelParams Lp'!$J$12,0,-'Sound Pressure'!$AD294)))</f>
        <v>#DIV/0!</v>
      </c>
      <c r="AM294" s="67" t="e">
        <f t="shared" si="118"/>
        <v>#DIV/0!</v>
      </c>
      <c r="AN294" s="67" t="e">
        <f t="shared" si="118"/>
        <v>#DIV/0!</v>
      </c>
      <c r="AO294" s="67" t="e">
        <f t="shared" si="118"/>
        <v>#DIV/0!</v>
      </c>
      <c r="AP294" s="67" t="e">
        <f t="shared" si="118"/>
        <v>#DIV/0!</v>
      </c>
      <c r="AQ294" s="67" t="e">
        <f t="shared" si="118"/>
        <v>#DIV/0!</v>
      </c>
      <c r="AR294" s="67" t="e">
        <f t="shared" si="118"/>
        <v>#DIV/0!</v>
      </c>
      <c r="AS294" s="67" t="e">
        <f t="shared" si="118"/>
        <v>#DIV/0!</v>
      </c>
      <c r="AT294" s="67" t="e">
        <f t="shared" si="118"/>
        <v>#DIV/0!</v>
      </c>
      <c r="AU294" s="67">
        <f>'ModelParams Lp'!B$22</f>
        <v>4</v>
      </c>
      <c r="AV294" s="67">
        <f>'ModelParams Lp'!C$22</f>
        <v>2</v>
      </c>
      <c r="AW294" s="67">
        <f>'ModelParams Lp'!D$22</f>
        <v>1</v>
      </c>
      <c r="AX294" s="67">
        <f>'ModelParams Lp'!E$22</f>
        <v>0</v>
      </c>
      <c r="AY294" s="67">
        <f>'ModelParams Lp'!F$22</f>
        <v>0</v>
      </c>
      <c r="AZ294" s="67">
        <f>'ModelParams Lp'!G$22</f>
        <v>0</v>
      </c>
      <c r="BA294" s="67">
        <f>'ModelParams Lp'!H$22</f>
        <v>0</v>
      </c>
      <c r="BB294" s="67">
        <f>'ModelParams Lp'!I$22</f>
        <v>0</v>
      </c>
      <c r="BC294" s="67" t="e">
        <f>-10*LOG(2/(4*PI()*2^2)+4/(0.163*(Calcul!$J299*Calcul!$K299)/VLOOKUP(Calcul!$H299,'ModelParams Lp'!$E$37:$F$39,2,0)))</f>
        <v>#N/A</v>
      </c>
      <c r="BD294" s="67" t="e">
        <f>-10*LOG(2/(4*PI()*2^2)+4/(0.163*(Calcul!$J299*Calcul!$K299)/VLOOKUP(Calcul!$H299,'ModelParams Lp'!$E$37:$F$39,2,0)))</f>
        <v>#N/A</v>
      </c>
      <c r="BE294" s="67" t="e">
        <f>-10*LOG(2/(4*PI()*2^2)+4/(0.163*(Calcul!$J299*Calcul!$K299)/VLOOKUP(Calcul!$H299,'ModelParams Lp'!$E$37:$F$39,2,0)))</f>
        <v>#N/A</v>
      </c>
      <c r="BF294" s="67" t="e">
        <f>-10*LOG(2/(4*PI()*2^2)+4/(0.163*(Calcul!$J299*Calcul!$K299)/VLOOKUP(Calcul!$H299,'ModelParams Lp'!$E$37:$F$39,2,0)))</f>
        <v>#N/A</v>
      </c>
      <c r="BG294" s="67" t="e">
        <f>-10*LOG(2/(4*PI()*2^2)+4/(0.163*(Calcul!$J299*Calcul!$K299)/VLOOKUP(Calcul!$H299,'ModelParams Lp'!$E$37:$F$39,2,0)))</f>
        <v>#N/A</v>
      </c>
      <c r="BH294" s="67" t="e">
        <f>-10*LOG(2/(4*PI()*2^2)+4/(0.163*(Calcul!$J299*Calcul!$K299)/VLOOKUP(Calcul!$H299,'ModelParams Lp'!$E$37:$F$39,2,0)))</f>
        <v>#N/A</v>
      </c>
      <c r="BI294" s="67" t="e">
        <f>-10*LOG(2/(4*PI()*2^2)+4/(0.163*(Calcul!$J299*Calcul!$K299)/VLOOKUP(Calcul!$H299,'ModelParams Lp'!$E$37:$F$39,2,0)))</f>
        <v>#N/A</v>
      </c>
      <c r="BJ294" s="67" t="e">
        <f>-10*LOG(2/(4*PI()*2^2)+4/(0.163*(Calcul!$J299*Calcul!$K299)/VLOOKUP(Calcul!$H299,'ModelParams Lp'!$E$37:$F$39,2,0)))</f>
        <v>#N/A</v>
      </c>
      <c r="BK294" s="67" t="e">
        <f>VLOOKUP(Calcul!$I299,'ModelParams Lp'!$D$28:$O$32,5,0)+BC294</f>
        <v>#N/A</v>
      </c>
      <c r="BL294" s="67" t="e">
        <f>VLOOKUP(Calcul!$I299,'ModelParams Lp'!$D$28:$O$32,6,0)+BD294</f>
        <v>#N/A</v>
      </c>
      <c r="BM294" s="67" t="e">
        <f>VLOOKUP(Calcul!$I299,'ModelParams Lp'!$D$28:$O$32,7,0)+BE294</f>
        <v>#N/A</v>
      </c>
      <c r="BN294" s="67" t="e">
        <f>VLOOKUP(Calcul!$I299,'ModelParams Lp'!$D$28:$O$32,8,0)+BF294</f>
        <v>#N/A</v>
      </c>
      <c r="BO294" s="67" t="e">
        <f>VLOOKUP(Calcul!$I299,'ModelParams Lp'!$D$28:$O$32,9,0)+BG294</f>
        <v>#N/A</v>
      </c>
      <c r="BP294" s="67" t="e">
        <f>VLOOKUP(Calcul!$I299,'ModelParams Lp'!$D$28:$O$32,10,0)+BH294</f>
        <v>#N/A</v>
      </c>
      <c r="BQ294" s="67" t="e">
        <f>VLOOKUP(Calcul!$I299,'ModelParams Lp'!$D$28:$O$32,11,0)+BI294</f>
        <v>#N/A</v>
      </c>
      <c r="BR294" s="67" t="e">
        <f>VLOOKUP(Calcul!$I299,'ModelParams Lp'!$D$28:$O$32,12,0)+BJ294</f>
        <v>#N/A</v>
      </c>
      <c r="BS294" s="66" t="e">
        <f t="shared" ca="1" si="100"/>
        <v>#DIV/0!</v>
      </c>
      <c r="BT294" s="66" t="e">
        <f t="shared" ca="1" si="101"/>
        <v>#DIV/0!</v>
      </c>
      <c r="BU294" s="66" t="e">
        <f t="shared" ca="1" si="102"/>
        <v>#DIV/0!</v>
      </c>
      <c r="BV294" s="66" t="e">
        <f t="shared" ca="1" si="103"/>
        <v>#DIV/0!</v>
      </c>
      <c r="BW294" s="66" t="e">
        <f t="shared" ca="1" si="104"/>
        <v>#DIV/0!</v>
      </c>
      <c r="BX294" s="66" t="e">
        <f t="shared" ca="1" si="105"/>
        <v>#DIV/0!</v>
      </c>
      <c r="BY294" s="66" t="e">
        <f t="shared" ca="1" si="106"/>
        <v>#DIV/0!</v>
      </c>
      <c r="BZ294" s="66" t="e">
        <f t="shared" ca="1" si="107"/>
        <v>#DIV/0!</v>
      </c>
      <c r="CA294" s="24" t="e">
        <f ca="1">10*LOG10(IF(BS294="",0,POWER(10,((BS294+'ModelParams Lw'!$O$4)/10))) +IF(BT294="",0,POWER(10,((BT294+'ModelParams Lw'!$P$4)/10))) +IF(BU294="",0,POWER(10,((BU294+'ModelParams Lw'!$Q$4)/10))) +IF(BV294="",0,POWER(10,((BV294+'ModelParams Lw'!$R$4)/10))) +IF(BW294="",0,POWER(10,((BW294+'ModelParams Lw'!$S$4)/10))) +IF(BX294="",0,POWER(10,((BX294+'ModelParams Lw'!$T$4)/10))) +IF(BY294="",0,POWER(10,((BY294+'ModelParams Lw'!$U$4)/10)))+IF(BZ294="",0,POWER(10,((BZ294+'ModelParams Lw'!$V$4)/10))))</f>
        <v>#DIV/0!</v>
      </c>
      <c r="CB294" s="24" t="e">
        <f t="shared" ca="1" si="108"/>
        <v>#DIV/0!</v>
      </c>
      <c r="CC294" s="24" t="e">
        <f ca="1">(BS294-'ModelParams Lw'!O$10)/'ModelParams Lw'!O$11</f>
        <v>#DIV/0!</v>
      </c>
      <c r="CD294" s="24" t="e">
        <f ca="1">(BT294-'ModelParams Lw'!P$10)/'ModelParams Lw'!P$11</f>
        <v>#DIV/0!</v>
      </c>
      <c r="CE294" s="24" t="e">
        <f ca="1">(BU294-'ModelParams Lw'!Q$10)/'ModelParams Lw'!Q$11</f>
        <v>#DIV/0!</v>
      </c>
      <c r="CF294" s="24" t="e">
        <f ca="1">(BV294-'ModelParams Lw'!R$10)/'ModelParams Lw'!R$11</f>
        <v>#DIV/0!</v>
      </c>
      <c r="CG294" s="24" t="e">
        <f ca="1">(BW294-'ModelParams Lw'!S$10)/'ModelParams Lw'!S$11</f>
        <v>#DIV/0!</v>
      </c>
      <c r="CH294" s="24" t="e">
        <f ca="1">(BX294-'ModelParams Lw'!T$10)/'ModelParams Lw'!T$11</f>
        <v>#DIV/0!</v>
      </c>
      <c r="CI294" s="24" t="e">
        <f ca="1">(BY294-'ModelParams Lw'!U$10)/'ModelParams Lw'!U$11</f>
        <v>#DIV/0!</v>
      </c>
      <c r="CJ294" s="24" t="e">
        <f ca="1">(BZ294-'ModelParams Lw'!V$10)/'ModelParams Lw'!V$11</f>
        <v>#DIV/0!</v>
      </c>
      <c r="CK294" s="66" t="e">
        <f t="shared" si="109"/>
        <v>#DIV/0!</v>
      </c>
      <c r="CL294" s="66" t="e">
        <f t="shared" si="110"/>
        <v>#DIV/0!</v>
      </c>
      <c r="CM294" s="66" t="e">
        <f t="shared" si="111"/>
        <v>#DIV/0!</v>
      </c>
      <c r="CN294" s="66" t="e">
        <f t="shared" si="112"/>
        <v>#DIV/0!</v>
      </c>
      <c r="CO294" s="66" t="e">
        <f t="shared" si="113"/>
        <v>#DIV/0!</v>
      </c>
      <c r="CP294" s="66" t="e">
        <f t="shared" si="114"/>
        <v>#DIV/0!</v>
      </c>
      <c r="CQ294" s="66" t="e">
        <f t="shared" si="115"/>
        <v>#DIV/0!</v>
      </c>
      <c r="CR294" s="66" t="e">
        <f t="shared" si="116"/>
        <v>#DIV/0!</v>
      </c>
      <c r="CS294" s="24" t="e">
        <f>10*LOG10(IF(CK294="",0,POWER(10,((CK294+'ModelParams Lw'!$O$4)/10))) +IF(CL294="",0,POWER(10,((CL294+'ModelParams Lw'!$P$4)/10))) +IF(CM294="",0,POWER(10,((CM294+'ModelParams Lw'!$Q$4)/10))) +IF(CN294="",0,POWER(10,((CN294+'ModelParams Lw'!$R$4)/10))) +IF(CO294="",0,POWER(10,((CO294+'ModelParams Lw'!$S$4)/10))) +IF(CP294="",0,POWER(10,((CP294+'ModelParams Lw'!$T$4)/10))) +IF(CQ294="",0,POWER(10,((CQ294+'ModelParams Lw'!$U$4)/10)))+IF(CR294="",0,POWER(10,((CR294+'ModelParams Lw'!$V$4)/10))))</f>
        <v>#DIV/0!</v>
      </c>
      <c r="CT294" s="24" t="e">
        <f t="shared" si="117"/>
        <v>#DIV/0!</v>
      </c>
      <c r="CU294" s="24" t="e">
        <f>(CK294-'ModelParams Lw'!O$10)/'ModelParams Lw'!O$11</f>
        <v>#DIV/0!</v>
      </c>
      <c r="CV294" s="24" t="e">
        <f>(CL294-'ModelParams Lw'!P$10)/'ModelParams Lw'!P$11</f>
        <v>#DIV/0!</v>
      </c>
      <c r="CW294" s="24" t="e">
        <f>(CM294-'ModelParams Lw'!Q$10)/'ModelParams Lw'!Q$11</f>
        <v>#DIV/0!</v>
      </c>
      <c r="CX294" s="24" t="e">
        <f>(CN294-'ModelParams Lw'!R$10)/'ModelParams Lw'!R$11</f>
        <v>#DIV/0!</v>
      </c>
      <c r="CY294" s="24" t="e">
        <f>(CO294-'ModelParams Lw'!S$10)/'ModelParams Lw'!S$11</f>
        <v>#DIV/0!</v>
      </c>
      <c r="CZ294" s="24" t="e">
        <f>(CP294-'ModelParams Lw'!T$10)/'ModelParams Lw'!T$11</f>
        <v>#DIV/0!</v>
      </c>
      <c r="DA294" s="24" t="e">
        <f>(CQ294-'ModelParams Lw'!U$10)/'ModelParams Lw'!U$11</f>
        <v>#DIV/0!</v>
      </c>
      <c r="DB294" s="24" t="e">
        <f>(CR294-'ModelParams Lw'!V$10)/'ModelParams Lw'!V$11</f>
        <v>#DIV/0!</v>
      </c>
    </row>
    <row r="295" spans="1:106">
      <c r="A295" s="12">
        <f>'Sound Power'!B295</f>
        <v>0</v>
      </c>
      <c r="B295" s="12">
        <f>'Sound Power'!D295</f>
        <v>0</v>
      </c>
      <c r="C295" s="67" t="e">
        <f>IF(Calcul!$F300="SA",'Sound Power'!BS295,'Sound Power'!T295)</f>
        <v>#DIV/0!</v>
      </c>
      <c r="D295" s="67" t="e">
        <f>IF(Calcul!$F300="SA",'Sound Power'!BT295,'Sound Power'!U295)</f>
        <v>#DIV/0!</v>
      </c>
      <c r="E295" s="67" t="e">
        <f>IF(Calcul!$F300="SA",'Sound Power'!BU295,'Sound Power'!V295)</f>
        <v>#DIV/0!</v>
      </c>
      <c r="F295" s="67" t="e">
        <f>IF(Calcul!$F300="SA",'Sound Power'!BV295,'Sound Power'!W295)</f>
        <v>#DIV/0!</v>
      </c>
      <c r="G295" s="67" t="e">
        <f>IF(Calcul!$F300="SA",'Sound Power'!BW295,'Sound Power'!X295)</f>
        <v>#DIV/0!</v>
      </c>
      <c r="H295" s="67" t="e">
        <f>IF(Calcul!$F300="SA",'Sound Power'!BX295,'Sound Power'!Y295)</f>
        <v>#DIV/0!</v>
      </c>
      <c r="I295" s="67" t="e">
        <f>IF(Calcul!$F300="SA",'Sound Power'!BY295,'Sound Power'!Z295)</f>
        <v>#DIV/0!</v>
      </c>
      <c r="J295" s="67" t="e">
        <f>IF(Calcul!$F300="SA",'Sound Power'!BZ295,'Sound Power'!AA295)</f>
        <v>#DIV/0!</v>
      </c>
      <c r="K295" s="67" t="e">
        <f>'Sound Power'!CS295</f>
        <v>#DIV/0!</v>
      </c>
      <c r="L295" s="67" t="e">
        <f>'Sound Power'!CT295</f>
        <v>#DIV/0!</v>
      </c>
      <c r="M295" s="67" t="e">
        <f>'Sound Power'!CU295</f>
        <v>#DIV/0!</v>
      </c>
      <c r="N295" s="67" t="e">
        <f>'Sound Power'!CV295</f>
        <v>#DIV/0!</v>
      </c>
      <c r="O295" s="67" t="e">
        <f>'Sound Power'!CW295</f>
        <v>#DIV/0!</v>
      </c>
      <c r="P295" s="67" t="e">
        <f>'Sound Power'!CX295</f>
        <v>#DIV/0!</v>
      </c>
      <c r="Q295" s="67" t="e">
        <f>'Sound Power'!CY295</f>
        <v>#DIV/0!</v>
      </c>
      <c r="R295" s="67" t="e">
        <f>'Sound Power'!CZ295</f>
        <v>#DIV/0!</v>
      </c>
      <c r="S295" s="64">
        <f t="shared" si="97"/>
        <v>0</v>
      </c>
      <c r="T295" s="64">
        <f t="shared" si="98"/>
        <v>0</v>
      </c>
      <c r="U295" s="67" t="e">
        <f>('ModelParams Lp'!B$4*10^'ModelParams Lp'!B$5*($S295/$T295)^'ModelParams Lp'!B$6)*3</f>
        <v>#DIV/0!</v>
      </c>
      <c r="V295" s="67" t="e">
        <f>('ModelParams Lp'!C$4*10^'ModelParams Lp'!C$5*($S295/$T295)^'ModelParams Lp'!C$6)*3</f>
        <v>#DIV/0!</v>
      </c>
      <c r="W295" s="67" t="e">
        <f>('ModelParams Lp'!D$4*10^'ModelParams Lp'!D$5*($S295/$T295)^'ModelParams Lp'!D$6)*3</f>
        <v>#DIV/0!</v>
      </c>
      <c r="X295" s="67" t="e">
        <f>('ModelParams Lp'!E$4*10^'ModelParams Lp'!E$5*($S295/$T295)^'ModelParams Lp'!E$6)*3</f>
        <v>#DIV/0!</v>
      </c>
      <c r="Y295" s="67" t="e">
        <f>('ModelParams Lp'!F$4*10^'ModelParams Lp'!F$5*($S295/$T295)^'ModelParams Lp'!F$6)*3</f>
        <v>#DIV/0!</v>
      </c>
      <c r="Z295" s="67" t="e">
        <f>('ModelParams Lp'!G$4*10^'ModelParams Lp'!G$5*($S295/$T295)^'ModelParams Lp'!G$6)*3</f>
        <v>#DIV/0!</v>
      </c>
      <c r="AA295" s="67" t="e">
        <f>('ModelParams Lp'!H$4*10^'ModelParams Lp'!H$5*($S295/$T295)^'ModelParams Lp'!H$6)*3</f>
        <v>#DIV/0!</v>
      </c>
      <c r="AB295" s="67" t="e">
        <f>('ModelParams Lp'!I$4*10^'ModelParams Lp'!I$5*($S295/$T295)^'ModelParams Lp'!I$6)*3</f>
        <v>#DIV/0!</v>
      </c>
      <c r="AC295" s="53" t="e">
        <f t="shared" si="99"/>
        <v>#DIV/0!</v>
      </c>
      <c r="AD295" s="53" t="e">
        <f>IF(AC295&lt;'ModelParams Lp'!$B$16,-1,IF(AC295&lt;'ModelParams Lp'!$C$16,0,IF(AC295&lt;'ModelParams Lp'!$D$16,1,IF(AC295&lt;'ModelParams Lp'!$E$16,2,IF(AC295&lt;'ModelParams Lp'!$F$16,3,IF(AC295&lt;'ModelParams Lp'!$G$16,4,IF(AC295&lt;'ModelParams Lp'!$H$16,5,6)))))))</f>
        <v>#DIV/0!</v>
      </c>
      <c r="AE295" s="67" t="e">
        <f ca="1">IF($AD295&gt;1,0,OFFSET('ModelParams Lp'!$C$12,0,-'Sound Pressure'!$AD295))</f>
        <v>#DIV/0!</v>
      </c>
      <c r="AF295" s="67" t="e">
        <f ca="1">IF($AD295&gt;2,0,OFFSET('ModelParams Lp'!$D$12,0,-'Sound Pressure'!$AD295))</f>
        <v>#DIV/0!</v>
      </c>
      <c r="AG295" s="67" t="e">
        <f ca="1">IF($AD295&gt;3,0,OFFSET('ModelParams Lp'!$E$12,0,-'Sound Pressure'!$AD295))</f>
        <v>#DIV/0!</v>
      </c>
      <c r="AH295" s="67" t="e">
        <f ca="1">IF($AD295&gt;4,0,OFFSET('ModelParams Lp'!$F$12,0,-'Sound Pressure'!$AD295))</f>
        <v>#DIV/0!</v>
      </c>
      <c r="AI295" s="67" t="e">
        <f ca="1">IF($AD295&gt;3,0,OFFSET('ModelParams Lp'!$G$12,0,-'Sound Pressure'!$AD295))</f>
        <v>#DIV/0!</v>
      </c>
      <c r="AJ295" s="67" t="e">
        <f ca="1">IF($AD295&gt;5,0,OFFSET('ModelParams Lp'!$H$12,0,-'Sound Pressure'!$AD295))</f>
        <v>#DIV/0!</v>
      </c>
      <c r="AK295" s="67" t="e">
        <f ca="1">IF($AD295&gt;6,0,OFFSET('ModelParams Lp'!$I$12,0,-'Sound Pressure'!$AD295))</f>
        <v>#DIV/0!</v>
      </c>
      <c r="AL295" s="67" t="e">
        <f ca="1">IF($AD295&gt;7,0,IF($AD$4&lt;0,3,OFFSET('ModelParams Lp'!$J$12,0,-'Sound Pressure'!$AD295)))</f>
        <v>#DIV/0!</v>
      </c>
      <c r="AM295" s="67" t="e">
        <f t="shared" si="118"/>
        <v>#DIV/0!</v>
      </c>
      <c r="AN295" s="67" t="e">
        <f t="shared" si="118"/>
        <v>#DIV/0!</v>
      </c>
      <c r="AO295" s="67" t="e">
        <f t="shared" si="118"/>
        <v>#DIV/0!</v>
      </c>
      <c r="AP295" s="67" t="e">
        <f t="shared" si="118"/>
        <v>#DIV/0!</v>
      </c>
      <c r="AQ295" s="67" t="e">
        <f t="shared" si="118"/>
        <v>#DIV/0!</v>
      </c>
      <c r="AR295" s="67" t="e">
        <f t="shared" si="118"/>
        <v>#DIV/0!</v>
      </c>
      <c r="AS295" s="67" t="e">
        <f t="shared" si="118"/>
        <v>#DIV/0!</v>
      </c>
      <c r="AT295" s="67" t="e">
        <f t="shared" si="118"/>
        <v>#DIV/0!</v>
      </c>
      <c r="AU295" s="67">
        <f>'ModelParams Lp'!B$22</f>
        <v>4</v>
      </c>
      <c r="AV295" s="67">
        <f>'ModelParams Lp'!C$22</f>
        <v>2</v>
      </c>
      <c r="AW295" s="67">
        <f>'ModelParams Lp'!D$22</f>
        <v>1</v>
      </c>
      <c r="AX295" s="67">
        <f>'ModelParams Lp'!E$22</f>
        <v>0</v>
      </c>
      <c r="AY295" s="67">
        <f>'ModelParams Lp'!F$22</f>
        <v>0</v>
      </c>
      <c r="AZ295" s="67">
        <f>'ModelParams Lp'!G$22</f>
        <v>0</v>
      </c>
      <c r="BA295" s="67">
        <f>'ModelParams Lp'!H$22</f>
        <v>0</v>
      </c>
      <c r="BB295" s="67">
        <f>'ModelParams Lp'!I$22</f>
        <v>0</v>
      </c>
      <c r="BC295" s="67" t="e">
        <f>-10*LOG(2/(4*PI()*2^2)+4/(0.163*(Calcul!$J300*Calcul!$K300)/VLOOKUP(Calcul!$H300,'ModelParams Lp'!$E$37:$F$39,2,0)))</f>
        <v>#N/A</v>
      </c>
      <c r="BD295" s="67" t="e">
        <f>-10*LOG(2/(4*PI()*2^2)+4/(0.163*(Calcul!$J300*Calcul!$K300)/VLOOKUP(Calcul!$H300,'ModelParams Lp'!$E$37:$F$39,2,0)))</f>
        <v>#N/A</v>
      </c>
      <c r="BE295" s="67" t="e">
        <f>-10*LOG(2/(4*PI()*2^2)+4/(0.163*(Calcul!$J300*Calcul!$K300)/VLOOKUP(Calcul!$H300,'ModelParams Lp'!$E$37:$F$39,2,0)))</f>
        <v>#N/A</v>
      </c>
      <c r="BF295" s="67" t="e">
        <f>-10*LOG(2/(4*PI()*2^2)+4/(0.163*(Calcul!$J300*Calcul!$K300)/VLOOKUP(Calcul!$H300,'ModelParams Lp'!$E$37:$F$39,2,0)))</f>
        <v>#N/A</v>
      </c>
      <c r="BG295" s="67" t="e">
        <f>-10*LOG(2/(4*PI()*2^2)+4/(0.163*(Calcul!$J300*Calcul!$K300)/VLOOKUP(Calcul!$H300,'ModelParams Lp'!$E$37:$F$39,2,0)))</f>
        <v>#N/A</v>
      </c>
      <c r="BH295" s="67" t="e">
        <f>-10*LOG(2/(4*PI()*2^2)+4/(0.163*(Calcul!$J300*Calcul!$K300)/VLOOKUP(Calcul!$H300,'ModelParams Lp'!$E$37:$F$39,2,0)))</f>
        <v>#N/A</v>
      </c>
      <c r="BI295" s="67" t="e">
        <f>-10*LOG(2/(4*PI()*2^2)+4/(0.163*(Calcul!$J300*Calcul!$K300)/VLOOKUP(Calcul!$H300,'ModelParams Lp'!$E$37:$F$39,2,0)))</f>
        <v>#N/A</v>
      </c>
      <c r="BJ295" s="67" t="e">
        <f>-10*LOG(2/(4*PI()*2^2)+4/(0.163*(Calcul!$J300*Calcul!$K300)/VLOOKUP(Calcul!$H300,'ModelParams Lp'!$E$37:$F$39,2,0)))</f>
        <v>#N/A</v>
      </c>
      <c r="BK295" s="67" t="e">
        <f>VLOOKUP(Calcul!$I300,'ModelParams Lp'!$D$28:$O$32,5,0)+BC295</f>
        <v>#N/A</v>
      </c>
      <c r="BL295" s="67" t="e">
        <f>VLOOKUP(Calcul!$I300,'ModelParams Lp'!$D$28:$O$32,6,0)+BD295</f>
        <v>#N/A</v>
      </c>
      <c r="BM295" s="67" t="e">
        <f>VLOOKUP(Calcul!$I300,'ModelParams Lp'!$D$28:$O$32,7,0)+BE295</f>
        <v>#N/A</v>
      </c>
      <c r="BN295" s="67" t="e">
        <f>VLOOKUP(Calcul!$I300,'ModelParams Lp'!$D$28:$O$32,8,0)+BF295</f>
        <v>#N/A</v>
      </c>
      <c r="BO295" s="67" t="e">
        <f>VLOOKUP(Calcul!$I300,'ModelParams Lp'!$D$28:$O$32,9,0)+BG295</f>
        <v>#N/A</v>
      </c>
      <c r="BP295" s="67" t="e">
        <f>VLOOKUP(Calcul!$I300,'ModelParams Lp'!$D$28:$O$32,10,0)+BH295</f>
        <v>#N/A</v>
      </c>
      <c r="BQ295" s="67" t="e">
        <f>VLOOKUP(Calcul!$I300,'ModelParams Lp'!$D$28:$O$32,11,0)+BI295</f>
        <v>#N/A</v>
      </c>
      <c r="BR295" s="67" t="e">
        <f>VLOOKUP(Calcul!$I300,'ModelParams Lp'!$D$28:$O$32,12,0)+BJ295</f>
        <v>#N/A</v>
      </c>
      <c r="BS295" s="66" t="e">
        <f t="shared" ca="1" si="100"/>
        <v>#DIV/0!</v>
      </c>
      <c r="BT295" s="66" t="e">
        <f t="shared" ca="1" si="101"/>
        <v>#DIV/0!</v>
      </c>
      <c r="BU295" s="66" t="e">
        <f t="shared" ca="1" si="102"/>
        <v>#DIV/0!</v>
      </c>
      <c r="BV295" s="66" t="e">
        <f t="shared" ca="1" si="103"/>
        <v>#DIV/0!</v>
      </c>
      <c r="BW295" s="66" t="e">
        <f t="shared" ca="1" si="104"/>
        <v>#DIV/0!</v>
      </c>
      <c r="BX295" s="66" t="e">
        <f t="shared" ca="1" si="105"/>
        <v>#DIV/0!</v>
      </c>
      <c r="BY295" s="66" t="e">
        <f t="shared" ca="1" si="106"/>
        <v>#DIV/0!</v>
      </c>
      <c r="BZ295" s="66" t="e">
        <f t="shared" ca="1" si="107"/>
        <v>#DIV/0!</v>
      </c>
      <c r="CA295" s="24" t="e">
        <f ca="1">10*LOG10(IF(BS295="",0,POWER(10,((BS295+'ModelParams Lw'!$O$4)/10))) +IF(BT295="",0,POWER(10,((BT295+'ModelParams Lw'!$P$4)/10))) +IF(BU295="",0,POWER(10,((BU295+'ModelParams Lw'!$Q$4)/10))) +IF(BV295="",0,POWER(10,((BV295+'ModelParams Lw'!$R$4)/10))) +IF(BW295="",0,POWER(10,((BW295+'ModelParams Lw'!$S$4)/10))) +IF(BX295="",0,POWER(10,((BX295+'ModelParams Lw'!$T$4)/10))) +IF(BY295="",0,POWER(10,((BY295+'ModelParams Lw'!$U$4)/10)))+IF(BZ295="",0,POWER(10,((BZ295+'ModelParams Lw'!$V$4)/10))))</f>
        <v>#DIV/0!</v>
      </c>
      <c r="CB295" s="24" t="e">
        <f t="shared" ca="1" si="108"/>
        <v>#DIV/0!</v>
      </c>
      <c r="CC295" s="24" t="e">
        <f ca="1">(BS295-'ModelParams Lw'!O$10)/'ModelParams Lw'!O$11</f>
        <v>#DIV/0!</v>
      </c>
      <c r="CD295" s="24" t="e">
        <f ca="1">(BT295-'ModelParams Lw'!P$10)/'ModelParams Lw'!P$11</f>
        <v>#DIV/0!</v>
      </c>
      <c r="CE295" s="24" t="e">
        <f ca="1">(BU295-'ModelParams Lw'!Q$10)/'ModelParams Lw'!Q$11</f>
        <v>#DIV/0!</v>
      </c>
      <c r="CF295" s="24" t="e">
        <f ca="1">(BV295-'ModelParams Lw'!R$10)/'ModelParams Lw'!R$11</f>
        <v>#DIV/0!</v>
      </c>
      <c r="CG295" s="24" t="e">
        <f ca="1">(BW295-'ModelParams Lw'!S$10)/'ModelParams Lw'!S$11</f>
        <v>#DIV/0!</v>
      </c>
      <c r="CH295" s="24" t="e">
        <f ca="1">(BX295-'ModelParams Lw'!T$10)/'ModelParams Lw'!T$11</f>
        <v>#DIV/0!</v>
      </c>
      <c r="CI295" s="24" t="e">
        <f ca="1">(BY295-'ModelParams Lw'!U$10)/'ModelParams Lw'!U$11</f>
        <v>#DIV/0!</v>
      </c>
      <c r="CJ295" s="24" t="e">
        <f ca="1">(BZ295-'ModelParams Lw'!V$10)/'ModelParams Lw'!V$11</f>
        <v>#DIV/0!</v>
      </c>
      <c r="CK295" s="66" t="e">
        <f t="shared" si="109"/>
        <v>#DIV/0!</v>
      </c>
      <c r="CL295" s="66" t="e">
        <f t="shared" si="110"/>
        <v>#DIV/0!</v>
      </c>
      <c r="CM295" s="66" t="e">
        <f t="shared" si="111"/>
        <v>#DIV/0!</v>
      </c>
      <c r="CN295" s="66" t="e">
        <f t="shared" si="112"/>
        <v>#DIV/0!</v>
      </c>
      <c r="CO295" s="66" t="e">
        <f t="shared" si="113"/>
        <v>#DIV/0!</v>
      </c>
      <c r="CP295" s="66" t="e">
        <f t="shared" si="114"/>
        <v>#DIV/0!</v>
      </c>
      <c r="CQ295" s="66" t="e">
        <f t="shared" si="115"/>
        <v>#DIV/0!</v>
      </c>
      <c r="CR295" s="66" t="e">
        <f t="shared" si="116"/>
        <v>#DIV/0!</v>
      </c>
      <c r="CS295" s="24" t="e">
        <f>10*LOG10(IF(CK295="",0,POWER(10,((CK295+'ModelParams Lw'!$O$4)/10))) +IF(CL295="",0,POWER(10,((CL295+'ModelParams Lw'!$P$4)/10))) +IF(CM295="",0,POWER(10,((CM295+'ModelParams Lw'!$Q$4)/10))) +IF(CN295="",0,POWER(10,((CN295+'ModelParams Lw'!$R$4)/10))) +IF(CO295="",0,POWER(10,((CO295+'ModelParams Lw'!$S$4)/10))) +IF(CP295="",0,POWER(10,((CP295+'ModelParams Lw'!$T$4)/10))) +IF(CQ295="",0,POWER(10,((CQ295+'ModelParams Lw'!$U$4)/10)))+IF(CR295="",0,POWER(10,((CR295+'ModelParams Lw'!$V$4)/10))))</f>
        <v>#DIV/0!</v>
      </c>
      <c r="CT295" s="24" t="e">
        <f t="shared" si="117"/>
        <v>#DIV/0!</v>
      </c>
      <c r="CU295" s="24" t="e">
        <f>(CK295-'ModelParams Lw'!O$10)/'ModelParams Lw'!O$11</f>
        <v>#DIV/0!</v>
      </c>
      <c r="CV295" s="24" t="e">
        <f>(CL295-'ModelParams Lw'!P$10)/'ModelParams Lw'!P$11</f>
        <v>#DIV/0!</v>
      </c>
      <c r="CW295" s="24" t="e">
        <f>(CM295-'ModelParams Lw'!Q$10)/'ModelParams Lw'!Q$11</f>
        <v>#DIV/0!</v>
      </c>
      <c r="CX295" s="24" t="e">
        <f>(CN295-'ModelParams Lw'!R$10)/'ModelParams Lw'!R$11</f>
        <v>#DIV/0!</v>
      </c>
      <c r="CY295" s="24" t="e">
        <f>(CO295-'ModelParams Lw'!S$10)/'ModelParams Lw'!S$11</f>
        <v>#DIV/0!</v>
      </c>
      <c r="CZ295" s="24" t="e">
        <f>(CP295-'ModelParams Lw'!T$10)/'ModelParams Lw'!T$11</f>
        <v>#DIV/0!</v>
      </c>
      <c r="DA295" s="24" t="e">
        <f>(CQ295-'ModelParams Lw'!U$10)/'ModelParams Lw'!U$11</f>
        <v>#DIV/0!</v>
      </c>
      <c r="DB295" s="24" t="e">
        <f>(CR295-'ModelParams Lw'!V$10)/'ModelParams Lw'!V$11</f>
        <v>#DIV/0!</v>
      </c>
    </row>
    <row r="296" spans="1:106">
      <c r="A296" s="12">
        <f>'Sound Power'!B296</f>
        <v>0</v>
      </c>
      <c r="B296" s="12">
        <f>'Sound Power'!D296</f>
        <v>0</v>
      </c>
      <c r="C296" s="67" t="e">
        <f>IF(Calcul!$F301="SA",'Sound Power'!BS296,'Sound Power'!T296)</f>
        <v>#DIV/0!</v>
      </c>
      <c r="D296" s="67" t="e">
        <f>IF(Calcul!$F301="SA",'Sound Power'!BT296,'Sound Power'!U296)</f>
        <v>#DIV/0!</v>
      </c>
      <c r="E296" s="67" t="e">
        <f>IF(Calcul!$F301="SA",'Sound Power'!BU296,'Sound Power'!V296)</f>
        <v>#DIV/0!</v>
      </c>
      <c r="F296" s="67" t="e">
        <f>IF(Calcul!$F301="SA",'Sound Power'!BV296,'Sound Power'!W296)</f>
        <v>#DIV/0!</v>
      </c>
      <c r="G296" s="67" t="e">
        <f>IF(Calcul!$F301="SA",'Sound Power'!BW296,'Sound Power'!X296)</f>
        <v>#DIV/0!</v>
      </c>
      <c r="H296" s="67" t="e">
        <f>IF(Calcul!$F301="SA",'Sound Power'!BX296,'Sound Power'!Y296)</f>
        <v>#DIV/0!</v>
      </c>
      <c r="I296" s="67" t="e">
        <f>IF(Calcul!$F301="SA",'Sound Power'!BY296,'Sound Power'!Z296)</f>
        <v>#DIV/0!</v>
      </c>
      <c r="J296" s="67" t="e">
        <f>IF(Calcul!$F301="SA",'Sound Power'!BZ296,'Sound Power'!AA296)</f>
        <v>#DIV/0!</v>
      </c>
      <c r="K296" s="67" t="e">
        <f>'Sound Power'!CS296</f>
        <v>#DIV/0!</v>
      </c>
      <c r="L296" s="67" t="e">
        <f>'Sound Power'!CT296</f>
        <v>#DIV/0!</v>
      </c>
      <c r="M296" s="67" t="e">
        <f>'Sound Power'!CU296</f>
        <v>#DIV/0!</v>
      </c>
      <c r="N296" s="67" t="e">
        <f>'Sound Power'!CV296</f>
        <v>#DIV/0!</v>
      </c>
      <c r="O296" s="67" t="e">
        <f>'Sound Power'!CW296</f>
        <v>#DIV/0!</v>
      </c>
      <c r="P296" s="67" t="e">
        <f>'Sound Power'!CX296</f>
        <v>#DIV/0!</v>
      </c>
      <c r="Q296" s="67" t="e">
        <f>'Sound Power'!CY296</f>
        <v>#DIV/0!</v>
      </c>
      <c r="R296" s="67" t="e">
        <f>'Sound Power'!CZ296</f>
        <v>#DIV/0!</v>
      </c>
      <c r="S296" s="64">
        <f t="shared" si="97"/>
        <v>0</v>
      </c>
      <c r="T296" s="64">
        <f t="shared" si="98"/>
        <v>0</v>
      </c>
      <c r="U296" s="67" t="e">
        <f>('ModelParams Lp'!B$4*10^'ModelParams Lp'!B$5*($S296/$T296)^'ModelParams Lp'!B$6)*3</f>
        <v>#DIV/0!</v>
      </c>
      <c r="V296" s="67" t="e">
        <f>('ModelParams Lp'!C$4*10^'ModelParams Lp'!C$5*($S296/$T296)^'ModelParams Lp'!C$6)*3</f>
        <v>#DIV/0!</v>
      </c>
      <c r="W296" s="67" t="e">
        <f>('ModelParams Lp'!D$4*10^'ModelParams Lp'!D$5*($S296/$T296)^'ModelParams Lp'!D$6)*3</f>
        <v>#DIV/0!</v>
      </c>
      <c r="X296" s="67" t="e">
        <f>('ModelParams Lp'!E$4*10^'ModelParams Lp'!E$5*($S296/$T296)^'ModelParams Lp'!E$6)*3</f>
        <v>#DIV/0!</v>
      </c>
      <c r="Y296" s="67" t="e">
        <f>('ModelParams Lp'!F$4*10^'ModelParams Lp'!F$5*($S296/$T296)^'ModelParams Lp'!F$6)*3</f>
        <v>#DIV/0!</v>
      </c>
      <c r="Z296" s="67" t="e">
        <f>('ModelParams Lp'!G$4*10^'ModelParams Lp'!G$5*($S296/$T296)^'ModelParams Lp'!G$6)*3</f>
        <v>#DIV/0!</v>
      </c>
      <c r="AA296" s="67" t="e">
        <f>('ModelParams Lp'!H$4*10^'ModelParams Lp'!H$5*($S296/$T296)^'ModelParams Lp'!H$6)*3</f>
        <v>#DIV/0!</v>
      </c>
      <c r="AB296" s="67" t="e">
        <f>('ModelParams Lp'!I$4*10^'ModelParams Lp'!I$5*($S296/$T296)^'ModelParams Lp'!I$6)*3</f>
        <v>#DIV/0!</v>
      </c>
      <c r="AC296" s="53" t="e">
        <f t="shared" si="99"/>
        <v>#DIV/0!</v>
      </c>
      <c r="AD296" s="53" t="e">
        <f>IF(AC296&lt;'ModelParams Lp'!$B$16,-1,IF(AC296&lt;'ModelParams Lp'!$C$16,0,IF(AC296&lt;'ModelParams Lp'!$D$16,1,IF(AC296&lt;'ModelParams Lp'!$E$16,2,IF(AC296&lt;'ModelParams Lp'!$F$16,3,IF(AC296&lt;'ModelParams Lp'!$G$16,4,IF(AC296&lt;'ModelParams Lp'!$H$16,5,6)))))))</f>
        <v>#DIV/0!</v>
      </c>
      <c r="AE296" s="67" t="e">
        <f ca="1">IF($AD296&gt;1,0,OFFSET('ModelParams Lp'!$C$12,0,-'Sound Pressure'!$AD296))</f>
        <v>#DIV/0!</v>
      </c>
      <c r="AF296" s="67" t="e">
        <f ca="1">IF($AD296&gt;2,0,OFFSET('ModelParams Lp'!$D$12,0,-'Sound Pressure'!$AD296))</f>
        <v>#DIV/0!</v>
      </c>
      <c r="AG296" s="67" t="e">
        <f ca="1">IF($AD296&gt;3,0,OFFSET('ModelParams Lp'!$E$12,0,-'Sound Pressure'!$AD296))</f>
        <v>#DIV/0!</v>
      </c>
      <c r="AH296" s="67" t="e">
        <f ca="1">IF($AD296&gt;4,0,OFFSET('ModelParams Lp'!$F$12,0,-'Sound Pressure'!$AD296))</f>
        <v>#DIV/0!</v>
      </c>
      <c r="AI296" s="67" t="e">
        <f ca="1">IF($AD296&gt;3,0,OFFSET('ModelParams Lp'!$G$12,0,-'Sound Pressure'!$AD296))</f>
        <v>#DIV/0!</v>
      </c>
      <c r="AJ296" s="67" t="e">
        <f ca="1">IF($AD296&gt;5,0,OFFSET('ModelParams Lp'!$H$12,0,-'Sound Pressure'!$AD296))</f>
        <v>#DIV/0!</v>
      </c>
      <c r="AK296" s="67" t="e">
        <f ca="1">IF($AD296&gt;6,0,OFFSET('ModelParams Lp'!$I$12,0,-'Sound Pressure'!$AD296))</f>
        <v>#DIV/0!</v>
      </c>
      <c r="AL296" s="67" t="e">
        <f ca="1">IF($AD296&gt;7,0,IF($AD$4&lt;0,3,OFFSET('ModelParams Lp'!$J$12,0,-'Sound Pressure'!$AD296)))</f>
        <v>#DIV/0!</v>
      </c>
      <c r="AM296" s="67" t="e">
        <f t="shared" si="118"/>
        <v>#DIV/0!</v>
      </c>
      <c r="AN296" s="67" t="e">
        <f t="shared" si="118"/>
        <v>#DIV/0!</v>
      </c>
      <c r="AO296" s="67" t="e">
        <f t="shared" si="118"/>
        <v>#DIV/0!</v>
      </c>
      <c r="AP296" s="67" t="e">
        <f t="shared" si="118"/>
        <v>#DIV/0!</v>
      </c>
      <c r="AQ296" s="67" t="e">
        <f t="shared" si="118"/>
        <v>#DIV/0!</v>
      </c>
      <c r="AR296" s="67" t="e">
        <f t="shared" si="118"/>
        <v>#DIV/0!</v>
      </c>
      <c r="AS296" s="67" t="e">
        <f t="shared" si="118"/>
        <v>#DIV/0!</v>
      </c>
      <c r="AT296" s="67" t="e">
        <f t="shared" ref="AN296:AT300" si="119">10*LOG(1+(343.2/(4*PI()*AT$3))^2*(2*PI()/$T296))</f>
        <v>#DIV/0!</v>
      </c>
      <c r="AU296" s="67">
        <f>'ModelParams Lp'!B$22</f>
        <v>4</v>
      </c>
      <c r="AV296" s="67">
        <f>'ModelParams Lp'!C$22</f>
        <v>2</v>
      </c>
      <c r="AW296" s="67">
        <f>'ModelParams Lp'!D$22</f>
        <v>1</v>
      </c>
      <c r="AX296" s="67">
        <f>'ModelParams Lp'!E$22</f>
        <v>0</v>
      </c>
      <c r="AY296" s="67">
        <f>'ModelParams Lp'!F$22</f>
        <v>0</v>
      </c>
      <c r="AZ296" s="67">
        <f>'ModelParams Lp'!G$22</f>
        <v>0</v>
      </c>
      <c r="BA296" s="67">
        <f>'ModelParams Lp'!H$22</f>
        <v>0</v>
      </c>
      <c r="BB296" s="67">
        <f>'ModelParams Lp'!I$22</f>
        <v>0</v>
      </c>
      <c r="BC296" s="67" t="e">
        <f>-10*LOG(2/(4*PI()*2^2)+4/(0.163*(Calcul!$J301*Calcul!$K301)/VLOOKUP(Calcul!$H301,'ModelParams Lp'!$E$37:$F$39,2,0)))</f>
        <v>#N/A</v>
      </c>
      <c r="BD296" s="67" t="e">
        <f>-10*LOG(2/(4*PI()*2^2)+4/(0.163*(Calcul!$J301*Calcul!$K301)/VLOOKUP(Calcul!$H301,'ModelParams Lp'!$E$37:$F$39,2,0)))</f>
        <v>#N/A</v>
      </c>
      <c r="BE296" s="67" t="e">
        <f>-10*LOG(2/(4*PI()*2^2)+4/(0.163*(Calcul!$J301*Calcul!$K301)/VLOOKUP(Calcul!$H301,'ModelParams Lp'!$E$37:$F$39,2,0)))</f>
        <v>#N/A</v>
      </c>
      <c r="BF296" s="67" t="e">
        <f>-10*LOG(2/(4*PI()*2^2)+4/(0.163*(Calcul!$J301*Calcul!$K301)/VLOOKUP(Calcul!$H301,'ModelParams Lp'!$E$37:$F$39,2,0)))</f>
        <v>#N/A</v>
      </c>
      <c r="BG296" s="67" t="e">
        <f>-10*LOG(2/(4*PI()*2^2)+4/(0.163*(Calcul!$J301*Calcul!$K301)/VLOOKUP(Calcul!$H301,'ModelParams Lp'!$E$37:$F$39,2,0)))</f>
        <v>#N/A</v>
      </c>
      <c r="BH296" s="67" t="e">
        <f>-10*LOG(2/(4*PI()*2^2)+4/(0.163*(Calcul!$J301*Calcul!$K301)/VLOOKUP(Calcul!$H301,'ModelParams Lp'!$E$37:$F$39,2,0)))</f>
        <v>#N/A</v>
      </c>
      <c r="BI296" s="67" t="e">
        <f>-10*LOG(2/(4*PI()*2^2)+4/(0.163*(Calcul!$J301*Calcul!$K301)/VLOOKUP(Calcul!$H301,'ModelParams Lp'!$E$37:$F$39,2,0)))</f>
        <v>#N/A</v>
      </c>
      <c r="BJ296" s="67" t="e">
        <f>-10*LOG(2/(4*PI()*2^2)+4/(0.163*(Calcul!$J301*Calcul!$K301)/VLOOKUP(Calcul!$H301,'ModelParams Lp'!$E$37:$F$39,2,0)))</f>
        <v>#N/A</v>
      </c>
      <c r="BK296" s="67" t="e">
        <f>VLOOKUP(Calcul!$I301,'ModelParams Lp'!$D$28:$O$32,5,0)+BC296</f>
        <v>#N/A</v>
      </c>
      <c r="BL296" s="67" t="e">
        <f>VLOOKUP(Calcul!$I301,'ModelParams Lp'!$D$28:$O$32,6,0)+BD296</f>
        <v>#N/A</v>
      </c>
      <c r="BM296" s="67" t="e">
        <f>VLOOKUP(Calcul!$I301,'ModelParams Lp'!$D$28:$O$32,7,0)+BE296</f>
        <v>#N/A</v>
      </c>
      <c r="BN296" s="67" t="e">
        <f>VLOOKUP(Calcul!$I301,'ModelParams Lp'!$D$28:$O$32,8,0)+BF296</f>
        <v>#N/A</v>
      </c>
      <c r="BO296" s="67" t="e">
        <f>VLOOKUP(Calcul!$I301,'ModelParams Lp'!$D$28:$O$32,9,0)+BG296</f>
        <v>#N/A</v>
      </c>
      <c r="BP296" s="67" t="e">
        <f>VLOOKUP(Calcul!$I301,'ModelParams Lp'!$D$28:$O$32,10,0)+BH296</f>
        <v>#N/A</v>
      </c>
      <c r="BQ296" s="67" t="e">
        <f>VLOOKUP(Calcul!$I301,'ModelParams Lp'!$D$28:$O$32,11,0)+BI296</f>
        <v>#N/A</v>
      </c>
      <c r="BR296" s="67" t="e">
        <f>VLOOKUP(Calcul!$I301,'ModelParams Lp'!$D$28:$O$32,12,0)+BJ296</f>
        <v>#N/A</v>
      </c>
      <c r="BS296" s="66" t="e">
        <f t="shared" ca="1" si="100"/>
        <v>#DIV/0!</v>
      </c>
      <c r="BT296" s="66" t="e">
        <f t="shared" ca="1" si="101"/>
        <v>#DIV/0!</v>
      </c>
      <c r="BU296" s="66" t="e">
        <f t="shared" ca="1" si="102"/>
        <v>#DIV/0!</v>
      </c>
      <c r="BV296" s="66" t="e">
        <f t="shared" ca="1" si="103"/>
        <v>#DIV/0!</v>
      </c>
      <c r="BW296" s="66" t="e">
        <f t="shared" ca="1" si="104"/>
        <v>#DIV/0!</v>
      </c>
      <c r="BX296" s="66" t="e">
        <f t="shared" ca="1" si="105"/>
        <v>#DIV/0!</v>
      </c>
      <c r="BY296" s="66" t="e">
        <f t="shared" ca="1" si="106"/>
        <v>#DIV/0!</v>
      </c>
      <c r="BZ296" s="66" t="e">
        <f t="shared" ca="1" si="107"/>
        <v>#DIV/0!</v>
      </c>
      <c r="CA296" s="24" t="e">
        <f ca="1">10*LOG10(IF(BS296="",0,POWER(10,((BS296+'ModelParams Lw'!$O$4)/10))) +IF(BT296="",0,POWER(10,((BT296+'ModelParams Lw'!$P$4)/10))) +IF(BU296="",0,POWER(10,((BU296+'ModelParams Lw'!$Q$4)/10))) +IF(BV296="",0,POWER(10,((BV296+'ModelParams Lw'!$R$4)/10))) +IF(BW296="",0,POWER(10,((BW296+'ModelParams Lw'!$S$4)/10))) +IF(BX296="",0,POWER(10,((BX296+'ModelParams Lw'!$T$4)/10))) +IF(BY296="",0,POWER(10,((BY296+'ModelParams Lw'!$U$4)/10)))+IF(BZ296="",0,POWER(10,((BZ296+'ModelParams Lw'!$V$4)/10))))</f>
        <v>#DIV/0!</v>
      </c>
      <c r="CB296" s="24" t="e">
        <f t="shared" ca="1" si="108"/>
        <v>#DIV/0!</v>
      </c>
      <c r="CC296" s="24" t="e">
        <f ca="1">(BS296-'ModelParams Lw'!O$10)/'ModelParams Lw'!O$11</f>
        <v>#DIV/0!</v>
      </c>
      <c r="CD296" s="24" t="e">
        <f ca="1">(BT296-'ModelParams Lw'!P$10)/'ModelParams Lw'!P$11</f>
        <v>#DIV/0!</v>
      </c>
      <c r="CE296" s="24" t="e">
        <f ca="1">(BU296-'ModelParams Lw'!Q$10)/'ModelParams Lw'!Q$11</f>
        <v>#DIV/0!</v>
      </c>
      <c r="CF296" s="24" t="e">
        <f ca="1">(BV296-'ModelParams Lw'!R$10)/'ModelParams Lw'!R$11</f>
        <v>#DIV/0!</v>
      </c>
      <c r="CG296" s="24" t="e">
        <f ca="1">(BW296-'ModelParams Lw'!S$10)/'ModelParams Lw'!S$11</f>
        <v>#DIV/0!</v>
      </c>
      <c r="CH296" s="24" t="e">
        <f ca="1">(BX296-'ModelParams Lw'!T$10)/'ModelParams Lw'!T$11</f>
        <v>#DIV/0!</v>
      </c>
      <c r="CI296" s="24" t="e">
        <f ca="1">(BY296-'ModelParams Lw'!U$10)/'ModelParams Lw'!U$11</f>
        <v>#DIV/0!</v>
      </c>
      <c r="CJ296" s="24" t="e">
        <f ca="1">(BZ296-'ModelParams Lw'!V$10)/'ModelParams Lw'!V$11</f>
        <v>#DIV/0!</v>
      </c>
      <c r="CK296" s="66" t="e">
        <f t="shared" si="109"/>
        <v>#DIV/0!</v>
      </c>
      <c r="CL296" s="66" t="e">
        <f t="shared" si="110"/>
        <v>#DIV/0!</v>
      </c>
      <c r="CM296" s="66" t="e">
        <f t="shared" si="111"/>
        <v>#DIV/0!</v>
      </c>
      <c r="CN296" s="66" t="e">
        <f t="shared" si="112"/>
        <v>#DIV/0!</v>
      </c>
      <c r="CO296" s="66" t="e">
        <f t="shared" si="113"/>
        <v>#DIV/0!</v>
      </c>
      <c r="CP296" s="66" t="e">
        <f t="shared" si="114"/>
        <v>#DIV/0!</v>
      </c>
      <c r="CQ296" s="66" t="e">
        <f t="shared" si="115"/>
        <v>#DIV/0!</v>
      </c>
      <c r="CR296" s="66" t="e">
        <f t="shared" si="116"/>
        <v>#DIV/0!</v>
      </c>
      <c r="CS296" s="24" t="e">
        <f>10*LOG10(IF(CK296="",0,POWER(10,((CK296+'ModelParams Lw'!$O$4)/10))) +IF(CL296="",0,POWER(10,((CL296+'ModelParams Lw'!$P$4)/10))) +IF(CM296="",0,POWER(10,((CM296+'ModelParams Lw'!$Q$4)/10))) +IF(CN296="",0,POWER(10,((CN296+'ModelParams Lw'!$R$4)/10))) +IF(CO296="",0,POWER(10,((CO296+'ModelParams Lw'!$S$4)/10))) +IF(CP296="",0,POWER(10,((CP296+'ModelParams Lw'!$T$4)/10))) +IF(CQ296="",0,POWER(10,((CQ296+'ModelParams Lw'!$U$4)/10)))+IF(CR296="",0,POWER(10,((CR296+'ModelParams Lw'!$V$4)/10))))</f>
        <v>#DIV/0!</v>
      </c>
      <c r="CT296" s="24" t="e">
        <f t="shared" si="117"/>
        <v>#DIV/0!</v>
      </c>
      <c r="CU296" s="24" t="e">
        <f>(CK296-'ModelParams Lw'!O$10)/'ModelParams Lw'!O$11</f>
        <v>#DIV/0!</v>
      </c>
      <c r="CV296" s="24" t="e">
        <f>(CL296-'ModelParams Lw'!P$10)/'ModelParams Lw'!P$11</f>
        <v>#DIV/0!</v>
      </c>
      <c r="CW296" s="24" t="e">
        <f>(CM296-'ModelParams Lw'!Q$10)/'ModelParams Lw'!Q$11</f>
        <v>#DIV/0!</v>
      </c>
      <c r="CX296" s="24" t="e">
        <f>(CN296-'ModelParams Lw'!R$10)/'ModelParams Lw'!R$11</f>
        <v>#DIV/0!</v>
      </c>
      <c r="CY296" s="24" t="e">
        <f>(CO296-'ModelParams Lw'!S$10)/'ModelParams Lw'!S$11</f>
        <v>#DIV/0!</v>
      </c>
      <c r="CZ296" s="24" t="e">
        <f>(CP296-'ModelParams Lw'!T$10)/'ModelParams Lw'!T$11</f>
        <v>#DIV/0!</v>
      </c>
      <c r="DA296" s="24" t="e">
        <f>(CQ296-'ModelParams Lw'!U$10)/'ModelParams Lw'!U$11</f>
        <v>#DIV/0!</v>
      </c>
      <c r="DB296" s="24" t="e">
        <f>(CR296-'ModelParams Lw'!V$10)/'ModelParams Lw'!V$11</f>
        <v>#DIV/0!</v>
      </c>
    </row>
    <row r="297" spans="1:106">
      <c r="A297" s="12">
        <f>'Sound Power'!B297</f>
        <v>0</v>
      </c>
      <c r="B297" s="12">
        <f>'Sound Power'!D297</f>
        <v>0</v>
      </c>
      <c r="C297" s="67" t="e">
        <f>IF(Calcul!$F302="SA",'Sound Power'!BS297,'Sound Power'!T297)</f>
        <v>#DIV/0!</v>
      </c>
      <c r="D297" s="67" t="e">
        <f>IF(Calcul!$F302="SA",'Sound Power'!BT297,'Sound Power'!U297)</f>
        <v>#DIV/0!</v>
      </c>
      <c r="E297" s="67" t="e">
        <f>IF(Calcul!$F302="SA",'Sound Power'!BU297,'Sound Power'!V297)</f>
        <v>#DIV/0!</v>
      </c>
      <c r="F297" s="67" t="e">
        <f>IF(Calcul!$F302="SA",'Sound Power'!BV297,'Sound Power'!W297)</f>
        <v>#DIV/0!</v>
      </c>
      <c r="G297" s="67" t="e">
        <f>IF(Calcul!$F302="SA",'Sound Power'!BW297,'Sound Power'!X297)</f>
        <v>#DIV/0!</v>
      </c>
      <c r="H297" s="67" t="e">
        <f>IF(Calcul!$F302="SA",'Sound Power'!BX297,'Sound Power'!Y297)</f>
        <v>#DIV/0!</v>
      </c>
      <c r="I297" s="67" t="e">
        <f>IF(Calcul!$F302="SA",'Sound Power'!BY297,'Sound Power'!Z297)</f>
        <v>#DIV/0!</v>
      </c>
      <c r="J297" s="67" t="e">
        <f>IF(Calcul!$F302="SA",'Sound Power'!BZ297,'Sound Power'!AA297)</f>
        <v>#DIV/0!</v>
      </c>
      <c r="K297" s="67" t="e">
        <f>'Sound Power'!CS297</f>
        <v>#DIV/0!</v>
      </c>
      <c r="L297" s="67" t="e">
        <f>'Sound Power'!CT297</f>
        <v>#DIV/0!</v>
      </c>
      <c r="M297" s="67" t="e">
        <f>'Sound Power'!CU297</f>
        <v>#DIV/0!</v>
      </c>
      <c r="N297" s="67" t="e">
        <f>'Sound Power'!CV297</f>
        <v>#DIV/0!</v>
      </c>
      <c r="O297" s="67" t="e">
        <f>'Sound Power'!CW297</f>
        <v>#DIV/0!</v>
      </c>
      <c r="P297" s="67" t="e">
        <f>'Sound Power'!CX297</f>
        <v>#DIV/0!</v>
      </c>
      <c r="Q297" s="67" t="e">
        <f>'Sound Power'!CY297</f>
        <v>#DIV/0!</v>
      </c>
      <c r="R297" s="67" t="e">
        <f>'Sound Power'!CZ297</f>
        <v>#DIV/0!</v>
      </c>
      <c r="S297" s="64">
        <f t="shared" si="97"/>
        <v>0</v>
      </c>
      <c r="T297" s="64">
        <f t="shared" si="98"/>
        <v>0</v>
      </c>
      <c r="U297" s="67" t="e">
        <f>('ModelParams Lp'!B$4*10^'ModelParams Lp'!B$5*($S297/$T297)^'ModelParams Lp'!B$6)*3</f>
        <v>#DIV/0!</v>
      </c>
      <c r="V297" s="67" t="e">
        <f>('ModelParams Lp'!C$4*10^'ModelParams Lp'!C$5*($S297/$T297)^'ModelParams Lp'!C$6)*3</f>
        <v>#DIV/0!</v>
      </c>
      <c r="W297" s="67" t="e">
        <f>('ModelParams Lp'!D$4*10^'ModelParams Lp'!D$5*($S297/$T297)^'ModelParams Lp'!D$6)*3</f>
        <v>#DIV/0!</v>
      </c>
      <c r="X297" s="67" t="e">
        <f>('ModelParams Lp'!E$4*10^'ModelParams Lp'!E$5*($S297/$T297)^'ModelParams Lp'!E$6)*3</f>
        <v>#DIV/0!</v>
      </c>
      <c r="Y297" s="67" t="e">
        <f>('ModelParams Lp'!F$4*10^'ModelParams Lp'!F$5*($S297/$T297)^'ModelParams Lp'!F$6)*3</f>
        <v>#DIV/0!</v>
      </c>
      <c r="Z297" s="67" t="e">
        <f>('ModelParams Lp'!G$4*10^'ModelParams Lp'!G$5*($S297/$T297)^'ModelParams Lp'!G$6)*3</f>
        <v>#DIV/0!</v>
      </c>
      <c r="AA297" s="67" t="e">
        <f>('ModelParams Lp'!H$4*10^'ModelParams Lp'!H$5*($S297/$T297)^'ModelParams Lp'!H$6)*3</f>
        <v>#DIV/0!</v>
      </c>
      <c r="AB297" s="67" t="e">
        <f>('ModelParams Lp'!I$4*10^'ModelParams Lp'!I$5*($S297/$T297)^'ModelParams Lp'!I$6)*3</f>
        <v>#DIV/0!</v>
      </c>
      <c r="AC297" s="53" t="e">
        <f t="shared" si="99"/>
        <v>#DIV/0!</v>
      </c>
      <c r="AD297" s="53" t="e">
        <f>IF(AC297&lt;'ModelParams Lp'!$B$16,-1,IF(AC297&lt;'ModelParams Lp'!$C$16,0,IF(AC297&lt;'ModelParams Lp'!$D$16,1,IF(AC297&lt;'ModelParams Lp'!$E$16,2,IF(AC297&lt;'ModelParams Lp'!$F$16,3,IF(AC297&lt;'ModelParams Lp'!$G$16,4,IF(AC297&lt;'ModelParams Lp'!$H$16,5,6)))))))</f>
        <v>#DIV/0!</v>
      </c>
      <c r="AE297" s="67" t="e">
        <f ca="1">IF($AD297&gt;1,0,OFFSET('ModelParams Lp'!$C$12,0,-'Sound Pressure'!$AD297))</f>
        <v>#DIV/0!</v>
      </c>
      <c r="AF297" s="67" t="e">
        <f ca="1">IF($AD297&gt;2,0,OFFSET('ModelParams Lp'!$D$12,0,-'Sound Pressure'!$AD297))</f>
        <v>#DIV/0!</v>
      </c>
      <c r="AG297" s="67" t="e">
        <f ca="1">IF($AD297&gt;3,0,OFFSET('ModelParams Lp'!$E$12,0,-'Sound Pressure'!$AD297))</f>
        <v>#DIV/0!</v>
      </c>
      <c r="AH297" s="67" t="e">
        <f ca="1">IF($AD297&gt;4,0,OFFSET('ModelParams Lp'!$F$12,0,-'Sound Pressure'!$AD297))</f>
        <v>#DIV/0!</v>
      </c>
      <c r="AI297" s="67" t="e">
        <f ca="1">IF($AD297&gt;3,0,OFFSET('ModelParams Lp'!$G$12,0,-'Sound Pressure'!$AD297))</f>
        <v>#DIV/0!</v>
      </c>
      <c r="AJ297" s="67" t="e">
        <f ca="1">IF($AD297&gt;5,0,OFFSET('ModelParams Lp'!$H$12,0,-'Sound Pressure'!$AD297))</f>
        <v>#DIV/0!</v>
      </c>
      <c r="AK297" s="67" t="e">
        <f ca="1">IF($AD297&gt;6,0,OFFSET('ModelParams Lp'!$I$12,0,-'Sound Pressure'!$AD297))</f>
        <v>#DIV/0!</v>
      </c>
      <c r="AL297" s="67" t="e">
        <f ca="1">IF($AD297&gt;7,0,IF($AD$4&lt;0,3,OFFSET('ModelParams Lp'!$J$12,0,-'Sound Pressure'!$AD297)))</f>
        <v>#DIV/0!</v>
      </c>
      <c r="AM297" s="67" t="e">
        <f t="shared" ref="AM297:AM300" si="120">10*LOG(1+(343.2/(4*PI()*AM$3))^2*(2*PI()/$T297))</f>
        <v>#DIV/0!</v>
      </c>
      <c r="AN297" s="67" t="e">
        <f t="shared" si="119"/>
        <v>#DIV/0!</v>
      </c>
      <c r="AO297" s="67" t="e">
        <f t="shared" si="119"/>
        <v>#DIV/0!</v>
      </c>
      <c r="AP297" s="67" t="e">
        <f t="shared" si="119"/>
        <v>#DIV/0!</v>
      </c>
      <c r="AQ297" s="67" t="e">
        <f t="shared" si="119"/>
        <v>#DIV/0!</v>
      </c>
      <c r="AR297" s="67" t="e">
        <f t="shared" si="119"/>
        <v>#DIV/0!</v>
      </c>
      <c r="AS297" s="67" t="e">
        <f t="shared" si="119"/>
        <v>#DIV/0!</v>
      </c>
      <c r="AT297" s="67" t="e">
        <f t="shared" si="119"/>
        <v>#DIV/0!</v>
      </c>
      <c r="AU297" s="67">
        <f>'ModelParams Lp'!B$22</f>
        <v>4</v>
      </c>
      <c r="AV297" s="67">
        <f>'ModelParams Lp'!C$22</f>
        <v>2</v>
      </c>
      <c r="AW297" s="67">
        <f>'ModelParams Lp'!D$22</f>
        <v>1</v>
      </c>
      <c r="AX297" s="67">
        <f>'ModelParams Lp'!E$22</f>
        <v>0</v>
      </c>
      <c r="AY297" s="67">
        <f>'ModelParams Lp'!F$22</f>
        <v>0</v>
      </c>
      <c r="AZ297" s="67">
        <f>'ModelParams Lp'!G$22</f>
        <v>0</v>
      </c>
      <c r="BA297" s="67">
        <f>'ModelParams Lp'!H$22</f>
        <v>0</v>
      </c>
      <c r="BB297" s="67">
        <f>'ModelParams Lp'!I$22</f>
        <v>0</v>
      </c>
      <c r="BC297" s="67" t="e">
        <f>-10*LOG(2/(4*PI()*2^2)+4/(0.163*(Calcul!$J302*Calcul!$K302)/VLOOKUP(Calcul!$H302,'ModelParams Lp'!$E$37:$F$39,2,0)))</f>
        <v>#N/A</v>
      </c>
      <c r="BD297" s="67" t="e">
        <f>-10*LOG(2/(4*PI()*2^2)+4/(0.163*(Calcul!$J302*Calcul!$K302)/VLOOKUP(Calcul!$H302,'ModelParams Lp'!$E$37:$F$39,2,0)))</f>
        <v>#N/A</v>
      </c>
      <c r="BE297" s="67" t="e">
        <f>-10*LOG(2/(4*PI()*2^2)+4/(0.163*(Calcul!$J302*Calcul!$K302)/VLOOKUP(Calcul!$H302,'ModelParams Lp'!$E$37:$F$39,2,0)))</f>
        <v>#N/A</v>
      </c>
      <c r="BF297" s="67" t="e">
        <f>-10*LOG(2/(4*PI()*2^2)+4/(0.163*(Calcul!$J302*Calcul!$K302)/VLOOKUP(Calcul!$H302,'ModelParams Lp'!$E$37:$F$39,2,0)))</f>
        <v>#N/A</v>
      </c>
      <c r="BG297" s="67" t="e">
        <f>-10*LOG(2/(4*PI()*2^2)+4/(0.163*(Calcul!$J302*Calcul!$K302)/VLOOKUP(Calcul!$H302,'ModelParams Lp'!$E$37:$F$39,2,0)))</f>
        <v>#N/A</v>
      </c>
      <c r="BH297" s="67" t="e">
        <f>-10*LOG(2/(4*PI()*2^2)+4/(0.163*(Calcul!$J302*Calcul!$K302)/VLOOKUP(Calcul!$H302,'ModelParams Lp'!$E$37:$F$39,2,0)))</f>
        <v>#N/A</v>
      </c>
      <c r="BI297" s="67" t="e">
        <f>-10*LOG(2/(4*PI()*2^2)+4/(0.163*(Calcul!$J302*Calcul!$K302)/VLOOKUP(Calcul!$H302,'ModelParams Lp'!$E$37:$F$39,2,0)))</f>
        <v>#N/A</v>
      </c>
      <c r="BJ297" s="67" t="e">
        <f>-10*LOG(2/(4*PI()*2^2)+4/(0.163*(Calcul!$J302*Calcul!$K302)/VLOOKUP(Calcul!$H302,'ModelParams Lp'!$E$37:$F$39,2,0)))</f>
        <v>#N/A</v>
      </c>
      <c r="BK297" s="67" t="e">
        <f>VLOOKUP(Calcul!$I302,'ModelParams Lp'!$D$28:$O$32,5,0)+BC297</f>
        <v>#N/A</v>
      </c>
      <c r="BL297" s="67" t="e">
        <f>VLOOKUP(Calcul!$I302,'ModelParams Lp'!$D$28:$O$32,6,0)+BD297</f>
        <v>#N/A</v>
      </c>
      <c r="BM297" s="67" t="e">
        <f>VLOOKUP(Calcul!$I302,'ModelParams Lp'!$D$28:$O$32,7,0)+BE297</f>
        <v>#N/A</v>
      </c>
      <c r="BN297" s="67" t="e">
        <f>VLOOKUP(Calcul!$I302,'ModelParams Lp'!$D$28:$O$32,8,0)+BF297</f>
        <v>#N/A</v>
      </c>
      <c r="BO297" s="67" t="e">
        <f>VLOOKUP(Calcul!$I302,'ModelParams Lp'!$D$28:$O$32,9,0)+BG297</f>
        <v>#N/A</v>
      </c>
      <c r="BP297" s="67" t="e">
        <f>VLOOKUP(Calcul!$I302,'ModelParams Lp'!$D$28:$O$32,10,0)+BH297</f>
        <v>#N/A</v>
      </c>
      <c r="BQ297" s="67" t="e">
        <f>VLOOKUP(Calcul!$I302,'ModelParams Lp'!$D$28:$O$32,11,0)+BI297</f>
        <v>#N/A</v>
      </c>
      <c r="BR297" s="67" t="e">
        <f>VLOOKUP(Calcul!$I302,'ModelParams Lp'!$D$28:$O$32,12,0)+BJ297</f>
        <v>#N/A</v>
      </c>
      <c r="BS297" s="66" t="e">
        <f t="shared" ca="1" si="100"/>
        <v>#DIV/0!</v>
      </c>
      <c r="BT297" s="66" t="e">
        <f t="shared" ca="1" si="101"/>
        <v>#DIV/0!</v>
      </c>
      <c r="BU297" s="66" t="e">
        <f t="shared" ca="1" si="102"/>
        <v>#DIV/0!</v>
      </c>
      <c r="BV297" s="66" t="e">
        <f t="shared" ca="1" si="103"/>
        <v>#DIV/0!</v>
      </c>
      <c r="BW297" s="66" t="e">
        <f t="shared" ca="1" si="104"/>
        <v>#DIV/0!</v>
      </c>
      <c r="BX297" s="66" t="e">
        <f t="shared" ca="1" si="105"/>
        <v>#DIV/0!</v>
      </c>
      <c r="BY297" s="66" t="e">
        <f t="shared" ca="1" si="106"/>
        <v>#DIV/0!</v>
      </c>
      <c r="BZ297" s="66" t="e">
        <f t="shared" ca="1" si="107"/>
        <v>#DIV/0!</v>
      </c>
      <c r="CA297" s="24" t="e">
        <f ca="1">10*LOG10(IF(BS297="",0,POWER(10,((BS297+'ModelParams Lw'!$O$4)/10))) +IF(BT297="",0,POWER(10,((BT297+'ModelParams Lw'!$P$4)/10))) +IF(BU297="",0,POWER(10,((BU297+'ModelParams Lw'!$Q$4)/10))) +IF(BV297="",0,POWER(10,((BV297+'ModelParams Lw'!$R$4)/10))) +IF(BW297="",0,POWER(10,((BW297+'ModelParams Lw'!$S$4)/10))) +IF(BX297="",0,POWER(10,((BX297+'ModelParams Lw'!$T$4)/10))) +IF(BY297="",0,POWER(10,((BY297+'ModelParams Lw'!$U$4)/10)))+IF(BZ297="",0,POWER(10,((BZ297+'ModelParams Lw'!$V$4)/10))))</f>
        <v>#DIV/0!</v>
      </c>
      <c r="CB297" s="24" t="e">
        <f t="shared" ca="1" si="108"/>
        <v>#DIV/0!</v>
      </c>
      <c r="CC297" s="24" t="e">
        <f ca="1">(BS297-'ModelParams Lw'!O$10)/'ModelParams Lw'!O$11</f>
        <v>#DIV/0!</v>
      </c>
      <c r="CD297" s="24" t="e">
        <f ca="1">(BT297-'ModelParams Lw'!P$10)/'ModelParams Lw'!P$11</f>
        <v>#DIV/0!</v>
      </c>
      <c r="CE297" s="24" t="e">
        <f ca="1">(BU297-'ModelParams Lw'!Q$10)/'ModelParams Lw'!Q$11</f>
        <v>#DIV/0!</v>
      </c>
      <c r="CF297" s="24" t="e">
        <f ca="1">(BV297-'ModelParams Lw'!R$10)/'ModelParams Lw'!R$11</f>
        <v>#DIV/0!</v>
      </c>
      <c r="CG297" s="24" t="e">
        <f ca="1">(BW297-'ModelParams Lw'!S$10)/'ModelParams Lw'!S$11</f>
        <v>#DIV/0!</v>
      </c>
      <c r="CH297" s="24" t="e">
        <f ca="1">(BX297-'ModelParams Lw'!T$10)/'ModelParams Lw'!T$11</f>
        <v>#DIV/0!</v>
      </c>
      <c r="CI297" s="24" t="e">
        <f ca="1">(BY297-'ModelParams Lw'!U$10)/'ModelParams Lw'!U$11</f>
        <v>#DIV/0!</v>
      </c>
      <c r="CJ297" s="24" t="e">
        <f ca="1">(BZ297-'ModelParams Lw'!V$10)/'ModelParams Lw'!V$11</f>
        <v>#DIV/0!</v>
      </c>
      <c r="CK297" s="66" t="e">
        <f t="shared" si="109"/>
        <v>#DIV/0!</v>
      </c>
      <c r="CL297" s="66" t="e">
        <f t="shared" si="110"/>
        <v>#DIV/0!</v>
      </c>
      <c r="CM297" s="66" t="e">
        <f t="shared" si="111"/>
        <v>#DIV/0!</v>
      </c>
      <c r="CN297" s="66" t="e">
        <f t="shared" si="112"/>
        <v>#DIV/0!</v>
      </c>
      <c r="CO297" s="66" t="e">
        <f t="shared" si="113"/>
        <v>#DIV/0!</v>
      </c>
      <c r="CP297" s="66" t="e">
        <f t="shared" si="114"/>
        <v>#DIV/0!</v>
      </c>
      <c r="CQ297" s="66" t="e">
        <f t="shared" si="115"/>
        <v>#DIV/0!</v>
      </c>
      <c r="CR297" s="66" t="e">
        <f t="shared" si="116"/>
        <v>#DIV/0!</v>
      </c>
      <c r="CS297" s="24" t="e">
        <f>10*LOG10(IF(CK297="",0,POWER(10,((CK297+'ModelParams Lw'!$O$4)/10))) +IF(CL297="",0,POWER(10,((CL297+'ModelParams Lw'!$P$4)/10))) +IF(CM297="",0,POWER(10,((CM297+'ModelParams Lw'!$Q$4)/10))) +IF(CN297="",0,POWER(10,((CN297+'ModelParams Lw'!$R$4)/10))) +IF(CO297="",0,POWER(10,((CO297+'ModelParams Lw'!$S$4)/10))) +IF(CP297="",0,POWER(10,((CP297+'ModelParams Lw'!$T$4)/10))) +IF(CQ297="",0,POWER(10,((CQ297+'ModelParams Lw'!$U$4)/10)))+IF(CR297="",0,POWER(10,((CR297+'ModelParams Lw'!$V$4)/10))))</f>
        <v>#DIV/0!</v>
      </c>
      <c r="CT297" s="24" t="e">
        <f t="shared" si="117"/>
        <v>#DIV/0!</v>
      </c>
      <c r="CU297" s="24" t="e">
        <f>(CK297-'ModelParams Lw'!O$10)/'ModelParams Lw'!O$11</f>
        <v>#DIV/0!</v>
      </c>
      <c r="CV297" s="24" t="e">
        <f>(CL297-'ModelParams Lw'!P$10)/'ModelParams Lw'!P$11</f>
        <v>#DIV/0!</v>
      </c>
      <c r="CW297" s="24" t="e">
        <f>(CM297-'ModelParams Lw'!Q$10)/'ModelParams Lw'!Q$11</f>
        <v>#DIV/0!</v>
      </c>
      <c r="CX297" s="24" t="e">
        <f>(CN297-'ModelParams Lw'!R$10)/'ModelParams Lw'!R$11</f>
        <v>#DIV/0!</v>
      </c>
      <c r="CY297" s="24" t="e">
        <f>(CO297-'ModelParams Lw'!S$10)/'ModelParams Lw'!S$11</f>
        <v>#DIV/0!</v>
      </c>
      <c r="CZ297" s="24" t="e">
        <f>(CP297-'ModelParams Lw'!T$10)/'ModelParams Lw'!T$11</f>
        <v>#DIV/0!</v>
      </c>
      <c r="DA297" s="24" t="e">
        <f>(CQ297-'ModelParams Lw'!U$10)/'ModelParams Lw'!U$11</f>
        <v>#DIV/0!</v>
      </c>
      <c r="DB297" s="24" t="e">
        <f>(CR297-'ModelParams Lw'!V$10)/'ModelParams Lw'!V$11</f>
        <v>#DIV/0!</v>
      </c>
    </row>
    <row r="298" spans="1:106">
      <c r="A298" s="12">
        <f>'Sound Power'!B298</f>
        <v>0</v>
      </c>
      <c r="B298" s="12">
        <f>'Sound Power'!D298</f>
        <v>0</v>
      </c>
      <c r="C298" s="67" t="e">
        <f>IF(Calcul!$F303="SA",'Sound Power'!BS298,'Sound Power'!T298)</f>
        <v>#DIV/0!</v>
      </c>
      <c r="D298" s="67" t="e">
        <f>IF(Calcul!$F303="SA",'Sound Power'!BT298,'Sound Power'!U298)</f>
        <v>#DIV/0!</v>
      </c>
      <c r="E298" s="67" t="e">
        <f>IF(Calcul!$F303="SA",'Sound Power'!BU298,'Sound Power'!V298)</f>
        <v>#DIV/0!</v>
      </c>
      <c r="F298" s="67" t="e">
        <f>IF(Calcul!$F303="SA",'Sound Power'!BV298,'Sound Power'!W298)</f>
        <v>#DIV/0!</v>
      </c>
      <c r="G298" s="67" t="e">
        <f>IF(Calcul!$F303="SA",'Sound Power'!BW298,'Sound Power'!X298)</f>
        <v>#DIV/0!</v>
      </c>
      <c r="H298" s="67" t="e">
        <f>IF(Calcul!$F303="SA",'Sound Power'!BX298,'Sound Power'!Y298)</f>
        <v>#DIV/0!</v>
      </c>
      <c r="I298" s="67" t="e">
        <f>IF(Calcul!$F303="SA",'Sound Power'!BY298,'Sound Power'!Z298)</f>
        <v>#DIV/0!</v>
      </c>
      <c r="J298" s="67" t="e">
        <f>IF(Calcul!$F303="SA",'Sound Power'!BZ298,'Sound Power'!AA298)</f>
        <v>#DIV/0!</v>
      </c>
      <c r="K298" s="67" t="e">
        <f>'Sound Power'!CS298</f>
        <v>#DIV/0!</v>
      </c>
      <c r="L298" s="67" t="e">
        <f>'Sound Power'!CT298</f>
        <v>#DIV/0!</v>
      </c>
      <c r="M298" s="67" t="e">
        <f>'Sound Power'!CU298</f>
        <v>#DIV/0!</v>
      </c>
      <c r="N298" s="67" t="e">
        <f>'Sound Power'!CV298</f>
        <v>#DIV/0!</v>
      </c>
      <c r="O298" s="67" t="e">
        <f>'Sound Power'!CW298</f>
        <v>#DIV/0!</v>
      </c>
      <c r="P298" s="67" t="e">
        <f>'Sound Power'!CX298</f>
        <v>#DIV/0!</v>
      </c>
      <c r="Q298" s="67" t="e">
        <f>'Sound Power'!CY298</f>
        <v>#DIV/0!</v>
      </c>
      <c r="R298" s="67" t="e">
        <f>'Sound Power'!CZ298</f>
        <v>#DIV/0!</v>
      </c>
      <c r="S298" s="64">
        <f t="shared" si="97"/>
        <v>0</v>
      </c>
      <c r="T298" s="64">
        <f t="shared" si="98"/>
        <v>0</v>
      </c>
      <c r="U298" s="67" t="e">
        <f>('ModelParams Lp'!B$4*10^'ModelParams Lp'!B$5*($S298/$T298)^'ModelParams Lp'!B$6)*3</f>
        <v>#DIV/0!</v>
      </c>
      <c r="V298" s="67" t="e">
        <f>('ModelParams Lp'!C$4*10^'ModelParams Lp'!C$5*($S298/$T298)^'ModelParams Lp'!C$6)*3</f>
        <v>#DIV/0!</v>
      </c>
      <c r="W298" s="67" t="e">
        <f>('ModelParams Lp'!D$4*10^'ModelParams Lp'!D$5*($S298/$T298)^'ModelParams Lp'!D$6)*3</f>
        <v>#DIV/0!</v>
      </c>
      <c r="X298" s="67" t="e">
        <f>('ModelParams Lp'!E$4*10^'ModelParams Lp'!E$5*($S298/$T298)^'ModelParams Lp'!E$6)*3</f>
        <v>#DIV/0!</v>
      </c>
      <c r="Y298" s="67" t="e">
        <f>('ModelParams Lp'!F$4*10^'ModelParams Lp'!F$5*($S298/$T298)^'ModelParams Lp'!F$6)*3</f>
        <v>#DIV/0!</v>
      </c>
      <c r="Z298" s="67" t="e">
        <f>('ModelParams Lp'!G$4*10^'ModelParams Lp'!G$5*($S298/$T298)^'ModelParams Lp'!G$6)*3</f>
        <v>#DIV/0!</v>
      </c>
      <c r="AA298" s="67" t="e">
        <f>('ModelParams Lp'!H$4*10^'ModelParams Lp'!H$5*($S298/$T298)^'ModelParams Lp'!H$6)*3</f>
        <v>#DIV/0!</v>
      </c>
      <c r="AB298" s="67" t="e">
        <f>('ModelParams Lp'!I$4*10^'ModelParams Lp'!I$5*($S298/$T298)^'ModelParams Lp'!I$6)*3</f>
        <v>#DIV/0!</v>
      </c>
      <c r="AC298" s="53" t="e">
        <f t="shared" si="99"/>
        <v>#DIV/0!</v>
      </c>
      <c r="AD298" s="53" t="e">
        <f>IF(AC298&lt;'ModelParams Lp'!$B$16,-1,IF(AC298&lt;'ModelParams Lp'!$C$16,0,IF(AC298&lt;'ModelParams Lp'!$D$16,1,IF(AC298&lt;'ModelParams Lp'!$E$16,2,IF(AC298&lt;'ModelParams Lp'!$F$16,3,IF(AC298&lt;'ModelParams Lp'!$G$16,4,IF(AC298&lt;'ModelParams Lp'!$H$16,5,6)))))))</f>
        <v>#DIV/0!</v>
      </c>
      <c r="AE298" s="67" t="e">
        <f ca="1">IF($AD298&gt;1,0,OFFSET('ModelParams Lp'!$C$12,0,-'Sound Pressure'!$AD298))</f>
        <v>#DIV/0!</v>
      </c>
      <c r="AF298" s="67" t="e">
        <f ca="1">IF($AD298&gt;2,0,OFFSET('ModelParams Lp'!$D$12,0,-'Sound Pressure'!$AD298))</f>
        <v>#DIV/0!</v>
      </c>
      <c r="AG298" s="67" t="e">
        <f ca="1">IF($AD298&gt;3,0,OFFSET('ModelParams Lp'!$E$12,0,-'Sound Pressure'!$AD298))</f>
        <v>#DIV/0!</v>
      </c>
      <c r="AH298" s="67" t="e">
        <f ca="1">IF($AD298&gt;4,0,OFFSET('ModelParams Lp'!$F$12,0,-'Sound Pressure'!$AD298))</f>
        <v>#DIV/0!</v>
      </c>
      <c r="AI298" s="67" t="e">
        <f ca="1">IF($AD298&gt;3,0,OFFSET('ModelParams Lp'!$G$12,0,-'Sound Pressure'!$AD298))</f>
        <v>#DIV/0!</v>
      </c>
      <c r="AJ298" s="67" t="e">
        <f ca="1">IF($AD298&gt;5,0,OFFSET('ModelParams Lp'!$H$12,0,-'Sound Pressure'!$AD298))</f>
        <v>#DIV/0!</v>
      </c>
      <c r="AK298" s="67" t="e">
        <f ca="1">IF($AD298&gt;6,0,OFFSET('ModelParams Lp'!$I$12,0,-'Sound Pressure'!$AD298))</f>
        <v>#DIV/0!</v>
      </c>
      <c r="AL298" s="67" t="e">
        <f ca="1">IF($AD298&gt;7,0,IF($AD$4&lt;0,3,OFFSET('ModelParams Lp'!$J$12,0,-'Sound Pressure'!$AD298)))</f>
        <v>#DIV/0!</v>
      </c>
      <c r="AM298" s="67" t="e">
        <f t="shared" si="120"/>
        <v>#DIV/0!</v>
      </c>
      <c r="AN298" s="67" t="e">
        <f t="shared" si="119"/>
        <v>#DIV/0!</v>
      </c>
      <c r="AO298" s="67" t="e">
        <f t="shared" si="119"/>
        <v>#DIV/0!</v>
      </c>
      <c r="AP298" s="67" t="e">
        <f t="shared" si="119"/>
        <v>#DIV/0!</v>
      </c>
      <c r="AQ298" s="67" t="e">
        <f t="shared" si="119"/>
        <v>#DIV/0!</v>
      </c>
      <c r="AR298" s="67" t="e">
        <f t="shared" si="119"/>
        <v>#DIV/0!</v>
      </c>
      <c r="AS298" s="67" t="e">
        <f t="shared" si="119"/>
        <v>#DIV/0!</v>
      </c>
      <c r="AT298" s="67" t="e">
        <f t="shared" si="119"/>
        <v>#DIV/0!</v>
      </c>
      <c r="AU298" s="67">
        <f>'ModelParams Lp'!B$22</f>
        <v>4</v>
      </c>
      <c r="AV298" s="67">
        <f>'ModelParams Lp'!C$22</f>
        <v>2</v>
      </c>
      <c r="AW298" s="67">
        <f>'ModelParams Lp'!D$22</f>
        <v>1</v>
      </c>
      <c r="AX298" s="67">
        <f>'ModelParams Lp'!E$22</f>
        <v>0</v>
      </c>
      <c r="AY298" s="67">
        <f>'ModelParams Lp'!F$22</f>
        <v>0</v>
      </c>
      <c r="AZ298" s="67">
        <f>'ModelParams Lp'!G$22</f>
        <v>0</v>
      </c>
      <c r="BA298" s="67">
        <f>'ModelParams Lp'!H$22</f>
        <v>0</v>
      </c>
      <c r="BB298" s="67">
        <f>'ModelParams Lp'!I$22</f>
        <v>0</v>
      </c>
      <c r="BC298" s="67" t="e">
        <f>-10*LOG(2/(4*PI()*2^2)+4/(0.163*(Calcul!$J303*Calcul!$K303)/VLOOKUP(Calcul!$H303,'ModelParams Lp'!$E$37:$F$39,2,0)))</f>
        <v>#N/A</v>
      </c>
      <c r="BD298" s="67" t="e">
        <f>-10*LOG(2/(4*PI()*2^2)+4/(0.163*(Calcul!$J303*Calcul!$K303)/VLOOKUP(Calcul!$H303,'ModelParams Lp'!$E$37:$F$39,2,0)))</f>
        <v>#N/A</v>
      </c>
      <c r="BE298" s="67" t="e">
        <f>-10*LOG(2/(4*PI()*2^2)+4/(0.163*(Calcul!$J303*Calcul!$K303)/VLOOKUP(Calcul!$H303,'ModelParams Lp'!$E$37:$F$39,2,0)))</f>
        <v>#N/A</v>
      </c>
      <c r="BF298" s="67" t="e">
        <f>-10*LOG(2/(4*PI()*2^2)+4/(0.163*(Calcul!$J303*Calcul!$K303)/VLOOKUP(Calcul!$H303,'ModelParams Lp'!$E$37:$F$39,2,0)))</f>
        <v>#N/A</v>
      </c>
      <c r="BG298" s="67" t="e">
        <f>-10*LOG(2/(4*PI()*2^2)+4/(0.163*(Calcul!$J303*Calcul!$K303)/VLOOKUP(Calcul!$H303,'ModelParams Lp'!$E$37:$F$39,2,0)))</f>
        <v>#N/A</v>
      </c>
      <c r="BH298" s="67" t="e">
        <f>-10*LOG(2/(4*PI()*2^2)+4/(0.163*(Calcul!$J303*Calcul!$K303)/VLOOKUP(Calcul!$H303,'ModelParams Lp'!$E$37:$F$39,2,0)))</f>
        <v>#N/A</v>
      </c>
      <c r="BI298" s="67" t="e">
        <f>-10*LOG(2/(4*PI()*2^2)+4/(0.163*(Calcul!$J303*Calcul!$K303)/VLOOKUP(Calcul!$H303,'ModelParams Lp'!$E$37:$F$39,2,0)))</f>
        <v>#N/A</v>
      </c>
      <c r="BJ298" s="67" t="e">
        <f>-10*LOG(2/(4*PI()*2^2)+4/(0.163*(Calcul!$J303*Calcul!$K303)/VLOOKUP(Calcul!$H303,'ModelParams Lp'!$E$37:$F$39,2,0)))</f>
        <v>#N/A</v>
      </c>
      <c r="BK298" s="67" t="e">
        <f>VLOOKUP(Calcul!$I303,'ModelParams Lp'!$D$28:$O$32,5,0)+BC298</f>
        <v>#N/A</v>
      </c>
      <c r="BL298" s="67" t="e">
        <f>VLOOKUP(Calcul!$I303,'ModelParams Lp'!$D$28:$O$32,6,0)+BD298</f>
        <v>#N/A</v>
      </c>
      <c r="BM298" s="67" t="e">
        <f>VLOOKUP(Calcul!$I303,'ModelParams Lp'!$D$28:$O$32,7,0)+BE298</f>
        <v>#N/A</v>
      </c>
      <c r="BN298" s="67" t="e">
        <f>VLOOKUP(Calcul!$I303,'ModelParams Lp'!$D$28:$O$32,8,0)+BF298</f>
        <v>#N/A</v>
      </c>
      <c r="BO298" s="67" t="e">
        <f>VLOOKUP(Calcul!$I303,'ModelParams Lp'!$D$28:$O$32,9,0)+BG298</f>
        <v>#N/A</v>
      </c>
      <c r="BP298" s="67" t="e">
        <f>VLOOKUP(Calcul!$I303,'ModelParams Lp'!$D$28:$O$32,10,0)+BH298</f>
        <v>#N/A</v>
      </c>
      <c r="BQ298" s="67" t="e">
        <f>VLOOKUP(Calcul!$I303,'ModelParams Lp'!$D$28:$O$32,11,0)+BI298</f>
        <v>#N/A</v>
      </c>
      <c r="BR298" s="67" t="e">
        <f>VLOOKUP(Calcul!$I303,'ModelParams Lp'!$D$28:$O$32,12,0)+BJ298</f>
        <v>#N/A</v>
      </c>
      <c r="BS298" s="66" t="e">
        <f t="shared" ca="1" si="100"/>
        <v>#DIV/0!</v>
      </c>
      <c r="BT298" s="66" t="e">
        <f t="shared" ca="1" si="101"/>
        <v>#DIV/0!</v>
      </c>
      <c r="BU298" s="66" t="e">
        <f t="shared" ca="1" si="102"/>
        <v>#DIV/0!</v>
      </c>
      <c r="BV298" s="66" t="e">
        <f t="shared" ca="1" si="103"/>
        <v>#DIV/0!</v>
      </c>
      <c r="BW298" s="66" t="e">
        <f t="shared" ca="1" si="104"/>
        <v>#DIV/0!</v>
      </c>
      <c r="BX298" s="66" t="e">
        <f t="shared" ca="1" si="105"/>
        <v>#DIV/0!</v>
      </c>
      <c r="BY298" s="66" t="e">
        <f t="shared" ca="1" si="106"/>
        <v>#DIV/0!</v>
      </c>
      <c r="BZ298" s="66" t="e">
        <f t="shared" ca="1" si="107"/>
        <v>#DIV/0!</v>
      </c>
      <c r="CA298" s="24" t="e">
        <f ca="1">10*LOG10(IF(BS298="",0,POWER(10,((BS298+'ModelParams Lw'!$O$4)/10))) +IF(BT298="",0,POWER(10,((BT298+'ModelParams Lw'!$P$4)/10))) +IF(BU298="",0,POWER(10,((BU298+'ModelParams Lw'!$Q$4)/10))) +IF(BV298="",0,POWER(10,((BV298+'ModelParams Lw'!$R$4)/10))) +IF(BW298="",0,POWER(10,((BW298+'ModelParams Lw'!$S$4)/10))) +IF(BX298="",0,POWER(10,((BX298+'ModelParams Lw'!$T$4)/10))) +IF(BY298="",0,POWER(10,((BY298+'ModelParams Lw'!$U$4)/10)))+IF(BZ298="",0,POWER(10,((BZ298+'ModelParams Lw'!$V$4)/10))))</f>
        <v>#DIV/0!</v>
      </c>
      <c r="CB298" s="24" t="e">
        <f t="shared" ca="1" si="108"/>
        <v>#DIV/0!</v>
      </c>
      <c r="CC298" s="24" t="e">
        <f ca="1">(BS298-'ModelParams Lw'!O$10)/'ModelParams Lw'!O$11</f>
        <v>#DIV/0!</v>
      </c>
      <c r="CD298" s="24" t="e">
        <f ca="1">(BT298-'ModelParams Lw'!P$10)/'ModelParams Lw'!P$11</f>
        <v>#DIV/0!</v>
      </c>
      <c r="CE298" s="24" t="e">
        <f ca="1">(BU298-'ModelParams Lw'!Q$10)/'ModelParams Lw'!Q$11</f>
        <v>#DIV/0!</v>
      </c>
      <c r="CF298" s="24" t="e">
        <f ca="1">(BV298-'ModelParams Lw'!R$10)/'ModelParams Lw'!R$11</f>
        <v>#DIV/0!</v>
      </c>
      <c r="CG298" s="24" t="e">
        <f ca="1">(BW298-'ModelParams Lw'!S$10)/'ModelParams Lw'!S$11</f>
        <v>#DIV/0!</v>
      </c>
      <c r="CH298" s="24" t="e">
        <f ca="1">(BX298-'ModelParams Lw'!T$10)/'ModelParams Lw'!T$11</f>
        <v>#DIV/0!</v>
      </c>
      <c r="CI298" s="24" t="e">
        <f ca="1">(BY298-'ModelParams Lw'!U$10)/'ModelParams Lw'!U$11</f>
        <v>#DIV/0!</v>
      </c>
      <c r="CJ298" s="24" t="e">
        <f ca="1">(BZ298-'ModelParams Lw'!V$10)/'ModelParams Lw'!V$11</f>
        <v>#DIV/0!</v>
      </c>
      <c r="CK298" s="66" t="e">
        <f t="shared" si="109"/>
        <v>#DIV/0!</v>
      </c>
      <c r="CL298" s="66" t="e">
        <f t="shared" si="110"/>
        <v>#DIV/0!</v>
      </c>
      <c r="CM298" s="66" t="e">
        <f t="shared" si="111"/>
        <v>#DIV/0!</v>
      </c>
      <c r="CN298" s="66" t="e">
        <f t="shared" si="112"/>
        <v>#DIV/0!</v>
      </c>
      <c r="CO298" s="66" t="e">
        <f t="shared" si="113"/>
        <v>#DIV/0!</v>
      </c>
      <c r="CP298" s="66" t="e">
        <f t="shared" si="114"/>
        <v>#DIV/0!</v>
      </c>
      <c r="CQ298" s="66" t="e">
        <f t="shared" si="115"/>
        <v>#DIV/0!</v>
      </c>
      <c r="CR298" s="66" t="e">
        <f t="shared" si="116"/>
        <v>#DIV/0!</v>
      </c>
      <c r="CS298" s="24" t="e">
        <f>10*LOG10(IF(CK298="",0,POWER(10,((CK298+'ModelParams Lw'!$O$4)/10))) +IF(CL298="",0,POWER(10,((CL298+'ModelParams Lw'!$P$4)/10))) +IF(CM298="",0,POWER(10,((CM298+'ModelParams Lw'!$Q$4)/10))) +IF(CN298="",0,POWER(10,((CN298+'ModelParams Lw'!$R$4)/10))) +IF(CO298="",0,POWER(10,((CO298+'ModelParams Lw'!$S$4)/10))) +IF(CP298="",0,POWER(10,((CP298+'ModelParams Lw'!$T$4)/10))) +IF(CQ298="",0,POWER(10,((CQ298+'ModelParams Lw'!$U$4)/10)))+IF(CR298="",0,POWER(10,((CR298+'ModelParams Lw'!$V$4)/10))))</f>
        <v>#DIV/0!</v>
      </c>
      <c r="CT298" s="24" t="e">
        <f t="shared" si="117"/>
        <v>#DIV/0!</v>
      </c>
      <c r="CU298" s="24" t="e">
        <f>(CK298-'ModelParams Lw'!O$10)/'ModelParams Lw'!O$11</f>
        <v>#DIV/0!</v>
      </c>
      <c r="CV298" s="24" t="e">
        <f>(CL298-'ModelParams Lw'!P$10)/'ModelParams Lw'!P$11</f>
        <v>#DIV/0!</v>
      </c>
      <c r="CW298" s="24" t="e">
        <f>(CM298-'ModelParams Lw'!Q$10)/'ModelParams Lw'!Q$11</f>
        <v>#DIV/0!</v>
      </c>
      <c r="CX298" s="24" t="e">
        <f>(CN298-'ModelParams Lw'!R$10)/'ModelParams Lw'!R$11</f>
        <v>#DIV/0!</v>
      </c>
      <c r="CY298" s="24" t="e">
        <f>(CO298-'ModelParams Lw'!S$10)/'ModelParams Lw'!S$11</f>
        <v>#DIV/0!</v>
      </c>
      <c r="CZ298" s="24" t="e">
        <f>(CP298-'ModelParams Lw'!T$10)/'ModelParams Lw'!T$11</f>
        <v>#DIV/0!</v>
      </c>
      <c r="DA298" s="24" t="e">
        <f>(CQ298-'ModelParams Lw'!U$10)/'ModelParams Lw'!U$11</f>
        <v>#DIV/0!</v>
      </c>
      <c r="DB298" s="24" t="e">
        <f>(CR298-'ModelParams Lw'!V$10)/'ModelParams Lw'!V$11</f>
        <v>#DIV/0!</v>
      </c>
    </row>
    <row r="299" spans="1:106">
      <c r="A299" s="12">
        <f>'Sound Power'!B299</f>
        <v>0</v>
      </c>
      <c r="B299" s="12">
        <f>'Sound Power'!D299</f>
        <v>0</v>
      </c>
      <c r="C299" s="67" t="e">
        <f>IF(Calcul!$F304="SA",'Sound Power'!BS299,'Sound Power'!T299)</f>
        <v>#DIV/0!</v>
      </c>
      <c r="D299" s="67" t="e">
        <f>IF(Calcul!$F304="SA",'Sound Power'!BT299,'Sound Power'!U299)</f>
        <v>#DIV/0!</v>
      </c>
      <c r="E299" s="67" t="e">
        <f>IF(Calcul!$F304="SA",'Sound Power'!BU299,'Sound Power'!V299)</f>
        <v>#DIV/0!</v>
      </c>
      <c r="F299" s="67" t="e">
        <f>IF(Calcul!$F304="SA",'Sound Power'!BV299,'Sound Power'!W299)</f>
        <v>#DIV/0!</v>
      </c>
      <c r="G299" s="67" t="e">
        <f>IF(Calcul!$F304="SA",'Sound Power'!BW299,'Sound Power'!X299)</f>
        <v>#DIV/0!</v>
      </c>
      <c r="H299" s="67" t="e">
        <f>IF(Calcul!$F304="SA",'Sound Power'!BX299,'Sound Power'!Y299)</f>
        <v>#DIV/0!</v>
      </c>
      <c r="I299" s="67" t="e">
        <f>IF(Calcul!$F304="SA",'Sound Power'!BY299,'Sound Power'!Z299)</f>
        <v>#DIV/0!</v>
      </c>
      <c r="J299" s="67" t="e">
        <f>IF(Calcul!$F304="SA",'Sound Power'!BZ299,'Sound Power'!AA299)</f>
        <v>#DIV/0!</v>
      </c>
      <c r="K299" s="67" t="e">
        <f>'Sound Power'!CS299</f>
        <v>#DIV/0!</v>
      </c>
      <c r="L299" s="67" t="e">
        <f>'Sound Power'!CT299</f>
        <v>#DIV/0!</v>
      </c>
      <c r="M299" s="67" t="e">
        <f>'Sound Power'!CU299</f>
        <v>#DIV/0!</v>
      </c>
      <c r="N299" s="67" t="e">
        <f>'Sound Power'!CV299</f>
        <v>#DIV/0!</v>
      </c>
      <c r="O299" s="67" t="e">
        <f>'Sound Power'!CW299</f>
        <v>#DIV/0!</v>
      </c>
      <c r="P299" s="67" t="e">
        <f>'Sound Power'!CX299</f>
        <v>#DIV/0!</v>
      </c>
      <c r="Q299" s="67" t="e">
        <f>'Sound Power'!CY299</f>
        <v>#DIV/0!</v>
      </c>
      <c r="R299" s="67" t="e">
        <f>'Sound Power'!CZ299</f>
        <v>#DIV/0!</v>
      </c>
      <c r="S299" s="64">
        <f t="shared" si="97"/>
        <v>0</v>
      </c>
      <c r="T299" s="64">
        <f t="shared" si="98"/>
        <v>0</v>
      </c>
      <c r="U299" s="67" t="e">
        <f>('ModelParams Lp'!B$4*10^'ModelParams Lp'!B$5*($S299/$T299)^'ModelParams Lp'!B$6)*3</f>
        <v>#DIV/0!</v>
      </c>
      <c r="V299" s="67" t="e">
        <f>('ModelParams Lp'!C$4*10^'ModelParams Lp'!C$5*($S299/$T299)^'ModelParams Lp'!C$6)*3</f>
        <v>#DIV/0!</v>
      </c>
      <c r="W299" s="67" t="e">
        <f>('ModelParams Lp'!D$4*10^'ModelParams Lp'!D$5*($S299/$T299)^'ModelParams Lp'!D$6)*3</f>
        <v>#DIV/0!</v>
      </c>
      <c r="X299" s="67" t="e">
        <f>('ModelParams Lp'!E$4*10^'ModelParams Lp'!E$5*($S299/$T299)^'ModelParams Lp'!E$6)*3</f>
        <v>#DIV/0!</v>
      </c>
      <c r="Y299" s="67" t="e">
        <f>('ModelParams Lp'!F$4*10^'ModelParams Lp'!F$5*($S299/$T299)^'ModelParams Lp'!F$6)*3</f>
        <v>#DIV/0!</v>
      </c>
      <c r="Z299" s="67" t="e">
        <f>('ModelParams Lp'!G$4*10^'ModelParams Lp'!G$5*($S299/$T299)^'ModelParams Lp'!G$6)*3</f>
        <v>#DIV/0!</v>
      </c>
      <c r="AA299" s="67" t="e">
        <f>('ModelParams Lp'!H$4*10^'ModelParams Lp'!H$5*($S299/$T299)^'ModelParams Lp'!H$6)*3</f>
        <v>#DIV/0!</v>
      </c>
      <c r="AB299" s="67" t="e">
        <f>('ModelParams Lp'!I$4*10^'ModelParams Lp'!I$5*($S299/$T299)^'ModelParams Lp'!I$6)*3</f>
        <v>#DIV/0!</v>
      </c>
      <c r="AC299" s="53" t="e">
        <f t="shared" si="99"/>
        <v>#DIV/0!</v>
      </c>
      <c r="AD299" s="53" t="e">
        <f>IF(AC299&lt;'ModelParams Lp'!$B$16,-1,IF(AC299&lt;'ModelParams Lp'!$C$16,0,IF(AC299&lt;'ModelParams Lp'!$D$16,1,IF(AC299&lt;'ModelParams Lp'!$E$16,2,IF(AC299&lt;'ModelParams Lp'!$F$16,3,IF(AC299&lt;'ModelParams Lp'!$G$16,4,IF(AC299&lt;'ModelParams Lp'!$H$16,5,6)))))))</f>
        <v>#DIV/0!</v>
      </c>
      <c r="AE299" s="67" t="e">
        <f ca="1">IF($AD299&gt;1,0,OFFSET('ModelParams Lp'!$C$12,0,-'Sound Pressure'!$AD299))</f>
        <v>#DIV/0!</v>
      </c>
      <c r="AF299" s="67" t="e">
        <f ca="1">IF($AD299&gt;2,0,OFFSET('ModelParams Lp'!$D$12,0,-'Sound Pressure'!$AD299))</f>
        <v>#DIV/0!</v>
      </c>
      <c r="AG299" s="67" t="e">
        <f ca="1">IF($AD299&gt;3,0,OFFSET('ModelParams Lp'!$E$12,0,-'Sound Pressure'!$AD299))</f>
        <v>#DIV/0!</v>
      </c>
      <c r="AH299" s="67" t="e">
        <f ca="1">IF($AD299&gt;4,0,OFFSET('ModelParams Lp'!$F$12,0,-'Sound Pressure'!$AD299))</f>
        <v>#DIV/0!</v>
      </c>
      <c r="AI299" s="67" t="e">
        <f ca="1">IF($AD299&gt;3,0,OFFSET('ModelParams Lp'!$G$12,0,-'Sound Pressure'!$AD299))</f>
        <v>#DIV/0!</v>
      </c>
      <c r="AJ299" s="67" t="e">
        <f ca="1">IF($AD299&gt;5,0,OFFSET('ModelParams Lp'!$H$12,0,-'Sound Pressure'!$AD299))</f>
        <v>#DIV/0!</v>
      </c>
      <c r="AK299" s="67" t="e">
        <f ca="1">IF($AD299&gt;6,0,OFFSET('ModelParams Lp'!$I$12,0,-'Sound Pressure'!$AD299))</f>
        <v>#DIV/0!</v>
      </c>
      <c r="AL299" s="67" t="e">
        <f ca="1">IF($AD299&gt;7,0,IF($AD$4&lt;0,3,OFFSET('ModelParams Lp'!$J$12,0,-'Sound Pressure'!$AD299)))</f>
        <v>#DIV/0!</v>
      </c>
      <c r="AM299" s="67" t="e">
        <f t="shared" si="120"/>
        <v>#DIV/0!</v>
      </c>
      <c r="AN299" s="67" t="e">
        <f t="shared" si="119"/>
        <v>#DIV/0!</v>
      </c>
      <c r="AO299" s="67" t="e">
        <f t="shared" si="119"/>
        <v>#DIV/0!</v>
      </c>
      <c r="AP299" s="67" t="e">
        <f t="shared" si="119"/>
        <v>#DIV/0!</v>
      </c>
      <c r="AQ299" s="67" t="e">
        <f t="shared" si="119"/>
        <v>#DIV/0!</v>
      </c>
      <c r="AR299" s="67" t="e">
        <f t="shared" si="119"/>
        <v>#DIV/0!</v>
      </c>
      <c r="AS299" s="67" t="e">
        <f t="shared" si="119"/>
        <v>#DIV/0!</v>
      </c>
      <c r="AT299" s="67" t="e">
        <f t="shared" si="119"/>
        <v>#DIV/0!</v>
      </c>
      <c r="AU299" s="67">
        <f>'ModelParams Lp'!B$22</f>
        <v>4</v>
      </c>
      <c r="AV299" s="67">
        <f>'ModelParams Lp'!C$22</f>
        <v>2</v>
      </c>
      <c r="AW299" s="67">
        <f>'ModelParams Lp'!D$22</f>
        <v>1</v>
      </c>
      <c r="AX299" s="67">
        <f>'ModelParams Lp'!E$22</f>
        <v>0</v>
      </c>
      <c r="AY299" s="67">
        <f>'ModelParams Lp'!F$22</f>
        <v>0</v>
      </c>
      <c r="AZ299" s="67">
        <f>'ModelParams Lp'!G$22</f>
        <v>0</v>
      </c>
      <c r="BA299" s="67">
        <f>'ModelParams Lp'!H$22</f>
        <v>0</v>
      </c>
      <c r="BB299" s="67">
        <f>'ModelParams Lp'!I$22</f>
        <v>0</v>
      </c>
      <c r="BC299" s="67" t="e">
        <f>-10*LOG(2/(4*PI()*2^2)+4/(0.163*(Calcul!$J304*Calcul!$K304)/VLOOKUP(Calcul!$H304,'ModelParams Lp'!$E$37:$F$39,2,0)))</f>
        <v>#N/A</v>
      </c>
      <c r="BD299" s="67" t="e">
        <f>-10*LOG(2/(4*PI()*2^2)+4/(0.163*(Calcul!$J304*Calcul!$K304)/VLOOKUP(Calcul!$H304,'ModelParams Lp'!$E$37:$F$39,2,0)))</f>
        <v>#N/A</v>
      </c>
      <c r="BE299" s="67" t="e">
        <f>-10*LOG(2/(4*PI()*2^2)+4/(0.163*(Calcul!$J304*Calcul!$K304)/VLOOKUP(Calcul!$H304,'ModelParams Lp'!$E$37:$F$39,2,0)))</f>
        <v>#N/A</v>
      </c>
      <c r="BF299" s="67" t="e">
        <f>-10*LOG(2/(4*PI()*2^2)+4/(0.163*(Calcul!$J304*Calcul!$K304)/VLOOKUP(Calcul!$H304,'ModelParams Lp'!$E$37:$F$39,2,0)))</f>
        <v>#N/A</v>
      </c>
      <c r="BG299" s="67" t="e">
        <f>-10*LOG(2/(4*PI()*2^2)+4/(0.163*(Calcul!$J304*Calcul!$K304)/VLOOKUP(Calcul!$H304,'ModelParams Lp'!$E$37:$F$39,2,0)))</f>
        <v>#N/A</v>
      </c>
      <c r="BH299" s="67" t="e">
        <f>-10*LOG(2/(4*PI()*2^2)+4/(0.163*(Calcul!$J304*Calcul!$K304)/VLOOKUP(Calcul!$H304,'ModelParams Lp'!$E$37:$F$39,2,0)))</f>
        <v>#N/A</v>
      </c>
      <c r="BI299" s="67" t="e">
        <f>-10*LOG(2/(4*PI()*2^2)+4/(0.163*(Calcul!$J304*Calcul!$K304)/VLOOKUP(Calcul!$H304,'ModelParams Lp'!$E$37:$F$39,2,0)))</f>
        <v>#N/A</v>
      </c>
      <c r="BJ299" s="67" t="e">
        <f>-10*LOG(2/(4*PI()*2^2)+4/(0.163*(Calcul!$J304*Calcul!$K304)/VLOOKUP(Calcul!$H304,'ModelParams Lp'!$E$37:$F$39,2,0)))</f>
        <v>#N/A</v>
      </c>
      <c r="BK299" s="67" t="e">
        <f>VLOOKUP(Calcul!$I304,'ModelParams Lp'!$D$28:$O$32,5,0)+BC299</f>
        <v>#N/A</v>
      </c>
      <c r="BL299" s="67" t="e">
        <f>VLOOKUP(Calcul!$I304,'ModelParams Lp'!$D$28:$O$32,6,0)+BD299</f>
        <v>#N/A</v>
      </c>
      <c r="BM299" s="67" t="e">
        <f>VLOOKUP(Calcul!$I304,'ModelParams Lp'!$D$28:$O$32,7,0)+BE299</f>
        <v>#N/A</v>
      </c>
      <c r="BN299" s="67" t="e">
        <f>VLOOKUP(Calcul!$I304,'ModelParams Lp'!$D$28:$O$32,8,0)+BF299</f>
        <v>#N/A</v>
      </c>
      <c r="BO299" s="67" t="e">
        <f>VLOOKUP(Calcul!$I304,'ModelParams Lp'!$D$28:$O$32,9,0)+BG299</f>
        <v>#N/A</v>
      </c>
      <c r="BP299" s="67" t="e">
        <f>VLOOKUP(Calcul!$I304,'ModelParams Lp'!$D$28:$O$32,10,0)+BH299</f>
        <v>#N/A</v>
      </c>
      <c r="BQ299" s="67" t="e">
        <f>VLOOKUP(Calcul!$I304,'ModelParams Lp'!$D$28:$O$32,11,0)+BI299</f>
        <v>#N/A</v>
      </c>
      <c r="BR299" s="67" t="e">
        <f>VLOOKUP(Calcul!$I304,'ModelParams Lp'!$D$28:$O$32,12,0)+BJ299</f>
        <v>#N/A</v>
      </c>
      <c r="BS299" s="66" t="e">
        <f t="shared" ca="1" si="100"/>
        <v>#DIV/0!</v>
      </c>
      <c r="BT299" s="66" t="e">
        <f t="shared" ca="1" si="101"/>
        <v>#DIV/0!</v>
      </c>
      <c r="BU299" s="66" t="e">
        <f t="shared" ca="1" si="102"/>
        <v>#DIV/0!</v>
      </c>
      <c r="BV299" s="66" t="e">
        <f t="shared" ca="1" si="103"/>
        <v>#DIV/0!</v>
      </c>
      <c r="BW299" s="66" t="e">
        <f t="shared" ca="1" si="104"/>
        <v>#DIV/0!</v>
      </c>
      <c r="BX299" s="66" t="e">
        <f t="shared" ca="1" si="105"/>
        <v>#DIV/0!</v>
      </c>
      <c r="BY299" s="66" t="e">
        <f t="shared" ca="1" si="106"/>
        <v>#DIV/0!</v>
      </c>
      <c r="BZ299" s="66" t="e">
        <f t="shared" ca="1" si="107"/>
        <v>#DIV/0!</v>
      </c>
      <c r="CA299" s="24" t="e">
        <f ca="1">10*LOG10(IF(BS299="",0,POWER(10,((BS299+'ModelParams Lw'!$O$4)/10))) +IF(BT299="",0,POWER(10,((BT299+'ModelParams Lw'!$P$4)/10))) +IF(BU299="",0,POWER(10,((BU299+'ModelParams Lw'!$Q$4)/10))) +IF(BV299="",0,POWER(10,((BV299+'ModelParams Lw'!$R$4)/10))) +IF(BW299="",0,POWER(10,((BW299+'ModelParams Lw'!$S$4)/10))) +IF(BX299="",0,POWER(10,((BX299+'ModelParams Lw'!$T$4)/10))) +IF(BY299="",0,POWER(10,((BY299+'ModelParams Lw'!$U$4)/10)))+IF(BZ299="",0,POWER(10,((BZ299+'ModelParams Lw'!$V$4)/10))))</f>
        <v>#DIV/0!</v>
      </c>
      <c r="CB299" s="24" t="e">
        <f t="shared" ca="1" si="108"/>
        <v>#DIV/0!</v>
      </c>
      <c r="CC299" s="24" t="e">
        <f ca="1">(BS299-'ModelParams Lw'!O$10)/'ModelParams Lw'!O$11</f>
        <v>#DIV/0!</v>
      </c>
      <c r="CD299" s="24" t="e">
        <f ca="1">(BT299-'ModelParams Lw'!P$10)/'ModelParams Lw'!P$11</f>
        <v>#DIV/0!</v>
      </c>
      <c r="CE299" s="24" t="e">
        <f ca="1">(BU299-'ModelParams Lw'!Q$10)/'ModelParams Lw'!Q$11</f>
        <v>#DIV/0!</v>
      </c>
      <c r="CF299" s="24" t="e">
        <f ca="1">(BV299-'ModelParams Lw'!R$10)/'ModelParams Lw'!R$11</f>
        <v>#DIV/0!</v>
      </c>
      <c r="CG299" s="24" t="e">
        <f ca="1">(BW299-'ModelParams Lw'!S$10)/'ModelParams Lw'!S$11</f>
        <v>#DIV/0!</v>
      </c>
      <c r="CH299" s="24" t="e">
        <f ca="1">(BX299-'ModelParams Lw'!T$10)/'ModelParams Lw'!T$11</f>
        <v>#DIV/0!</v>
      </c>
      <c r="CI299" s="24" t="e">
        <f ca="1">(BY299-'ModelParams Lw'!U$10)/'ModelParams Lw'!U$11</f>
        <v>#DIV/0!</v>
      </c>
      <c r="CJ299" s="24" t="e">
        <f ca="1">(BZ299-'ModelParams Lw'!V$10)/'ModelParams Lw'!V$11</f>
        <v>#DIV/0!</v>
      </c>
      <c r="CK299" s="66" t="e">
        <f t="shared" si="109"/>
        <v>#DIV/0!</v>
      </c>
      <c r="CL299" s="66" t="e">
        <f t="shared" si="110"/>
        <v>#DIV/0!</v>
      </c>
      <c r="CM299" s="66" t="e">
        <f t="shared" si="111"/>
        <v>#DIV/0!</v>
      </c>
      <c r="CN299" s="66" t="e">
        <f t="shared" si="112"/>
        <v>#DIV/0!</v>
      </c>
      <c r="CO299" s="66" t="e">
        <f t="shared" si="113"/>
        <v>#DIV/0!</v>
      </c>
      <c r="CP299" s="66" t="e">
        <f t="shared" si="114"/>
        <v>#DIV/0!</v>
      </c>
      <c r="CQ299" s="66" t="e">
        <f t="shared" si="115"/>
        <v>#DIV/0!</v>
      </c>
      <c r="CR299" s="66" t="e">
        <f t="shared" si="116"/>
        <v>#DIV/0!</v>
      </c>
      <c r="CS299" s="24" t="e">
        <f>10*LOG10(IF(CK299="",0,POWER(10,((CK299+'ModelParams Lw'!$O$4)/10))) +IF(CL299="",0,POWER(10,((CL299+'ModelParams Lw'!$P$4)/10))) +IF(CM299="",0,POWER(10,((CM299+'ModelParams Lw'!$Q$4)/10))) +IF(CN299="",0,POWER(10,((CN299+'ModelParams Lw'!$R$4)/10))) +IF(CO299="",0,POWER(10,((CO299+'ModelParams Lw'!$S$4)/10))) +IF(CP299="",0,POWER(10,((CP299+'ModelParams Lw'!$T$4)/10))) +IF(CQ299="",0,POWER(10,((CQ299+'ModelParams Lw'!$U$4)/10)))+IF(CR299="",0,POWER(10,((CR299+'ModelParams Lw'!$V$4)/10))))</f>
        <v>#DIV/0!</v>
      </c>
      <c r="CT299" s="24" t="e">
        <f t="shared" si="117"/>
        <v>#DIV/0!</v>
      </c>
      <c r="CU299" s="24" t="e">
        <f>(CK299-'ModelParams Lw'!O$10)/'ModelParams Lw'!O$11</f>
        <v>#DIV/0!</v>
      </c>
      <c r="CV299" s="24" t="e">
        <f>(CL299-'ModelParams Lw'!P$10)/'ModelParams Lw'!P$11</f>
        <v>#DIV/0!</v>
      </c>
      <c r="CW299" s="24" t="e">
        <f>(CM299-'ModelParams Lw'!Q$10)/'ModelParams Lw'!Q$11</f>
        <v>#DIV/0!</v>
      </c>
      <c r="CX299" s="24" t="e">
        <f>(CN299-'ModelParams Lw'!R$10)/'ModelParams Lw'!R$11</f>
        <v>#DIV/0!</v>
      </c>
      <c r="CY299" s="24" t="e">
        <f>(CO299-'ModelParams Lw'!S$10)/'ModelParams Lw'!S$11</f>
        <v>#DIV/0!</v>
      </c>
      <c r="CZ299" s="24" t="e">
        <f>(CP299-'ModelParams Lw'!T$10)/'ModelParams Lw'!T$11</f>
        <v>#DIV/0!</v>
      </c>
      <c r="DA299" s="24" t="e">
        <f>(CQ299-'ModelParams Lw'!U$10)/'ModelParams Lw'!U$11</f>
        <v>#DIV/0!</v>
      </c>
      <c r="DB299" s="24" t="e">
        <f>(CR299-'ModelParams Lw'!V$10)/'ModelParams Lw'!V$11</f>
        <v>#DIV/0!</v>
      </c>
    </row>
    <row r="300" spans="1:106">
      <c r="A300" s="12">
        <f>'Sound Power'!B300</f>
        <v>0</v>
      </c>
      <c r="B300" s="12">
        <f>'Sound Power'!D300</f>
        <v>0</v>
      </c>
      <c r="C300" s="67" t="e">
        <f>IF(Calcul!$F305="SA",'Sound Power'!BS300,'Sound Power'!T300)</f>
        <v>#DIV/0!</v>
      </c>
      <c r="D300" s="67" t="e">
        <f>IF(Calcul!$F305="SA",'Sound Power'!BT300,'Sound Power'!U300)</f>
        <v>#DIV/0!</v>
      </c>
      <c r="E300" s="67" t="e">
        <f>IF(Calcul!$F305="SA",'Sound Power'!BU300,'Sound Power'!V300)</f>
        <v>#DIV/0!</v>
      </c>
      <c r="F300" s="67" t="e">
        <f>IF(Calcul!$F305="SA",'Sound Power'!BV300,'Sound Power'!W300)</f>
        <v>#DIV/0!</v>
      </c>
      <c r="G300" s="67" t="e">
        <f>IF(Calcul!$F305="SA",'Sound Power'!BW300,'Sound Power'!X300)</f>
        <v>#DIV/0!</v>
      </c>
      <c r="H300" s="67" t="e">
        <f>IF(Calcul!$F305="SA",'Sound Power'!BX300,'Sound Power'!Y300)</f>
        <v>#DIV/0!</v>
      </c>
      <c r="I300" s="67" t="e">
        <f>IF(Calcul!$F305="SA",'Sound Power'!BY300,'Sound Power'!Z300)</f>
        <v>#DIV/0!</v>
      </c>
      <c r="J300" s="67" t="e">
        <f>IF(Calcul!$F305="SA",'Sound Power'!BZ300,'Sound Power'!AA300)</f>
        <v>#DIV/0!</v>
      </c>
      <c r="K300" s="67" t="e">
        <f>'Sound Power'!CS300</f>
        <v>#DIV/0!</v>
      </c>
      <c r="L300" s="67" t="e">
        <f>'Sound Power'!CT300</f>
        <v>#DIV/0!</v>
      </c>
      <c r="M300" s="67" t="e">
        <f>'Sound Power'!CU300</f>
        <v>#DIV/0!</v>
      </c>
      <c r="N300" s="67" t="e">
        <f>'Sound Power'!CV300</f>
        <v>#DIV/0!</v>
      </c>
      <c r="O300" s="67" t="e">
        <f>'Sound Power'!CW300</f>
        <v>#DIV/0!</v>
      </c>
      <c r="P300" s="67" t="e">
        <f>'Sound Power'!CX300</f>
        <v>#DIV/0!</v>
      </c>
      <c r="Q300" s="67" t="e">
        <f>'Sound Power'!CY300</f>
        <v>#DIV/0!</v>
      </c>
      <c r="R300" s="67" t="e">
        <f>'Sound Power'!CZ300</f>
        <v>#DIV/0!</v>
      </c>
      <c r="S300" s="64">
        <f t="shared" si="97"/>
        <v>0</v>
      </c>
      <c r="T300" s="64">
        <f t="shared" si="98"/>
        <v>0</v>
      </c>
      <c r="U300" s="67" t="e">
        <f>('ModelParams Lp'!B$4*10^'ModelParams Lp'!B$5*($S300/$T300)^'ModelParams Lp'!B$6)*3</f>
        <v>#DIV/0!</v>
      </c>
      <c r="V300" s="67" t="e">
        <f>('ModelParams Lp'!C$4*10^'ModelParams Lp'!C$5*($S300/$T300)^'ModelParams Lp'!C$6)*3</f>
        <v>#DIV/0!</v>
      </c>
      <c r="W300" s="67" t="e">
        <f>('ModelParams Lp'!D$4*10^'ModelParams Lp'!D$5*($S300/$T300)^'ModelParams Lp'!D$6)*3</f>
        <v>#DIV/0!</v>
      </c>
      <c r="X300" s="67" t="e">
        <f>('ModelParams Lp'!E$4*10^'ModelParams Lp'!E$5*($S300/$T300)^'ModelParams Lp'!E$6)*3</f>
        <v>#DIV/0!</v>
      </c>
      <c r="Y300" s="67" t="e">
        <f>('ModelParams Lp'!F$4*10^'ModelParams Lp'!F$5*($S300/$T300)^'ModelParams Lp'!F$6)*3</f>
        <v>#DIV/0!</v>
      </c>
      <c r="Z300" s="67" t="e">
        <f>('ModelParams Lp'!G$4*10^'ModelParams Lp'!G$5*($S300/$T300)^'ModelParams Lp'!G$6)*3</f>
        <v>#DIV/0!</v>
      </c>
      <c r="AA300" s="67" t="e">
        <f>('ModelParams Lp'!H$4*10^'ModelParams Lp'!H$5*($S300/$T300)^'ModelParams Lp'!H$6)*3</f>
        <v>#DIV/0!</v>
      </c>
      <c r="AB300" s="67" t="e">
        <f>('ModelParams Lp'!I$4*10^'ModelParams Lp'!I$5*($S300/$T300)^'ModelParams Lp'!I$6)*3</f>
        <v>#DIV/0!</v>
      </c>
      <c r="AC300" s="53" t="e">
        <f t="shared" si="99"/>
        <v>#DIV/0!</v>
      </c>
      <c r="AD300" s="53" t="e">
        <f>IF(AC300&lt;'ModelParams Lp'!$B$16,-1,IF(AC300&lt;'ModelParams Lp'!$C$16,0,IF(AC300&lt;'ModelParams Lp'!$D$16,1,IF(AC300&lt;'ModelParams Lp'!$E$16,2,IF(AC300&lt;'ModelParams Lp'!$F$16,3,IF(AC300&lt;'ModelParams Lp'!$G$16,4,IF(AC300&lt;'ModelParams Lp'!$H$16,5,6)))))))</f>
        <v>#DIV/0!</v>
      </c>
      <c r="AE300" s="67" t="e">
        <f ca="1">IF($AD300&gt;1,0,OFFSET('ModelParams Lp'!$C$12,0,-'Sound Pressure'!$AD300))</f>
        <v>#DIV/0!</v>
      </c>
      <c r="AF300" s="67" t="e">
        <f ca="1">IF($AD300&gt;2,0,OFFSET('ModelParams Lp'!$D$12,0,-'Sound Pressure'!$AD300))</f>
        <v>#DIV/0!</v>
      </c>
      <c r="AG300" s="67" t="e">
        <f ca="1">IF($AD300&gt;3,0,OFFSET('ModelParams Lp'!$E$12,0,-'Sound Pressure'!$AD300))</f>
        <v>#DIV/0!</v>
      </c>
      <c r="AH300" s="67" t="e">
        <f ca="1">IF($AD300&gt;4,0,OFFSET('ModelParams Lp'!$F$12,0,-'Sound Pressure'!$AD300))</f>
        <v>#DIV/0!</v>
      </c>
      <c r="AI300" s="67" t="e">
        <f ca="1">IF($AD300&gt;3,0,OFFSET('ModelParams Lp'!$G$12,0,-'Sound Pressure'!$AD300))</f>
        <v>#DIV/0!</v>
      </c>
      <c r="AJ300" s="67" t="e">
        <f ca="1">IF($AD300&gt;5,0,OFFSET('ModelParams Lp'!$H$12,0,-'Sound Pressure'!$AD300))</f>
        <v>#DIV/0!</v>
      </c>
      <c r="AK300" s="67" t="e">
        <f ca="1">IF($AD300&gt;6,0,OFFSET('ModelParams Lp'!$I$12,0,-'Sound Pressure'!$AD300))</f>
        <v>#DIV/0!</v>
      </c>
      <c r="AL300" s="67" t="e">
        <f ca="1">IF($AD300&gt;7,0,IF($AD$4&lt;0,3,OFFSET('ModelParams Lp'!$J$12,0,-'Sound Pressure'!$AD300)))</f>
        <v>#DIV/0!</v>
      </c>
      <c r="AM300" s="67" t="e">
        <f t="shared" si="120"/>
        <v>#DIV/0!</v>
      </c>
      <c r="AN300" s="67" t="e">
        <f t="shared" si="119"/>
        <v>#DIV/0!</v>
      </c>
      <c r="AO300" s="67" t="e">
        <f t="shared" si="119"/>
        <v>#DIV/0!</v>
      </c>
      <c r="AP300" s="67" t="e">
        <f t="shared" si="119"/>
        <v>#DIV/0!</v>
      </c>
      <c r="AQ300" s="67" t="e">
        <f t="shared" si="119"/>
        <v>#DIV/0!</v>
      </c>
      <c r="AR300" s="67" t="e">
        <f t="shared" si="119"/>
        <v>#DIV/0!</v>
      </c>
      <c r="AS300" s="67" t="e">
        <f t="shared" si="119"/>
        <v>#DIV/0!</v>
      </c>
      <c r="AT300" s="67" t="e">
        <f t="shared" si="119"/>
        <v>#DIV/0!</v>
      </c>
      <c r="AU300" s="67">
        <f>'ModelParams Lp'!B$22</f>
        <v>4</v>
      </c>
      <c r="AV300" s="67">
        <f>'ModelParams Lp'!C$22</f>
        <v>2</v>
      </c>
      <c r="AW300" s="67">
        <f>'ModelParams Lp'!D$22</f>
        <v>1</v>
      </c>
      <c r="AX300" s="67">
        <f>'ModelParams Lp'!E$22</f>
        <v>0</v>
      </c>
      <c r="AY300" s="67">
        <f>'ModelParams Lp'!F$22</f>
        <v>0</v>
      </c>
      <c r="AZ300" s="67">
        <f>'ModelParams Lp'!G$22</f>
        <v>0</v>
      </c>
      <c r="BA300" s="67">
        <f>'ModelParams Lp'!H$22</f>
        <v>0</v>
      </c>
      <c r="BB300" s="67">
        <f>'ModelParams Lp'!I$22</f>
        <v>0</v>
      </c>
      <c r="BC300" s="67" t="e">
        <f>-10*LOG(2/(4*PI()*2^2)+4/(0.163*(Calcul!$J305*Calcul!$K305)/VLOOKUP(Calcul!$H305,'ModelParams Lp'!$E$37:$F$39,2,0)))</f>
        <v>#N/A</v>
      </c>
      <c r="BD300" s="67" t="e">
        <f>-10*LOG(2/(4*PI()*2^2)+4/(0.163*(Calcul!$J305*Calcul!$K305)/VLOOKUP(Calcul!$H305,'ModelParams Lp'!$E$37:$F$39,2,0)))</f>
        <v>#N/A</v>
      </c>
      <c r="BE300" s="67" t="e">
        <f>-10*LOG(2/(4*PI()*2^2)+4/(0.163*(Calcul!$J305*Calcul!$K305)/VLOOKUP(Calcul!$H305,'ModelParams Lp'!$E$37:$F$39,2,0)))</f>
        <v>#N/A</v>
      </c>
      <c r="BF300" s="67" t="e">
        <f>-10*LOG(2/(4*PI()*2^2)+4/(0.163*(Calcul!$J305*Calcul!$K305)/VLOOKUP(Calcul!$H305,'ModelParams Lp'!$E$37:$F$39,2,0)))</f>
        <v>#N/A</v>
      </c>
      <c r="BG300" s="67" t="e">
        <f>-10*LOG(2/(4*PI()*2^2)+4/(0.163*(Calcul!$J305*Calcul!$K305)/VLOOKUP(Calcul!$H305,'ModelParams Lp'!$E$37:$F$39,2,0)))</f>
        <v>#N/A</v>
      </c>
      <c r="BH300" s="67" t="e">
        <f>-10*LOG(2/(4*PI()*2^2)+4/(0.163*(Calcul!$J305*Calcul!$K305)/VLOOKUP(Calcul!$H305,'ModelParams Lp'!$E$37:$F$39,2,0)))</f>
        <v>#N/A</v>
      </c>
      <c r="BI300" s="67" t="e">
        <f>-10*LOG(2/(4*PI()*2^2)+4/(0.163*(Calcul!$J305*Calcul!$K305)/VLOOKUP(Calcul!$H305,'ModelParams Lp'!$E$37:$F$39,2,0)))</f>
        <v>#N/A</v>
      </c>
      <c r="BJ300" s="67" t="e">
        <f>-10*LOG(2/(4*PI()*2^2)+4/(0.163*(Calcul!$J305*Calcul!$K305)/VLOOKUP(Calcul!$H305,'ModelParams Lp'!$E$37:$F$39,2,0)))</f>
        <v>#N/A</v>
      </c>
      <c r="BK300" s="67" t="e">
        <f>VLOOKUP(Calcul!$I305,'ModelParams Lp'!$D$28:$O$32,5,0)+BC300</f>
        <v>#N/A</v>
      </c>
      <c r="BL300" s="67" t="e">
        <f>VLOOKUP(Calcul!$I305,'ModelParams Lp'!$D$28:$O$32,6,0)+BD300</f>
        <v>#N/A</v>
      </c>
      <c r="BM300" s="67" t="e">
        <f>VLOOKUP(Calcul!$I305,'ModelParams Lp'!$D$28:$O$32,7,0)+BE300</f>
        <v>#N/A</v>
      </c>
      <c r="BN300" s="67" t="e">
        <f>VLOOKUP(Calcul!$I305,'ModelParams Lp'!$D$28:$O$32,8,0)+BF300</f>
        <v>#N/A</v>
      </c>
      <c r="BO300" s="67" t="e">
        <f>VLOOKUP(Calcul!$I305,'ModelParams Lp'!$D$28:$O$32,9,0)+BG300</f>
        <v>#N/A</v>
      </c>
      <c r="BP300" s="67" t="e">
        <f>VLOOKUP(Calcul!$I305,'ModelParams Lp'!$D$28:$O$32,10,0)+BH300</f>
        <v>#N/A</v>
      </c>
      <c r="BQ300" s="67" t="e">
        <f>VLOOKUP(Calcul!$I305,'ModelParams Lp'!$D$28:$O$32,11,0)+BI300</f>
        <v>#N/A</v>
      </c>
      <c r="BR300" s="67" t="e">
        <f>VLOOKUP(Calcul!$I305,'ModelParams Lp'!$D$28:$O$32,12,0)+BJ300</f>
        <v>#N/A</v>
      </c>
      <c r="BS300" s="66" t="e">
        <f t="shared" ca="1" si="100"/>
        <v>#DIV/0!</v>
      </c>
      <c r="BT300" s="66" t="e">
        <f t="shared" ca="1" si="101"/>
        <v>#DIV/0!</v>
      </c>
      <c r="BU300" s="66" t="e">
        <f t="shared" ca="1" si="102"/>
        <v>#DIV/0!</v>
      </c>
      <c r="BV300" s="66" t="e">
        <f t="shared" ca="1" si="103"/>
        <v>#DIV/0!</v>
      </c>
      <c r="BW300" s="66" t="e">
        <f t="shared" ca="1" si="104"/>
        <v>#DIV/0!</v>
      </c>
      <c r="BX300" s="66" t="e">
        <f t="shared" ca="1" si="105"/>
        <v>#DIV/0!</v>
      </c>
      <c r="BY300" s="66" t="e">
        <f t="shared" ca="1" si="106"/>
        <v>#DIV/0!</v>
      </c>
      <c r="BZ300" s="66" t="e">
        <f t="shared" ca="1" si="107"/>
        <v>#DIV/0!</v>
      </c>
      <c r="CA300" s="24" t="e">
        <f ca="1">10*LOG10(IF(BS300="",0,POWER(10,((BS300+'ModelParams Lw'!$O$4)/10))) +IF(BT300="",0,POWER(10,((BT300+'ModelParams Lw'!$P$4)/10))) +IF(BU300="",0,POWER(10,((BU300+'ModelParams Lw'!$Q$4)/10))) +IF(BV300="",0,POWER(10,((BV300+'ModelParams Lw'!$R$4)/10))) +IF(BW300="",0,POWER(10,((BW300+'ModelParams Lw'!$S$4)/10))) +IF(BX300="",0,POWER(10,((BX300+'ModelParams Lw'!$T$4)/10))) +IF(BY300="",0,POWER(10,((BY300+'ModelParams Lw'!$U$4)/10)))+IF(BZ300="",0,POWER(10,((BZ300+'ModelParams Lw'!$V$4)/10))))</f>
        <v>#DIV/0!</v>
      </c>
      <c r="CB300" s="24" t="e">
        <f t="shared" ca="1" si="108"/>
        <v>#DIV/0!</v>
      </c>
      <c r="CC300" s="24" t="e">
        <f ca="1">(BS300-'ModelParams Lw'!O$10)/'ModelParams Lw'!O$11</f>
        <v>#DIV/0!</v>
      </c>
      <c r="CD300" s="24" t="e">
        <f ca="1">(BT300-'ModelParams Lw'!P$10)/'ModelParams Lw'!P$11</f>
        <v>#DIV/0!</v>
      </c>
      <c r="CE300" s="24" t="e">
        <f ca="1">(BU300-'ModelParams Lw'!Q$10)/'ModelParams Lw'!Q$11</f>
        <v>#DIV/0!</v>
      </c>
      <c r="CF300" s="24" t="e">
        <f ca="1">(BV300-'ModelParams Lw'!R$10)/'ModelParams Lw'!R$11</f>
        <v>#DIV/0!</v>
      </c>
      <c r="CG300" s="24" t="e">
        <f ca="1">(BW300-'ModelParams Lw'!S$10)/'ModelParams Lw'!S$11</f>
        <v>#DIV/0!</v>
      </c>
      <c r="CH300" s="24" t="e">
        <f ca="1">(BX300-'ModelParams Lw'!T$10)/'ModelParams Lw'!T$11</f>
        <v>#DIV/0!</v>
      </c>
      <c r="CI300" s="24" t="e">
        <f ca="1">(BY300-'ModelParams Lw'!U$10)/'ModelParams Lw'!U$11</f>
        <v>#DIV/0!</v>
      </c>
      <c r="CJ300" s="24" t="e">
        <f ca="1">(BZ300-'ModelParams Lw'!V$10)/'ModelParams Lw'!V$11</f>
        <v>#DIV/0!</v>
      </c>
      <c r="CK300" s="66" t="e">
        <f t="shared" si="109"/>
        <v>#DIV/0!</v>
      </c>
      <c r="CL300" s="66" t="e">
        <f t="shared" si="110"/>
        <v>#DIV/0!</v>
      </c>
      <c r="CM300" s="66" t="e">
        <f t="shared" si="111"/>
        <v>#DIV/0!</v>
      </c>
      <c r="CN300" s="66" t="e">
        <f t="shared" si="112"/>
        <v>#DIV/0!</v>
      </c>
      <c r="CO300" s="66" t="e">
        <f t="shared" si="113"/>
        <v>#DIV/0!</v>
      </c>
      <c r="CP300" s="66" t="e">
        <f t="shared" si="114"/>
        <v>#DIV/0!</v>
      </c>
      <c r="CQ300" s="66" t="e">
        <f t="shared" si="115"/>
        <v>#DIV/0!</v>
      </c>
      <c r="CR300" s="66" t="e">
        <f t="shared" si="116"/>
        <v>#DIV/0!</v>
      </c>
      <c r="CS300" s="24" t="e">
        <f>10*LOG10(IF(CK300="",0,POWER(10,((CK300+'ModelParams Lw'!$O$4)/10))) +IF(CL300="",0,POWER(10,((CL300+'ModelParams Lw'!$P$4)/10))) +IF(CM300="",0,POWER(10,((CM300+'ModelParams Lw'!$Q$4)/10))) +IF(CN300="",0,POWER(10,((CN300+'ModelParams Lw'!$R$4)/10))) +IF(CO300="",0,POWER(10,((CO300+'ModelParams Lw'!$S$4)/10))) +IF(CP300="",0,POWER(10,((CP300+'ModelParams Lw'!$T$4)/10))) +IF(CQ300="",0,POWER(10,((CQ300+'ModelParams Lw'!$U$4)/10)))+IF(CR300="",0,POWER(10,((CR300+'ModelParams Lw'!$V$4)/10))))</f>
        <v>#DIV/0!</v>
      </c>
      <c r="CT300" s="24" t="e">
        <f t="shared" si="117"/>
        <v>#DIV/0!</v>
      </c>
      <c r="CU300" s="24" t="e">
        <f>(CK300-'ModelParams Lw'!O$10)/'ModelParams Lw'!O$11</f>
        <v>#DIV/0!</v>
      </c>
      <c r="CV300" s="24" t="e">
        <f>(CL300-'ModelParams Lw'!P$10)/'ModelParams Lw'!P$11</f>
        <v>#DIV/0!</v>
      </c>
      <c r="CW300" s="24" t="e">
        <f>(CM300-'ModelParams Lw'!Q$10)/'ModelParams Lw'!Q$11</f>
        <v>#DIV/0!</v>
      </c>
      <c r="CX300" s="24" t="e">
        <f>(CN300-'ModelParams Lw'!R$10)/'ModelParams Lw'!R$11</f>
        <v>#DIV/0!</v>
      </c>
      <c r="CY300" s="24" t="e">
        <f>(CO300-'ModelParams Lw'!S$10)/'ModelParams Lw'!S$11</f>
        <v>#DIV/0!</v>
      </c>
      <c r="CZ300" s="24" t="e">
        <f>(CP300-'ModelParams Lw'!T$10)/'ModelParams Lw'!T$11</f>
        <v>#DIV/0!</v>
      </c>
      <c r="DA300" s="24" t="e">
        <f>(CQ300-'ModelParams Lw'!U$10)/'ModelParams Lw'!U$11</f>
        <v>#DIV/0!</v>
      </c>
      <c r="DB300" s="24" t="e">
        <f>(CR300-'ModelParams Lw'!V$10)/'ModelParams Lw'!V$11</f>
        <v>#DIV/0!</v>
      </c>
    </row>
  </sheetData>
  <sheetProtection algorithmName="SHA-512" hashValue="F4Wdr4pkJNxQj6PL2ue0TdtapW0urNh0pyPuAcIyUsHqephupjkkIOLql40t0lHB5SzhaWVqQdj0vR5/HzGiDw==" saltValue="oK6yuzW/fekM813HpaFwYg==" spinCount="100000" sheet="1" objects="1" scenarios="1"/>
  <mergeCells count="28">
    <mergeCell ref="CS1:CT1"/>
    <mergeCell ref="CU1:DB1"/>
    <mergeCell ref="CK2:CR2"/>
    <mergeCell ref="CS2:CT2"/>
    <mergeCell ref="CU2:DB2"/>
    <mergeCell ref="CA1:CB1"/>
    <mergeCell ref="CC1:CJ1"/>
    <mergeCell ref="CA2:CB2"/>
    <mergeCell ref="CC2:CJ2"/>
    <mergeCell ref="CK1:CR1"/>
    <mergeCell ref="BC1:BJ1"/>
    <mergeCell ref="BC2:BJ2"/>
    <mergeCell ref="BK1:BR1"/>
    <mergeCell ref="BK2:BR2"/>
    <mergeCell ref="BS1:BZ1"/>
    <mergeCell ref="BS2:BZ2"/>
    <mergeCell ref="AM1:AT1"/>
    <mergeCell ref="AM2:AT2"/>
    <mergeCell ref="AU1:BB1"/>
    <mergeCell ref="AU2:BB2"/>
    <mergeCell ref="C1:J1"/>
    <mergeCell ref="C2:J2"/>
    <mergeCell ref="U1:AB1"/>
    <mergeCell ref="U2:AB2"/>
    <mergeCell ref="AE1:AL1"/>
    <mergeCell ref="AE2:AL2"/>
    <mergeCell ref="K1:R1"/>
    <mergeCell ref="K2:R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G9" sqref="G9"/>
    </sheetView>
  </sheetViews>
  <sheetFormatPr defaultRowHeight="15"/>
  <cols>
    <col min="1" max="1" width="9.85546875" style="9" customWidth="1"/>
    <col min="2" max="13" width="9.140625" style="9"/>
    <col min="14" max="22" width="9.140625" style="27"/>
    <col min="23" max="16384" width="9.140625" style="9"/>
  </cols>
  <sheetData>
    <row r="1" spans="1:22">
      <c r="A1" s="2" t="s">
        <v>37</v>
      </c>
      <c r="N1" s="2" t="s">
        <v>45</v>
      </c>
    </row>
    <row r="2" spans="1:22" ht="15.75">
      <c r="A2" s="14"/>
      <c r="B2" s="116"/>
      <c r="C2" s="113"/>
      <c r="D2" s="113"/>
      <c r="E2" s="113"/>
      <c r="F2" s="113"/>
      <c r="G2" s="113"/>
      <c r="H2" s="113"/>
      <c r="I2" s="113"/>
      <c r="N2" s="28"/>
      <c r="O2" s="176" t="s">
        <v>31</v>
      </c>
      <c r="P2" s="176"/>
      <c r="Q2" s="176"/>
      <c r="R2" s="176"/>
      <c r="S2" s="176"/>
      <c r="T2" s="176"/>
      <c r="U2" s="176"/>
      <c r="V2" s="176"/>
    </row>
    <row r="3" spans="1:22">
      <c r="A3" s="117" t="s">
        <v>32</v>
      </c>
      <c r="B3" s="38">
        <v>4.1901191593388631</v>
      </c>
      <c r="C3" s="113"/>
      <c r="D3" s="113"/>
      <c r="E3" s="113"/>
      <c r="F3" s="113"/>
      <c r="G3" s="113"/>
      <c r="H3" s="113"/>
      <c r="I3" s="113"/>
      <c r="N3" s="29"/>
      <c r="O3" s="30">
        <v>63</v>
      </c>
      <c r="P3" s="30">
        <v>125</v>
      </c>
      <c r="Q3" s="30">
        <v>250</v>
      </c>
      <c r="R3" s="30">
        <v>500</v>
      </c>
      <c r="S3" s="30">
        <v>1000</v>
      </c>
      <c r="T3" s="30">
        <v>2000</v>
      </c>
      <c r="U3" s="30">
        <v>4000</v>
      </c>
      <c r="V3" s="30">
        <v>8000</v>
      </c>
    </row>
    <row r="4" spans="1:22">
      <c r="A4" s="15" t="s">
        <v>33</v>
      </c>
      <c r="B4" s="38">
        <v>52.2066506771733</v>
      </c>
      <c r="C4" s="114"/>
      <c r="D4" s="115"/>
      <c r="E4" s="115"/>
      <c r="F4" s="115"/>
      <c r="G4" s="115"/>
      <c r="H4" s="115"/>
      <c r="I4" s="115"/>
      <c r="N4" s="30" t="s">
        <v>42</v>
      </c>
      <c r="O4" s="19">
        <v>-26.2</v>
      </c>
      <c r="P4" s="19">
        <v>-16.100000000000001</v>
      </c>
      <c r="Q4" s="19">
        <v>-8.6</v>
      </c>
      <c r="R4" s="19">
        <v>-3.2</v>
      </c>
      <c r="S4" s="19">
        <v>0</v>
      </c>
      <c r="T4" s="19">
        <v>1.2</v>
      </c>
      <c r="U4" s="19">
        <v>1</v>
      </c>
      <c r="V4" s="19">
        <v>-1.1000000000000001</v>
      </c>
    </row>
    <row r="5" spans="1:22">
      <c r="A5" s="15" t="s">
        <v>178</v>
      </c>
      <c r="B5" s="123">
        <v>22.270040255335026</v>
      </c>
      <c r="C5" s="114"/>
      <c r="D5" s="115"/>
      <c r="E5" s="115"/>
      <c r="F5" s="115"/>
      <c r="G5" s="115"/>
      <c r="H5" s="115"/>
      <c r="I5" s="115"/>
    </row>
    <row r="6" spans="1:22">
      <c r="A6" s="15" t="s">
        <v>34</v>
      </c>
      <c r="B6" s="38">
        <v>-0.98585217513044054</v>
      </c>
      <c r="C6" s="124">
        <v>-1.1499946671033408E-2</v>
      </c>
      <c r="D6" s="125"/>
      <c r="E6" s="115"/>
      <c r="F6" s="115"/>
      <c r="G6" s="115"/>
      <c r="H6" s="115"/>
      <c r="I6" s="115"/>
    </row>
    <row r="7" spans="1:22">
      <c r="A7" s="15" t="s">
        <v>35</v>
      </c>
      <c r="B7" s="38">
        <v>-5.0000000000000002E-5</v>
      </c>
      <c r="C7" s="124">
        <v>2.3800000000000002E-2</v>
      </c>
      <c r="D7" s="124">
        <v>-7.1</v>
      </c>
      <c r="E7" s="115"/>
      <c r="F7" s="115"/>
      <c r="G7" s="115"/>
      <c r="H7" s="115"/>
      <c r="I7" s="115"/>
      <c r="N7" s="31" t="s">
        <v>44</v>
      </c>
    </row>
    <row r="8" spans="1:22">
      <c r="A8" s="15" t="s">
        <v>36</v>
      </c>
      <c r="B8" s="38">
        <v>2.9999999999999997E-4</v>
      </c>
      <c r="C8" s="124">
        <v>-0.23549999999999999</v>
      </c>
      <c r="D8" s="124">
        <v>46.485999999999997</v>
      </c>
      <c r="E8" s="115"/>
      <c r="F8" s="115"/>
      <c r="G8" s="115"/>
      <c r="H8" s="115"/>
      <c r="I8" s="115"/>
      <c r="N8" s="28"/>
      <c r="O8" s="176" t="s">
        <v>31</v>
      </c>
      <c r="P8" s="176"/>
      <c r="Q8" s="176"/>
      <c r="R8" s="176"/>
      <c r="S8" s="176"/>
      <c r="T8" s="176"/>
      <c r="U8" s="176"/>
      <c r="V8" s="176"/>
    </row>
    <row r="9" spans="1:22">
      <c r="A9" s="112"/>
      <c r="B9" s="111"/>
      <c r="C9" s="111"/>
      <c r="D9" s="111"/>
      <c r="E9" s="111"/>
      <c r="F9" s="111"/>
      <c r="G9" s="111"/>
      <c r="H9" s="111"/>
      <c r="I9" s="111"/>
      <c r="N9" s="29"/>
      <c r="O9" s="30">
        <v>63</v>
      </c>
      <c r="P9" s="30">
        <v>125</v>
      </c>
      <c r="Q9" s="30">
        <v>250</v>
      </c>
      <c r="R9" s="30">
        <v>500</v>
      </c>
      <c r="S9" s="30">
        <v>1000</v>
      </c>
      <c r="T9" s="30">
        <v>2000</v>
      </c>
      <c r="U9" s="30">
        <v>4000</v>
      </c>
      <c r="V9" s="30">
        <v>8000</v>
      </c>
    </row>
    <row r="10" spans="1:22">
      <c r="A10" s="112"/>
      <c r="B10" s="111"/>
      <c r="C10" s="111"/>
      <c r="D10" s="111"/>
      <c r="E10" s="111"/>
      <c r="F10" s="111"/>
      <c r="G10" s="111"/>
      <c r="H10" s="111"/>
      <c r="I10" s="111"/>
      <c r="N10" s="30" t="s">
        <v>42</v>
      </c>
      <c r="O10" s="19">
        <v>35.5</v>
      </c>
      <c r="P10" s="19">
        <v>22</v>
      </c>
      <c r="Q10" s="19">
        <v>12</v>
      </c>
      <c r="R10" s="19">
        <v>4.8</v>
      </c>
      <c r="S10" s="19">
        <v>0</v>
      </c>
      <c r="T10" s="19">
        <v>-3.5</v>
      </c>
      <c r="U10" s="19">
        <v>-6.1</v>
      </c>
      <c r="V10" s="19">
        <v>-8</v>
      </c>
    </row>
    <row r="11" spans="1:22">
      <c r="A11" s="112"/>
      <c r="B11" s="111"/>
      <c r="C11" s="111"/>
      <c r="D11" s="111"/>
      <c r="E11" s="111"/>
      <c r="F11" s="111"/>
      <c r="G11" s="111"/>
      <c r="H11" s="111"/>
      <c r="I11" s="111"/>
      <c r="N11" s="30" t="s">
        <v>43</v>
      </c>
      <c r="O11" s="19">
        <v>0.79</v>
      </c>
      <c r="P11" s="19">
        <v>0.87</v>
      </c>
      <c r="Q11" s="19">
        <v>0.93</v>
      </c>
      <c r="R11" s="19">
        <v>0.97399999999999998</v>
      </c>
      <c r="S11" s="19">
        <v>1</v>
      </c>
      <c r="T11" s="19">
        <v>1.0149999999999999</v>
      </c>
      <c r="U11" s="19">
        <v>1.0249999999999999</v>
      </c>
      <c r="V11" s="19">
        <v>1.03</v>
      </c>
    </row>
    <row r="12" spans="1:22">
      <c r="A12" s="112"/>
      <c r="B12" s="111"/>
      <c r="C12" s="111"/>
      <c r="D12" s="111"/>
      <c r="E12" s="111"/>
      <c r="F12" s="111"/>
      <c r="G12" s="111"/>
      <c r="H12" s="111"/>
      <c r="I12" s="111"/>
    </row>
    <row r="13" spans="1:22">
      <c r="A13" s="112"/>
      <c r="B13" s="111"/>
      <c r="C13" s="111"/>
      <c r="D13" s="111"/>
      <c r="E13" s="111"/>
      <c r="F13" s="111"/>
      <c r="G13" s="111"/>
      <c r="H13" s="111"/>
      <c r="I13" s="111"/>
    </row>
    <row r="15" spans="1:22" s="26" customFormat="1">
      <c r="A15" s="2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26" customFormat="1" ht="11.25">
      <c r="A16" s="32"/>
      <c r="B16" s="32"/>
      <c r="C16" s="174" t="s">
        <v>41</v>
      </c>
      <c r="D16" s="175"/>
      <c r="E16" s="175"/>
      <c r="F16" s="175"/>
      <c r="G16" s="175"/>
      <c r="H16" s="175"/>
      <c r="I16" s="175"/>
      <c r="J16" s="175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26" customFormat="1" ht="11.25">
      <c r="A17" s="33"/>
      <c r="B17" s="33"/>
      <c r="C17" s="34">
        <v>63</v>
      </c>
      <c r="D17" s="35">
        <v>125</v>
      </c>
      <c r="E17" s="35">
        <v>250</v>
      </c>
      <c r="F17" s="35">
        <v>500</v>
      </c>
      <c r="G17" s="35">
        <v>1000</v>
      </c>
      <c r="H17" s="35">
        <v>2000</v>
      </c>
      <c r="I17" s="35">
        <v>4000</v>
      </c>
      <c r="J17" s="35">
        <v>8000</v>
      </c>
      <c r="N17" s="27"/>
      <c r="O17" s="27"/>
      <c r="P17" s="27"/>
      <c r="Q17" s="27"/>
      <c r="R17" s="27"/>
      <c r="S17" s="27"/>
      <c r="T17" s="27"/>
      <c r="U17" s="27"/>
      <c r="V17" s="27"/>
    </row>
    <row r="18" spans="1:22" s="26" customFormat="1" ht="12.75">
      <c r="A18" s="36" t="s">
        <v>49</v>
      </c>
      <c r="B18" s="37" t="s">
        <v>47</v>
      </c>
      <c r="C18" s="38">
        <v>7.5544808376124042</v>
      </c>
      <c r="D18" s="38">
        <v>7.5286567456570284</v>
      </c>
      <c r="E18" s="38">
        <v>5.5575325849336625</v>
      </c>
      <c r="F18" s="38">
        <v>5.3193433973954241</v>
      </c>
      <c r="G18" s="38">
        <v>4.3902892855651512</v>
      </c>
      <c r="H18" s="38">
        <v>3.818118206318184</v>
      </c>
      <c r="I18" s="38">
        <v>3.0974188196168746</v>
      </c>
      <c r="J18" s="38">
        <v>2.348631737067294</v>
      </c>
      <c r="N18" s="27"/>
      <c r="O18" s="27"/>
      <c r="P18" s="27"/>
      <c r="Q18" s="27"/>
      <c r="R18" s="27"/>
      <c r="S18" s="27"/>
      <c r="T18" s="27"/>
      <c r="U18" s="27"/>
      <c r="V18" s="27"/>
    </row>
    <row r="19" spans="1:22" s="26" customFormat="1" ht="12.75">
      <c r="A19" s="47"/>
      <c r="B19" s="35" t="s">
        <v>48</v>
      </c>
      <c r="C19" s="38">
        <v>12.782007968282878</v>
      </c>
      <c r="D19" s="38">
        <v>14.665272154839798</v>
      </c>
      <c r="E19" s="38">
        <v>11.899209601436564</v>
      </c>
      <c r="F19" s="38">
        <v>12.621574138765761</v>
      </c>
      <c r="G19" s="38">
        <v>11.128822892534952</v>
      </c>
      <c r="H19" s="38">
        <v>10.25403647060028</v>
      </c>
      <c r="I19" s="38">
        <v>8.5017909062462245</v>
      </c>
      <c r="J19" s="38">
        <v>6.1634672538131348</v>
      </c>
      <c r="N19" s="27"/>
      <c r="O19" s="27"/>
      <c r="P19" s="27"/>
      <c r="Q19" s="27"/>
      <c r="R19" s="27"/>
      <c r="S19" s="27"/>
      <c r="T19" s="27"/>
      <c r="U19" s="27"/>
      <c r="V19" s="27"/>
    </row>
    <row r="20" spans="1:22" s="26" customFormat="1" ht="12.75">
      <c r="A20" s="47"/>
      <c r="B20" s="37" t="s">
        <v>63</v>
      </c>
      <c r="C20" s="38">
        <v>-288.77415405407567</v>
      </c>
      <c r="D20" s="38">
        <v>-252.0764031044244</v>
      </c>
      <c r="E20" s="38">
        <v>-202.44407287088336</v>
      </c>
      <c r="F20" s="38">
        <v>-322.96098043097629</v>
      </c>
      <c r="G20" s="38">
        <v>-300.98078774966524</v>
      </c>
      <c r="H20" s="38">
        <v>-302.39880704243012</v>
      </c>
      <c r="I20" s="38">
        <v>-243.58713173418923</v>
      </c>
      <c r="J20" s="51">
        <v>66.533384418937814</v>
      </c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6" customFormat="1" ht="12.75">
      <c r="A21" s="36" t="s">
        <v>50</v>
      </c>
      <c r="B21" s="37" t="s">
        <v>47</v>
      </c>
      <c r="C21" s="38">
        <v>7.7184478387775224</v>
      </c>
      <c r="D21" s="38">
        <v>7.7004863738930727</v>
      </c>
      <c r="E21" s="38">
        <v>6.250141809021919</v>
      </c>
      <c r="F21" s="38">
        <v>5.6917336989208529</v>
      </c>
      <c r="G21" s="38">
        <v>4.6127400771058067</v>
      </c>
      <c r="H21" s="38">
        <v>4.0426547255675729</v>
      </c>
      <c r="I21" s="38">
        <v>3.2352072911333583</v>
      </c>
      <c r="J21" s="38">
        <v>0.99599775185099082</v>
      </c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6" customFormat="1" ht="12.75">
      <c r="A22" s="47"/>
      <c r="B22" s="42" t="s">
        <v>48</v>
      </c>
      <c r="C22" s="38">
        <v>13.07606133439509</v>
      </c>
      <c r="D22" s="38">
        <v>15.023736741224923</v>
      </c>
      <c r="E22" s="38">
        <v>13.557868098268454</v>
      </c>
      <c r="F22" s="38">
        <v>13.622295636738041</v>
      </c>
      <c r="G22" s="38">
        <v>11.790357419586462</v>
      </c>
      <c r="H22" s="38">
        <v>10.985505240678938</v>
      </c>
      <c r="I22" s="38">
        <v>8.9862921732487067</v>
      </c>
      <c r="J22" s="38">
        <v>-0.14926656044426279</v>
      </c>
      <c r="N22" s="27"/>
      <c r="O22" s="27"/>
      <c r="P22" s="27"/>
      <c r="Q22" s="27"/>
      <c r="R22" s="27"/>
      <c r="S22" s="27"/>
      <c r="T22" s="27"/>
      <c r="U22" s="27"/>
      <c r="V22" s="27"/>
    </row>
    <row r="23" spans="1:22">
      <c r="A23" s="37"/>
      <c r="B23" s="37" t="s">
        <v>63</v>
      </c>
      <c r="C23" s="38">
        <v>-269.07701218872734</v>
      </c>
      <c r="D23" s="38">
        <v>-217.57732971170455</v>
      </c>
      <c r="E23" s="38">
        <v>-261.89515978412595</v>
      </c>
      <c r="F23" s="38">
        <v>-317.86193448833359</v>
      </c>
      <c r="G23" s="38">
        <v>-265.87629801051816</v>
      </c>
      <c r="H23" s="38">
        <v>-245.09104615981985</v>
      </c>
      <c r="I23" s="38">
        <v>-163.11809723289136</v>
      </c>
      <c r="J23" s="38">
        <v>1785.025042977373</v>
      </c>
      <c r="K23" s="26"/>
      <c r="L23" s="26"/>
      <c r="M23" s="26"/>
    </row>
  </sheetData>
  <sheetProtection algorithmName="SHA-512" hashValue="ZfzkldPQSzM011kF/gZK5kTtNtGDNx6fsdIA7yLhq6z7jktR0Z44CUiSHCztt7AQt+I2/cPDE8CUQdNAaIX42Q==" saltValue="ifPSrVAPJnoxRVrsQLs4pg==" spinCount="100000" sheet="1" objects="1" scenarios="1"/>
  <mergeCells count="3">
    <mergeCell ref="C16:J16"/>
    <mergeCell ref="O2:V2"/>
    <mergeCell ref="O8:V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zoomScale="55" zoomScaleNormal="55" workbookViewId="0">
      <selection activeCell="G9" sqref="G9"/>
    </sheetView>
  </sheetViews>
  <sheetFormatPr defaultRowHeight="15"/>
  <cols>
    <col min="1" max="1" width="8" style="127" bestFit="1" customWidth="1"/>
    <col min="2" max="2" width="11.85546875" style="127" bestFit="1" customWidth="1"/>
    <col min="3" max="3" width="10" style="127" bestFit="1" customWidth="1"/>
    <col min="4" max="4" width="11.5703125" style="127" bestFit="1" customWidth="1"/>
    <col min="5" max="5" width="13.140625" style="127" customWidth="1"/>
    <col min="6" max="6" width="16" style="128" customWidth="1"/>
    <col min="7" max="7" width="11.28515625" style="127" bestFit="1" customWidth="1"/>
    <col min="8" max="8" width="9.42578125" style="127" bestFit="1" customWidth="1"/>
    <col min="9" max="9" width="12.28515625" style="127" bestFit="1" customWidth="1"/>
    <col min="10" max="10" width="10.5703125" style="127" bestFit="1" customWidth="1"/>
    <col min="11" max="11" width="9" style="127" bestFit="1" customWidth="1"/>
    <col min="12" max="12" width="9.7109375" style="127" bestFit="1" customWidth="1"/>
    <col min="13" max="14" width="10.28515625" style="127" bestFit="1" customWidth="1"/>
    <col min="15" max="15" width="11.5703125" style="127" bestFit="1" customWidth="1"/>
    <col min="16" max="18" width="12.140625" style="127" bestFit="1" customWidth="1"/>
    <col min="19" max="19" width="9" style="127" bestFit="1" customWidth="1"/>
    <col min="20" max="20" width="9.7109375" style="127" bestFit="1" customWidth="1"/>
    <col min="21" max="22" width="10.28515625" style="127" bestFit="1" customWidth="1"/>
    <col min="23" max="23" width="11.5703125" style="127" bestFit="1" customWidth="1"/>
    <col min="24" max="26" width="12.140625" style="127" bestFit="1" customWidth="1"/>
    <col min="27" max="27" width="5.85546875" style="129" customWidth="1"/>
    <col min="28" max="28" width="9.140625" style="149" customWidth="1"/>
    <col min="29" max="30" width="12" style="129" customWidth="1"/>
    <col min="31" max="32" width="9.140625" style="129" customWidth="1"/>
    <col min="33" max="16384" width="9.140625" style="129"/>
  </cols>
  <sheetData>
    <row r="1" spans="1:32" ht="18.75">
      <c r="A1" s="126" t="s">
        <v>193</v>
      </c>
      <c r="K1" s="177" t="s">
        <v>194</v>
      </c>
      <c r="L1" s="177"/>
      <c r="M1" s="177"/>
      <c r="N1" s="177"/>
      <c r="O1" s="177"/>
      <c r="P1" s="177"/>
      <c r="Q1" s="177"/>
      <c r="R1" s="177"/>
      <c r="S1" s="177" t="s">
        <v>195</v>
      </c>
      <c r="T1" s="177"/>
      <c r="U1" s="177"/>
      <c r="V1" s="177"/>
      <c r="W1" s="177"/>
      <c r="X1" s="177"/>
      <c r="Y1" s="177"/>
      <c r="Z1" s="177"/>
      <c r="AB1" s="130" t="s">
        <v>196</v>
      </c>
    </row>
    <row r="2" spans="1:32" ht="60">
      <c r="A2" s="131" t="s">
        <v>179</v>
      </c>
      <c r="B2" s="132" t="s">
        <v>197</v>
      </c>
      <c r="C2" s="131" t="s">
        <v>198</v>
      </c>
      <c r="D2" s="132" t="s">
        <v>199</v>
      </c>
      <c r="E2" s="131" t="s">
        <v>200</v>
      </c>
      <c r="F2" s="133" t="s">
        <v>201</v>
      </c>
      <c r="G2" s="132" t="s">
        <v>202</v>
      </c>
      <c r="H2" s="132" t="s">
        <v>203</v>
      </c>
      <c r="I2" s="132" t="s">
        <v>204</v>
      </c>
      <c r="J2" s="132" t="s">
        <v>205</v>
      </c>
      <c r="K2" s="131" t="s">
        <v>180</v>
      </c>
      <c r="L2" s="131" t="s">
        <v>181</v>
      </c>
      <c r="M2" s="131" t="s">
        <v>182</v>
      </c>
      <c r="N2" s="131" t="s">
        <v>183</v>
      </c>
      <c r="O2" s="131" t="s">
        <v>184</v>
      </c>
      <c r="P2" s="131" t="s">
        <v>185</v>
      </c>
      <c r="Q2" s="131" t="s">
        <v>186</v>
      </c>
      <c r="R2" s="131" t="s">
        <v>187</v>
      </c>
      <c r="S2" s="131" t="s">
        <v>180</v>
      </c>
      <c r="T2" s="131" t="s">
        <v>181</v>
      </c>
      <c r="U2" s="131" t="s">
        <v>182</v>
      </c>
      <c r="V2" s="131" t="s">
        <v>183</v>
      </c>
      <c r="W2" s="131" t="s">
        <v>184</v>
      </c>
      <c r="X2" s="131" t="s">
        <v>185</v>
      </c>
      <c r="Y2" s="131" t="s">
        <v>186</v>
      </c>
      <c r="Z2" s="131" t="s">
        <v>187</v>
      </c>
      <c r="AA2" s="134"/>
      <c r="AB2" s="135" t="s">
        <v>206</v>
      </c>
      <c r="AC2" s="131" t="s">
        <v>207</v>
      </c>
      <c r="AD2" s="131" t="s">
        <v>208</v>
      </c>
      <c r="AE2" s="131" t="s">
        <v>67</v>
      </c>
      <c r="AF2" s="136"/>
    </row>
    <row r="3" spans="1:32">
      <c r="A3" s="119" t="s">
        <v>209</v>
      </c>
      <c r="B3" s="119">
        <v>100</v>
      </c>
      <c r="C3" s="119">
        <v>900</v>
      </c>
      <c r="D3" s="119">
        <v>0</v>
      </c>
      <c r="E3" s="137" t="str">
        <f>CONCATENATE(B3,IF(C3&gt;=1000,C3,CONCATENATE(0,C3)),IF(D3&gt;=10,D3,CONCATENATE(0,D3)))</f>
        <v>100090000</v>
      </c>
      <c r="F3" s="138"/>
      <c r="G3" s="118">
        <f t="shared" ref="G3:G66" si="0">D3*PI()/4*(B3/1000)^2*3600</f>
        <v>0</v>
      </c>
      <c r="H3" s="119">
        <v>0</v>
      </c>
      <c r="I3" s="119">
        <v>0</v>
      </c>
      <c r="J3" s="119">
        <v>4.7</v>
      </c>
      <c r="K3" s="119">
        <v>8.1</v>
      </c>
      <c r="L3" s="119">
        <v>11.6</v>
      </c>
      <c r="M3" s="119">
        <v>19.399999999999999</v>
      </c>
      <c r="N3" s="119">
        <v>32.299999999999997</v>
      </c>
      <c r="O3" s="119">
        <v>48.1</v>
      </c>
      <c r="P3" s="119">
        <v>51.1</v>
      </c>
      <c r="Q3" s="119">
        <v>29.3</v>
      </c>
      <c r="R3" s="119">
        <v>31.1</v>
      </c>
      <c r="S3" s="119">
        <v>0</v>
      </c>
      <c r="T3" s="119">
        <v>0</v>
      </c>
      <c r="U3" s="119">
        <v>0</v>
      </c>
      <c r="V3" s="119">
        <v>0</v>
      </c>
      <c r="W3" s="119">
        <v>0</v>
      </c>
      <c r="X3" s="119">
        <v>0</v>
      </c>
      <c r="Y3" s="119">
        <v>0</v>
      </c>
      <c r="Z3" s="119">
        <v>0</v>
      </c>
      <c r="AB3" s="139">
        <v>0</v>
      </c>
      <c r="AC3" s="140"/>
      <c r="AD3" s="141">
        <v>5.9284359300410641</v>
      </c>
      <c r="AE3" s="142"/>
      <c r="AF3" s="143"/>
    </row>
    <row r="4" spans="1:32">
      <c r="A4" s="119" t="s">
        <v>209</v>
      </c>
      <c r="B4" s="119">
        <v>100</v>
      </c>
      <c r="C4" s="119">
        <v>900</v>
      </c>
      <c r="D4" s="119">
        <v>2</v>
      </c>
      <c r="E4" s="137" t="str">
        <f t="shared" ref="E4:E66" si="1">CONCATENATE(B4,IF(C4&gt;=1000,C4,CONCATENATE(0,C4)),IF(D4&gt;=10,D4,CONCATENATE(0,D4)))</f>
        <v>100090002</v>
      </c>
      <c r="F4" s="138">
        <f>LOG(D4)</f>
        <v>0.3010299956639812</v>
      </c>
      <c r="G4" s="118">
        <f t="shared" si="0"/>
        <v>56.548667764616283</v>
      </c>
      <c r="H4" s="119">
        <v>9</v>
      </c>
      <c r="I4" s="119">
        <v>0</v>
      </c>
      <c r="J4" s="119">
        <v>4.7</v>
      </c>
      <c r="K4" s="119">
        <v>8.1</v>
      </c>
      <c r="L4" s="119">
        <v>11.6</v>
      </c>
      <c r="M4" s="119">
        <v>19.399999999999999</v>
      </c>
      <c r="N4" s="119">
        <v>32.299999999999997</v>
      </c>
      <c r="O4" s="119">
        <v>48.1</v>
      </c>
      <c r="P4" s="119">
        <v>51.1</v>
      </c>
      <c r="Q4" s="119">
        <v>29.3</v>
      </c>
      <c r="R4" s="119">
        <v>31.1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0</v>
      </c>
      <c r="Y4" s="119">
        <v>0</v>
      </c>
      <c r="Z4" s="119">
        <v>0</v>
      </c>
      <c r="AA4" s="143"/>
      <c r="AB4" s="139">
        <v>0.39836567984896987</v>
      </c>
      <c r="AC4" s="140">
        <v>0.15869521488153196</v>
      </c>
      <c r="AD4" s="144"/>
      <c r="AE4" s="145">
        <v>89.594514384148738</v>
      </c>
      <c r="AF4" s="143"/>
    </row>
    <row r="5" spans="1:32">
      <c r="A5" s="119" t="s">
        <v>209</v>
      </c>
      <c r="B5" s="119">
        <v>100</v>
      </c>
      <c r="C5" s="119">
        <v>900</v>
      </c>
      <c r="D5" s="119">
        <v>4</v>
      </c>
      <c r="E5" s="137" t="str">
        <f t="shared" si="1"/>
        <v>100090004</v>
      </c>
      <c r="F5" s="138">
        <f>LOG(D5)</f>
        <v>0.6020599913279624</v>
      </c>
      <c r="G5" s="118">
        <f t="shared" si="0"/>
        <v>113.09733552923257</v>
      </c>
      <c r="H5" s="119">
        <v>9</v>
      </c>
      <c r="I5" s="119">
        <v>2</v>
      </c>
      <c r="J5" s="119">
        <v>4.7</v>
      </c>
      <c r="K5" s="119">
        <v>8.1</v>
      </c>
      <c r="L5" s="119">
        <v>11.6</v>
      </c>
      <c r="M5" s="119">
        <v>19.399999999999999</v>
      </c>
      <c r="N5" s="119">
        <v>32.299999999999997</v>
      </c>
      <c r="O5" s="119">
        <v>48.1</v>
      </c>
      <c r="P5" s="119">
        <v>51.1</v>
      </c>
      <c r="Q5" s="119">
        <v>29.3</v>
      </c>
      <c r="R5" s="119">
        <v>31.1</v>
      </c>
      <c r="S5" s="119">
        <v>11.6</v>
      </c>
      <c r="T5" s="119">
        <v>9.4</v>
      </c>
      <c r="U5" s="119">
        <v>6</v>
      </c>
      <c r="V5" s="119">
        <v>1.2</v>
      </c>
      <c r="W5" s="119">
        <v>0</v>
      </c>
      <c r="X5" s="119">
        <v>0</v>
      </c>
      <c r="Y5" s="119">
        <v>0</v>
      </c>
      <c r="Z5" s="119">
        <v>0</v>
      </c>
      <c r="AA5" s="143"/>
      <c r="AB5" s="139">
        <v>1.5934627193958795</v>
      </c>
      <c r="AC5" s="140">
        <v>0.16527256052099343</v>
      </c>
      <c r="AD5" s="144"/>
      <c r="AE5" s="145"/>
      <c r="AF5" s="143"/>
    </row>
    <row r="6" spans="1:32">
      <c r="A6" s="119" t="s">
        <v>209</v>
      </c>
      <c r="B6" s="119">
        <v>100</v>
      </c>
      <c r="C6" s="119">
        <v>900</v>
      </c>
      <c r="D6" s="119">
        <v>6</v>
      </c>
      <c r="E6" s="137" t="str">
        <f t="shared" si="1"/>
        <v>100090006</v>
      </c>
      <c r="F6" s="138">
        <f>LOG(D6)</f>
        <v>0.77815125038364363</v>
      </c>
      <c r="G6" s="118">
        <f t="shared" si="0"/>
        <v>169.64600329384888</v>
      </c>
      <c r="H6" s="119">
        <v>16</v>
      </c>
      <c r="I6" s="119">
        <v>4</v>
      </c>
      <c r="J6" s="119">
        <v>4.7</v>
      </c>
      <c r="K6" s="119">
        <v>8.1</v>
      </c>
      <c r="L6" s="119">
        <v>11.6</v>
      </c>
      <c r="M6" s="119">
        <v>19.399999999999999</v>
      </c>
      <c r="N6" s="119">
        <v>32.299999999999997</v>
      </c>
      <c r="O6" s="119">
        <v>48.1</v>
      </c>
      <c r="P6" s="119">
        <v>51.1</v>
      </c>
      <c r="Q6" s="119">
        <v>29.3</v>
      </c>
      <c r="R6" s="119">
        <v>31.1</v>
      </c>
      <c r="S6" s="119">
        <v>22.2</v>
      </c>
      <c r="T6" s="119">
        <v>20.6</v>
      </c>
      <c r="U6" s="119">
        <v>17.899999999999999</v>
      </c>
      <c r="V6" s="119">
        <v>13.9</v>
      </c>
      <c r="W6" s="119">
        <v>8.6999999999999993</v>
      </c>
      <c r="X6" s="119">
        <v>2.4</v>
      </c>
      <c r="Y6" s="119">
        <v>0</v>
      </c>
      <c r="Z6" s="119">
        <v>0</v>
      </c>
      <c r="AA6" s="143"/>
      <c r="AB6" s="139">
        <v>3.5852911186407299</v>
      </c>
      <c r="AC6" s="140">
        <v>0.17198345627825715</v>
      </c>
      <c r="AD6" s="144"/>
      <c r="AE6" s="145"/>
      <c r="AF6" s="143"/>
    </row>
    <row r="7" spans="1:32">
      <c r="A7" s="119" t="s">
        <v>209</v>
      </c>
      <c r="B7" s="119">
        <v>100</v>
      </c>
      <c r="C7" s="119">
        <v>900</v>
      </c>
      <c r="D7" s="119">
        <v>8</v>
      </c>
      <c r="E7" s="137" t="str">
        <f t="shared" si="1"/>
        <v>100090008</v>
      </c>
      <c r="F7" s="138">
        <f>LOG(D7)</f>
        <v>0.90308998699194354</v>
      </c>
      <c r="G7" s="118">
        <f t="shared" si="0"/>
        <v>226.19467105846513</v>
      </c>
      <c r="H7" s="119">
        <v>24</v>
      </c>
      <c r="I7" s="119">
        <v>6</v>
      </c>
      <c r="J7" s="119">
        <v>4.7</v>
      </c>
      <c r="K7" s="119">
        <v>8.1</v>
      </c>
      <c r="L7" s="119">
        <v>11.6</v>
      </c>
      <c r="M7" s="119">
        <v>19.399999999999999</v>
      </c>
      <c r="N7" s="119">
        <v>32.299999999999997</v>
      </c>
      <c r="O7" s="119">
        <v>48.1</v>
      </c>
      <c r="P7" s="119">
        <v>51.1</v>
      </c>
      <c r="Q7" s="119">
        <v>29.3</v>
      </c>
      <c r="R7" s="119">
        <v>31.1</v>
      </c>
      <c r="S7" s="119">
        <v>29.6</v>
      </c>
      <c r="T7" s="119">
        <v>28.3</v>
      </c>
      <c r="U7" s="119">
        <v>26.1</v>
      </c>
      <c r="V7" s="119">
        <v>22.7</v>
      </c>
      <c r="W7" s="119">
        <v>17.899999999999999</v>
      </c>
      <c r="X7" s="119">
        <v>12</v>
      </c>
      <c r="Y7" s="119">
        <v>5.3</v>
      </c>
      <c r="Z7" s="119">
        <v>0</v>
      </c>
      <c r="AA7" s="143"/>
      <c r="AB7" s="139">
        <v>6.3738508775835179</v>
      </c>
      <c r="AC7" s="140">
        <v>0.13976447866996647</v>
      </c>
      <c r="AD7" s="144"/>
      <c r="AE7" s="145"/>
      <c r="AF7" s="143"/>
    </row>
    <row r="8" spans="1:32">
      <c r="A8" s="119" t="s">
        <v>209</v>
      </c>
      <c r="B8" s="119">
        <v>100</v>
      </c>
      <c r="C8" s="119">
        <v>900</v>
      </c>
      <c r="D8" s="119">
        <v>10</v>
      </c>
      <c r="E8" s="137" t="str">
        <f t="shared" si="1"/>
        <v>100090010</v>
      </c>
      <c r="F8" s="138">
        <f>LOG(D8)</f>
        <v>1</v>
      </c>
      <c r="G8" s="118">
        <f t="shared" si="0"/>
        <v>282.74333882308144</v>
      </c>
      <c r="H8" s="119">
        <v>31</v>
      </c>
      <c r="I8" s="119">
        <v>10</v>
      </c>
      <c r="J8" s="119">
        <v>4.7</v>
      </c>
      <c r="K8" s="119">
        <v>8.1</v>
      </c>
      <c r="L8" s="119">
        <v>11.6</v>
      </c>
      <c r="M8" s="119">
        <v>19.399999999999999</v>
      </c>
      <c r="N8" s="119">
        <v>32.299999999999997</v>
      </c>
      <c r="O8" s="119">
        <v>48.1</v>
      </c>
      <c r="P8" s="119">
        <v>51.1</v>
      </c>
      <c r="Q8" s="119">
        <v>29.3</v>
      </c>
      <c r="R8" s="119">
        <v>31.1</v>
      </c>
      <c r="S8" s="119">
        <v>35.200000000000003</v>
      </c>
      <c r="T8" s="119">
        <v>34.200000000000003</v>
      </c>
      <c r="U8" s="119">
        <v>32.299999999999997</v>
      </c>
      <c r="V8" s="119">
        <v>29.3</v>
      </c>
      <c r="W8" s="119">
        <v>25</v>
      </c>
      <c r="X8" s="119">
        <v>19.399999999999999</v>
      </c>
      <c r="Y8" s="119">
        <v>12.9</v>
      </c>
      <c r="Z8" s="119">
        <v>5.8</v>
      </c>
      <c r="AA8" s="143"/>
      <c r="AB8" s="139">
        <v>9.9591419962242487</v>
      </c>
      <c r="AC8" s="140">
        <v>1.6693764725393097E-3</v>
      </c>
      <c r="AD8" s="146"/>
      <c r="AE8" s="147"/>
      <c r="AF8" s="143"/>
    </row>
    <row r="9" spans="1:32">
      <c r="A9" s="119" t="s">
        <v>209</v>
      </c>
      <c r="B9" s="119">
        <v>100</v>
      </c>
      <c r="C9" s="148">
        <v>1200</v>
      </c>
      <c r="D9" s="119">
        <v>0</v>
      </c>
      <c r="E9" s="137" t="str">
        <f t="shared" si="1"/>
        <v>100120000</v>
      </c>
      <c r="F9" s="138"/>
      <c r="G9" s="118">
        <f t="shared" si="0"/>
        <v>0</v>
      </c>
      <c r="H9" s="119">
        <v>0</v>
      </c>
      <c r="I9" s="119">
        <v>0</v>
      </c>
      <c r="J9" s="119">
        <v>6</v>
      </c>
      <c r="K9" s="119">
        <v>7.4</v>
      </c>
      <c r="L9" s="119">
        <v>14.7</v>
      </c>
      <c r="M9" s="119">
        <v>23.1</v>
      </c>
      <c r="N9" s="119">
        <v>35.299999999999997</v>
      </c>
      <c r="O9" s="119">
        <v>50.3</v>
      </c>
      <c r="P9" s="119">
        <v>53.9</v>
      </c>
      <c r="Q9" s="119">
        <v>32</v>
      </c>
      <c r="R9" s="119">
        <v>33.700000000000003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43"/>
      <c r="AB9" s="139">
        <v>0</v>
      </c>
      <c r="AC9" s="140"/>
      <c r="AD9" s="141"/>
      <c r="AE9" s="142"/>
      <c r="AF9" s="143"/>
    </row>
    <row r="10" spans="1:32">
      <c r="A10" s="119" t="s">
        <v>209</v>
      </c>
      <c r="B10" s="119">
        <v>100</v>
      </c>
      <c r="C10" s="148">
        <v>1200</v>
      </c>
      <c r="D10" s="119">
        <v>2</v>
      </c>
      <c r="E10" s="137" t="str">
        <f t="shared" si="1"/>
        <v>100120002</v>
      </c>
      <c r="F10" s="138">
        <f>LOG(D10)</f>
        <v>0.3010299956639812</v>
      </c>
      <c r="G10" s="118">
        <f t="shared" si="0"/>
        <v>56.548667764616283</v>
      </c>
      <c r="H10" s="119">
        <v>9</v>
      </c>
      <c r="I10" s="119">
        <v>1</v>
      </c>
      <c r="J10" s="119">
        <v>6</v>
      </c>
      <c r="K10" s="119">
        <v>7.4</v>
      </c>
      <c r="L10" s="119">
        <v>14.7</v>
      </c>
      <c r="M10" s="119">
        <v>23.1</v>
      </c>
      <c r="N10" s="119">
        <v>35.299999999999997</v>
      </c>
      <c r="O10" s="119">
        <v>50.3</v>
      </c>
      <c r="P10" s="119">
        <v>53.9</v>
      </c>
      <c r="Q10" s="119">
        <v>32</v>
      </c>
      <c r="R10" s="119">
        <v>33.700000000000003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43"/>
      <c r="AB10" s="139">
        <v>0.51787538399707067</v>
      </c>
      <c r="AC10" s="140">
        <v>0.23244414535597205</v>
      </c>
      <c r="AD10" s="144"/>
      <c r="AE10" s="145">
        <v>78.57958731186315</v>
      </c>
      <c r="AF10" s="143"/>
    </row>
    <row r="11" spans="1:32">
      <c r="A11" s="119" t="s">
        <v>209</v>
      </c>
      <c r="B11" s="119">
        <v>100</v>
      </c>
      <c r="C11" s="148">
        <v>1200</v>
      </c>
      <c r="D11" s="119">
        <v>4</v>
      </c>
      <c r="E11" s="137" t="str">
        <f t="shared" si="1"/>
        <v>100120004</v>
      </c>
      <c r="F11" s="138">
        <f>LOG(D11)</f>
        <v>0.6020599913279624</v>
      </c>
      <c r="G11" s="118">
        <f t="shared" si="0"/>
        <v>113.09733552923257</v>
      </c>
      <c r="H11" s="119">
        <v>9</v>
      </c>
      <c r="I11" s="119">
        <v>2</v>
      </c>
      <c r="J11" s="119">
        <v>6</v>
      </c>
      <c r="K11" s="119">
        <v>7.4</v>
      </c>
      <c r="L11" s="119">
        <v>14.7</v>
      </c>
      <c r="M11" s="119">
        <v>23.1</v>
      </c>
      <c r="N11" s="119">
        <v>35.299999999999997</v>
      </c>
      <c r="O11" s="119">
        <v>50.3</v>
      </c>
      <c r="P11" s="119">
        <v>53.9</v>
      </c>
      <c r="Q11" s="119">
        <v>32</v>
      </c>
      <c r="R11" s="119">
        <v>33.700000000000003</v>
      </c>
      <c r="S11" s="119">
        <v>11.6</v>
      </c>
      <c r="T11" s="119">
        <v>9.4</v>
      </c>
      <c r="U11" s="119">
        <v>6</v>
      </c>
      <c r="V11" s="119">
        <v>1.2</v>
      </c>
      <c r="W11" s="119">
        <v>0</v>
      </c>
      <c r="X11" s="119">
        <v>0</v>
      </c>
      <c r="Y11" s="119">
        <v>0</v>
      </c>
      <c r="Z11" s="119">
        <v>0</v>
      </c>
      <c r="AA11" s="143"/>
      <c r="AB11" s="139">
        <v>2.0715015359882827</v>
      </c>
      <c r="AC11" s="140">
        <v>5.1124696486836837E-3</v>
      </c>
      <c r="AD11" s="144"/>
      <c r="AE11" s="145"/>
      <c r="AF11" s="143"/>
    </row>
    <row r="12" spans="1:32">
      <c r="A12" s="119" t="s">
        <v>209</v>
      </c>
      <c r="B12" s="119">
        <v>100</v>
      </c>
      <c r="C12" s="148">
        <v>1200</v>
      </c>
      <c r="D12" s="119">
        <v>6</v>
      </c>
      <c r="E12" s="137" t="str">
        <f t="shared" si="1"/>
        <v>100120006</v>
      </c>
      <c r="F12" s="138">
        <f>LOG(D12)</f>
        <v>0.77815125038364363</v>
      </c>
      <c r="G12" s="118">
        <f t="shared" si="0"/>
        <v>169.64600329384888</v>
      </c>
      <c r="H12" s="119">
        <v>16</v>
      </c>
      <c r="I12" s="119">
        <v>5</v>
      </c>
      <c r="J12" s="119">
        <v>6</v>
      </c>
      <c r="K12" s="119">
        <v>7.4</v>
      </c>
      <c r="L12" s="119">
        <v>14.7</v>
      </c>
      <c r="M12" s="119">
        <v>23.1</v>
      </c>
      <c r="N12" s="119">
        <v>35.299999999999997</v>
      </c>
      <c r="O12" s="119">
        <v>50.3</v>
      </c>
      <c r="P12" s="119">
        <v>53.9</v>
      </c>
      <c r="Q12" s="119">
        <v>32</v>
      </c>
      <c r="R12" s="119">
        <v>33.700000000000003</v>
      </c>
      <c r="S12" s="119">
        <v>22.2</v>
      </c>
      <c r="T12" s="119">
        <v>20.6</v>
      </c>
      <c r="U12" s="119">
        <v>17.899999999999999</v>
      </c>
      <c r="V12" s="119">
        <v>13.9</v>
      </c>
      <c r="W12" s="119">
        <v>8.6999999999999993</v>
      </c>
      <c r="X12" s="119">
        <v>2.4</v>
      </c>
      <c r="Y12" s="119">
        <v>0</v>
      </c>
      <c r="Z12" s="119">
        <v>0</v>
      </c>
      <c r="AA12" s="143"/>
      <c r="AB12" s="139">
        <v>4.6608784559736369</v>
      </c>
      <c r="AC12" s="140">
        <v>0.11500342162282451</v>
      </c>
      <c r="AD12" s="144"/>
      <c r="AE12" s="145"/>
      <c r="AF12" s="143"/>
    </row>
    <row r="13" spans="1:32">
      <c r="A13" s="119" t="s">
        <v>209</v>
      </c>
      <c r="B13" s="119">
        <v>100</v>
      </c>
      <c r="C13" s="148">
        <v>1200</v>
      </c>
      <c r="D13" s="119">
        <v>8</v>
      </c>
      <c r="E13" s="137" t="str">
        <f t="shared" si="1"/>
        <v>100120008</v>
      </c>
      <c r="F13" s="138">
        <f>LOG(D13)</f>
        <v>0.90308998699194354</v>
      </c>
      <c r="G13" s="118">
        <f t="shared" si="0"/>
        <v>226.19467105846513</v>
      </c>
      <c r="H13" s="119">
        <v>24</v>
      </c>
      <c r="I13" s="119">
        <v>8</v>
      </c>
      <c r="J13" s="119">
        <v>6</v>
      </c>
      <c r="K13" s="119">
        <v>7.4</v>
      </c>
      <c r="L13" s="119">
        <v>14.7</v>
      </c>
      <c r="M13" s="119">
        <v>23.1</v>
      </c>
      <c r="N13" s="119">
        <v>35.299999999999997</v>
      </c>
      <c r="O13" s="119">
        <v>50.3</v>
      </c>
      <c r="P13" s="119">
        <v>53.9</v>
      </c>
      <c r="Q13" s="119">
        <v>32</v>
      </c>
      <c r="R13" s="119">
        <v>33.700000000000003</v>
      </c>
      <c r="S13" s="119">
        <v>29.6</v>
      </c>
      <c r="T13" s="119">
        <v>28.3</v>
      </c>
      <c r="U13" s="119">
        <v>26.1</v>
      </c>
      <c r="V13" s="119">
        <v>22.7</v>
      </c>
      <c r="W13" s="119">
        <v>17.899999999999999</v>
      </c>
      <c r="X13" s="119">
        <v>12</v>
      </c>
      <c r="Y13" s="119">
        <v>5.3</v>
      </c>
      <c r="Z13" s="119">
        <v>0</v>
      </c>
      <c r="AA13" s="143"/>
      <c r="AB13" s="139">
        <v>8.2860061439531307</v>
      </c>
      <c r="AC13" s="140">
        <v>8.179951437893894E-2</v>
      </c>
      <c r="AD13" s="144"/>
      <c r="AE13" s="145"/>
      <c r="AF13" s="143"/>
    </row>
    <row r="14" spans="1:32">
      <c r="A14" s="119" t="s">
        <v>209</v>
      </c>
      <c r="B14" s="119">
        <v>100</v>
      </c>
      <c r="C14" s="148">
        <v>1200</v>
      </c>
      <c r="D14" s="119">
        <v>10</v>
      </c>
      <c r="E14" s="137" t="str">
        <f t="shared" si="1"/>
        <v>100120010</v>
      </c>
      <c r="F14" s="138">
        <f>LOG(D14)</f>
        <v>1</v>
      </c>
      <c r="G14" s="118">
        <f t="shared" si="0"/>
        <v>282.74333882308144</v>
      </c>
      <c r="H14" s="119">
        <v>31</v>
      </c>
      <c r="I14" s="119">
        <v>13</v>
      </c>
      <c r="J14" s="119">
        <v>6</v>
      </c>
      <c r="K14" s="119">
        <v>7.4</v>
      </c>
      <c r="L14" s="119">
        <v>14.7</v>
      </c>
      <c r="M14" s="119">
        <v>23.1</v>
      </c>
      <c r="N14" s="119">
        <v>35.299999999999997</v>
      </c>
      <c r="O14" s="119">
        <v>50.3</v>
      </c>
      <c r="P14" s="119">
        <v>53.9</v>
      </c>
      <c r="Q14" s="119">
        <v>32</v>
      </c>
      <c r="R14" s="119">
        <v>33.700000000000003</v>
      </c>
      <c r="S14" s="119">
        <v>35.200000000000003</v>
      </c>
      <c r="T14" s="119">
        <v>34.200000000000003</v>
      </c>
      <c r="U14" s="119">
        <v>32.299999999999997</v>
      </c>
      <c r="V14" s="119">
        <v>29.3</v>
      </c>
      <c r="W14" s="119">
        <v>25</v>
      </c>
      <c r="X14" s="119">
        <v>19.399999999999999</v>
      </c>
      <c r="Y14" s="119">
        <v>12.9</v>
      </c>
      <c r="Z14" s="119">
        <v>5.8</v>
      </c>
      <c r="AA14" s="143"/>
      <c r="AB14" s="139">
        <v>12.946884599926769</v>
      </c>
      <c r="AC14" s="140">
        <v>2.8212457249394362E-3</v>
      </c>
      <c r="AD14" s="146"/>
      <c r="AE14" s="147"/>
      <c r="AF14" s="143"/>
    </row>
    <row r="15" spans="1:32">
      <c r="A15" s="119" t="s">
        <v>209</v>
      </c>
      <c r="B15" s="119">
        <v>125</v>
      </c>
      <c r="C15" s="119">
        <v>900</v>
      </c>
      <c r="D15" s="119">
        <v>0</v>
      </c>
      <c r="E15" s="137" t="str">
        <f t="shared" si="1"/>
        <v>125090000</v>
      </c>
      <c r="F15" s="138"/>
      <c r="G15" s="118">
        <f t="shared" si="0"/>
        <v>0</v>
      </c>
      <c r="H15" s="119">
        <v>0</v>
      </c>
      <c r="I15" s="119">
        <v>0</v>
      </c>
      <c r="J15" s="119">
        <v>5.4</v>
      </c>
      <c r="K15" s="119">
        <v>5.3</v>
      </c>
      <c r="L15" s="119">
        <v>10.5</v>
      </c>
      <c r="M15" s="119">
        <v>17.5</v>
      </c>
      <c r="N15" s="119">
        <v>29.3</v>
      </c>
      <c r="O15" s="119">
        <v>44.1</v>
      </c>
      <c r="P15" s="119">
        <v>47.4</v>
      </c>
      <c r="Q15" s="119">
        <v>26.2</v>
      </c>
      <c r="R15" s="119">
        <v>28.1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43"/>
      <c r="AB15" s="139">
        <v>0</v>
      </c>
      <c r="AC15" s="140"/>
      <c r="AD15" s="141"/>
      <c r="AE15" s="142"/>
      <c r="AF15" s="143"/>
    </row>
    <row r="16" spans="1:32">
      <c r="A16" s="119" t="s">
        <v>209</v>
      </c>
      <c r="B16" s="119">
        <v>125</v>
      </c>
      <c r="C16" s="119">
        <v>900</v>
      </c>
      <c r="D16" s="119">
        <v>2</v>
      </c>
      <c r="E16" s="137" t="str">
        <f t="shared" si="1"/>
        <v>125090002</v>
      </c>
      <c r="F16" s="138">
        <f>LOG(D16)</f>
        <v>0.3010299956639812</v>
      </c>
      <c r="G16" s="118">
        <f t="shared" si="0"/>
        <v>88.35729338221293</v>
      </c>
      <c r="H16" s="119">
        <v>9</v>
      </c>
      <c r="I16" s="119">
        <v>0</v>
      </c>
      <c r="J16" s="119">
        <v>5.4</v>
      </c>
      <c r="K16" s="119">
        <v>5.3</v>
      </c>
      <c r="L16" s="119">
        <v>10.5</v>
      </c>
      <c r="M16" s="119">
        <v>17.5</v>
      </c>
      <c r="N16" s="119">
        <v>29.3</v>
      </c>
      <c r="O16" s="119">
        <v>44.1</v>
      </c>
      <c r="P16" s="119">
        <v>47.4</v>
      </c>
      <c r="Q16" s="119">
        <v>26.2</v>
      </c>
      <c r="R16" s="119">
        <v>28.1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43"/>
      <c r="AB16" s="139">
        <v>0.31767109389412745</v>
      </c>
      <c r="AC16" s="140">
        <v>0.10091492389589155</v>
      </c>
      <c r="AD16" s="144"/>
      <c r="AE16" s="145">
        <v>156.76660549379361</v>
      </c>
      <c r="AF16" s="143"/>
    </row>
    <row r="17" spans="1:32">
      <c r="A17" s="119" t="s">
        <v>209</v>
      </c>
      <c r="B17" s="119">
        <v>125</v>
      </c>
      <c r="C17" s="119">
        <v>900</v>
      </c>
      <c r="D17" s="119">
        <v>4</v>
      </c>
      <c r="E17" s="137" t="str">
        <f t="shared" si="1"/>
        <v>125090004</v>
      </c>
      <c r="F17" s="138">
        <f>LOG(D17)</f>
        <v>0.6020599913279624</v>
      </c>
      <c r="G17" s="118">
        <f t="shared" si="0"/>
        <v>176.71458676442586</v>
      </c>
      <c r="H17" s="119">
        <v>9</v>
      </c>
      <c r="I17" s="119">
        <v>1</v>
      </c>
      <c r="J17" s="119">
        <v>5.4</v>
      </c>
      <c r="K17" s="119">
        <v>5.3</v>
      </c>
      <c r="L17" s="119">
        <v>10.5</v>
      </c>
      <c r="M17" s="119">
        <v>17.5</v>
      </c>
      <c r="N17" s="119">
        <v>29.3</v>
      </c>
      <c r="O17" s="119">
        <v>44.1</v>
      </c>
      <c r="P17" s="119">
        <v>47.4</v>
      </c>
      <c r="Q17" s="119">
        <v>26.2</v>
      </c>
      <c r="R17" s="119">
        <v>28.1</v>
      </c>
      <c r="S17" s="119">
        <v>13.7</v>
      </c>
      <c r="T17" s="119">
        <v>11.6</v>
      </c>
      <c r="U17" s="119">
        <v>8.1</v>
      </c>
      <c r="V17" s="119">
        <v>3.4</v>
      </c>
      <c r="W17" s="119">
        <v>0</v>
      </c>
      <c r="X17" s="119">
        <v>0</v>
      </c>
      <c r="Y17" s="119">
        <v>0</v>
      </c>
      <c r="Z17" s="119">
        <v>0</v>
      </c>
      <c r="AA17" s="143"/>
      <c r="AB17" s="139">
        <v>1.2706843755765098</v>
      </c>
      <c r="AC17" s="140">
        <v>7.3270031181245018E-2</v>
      </c>
      <c r="AD17" s="144"/>
      <c r="AE17" s="145"/>
      <c r="AF17" s="143"/>
    </row>
    <row r="18" spans="1:32">
      <c r="A18" s="119" t="s">
        <v>209</v>
      </c>
      <c r="B18" s="119">
        <v>125</v>
      </c>
      <c r="C18" s="119">
        <v>900</v>
      </c>
      <c r="D18" s="119">
        <v>6</v>
      </c>
      <c r="E18" s="137" t="str">
        <f t="shared" si="1"/>
        <v>125090006</v>
      </c>
      <c r="F18" s="138">
        <f>LOG(D18)</f>
        <v>0.77815125038364363</v>
      </c>
      <c r="G18" s="118">
        <f t="shared" si="0"/>
        <v>265.07188014663882</v>
      </c>
      <c r="H18" s="119">
        <v>18</v>
      </c>
      <c r="I18" s="119">
        <v>3</v>
      </c>
      <c r="J18" s="119">
        <v>5.4</v>
      </c>
      <c r="K18" s="119">
        <v>5.3</v>
      </c>
      <c r="L18" s="119">
        <v>10.5</v>
      </c>
      <c r="M18" s="119">
        <v>17.5</v>
      </c>
      <c r="N18" s="119">
        <v>29.3</v>
      </c>
      <c r="O18" s="119">
        <v>44.1</v>
      </c>
      <c r="P18" s="119">
        <v>47.4</v>
      </c>
      <c r="Q18" s="119">
        <v>26.2</v>
      </c>
      <c r="R18" s="119">
        <v>28.1</v>
      </c>
      <c r="S18" s="119">
        <v>24.4</v>
      </c>
      <c r="T18" s="119">
        <v>22.8</v>
      </c>
      <c r="U18" s="119">
        <v>20.100000000000001</v>
      </c>
      <c r="V18" s="119">
        <v>16.100000000000001</v>
      </c>
      <c r="W18" s="119">
        <v>10.8</v>
      </c>
      <c r="X18" s="119">
        <v>4.5</v>
      </c>
      <c r="Y18" s="119">
        <v>0</v>
      </c>
      <c r="Z18" s="119">
        <v>0</v>
      </c>
      <c r="AA18" s="143"/>
      <c r="AB18" s="139">
        <v>2.8590398450471479</v>
      </c>
      <c r="AC18" s="140">
        <v>1.9869765284332069E-2</v>
      </c>
      <c r="AD18" s="144"/>
      <c r="AE18" s="145"/>
      <c r="AF18" s="143"/>
    </row>
    <row r="19" spans="1:32">
      <c r="A19" s="119" t="s">
        <v>209</v>
      </c>
      <c r="B19" s="119">
        <v>125</v>
      </c>
      <c r="C19" s="119">
        <v>900</v>
      </c>
      <c r="D19" s="119">
        <v>8</v>
      </c>
      <c r="E19" s="137" t="str">
        <f t="shared" si="1"/>
        <v>125090008</v>
      </c>
      <c r="F19" s="138">
        <f>LOG(D19)</f>
        <v>0.90308998699194354</v>
      </c>
      <c r="G19" s="118">
        <f t="shared" si="0"/>
        <v>353.42917352885172</v>
      </c>
      <c r="H19" s="119">
        <v>26</v>
      </c>
      <c r="I19" s="119">
        <v>5</v>
      </c>
      <c r="J19" s="119">
        <v>5.4</v>
      </c>
      <c r="K19" s="119">
        <v>5.3</v>
      </c>
      <c r="L19" s="119">
        <v>10.5</v>
      </c>
      <c r="M19" s="119">
        <v>17.5</v>
      </c>
      <c r="N19" s="119">
        <v>29.3</v>
      </c>
      <c r="O19" s="119">
        <v>44.1</v>
      </c>
      <c r="P19" s="119">
        <v>47.4</v>
      </c>
      <c r="Q19" s="119">
        <v>26.2</v>
      </c>
      <c r="R19" s="119">
        <v>28.1</v>
      </c>
      <c r="S19" s="119">
        <v>31.7</v>
      </c>
      <c r="T19" s="119">
        <v>30.5</v>
      </c>
      <c r="U19" s="119">
        <v>28.3</v>
      </c>
      <c r="V19" s="119">
        <v>24.8</v>
      </c>
      <c r="W19" s="119">
        <v>20.100000000000001</v>
      </c>
      <c r="X19" s="119">
        <v>14.2</v>
      </c>
      <c r="Y19" s="119">
        <v>7.5</v>
      </c>
      <c r="Z19" s="119">
        <v>0.2</v>
      </c>
      <c r="AA19" s="143"/>
      <c r="AB19" s="139">
        <v>5.0827375023060393</v>
      </c>
      <c r="AC19" s="140">
        <v>6.8454942878418534E-3</v>
      </c>
      <c r="AD19" s="144"/>
      <c r="AE19" s="145"/>
      <c r="AF19" s="143"/>
    </row>
    <row r="20" spans="1:32">
      <c r="A20" s="119" t="s">
        <v>209</v>
      </c>
      <c r="B20" s="119">
        <v>125</v>
      </c>
      <c r="C20" s="119">
        <v>900</v>
      </c>
      <c r="D20" s="119">
        <v>10</v>
      </c>
      <c r="E20" s="137" t="str">
        <f t="shared" si="1"/>
        <v>125090010</v>
      </c>
      <c r="F20" s="138">
        <f>LOG(D20)</f>
        <v>1</v>
      </c>
      <c r="G20" s="118">
        <f t="shared" si="0"/>
        <v>441.78646691106468</v>
      </c>
      <c r="H20" s="119">
        <v>33</v>
      </c>
      <c r="I20" s="119">
        <v>8</v>
      </c>
      <c r="J20" s="119">
        <v>5.4</v>
      </c>
      <c r="K20" s="119">
        <v>5.3</v>
      </c>
      <c r="L20" s="119">
        <v>10.5</v>
      </c>
      <c r="M20" s="119">
        <v>17.5</v>
      </c>
      <c r="N20" s="119">
        <v>29.3</v>
      </c>
      <c r="O20" s="119">
        <v>44.1</v>
      </c>
      <c r="P20" s="119">
        <v>47.4</v>
      </c>
      <c r="Q20" s="119">
        <v>26.2</v>
      </c>
      <c r="R20" s="119">
        <v>28.1</v>
      </c>
      <c r="S20" s="119">
        <v>37.4</v>
      </c>
      <c r="T20" s="119">
        <v>36.299999999999997</v>
      </c>
      <c r="U20" s="119">
        <v>34.5</v>
      </c>
      <c r="V20" s="119">
        <v>31.5</v>
      </c>
      <c r="W20" s="119">
        <v>27.1</v>
      </c>
      <c r="X20" s="119">
        <v>21.6</v>
      </c>
      <c r="Y20" s="119">
        <v>15.1</v>
      </c>
      <c r="Z20" s="119">
        <v>8</v>
      </c>
      <c r="AA20" s="143"/>
      <c r="AB20" s="139">
        <v>7.9417773473531872</v>
      </c>
      <c r="AC20" s="140">
        <v>3.3898772812314187E-3</v>
      </c>
      <c r="AD20" s="146"/>
      <c r="AE20" s="147"/>
      <c r="AF20" s="143"/>
    </row>
    <row r="21" spans="1:32">
      <c r="A21" s="119" t="s">
        <v>209</v>
      </c>
      <c r="B21" s="119">
        <v>125</v>
      </c>
      <c r="C21" s="148">
        <v>1200</v>
      </c>
      <c r="D21" s="119">
        <v>0</v>
      </c>
      <c r="E21" s="137" t="str">
        <f t="shared" si="1"/>
        <v>125120000</v>
      </c>
      <c r="F21" s="138"/>
      <c r="G21" s="118">
        <f t="shared" si="0"/>
        <v>0</v>
      </c>
      <c r="H21" s="119">
        <v>0</v>
      </c>
      <c r="I21" s="119">
        <v>0</v>
      </c>
      <c r="J21" s="119">
        <v>6.9</v>
      </c>
      <c r="K21" s="119">
        <v>8.1999999999999993</v>
      </c>
      <c r="L21" s="119">
        <v>13.6</v>
      </c>
      <c r="M21" s="119">
        <v>21.2</v>
      </c>
      <c r="N21" s="119">
        <v>32.299999999999997</v>
      </c>
      <c r="O21" s="119">
        <v>46.3</v>
      </c>
      <c r="P21" s="119">
        <v>50.2</v>
      </c>
      <c r="Q21" s="119">
        <v>28.9</v>
      </c>
      <c r="R21" s="119">
        <v>30.5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43"/>
      <c r="AB21" s="139">
        <v>0</v>
      </c>
      <c r="AC21" s="140"/>
      <c r="AD21" s="141"/>
      <c r="AE21" s="142"/>
      <c r="AF21" s="143"/>
    </row>
    <row r="22" spans="1:32">
      <c r="A22" s="119" t="s">
        <v>209</v>
      </c>
      <c r="B22" s="119">
        <v>125</v>
      </c>
      <c r="C22" s="148">
        <v>1200</v>
      </c>
      <c r="D22" s="119">
        <v>2</v>
      </c>
      <c r="E22" s="137" t="str">
        <f t="shared" si="1"/>
        <v>125120002</v>
      </c>
      <c r="F22" s="138">
        <f>LOG(D22)</f>
        <v>0.3010299956639812</v>
      </c>
      <c r="G22" s="118">
        <f t="shared" si="0"/>
        <v>88.35729338221293</v>
      </c>
      <c r="H22" s="119">
        <v>9</v>
      </c>
      <c r="I22" s="119">
        <v>1</v>
      </c>
      <c r="J22" s="119">
        <v>6.9</v>
      </c>
      <c r="K22" s="119">
        <v>8.1999999999999993</v>
      </c>
      <c r="L22" s="119">
        <v>13.6</v>
      </c>
      <c r="M22" s="119">
        <v>21.2</v>
      </c>
      <c r="N22" s="119">
        <v>32.299999999999997</v>
      </c>
      <c r="O22" s="119">
        <v>46.3</v>
      </c>
      <c r="P22" s="119">
        <v>50.2</v>
      </c>
      <c r="Q22" s="119">
        <v>28.9</v>
      </c>
      <c r="R22" s="119">
        <v>30.5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43"/>
      <c r="AB22" s="139">
        <v>0.51787538305203562</v>
      </c>
      <c r="AC22" s="140">
        <v>0.23244414626722137</v>
      </c>
      <c r="AD22" s="144"/>
      <c r="AE22" s="145">
        <v>122.78060528681308</v>
      </c>
      <c r="AF22" s="143"/>
    </row>
    <row r="23" spans="1:32">
      <c r="A23" s="119" t="s">
        <v>209</v>
      </c>
      <c r="B23" s="119">
        <v>125</v>
      </c>
      <c r="C23" s="148">
        <v>1200</v>
      </c>
      <c r="D23" s="119">
        <v>4</v>
      </c>
      <c r="E23" s="137" t="str">
        <f t="shared" si="1"/>
        <v>125120004</v>
      </c>
      <c r="F23" s="138">
        <f>LOG(D23)</f>
        <v>0.6020599913279624</v>
      </c>
      <c r="G23" s="118">
        <f t="shared" si="0"/>
        <v>176.71458676442586</v>
      </c>
      <c r="H23" s="119">
        <v>9</v>
      </c>
      <c r="I23" s="119">
        <v>2</v>
      </c>
      <c r="J23" s="119">
        <v>6.9</v>
      </c>
      <c r="K23" s="119">
        <v>8.1999999999999993</v>
      </c>
      <c r="L23" s="119">
        <v>13.6</v>
      </c>
      <c r="M23" s="119">
        <v>21.2</v>
      </c>
      <c r="N23" s="119">
        <v>32.299999999999997</v>
      </c>
      <c r="O23" s="119">
        <v>46.3</v>
      </c>
      <c r="P23" s="119">
        <v>50.2</v>
      </c>
      <c r="Q23" s="119">
        <v>28.9</v>
      </c>
      <c r="R23" s="119">
        <v>30.5</v>
      </c>
      <c r="S23" s="119">
        <v>13.7</v>
      </c>
      <c r="T23" s="119">
        <v>11.6</v>
      </c>
      <c r="U23" s="119">
        <v>8.1</v>
      </c>
      <c r="V23" s="119">
        <v>3.4</v>
      </c>
      <c r="W23" s="119">
        <v>0</v>
      </c>
      <c r="X23" s="119">
        <v>0</v>
      </c>
      <c r="Y23" s="119">
        <v>0</v>
      </c>
      <c r="Z23" s="119">
        <v>0</v>
      </c>
      <c r="AA23" s="143"/>
      <c r="AB23" s="139">
        <v>2.0715015322081425</v>
      </c>
      <c r="AC23" s="140">
        <v>5.1124691081120364E-3</v>
      </c>
      <c r="AD23" s="144"/>
      <c r="AE23" s="145"/>
      <c r="AF23" s="143"/>
    </row>
    <row r="24" spans="1:32">
      <c r="A24" s="119" t="s">
        <v>209</v>
      </c>
      <c r="B24" s="119">
        <v>125</v>
      </c>
      <c r="C24" s="148">
        <v>1200</v>
      </c>
      <c r="D24" s="119">
        <v>6</v>
      </c>
      <c r="E24" s="137" t="str">
        <f t="shared" si="1"/>
        <v>125120006</v>
      </c>
      <c r="F24" s="138">
        <f>LOG(D24)</f>
        <v>0.77815125038364363</v>
      </c>
      <c r="G24" s="118">
        <f t="shared" si="0"/>
        <v>265.07188014663882</v>
      </c>
      <c r="H24" s="119">
        <v>18</v>
      </c>
      <c r="I24" s="119">
        <v>5</v>
      </c>
      <c r="J24" s="119">
        <v>6.9</v>
      </c>
      <c r="K24" s="119">
        <v>8.1999999999999993</v>
      </c>
      <c r="L24" s="119">
        <v>13.6</v>
      </c>
      <c r="M24" s="119">
        <v>21.2</v>
      </c>
      <c r="N24" s="119">
        <v>32.299999999999997</v>
      </c>
      <c r="O24" s="119">
        <v>46.3</v>
      </c>
      <c r="P24" s="119">
        <v>50.2</v>
      </c>
      <c r="Q24" s="119">
        <v>28.9</v>
      </c>
      <c r="R24" s="119">
        <v>30.5</v>
      </c>
      <c r="S24" s="119">
        <v>24.4</v>
      </c>
      <c r="T24" s="119">
        <v>22.8</v>
      </c>
      <c r="U24" s="119">
        <v>20.100000000000001</v>
      </c>
      <c r="V24" s="119">
        <v>16.100000000000001</v>
      </c>
      <c r="W24" s="119">
        <v>10.8</v>
      </c>
      <c r="X24" s="119">
        <v>4.5</v>
      </c>
      <c r="Y24" s="119">
        <v>0</v>
      </c>
      <c r="Z24" s="119">
        <v>0</v>
      </c>
      <c r="AA24" s="143"/>
      <c r="AB24" s="139">
        <v>4.6608784474683222</v>
      </c>
      <c r="AC24" s="140">
        <v>0.11500342739149547</v>
      </c>
      <c r="AD24" s="144"/>
      <c r="AE24" s="145"/>
      <c r="AF24" s="143"/>
    </row>
    <row r="25" spans="1:32">
      <c r="A25" s="119" t="s">
        <v>209</v>
      </c>
      <c r="B25" s="119">
        <v>125</v>
      </c>
      <c r="C25" s="148">
        <v>1200</v>
      </c>
      <c r="D25" s="119">
        <v>8</v>
      </c>
      <c r="E25" s="137" t="str">
        <f t="shared" si="1"/>
        <v>125120008</v>
      </c>
      <c r="F25" s="138">
        <f>LOG(D25)</f>
        <v>0.90308998699194354</v>
      </c>
      <c r="G25" s="118">
        <f t="shared" si="0"/>
        <v>353.42917352885172</v>
      </c>
      <c r="H25" s="119">
        <v>26</v>
      </c>
      <c r="I25" s="119">
        <v>8</v>
      </c>
      <c r="J25" s="119">
        <v>6.9</v>
      </c>
      <c r="K25" s="119">
        <v>8.1999999999999993</v>
      </c>
      <c r="L25" s="119">
        <v>13.6</v>
      </c>
      <c r="M25" s="119">
        <v>21.2</v>
      </c>
      <c r="N25" s="119">
        <v>32.299999999999997</v>
      </c>
      <c r="O25" s="119">
        <v>46.3</v>
      </c>
      <c r="P25" s="119">
        <v>50.2</v>
      </c>
      <c r="Q25" s="119">
        <v>28.9</v>
      </c>
      <c r="R25" s="119">
        <v>30.5</v>
      </c>
      <c r="S25" s="119">
        <v>31.7</v>
      </c>
      <c r="T25" s="119">
        <v>30.5</v>
      </c>
      <c r="U25" s="119">
        <v>28.3</v>
      </c>
      <c r="V25" s="119">
        <v>24.8</v>
      </c>
      <c r="W25" s="119">
        <v>20.100000000000001</v>
      </c>
      <c r="X25" s="119">
        <v>14.2</v>
      </c>
      <c r="Y25" s="119">
        <v>7.5</v>
      </c>
      <c r="Z25" s="119">
        <v>0.2</v>
      </c>
      <c r="AA25" s="143"/>
      <c r="AB25" s="139">
        <v>8.2860061288325699</v>
      </c>
      <c r="AC25" s="140">
        <v>8.1799505729792582E-2</v>
      </c>
      <c r="AD25" s="144"/>
      <c r="AE25" s="145"/>
      <c r="AF25" s="143"/>
    </row>
    <row r="26" spans="1:32">
      <c r="A26" s="119" t="s">
        <v>209</v>
      </c>
      <c r="B26" s="119">
        <v>125</v>
      </c>
      <c r="C26" s="148">
        <v>1200</v>
      </c>
      <c r="D26" s="119">
        <v>10</v>
      </c>
      <c r="E26" s="137" t="str">
        <f t="shared" si="1"/>
        <v>125120010</v>
      </c>
      <c r="F26" s="138">
        <f>LOG(D26)</f>
        <v>1</v>
      </c>
      <c r="G26" s="118">
        <f t="shared" si="0"/>
        <v>441.78646691106468</v>
      </c>
      <c r="H26" s="119">
        <v>33</v>
      </c>
      <c r="I26" s="119">
        <v>13</v>
      </c>
      <c r="J26" s="119">
        <v>6.9</v>
      </c>
      <c r="K26" s="119">
        <v>8.1999999999999993</v>
      </c>
      <c r="L26" s="119">
        <v>13.6</v>
      </c>
      <c r="M26" s="119">
        <v>21.2</v>
      </c>
      <c r="N26" s="119">
        <v>32.299999999999997</v>
      </c>
      <c r="O26" s="119">
        <v>46.3</v>
      </c>
      <c r="P26" s="119">
        <v>50.2</v>
      </c>
      <c r="Q26" s="119">
        <v>28.9</v>
      </c>
      <c r="R26" s="119">
        <v>30.5</v>
      </c>
      <c r="S26" s="119">
        <v>37.4</v>
      </c>
      <c r="T26" s="119">
        <v>36.299999999999997</v>
      </c>
      <c r="U26" s="119">
        <v>34.5</v>
      </c>
      <c r="V26" s="119">
        <v>31.5</v>
      </c>
      <c r="W26" s="119">
        <v>27.1</v>
      </c>
      <c r="X26" s="119">
        <v>21.6</v>
      </c>
      <c r="Y26" s="119">
        <v>15.1</v>
      </c>
      <c r="Z26" s="119">
        <v>8</v>
      </c>
      <c r="AA26" s="143"/>
      <c r="AB26" s="139">
        <v>12.946884576300892</v>
      </c>
      <c r="AC26" s="140">
        <v>2.8212482347357449E-3</v>
      </c>
      <c r="AD26" s="146"/>
      <c r="AE26" s="147"/>
      <c r="AF26" s="143"/>
    </row>
    <row r="27" spans="1:32">
      <c r="A27" s="119" t="s">
        <v>209</v>
      </c>
      <c r="B27" s="119">
        <v>160</v>
      </c>
      <c r="C27" s="119">
        <v>900</v>
      </c>
      <c r="D27" s="119">
        <v>0</v>
      </c>
      <c r="E27" s="137" t="str">
        <f t="shared" si="1"/>
        <v>160090000</v>
      </c>
      <c r="F27" s="138"/>
      <c r="G27" s="118">
        <f t="shared" si="0"/>
        <v>0</v>
      </c>
      <c r="H27" s="119">
        <v>0</v>
      </c>
      <c r="I27" s="119">
        <v>0</v>
      </c>
      <c r="J27" s="119">
        <v>6.2</v>
      </c>
      <c r="K27" s="119">
        <v>5.5</v>
      </c>
      <c r="L27" s="119">
        <v>9.5</v>
      </c>
      <c r="M27" s="119">
        <v>15.7</v>
      </c>
      <c r="N27" s="119">
        <v>26.3</v>
      </c>
      <c r="O27" s="119">
        <v>40</v>
      </c>
      <c r="P27" s="119">
        <v>41.6</v>
      </c>
      <c r="Q27" s="119">
        <v>23.2</v>
      </c>
      <c r="R27" s="119">
        <v>24.9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43"/>
      <c r="AB27" s="139">
        <v>0</v>
      </c>
      <c r="AC27" s="140"/>
      <c r="AD27" s="141"/>
      <c r="AE27" s="142"/>
      <c r="AF27" s="143"/>
    </row>
    <row r="28" spans="1:32">
      <c r="A28" s="119" t="s">
        <v>209</v>
      </c>
      <c r="B28" s="119">
        <v>160</v>
      </c>
      <c r="C28" s="119">
        <v>900</v>
      </c>
      <c r="D28" s="119">
        <v>2</v>
      </c>
      <c r="E28" s="137" t="str">
        <f t="shared" si="1"/>
        <v>160090002</v>
      </c>
      <c r="F28" s="138">
        <f>LOG(D28)</f>
        <v>0.3010299956639812</v>
      </c>
      <c r="G28" s="118">
        <f t="shared" si="0"/>
        <v>144.76458947741767</v>
      </c>
      <c r="H28" s="119">
        <v>9</v>
      </c>
      <c r="I28" s="119">
        <v>0</v>
      </c>
      <c r="J28" s="119">
        <v>6.2</v>
      </c>
      <c r="K28" s="119">
        <v>5.5</v>
      </c>
      <c r="L28" s="119">
        <v>9.5</v>
      </c>
      <c r="M28" s="119">
        <v>15.7</v>
      </c>
      <c r="N28" s="119">
        <v>26.3</v>
      </c>
      <c r="O28" s="119">
        <v>40</v>
      </c>
      <c r="P28" s="119">
        <v>41.6</v>
      </c>
      <c r="Q28" s="119">
        <v>23.2</v>
      </c>
      <c r="R28" s="119">
        <v>24.9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43"/>
      <c r="AB28" s="139">
        <v>0.29213483207608948</v>
      </c>
      <c r="AC28" s="140">
        <v>8.5342760112124993E-2</v>
      </c>
      <c r="AD28" s="144"/>
      <c r="AE28" s="145">
        <v>267.83706174112859</v>
      </c>
      <c r="AF28" s="143"/>
    </row>
    <row r="29" spans="1:32">
      <c r="A29" s="119" t="s">
        <v>209</v>
      </c>
      <c r="B29" s="119">
        <v>160</v>
      </c>
      <c r="C29" s="119">
        <v>900</v>
      </c>
      <c r="D29" s="119">
        <v>4</v>
      </c>
      <c r="E29" s="137" t="str">
        <f t="shared" si="1"/>
        <v>160090004</v>
      </c>
      <c r="F29" s="138">
        <f>LOG(D29)</f>
        <v>0.6020599913279624</v>
      </c>
      <c r="G29" s="118">
        <f t="shared" si="0"/>
        <v>289.52917895483534</v>
      </c>
      <c r="H29" s="119">
        <v>10</v>
      </c>
      <c r="I29" s="119">
        <v>1</v>
      </c>
      <c r="J29" s="119">
        <v>6.2</v>
      </c>
      <c r="K29" s="119">
        <v>5.5</v>
      </c>
      <c r="L29" s="119">
        <v>9.5</v>
      </c>
      <c r="M29" s="119">
        <v>15.7</v>
      </c>
      <c r="N29" s="119">
        <v>26.3</v>
      </c>
      <c r="O29" s="119">
        <v>40</v>
      </c>
      <c r="P29" s="119">
        <v>41.6</v>
      </c>
      <c r="Q29" s="119">
        <v>23.2</v>
      </c>
      <c r="R29" s="119">
        <v>24.9</v>
      </c>
      <c r="S29" s="119">
        <v>16.100000000000001</v>
      </c>
      <c r="T29" s="119">
        <v>13.9</v>
      </c>
      <c r="U29" s="119">
        <v>10.5</v>
      </c>
      <c r="V29" s="119">
        <v>5.8</v>
      </c>
      <c r="W29" s="119">
        <v>0</v>
      </c>
      <c r="X29" s="119">
        <v>0</v>
      </c>
      <c r="Y29" s="119">
        <v>0</v>
      </c>
      <c r="Z29" s="119">
        <v>0</v>
      </c>
      <c r="AA29" s="143"/>
      <c r="AB29" s="139">
        <v>1.1685393283043579</v>
      </c>
      <c r="AC29" s="140">
        <v>2.840550518528414E-2</v>
      </c>
      <c r="AD29" s="144"/>
      <c r="AE29" s="145"/>
      <c r="AF29" s="143"/>
    </row>
    <row r="30" spans="1:32">
      <c r="A30" s="119" t="s">
        <v>209</v>
      </c>
      <c r="B30" s="119">
        <v>160</v>
      </c>
      <c r="C30" s="119">
        <v>900</v>
      </c>
      <c r="D30" s="119">
        <v>6</v>
      </c>
      <c r="E30" s="137" t="str">
        <f t="shared" si="1"/>
        <v>160090006</v>
      </c>
      <c r="F30" s="138">
        <f>LOG(D30)</f>
        <v>0.77815125038364363</v>
      </c>
      <c r="G30" s="118">
        <f t="shared" si="0"/>
        <v>434.29376843225299</v>
      </c>
      <c r="H30" s="119">
        <v>20</v>
      </c>
      <c r="I30" s="119">
        <v>3</v>
      </c>
      <c r="J30" s="119">
        <v>6.2</v>
      </c>
      <c r="K30" s="119">
        <v>5.5</v>
      </c>
      <c r="L30" s="119">
        <v>9.5</v>
      </c>
      <c r="M30" s="119">
        <v>15.7</v>
      </c>
      <c r="N30" s="119">
        <v>26.3</v>
      </c>
      <c r="O30" s="119">
        <v>40</v>
      </c>
      <c r="P30" s="119">
        <v>41.6</v>
      </c>
      <c r="Q30" s="119">
        <v>23.2</v>
      </c>
      <c r="R30" s="119">
        <v>24.9</v>
      </c>
      <c r="S30" s="119">
        <v>26.7</v>
      </c>
      <c r="T30" s="119">
        <v>25.1</v>
      </c>
      <c r="U30" s="119">
        <v>22.4</v>
      </c>
      <c r="V30" s="119">
        <v>18.5</v>
      </c>
      <c r="W30" s="119">
        <v>13.2</v>
      </c>
      <c r="X30" s="119">
        <v>6.9</v>
      </c>
      <c r="Y30" s="119">
        <v>0</v>
      </c>
      <c r="Z30" s="119">
        <v>0</v>
      </c>
      <c r="AA30" s="143"/>
      <c r="AB30" s="139">
        <v>2.6292134886848051</v>
      </c>
      <c r="AC30" s="140">
        <v>0.13748263697329316</v>
      </c>
      <c r="AD30" s="144"/>
      <c r="AE30" s="145"/>
      <c r="AF30" s="143"/>
    </row>
    <row r="31" spans="1:32">
      <c r="A31" s="119" t="s">
        <v>209</v>
      </c>
      <c r="B31" s="119">
        <v>160</v>
      </c>
      <c r="C31" s="119">
        <v>900</v>
      </c>
      <c r="D31" s="119">
        <v>8</v>
      </c>
      <c r="E31" s="137" t="str">
        <f t="shared" si="1"/>
        <v>160090008</v>
      </c>
      <c r="F31" s="138">
        <f>LOG(D31)</f>
        <v>0.90308998699194354</v>
      </c>
      <c r="G31" s="118">
        <f t="shared" si="0"/>
        <v>579.05835790967069</v>
      </c>
      <c r="H31" s="119">
        <v>29</v>
      </c>
      <c r="I31" s="119">
        <v>5</v>
      </c>
      <c r="J31" s="119">
        <v>6.2</v>
      </c>
      <c r="K31" s="119">
        <v>5.5</v>
      </c>
      <c r="L31" s="119">
        <v>9.5</v>
      </c>
      <c r="M31" s="119">
        <v>15.7</v>
      </c>
      <c r="N31" s="119">
        <v>26.3</v>
      </c>
      <c r="O31" s="119">
        <v>40</v>
      </c>
      <c r="P31" s="119">
        <v>41.6</v>
      </c>
      <c r="Q31" s="119">
        <v>23.2</v>
      </c>
      <c r="R31" s="119">
        <v>24.9</v>
      </c>
      <c r="S31" s="119">
        <v>34.1</v>
      </c>
      <c r="T31" s="119">
        <v>32.799999999999997</v>
      </c>
      <c r="U31" s="119">
        <v>30.6</v>
      </c>
      <c r="V31" s="119">
        <v>27.2</v>
      </c>
      <c r="W31" s="119">
        <v>22.5</v>
      </c>
      <c r="X31" s="119">
        <v>16.600000000000001</v>
      </c>
      <c r="Y31" s="119">
        <v>9.8000000000000007</v>
      </c>
      <c r="Z31" s="119">
        <v>2.6</v>
      </c>
      <c r="AA31" s="143"/>
      <c r="AB31" s="139">
        <v>4.6741573132174317</v>
      </c>
      <c r="AC31" s="140">
        <v>0.10617345652968294</v>
      </c>
      <c r="AD31" s="144"/>
      <c r="AE31" s="145"/>
      <c r="AF31" s="143"/>
    </row>
    <row r="32" spans="1:32">
      <c r="A32" s="119" t="s">
        <v>209</v>
      </c>
      <c r="B32" s="119">
        <v>160</v>
      </c>
      <c r="C32" s="119">
        <v>900</v>
      </c>
      <c r="D32" s="119">
        <v>10</v>
      </c>
      <c r="E32" s="137" t="str">
        <f t="shared" si="1"/>
        <v>160090010</v>
      </c>
      <c r="F32" s="138">
        <f>LOG(D32)</f>
        <v>1</v>
      </c>
      <c r="G32" s="118">
        <f t="shared" si="0"/>
        <v>723.82294738708833</v>
      </c>
      <c r="H32" s="119">
        <v>35</v>
      </c>
      <c r="I32" s="119">
        <v>7</v>
      </c>
      <c r="J32" s="119">
        <v>6.2</v>
      </c>
      <c r="K32" s="119">
        <v>5.5</v>
      </c>
      <c r="L32" s="119">
        <v>9.5</v>
      </c>
      <c r="M32" s="119">
        <v>15.7</v>
      </c>
      <c r="N32" s="119">
        <v>26.3</v>
      </c>
      <c r="O32" s="119">
        <v>40</v>
      </c>
      <c r="P32" s="119">
        <v>41.6</v>
      </c>
      <c r="Q32" s="119">
        <v>23.2</v>
      </c>
      <c r="R32" s="119">
        <v>24.9</v>
      </c>
      <c r="S32" s="119">
        <v>39.799999999999997</v>
      </c>
      <c r="T32" s="119">
        <v>38.700000000000003</v>
      </c>
      <c r="U32" s="119">
        <v>36.9</v>
      </c>
      <c r="V32" s="119">
        <v>33.799999999999997</v>
      </c>
      <c r="W32" s="119">
        <v>29.5</v>
      </c>
      <c r="X32" s="119">
        <v>24</v>
      </c>
      <c r="Y32" s="119">
        <v>17.5</v>
      </c>
      <c r="Z32" s="119">
        <v>10.4</v>
      </c>
      <c r="AA32" s="143"/>
      <c r="AB32" s="139">
        <v>7.3033708019022354</v>
      </c>
      <c r="AC32" s="140">
        <v>9.2033843446805361E-2</v>
      </c>
      <c r="AD32" s="146"/>
      <c r="AE32" s="147"/>
      <c r="AF32" s="143"/>
    </row>
    <row r="33" spans="1:32">
      <c r="A33" s="119" t="s">
        <v>209</v>
      </c>
      <c r="B33" s="119">
        <v>160</v>
      </c>
      <c r="C33" s="148">
        <v>1200</v>
      </c>
      <c r="D33" s="119">
        <v>0</v>
      </c>
      <c r="E33" s="137" t="str">
        <f t="shared" si="1"/>
        <v>160120000</v>
      </c>
      <c r="F33" s="138"/>
      <c r="G33" s="118">
        <f t="shared" si="0"/>
        <v>0</v>
      </c>
      <c r="H33" s="119">
        <v>0</v>
      </c>
      <c r="I33" s="119">
        <v>0</v>
      </c>
      <c r="J33" s="119">
        <v>8</v>
      </c>
      <c r="K33" s="119">
        <v>6.4</v>
      </c>
      <c r="L33" s="119">
        <v>12.6</v>
      </c>
      <c r="M33" s="119">
        <v>19.399999999999999</v>
      </c>
      <c r="N33" s="119">
        <v>29.3</v>
      </c>
      <c r="O33" s="119">
        <v>42.2</v>
      </c>
      <c r="P33" s="119">
        <v>44.3</v>
      </c>
      <c r="Q33" s="119">
        <v>25.8</v>
      </c>
      <c r="R33" s="119">
        <v>27.4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43"/>
      <c r="AB33" s="139">
        <v>0</v>
      </c>
      <c r="AC33" s="140"/>
      <c r="AD33" s="141"/>
      <c r="AE33" s="142"/>
      <c r="AF33" s="143"/>
    </row>
    <row r="34" spans="1:32">
      <c r="A34" s="119" t="s">
        <v>209</v>
      </c>
      <c r="B34" s="119">
        <v>160</v>
      </c>
      <c r="C34" s="148">
        <v>1200</v>
      </c>
      <c r="D34" s="119">
        <v>2</v>
      </c>
      <c r="E34" s="137" t="str">
        <f t="shared" si="1"/>
        <v>160120002</v>
      </c>
      <c r="F34" s="138">
        <f>LOG(D34)</f>
        <v>0.3010299956639812</v>
      </c>
      <c r="G34" s="118">
        <f t="shared" si="0"/>
        <v>144.76458947741767</v>
      </c>
      <c r="H34" s="119">
        <v>9</v>
      </c>
      <c r="I34" s="119">
        <v>0</v>
      </c>
      <c r="J34" s="119">
        <v>8</v>
      </c>
      <c r="K34" s="119">
        <v>6.4</v>
      </c>
      <c r="L34" s="119">
        <v>12.6</v>
      </c>
      <c r="M34" s="119">
        <v>19.399999999999999</v>
      </c>
      <c r="N34" s="119">
        <v>29.3</v>
      </c>
      <c r="O34" s="119">
        <v>42.2</v>
      </c>
      <c r="P34" s="119">
        <v>44.3</v>
      </c>
      <c r="Q34" s="119">
        <v>25.8</v>
      </c>
      <c r="R34" s="119">
        <v>27.4</v>
      </c>
      <c r="S34" s="119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43"/>
      <c r="AB34" s="139">
        <v>0.41470888750752583</v>
      </c>
      <c r="AC34" s="140">
        <v>0.17198346137772971</v>
      </c>
      <c r="AD34" s="144"/>
      <c r="AE34" s="145">
        <v>224.79708315139175</v>
      </c>
      <c r="AF34" s="143"/>
    </row>
    <row r="35" spans="1:32">
      <c r="A35" s="119" t="s">
        <v>209</v>
      </c>
      <c r="B35" s="119">
        <v>160</v>
      </c>
      <c r="C35" s="148">
        <v>1200</v>
      </c>
      <c r="D35" s="119">
        <v>4</v>
      </c>
      <c r="E35" s="137" t="str">
        <f t="shared" si="1"/>
        <v>160120004</v>
      </c>
      <c r="F35" s="138">
        <f>LOG(D35)</f>
        <v>0.6020599913279624</v>
      </c>
      <c r="G35" s="118">
        <f t="shared" si="0"/>
        <v>289.52917895483534</v>
      </c>
      <c r="H35" s="119">
        <v>10</v>
      </c>
      <c r="I35" s="119">
        <v>2</v>
      </c>
      <c r="J35" s="119">
        <v>8</v>
      </c>
      <c r="K35" s="119">
        <v>6.4</v>
      </c>
      <c r="L35" s="119">
        <v>12.6</v>
      </c>
      <c r="M35" s="119">
        <v>19.399999999999999</v>
      </c>
      <c r="N35" s="119">
        <v>29.3</v>
      </c>
      <c r="O35" s="119">
        <v>42.2</v>
      </c>
      <c r="P35" s="119">
        <v>44.3</v>
      </c>
      <c r="Q35" s="119">
        <v>25.8</v>
      </c>
      <c r="R35" s="119">
        <v>27.4</v>
      </c>
      <c r="S35" s="119">
        <v>16.100000000000001</v>
      </c>
      <c r="T35" s="119">
        <v>13.9</v>
      </c>
      <c r="U35" s="119">
        <v>10.5</v>
      </c>
      <c r="V35" s="119">
        <v>5.8</v>
      </c>
      <c r="W35" s="119">
        <v>0</v>
      </c>
      <c r="X35" s="119">
        <v>0</v>
      </c>
      <c r="Y35" s="119">
        <v>0</v>
      </c>
      <c r="Z35" s="119">
        <v>0</v>
      </c>
      <c r="AA35" s="143"/>
      <c r="AB35" s="139">
        <v>1.6588355500301033</v>
      </c>
      <c r="AC35" s="140">
        <v>0.11639318192326215</v>
      </c>
      <c r="AD35" s="144"/>
      <c r="AE35" s="145"/>
      <c r="AF35" s="143"/>
    </row>
    <row r="36" spans="1:32">
      <c r="A36" s="119" t="s">
        <v>209</v>
      </c>
      <c r="B36" s="119">
        <v>160</v>
      </c>
      <c r="C36" s="148">
        <v>1200</v>
      </c>
      <c r="D36" s="119">
        <v>6</v>
      </c>
      <c r="E36" s="137" t="str">
        <f t="shared" si="1"/>
        <v>160120006</v>
      </c>
      <c r="F36" s="138">
        <f>LOG(D36)</f>
        <v>0.77815125038364363</v>
      </c>
      <c r="G36" s="118">
        <f t="shared" si="0"/>
        <v>434.29376843225299</v>
      </c>
      <c r="H36" s="119">
        <v>20</v>
      </c>
      <c r="I36" s="119">
        <v>4</v>
      </c>
      <c r="J36" s="119">
        <v>8</v>
      </c>
      <c r="K36" s="119">
        <v>6.4</v>
      </c>
      <c r="L36" s="119">
        <v>12.6</v>
      </c>
      <c r="M36" s="119">
        <v>19.399999999999999</v>
      </c>
      <c r="N36" s="119">
        <v>29.3</v>
      </c>
      <c r="O36" s="119">
        <v>42.2</v>
      </c>
      <c r="P36" s="119">
        <v>44.3</v>
      </c>
      <c r="Q36" s="119">
        <v>25.8</v>
      </c>
      <c r="R36" s="119">
        <v>27.4</v>
      </c>
      <c r="S36" s="119">
        <v>26.7</v>
      </c>
      <c r="T36" s="119">
        <v>25.1</v>
      </c>
      <c r="U36" s="119">
        <v>22.4</v>
      </c>
      <c r="V36" s="119">
        <v>18.5</v>
      </c>
      <c r="W36" s="119">
        <v>13.2</v>
      </c>
      <c r="X36" s="119">
        <v>6.9</v>
      </c>
      <c r="Y36" s="119">
        <v>0</v>
      </c>
      <c r="Z36" s="119">
        <v>0</v>
      </c>
      <c r="AA36" s="143"/>
      <c r="AB36" s="139">
        <v>3.732379987567731</v>
      </c>
      <c r="AC36" s="140">
        <v>7.1620471054247792E-2</v>
      </c>
      <c r="AD36" s="144"/>
      <c r="AE36" s="145"/>
      <c r="AF36" s="143"/>
    </row>
    <row r="37" spans="1:32">
      <c r="A37" s="119" t="s">
        <v>209</v>
      </c>
      <c r="B37" s="119">
        <v>160</v>
      </c>
      <c r="C37" s="148">
        <v>1200</v>
      </c>
      <c r="D37" s="119">
        <v>8</v>
      </c>
      <c r="E37" s="137" t="str">
        <f t="shared" si="1"/>
        <v>160120008</v>
      </c>
      <c r="F37" s="138">
        <f>LOG(D37)</f>
        <v>0.90308998699194354</v>
      </c>
      <c r="G37" s="118">
        <f t="shared" si="0"/>
        <v>579.05835790967069</v>
      </c>
      <c r="H37" s="119">
        <v>29</v>
      </c>
      <c r="I37" s="119">
        <v>7</v>
      </c>
      <c r="J37" s="119">
        <v>8</v>
      </c>
      <c r="K37" s="119">
        <v>6.4</v>
      </c>
      <c r="L37" s="119">
        <v>12.6</v>
      </c>
      <c r="M37" s="119">
        <v>19.399999999999999</v>
      </c>
      <c r="N37" s="119">
        <v>29.3</v>
      </c>
      <c r="O37" s="119">
        <v>42.2</v>
      </c>
      <c r="P37" s="119">
        <v>44.3</v>
      </c>
      <c r="Q37" s="119">
        <v>25.8</v>
      </c>
      <c r="R37" s="119">
        <v>27.4</v>
      </c>
      <c r="S37" s="119">
        <v>34.1</v>
      </c>
      <c r="T37" s="119">
        <v>32.799999999999997</v>
      </c>
      <c r="U37" s="119">
        <v>30.6</v>
      </c>
      <c r="V37" s="119">
        <v>27.2</v>
      </c>
      <c r="W37" s="119">
        <v>22.5</v>
      </c>
      <c r="X37" s="119">
        <v>16.600000000000001</v>
      </c>
      <c r="Y37" s="119">
        <v>9.8000000000000007</v>
      </c>
      <c r="Z37" s="119">
        <v>2.6</v>
      </c>
      <c r="AA37" s="143"/>
      <c r="AB37" s="139">
        <v>6.6353422001204132</v>
      </c>
      <c r="AC37" s="140">
        <v>0.13297531101302076</v>
      </c>
      <c r="AD37" s="144"/>
      <c r="AE37" s="145"/>
    </row>
    <row r="38" spans="1:32">
      <c r="A38" s="119" t="s">
        <v>209</v>
      </c>
      <c r="B38" s="119">
        <v>160</v>
      </c>
      <c r="C38" s="148">
        <v>1200</v>
      </c>
      <c r="D38" s="119">
        <v>10</v>
      </c>
      <c r="E38" s="137" t="str">
        <f t="shared" si="1"/>
        <v>160120010</v>
      </c>
      <c r="F38" s="138">
        <f>LOG(D38)</f>
        <v>1</v>
      </c>
      <c r="G38" s="118">
        <f t="shared" si="0"/>
        <v>723.82294738708833</v>
      </c>
      <c r="H38" s="119">
        <v>35</v>
      </c>
      <c r="I38" s="119">
        <v>10</v>
      </c>
      <c r="J38" s="119">
        <v>8</v>
      </c>
      <c r="K38" s="119">
        <v>6.4</v>
      </c>
      <c r="L38" s="119">
        <v>12.6</v>
      </c>
      <c r="M38" s="119">
        <v>19.399999999999999</v>
      </c>
      <c r="N38" s="119">
        <v>29.3</v>
      </c>
      <c r="O38" s="119">
        <v>42.2</v>
      </c>
      <c r="P38" s="119">
        <v>44.3</v>
      </c>
      <c r="Q38" s="119">
        <v>25.8</v>
      </c>
      <c r="R38" s="119">
        <v>27.4</v>
      </c>
      <c r="S38" s="119">
        <v>39.799999999999997</v>
      </c>
      <c r="T38" s="119">
        <v>38.700000000000003</v>
      </c>
      <c r="U38" s="119">
        <v>36.9</v>
      </c>
      <c r="V38" s="119">
        <v>33.799999999999997</v>
      </c>
      <c r="W38" s="119">
        <v>29.5</v>
      </c>
      <c r="X38" s="119">
        <v>24</v>
      </c>
      <c r="Y38" s="119">
        <v>17.5</v>
      </c>
      <c r="Z38" s="119">
        <v>10.4</v>
      </c>
      <c r="AA38" s="143"/>
      <c r="AB38" s="139">
        <v>10.367722187688143</v>
      </c>
      <c r="AC38" s="140">
        <v>0.1352196073181538</v>
      </c>
      <c r="AD38" s="146"/>
      <c r="AE38" s="147"/>
    </row>
    <row r="39" spans="1:32">
      <c r="A39" s="119" t="s">
        <v>209</v>
      </c>
      <c r="B39" s="119">
        <v>200</v>
      </c>
      <c r="C39" s="119">
        <v>900</v>
      </c>
      <c r="D39" s="119">
        <v>0</v>
      </c>
      <c r="E39" s="137" t="str">
        <f t="shared" si="1"/>
        <v>200090000</v>
      </c>
      <c r="F39" s="138"/>
      <c r="G39" s="118">
        <f t="shared" si="0"/>
        <v>0</v>
      </c>
      <c r="H39" s="119">
        <v>0</v>
      </c>
      <c r="I39" s="119">
        <v>0</v>
      </c>
      <c r="J39" s="119">
        <v>8</v>
      </c>
      <c r="K39" s="119">
        <v>6.8</v>
      </c>
      <c r="L39" s="119">
        <v>8</v>
      </c>
      <c r="M39" s="119">
        <v>13.4</v>
      </c>
      <c r="N39" s="119">
        <v>22.8</v>
      </c>
      <c r="O39" s="119">
        <v>38.299999999999997</v>
      </c>
      <c r="P39" s="119">
        <v>38</v>
      </c>
      <c r="Q39" s="119">
        <v>22</v>
      </c>
      <c r="R39" s="119">
        <v>23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43"/>
      <c r="AB39" s="139">
        <v>0</v>
      </c>
      <c r="AC39" s="140"/>
      <c r="AD39" s="141"/>
      <c r="AE39" s="142"/>
      <c r="AF39" s="143"/>
    </row>
    <row r="40" spans="1:32">
      <c r="A40" s="119" t="s">
        <v>209</v>
      </c>
      <c r="B40" s="119">
        <v>200</v>
      </c>
      <c r="C40" s="119">
        <v>900</v>
      </c>
      <c r="D40" s="119">
        <v>2</v>
      </c>
      <c r="E40" s="137" t="str">
        <f t="shared" si="1"/>
        <v>200090002</v>
      </c>
      <c r="F40" s="138">
        <f>LOG(D40)</f>
        <v>0.3010299956639812</v>
      </c>
      <c r="G40" s="118">
        <f t="shared" si="0"/>
        <v>226.19467105846513</v>
      </c>
      <c r="H40" s="119">
        <v>9</v>
      </c>
      <c r="I40" s="119">
        <v>0</v>
      </c>
      <c r="J40" s="119">
        <v>8</v>
      </c>
      <c r="K40" s="119">
        <v>6.8</v>
      </c>
      <c r="L40" s="119">
        <v>8</v>
      </c>
      <c r="M40" s="119">
        <v>13.4</v>
      </c>
      <c r="N40" s="119">
        <v>22.8</v>
      </c>
      <c r="O40" s="119">
        <v>38.299999999999997</v>
      </c>
      <c r="P40" s="119">
        <v>38</v>
      </c>
      <c r="Q40" s="119">
        <v>22</v>
      </c>
      <c r="R40" s="119">
        <v>23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43"/>
      <c r="AB40" s="139">
        <v>0.19918284003109718</v>
      </c>
      <c r="AC40" s="140">
        <v>3.9673803762853649E-2</v>
      </c>
      <c r="AD40" s="144"/>
      <c r="AE40" s="145">
        <v>506.8231092895399</v>
      </c>
      <c r="AF40" s="143"/>
    </row>
    <row r="41" spans="1:32">
      <c r="A41" s="119" t="s">
        <v>209</v>
      </c>
      <c r="B41" s="119">
        <v>200</v>
      </c>
      <c r="C41" s="119">
        <v>900</v>
      </c>
      <c r="D41" s="119">
        <v>4</v>
      </c>
      <c r="E41" s="137" t="str">
        <f t="shared" si="1"/>
        <v>200090004</v>
      </c>
      <c r="F41" s="138">
        <f>LOG(D41)</f>
        <v>0.6020599913279624</v>
      </c>
      <c r="G41" s="118">
        <f t="shared" si="0"/>
        <v>452.38934211693027</v>
      </c>
      <c r="H41" s="119">
        <v>11</v>
      </c>
      <c r="I41" s="119">
        <v>1</v>
      </c>
      <c r="J41" s="119">
        <v>8</v>
      </c>
      <c r="K41" s="119">
        <v>6.8</v>
      </c>
      <c r="L41" s="119">
        <v>8</v>
      </c>
      <c r="M41" s="119">
        <v>13.4</v>
      </c>
      <c r="N41" s="119">
        <v>22.8</v>
      </c>
      <c r="O41" s="119">
        <v>38.299999999999997</v>
      </c>
      <c r="P41" s="119">
        <v>38</v>
      </c>
      <c r="Q41" s="119">
        <v>22</v>
      </c>
      <c r="R41" s="119">
        <v>23</v>
      </c>
      <c r="S41" s="119">
        <v>18.3</v>
      </c>
      <c r="T41" s="119">
        <v>16.100000000000001</v>
      </c>
      <c r="U41" s="119">
        <v>12.7</v>
      </c>
      <c r="V41" s="119">
        <v>7.9</v>
      </c>
      <c r="W41" s="119">
        <v>2</v>
      </c>
      <c r="X41" s="119">
        <v>0</v>
      </c>
      <c r="Y41" s="119">
        <v>0</v>
      </c>
      <c r="Z41" s="119">
        <v>0</v>
      </c>
      <c r="AA41" s="143"/>
      <c r="AB41" s="139">
        <v>0.79673136012438872</v>
      </c>
      <c r="AC41" s="140">
        <v>4.1318139956880946E-2</v>
      </c>
      <c r="AD41" s="144"/>
      <c r="AE41" s="145"/>
      <c r="AF41" s="143"/>
    </row>
    <row r="42" spans="1:32">
      <c r="A42" s="119" t="s">
        <v>209</v>
      </c>
      <c r="B42" s="119">
        <v>200</v>
      </c>
      <c r="C42" s="119">
        <v>900</v>
      </c>
      <c r="D42" s="119">
        <v>6</v>
      </c>
      <c r="E42" s="137" t="str">
        <f t="shared" si="1"/>
        <v>200090006</v>
      </c>
      <c r="F42" s="138">
        <f>LOG(D42)</f>
        <v>0.77815125038364363</v>
      </c>
      <c r="G42" s="118">
        <f t="shared" si="0"/>
        <v>678.58401317539551</v>
      </c>
      <c r="H42" s="119">
        <v>22</v>
      </c>
      <c r="I42" s="119">
        <v>2</v>
      </c>
      <c r="J42" s="119">
        <v>8</v>
      </c>
      <c r="K42" s="119">
        <v>6.8</v>
      </c>
      <c r="L42" s="119">
        <v>8</v>
      </c>
      <c r="M42" s="119">
        <v>13.4</v>
      </c>
      <c r="N42" s="119">
        <v>22.8</v>
      </c>
      <c r="O42" s="119">
        <v>38.299999999999997</v>
      </c>
      <c r="P42" s="119">
        <v>38</v>
      </c>
      <c r="Q42" s="119">
        <v>22</v>
      </c>
      <c r="R42" s="119">
        <v>23</v>
      </c>
      <c r="S42" s="119">
        <v>28.9</v>
      </c>
      <c r="T42" s="119">
        <v>27.3</v>
      </c>
      <c r="U42" s="119">
        <v>24.6</v>
      </c>
      <c r="V42" s="119">
        <v>20.6</v>
      </c>
      <c r="W42" s="119">
        <v>15.4</v>
      </c>
      <c r="X42" s="119">
        <v>9.1</v>
      </c>
      <c r="Y42" s="119">
        <v>2.1</v>
      </c>
      <c r="Z42" s="119">
        <v>0</v>
      </c>
      <c r="AA42" s="143"/>
      <c r="AB42" s="139">
        <v>1.792645560279875</v>
      </c>
      <c r="AC42" s="140">
        <v>4.2995863671646962E-2</v>
      </c>
      <c r="AD42" s="144"/>
      <c r="AE42" s="145"/>
      <c r="AF42" s="143"/>
    </row>
    <row r="43" spans="1:32">
      <c r="A43" s="119" t="s">
        <v>209</v>
      </c>
      <c r="B43" s="119">
        <v>200</v>
      </c>
      <c r="C43" s="119">
        <v>900</v>
      </c>
      <c r="D43" s="119">
        <v>8</v>
      </c>
      <c r="E43" s="137" t="str">
        <f t="shared" si="1"/>
        <v>200090008</v>
      </c>
      <c r="F43" s="138">
        <f>LOG(D43)</f>
        <v>0.90308998699194354</v>
      </c>
      <c r="G43" s="118">
        <f t="shared" si="0"/>
        <v>904.77868423386053</v>
      </c>
      <c r="H43" s="119">
        <v>31</v>
      </c>
      <c r="I43" s="119">
        <v>3</v>
      </c>
      <c r="J43" s="119">
        <v>8</v>
      </c>
      <c r="K43" s="119">
        <v>6.8</v>
      </c>
      <c r="L43" s="119">
        <v>8</v>
      </c>
      <c r="M43" s="119">
        <v>13.4</v>
      </c>
      <c r="N43" s="119">
        <v>22.8</v>
      </c>
      <c r="O43" s="119">
        <v>38.299999999999997</v>
      </c>
      <c r="P43" s="119">
        <v>38</v>
      </c>
      <c r="Q43" s="119">
        <v>22</v>
      </c>
      <c r="R43" s="119">
        <v>23</v>
      </c>
      <c r="S43" s="119">
        <v>36.299999999999997</v>
      </c>
      <c r="T43" s="119">
        <v>35</v>
      </c>
      <c r="U43" s="119">
        <v>32.799999999999997</v>
      </c>
      <c r="V43" s="119">
        <v>29.4</v>
      </c>
      <c r="W43" s="119">
        <v>24.6</v>
      </c>
      <c r="X43" s="119">
        <v>18.7</v>
      </c>
      <c r="Y43" s="119">
        <v>12</v>
      </c>
      <c r="Z43" s="119">
        <v>4.8</v>
      </c>
      <c r="AA43" s="143"/>
      <c r="AB43" s="139">
        <v>3.1869254404975549</v>
      </c>
      <c r="AC43" s="140">
        <v>3.494112030520493E-2</v>
      </c>
      <c r="AD43" s="144"/>
      <c r="AE43" s="145"/>
      <c r="AF43" s="143"/>
    </row>
    <row r="44" spans="1:32">
      <c r="A44" s="119" t="s">
        <v>209</v>
      </c>
      <c r="B44" s="119">
        <v>200</v>
      </c>
      <c r="C44" s="119">
        <v>900</v>
      </c>
      <c r="D44" s="119">
        <v>10</v>
      </c>
      <c r="E44" s="137" t="str">
        <f t="shared" si="1"/>
        <v>200090010</v>
      </c>
      <c r="F44" s="138">
        <f>LOG(D44)</f>
        <v>1</v>
      </c>
      <c r="G44" s="118">
        <f t="shared" si="0"/>
        <v>1130.9733552923258</v>
      </c>
      <c r="H44" s="119">
        <v>37</v>
      </c>
      <c r="I44" s="119">
        <v>5</v>
      </c>
      <c r="J44" s="119">
        <v>8</v>
      </c>
      <c r="K44" s="119">
        <v>6.8</v>
      </c>
      <c r="L44" s="119">
        <v>8</v>
      </c>
      <c r="M44" s="119">
        <v>13.4</v>
      </c>
      <c r="N44" s="119">
        <v>22.8</v>
      </c>
      <c r="O44" s="119">
        <v>38.299999999999997</v>
      </c>
      <c r="P44" s="119">
        <v>38</v>
      </c>
      <c r="Q44" s="119">
        <v>22</v>
      </c>
      <c r="R44" s="119">
        <v>23</v>
      </c>
      <c r="S44" s="119">
        <v>41.9</v>
      </c>
      <c r="T44" s="119">
        <v>40.9</v>
      </c>
      <c r="U44" s="119">
        <v>39</v>
      </c>
      <c r="V44" s="119">
        <v>36</v>
      </c>
      <c r="W44" s="119">
        <v>31.7</v>
      </c>
      <c r="X44" s="119">
        <v>26.1</v>
      </c>
      <c r="Y44" s="119">
        <v>19.600000000000001</v>
      </c>
      <c r="Z44" s="119">
        <v>12.5</v>
      </c>
      <c r="AA44" s="143"/>
      <c r="AB44" s="139">
        <v>4.9795710007774305</v>
      </c>
      <c r="AC44" s="140">
        <v>4.1734400923574384E-4</v>
      </c>
      <c r="AD44" s="146"/>
      <c r="AE44" s="147"/>
      <c r="AF44" s="143"/>
    </row>
    <row r="45" spans="1:32">
      <c r="A45" s="119" t="s">
        <v>209</v>
      </c>
      <c r="B45" s="119">
        <v>200</v>
      </c>
      <c r="C45" s="148">
        <v>1200</v>
      </c>
      <c r="D45" s="119">
        <v>0</v>
      </c>
      <c r="E45" s="137" t="str">
        <f t="shared" si="1"/>
        <v>200120000</v>
      </c>
      <c r="F45" s="138"/>
      <c r="G45" s="118">
        <f t="shared" si="0"/>
        <v>0</v>
      </c>
      <c r="H45" s="119">
        <v>0</v>
      </c>
      <c r="I45" s="119">
        <v>0</v>
      </c>
      <c r="J45" s="119">
        <v>11.2</v>
      </c>
      <c r="K45" s="119">
        <v>11.1</v>
      </c>
      <c r="L45" s="119">
        <v>11.1</v>
      </c>
      <c r="M45" s="119">
        <v>17.100000000000001</v>
      </c>
      <c r="N45" s="119">
        <v>25.8</v>
      </c>
      <c r="O45" s="119">
        <v>40.5</v>
      </c>
      <c r="P45" s="119">
        <v>40.799999999999997</v>
      </c>
      <c r="Q45" s="119">
        <v>24.6</v>
      </c>
      <c r="R45" s="119">
        <v>25.5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43"/>
      <c r="AB45" s="139">
        <v>0</v>
      </c>
      <c r="AC45" s="140"/>
      <c r="AD45" s="141"/>
      <c r="AE45" s="142"/>
    </row>
    <row r="46" spans="1:32">
      <c r="A46" s="119" t="s">
        <v>209</v>
      </c>
      <c r="B46" s="119">
        <v>200</v>
      </c>
      <c r="C46" s="148">
        <v>1200</v>
      </c>
      <c r="D46" s="119">
        <v>2</v>
      </c>
      <c r="E46" s="137" t="str">
        <f t="shared" si="1"/>
        <v>200120002</v>
      </c>
      <c r="F46" s="138">
        <f>LOG(D46)</f>
        <v>0.3010299956639812</v>
      </c>
      <c r="G46" s="118">
        <f t="shared" si="0"/>
        <v>226.19467105846513</v>
      </c>
      <c r="H46" s="119">
        <v>9</v>
      </c>
      <c r="I46" s="119">
        <v>0</v>
      </c>
      <c r="J46" s="119">
        <v>11.2</v>
      </c>
      <c r="K46" s="119">
        <v>11.1</v>
      </c>
      <c r="L46" s="119">
        <v>11.1</v>
      </c>
      <c r="M46" s="119">
        <v>17.100000000000001</v>
      </c>
      <c r="N46" s="119">
        <v>25.8</v>
      </c>
      <c r="O46" s="119">
        <v>40.5</v>
      </c>
      <c r="P46" s="119">
        <v>40.799999999999997</v>
      </c>
      <c r="Q46" s="119">
        <v>24.6</v>
      </c>
      <c r="R46" s="119">
        <v>25.5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43"/>
      <c r="AB46" s="139">
        <v>0.31767109295231527</v>
      </c>
      <c r="AC46" s="140">
        <v>0.10091492329751853</v>
      </c>
      <c r="AD46" s="144"/>
      <c r="AE46" s="145">
        <v>401.32251065902017</v>
      </c>
    </row>
    <row r="47" spans="1:32">
      <c r="A47" s="119" t="s">
        <v>209</v>
      </c>
      <c r="B47" s="119">
        <v>200</v>
      </c>
      <c r="C47" s="148">
        <v>1200</v>
      </c>
      <c r="D47" s="119">
        <v>4</v>
      </c>
      <c r="E47" s="137" t="str">
        <f t="shared" si="1"/>
        <v>200120004</v>
      </c>
      <c r="F47" s="138">
        <f>LOG(D47)</f>
        <v>0.6020599913279624</v>
      </c>
      <c r="G47" s="118">
        <f t="shared" si="0"/>
        <v>452.38934211693027</v>
      </c>
      <c r="H47" s="119">
        <v>11</v>
      </c>
      <c r="I47" s="119">
        <v>1</v>
      </c>
      <c r="J47" s="119">
        <v>11.2</v>
      </c>
      <c r="K47" s="119">
        <v>11.1</v>
      </c>
      <c r="L47" s="119">
        <v>11.1</v>
      </c>
      <c r="M47" s="119">
        <v>17.100000000000001</v>
      </c>
      <c r="N47" s="119">
        <v>25.8</v>
      </c>
      <c r="O47" s="119">
        <v>40.5</v>
      </c>
      <c r="P47" s="119">
        <v>40.799999999999997</v>
      </c>
      <c r="Q47" s="119">
        <v>24.6</v>
      </c>
      <c r="R47" s="119">
        <v>25.5</v>
      </c>
      <c r="S47" s="119">
        <v>18.3</v>
      </c>
      <c r="T47" s="119">
        <v>16.100000000000001</v>
      </c>
      <c r="U47" s="119">
        <v>12.7</v>
      </c>
      <c r="V47" s="119">
        <v>7.9</v>
      </c>
      <c r="W47" s="119">
        <v>2</v>
      </c>
      <c r="X47" s="119">
        <v>0</v>
      </c>
      <c r="Y47" s="119">
        <v>0</v>
      </c>
      <c r="Z47" s="119">
        <v>0</v>
      </c>
      <c r="AA47" s="143"/>
      <c r="AB47" s="139">
        <v>1.2706843718092611</v>
      </c>
      <c r="AC47" s="140">
        <v>7.3270029141774301E-2</v>
      </c>
      <c r="AD47" s="144"/>
      <c r="AE47" s="145"/>
    </row>
    <row r="48" spans="1:32">
      <c r="A48" s="119" t="s">
        <v>209</v>
      </c>
      <c r="B48" s="119">
        <v>200</v>
      </c>
      <c r="C48" s="148">
        <v>1200</v>
      </c>
      <c r="D48" s="119">
        <v>6</v>
      </c>
      <c r="E48" s="137" t="str">
        <f t="shared" si="1"/>
        <v>200120006</v>
      </c>
      <c r="F48" s="138">
        <f>LOG(D48)</f>
        <v>0.77815125038364363</v>
      </c>
      <c r="G48" s="118">
        <f t="shared" si="0"/>
        <v>678.58401317539551</v>
      </c>
      <c r="H48" s="119">
        <v>22</v>
      </c>
      <c r="I48" s="119">
        <v>3</v>
      </c>
      <c r="J48" s="119">
        <v>11.2</v>
      </c>
      <c r="K48" s="119">
        <v>11.1</v>
      </c>
      <c r="L48" s="119">
        <v>11.1</v>
      </c>
      <c r="M48" s="119">
        <v>17.100000000000001</v>
      </c>
      <c r="N48" s="119">
        <v>25.8</v>
      </c>
      <c r="O48" s="119">
        <v>40.5</v>
      </c>
      <c r="P48" s="119">
        <v>40.799999999999997</v>
      </c>
      <c r="Q48" s="119">
        <v>24.6</v>
      </c>
      <c r="R48" s="119">
        <v>25.5</v>
      </c>
      <c r="S48" s="119">
        <v>28.9</v>
      </c>
      <c r="T48" s="119">
        <v>27.3</v>
      </c>
      <c r="U48" s="119">
        <v>24.6</v>
      </c>
      <c r="V48" s="119">
        <v>20.6</v>
      </c>
      <c r="W48" s="119">
        <v>15.4</v>
      </c>
      <c r="X48" s="119">
        <v>9.1</v>
      </c>
      <c r="Y48" s="119">
        <v>2.1</v>
      </c>
      <c r="Z48" s="119">
        <v>0</v>
      </c>
      <c r="AA48" s="143"/>
      <c r="AB48" s="139">
        <v>2.859039836570838</v>
      </c>
      <c r="AC48" s="140">
        <v>1.9869767673976049E-2</v>
      </c>
      <c r="AD48" s="144"/>
      <c r="AE48" s="145"/>
    </row>
    <row r="49" spans="1:32">
      <c r="A49" s="119" t="s">
        <v>209</v>
      </c>
      <c r="B49" s="119">
        <v>200</v>
      </c>
      <c r="C49" s="148">
        <v>1200</v>
      </c>
      <c r="D49" s="119">
        <v>8</v>
      </c>
      <c r="E49" s="137" t="str">
        <f t="shared" si="1"/>
        <v>200120008</v>
      </c>
      <c r="F49" s="138">
        <f>LOG(D49)</f>
        <v>0.90308998699194354</v>
      </c>
      <c r="G49" s="118">
        <f t="shared" si="0"/>
        <v>904.77868423386053</v>
      </c>
      <c r="H49" s="119">
        <v>31</v>
      </c>
      <c r="I49" s="119">
        <v>5</v>
      </c>
      <c r="J49" s="119">
        <v>11.2</v>
      </c>
      <c r="K49" s="119">
        <v>11.1</v>
      </c>
      <c r="L49" s="119">
        <v>11.1</v>
      </c>
      <c r="M49" s="119">
        <v>17.100000000000001</v>
      </c>
      <c r="N49" s="119">
        <v>25.8</v>
      </c>
      <c r="O49" s="119">
        <v>40.5</v>
      </c>
      <c r="P49" s="119">
        <v>40.799999999999997</v>
      </c>
      <c r="Q49" s="119">
        <v>24.6</v>
      </c>
      <c r="R49" s="119">
        <v>25.5</v>
      </c>
      <c r="S49" s="119">
        <v>36.299999999999997</v>
      </c>
      <c r="T49" s="119">
        <v>35</v>
      </c>
      <c r="U49" s="119">
        <v>32.799999999999997</v>
      </c>
      <c r="V49" s="119">
        <v>29.4</v>
      </c>
      <c r="W49" s="119">
        <v>24.6</v>
      </c>
      <c r="X49" s="119">
        <v>18.7</v>
      </c>
      <c r="Y49" s="119">
        <v>12</v>
      </c>
      <c r="Z49" s="119">
        <v>4.8</v>
      </c>
      <c r="AA49" s="143"/>
      <c r="AB49" s="139">
        <v>5.0827374872370443</v>
      </c>
      <c r="AC49" s="140">
        <v>6.8454917943000732E-3</v>
      </c>
      <c r="AD49" s="144"/>
      <c r="AE49" s="145"/>
    </row>
    <row r="50" spans="1:32">
      <c r="A50" s="119" t="s">
        <v>209</v>
      </c>
      <c r="B50" s="119">
        <v>200</v>
      </c>
      <c r="C50" s="148">
        <v>1200</v>
      </c>
      <c r="D50" s="119">
        <v>10</v>
      </c>
      <c r="E50" s="137" t="str">
        <f t="shared" si="1"/>
        <v>200120010</v>
      </c>
      <c r="F50" s="138">
        <f>LOG(D50)</f>
        <v>1</v>
      </c>
      <c r="G50" s="118">
        <f t="shared" si="0"/>
        <v>1130.9733552923258</v>
      </c>
      <c r="H50" s="119">
        <v>37</v>
      </c>
      <c r="I50" s="119">
        <v>8</v>
      </c>
      <c r="J50" s="119">
        <v>11.2</v>
      </c>
      <c r="K50" s="119">
        <v>11.1</v>
      </c>
      <c r="L50" s="119">
        <v>11.1</v>
      </c>
      <c r="M50" s="119">
        <v>17.100000000000001</v>
      </c>
      <c r="N50" s="119">
        <v>25.8</v>
      </c>
      <c r="O50" s="119">
        <v>40.5</v>
      </c>
      <c r="P50" s="119">
        <v>40.799999999999997</v>
      </c>
      <c r="Q50" s="119">
        <v>24.6</v>
      </c>
      <c r="R50" s="119">
        <v>25.5</v>
      </c>
      <c r="S50" s="119">
        <v>41.9</v>
      </c>
      <c r="T50" s="119">
        <v>40.9</v>
      </c>
      <c r="U50" s="119">
        <v>39</v>
      </c>
      <c r="V50" s="119">
        <v>36</v>
      </c>
      <c r="W50" s="119">
        <v>31.7</v>
      </c>
      <c r="X50" s="119">
        <v>26.1</v>
      </c>
      <c r="Y50" s="119">
        <v>19.600000000000001</v>
      </c>
      <c r="Z50" s="119">
        <v>12.5</v>
      </c>
      <c r="AA50" s="143"/>
      <c r="AB50" s="139">
        <v>7.9417773238078828</v>
      </c>
      <c r="AC50" s="140">
        <v>3.389880022972129E-3</v>
      </c>
      <c r="AD50" s="146"/>
      <c r="AE50" s="147"/>
    </row>
    <row r="51" spans="1:32">
      <c r="A51" s="119" t="s">
        <v>209</v>
      </c>
      <c r="B51" s="119">
        <v>250</v>
      </c>
      <c r="C51" s="119">
        <v>900</v>
      </c>
      <c r="D51" s="119">
        <v>0</v>
      </c>
      <c r="E51" s="137" t="str">
        <f t="shared" si="1"/>
        <v>250090000</v>
      </c>
      <c r="F51" s="138"/>
      <c r="G51" s="118">
        <f t="shared" si="0"/>
        <v>0</v>
      </c>
      <c r="H51" s="119">
        <v>0</v>
      </c>
      <c r="I51" s="119">
        <v>0</v>
      </c>
      <c r="J51" s="119">
        <v>10.199999999999999</v>
      </c>
      <c r="K51" s="119">
        <v>3.1</v>
      </c>
      <c r="L51" s="119">
        <v>7.8</v>
      </c>
      <c r="M51" s="119">
        <v>12.8</v>
      </c>
      <c r="N51" s="119">
        <v>21.6</v>
      </c>
      <c r="O51" s="119">
        <v>32.6</v>
      </c>
      <c r="P51" s="119">
        <v>30.8</v>
      </c>
      <c r="Q51" s="119">
        <v>18.5</v>
      </c>
      <c r="R51" s="119">
        <v>20.100000000000001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43"/>
      <c r="AB51" s="139">
        <v>0</v>
      </c>
      <c r="AC51" s="140"/>
      <c r="AD51" s="141"/>
      <c r="AE51" s="142"/>
      <c r="AF51" s="143"/>
    </row>
    <row r="52" spans="1:32">
      <c r="A52" s="119" t="s">
        <v>209</v>
      </c>
      <c r="B52" s="119">
        <v>250</v>
      </c>
      <c r="C52" s="119">
        <v>900</v>
      </c>
      <c r="D52" s="119">
        <v>2</v>
      </c>
      <c r="E52" s="137" t="str">
        <f t="shared" si="1"/>
        <v>250090002</v>
      </c>
      <c r="F52" s="138">
        <f>LOG(D52)</f>
        <v>0.3010299956639812</v>
      </c>
      <c r="G52" s="118">
        <f t="shared" si="0"/>
        <v>353.42917352885172</v>
      </c>
      <c r="H52" s="119">
        <v>9</v>
      </c>
      <c r="I52" s="119">
        <v>0</v>
      </c>
      <c r="J52" s="119">
        <v>10.199999999999999</v>
      </c>
      <c r="K52" s="119">
        <v>3.1</v>
      </c>
      <c r="L52" s="119">
        <v>7.8</v>
      </c>
      <c r="M52" s="119">
        <v>12.8</v>
      </c>
      <c r="N52" s="119">
        <v>21.6</v>
      </c>
      <c r="O52" s="119">
        <v>32.6</v>
      </c>
      <c r="P52" s="119">
        <v>30.8</v>
      </c>
      <c r="Q52" s="119">
        <v>18.5</v>
      </c>
      <c r="R52" s="119">
        <v>20.100000000000001</v>
      </c>
      <c r="S52" s="119">
        <v>1.5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43"/>
      <c r="AB52" s="139">
        <v>0.24106230887465094</v>
      </c>
      <c r="AC52" s="140">
        <v>5.8111036759977613E-2</v>
      </c>
      <c r="AD52" s="144"/>
      <c r="AE52" s="145">
        <v>719.84292279447766</v>
      </c>
      <c r="AF52" s="143"/>
    </row>
    <row r="53" spans="1:32">
      <c r="A53" s="119" t="s">
        <v>209</v>
      </c>
      <c r="B53" s="119">
        <v>250</v>
      </c>
      <c r="C53" s="119">
        <v>900</v>
      </c>
      <c r="D53" s="119">
        <v>4</v>
      </c>
      <c r="E53" s="137" t="str">
        <f t="shared" si="1"/>
        <v>250090004</v>
      </c>
      <c r="F53" s="138">
        <f>LOG(D53)</f>
        <v>0.6020599913279624</v>
      </c>
      <c r="G53" s="118">
        <f t="shared" si="0"/>
        <v>706.85834705770344</v>
      </c>
      <c r="H53" s="119">
        <v>13</v>
      </c>
      <c r="I53" s="119">
        <v>1</v>
      </c>
      <c r="J53" s="119">
        <v>10.199999999999999</v>
      </c>
      <c r="K53" s="119">
        <v>3.1</v>
      </c>
      <c r="L53" s="119">
        <v>7.8</v>
      </c>
      <c r="M53" s="119">
        <v>12.8</v>
      </c>
      <c r="N53" s="119">
        <v>21.6</v>
      </c>
      <c r="O53" s="119">
        <v>32.6</v>
      </c>
      <c r="P53" s="119">
        <v>30.8</v>
      </c>
      <c r="Q53" s="119">
        <v>18.5</v>
      </c>
      <c r="R53" s="119">
        <v>20.100000000000001</v>
      </c>
      <c r="S53" s="119">
        <v>20.399999999999999</v>
      </c>
      <c r="T53" s="119">
        <v>18.2</v>
      </c>
      <c r="U53" s="119">
        <v>14.8</v>
      </c>
      <c r="V53" s="119">
        <v>10.1</v>
      </c>
      <c r="W53" s="119">
        <v>4.2</v>
      </c>
      <c r="X53" s="119">
        <v>0</v>
      </c>
      <c r="Y53" s="119">
        <v>0</v>
      </c>
      <c r="Z53" s="119">
        <v>0</v>
      </c>
      <c r="AA53" s="143"/>
      <c r="AB53" s="139">
        <v>0.96424923549860375</v>
      </c>
      <c r="AC53" s="140">
        <v>1.2781171624342942E-3</v>
      </c>
      <c r="AD53" s="144"/>
      <c r="AE53" s="145"/>
      <c r="AF53" s="143"/>
    </row>
    <row r="54" spans="1:32">
      <c r="A54" s="119" t="s">
        <v>209</v>
      </c>
      <c r="B54" s="119">
        <v>250</v>
      </c>
      <c r="C54" s="119">
        <v>900</v>
      </c>
      <c r="D54" s="119">
        <v>6</v>
      </c>
      <c r="E54" s="137" t="str">
        <f t="shared" si="1"/>
        <v>250090006</v>
      </c>
      <c r="F54" s="138">
        <f>LOG(D54)</f>
        <v>0.77815125038364363</v>
      </c>
      <c r="G54" s="118">
        <f t="shared" si="0"/>
        <v>1060.2875205865553</v>
      </c>
      <c r="H54" s="119">
        <v>24</v>
      </c>
      <c r="I54" s="119">
        <v>2</v>
      </c>
      <c r="J54" s="119">
        <v>10.199999999999999</v>
      </c>
      <c r="K54" s="119">
        <v>3.1</v>
      </c>
      <c r="L54" s="119">
        <v>7.8</v>
      </c>
      <c r="M54" s="119">
        <v>12.8</v>
      </c>
      <c r="N54" s="119">
        <v>21.6</v>
      </c>
      <c r="O54" s="119">
        <v>32.6</v>
      </c>
      <c r="P54" s="119">
        <v>30.8</v>
      </c>
      <c r="Q54" s="119">
        <v>18.5</v>
      </c>
      <c r="R54" s="119">
        <v>20.100000000000001</v>
      </c>
      <c r="S54" s="119">
        <v>31</v>
      </c>
      <c r="T54" s="119">
        <v>29.4</v>
      </c>
      <c r="U54" s="119">
        <v>26.8</v>
      </c>
      <c r="V54" s="119">
        <v>22.8</v>
      </c>
      <c r="W54" s="119">
        <v>17.5</v>
      </c>
      <c r="X54" s="119">
        <v>11.2</v>
      </c>
      <c r="Y54" s="119">
        <v>4.3</v>
      </c>
      <c r="Z54" s="119">
        <v>0</v>
      </c>
      <c r="AA54" s="143"/>
      <c r="AB54" s="139">
        <v>2.1695607798718588</v>
      </c>
      <c r="AC54" s="140">
        <v>2.8750858070752956E-2</v>
      </c>
      <c r="AD54" s="144"/>
      <c r="AE54" s="145"/>
      <c r="AF54" s="143"/>
    </row>
    <row r="55" spans="1:32">
      <c r="A55" s="119" t="s">
        <v>209</v>
      </c>
      <c r="B55" s="119">
        <v>250</v>
      </c>
      <c r="C55" s="119">
        <v>900</v>
      </c>
      <c r="D55" s="119">
        <v>8</v>
      </c>
      <c r="E55" s="137" t="str">
        <f t="shared" si="1"/>
        <v>250090008</v>
      </c>
      <c r="F55" s="138">
        <f>LOG(D55)</f>
        <v>0.90308998699194354</v>
      </c>
      <c r="G55" s="118">
        <f t="shared" si="0"/>
        <v>1413.7166941154069</v>
      </c>
      <c r="H55" s="119">
        <v>33</v>
      </c>
      <c r="I55" s="119">
        <v>4</v>
      </c>
      <c r="J55" s="119">
        <v>10.199999999999999</v>
      </c>
      <c r="K55" s="119">
        <v>3.1</v>
      </c>
      <c r="L55" s="119">
        <v>7.8</v>
      </c>
      <c r="M55" s="119">
        <v>12.8</v>
      </c>
      <c r="N55" s="119">
        <v>21.6</v>
      </c>
      <c r="O55" s="119">
        <v>32.6</v>
      </c>
      <c r="P55" s="119">
        <v>30.8</v>
      </c>
      <c r="Q55" s="119">
        <v>18.5</v>
      </c>
      <c r="R55" s="119">
        <v>20.100000000000001</v>
      </c>
      <c r="S55" s="119">
        <v>38.4</v>
      </c>
      <c r="T55" s="119">
        <v>37.1</v>
      </c>
      <c r="U55" s="119">
        <v>34.9</v>
      </c>
      <c r="V55" s="119">
        <v>31.5</v>
      </c>
      <c r="W55" s="119">
        <v>26.8</v>
      </c>
      <c r="X55" s="119">
        <v>20.9</v>
      </c>
      <c r="Y55" s="119">
        <v>14.1</v>
      </c>
      <c r="Z55" s="119">
        <v>6.9</v>
      </c>
      <c r="AA55" s="143"/>
      <c r="AB55" s="139">
        <v>3.856996941994415</v>
      </c>
      <c r="AC55" s="140">
        <v>2.0449874598948706E-2</v>
      </c>
      <c r="AD55" s="144"/>
      <c r="AE55" s="145"/>
      <c r="AF55" s="143"/>
    </row>
    <row r="56" spans="1:32">
      <c r="A56" s="119" t="s">
        <v>209</v>
      </c>
      <c r="B56" s="119">
        <v>250</v>
      </c>
      <c r="C56" s="119">
        <v>900</v>
      </c>
      <c r="D56" s="119">
        <v>10</v>
      </c>
      <c r="E56" s="137" t="str">
        <f t="shared" si="1"/>
        <v>250090010</v>
      </c>
      <c r="F56" s="138">
        <f>LOG(D56)</f>
        <v>1</v>
      </c>
      <c r="G56" s="118">
        <f t="shared" si="0"/>
        <v>1767.1458676442587</v>
      </c>
      <c r="H56" s="119">
        <v>40</v>
      </c>
      <c r="I56" s="119">
        <v>6</v>
      </c>
      <c r="J56" s="119">
        <v>10.199999999999999</v>
      </c>
      <c r="K56" s="119">
        <v>3.1</v>
      </c>
      <c r="L56" s="119">
        <v>7.8</v>
      </c>
      <c r="M56" s="119">
        <v>12.8</v>
      </c>
      <c r="N56" s="119">
        <v>21.6</v>
      </c>
      <c r="O56" s="119">
        <v>32.6</v>
      </c>
      <c r="P56" s="119">
        <v>30.8</v>
      </c>
      <c r="Q56" s="119">
        <v>18.5</v>
      </c>
      <c r="R56" s="119">
        <v>20.100000000000001</v>
      </c>
      <c r="S56" s="119">
        <v>44.1</v>
      </c>
      <c r="T56" s="119">
        <v>43</v>
      </c>
      <c r="U56" s="119">
        <v>41.2</v>
      </c>
      <c r="V56" s="119">
        <v>38.1</v>
      </c>
      <c r="W56" s="119">
        <v>33.799999999999997</v>
      </c>
      <c r="X56" s="119">
        <v>28.3</v>
      </c>
      <c r="Y56" s="119">
        <v>21.8</v>
      </c>
      <c r="Z56" s="119">
        <v>14.7</v>
      </c>
      <c r="AA56" s="143"/>
      <c r="AB56" s="139">
        <v>6.0265577218662738</v>
      </c>
      <c r="AC56" s="140">
        <v>7.0531259072635806E-4</v>
      </c>
      <c r="AD56" s="146"/>
      <c r="AE56" s="147"/>
      <c r="AF56" s="143"/>
    </row>
    <row r="57" spans="1:32">
      <c r="A57" s="119" t="s">
        <v>209</v>
      </c>
      <c r="B57" s="119">
        <v>250</v>
      </c>
      <c r="C57" s="148">
        <v>1200</v>
      </c>
      <c r="D57" s="119">
        <v>0</v>
      </c>
      <c r="E57" s="137" t="str">
        <f t="shared" si="1"/>
        <v>250120000</v>
      </c>
      <c r="F57" s="138"/>
      <c r="G57" s="118">
        <f t="shared" si="0"/>
        <v>0</v>
      </c>
      <c r="H57" s="119">
        <v>0</v>
      </c>
      <c r="I57" s="119">
        <v>0</v>
      </c>
      <c r="J57" s="119">
        <v>12.9</v>
      </c>
      <c r="K57" s="119">
        <v>5.5</v>
      </c>
      <c r="L57" s="119">
        <v>10.9</v>
      </c>
      <c r="M57" s="119">
        <v>16.5</v>
      </c>
      <c r="N57" s="119">
        <v>24.6</v>
      </c>
      <c r="O57" s="119">
        <v>34.799999999999997</v>
      </c>
      <c r="P57" s="119">
        <v>33.6</v>
      </c>
      <c r="Q57" s="119">
        <v>21.2</v>
      </c>
      <c r="R57" s="119">
        <v>22.6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43"/>
      <c r="AB57" s="139">
        <v>0</v>
      </c>
      <c r="AC57" s="140"/>
      <c r="AD57" s="141"/>
      <c r="AE57" s="142"/>
    </row>
    <row r="58" spans="1:32">
      <c r="A58" s="119" t="s">
        <v>209</v>
      </c>
      <c r="B58" s="119">
        <v>250</v>
      </c>
      <c r="C58" s="148">
        <v>1200</v>
      </c>
      <c r="D58" s="119">
        <v>2</v>
      </c>
      <c r="E58" s="137" t="str">
        <f t="shared" si="1"/>
        <v>250120002</v>
      </c>
      <c r="F58" s="138">
        <f>LOG(D58)</f>
        <v>0.3010299956639812</v>
      </c>
      <c r="G58" s="118">
        <f t="shared" si="0"/>
        <v>353.42917352885172</v>
      </c>
      <c r="H58" s="119">
        <v>9</v>
      </c>
      <c r="I58" s="119">
        <v>0</v>
      </c>
      <c r="J58" s="119">
        <v>12.9</v>
      </c>
      <c r="K58" s="119">
        <v>5.5</v>
      </c>
      <c r="L58" s="119">
        <v>10.9</v>
      </c>
      <c r="M58" s="119">
        <v>16.5</v>
      </c>
      <c r="N58" s="119">
        <v>24.6</v>
      </c>
      <c r="O58" s="119">
        <v>34.799999999999997</v>
      </c>
      <c r="P58" s="119">
        <v>33.6</v>
      </c>
      <c r="Q58" s="119">
        <v>21.2</v>
      </c>
      <c r="R58" s="119">
        <v>22.6</v>
      </c>
      <c r="S58" s="119">
        <v>1.5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43"/>
      <c r="AB58" s="139">
        <v>0.35955056211639264</v>
      </c>
      <c r="AC58" s="140">
        <v>0.12927660671821392</v>
      </c>
      <c r="AD58" s="144"/>
      <c r="AE58" s="145">
        <v>589.41666269929328</v>
      </c>
    </row>
    <row r="59" spans="1:32">
      <c r="A59" s="119" t="s">
        <v>209</v>
      </c>
      <c r="B59" s="119">
        <v>250</v>
      </c>
      <c r="C59" s="148">
        <v>1200</v>
      </c>
      <c r="D59" s="119">
        <v>4</v>
      </c>
      <c r="E59" s="137" t="str">
        <f t="shared" si="1"/>
        <v>250120004</v>
      </c>
      <c r="F59" s="138">
        <f>LOG(D59)</f>
        <v>0.6020599913279624</v>
      </c>
      <c r="G59" s="118">
        <f t="shared" si="0"/>
        <v>706.85834705770344</v>
      </c>
      <c r="H59" s="119">
        <v>13</v>
      </c>
      <c r="I59" s="119">
        <v>1</v>
      </c>
      <c r="J59" s="119">
        <v>12.9</v>
      </c>
      <c r="K59" s="119">
        <v>5.5</v>
      </c>
      <c r="L59" s="119">
        <v>10.9</v>
      </c>
      <c r="M59" s="119">
        <v>16.5</v>
      </c>
      <c r="N59" s="119">
        <v>24.6</v>
      </c>
      <c r="O59" s="119">
        <v>34.799999999999997</v>
      </c>
      <c r="P59" s="119">
        <v>33.6</v>
      </c>
      <c r="Q59" s="119">
        <v>21.2</v>
      </c>
      <c r="R59" s="119">
        <v>22.6</v>
      </c>
      <c r="S59" s="119">
        <v>20.399999999999999</v>
      </c>
      <c r="T59" s="119">
        <v>18.2</v>
      </c>
      <c r="U59" s="119">
        <v>14.8</v>
      </c>
      <c r="V59" s="119">
        <v>10.1</v>
      </c>
      <c r="W59" s="119">
        <v>4.2</v>
      </c>
      <c r="X59" s="119">
        <v>0</v>
      </c>
      <c r="Y59" s="119">
        <v>0</v>
      </c>
      <c r="Z59" s="119">
        <v>0</v>
      </c>
      <c r="AA59" s="143"/>
      <c r="AB59" s="139">
        <v>1.4382022484655705</v>
      </c>
      <c r="AC59" s="140">
        <v>0.19202121056028162</v>
      </c>
      <c r="AD59" s="144"/>
      <c r="AE59" s="145"/>
    </row>
    <row r="60" spans="1:32">
      <c r="A60" s="119" t="s">
        <v>209</v>
      </c>
      <c r="B60" s="119">
        <v>250</v>
      </c>
      <c r="C60" s="148">
        <v>1200</v>
      </c>
      <c r="D60" s="119">
        <v>6</v>
      </c>
      <c r="E60" s="137" t="str">
        <f t="shared" si="1"/>
        <v>250120006</v>
      </c>
      <c r="F60" s="138">
        <f>LOG(D60)</f>
        <v>0.77815125038364363</v>
      </c>
      <c r="G60" s="118">
        <f t="shared" si="0"/>
        <v>1060.2875205865553</v>
      </c>
      <c r="H60" s="119">
        <v>24</v>
      </c>
      <c r="I60" s="119">
        <v>3</v>
      </c>
      <c r="J60" s="119">
        <v>12.9</v>
      </c>
      <c r="K60" s="119">
        <v>5.5</v>
      </c>
      <c r="L60" s="119">
        <v>10.9</v>
      </c>
      <c r="M60" s="119">
        <v>16.5</v>
      </c>
      <c r="N60" s="119">
        <v>24.6</v>
      </c>
      <c r="O60" s="119">
        <v>34.799999999999997</v>
      </c>
      <c r="P60" s="119">
        <v>33.6</v>
      </c>
      <c r="Q60" s="119">
        <v>21.2</v>
      </c>
      <c r="R60" s="119">
        <v>22.6</v>
      </c>
      <c r="S60" s="119">
        <v>31</v>
      </c>
      <c r="T60" s="119">
        <v>29.4</v>
      </c>
      <c r="U60" s="119">
        <v>26.8</v>
      </c>
      <c r="V60" s="119">
        <v>22.8</v>
      </c>
      <c r="W60" s="119">
        <v>17.5</v>
      </c>
      <c r="X60" s="119">
        <v>11.2</v>
      </c>
      <c r="Y60" s="119">
        <v>4.3</v>
      </c>
      <c r="Z60" s="119">
        <v>0</v>
      </c>
      <c r="AA60" s="143"/>
      <c r="AB60" s="139">
        <v>3.235955059047535</v>
      </c>
      <c r="AC60" s="140">
        <v>5.5674789890125725E-2</v>
      </c>
      <c r="AD60" s="144"/>
      <c r="AE60" s="145"/>
    </row>
    <row r="61" spans="1:32">
      <c r="A61" s="119" t="s">
        <v>209</v>
      </c>
      <c r="B61" s="119">
        <v>250</v>
      </c>
      <c r="C61" s="148">
        <v>1200</v>
      </c>
      <c r="D61" s="119">
        <v>8</v>
      </c>
      <c r="E61" s="137" t="str">
        <f t="shared" si="1"/>
        <v>250120008</v>
      </c>
      <c r="F61" s="138">
        <f>LOG(D61)</f>
        <v>0.90308998699194354</v>
      </c>
      <c r="G61" s="118">
        <f t="shared" si="0"/>
        <v>1413.7166941154069</v>
      </c>
      <c r="H61" s="119">
        <v>33</v>
      </c>
      <c r="I61" s="119">
        <v>6</v>
      </c>
      <c r="J61" s="119">
        <v>12.9</v>
      </c>
      <c r="K61" s="119">
        <v>5.5</v>
      </c>
      <c r="L61" s="119">
        <v>10.9</v>
      </c>
      <c r="M61" s="119">
        <v>16.5</v>
      </c>
      <c r="N61" s="119">
        <v>24.6</v>
      </c>
      <c r="O61" s="119">
        <v>34.799999999999997</v>
      </c>
      <c r="P61" s="119">
        <v>33.6</v>
      </c>
      <c r="Q61" s="119">
        <v>21.2</v>
      </c>
      <c r="R61" s="119">
        <v>22.6</v>
      </c>
      <c r="S61" s="119">
        <v>38.4</v>
      </c>
      <c r="T61" s="119">
        <v>37.1</v>
      </c>
      <c r="U61" s="119">
        <v>34.9</v>
      </c>
      <c r="V61" s="119">
        <v>31.5</v>
      </c>
      <c r="W61" s="119">
        <v>26.8</v>
      </c>
      <c r="X61" s="119">
        <v>20.9</v>
      </c>
      <c r="Y61" s="119">
        <v>14.1</v>
      </c>
      <c r="Z61" s="119">
        <v>6.9</v>
      </c>
      <c r="AA61" s="143"/>
      <c r="AB61" s="139">
        <v>5.7528089938622822</v>
      </c>
      <c r="AC61" s="140">
        <v>6.1103393515377254E-2</v>
      </c>
      <c r="AD61" s="144"/>
      <c r="AE61" s="145"/>
    </row>
    <row r="62" spans="1:32">
      <c r="A62" s="119" t="s">
        <v>209</v>
      </c>
      <c r="B62" s="119">
        <v>250</v>
      </c>
      <c r="C62" s="148">
        <v>1200</v>
      </c>
      <c r="D62" s="119">
        <v>10</v>
      </c>
      <c r="E62" s="137" t="str">
        <f t="shared" si="1"/>
        <v>250120010</v>
      </c>
      <c r="F62" s="138">
        <f>LOG(D62)</f>
        <v>1</v>
      </c>
      <c r="G62" s="118">
        <f t="shared" si="0"/>
        <v>1767.1458676442587</v>
      </c>
      <c r="H62" s="119">
        <v>40</v>
      </c>
      <c r="I62" s="119">
        <v>9</v>
      </c>
      <c r="J62" s="119">
        <v>12.9</v>
      </c>
      <c r="K62" s="119">
        <v>5.5</v>
      </c>
      <c r="L62" s="119">
        <v>10.9</v>
      </c>
      <c r="M62" s="119">
        <v>16.5</v>
      </c>
      <c r="N62" s="119">
        <v>24.6</v>
      </c>
      <c r="O62" s="119">
        <v>34.799999999999997</v>
      </c>
      <c r="P62" s="119">
        <v>33.6</v>
      </c>
      <c r="Q62" s="119">
        <v>21.2</v>
      </c>
      <c r="R62" s="119">
        <v>22.6</v>
      </c>
      <c r="S62" s="119">
        <v>44.1</v>
      </c>
      <c r="T62" s="119">
        <v>43</v>
      </c>
      <c r="U62" s="119">
        <v>41.2</v>
      </c>
      <c r="V62" s="119">
        <v>38.1</v>
      </c>
      <c r="W62" s="119">
        <v>33.799999999999997</v>
      </c>
      <c r="X62" s="119">
        <v>28.3</v>
      </c>
      <c r="Y62" s="119">
        <v>21.8</v>
      </c>
      <c r="Z62" s="119">
        <v>14.7</v>
      </c>
      <c r="AA62" s="143"/>
      <c r="AB62" s="139">
        <v>8.9887640529098185</v>
      </c>
      <c r="AC62" s="140">
        <v>1.2624650701335805E-4</v>
      </c>
      <c r="AD62" s="146"/>
      <c r="AE62" s="147"/>
    </row>
    <row r="63" spans="1:32">
      <c r="A63" s="119" t="s">
        <v>209</v>
      </c>
      <c r="B63" s="119">
        <v>315</v>
      </c>
      <c r="C63" s="119">
        <v>900</v>
      </c>
      <c r="D63" s="119">
        <v>0</v>
      </c>
      <c r="E63" s="137" t="str">
        <f t="shared" si="1"/>
        <v>315090000</v>
      </c>
      <c r="F63" s="138"/>
      <c r="G63" s="118">
        <f t="shared" si="0"/>
        <v>0</v>
      </c>
      <c r="H63" s="119">
        <v>0</v>
      </c>
      <c r="I63" s="119">
        <v>0</v>
      </c>
      <c r="J63" s="119">
        <v>11.7</v>
      </c>
      <c r="K63" s="119">
        <v>3.6</v>
      </c>
      <c r="L63" s="119">
        <v>7.2</v>
      </c>
      <c r="M63" s="119">
        <v>10.5</v>
      </c>
      <c r="N63" s="119">
        <v>18</v>
      </c>
      <c r="O63" s="119">
        <v>27.5</v>
      </c>
      <c r="P63" s="119">
        <v>21.2</v>
      </c>
      <c r="Q63" s="119">
        <v>16.7</v>
      </c>
      <c r="R63" s="119">
        <v>18</v>
      </c>
      <c r="S63" s="119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43"/>
      <c r="AB63" s="139">
        <v>0</v>
      </c>
      <c r="AC63" s="140"/>
      <c r="AD63" s="141"/>
      <c r="AE63" s="142"/>
      <c r="AF63" s="143"/>
    </row>
    <row r="64" spans="1:32">
      <c r="A64" s="119" t="s">
        <v>209</v>
      </c>
      <c r="B64" s="119">
        <v>315</v>
      </c>
      <c r="C64" s="119">
        <v>900</v>
      </c>
      <c r="D64" s="119">
        <v>2</v>
      </c>
      <c r="E64" s="137" t="str">
        <f t="shared" si="1"/>
        <v>315090002</v>
      </c>
      <c r="F64" s="138">
        <f>LOG(D64)</f>
        <v>0.3010299956639812</v>
      </c>
      <c r="G64" s="118">
        <f t="shared" si="0"/>
        <v>561.10415589440504</v>
      </c>
      <c r="H64" s="119">
        <v>9</v>
      </c>
      <c r="I64" s="119">
        <v>0</v>
      </c>
      <c r="J64" s="119">
        <v>11.7</v>
      </c>
      <c r="K64" s="119">
        <v>3.6</v>
      </c>
      <c r="L64" s="119">
        <v>7.2</v>
      </c>
      <c r="M64" s="119">
        <v>10.5</v>
      </c>
      <c r="N64" s="119">
        <v>18</v>
      </c>
      <c r="O64" s="119">
        <v>27.5</v>
      </c>
      <c r="P64" s="119">
        <v>21.2</v>
      </c>
      <c r="Q64" s="119">
        <v>16.7</v>
      </c>
      <c r="R64" s="119">
        <v>18</v>
      </c>
      <c r="S64" s="119">
        <v>3.7</v>
      </c>
      <c r="T64" s="119">
        <v>0.3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143"/>
      <c r="AB64" s="139">
        <v>0.17364657813517387</v>
      </c>
      <c r="AC64" s="140">
        <v>3.0153134098055045E-2</v>
      </c>
      <c r="AD64" s="144"/>
      <c r="AE64" s="145">
        <v>1346.5124416175427</v>
      </c>
      <c r="AF64" s="143"/>
    </row>
    <row r="65" spans="1:32">
      <c r="A65" s="119" t="s">
        <v>209</v>
      </c>
      <c r="B65" s="119">
        <v>315</v>
      </c>
      <c r="C65" s="119">
        <v>900</v>
      </c>
      <c r="D65" s="119">
        <v>4</v>
      </c>
      <c r="E65" s="137" t="str">
        <f t="shared" si="1"/>
        <v>315090004</v>
      </c>
      <c r="F65" s="138">
        <f>LOG(D65)</f>
        <v>0.6020599913279624</v>
      </c>
      <c r="G65" s="118">
        <f t="shared" si="0"/>
        <v>1122.2083117888101</v>
      </c>
      <c r="H65" s="119">
        <v>14</v>
      </c>
      <c r="I65" s="119">
        <v>1</v>
      </c>
      <c r="J65" s="119">
        <v>11.7</v>
      </c>
      <c r="K65" s="119">
        <v>3.6</v>
      </c>
      <c r="L65" s="119">
        <v>7.2</v>
      </c>
      <c r="M65" s="119">
        <v>10.5</v>
      </c>
      <c r="N65" s="119">
        <v>18</v>
      </c>
      <c r="O65" s="119">
        <v>27.5</v>
      </c>
      <c r="P65" s="119">
        <v>21.2</v>
      </c>
      <c r="Q65" s="119">
        <v>16.7</v>
      </c>
      <c r="R65" s="119">
        <v>18</v>
      </c>
      <c r="S65" s="119">
        <v>22.6</v>
      </c>
      <c r="T65" s="119">
        <v>20.5</v>
      </c>
      <c r="U65" s="119">
        <v>17</v>
      </c>
      <c r="V65" s="119">
        <v>12.3</v>
      </c>
      <c r="W65" s="119">
        <v>6.4</v>
      </c>
      <c r="X65" s="119">
        <v>0</v>
      </c>
      <c r="Y65" s="119">
        <v>0</v>
      </c>
      <c r="Z65" s="119">
        <v>0</v>
      </c>
      <c r="AA65" s="143"/>
      <c r="AB65" s="139">
        <v>0.69458631254069547</v>
      </c>
      <c r="AC65" s="140">
        <v>9.3277520487489746E-2</v>
      </c>
      <c r="AD65" s="144"/>
      <c r="AE65" s="145"/>
      <c r="AF65" s="143"/>
    </row>
    <row r="66" spans="1:32">
      <c r="A66" s="119" t="s">
        <v>209</v>
      </c>
      <c r="B66" s="119">
        <v>315</v>
      </c>
      <c r="C66" s="119">
        <v>900</v>
      </c>
      <c r="D66" s="119">
        <v>6</v>
      </c>
      <c r="E66" s="137" t="str">
        <f t="shared" si="1"/>
        <v>315090006</v>
      </c>
      <c r="F66" s="138">
        <f>LOG(D66)</f>
        <v>0.77815125038364363</v>
      </c>
      <c r="G66" s="118">
        <f t="shared" si="0"/>
        <v>1683.3124676832151</v>
      </c>
      <c r="H66" s="119">
        <v>26</v>
      </c>
      <c r="I66" s="119">
        <v>2</v>
      </c>
      <c r="J66" s="119">
        <v>11.7</v>
      </c>
      <c r="K66" s="119">
        <v>3.6</v>
      </c>
      <c r="L66" s="119">
        <v>7.2</v>
      </c>
      <c r="M66" s="119">
        <v>10.5</v>
      </c>
      <c r="N66" s="119">
        <v>18</v>
      </c>
      <c r="O66" s="119">
        <v>27.5</v>
      </c>
      <c r="P66" s="119">
        <v>21.2</v>
      </c>
      <c r="Q66" s="119">
        <v>16.7</v>
      </c>
      <c r="R66" s="119">
        <v>18</v>
      </c>
      <c r="S66" s="119">
        <v>33.299999999999997</v>
      </c>
      <c r="T66" s="119">
        <v>31.7</v>
      </c>
      <c r="U66" s="119">
        <v>29</v>
      </c>
      <c r="V66" s="119">
        <v>25</v>
      </c>
      <c r="W66" s="119">
        <v>19.7</v>
      </c>
      <c r="X66" s="119">
        <v>13.5</v>
      </c>
      <c r="Y66" s="119">
        <v>6.5</v>
      </c>
      <c r="Z66" s="119">
        <v>0</v>
      </c>
      <c r="AA66" s="143"/>
      <c r="AB66" s="139">
        <v>1.5628192032165646</v>
      </c>
      <c r="AC66" s="140">
        <v>0.1911270490761994</v>
      </c>
      <c r="AD66" s="144"/>
      <c r="AE66" s="145"/>
      <c r="AF66" s="143"/>
    </row>
    <row r="67" spans="1:32">
      <c r="A67" s="119" t="s">
        <v>209</v>
      </c>
      <c r="B67" s="119">
        <v>315</v>
      </c>
      <c r="C67" s="119">
        <v>900</v>
      </c>
      <c r="D67" s="119">
        <v>8</v>
      </c>
      <c r="E67" s="137" t="str">
        <f t="shared" ref="E67:E98" si="2">CONCATENATE(B67,IF(C67&gt;=1000,C67,CONCATENATE(0,C67)),IF(D67&gt;=10,D67,CONCATENATE(0,D67)))</f>
        <v>315090008</v>
      </c>
      <c r="F67" s="138">
        <f>LOG(D67)</f>
        <v>0.90308998699194354</v>
      </c>
      <c r="G67" s="118">
        <f t="shared" ref="G67:G98" si="3">D67*PI()/4*(B67/1000)^2*3600</f>
        <v>2244.4166235776202</v>
      </c>
      <c r="H67" s="119">
        <v>35</v>
      </c>
      <c r="I67" s="119">
        <v>3</v>
      </c>
      <c r="J67" s="119">
        <v>11.7</v>
      </c>
      <c r="K67" s="119">
        <v>3.6</v>
      </c>
      <c r="L67" s="119">
        <v>7.2</v>
      </c>
      <c r="M67" s="119">
        <v>10.5</v>
      </c>
      <c r="N67" s="119">
        <v>18</v>
      </c>
      <c r="O67" s="119">
        <v>27.5</v>
      </c>
      <c r="P67" s="119">
        <v>21.2</v>
      </c>
      <c r="Q67" s="119">
        <v>16.7</v>
      </c>
      <c r="R67" s="119">
        <v>18</v>
      </c>
      <c r="S67" s="119">
        <v>40.6</v>
      </c>
      <c r="T67" s="119">
        <v>39.4</v>
      </c>
      <c r="U67" s="119">
        <v>37.200000000000003</v>
      </c>
      <c r="V67" s="119">
        <v>33.799999999999997</v>
      </c>
      <c r="W67" s="119">
        <v>29</v>
      </c>
      <c r="X67" s="119">
        <v>23.1</v>
      </c>
      <c r="Y67" s="119">
        <v>16.399999999999999</v>
      </c>
      <c r="Z67" s="119">
        <v>9.1</v>
      </c>
      <c r="AA67" s="143"/>
      <c r="AB67" s="139">
        <v>2.7783452501627819</v>
      </c>
      <c r="AC67" s="140">
        <v>4.9130828125399741E-2</v>
      </c>
      <c r="AD67" s="144"/>
      <c r="AE67" s="145"/>
      <c r="AF67" s="143"/>
    </row>
    <row r="68" spans="1:32">
      <c r="A68" s="119" t="s">
        <v>209</v>
      </c>
      <c r="B68" s="119">
        <v>315</v>
      </c>
      <c r="C68" s="119">
        <v>900</v>
      </c>
      <c r="D68" s="119">
        <v>10</v>
      </c>
      <c r="E68" s="137" t="str">
        <f t="shared" si="2"/>
        <v>315090010</v>
      </c>
      <c r="F68" s="138">
        <f>LOG(D68)</f>
        <v>1</v>
      </c>
      <c r="G68" s="118">
        <f t="shared" si="3"/>
        <v>2805.520779472025</v>
      </c>
      <c r="H68" s="119">
        <v>42</v>
      </c>
      <c r="I68" s="119">
        <v>4</v>
      </c>
      <c r="J68" s="119">
        <v>11.7</v>
      </c>
      <c r="K68" s="119">
        <v>3.6</v>
      </c>
      <c r="L68" s="119">
        <v>7.2</v>
      </c>
      <c r="M68" s="119">
        <v>10.5</v>
      </c>
      <c r="N68" s="119">
        <v>18</v>
      </c>
      <c r="O68" s="119">
        <v>27.5</v>
      </c>
      <c r="P68" s="119">
        <v>21.2</v>
      </c>
      <c r="Q68" s="119">
        <v>16.7</v>
      </c>
      <c r="R68" s="119">
        <v>18</v>
      </c>
      <c r="S68" s="119">
        <v>46.3</v>
      </c>
      <c r="T68" s="119">
        <v>45.2</v>
      </c>
      <c r="U68" s="119">
        <v>43.4</v>
      </c>
      <c r="V68" s="119">
        <v>40.4</v>
      </c>
      <c r="W68" s="119">
        <v>36</v>
      </c>
      <c r="X68" s="119">
        <v>30.5</v>
      </c>
      <c r="Y68" s="119">
        <v>24</v>
      </c>
      <c r="Z68" s="119">
        <v>16.899999999999999</v>
      </c>
      <c r="AA68" s="143"/>
      <c r="AB68" s="139">
        <v>4.3411644533793456</v>
      </c>
      <c r="AC68" s="140">
        <v>0.1163931842496277</v>
      </c>
      <c r="AD68" s="146"/>
      <c r="AE68" s="147"/>
      <c r="AF68" s="143"/>
    </row>
    <row r="69" spans="1:32">
      <c r="A69" s="119" t="s">
        <v>209</v>
      </c>
      <c r="B69" s="119">
        <v>315</v>
      </c>
      <c r="C69" s="148">
        <v>1200</v>
      </c>
      <c r="D69" s="119">
        <v>0</v>
      </c>
      <c r="E69" s="137" t="str">
        <f t="shared" si="2"/>
        <v>315120000</v>
      </c>
      <c r="F69" s="138"/>
      <c r="G69" s="118">
        <f t="shared" si="3"/>
        <v>0</v>
      </c>
      <c r="H69" s="119">
        <v>0</v>
      </c>
      <c r="I69" s="119">
        <v>0</v>
      </c>
      <c r="J69" s="119">
        <v>14.9</v>
      </c>
      <c r="K69" s="119">
        <v>8.8000000000000007</v>
      </c>
      <c r="L69" s="119">
        <v>10.3</v>
      </c>
      <c r="M69" s="119">
        <v>14.2</v>
      </c>
      <c r="N69" s="119">
        <v>21</v>
      </c>
      <c r="O69" s="119">
        <v>29.7</v>
      </c>
      <c r="P69" s="119">
        <v>24</v>
      </c>
      <c r="Q69" s="119">
        <v>19.3</v>
      </c>
      <c r="R69" s="119">
        <v>20.5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43"/>
      <c r="AB69" s="139">
        <v>0</v>
      </c>
      <c r="AC69" s="140"/>
      <c r="AD69" s="141"/>
      <c r="AE69" s="142"/>
    </row>
    <row r="70" spans="1:32">
      <c r="A70" s="119" t="s">
        <v>209</v>
      </c>
      <c r="B70" s="119">
        <v>315</v>
      </c>
      <c r="C70" s="148">
        <v>1200</v>
      </c>
      <c r="D70" s="119">
        <v>2</v>
      </c>
      <c r="E70" s="137" t="str">
        <f t="shared" si="2"/>
        <v>315120002</v>
      </c>
      <c r="F70" s="138">
        <f>LOG(D70)</f>
        <v>0.3010299956639812</v>
      </c>
      <c r="G70" s="118">
        <f t="shared" si="3"/>
        <v>561.10415589440504</v>
      </c>
      <c r="H70" s="119">
        <v>9</v>
      </c>
      <c r="I70" s="119">
        <v>0</v>
      </c>
      <c r="J70" s="119">
        <v>14.9</v>
      </c>
      <c r="K70" s="119">
        <v>8.8000000000000007</v>
      </c>
      <c r="L70" s="119">
        <v>10.3</v>
      </c>
      <c r="M70" s="119">
        <v>14.2</v>
      </c>
      <c r="N70" s="119">
        <v>21</v>
      </c>
      <c r="O70" s="119">
        <v>29.7</v>
      </c>
      <c r="P70" s="119">
        <v>24</v>
      </c>
      <c r="Q70" s="119">
        <v>19.3</v>
      </c>
      <c r="R70" s="119">
        <v>20.5</v>
      </c>
      <c r="S70" s="119">
        <v>3.7</v>
      </c>
      <c r="T70" s="119">
        <v>0.3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43"/>
      <c r="AB70" s="139">
        <v>0.29213483142565549</v>
      </c>
      <c r="AC70" s="140">
        <v>8.5342759732096152E-2</v>
      </c>
      <c r="AD70" s="144"/>
      <c r="AE70" s="145">
        <v>1038.1301750331709</v>
      </c>
    </row>
    <row r="71" spans="1:32">
      <c r="A71" s="119" t="s">
        <v>209</v>
      </c>
      <c r="B71" s="119">
        <v>315</v>
      </c>
      <c r="C71" s="148">
        <v>1200</v>
      </c>
      <c r="D71" s="119">
        <v>4</v>
      </c>
      <c r="E71" s="137" t="str">
        <f t="shared" si="2"/>
        <v>315120004</v>
      </c>
      <c r="F71" s="138">
        <f>LOG(D71)</f>
        <v>0.6020599913279624</v>
      </c>
      <c r="G71" s="118">
        <f t="shared" si="3"/>
        <v>1122.2083117888101</v>
      </c>
      <c r="H71" s="119">
        <v>14</v>
      </c>
      <c r="I71" s="119">
        <v>1</v>
      </c>
      <c r="J71" s="119">
        <v>14.9</v>
      </c>
      <c r="K71" s="119">
        <v>8.8000000000000007</v>
      </c>
      <c r="L71" s="119">
        <v>10.3</v>
      </c>
      <c r="M71" s="119">
        <v>14.2</v>
      </c>
      <c r="N71" s="119">
        <v>21</v>
      </c>
      <c r="O71" s="119">
        <v>29.7</v>
      </c>
      <c r="P71" s="119">
        <v>24</v>
      </c>
      <c r="Q71" s="119">
        <v>19.3</v>
      </c>
      <c r="R71" s="119">
        <v>20.5</v>
      </c>
      <c r="S71" s="119">
        <v>22.6</v>
      </c>
      <c r="T71" s="119">
        <v>20.5</v>
      </c>
      <c r="U71" s="119">
        <v>17</v>
      </c>
      <c r="V71" s="119">
        <v>12.3</v>
      </c>
      <c r="W71" s="119">
        <v>6.4</v>
      </c>
      <c r="X71" s="119">
        <v>0</v>
      </c>
      <c r="Y71" s="119">
        <v>0</v>
      </c>
      <c r="Z71" s="119">
        <v>0</v>
      </c>
      <c r="AA71" s="143"/>
      <c r="AB71" s="139">
        <v>1.168539325702622</v>
      </c>
      <c r="AC71" s="140">
        <v>2.8405504308294492E-2</v>
      </c>
      <c r="AD71" s="144"/>
      <c r="AE71" s="145"/>
    </row>
    <row r="72" spans="1:32">
      <c r="A72" s="119" t="s">
        <v>209</v>
      </c>
      <c r="B72" s="119">
        <v>315</v>
      </c>
      <c r="C72" s="148">
        <v>1200</v>
      </c>
      <c r="D72" s="119">
        <v>6</v>
      </c>
      <c r="E72" s="137" t="str">
        <f t="shared" si="2"/>
        <v>315120006</v>
      </c>
      <c r="F72" s="138">
        <f>LOG(D72)</f>
        <v>0.77815125038364363</v>
      </c>
      <c r="G72" s="118">
        <f t="shared" si="3"/>
        <v>1683.3124676832151</v>
      </c>
      <c r="H72" s="119">
        <v>26</v>
      </c>
      <c r="I72" s="119">
        <v>3</v>
      </c>
      <c r="J72" s="119">
        <v>14.9</v>
      </c>
      <c r="K72" s="119">
        <v>8.8000000000000007</v>
      </c>
      <c r="L72" s="119">
        <v>10.3</v>
      </c>
      <c r="M72" s="119">
        <v>14.2</v>
      </c>
      <c r="N72" s="119">
        <v>21</v>
      </c>
      <c r="O72" s="119">
        <v>29.7</v>
      </c>
      <c r="P72" s="119">
        <v>24</v>
      </c>
      <c r="Q72" s="119">
        <v>19.3</v>
      </c>
      <c r="R72" s="119">
        <v>20.5</v>
      </c>
      <c r="S72" s="119">
        <v>33.299999999999997</v>
      </c>
      <c r="T72" s="119">
        <v>31.7</v>
      </c>
      <c r="U72" s="119">
        <v>29</v>
      </c>
      <c r="V72" s="119">
        <v>25</v>
      </c>
      <c r="W72" s="119">
        <v>19.7</v>
      </c>
      <c r="X72" s="119">
        <v>13.5</v>
      </c>
      <c r="Y72" s="119">
        <v>6.5</v>
      </c>
      <c r="Z72" s="119">
        <v>0</v>
      </c>
      <c r="AA72" s="143"/>
      <c r="AB72" s="139">
        <v>2.6292134828308988</v>
      </c>
      <c r="AC72" s="140">
        <v>0.13748264131439214</v>
      </c>
      <c r="AD72" s="144"/>
      <c r="AE72" s="145"/>
    </row>
    <row r="73" spans="1:32">
      <c r="A73" s="119" t="s">
        <v>209</v>
      </c>
      <c r="B73" s="119">
        <v>315</v>
      </c>
      <c r="C73" s="148">
        <v>1200</v>
      </c>
      <c r="D73" s="119">
        <v>8</v>
      </c>
      <c r="E73" s="137" t="str">
        <f t="shared" si="2"/>
        <v>315120008</v>
      </c>
      <c r="F73" s="138">
        <f>LOG(D73)</f>
        <v>0.90308998699194354</v>
      </c>
      <c r="G73" s="118">
        <f t="shared" si="3"/>
        <v>2244.4166235776202</v>
      </c>
      <c r="H73" s="119">
        <v>35</v>
      </c>
      <c r="I73" s="119">
        <v>5</v>
      </c>
      <c r="J73" s="119">
        <v>14.9</v>
      </c>
      <c r="K73" s="119">
        <v>8.8000000000000007</v>
      </c>
      <c r="L73" s="119">
        <v>10.3</v>
      </c>
      <c r="M73" s="119">
        <v>14.2</v>
      </c>
      <c r="N73" s="119">
        <v>21</v>
      </c>
      <c r="O73" s="119">
        <v>29.7</v>
      </c>
      <c r="P73" s="119">
        <v>24</v>
      </c>
      <c r="Q73" s="119">
        <v>19.3</v>
      </c>
      <c r="R73" s="119">
        <v>20.5</v>
      </c>
      <c r="S73" s="119">
        <v>40.6</v>
      </c>
      <c r="T73" s="119">
        <v>39.4</v>
      </c>
      <c r="U73" s="119">
        <v>37.200000000000003</v>
      </c>
      <c r="V73" s="119">
        <v>33.799999999999997</v>
      </c>
      <c r="W73" s="119">
        <v>29</v>
      </c>
      <c r="X73" s="119">
        <v>23.1</v>
      </c>
      <c r="Y73" s="119">
        <v>16.399999999999999</v>
      </c>
      <c r="Z73" s="119">
        <v>9.1</v>
      </c>
      <c r="AA73" s="143"/>
      <c r="AB73" s="139">
        <v>4.6741573028104879</v>
      </c>
      <c r="AC73" s="140">
        <v>0.10617346331173606</v>
      </c>
      <c r="AD73" s="144"/>
      <c r="AE73" s="145"/>
    </row>
    <row r="74" spans="1:32">
      <c r="A74" s="119" t="s">
        <v>209</v>
      </c>
      <c r="B74" s="119">
        <v>315</v>
      </c>
      <c r="C74" s="148">
        <v>1200</v>
      </c>
      <c r="D74" s="119">
        <v>10</v>
      </c>
      <c r="E74" s="137" t="str">
        <f t="shared" si="2"/>
        <v>315120010</v>
      </c>
      <c r="F74" s="138">
        <f>LOG(D74)</f>
        <v>1</v>
      </c>
      <c r="G74" s="118">
        <f t="shared" si="3"/>
        <v>2805.520779472025</v>
      </c>
      <c r="H74" s="119">
        <v>42</v>
      </c>
      <c r="I74" s="119">
        <v>7</v>
      </c>
      <c r="J74" s="119">
        <v>14.9</v>
      </c>
      <c r="K74" s="119">
        <v>8.8000000000000007</v>
      </c>
      <c r="L74" s="119">
        <v>10.3</v>
      </c>
      <c r="M74" s="119">
        <v>14.2</v>
      </c>
      <c r="N74" s="119">
        <v>21</v>
      </c>
      <c r="O74" s="119">
        <v>29.7</v>
      </c>
      <c r="P74" s="119">
        <v>24</v>
      </c>
      <c r="Q74" s="119">
        <v>19.3</v>
      </c>
      <c r="R74" s="119">
        <v>20.5</v>
      </c>
      <c r="S74" s="119">
        <v>46.3</v>
      </c>
      <c r="T74" s="119">
        <v>45.2</v>
      </c>
      <c r="U74" s="119">
        <v>43.4</v>
      </c>
      <c r="V74" s="119">
        <v>40.4</v>
      </c>
      <c r="W74" s="119">
        <v>36</v>
      </c>
      <c r="X74" s="119">
        <v>30.5</v>
      </c>
      <c r="Y74" s="119">
        <v>24</v>
      </c>
      <c r="Z74" s="119">
        <v>16.899999999999999</v>
      </c>
      <c r="AA74" s="143"/>
      <c r="AB74" s="139">
        <v>7.303370785641385</v>
      </c>
      <c r="AC74" s="140">
        <v>9.2033833580671159E-2</v>
      </c>
      <c r="AD74" s="146"/>
      <c r="AE74" s="147"/>
    </row>
    <row r="75" spans="1:32">
      <c r="A75" s="119" t="s">
        <v>209</v>
      </c>
      <c r="B75" s="119">
        <v>355</v>
      </c>
      <c r="C75" s="119">
        <v>900</v>
      </c>
      <c r="D75" s="119">
        <v>0</v>
      </c>
      <c r="E75" s="137" t="str">
        <f t="shared" si="2"/>
        <v>355090000</v>
      </c>
      <c r="F75" s="138"/>
      <c r="G75" s="118">
        <f t="shared" si="3"/>
        <v>0</v>
      </c>
      <c r="H75" s="119">
        <v>0</v>
      </c>
      <c r="I75" s="119">
        <v>0</v>
      </c>
      <c r="J75" s="119">
        <v>13.1</v>
      </c>
      <c r="K75" s="119">
        <v>4</v>
      </c>
      <c r="L75" s="119">
        <v>6.7</v>
      </c>
      <c r="M75" s="119">
        <v>10.9</v>
      </c>
      <c r="N75" s="119">
        <v>18.5</v>
      </c>
      <c r="O75" s="119">
        <v>24.8</v>
      </c>
      <c r="P75" s="119">
        <v>19.3</v>
      </c>
      <c r="Q75" s="119">
        <v>15.6</v>
      </c>
      <c r="R75" s="119">
        <v>17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43"/>
      <c r="AB75" s="139">
        <v>0</v>
      </c>
      <c r="AC75" s="140"/>
      <c r="AD75" s="141"/>
      <c r="AE75" s="142"/>
      <c r="AF75" s="143"/>
    </row>
    <row r="76" spans="1:32">
      <c r="A76" s="119" t="s">
        <v>209</v>
      </c>
      <c r="B76" s="119">
        <v>355</v>
      </c>
      <c r="C76" s="119">
        <v>900</v>
      </c>
      <c r="D76" s="119">
        <v>2</v>
      </c>
      <c r="E76" s="137" t="str">
        <f t="shared" si="2"/>
        <v>355090002</v>
      </c>
      <c r="F76" s="138">
        <f>LOG(D76)</f>
        <v>0.3010299956639812</v>
      </c>
      <c r="G76" s="118">
        <f t="shared" si="3"/>
        <v>712.65458550357664</v>
      </c>
      <c r="H76" s="119">
        <v>9</v>
      </c>
      <c r="I76" s="119">
        <v>0</v>
      </c>
      <c r="J76" s="119">
        <v>13.1</v>
      </c>
      <c r="K76" s="119">
        <v>4</v>
      </c>
      <c r="L76" s="119">
        <v>6.7</v>
      </c>
      <c r="M76" s="119">
        <v>10.9</v>
      </c>
      <c r="N76" s="119">
        <v>18.5</v>
      </c>
      <c r="O76" s="119">
        <v>24.8</v>
      </c>
      <c r="P76" s="119">
        <v>19.3</v>
      </c>
      <c r="Q76" s="119">
        <v>15.6</v>
      </c>
      <c r="R76" s="119">
        <v>17</v>
      </c>
      <c r="S76" s="119">
        <v>4.9000000000000004</v>
      </c>
      <c r="T76" s="119">
        <v>1.5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0</v>
      </c>
      <c r="AA76" s="143"/>
      <c r="AB76" s="139">
        <v>0.14811031677683614</v>
      </c>
      <c r="AC76" s="140">
        <v>2.1936665935734751E-2</v>
      </c>
      <c r="AD76" s="144"/>
      <c r="AE76" s="145">
        <v>1851.767375889495</v>
      </c>
      <c r="AF76" s="143"/>
    </row>
    <row r="77" spans="1:32">
      <c r="A77" s="119" t="s">
        <v>209</v>
      </c>
      <c r="B77" s="119">
        <v>355</v>
      </c>
      <c r="C77" s="119">
        <v>900</v>
      </c>
      <c r="D77" s="119">
        <v>4</v>
      </c>
      <c r="E77" s="137" t="str">
        <f t="shared" si="2"/>
        <v>355090004</v>
      </c>
      <c r="F77" s="138">
        <f>LOG(D77)</f>
        <v>0.6020599913279624</v>
      </c>
      <c r="G77" s="118">
        <f t="shared" si="3"/>
        <v>1425.3091710071533</v>
      </c>
      <c r="H77" s="119">
        <v>15</v>
      </c>
      <c r="I77" s="119">
        <v>1</v>
      </c>
      <c r="J77" s="119">
        <v>13.1</v>
      </c>
      <c r="K77" s="119">
        <v>4</v>
      </c>
      <c r="L77" s="119">
        <v>6.7</v>
      </c>
      <c r="M77" s="119">
        <v>10.9</v>
      </c>
      <c r="N77" s="119">
        <v>18.5</v>
      </c>
      <c r="O77" s="119">
        <v>24.8</v>
      </c>
      <c r="P77" s="119">
        <v>19.3</v>
      </c>
      <c r="Q77" s="119">
        <v>15.6</v>
      </c>
      <c r="R77" s="119">
        <v>17</v>
      </c>
      <c r="S77" s="119">
        <v>23.8</v>
      </c>
      <c r="T77" s="119">
        <v>21.6</v>
      </c>
      <c r="U77" s="119">
        <v>18.2</v>
      </c>
      <c r="V77" s="119">
        <v>13.4</v>
      </c>
      <c r="W77" s="119">
        <v>7.5</v>
      </c>
      <c r="X77" s="119">
        <v>0.8</v>
      </c>
      <c r="Y77" s="119">
        <v>0</v>
      </c>
      <c r="Z77" s="119">
        <v>0</v>
      </c>
      <c r="AA77" s="143"/>
      <c r="AB77" s="139">
        <v>0.59244126710734457</v>
      </c>
      <c r="AC77" s="140">
        <v>0.16610412075706685</v>
      </c>
      <c r="AD77" s="144"/>
      <c r="AE77" s="145"/>
      <c r="AF77" s="143"/>
    </row>
    <row r="78" spans="1:32">
      <c r="A78" s="119" t="s">
        <v>209</v>
      </c>
      <c r="B78" s="119">
        <v>355</v>
      </c>
      <c r="C78" s="119">
        <v>900</v>
      </c>
      <c r="D78" s="119">
        <v>6</v>
      </c>
      <c r="E78" s="137" t="str">
        <f t="shared" si="2"/>
        <v>355090006</v>
      </c>
      <c r="F78" s="138">
        <f>LOG(D78)</f>
        <v>0.77815125038364363</v>
      </c>
      <c r="G78" s="118">
        <f t="shared" si="3"/>
        <v>2137.96375651073</v>
      </c>
      <c r="H78" s="119">
        <v>28</v>
      </c>
      <c r="I78" s="119">
        <v>1</v>
      </c>
      <c r="J78" s="119">
        <v>13.1</v>
      </c>
      <c r="K78" s="119">
        <v>4</v>
      </c>
      <c r="L78" s="119">
        <v>6.7</v>
      </c>
      <c r="M78" s="119">
        <v>10.9</v>
      </c>
      <c r="N78" s="119">
        <v>18.5</v>
      </c>
      <c r="O78" s="119">
        <v>24.8</v>
      </c>
      <c r="P78" s="119">
        <v>19.3</v>
      </c>
      <c r="Q78" s="119">
        <v>15.6</v>
      </c>
      <c r="R78" s="119">
        <v>17</v>
      </c>
      <c r="S78" s="119">
        <v>34.4</v>
      </c>
      <c r="T78" s="119">
        <v>32.799999999999997</v>
      </c>
      <c r="U78" s="119">
        <v>30.1</v>
      </c>
      <c r="V78" s="119">
        <v>26.2</v>
      </c>
      <c r="W78" s="119">
        <v>20.9</v>
      </c>
      <c r="X78" s="119">
        <v>14.6</v>
      </c>
      <c r="Y78" s="119">
        <v>7.6</v>
      </c>
      <c r="Z78" s="119">
        <v>0.3</v>
      </c>
      <c r="AA78" s="143"/>
      <c r="AB78" s="139">
        <v>1.3329928509915256</v>
      </c>
      <c r="AC78" s="140">
        <v>0.11088423881146441</v>
      </c>
      <c r="AD78" s="144"/>
      <c r="AE78" s="145"/>
      <c r="AF78" s="143"/>
    </row>
    <row r="79" spans="1:32">
      <c r="A79" s="119" t="s">
        <v>209</v>
      </c>
      <c r="B79" s="119">
        <v>355</v>
      </c>
      <c r="C79" s="119">
        <v>900</v>
      </c>
      <c r="D79" s="119">
        <v>8</v>
      </c>
      <c r="E79" s="137" t="str">
        <f t="shared" si="2"/>
        <v>355090008</v>
      </c>
      <c r="F79" s="138">
        <f>LOG(D79)</f>
        <v>0.90308998699194354</v>
      </c>
      <c r="G79" s="118">
        <f t="shared" si="3"/>
        <v>2850.6183420143066</v>
      </c>
      <c r="H79" s="119">
        <v>36</v>
      </c>
      <c r="I79" s="119">
        <v>2</v>
      </c>
      <c r="J79" s="119">
        <v>13.1</v>
      </c>
      <c r="K79" s="119">
        <v>4</v>
      </c>
      <c r="L79" s="119">
        <v>6.7</v>
      </c>
      <c r="M79" s="119">
        <v>10.9</v>
      </c>
      <c r="N79" s="119">
        <v>18.5</v>
      </c>
      <c r="O79" s="119">
        <v>24.8</v>
      </c>
      <c r="P79" s="119">
        <v>19.3</v>
      </c>
      <c r="Q79" s="119">
        <v>15.6</v>
      </c>
      <c r="R79" s="119">
        <v>17</v>
      </c>
      <c r="S79" s="119">
        <v>41.8</v>
      </c>
      <c r="T79" s="119">
        <v>40.5</v>
      </c>
      <c r="U79" s="119">
        <v>38.299999999999997</v>
      </c>
      <c r="V79" s="119">
        <v>34.9</v>
      </c>
      <c r="W79" s="119">
        <v>30.2</v>
      </c>
      <c r="X79" s="119">
        <v>24.2</v>
      </c>
      <c r="Y79" s="119">
        <v>17.5</v>
      </c>
      <c r="Z79" s="119">
        <v>10.3</v>
      </c>
      <c r="AA79" s="143"/>
      <c r="AB79" s="139">
        <v>2.3697650684293783</v>
      </c>
      <c r="AC79" s="140">
        <v>0.13672620583058281</v>
      </c>
      <c r="AD79" s="144"/>
      <c r="AE79" s="145"/>
      <c r="AF79" s="143"/>
    </row>
    <row r="80" spans="1:32">
      <c r="A80" s="119" t="s">
        <v>209</v>
      </c>
      <c r="B80" s="119">
        <v>355</v>
      </c>
      <c r="C80" s="119">
        <v>900</v>
      </c>
      <c r="D80" s="119">
        <v>10</v>
      </c>
      <c r="E80" s="137" t="str">
        <f t="shared" si="2"/>
        <v>355090010</v>
      </c>
      <c r="F80" s="138">
        <f>LOG(D80)</f>
        <v>1</v>
      </c>
      <c r="G80" s="118">
        <f t="shared" si="3"/>
        <v>3563.2729275178831</v>
      </c>
      <c r="H80" s="119">
        <v>43</v>
      </c>
      <c r="I80" s="119">
        <v>4</v>
      </c>
      <c r="J80" s="119">
        <v>13.1</v>
      </c>
      <c r="K80" s="119">
        <v>4</v>
      </c>
      <c r="L80" s="119">
        <v>6.7</v>
      </c>
      <c r="M80" s="119">
        <v>10.9</v>
      </c>
      <c r="N80" s="119">
        <v>18.5</v>
      </c>
      <c r="O80" s="119">
        <v>24.8</v>
      </c>
      <c r="P80" s="119">
        <v>19.3</v>
      </c>
      <c r="Q80" s="119">
        <v>15.6</v>
      </c>
      <c r="R80" s="119">
        <v>17</v>
      </c>
      <c r="S80" s="119">
        <v>47.5</v>
      </c>
      <c r="T80" s="119">
        <v>46.4</v>
      </c>
      <c r="U80" s="119">
        <v>44.5</v>
      </c>
      <c r="V80" s="119">
        <v>41.5</v>
      </c>
      <c r="W80" s="119">
        <v>37.200000000000003</v>
      </c>
      <c r="X80" s="119">
        <v>31.6</v>
      </c>
      <c r="Y80" s="119">
        <v>25.1</v>
      </c>
      <c r="Z80" s="119">
        <v>18</v>
      </c>
      <c r="AA80" s="143"/>
      <c r="AB80" s="139">
        <v>3.702757919420903</v>
      </c>
      <c r="AC80" s="140">
        <v>8.8352854466990371E-2</v>
      </c>
      <c r="AD80" s="146"/>
      <c r="AE80" s="147"/>
      <c r="AF80" s="143"/>
    </row>
    <row r="81" spans="1:32">
      <c r="A81" s="119" t="s">
        <v>209</v>
      </c>
      <c r="B81" s="119">
        <v>355</v>
      </c>
      <c r="C81" s="148">
        <v>1200</v>
      </c>
      <c r="D81" s="119">
        <v>0</v>
      </c>
      <c r="E81" s="137" t="str">
        <f t="shared" si="2"/>
        <v>355120000</v>
      </c>
      <c r="F81" s="138"/>
      <c r="G81" s="118">
        <f t="shared" si="3"/>
        <v>0</v>
      </c>
      <c r="H81" s="119">
        <v>0</v>
      </c>
      <c r="I81" s="119">
        <v>0</v>
      </c>
      <c r="J81" s="119">
        <v>16.7</v>
      </c>
      <c r="K81" s="119">
        <v>3.9</v>
      </c>
      <c r="L81" s="119">
        <v>9.8000000000000007</v>
      </c>
      <c r="M81" s="119">
        <v>14.6</v>
      </c>
      <c r="N81" s="119">
        <v>21.5</v>
      </c>
      <c r="O81" s="119">
        <v>27</v>
      </c>
      <c r="P81" s="119">
        <v>22.1</v>
      </c>
      <c r="Q81" s="119">
        <v>18.2</v>
      </c>
      <c r="R81" s="119">
        <v>19.5</v>
      </c>
      <c r="S81" s="119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143"/>
      <c r="AB81" s="139">
        <v>0</v>
      </c>
      <c r="AC81" s="140"/>
      <c r="AD81" s="141"/>
      <c r="AE81" s="142"/>
    </row>
    <row r="82" spans="1:32">
      <c r="A82" s="119" t="s">
        <v>209</v>
      </c>
      <c r="B82" s="119">
        <v>355</v>
      </c>
      <c r="C82" s="148">
        <v>1200</v>
      </c>
      <c r="D82" s="119">
        <v>2</v>
      </c>
      <c r="E82" s="137" t="str">
        <f t="shared" si="2"/>
        <v>355120002</v>
      </c>
      <c r="F82" s="138">
        <f>LOG(D82)</f>
        <v>0.3010299956639812</v>
      </c>
      <c r="G82" s="118">
        <f t="shared" si="3"/>
        <v>712.65458550357664</v>
      </c>
      <c r="H82" s="119">
        <v>9</v>
      </c>
      <c r="I82" s="119">
        <v>0</v>
      </c>
      <c r="J82" s="119">
        <v>16.7</v>
      </c>
      <c r="K82" s="119">
        <v>3.9</v>
      </c>
      <c r="L82" s="119">
        <v>9.8000000000000007</v>
      </c>
      <c r="M82" s="119">
        <v>14.6</v>
      </c>
      <c r="N82" s="119">
        <v>21.5</v>
      </c>
      <c r="O82" s="119">
        <v>27</v>
      </c>
      <c r="P82" s="119">
        <v>22.1</v>
      </c>
      <c r="Q82" s="119">
        <v>18.2</v>
      </c>
      <c r="R82" s="119">
        <v>19.5</v>
      </c>
      <c r="S82" s="119">
        <v>4.9000000000000004</v>
      </c>
      <c r="T82" s="119">
        <v>1.5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143"/>
      <c r="AB82" s="139">
        <v>0.26659856996742087</v>
      </c>
      <c r="AC82" s="140">
        <v>7.1074797508673807E-2</v>
      </c>
      <c r="AD82" s="144"/>
      <c r="AE82" s="145">
        <v>1380.2259109327686</v>
      </c>
    </row>
    <row r="83" spans="1:32">
      <c r="A83" s="119" t="s">
        <v>209</v>
      </c>
      <c r="B83" s="119">
        <v>355</v>
      </c>
      <c r="C83" s="148">
        <v>1200</v>
      </c>
      <c r="D83" s="119">
        <v>4</v>
      </c>
      <c r="E83" s="137" t="str">
        <f t="shared" si="2"/>
        <v>355120004</v>
      </c>
      <c r="F83" s="138">
        <f>LOG(D83)</f>
        <v>0.6020599913279624</v>
      </c>
      <c r="G83" s="118">
        <f t="shared" si="3"/>
        <v>1425.3091710071533</v>
      </c>
      <c r="H83" s="119">
        <v>15</v>
      </c>
      <c r="I83" s="119">
        <v>1</v>
      </c>
      <c r="J83" s="119">
        <v>16.7</v>
      </c>
      <c r="K83" s="119">
        <v>3.9</v>
      </c>
      <c r="L83" s="119">
        <v>9.8000000000000007</v>
      </c>
      <c r="M83" s="119">
        <v>14.6</v>
      </c>
      <c r="N83" s="119">
        <v>21.5</v>
      </c>
      <c r="O83" s="119">
        <v>27</v>
      </c>
      <c r="P83" s="119">
        <v>22.1</v>
      </c>
      <c r="Q83" s="119">
        <v>18.2</v>
      </c>
      <c r="R83" s="119">
        <v>19.5</v>
      </c>
      <c r="S83" s="119">
        <v>23.8</v>
      </c>
      <c r="T83" s="119">
        <v>21.6</v>
      </c>
      <c r="U83" s="119">
        <v>18.2</v>
      </c>
      <c r="V83" s="119">
        <v>13.4</v>
      </c>
      <c r="W83" s="119">
        <v>7.5</v>
      </c>
      <c r="X83" s="119">
        <v>0.8</v>
      </c>
      <c r="Y83" s="119">
        <v>0</v>
      </c>
      <c r="Z83" s="119">
        <v>0</v>
      </c>
      <c r="AA83" s="143"/>
      <c r="AB83" s="139">
        <v>1.0663942798696835</v>
      </c>
      <c r="AC83" s="140">
        <v>4.4082003994138589E-3</v>
      </c>
      <c r="AD83" s="144"/>
      <c r="AE83" s="145"/>
    </row>
    <row r="84" spans="1:32">
      <c r="A84" s="119" t="s">
        <v>209</v>
      </c>
      <c r="B84" s="119">
        <v>355</v>
      </c>
      <c r="C84" s="148">
        <v>1200</v>
      </c>
      <c r="D84" s="119">
        <v>6</v>
      </c>
      <c r="E84" s="137" t="str">
        <f t="shared" si="2"/>
        <v>355120006</v>
      </c>
      <c r="F84" s="138">
        <f>LOG(D84)</f>
        <v>0.77815125038364363</v>
      </c>
      <c r="G84" s="118">
        <f t="shared" si="3"/>
        <v>2137.96375651073</v>
      </c>
      <c r="H84" s="119">
        <v>28</v>
      </c>
      <c r="I84" s="119">
        <v>2</v>
      </c>
      <c r="J84" s="119">
        <v>16.7</v>
      </c>
      <c r="K84" s="119">
        <v>3.9</v>
      </c>
      <c r="L84" s="119">
        <v>9.8000000000000007</v>
      </c>
      <c r="M84" s="119">
        <v>14.6</v>
      </c>
      <c r="N84" s="119">
        <v>21.5</v>
      </c>
      <c r="O84" s="119">
        <v>27</v>
      </c>
      <c r="P84" s="119">
        <v>22.1</v>
      </c>
      <c r="Q84" s="119">
        <v>18.2</v>
      </c>
      <c r="R84" s="119">
        <v>19.5</v>
      </c>
      <c r="S84" s="119">
        <v>34.4</v>
      </c>
      <c r="T84" s="119">
        <v>32.799999999999997</v>
      </c>
      <c r="U84" s="119">
        <v>30.1</v>
      </c>
      <c r="V84" s="119">
        <v>26.2</v>
      </c>
      <c r="W84" s="119">
        <v>20.9</v>
      </c>
      <c r="X84" s="119">
        <v>14.6</v>
      </c>
      <c r="Y84" s="119">
        <v>7.6</v>
      </c>
      <c r="Z84" s="119">
        <v>0.3</v>
      </c>
      <c r="AA84" s="143"/>
      <c r="AB84" s="139">
        <v>2.3993871297067879</v>
      </c>
      <c r="AC84" s="140">
        <v>0.15951007937542663</v>
      </c>
      <c r="AD84" s="144"/>
      <c r="AE84" s="145"/>
    </row>
    <row r="85" spans="1:32">
      <c r="A85" s="119" t="s">
        <v>209</v>
      </c>
      <c r="B85" s="119">
        <v>355</v>
      </c>
      <c r="C85" s="148">
        <v>1200</v>
      </c>
      <c r="D85" s="119">
        <v>8</v>
      </c>
      <c r="E85" s="137" t="str">
        <f t="shared" si="2"/>
        <v>355120008</v>
      </c>
      <c r="F85" s="138">
        <f>LOG(D85)</f>
        <v>0.90308998699194354</v>
      </c>
      <c r="G85" s="118">
        <f t="shared" si="3"/>
        <v>2850.6183420143066</v>
      </c>
      <c r="H85" s="119">
        <v>36</v>
      </c>
      <c r="I85" s="119">
        <v>4</v>
      </c>
      <c r="J85" s="119">
        <v>16.7</v>
      </c>
      <c r="K85" s="119">
        <v>3.9</v>
      </c>
      <c r="L85" s="119">
        <v>9.8000000000000007</v>
      </c>
      <c r="M85" s="119">
        <v>14.6</v>
      </c>
      <c r="N85" s="119">
        <v>21.5</v>
      </c>
      <c r="O85" s="119">
        <v>27</v>
      </c>
      <c r="P85" s="119">
        <v>22.1</v>
      </c>
      <c r="Q85" s="119">
        <v>18.2</v>
      </c>
      <c r="R85" s="119">
        <v>19.5</v>
      </c>
      <c r="S85" s="119">
        <v>41.8</v>
      </c>
      <c r="T85" s="119">
        <v>40.5</v>
      </c>
      <c r="U85" s="119">
        <v>38.299999999999997</v>
      </c>
      <c r="V85" s="119">
        <v>34.9</v>
      </c>
      <c r="W85" s="119">
        <v>30.2</v>
      </c>
      <c r="X85" s="119">
        <v>24.2</v>
      </c>
      <c r="Y85" s="119">
        <v>17.5</v>
      </c>
      <c r="Z85" s="119">
        <v>10.3</v>
      </c>
      <c r="AA85" s="143"/>
      <c r="AB85" s="139">
        <v>4.265577119478734</v>
      </c>
      <c r="AC85" s="140">
        <v>7.0531206390621742E-2</v>
      </c>
      <c r="AD85" s="144"/>
      <c r="AE85" s="145"/>
    </row>
    <row r="86" spans="1:32">
      <c r="A86" s="119" t="s">
        <v>209</v>
      </c>
      <c r="B86" s="119">
        <v>355</v>
      </c>
      <c r="C86" s="148">
        <v>1200</v>
      </c>
      <c r="D86" s="119">
        <v>10</v>
      </c>
      <c r="E86" s="137" t="str">
        <f t="shared" si="2"/>
        <v>355120010</v>
      </c>
      <c r="F86" s="138">
        <f>LOG(D86)</f>
        <v>1</v>
      </c>
      <c r="G86" s="118">
        <f t="shared" si="3"/>
        <v>3563.2729275178831</v>
      </c>
      <c r="H86" s="119">
        <v>43</v>
      </c>
      <c r="I86" s="119">
        <v>7</v>
      </c>
      <c r="J86" s="119">
        <v>16.7</v>
      </c>
      <c r="K86" s="119">
        <v>3.9</v>
      </c>
      <c r="L86" s="119">
        <v>9.8000000000000007</v>
      </c>
      <c r="M86" s="119">
        <v>14.6</v>
      </c>
      <c r="N86" s="119">
        <v>21.5</v>
      </c>
      <c r="O86" s="119">
        <v>27</v>
      </c>
      <c r="P86" s="119">
        <v>22.1</v>
      </c>
      <c r="Q86" s="119">
        <v>18.2</v>
      </c>
      <c r="R86" s="119">
        <v>19.5</v>
      </c>
      <c r="S86" s="119">
        <v>47.5</v>
      </c>
      <c r="T86" s="119">
        <v>46.4</v>
      </c>
      <c r="U86" s="119">
        <v>44.5</v>
      </c>
      <c r="V86" s="119">
        <v>41.5</v>
      </c>
      <c r="W86" s="119">
        <v>37.200000000000003</v>
      </c>
      <c r="X86" s="119">
        <v>31.6</v>
      </c>
      <c r="Y86" s="119">
        <v>25.1</v>
      </c>
      <c r="Z86" s="119">
        <v>18</v>
      </c>
      <c r="AA86" s="143"/>
      <c r="AB86" s="139">
        <v>6.6649642491855223</v>
      </c>
      <c r="AC86" s="140">
        <v>0.11224895432382077</v>
      </c>
      <c r="AD86" s="146"/>
      <c r="AE86" s="147"/>
    </row>
    <row r="87" spans="1:32">
      <c r="A87" s="119" t="s">
        <v>209</v>
      </c>
      <c r="B87" s="119">
        <v>400</v>
      </c>
      <c r="C87" s="119">
        <v>900</v>
      </c>
      <c r="D87" s="119">
        <v>0</v>
      </c>
      <c r="E87" s="137" t="str">
        <f t="shared" si="2"/>
        <v>400090000</v>
      </c>
      <c r="F87" s="138"/>
      <c r="G87" s="118">
        <f t="shared" si="3"/>
        <v>0</v>
      </c>
      <c r="H87" s="119">
        <v>0</v>
      </c>
      <c r="I87" s="119">
        <v>0</v>
      </c>
      <c r="J87" s="119">
        <v>15.9</v>
      </c>
      <c r="K87" s="119">
        <v>2.5</v>
      </c>
      <c r="L87" s="119">
        <v>6.3</v>
      </c>
      <c r="M87" s="119">
        <v>10.3</v>
      </c>
      <c r="N87" s="119">
        <v>17.600000000000001</v>
      </c>
      <c r="O87" s="119">
        <v>23.1</v>
      </c>
      <c r="P87" s="119">
        <v>17.2</v>
      </c>
      <c r="Q87" s="119">
        <v>14.7</v>
      </c>
      <c r="R87" s="119">
        <v>16.100000000000001</v>
      </c>
      <c r="S87" s="119">
        <v>0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143"/>
      <c r="AB87" s="139">
        <v>0</v>
      </c>
      <c r="AC87" s="140"/>
      <c r="AD87" s="141"/>
      <c r="AE87" s="142"/>
      <c r="AF87" s="143"/>
    </row>
    <row r="88" spans="1:32">
      <c r="A88" s="119" t="s">
        <v>209</v>
      </c>
      <c r="B88" s="119">
        <v>400</v>
      </c>
      <c r="C88" s="119">
        <v>900</v>
      </c>
      <c r="D88" s="119">
        <v>2</v>
      </c>
      <c r="E88" s="137" t="str">
        <f t="shared" si="2"/>
        <v>400090002</v>
      </c>
      <c r="F88" s="138">
        <f>LOG(D88)</f>
        <v>0.3010299956639812</v>
      </c>
      <c r="G88" s="118">
        <f t="shared" si="3"/>
        <v>904.77868423386053</v>
      </c>
      <c r="H88" s="119">
        <v>9</v>
      </c>
      <c r="I88" s="119">
        <v>0</v>
      </c>
      <c r="J88" s="119">
        <v>15.9</v>
      </c>
      <c r="K88" s="119">
        <v>2.5</v>
      </c>
      <c r="L88" s="119">
        <v>6.3</v>
      </c>
      <c r="M88" s="119">
        <v>10.3</v>
      </c>
      <c r="N88" s="119">
        <v>17.600000000000001</v>
      </c>
      <c r="O88" s="119">
        <v>23.1</v>
      </c>
      <c r="P88" s="119">
        <v>17.2</v>
      </c>
      <c r="Q88" s="119">
        <v>14.7</v>
      </c>
      <c r="R88" s="119">
        <v>16.100000000000001</v>
      </c>
      <c r="S88" s="119">
        <v>6</v>
      </c>
      <c r="T88" s="119">
        <v>2.6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43"/>
      <c r="AB88" s="139">
        <v>0.12257405491483801</v>
      </c>
      <c r="AC88" s="140">
        <v>1.5024398938265725E-2</v>
      </c>
      <c r="AD88" s="144"/>
      <c r="AE88" s="145">
        <v>2584.3009293611644</v>
      </c>
      <c r="AF88" s="143"/>
    </row>
    <row r="89" spans="1:32">
      <c r="A89" s="119" t="s">
        <v>209</v>
      </c>
      <c r="B89" s="119">
        <v>400</v>
      </c>
      <c r="C89" s="119">
        <v>900</v>
      </c>
      <c r="D89" s="119">
        <v>4</v>
      </c>
      <c r="E89" s="137" t="str">
        <f t="shared" si="2"/>
        <v>400090004</v>
      </c>
      <c r="F89" s="138">
        <f>LOG(D89)</f>
        <v>0.6020599913279624</v>
      </c>
      <c r="G89" s="118">
        <f t="shared" si="3"/>
        <v>1809.5573684677211</v>
      </c>
      <c r="H89" s="119">
        <v>16</v>
      </c>
      <c r="I89" s="119">
        <v>1</v>
      </c>
      <c r="J89" s="119">
        <v>15.9</v>
      </c>
      <c r="K89" s="119">
        <v>2.5</v>
      </c>
      <c r="L89" s="119">
        <v>6.3</v>
      </c>
      <c r="M89" s="119">
        <v>10.3</v>
      </c>
      <c r="N89" s="119">
        <v>17.600000000000001</v>
      </c>
      <c r="O89" s="119">
        <v>23.1</v>
      </c>
      <c r="P89" s="119">
        <v>17.2</v>
      </c>
      <c r="Q89" s="119">
        <v>14.7</v>
      </c>
      <c r="R89" s="119">
        <v>16.100000000000001</v>
      </c>
      <c r="S89" s="119">
        <v>25</v>
      </c>
      <c r="T89" s="119">
        <v>22.8</v>
      </c>
      <c r="U89" s="119">
        <v>19.3</v>
      </c>
      <c r="V89" s="119">
        <v>14.6</v>
      </c>
      <c r="W89" s="119">
        <v>8.6999999999999993</v>
      </c>
      <c r="X89" s="119">
        <v>2</v>
      </c>
      <c r="Y89" s="119">
        <v>0</v>
      </c>
      <c r="Z89" s="119">
        <v>0</v>
      </c>
      <c r="AA89" s="143"/>
      <c r="AB89" s="139">
        <v>0.49029621965935205</v>
      </c>
      <c r="AC89" s="140">
        <v>0.25979794369354742</v>
      </c>
      <c r="AD89" s="144"/>
      <c r="AE89" s="145"/>
      <c r="AF89" s="143"/>
    </row>
    <row r="90" spans="1:32">
      <c r="A90" s="119" t="s">
        <v>209</v>
      </c>
      <c r="B90" s="119">
        <v>400</v>
      </c>
      <c r="C90" s="119">
        <v>900</v>
      </c>
      <c r="D90" s="119">
        <v>6</v>
      </c>
      <c r="E90" s="137" t="str">
        <f t="shared" si="2"/>
        <v>400090006</v>
      </c>
      <c r="F90" s="138">
        <f>LOG(D90)</f>
        <v>0.77815125038364363</v>
      </c>
      <c r="G90" s="118">
        <f t="shared" si="3"/>
        <v>2714.336052701582</v>
      </c>
      <c r="H90" s="119">
        <v>29</v>
      </c>
      <c r="I90" s="119">
        <v>1</v>
      </c>
      <c r="J90" s="119">
        <v>15.9</v>
      </c>
      <c r="K90" s="119">
        <v>2.5</v>
      </c>
      <c r="L90" s="119">
        <v>6.3</v>
      </c>
      <c r="M90" s="119">
        <v>10.3</v>
      </c>
      <c r="N90" s="119">
        <v>17.600000000000001</v>
      </c>
      <c r="O90" s="119">
        <v>23.1</v>
      </c>
      <c r="P90" s="119">
        <v>17.2</v>
      </c>
      <c r="Q90" s="119">
        <v>14.7</v>
      </c>
      <c r="R90" s="119">
        <v>16.100000000000001</v>
      </c>
      <c r="S90" s="119">
        <v>35.6</v>
      </c>
      <c r="T90" s="119">
        <v>34</v>
      </c>
      <c r="U90" s="119">
        <v>31.3</v>
      </c>
      <c r="V90" s="119">
        <v>27.3</v>
      </c>
      <c r="W90" s="119">
        <v>22</v>
      </c>
      <c r="X90" s="119">
        <v>15.8</v>
      </c>
      <c r="Y90" s="119">
        <v>8.8000000000000007</v>
      </c>
      <c r="Z90" s="119">
        <v>1.4</v>
      </c>
      <c r="AA90" s="143"/>
      <c r="AB90" s="139">
        <v>1.1031664942335424</v>
      </c>
      <c r="AC90" s="140">
        <v>1.0643325532439539E-2</v>
      </c>
      <c r="AD90" s="144"/>
      <c r="AE90" s="145"/>
      <c r="AF90" s="143"/>
    </row>
    <row r="91" spans="1:32">
      <c r="A91" s="119" t="s">
        <v>209</v>
      </c>
      <c r="B91" s="119">
        <v>400</v>
      </c>
      <c r="C91" s="119">
        <v>900</v>
      </c>
      <c r="D91" s="119">
        <v>8</v>
      </c>
      <c r="E91" s="137" t="str">
        <f t="shared" si="2"/>
        <v>400090008</v>
      </c>
      <c r="F91" s="138">
        <f>LOG(D91)</f>
        <v>0.90308998699194354</v>
      </c>
      <c r="G91" s="118">
        <f t="shared" si="3"/>
        <v>3619.1147369354421</v>
      </c>
      <c r="H91" s="119">
        <v>37</v>
      </c>
      <c r="I91" s="119">
        <v>2</v>
      </c>
      <c r="J91" s="119">
        <v>15.9</v>
      </c>
      <c r="K91" s="119">
        <v>2.5</v>
      </c>
      <c r="L91" s="119">
        <v>6.3</v>
      </c>
      <c r="M91" s="119">
        <v>10.3</v>
      </c>
      <c r="N91" s="119">
        <v>17.600000000000001</v>
      </c>
      <c r="O91" s="119">
        <v>23.1</v>
      </c>
      <c r="P91" s="119">
        <v>17.2</v>
      </c>
      <c r="Q91" s="119">
        <v>14.7</v>
      </c>
      <c r="R91" s="119">
        <v>16.100000000000001</v>
      </c>
      <c r="S91" s="119">
        <v>43</v>
      </c>
      <c r="T91" s="119">
        <v>41.7</v>
      </c>
      <c r="U91" s="119">
        <v>39.5</v>
      </c>
      <c r="V91" s="119">
        <v>36.1</v>
      </c>
      <c r="W91" s="119">
        <v>31.3</v>
      </c>
      <c r="X91" s="119">
        <v>25.4</v>
      </c>
      <c r="Y91" s="119">
        <v>18.7</v>
      </c>
      <c r="Z91" s="119">
        <v>11.4</v>
      </c>
      <c r="AA91" s="143"/>
      <c r="AB91" s="139">
        <v>1.9611848786374082</v>
      </c>
      <c r="AC91" s="140">
        <v>1.5066136463927301E-3</v>
      </c>
      <c r="AD91" s="144"/>
      <c r="AE91" s="145"/>
      <c r="AF91" s="143"/>
    </row>
    <row r="92" spans="1:32">
      <c r="A92" s="119" t="s">
        <v>209</v>
      </c>
      <c r="B92" s="119">
        <v>400</v>
      </c>
      <c r="C92" s="119">
        <v>900</v>
      </c>
      <c r="D92" s="119">
        <v>10</v>
      </c>
      <c r="E92" s="137" t="str">
        <f t="shared" si="2"/>
        <v>400090010</v>
      </c>
      <c r="F92" s="138">
        <f>LOG(D92)</f>
        <v>1</v>
      </c>
      <c r="G92" s="118">
        <f t="shared" si="3"/>
        <v>4523.8934211693031</v>
      </c>
      <c r="H92" s="119">
        <v>44</v>
      </c>
      <c r="I92" s="119">
        <v>3</v>
      </c>
      <c r="J92" s="119">
        <v>15.9</v>
      </c>
      <c r="K92" s="119">
        <v>2.5</v>
      </c>
      <c r="L92" s="119">
        <v>6.3</v>
      </c>
      <c r="M92" s="119">
        <v>10.3</v>
      </c>
      <c r="N92" s="119">
        <v>17.600000000000001</v>
      </c>
      <c r="O92" s="119">
        <v>23.1</v>
      </c>
      <c r="P92" s="119">
        <v>17.2</v>
      </c>
      <c r="Q92" s="119">
        <v>14.7</v>
      </c>
      <c r="R92" s="119">
        <v>16.100000000000001</v>
      </c>
      <c r="S92" s="119">
        <v>48.6</v>
      </c>
      <c r="T92" s="119">
        <v>47.6</v>
      </c>
      <c r="U92" s="119">
        <v>45.7</v>
      </c>
      <c r="V92" s="119">
        <v>42.7</v>
      </c>
      <c r="W92" s="119">
        <v>38.4</v>
      </c>
      <c r="X92" s="119">
        <v>32.799999999999997</v>
      </c>
      <c r="Y92" s="119">
        <v>26.3</v>
      </c>
      <c r="Z92" s="119">
        <v>19.2</v>
      </c>
      <c r="AA92" s="143"/>
      <c r="AB92" s="139">
        <v>3.0643513728709508</v>
      </c>
      <c r="AC92" s="140">
        <v>4.1410991903761468E-3</v>
      </c>
      <c r="AD92" s="146"/>
      <c r="AE92" s="147"/>
      <c r="AF92" s="143"/>
    </row>
    <row r="93" spans="1:32">
      <c r="A93" s="119" t="s">
        <v>209</v>
      </c>
      <c r="B93" s="119">
        <v>400</v>
      </c>
      <c r="C93" s="148">
        <v>1200</v>
      </c>
      <c r="D93" s="119">
        <v>0</v>
      </c>
      <c r="E93" s="137" t="str">
        <f t="shared" si="2"/>
        <v>400120000</v>
      </c>
      <c r="F93" s="138"/>
      <c r="G93" s="118">
        <f t="shared" si="3"/>
        <v>0</v>
      </c>
      <c r="H93" s="119">
        <v>0</v>
      </c>
      <c r="I93" s="119">
        <v>0</v>
      </c>
      <c r="J93" s="119">
        <v>20.399999999999999</v>
      </c>
      <c r="K93" s="119">
        <v>10.3</v>
      </c>
      <c r="L93" s="119">
        <v>9.4</v>
      </c>
      <c r="M93" s="119">
        <v>14</v>
      </c>
      <c r="N93" s="119">
        <v>20.5</v>
      </c>
      <c r="O93" s="119">
        <v>25.3</v>
      </c>
      <c r="P93" s="119">
        <v>20</v>
      </c>
      <c r="Q93" s="119">
        <v>17.3</v>
      </c>
      <c r="R93" s="119">
        <v>18.5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43"/>
      <c r="AB93" s="139">
        <v>0</v>
      </c>
      <c r="AC93" s="140"/>
      <c r="AD93" s="141"/>
      <c r="AE93" s="142"/>
    </row>
    <row r="94" spans="1:32">
      <c r="A94" s="119" t="s">
        <v>209</v>
      </c>
      <c r="B94" s="119">
        <v>400</v>
      </c>
      <c r="C94" s="148">
        <v>1200</v>
      </c>
      <c r="D94" s="119">
        <v>2</v>
      </c>
      <c r="E94" s="137" t="str">
        <f t="shared" si="2"/>
        <v>400120002</v>
      </c>
      <c r="F94" s="138">
        <f>LOG(D94)</f>
        <v>0.3010299956639812</v>
      </c>
      <c r="G94" s="118">
        <f t="shared" si="3"/>
        <v>904.77868423386053</v>
      </c>
      <c r="H94" s="119">
        <v>9</v>
      </c>
      <c r="I94" s="119">
        <v>0</v>
      </c>
      <c r="J94" s="119">
        <v>20.399999999999999</v>
      </c>
      <c r="K94" s="119">
        <v>10.3</v>
      </c>
      <c r="L94" s="119">
        <v>9.4</v>
      </c>
      <c r="M94" s="119">
        <v>14</v>
      </c>
      <c r="N94" s="119">
        <v>20.5</v>
      </c>
      <c r="O94" s="119">
        <v>25.3</v>
      </c>
      <c r="P94" s="119">
        <v>20</v>
      </c>
      <c r="Q94" s="119">
        <v>17.3</v>
      </c>
      <c r="R94" s="119">
        <v>18.5</v>
      </c>
      <c r="S94" s="119">
        <v>6</v>
      </c>
      <c r="T94" s="119">
        <v>2.6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43"/>
      <c r="AB94" s="139">
        <v>0.22448979671000144</v>
      </c>
      <c r="AC94" s="140">
        <v>5.039566882689777E-2</v>
      </c>
      <c r="AD94" s="144"/>
      <c r="AE94" s="145">
        <v>1909.6072600335669</v>
      </c>
    </row>
    <row r="95" spans="1:32">
      <c r="A95" s="119" t="s">
        <v>209</v>
      </c>
      <c r="B95" s="119">
        <v>400</v>
      </c>
      <c r="C95" s="148">
        <v>1200</v>
      </c>
      <c r="D95" s="119">
        <v>4</v>
      </c>
      <c r="E95" s="137" t="str">
        <f t="shared" si="2"/>
        <v>400120004</v>
      </c>
      <c r="F95" s="138">
        <f>LOG(D95)</f>
        <v>0.6020599913279624</v>
      </c>
      <c r="G95" s="118">
        <f t="shared" si="3"/>
        <v>1809.5573684677211</v>
      </c>
      <c r="H95" s="119">
        <v>16</v>
      </c>
      <c r="I95" s="119">
        <v>1</v>
      </c>
      <c r="J95" s="119">
        <v>20.399999999999999</v>
      </c>
      <c r="K95" s="119">
        <v>10.3</v>
      </c>
      <c r="L95" s="119">
        <v>9.4</v>
      </c>
      <c r="M95" s="119">
        <v>14</v>
      </c>
      <c r="N95" s="119">
        <v>20.5</v>
      </c>
      <c r="O95" s="119">
        <v>25.3</v>
      </c>
      <c r="P95" s="119">
        <v>20</v>
      </c>
      <c r="Q95" s="119">
        <v>17.3</v>
      </c>
      <c r="R95" s="119">
        <v>18.5</v>
      </c>
      <c r="S95" s="119">
        <v>25</v>
      </c>
      <c r="T95" s="119">
        <v>22.8</v>
      </c>
      <c r="U95" s="119">
        <v>19.3</v>
      </c>
      <c r="V95" s="119">
        <v>14.6</v>
      </c>
      <c r="W95" s="119">
        <v>8.6999999999999993</v>
      </c>
      <c r="X95" s="119">
        <v>2</v>
      </c>
      <c r="Y95" s="119">
        <v>0</v>
      </c>
      <c r="Z95" s="119">
        <v>0</v>
      </c>
      <c r="AA95" s="143"/>
      <c r="AB95" s="139">
        <v>0.89795918684000575</v>
      </c>
      <c r="AC95" s="140">
        <v>1.0412327550352856E-2</v>
      </c>
      <c r="AD95" s="144"/>
      <c r="AE95" s="145"/>
    </row>
    <row r="96" spans="1:32">
      <c r="A96" s="119" t="s">
        <v>209</v>
      </c>
      <c r="B96" s="119">
        <v>400</v>
      </c>
      <c r="C96" s="148">
        <v>1200</v>
      </c>
      <c r="D96" s="119">
        <v>6</v>
      </c>
      <c r="E96" s="137" t="str">
        <f t="shared" si="2"/>
        <v>400120006</v>
      </c>
      <c r="F96" s="138">
        <f>LOG(D96)</f>
        <v>0.77815125038364363</v>
      </c>
      <c r="G96" s="118">
        <f t="shared" si="3"/>
        <v>2714.336052701582</v>
      </c>
      <c r="H96" s="119">
        <v>29</v>
      </c>
      <c r="I96" s="119">
        <v>2</v>
      </c>
      <c r="J96" s="119">
        <v>20.399999999999999</v>
      </c>
      <c r="K96" s="119">
        <v>10.3</v>
      </c>
      <c r="L96" s="119">
        <v>9.4</v>
      </c>
      <c r="M96" s="119">
        <v>14</v>
      </c>
      <c r="N96" s="119">
        <v>20.5</v>
      </c>
      <c r="O96" s="119">
        <v>25.3</v>
      </c>
      <c r="P96" s="119">
        <v>20</v>
      </c>
      <c r="Q96" s="119">
        <v>17.3</v>
      </c>
      <c r="R96" s="119">
        <v>18.5</v>
      </c>
      <c r="S96" s="119">
        <v>35.6</v>
      </c>
      <c r="T96" s="119">
        <v>34</v>
      </c>
      <c r="U96" s="119">
        <v>31.3</v>
      </c>
      <c r="V96" s="119">
        <v>27.3</v>
      </c>
      <c r="W96" s="119">
        <v>22</v>
      </c>
      <c r="X96" s="119">
        <v>15.8</v>
      </c>
      <c r="Y96" s="119">
        <v>8.8000000000000007</v>
      </c>
      <c r="Z96" s="119">
        <v>1.4</v>
      </c>
      <c r="AA96" s="143"/>
      <c r="AB96" s="139">
        <v>2.0204081703900134</v>
      </c>
      <c r="AC96" s="140">
        <v>4.1649341866782023E-4</v>
      </c>
      <c r="AD96" s="144"/>
      <c r="AE96" s="145"/>
    </row>
    <row r="97" spans="1:31">
      <c r="A97" s="119" t="s">
        <v>209</v>
      </c>
      <c r="B97" s="119">
        <v>400</v>
      </c>
      <c r="C97" s="148">
        <v>1200</v>
      </c>
      <c r="D97" s="119">
        <v>8</v>
      </c>
      <c r="E97" s="137" t="str">
        <f t="shared" si="2"/>
        <v>400120008</v>
      </c>
      <c r="F97" s="138">
        <f>LOG(D97)</f>
        <v>0.90308998699194354</v>
      </c>
      <c r="G97" s="118">
        <f t="shared" si="3"/>
        <v>3619.1147369354421</v>
      </c>
      <c r="H97" s="119">
        <v>37</v>
      </c>
      <c r="I97" s="119">
        <v>4</v>
      </c>
      <c r="J97" s="119">
        <v>20.399999999999999</v>
      </c>
      <c r="K97" s="119">
        <v>10.3</v>
      </c>
      <c r="L97" s="119">
        <v>9.4</v>
      </c>
      <c r="M97" s="119">
        <v>14</v>
      </c>
      <c r="N97" s="119">
        <v>20.5</v>
      </c>
      <c r="O97" s="119">
        <v>25.3</v>
      </c>
      <c r="P97" s="119">
        <v>20</v>
      </c>
      <c r="Q97" s="119">
        <v>17.3</v>
      </c>
      <c r="R97" s="119">
        <v>18.5</v>
      </c>
      <c r="S97" s="119">
        <v>43</v>
      </c>
      <c r="T97" s="119">
        <v>41.7</v>
      </c>
      <c r="U97" s="119">
        <v>39.5</v>
      </c>
      <c r="V97" s="119">
        <v>36.1</v>
      </c>
      <c r="W97" s="119">
        <v>31.3</v>
      </c>
      <c r="X97" s="119">
        <v>25.4</v>
      </c>
      <c r="Y97" s="119">
        <v>18.7</v>
      </c>
      <c r="Z97" s="119">
        <v>11.4</v>
      </c>
      <c r="AA97" s="143"/>
      <c r="AB97" s="139">
        <v>3.591836747360023</v>
      </c>
      <c r="AC97" s="140">
        <v>0.1665972408056457</v>
      </c>
      <c r="AD97" s="144"/>
      <c r="AE97" s="145"/>
    </row>
    <row r="98" spans="1:31">
      <c r="A98" s="119" t="s">
        <v>209</v>
      </c>
      <c r="B98" s="119">
        <v>400</v>
      </c>
      <c r="C98" s="148">
        <v>1200</v>
      </c>
      <c r="D98" s="119">
        <v>10</v>
      </c>
      <c r="E98" s="137" t="str">
        <f t="shared" si="2"/>
        <v>400120010</v>
      </c>
      <c r="F98" s="138">
        <f>LOG(D98)</f>
        <v>1</v>
      </c>
      <c r="G98" s="118">
        <f t="shared" si="3"/>
        <v>4523.8934211693031</v>
      </c>
      <c r="H98" s="119">
        <v>44</v>
      </c>
      <c r="I98" s="119">
        <v>6</v>
      </c>
      <c r="J98" s="119">
        <v>20.399999999999999</v>
      </c>
      <c r="K98" s="119">
        <v>10.3</v>
      </c>
      <c r="L98" s="119">
        <v>9.4</v>
      </c>
      <c r="M98" s="119">
        <v>14</v>
      </c>
      <c r="N98" s="119">
        <v>20.5</v>
      </c>
      <c r="O98" s="119">
        <v>25.3</v>
      </c>
      <c r="P98" s="119">
        <v>20</v>
      </c>
      <c r="Q98" s="119">
        <v>17.3</v>
      </c>
      <c r="R98" s="119">
        <v>18.5</v>
      </c>
      <c r="S98" s="119">
        <v>48.6</v>
      </c>
      <c r="T98" s="119">
        <v>47.6</v>
      </c>
      <c r="U98" s="119">
        <v>45.7</v>
      </c>
      <c r="V98" s="119">
        <v>42.7</v>
      </c>
      <c r="W98" s="119">
        <v>38.4</v>
      </c>
      <c r="X98" s="119">
        <v>32.799999999999997</v>
      </c>
      <c r="Y98" s="119">
        <v>26.3</v>
      </c>
      <c r="Z98" s="119">
        <v>19.2</v>
      </c>
      <c r="AA98" s="143"/>
      <c r="AB98" s="139">
        <v>5.6122449177500373</v>
      </c>
      <c r="AC98" s="140">
        <v>0.15035400381067532</v>
      </c>
      <c r="AD98" s="146"/>
      <c r="AE98" s="147"/>
    </row>
  </sheetData>
  <sheetProtection algorithmName="SHA-512" hashValue="n7EVxj1Glw0K3EmILIhzuaMgpey6wneaPJX60TOpBuJQCI5JI1hLMhYZOIydcfyZezOz3u/RLWGO80cz67HslA==" saltValue="BGZIJ4ls3jcMsZWD3LhtDQ==" spinCount="100000" sheet="1" objects="1" scenarios="1"/>
  <mergeCells count="2">
    <mergeCell ref="K1:R1"/>
    <mergeCell ref="S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G9" sqref="G9"/>
    </sheetView>
  </sheetViews>
  <sheetFormatPr defaultRowHeight="15"/>
  <cols>
    <col min="1" max="1" width="26.85546875" style="9" customWidth="1"/>
    <col min="2" max="2" width="22.5703125" style="9" bestFit="1" customWidth="1"/>
    <col min="3" max="3" width="13.7109375" style="9" bestFit="1" customWidth="1"/>
    <col min="4" max="13" width="9.140625" style="9"/>
    <col min="14" max="22" width="9.140625" style="27"/>
    <col min="23" max="16384" width="9.140625" style="9"/>
  </cols>
  <sheetData>
    <row r="1" spans="1:23">
      <c r="A1" s="2" t="s">
        <v>217</v>
      </c>
      <c r="N1" s="2" t="s">
        <v>45</v>
      </c>
    </row>
    <row r="2" spans="1:23" ht="15.75">
      <c r="A2" s="14"/>
      <c r="B2" s="178" t="s">
        <v>31</v>
      </c>
      <c r="C2" s="179"/>
      <c r="D2" s="179"/>
      <c r="E2" s="179"/>
      <c r="F2" s="179"/>
      <c r="G2" s="179"/>
      <c r="H2" s="179"/>
      <c r="I2" s="180"/>
      <c r="N2" s="28"/>
      <c r="O2" s="176" t="s">
        <v>31</v>
      </c>
      <c r="P2" s="176"/>
      <c r="Q2" s="176"/>
      <c r="R2" s="176"/>
      <c r="S2" s="176"/>
      <c r="T2" s="176"/>
      <c r="U2" s="176"/>
      <c r="V2" s="176"/>
    </row>
    <row r="3" spans="1:23" ht="15.75">
      <c r="A3" s="14"/>
      <c r="B3" s="57">
        <v>63</v>
      </c>
      <c r="C3" s="57">
        <v>125</v>
      </c>
      <c r="D3" s="57">
        <v>250</v>
      </c>
      <c r="E3" s="57">
        <v>500</v>
      </c>
      <c r="F3" s="57">
        <v>1000</v>
      </c>
      <c r="G3" s="57">
        <v>2000</v>
      </c>
      <c r="H3" s="57">
        <v>4000</v>
      </c>
      <c r="I3" s="57">
        <v>8000</v>
      </c>
      <c r="N3" s="29"/>
      <c r="O3" s="43">
        <v>63</v>
      </c>
      <c r="P3" s="43">
        <v>125</v>
      </c>
      <c r="Q3" s="43">
        <v>250</v>
      </c>
      <c r="R3" s="43">
        <v>500</v>
      </c>
      <c r="S3" s="43">
        <v>1000</v>
      </c>
      <c r="T3" s="43">
        <v>2000</v>
      </c>
      <c r="U3" s="43">
        <v>4000</v>
      </c>
      <c r="V3" s="43">
        <v>8000</v>
      </c>
    </row>
    <row r="4" spans="1:23">
      <c r="A4" s="41" t="s">
        <v>67</v>
      </c>
      <c r="B4" s="58">
        <v>1E-3</v>
      </c>
      <c r="C4" s="58">
        <v>0.01</v>
      </c>
      <c r="D4" s="58">
        <v>7.0000000000000001E-3</v>
      </c>
      <c r="E4" s="58">
        <v>3.7999999999999999E-2</v>
      </c>
      <c r="F4" s="58">
        <v>0.11799999999999999</v>
      </c>
      <c r="G4" s="58">
        <v>0.11799999999999999</v>
      </c>
      <c r="H4" s="58">
        <v>0.11799999999999999</v>
      </c>
      <c r="I4" s="58">
        <v>0.11799999999999999</v>
      </c>
      <c r="N4" s="43" t="s">
        <v>42</v>
      </c>
      <c r="O4" s="19">
        <v>-26.2</v>
      </c>
      <c r="P4" s="19">
        <v>-16.100000000000001</v>
      </c>
      <c r="Q4" s="19">
        <v>-8.6</v>
      </c>
      <c r="R4" s="19">
        <v>-3.2</v>
      </c>
      <c r="S4" s="19">
        <v>0</v>
      </c>
      <c r="T4" s="19">
        <v>1.2</v>
      </c>
      <c r="U4" s="19">
        <v>1</v>
      </c>
      <c r="V4" s="19">
        <v>-1.1000000000000001</v>
      </c>
    </row>
    <row r="5" spans="1:23">
      <c r="A5" s="41" t="s">
        <v>68</v>
      </c>
      <c r="B5" s="58">
        <v>0.1</v>
      </c>
      <c r="C5" s="58">
        <v>4.2999999999999997E-2</v>
      </c>
      <c r="D5" s="58">
        <v>2.5999999999999999E-2</v>
      </c>
      <c r="E5" s="58">
        <v>2.1000000000000001E-2</v>
      </c>
      <c r="F5" s="58">
        <v>-0.56100000000000005</v>
      </c>
      <c r="G5" s="58">
        <v>-0.56100000000000005</v>
      </c>
      <c r="H5" s="58">
        <v>-0.56100000000000005</v>
      </c>
      <c r="I5" s="58">
        <v>-0.56100000000000005</v>
      </c>
    </row>
    <row r="6" spans="1:23">
      <c r="A6" s="41" t="s">
        <v>69</v>
      </c>
      <c r="B6" s="58">
        <v>1.3959999999999999</v>
      </c>
      <c r="C6" s="58">
        <v>0.69199999999999995</v>
      </c>
      <c r="D6" s="58">
        <v>0.94199999999999995</v>
      </c>
      <c r="E6" s="58">
        <v>0.42799999999999999</v>
      </c>
      <c r="F6" s="58">
        <v>0.68500000000000005</v>
      </c>
      <c r="G6" s="58">
        <v>0.68500000000000005</v>
      </c>
      <c r="H6" s="58">
        <v>0.68500000000000005</v>
      </c>
      <c r="I6" s="58">
        <v>0.68500000000000005</v>
      </c>
    </row>
    <row r="7" spans="1:23">
      <c r="N7" s="31" t="s">
        <v>44</v>
      </c>
    </row>
    <row r="8" spans="1:23">
      <c r="N8" s="28"/>
      <c r="O8" s="176" t="s">
        <v>31</v>
      </c>
      <c r="P8" s="176"/>
      <c r="Q8" s="176"/>
      <c r="R8" s="176"/>
      <c r="S8" s="176"/>
      <c r="T8" s="176"/>
      <c r="U8" s="176"/>
      <c r="V8" s="176"/>
    </row>
    <row r="9" spans="1:23" ht="18">
      <c r="A9" s="2" t="s">
        <v>70</v>
      </c>
      <c r="N9" s="29"/>
      <c r="O9" s="43">
        <v>63</v>
      </c>
      <c r="P9" s="43">
        <v>125</v>
      </c>
      <c r="Q9" s="43">
        <v>250</v>
      </c>
      <c r="R9" s="43">
        <v>500</v>
      </c>
      <c r="S9" s="43">
        <v>1000</v>
      </c>
      <c r="T9" s="43">
        <v>2000</v>
      </c>
      <c r="U9" s="43">
        <v>4000</v>
      </c>
      <c r="V9" s="43">
        <v>8000</v>
      </c>
    </row>
    <row r="10" spans="1:23" ht="15.75">
      <c r="A10" s="59"/>
      <c r="B10" s="181" t="s">
        <v>31</v>
      </c>
      <c r="C10" s="181"/>
      <c r="D10" s="181"/>
      <c r="E10" s="181"/>
      <c r="F10" s="181"/>
      <c r="G10" s="181"/>
      <c r="H10" s="181"/>
      <c r="I10" s="181"/>
      <c r="J10" s="181"/>
      <c r="N10" s="43" t="s">
        <v>42</v>
      </c>
      <c r="O10" s="19">
        <v>35.5</v>
      </c>
      <c r="P10" s="19">
        <v>22</v>
      </c>
      <c r="Q10" s="19">
        <v>12</v>
      </c>
      <c r="R10" s="19">
        <v>4.8</v>
      </c>
      <c r="S10" s="19">
        <v>0</v>
      </c>
      <c r="T10" s="19">
        <v>-3.5</v>
      </c>
      <c r="U10" s="19">
        <v>-6.1</v>
      </c>
      <c r="V10" s="19">
        <v>-8</v>
      </c>
    </row>
    <row r="11" spans="1:23">
      <c r="A11" s="60" t="s">
        <v>74</v>
      </c>
      <c r="B11" s="57">
        <v>31</v>
      </c>
      <c r="C11" s="57">
        <v>63</v>
      </c>
      <c r="D11" s="57">
        <v>125</v>
      </c>
      <c r="E11" s="57">
        <v>250</v>
      </c>
      <c r="F11" s="57">
        <v>500</v>
      </c>
      <c r="G11" s="57">
        <v>1000</v>
      </c>
      <c r="H11" s="57">
        <v>2000</v>
      </c>
      <c r="I11" s="57">
        <v>4000</v>
      </c>
      <c r="J11" s="57">
        <v>8000</v>
      </c>
      <c r="N11" s="9"/>
      <c r="O11" s="43" t="s">
        <v>43</v>
      </c>
      <c r="P11" s="19">
        <v>0.79</v>
      </c>
      <c r="Q11" s="19">
        <v>0.87</v>
      </c>
      <c r="R11" s="19">
        <v>0.93</v>
      </c>
      <c r="S11" s="19">
        <v>0.97399999999999998</v>
      </c>
      <c r="T11" s="19">
        <v>1</v>
      </c>
      <c r="U11" s="19">
        <v>1.0149999999999999</v>
      </c>
      <c r="V11" s="19">
        <v>1.0249999999999999</v>
      </c>
      <c r="W11" s="19">
        <v>1.03</v>
      </c>
    </row>
    <row r="12" spans="1:23">
      <c r="A12" s="41" t="s">
        <v>71</v>
      </c>
      <c r="B12" s="58">
        <v>0</v>
      </c>
      <c r="C12" s="58">
        <v>1</v>
      </c>
      <c r="D12" s="58">
        <v>2</v>
      </c>
      <c r="E12" s="58">
        <v>3</v>
      </c>
      <c r="F12" s="58">
        <v>3</v>
      </c>
      <c r="G12" s="58">
        <v>3</v>
      </c>
      <c r="H12" s="58">
        <v>3</v>
      </c>
      <c r="I12" s="58">
        <v>3</v>
      </c>
      <c r="J12" s="58">
        <v>3</v>
      </c>
      <c r="N12" s="9"/>
      <c r="W12" s="27"/>
    </row>
    <row r="14" spans="1:23">
      <c r="B14" s="178" t="s">
        <v>99</v>
      </c>
      <c r="C14" s="179"/>
      <c r="D14" s="179"/>
      <c r="E14" s="179"/>
      <c r="F14" s="179"/>
      <c r="G14" s="179"/>
      <c r="H14" s="179"/>
      <c r="I14" s="180"/>
    </row>
    <row r="15" spans="1:23" ht="15" customHeight="1">
      <c r="A15" s="14"/>
      <c r="B15" s="57">
        <v>63</v>
      </c>
      <c r="C15" s="57">
        <v>125</v>
      </c>
      <c r="D15" s="57">
        <v>250</v>
      </c>
      <c r="E15" s="57">
        <v>500</v>
      </c>
      <c r="F15" s="57">
        <v>1000</v>
      </c>
      <c r="G15" s="57">
        <v>2000</v>
      </c>
      <c r="H15" s="57">
        <v>4000</v>
      </c>
      <c r="I15" s="57">
        <v>8000</v>
      </c>
    </row>
    <row r="16" spans="1:23">
      <c r="A16" s="41" t="s">
        <v>100</v>
      </c>
      <c r="B16" s="58">
        <v>89</v>
      </c>
      <c r="C16" s="58">
        <v>177</v>
      </c>
      <c r="D16" s="58">
        <v>354</v>
      </c>
      <c r="E16" s="58">
        <v>707</v>
      </c>
      <c r="F16" s="58">
        <v>1414</v>
      </c>
      <c r="G16" s="58">
        <v>2828</v>
      </c>
      <c r="H16" s="58">
        <v>5657</v>
      </c>
      <c r="I16" s="58">
        <v>11314</v>
      </c>
    </row>
    <row r="19" spans="1:24">
      <c r="A19" s="2" t="s">
        <v>72</v>
      </c>
    </row>
    <row r="20" spans="1:24" ht="15.75">
      <c r="A20" s="59"/>
      <c r="B20" s="178" t="s">
        <v>31</v>
      </c>
      <c r="C20" s="179"/>
      <c r="D20" s="179"/>
      <c r="E20" s="179"/>
      <c r="F20" s="179"/>
      <c r="G20" s="179"/>
      <c r="H20" s="179"/>
      <c r="I20" s="180"/>
    </row>
    <row r="21" spans="1:24">
      <c r="A21" s="60" t="s">
        <v>74</v>
      </c>
      <c r="B21" s="57">
        <v>63</v>
      </c>
      <c r="C21" s="57">
        <v>125</v>
      </c>
      <c r="D21" s="57">
        <v>250</v>
      </c>
      <c r="E21" s="57">
        <v>500</v>
      </c>
      <c r="F21" s="57">
        <v>1000</v>
      </c>
      <c r="G21" s="57">
        <v>2000</v>
      </c>
      <c r="H21" s="57">
        <v>4000</v>
      </c>
      <c r="I21" s="57">
        <v>8000</v>
      </c>
    </row>
    <row r="22" spans="1:24">
      <c r="A22" s="41" t="s">
        <v>73</v>
      </c>
      <c r="B22" s="58">
        <v>4</v>
      </c>
      <c r="C22" s="58">
        <v>2</v>
      </c>
      <c r="D22" s="58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5" spans="1:24">
      <c r="A25" s="2" t="s">
        <v>75</v>
      </c>
    </row>
    <row r="26" spans="1:24">
      <c r="A26" s="57" t="s">
        <v>85</v>
      </c>
      <c r="B26" s="57" t="s">
        <v>76</v>
      </c>
      <c r="C26" s="57" t="s">
        <v>85</v>
      </c>
      <c r="D26" s="57"/>
      <c r="E26" s="57" t="s">
        <v>86</v>
      </c>
      <c r="F26" s="57" t="s">
        <v>87</v>
      </c>
      <c r="G26" s="57" t="s">
        <v>88</v>
      </c>
      <c r="H26" s="178" t="s">
        <v>77</v>
      </c>
      <c r="I26" s="179"/>
      <c r="J26" s="179"/>
      <c r="K26" s="179"/>
      <c r="L26" s="179"/>
      <c r="M26" s="179"/>
      <c r="N26" s="179"/>
      <c r="O26" s="180"/>
      <c r="W26" s="27"/>
      <c r="X26" s="27"/>
    </row>
    <row r="27" spans="1:24">
      <c r="A27" s="79"/>
      <c r="B27" s="79"/>
      <c r="C27" s="79" t="s">
        <v>124</v>
      </c>
      <c r="D27" s="79"/>
      <c r="E27" s="79" t="s">
        <v>78</v>
      </c>
      <c r="F27" s="79" t="s">
        <v>3</v>
      </c>
      <c r="G27" s="79" t="s">
        <v>79</v>
      </c>
      <c r="H27" s="57">
        <v>63</v>
      </c>
      <c r="I27" s="57">
        <v>125</v>
      </c>
      <c r="J27" s="57">
        <v>250</v>
      </c>
      <c r="K27" s="57">
        <v>500</v>
      </c>
      <c r="L27" s="57">
        <v>1000</v>
      </c>
      <c r="M27" s="57">
        <v>2000</v>
      </c>
      <c r="N27" s="57">
        <v>4000</v>
      </c>
      <c r="O27" s="57">
        <v>8000</v>
      </c>
      <c r="W27" s="27"/>
      <c r="X27" s="27"/>
    </row>
    <row r="28" spans="1:24">
      <c r="A28" s="15" t="s">
        <v>80</v>
      </c>
      <c r="B28" s="15" t="s">
        <v>141</v>
      </c>
      <c r="C28" s="80" t="s">
        <v>89</v>
      </c>
      <c r="D28" s="96" t="s">
        <v>154</v>
      </c>
      <c r="E28" s="58"/>
      <c r="F28" s="58">
        <v>20</v>
      </c>
      <c r="G28" s="58">
        <v>2.2999999999999998</v>
      </c>
      <c r="H28" s="58">
        <v>0</v>
      </c>
      <c r="I28" s="58">
        <v>0</v>
      </c>
      <c r="J28" s="58">
        <v>7</v>
      </c>
      <c r="K28" s="58">
        <v>14.7</v>
      </c>
      <c r="L28" s="58">
        <v>18</v>
      </c>
      <c r="M28" s="58">
        <v>19</v>
      </c>
      <c r="N28" s="58">
        <v>19</v>
      </c>
      <c r="O28" s="58">
        <v>19</v>
      </c>
      <c r="W28" s="27"/>
      <c r="X28" s="27"/>
    </row>
    <row r="29" spans="1:24">
      <c r="A29" s="93" t="s">
        <v>81</v>
      </c>
      <c r="B29" s="15" t="s">
        <v>142</v>
      </c>
      <c r="C29" s="80" t="s">
        <v>143</v>
      </c>
      <c r="D29" s="96" t="s">
        <v>155</v>
      </c>
      <c r="E29" s="58"/>
      <c r="F29" s="58">
        <v>12.5</v>
      </c>
      <c r="G29" s="58"/>
      <c r="H29" s="58">
        <v>11.4</v>
      </c>
      <c r="I29" s="58">
        <v>14.8</v>
      </c>
      <c r="J29" s="58">
        <v>19.3</v>
      </c>
      <c r="K29" s="58">
        <v>24.2</v>
      </c>
      <c r="L29" s="58">
        <v>28.6</v>
      </c>
      <c r="M29" s="58">
        <v>31</v>
      </c>
      <c r="N29" s="58">
        <v>27.8</v>
      </c>
      <c r="O29" s="58">
        <v>49.8</v>
      </c>
      <c r="W29" s="27"/>
      <c r="X29" s="27"/>
    </row>
    <row r="30" spans="1:24">
      <c r="A30" s="15" t="s">
        <v>82</v>
      </c>
      <c r="B30" s="15" t="s">
        <v>83</v>
      </c>
      <c r="C30" s="80" t="s">
        <v>23</v>
      </c>
      <c r="D30" s="96" t="s">
        <v>153</v>
      </c>
      <c r="E30" s="58"/>
      <c r="F30" s="58">
        <v>0.5</v>
      </c>
      <c r="G30" s="58"/>
      <c r="H30" s="58">
        <v>0</v>
      </c>
      <c r="I30" s="58">
        <v>0</v>
      </c>
      <c r="J30" s="58">
        <v>0</v>
      </c>
      <c r="K30" s="58">
        <v>6</v>
      </c>
      <c r="L30" s="58">
        <v>10</v>
      </c>
      <c r="M30" s="58">
        <v>10</v>
      </c>
      <c r="N30" s="58">
        <v>10</v>
      </c>
      <c r="O30" s="58">
        <v>10</v>
      </c>
      <c r="W30" s="27"/>
      <c r="X30" s="27"/>
    </row>
    <row r="31" spans="1:24">
      <c r="A31" s="15" t="s">
        <v>84</v>
      </c>
      <c r="B31" s="15" t="s">
        <v>83</v>
      </c>
      <c r="C31" s="80" t="s">
        <v>90</v>
      </c>
      <c r="D31" s="96" t="s">
        <v>152</v>
      </c>
      <c r="E31" s="58"/>
      <c r="F31" s="58">
        <v>0.5</v>
      </c>
      <c r="G31" s="58"/>
      <c r="H31" s="58">
        <v>0</v>
      </c>
      <c r="I31" s="58">
        <v>3</v>
      </c>
      <c r="J31" s="58">
        <v>11</v>
      </c>
      <c r="K31" s="58">
        <v>19</v>
      </c>
      <c r="L31" s="58">
        <v>23</v>
      </c>
      <c r="M31" s="58">
        <v>23</v>
      </c>
      <c r="N31" s="58">
        <v>23</v>
      </c>
      <c r="O31" s="58">
        <v>23</v>
      </c>
      <c r="W31" s="27"/>
      <c r="X31" s="27"/>
    </row>
    <row r="32" spans="1:24">
      <c r="A32" s="69"/>
      <c r="B32" s="69"/>
      <c r="C32" s="80" t="s">
        <v>91</v>
      </c>
      <c r="D32" s="96" t="s">
        <v>62</v>
      </c>
      <c r="E32" s="58"/>
      <c r="F32" s="58"/>
      <c r="G32" s="58"/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W32" s="27"/>
      <c r="X32" s="27"/>
    </row>
    <row r="35" spans="1:14">
      <c r="A35" s="2" t="s">
        <v>121</v>
      </c>
    </row>
    <row r="36" spans="1:14">
      <c r="A36" s="77" t="s">
        <v>17</v>
      </c>
      <c r="B36" s="57" t="s">
        <v>122</v>
      </c>
      <c r="E36" s="77" t="s">
        <v>172</v>
      </c>
      <c r="F36" s="57" t="s">
        <v>122</v>
      </c>
      <c r="N36" s="9"/>
    </row>
    <row r="37" spans="1:14">
      <c r="A37" s="78" t="s">
        <v>22</v>
      </c>
      <c r="B37" s="58">
        <v>0.5</v>
      </c>
      <c r="C37" s="97" t="s">
        <v>145</v>
      </c>
      <c r="E37" s="78" t="s">
        <v>145</v>
      </c>
      <c r="F37" s="58">
        <v>0.5</v>
      </c>
      <c r="N37" s="9"/>
    </row>
    <row r="38" spans="1:14">
      <c r="A38" s="78" t="s">
        <v>110</v>
      </c>
      <c r="B38" s="58">
        <v>2</v>
      </c>
      <c r="C38" s="97" t="s">
        <v>146</v>
      </c>
      <c r="E38" s="78" t="s">
        <v>147</v>
      </c>
      <c r="F38" s="58">
        <v>1</v>
      </c>
    </row>
    <row r="39" spans="1:14">
      <c r="A39" s="78" t="s">
        <v>111</v>
      </c>
      <c r="B39" s="58">
        <v>1.5</v>
      </c>
      <c r="C39" s="97" t="s">
        <v>146</v>
      </c>
      <c r="E39" s="78" t="s">
        <v>146</v>
      </c>
      <c r="F39" s="58">
        <v>1.5</v>
      </c>
    </row>
    <row r="40" spans="1:14">
      <c r="A40" s="78" t="s">
        <v>112</v>
      </c>
      <c r="B40" s="58">
        <v>1</v>
      </c>
      <c r="C40" s="98" t="s">
        <v>147</v>
      </c>
    </row>
    <row r="41" spans="1:14">
      <c r="A41" s="78" t="s">
        <v>113</v>
      </c>
      <c r="B41" s="58">
        <v>1.5</v>
      </c>
      <c r="C41" s="98" t="s">
        <v>146</v>
      </c>
    </row>
    <row r="42" spans="1:14">
      <c r="A42" s="78" t="s">
        <v>114</v>
      </c>
      <c r="B42" s="58">
        <v>1</v>
      </c>
      <c r="C42" s="98" t="s">
        <v>147</v>
      </c>
    </row>
    <row r="43" spans="1:14">
      <c r="A43" s="78" t="s">
        <v>115</v>
      </c>
      <c r="B43" s="58">
        <v>2</v>
      </c>
      <c r="C43" s="98" t="s">
        <v>146</v>
      </c>
    </row>
    <row r="44" spans="1:14">
      <c r="A44" s="78" t="s">
        <v>116</v>
      </c>
      <c r="B44" s="58">
        <v>1.5</v>
      </c>
      <c r="C44" s="98" t="s">
        <v>146</v>
      </c>
    </row>
    <row r="45" spans="1:14">
      <c r="A45" s="78" t="s">
        <v>117</v>
      </c>
      <c r="B45" s="58">
        <v>0.5</v>
      </c>
      <c r="C45" s="98" t="s">
        <v>145</v>
      </c>
    </row>
    <row r="46" spans="1:14">
      <c r="A46" s="78" t="s">
        <v>118</v>
      </c>
      <c r="B46" s="58">
        <v>2</v>
      </c>
      <c r="C46" s="98" t="s">
        <v>146</v>
      </c>
    </row>
    <row r="47" spans="1:14">
      <c r="A47" s="78" t="s">
        <v>119</v>
      </c>
      <c r="B47" s="58">
        <v>1.5</v>
      </c>
      <c r="C47" s="98" t="s">
        <v>146</v>
      </c>
    </row>
    <row r="48" spans="1:14">
      <c r="A48" s="78" t="s">
        <v>120</v>
      </c>
      <c r="B48" s="58">
        <v>1.5</v>
      </c>
      <c r="C48" s="98" t="s">
        <v>146</v>
      </c>
    </row>
  </sheetData>
  <sheetProtection algorithmName="SHA-512" hashValue="lz+29SoMbv6HYhI16WYngU17Vw36vDHAc3r2NfxfaR1jiVQi/pXCoaKMN+pvxgayjhHFwocGJVWRWiwINwjvTA==" saltValue="c2JbBvBE9MoHgQvGO/RJaQ==" spinCount="100000" sheet="1" objects="1" scenarios="1"/>
  <mergeCells count="7">
    <mergeCell ref="O2:V2"/>
    <mergeCell ref="O8:V8"/>
    <mergeCell ref="B20:I20"/>
    <mergeCell ref="H26:O26"/>
    <mergeCell ref="B14:I14"/>
    <mergeCell ref="B10:J10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/>
  <cols>
    <col min="1" max="1" width="19.28515625" style="53" customWidth="1"/>
    <col min="2" max="2" width="10.5703125" style="53" bestFit="1" customWidth="1"/>
    <col min="3" max="3" width="18.42578125" style="53" bestFit="1" customWidth="1"/>
    <col min="4" max="4" width="9.140625" style="53"/>
    <col min="5" max="5" width="28" style="53" bestFit="1" customWidth="1"/>
    <col min="6" max="6" width="15.85546875" style="53" bestFit="1" customWidth="1"/>
    <col min="7" max="7" width="16.42578125" style="53" bestFit="1" customWidth="1"/>
  </cols>
  <sheetData>
    <row r="1" spans="1:7">
      <c r="A1" s="85" t="s">
        <v>25</v>
      </c>
      <c r="B1" s="85" t="s">
        <v>28</v>
      </c>
      <c r="C1" s="85" t="s">
        <v>173</v>
      </c>
      <c r="D1" s="85" t="s">
        <v>189</v>
      </c>
      <c r="E1" s="85" t="s">
        <v>172</v>
      </c>
      <c r="F1" s="85" t="s">
        <v>4</v>
      </c>
      <c r="G1" s="85" t="s">
        <v>5</v>
      </c>
    </row>
    <row r="2" spans="1:7">
      <c r="A2" s="53" t="s">
        <v>21</v>
      </c>
      <c r="B2" s="53" t="s">
        <v>16</v>
      </c>
      <c r="C2" s="53" t="s">
        <v>153</v>
      </c>
      <c r="D2" s="53">
        <v>100</v>
      </c>
      <c r="E2" s="53" t="s">
        <v>145</v>
      </c>
      <c r="F2" s="53" t="s">
        <v>64</v>
      </c>
      <c r="G2" s="53" t="s">
        <v>135</v>
      </c>
    </row>
    <row r="3" spans="1:7">
      <c r="A3" s="53" t="s">
        <v>26</v>
      </c>
      <c r="B3" s="53" t="s">
        <v>29</v>
      </c>
      <c r="C3" s="53" t="s">
        <v>154</v>
      </c>
      <c r="D3" s="53">
        <v>125</v>
      </c>
      <c r="E3" s="53" t="s">
        <v>147</v>
      </c>
      <c r="F3" s="53" t="s">
        <v>134</v>
      </c>
      <c r="G3" s="53" t="s">
        <v>62</v>
      </c>
    </row>
    <row r="4" spans="1:7">
      <c r="A4" s="53" t="s">
        <v>27</v>
      </c>
      <c r="C4" s="53" t="s">
        <v>152</v>
      </c>
      <c r="D4" s="53">
        <v>160</v>
      </c>
      <c r="E4" s="53" t="s">
        <v>146</v>
      </c>
    </row>
    <row r="5" spans="1:7">
      <c r="C5" s="53" t="s">
        <v>155</v>
      </c>
      <c r="D5" s="53">
        <v>200</v>
      </c>
    </row>
    <row r="6" spans="1:7">
      <c r="C6" s="53" t="s">
        <v>62</v>
      </c>
      <c r="D6" s="53">
        <v>250</v>
      </c>
    </row>
    <row r="7" spans="1:7">
      <c r="D7" s="53">
        <v>315</v>
      </c>
    </row>
    <row r="8" spans="1:7">
      <c r="D8" s="53">
        <v>355</v>
      </c>
    </row>
    <row r="9" spans="1:7">
      <c r="D9" s="53">
        <v>400</v>
      </c>
    </row>
  </sheetData>
  <sheetProtection algorithmName="SHA-512" hashValue="2o+p7TnuJQCR/ONpVqsczGnyS+Gc37gl8p3r9xXeFw/x59/NSXesIAtSRSYQFJLOGNqD20nyS1QJ5tVwUc/zRw==" saltValue="E6XMA5h1l1qL6HsFfbILZ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Calcul</vt:lpstr>
      <vt:lpstr>Sound Power</vt:lpstr>
      <vt:lpstr>dPs,min</vt:lpstr>
      <vt:lpstr>Sound Pressure</vt:lpstr>
      <vt:lpstr>ModelParams Lw</vt:lpstr>
      <vt:lpstr>SilencerParams</vt:lpstr>
      <vt:lpstr>ModelParams Lp</vt:lpstr>
      <vt:lpstr>PullDownMenu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declerbo</cp:lastModifiedBy>
  <cp:lastPrinted>2016-04-06T11:00:00Z</cp:lastPrinted>
  <dcterms:created xsi:type="dcterms:W3CDTF">2016-03-07T11:47:54Z</dcterms:created>
  <dcterms:modified xsi:type="dcterms:W3CDTF">2018-03-02T08:45:13Z</dcterms:modified>
</cp:coreProperties>
</file>